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eda\Veda\Veda_models\KiNESYS_29R_Jan2025\"/>
    </mc:Choice>
  </mc:AlternateContent>
  <xr:revisionPtr revIDLastSave="0" documentId="13_ncr:1_{550F430E-AF32-4721-91E6-81096DE964F6}" xr6:coauthVersionLast="47" xr6:coauthVersionMax="47" xr10:uidLastSave="{00000000-0000-0000-0000-000000000000}"/>
  <bookViews>
    <workbookView xWindow="-98" yWindow="-98" windowWidth="28996" windowHeight="17475" activeTab="7" xr2:uid="{D3E3067E-5191-434A-9D10-0E1E0C00A76D}"/>
  </bookViews>
  <sheets>
    <sheet name="SUPBalance" sheetId="1" r:id="rId1"/>
    <sheet name="Pri flows" sheetId="64" r:id="rId2"/>
    <sheet name="Transformation" sheetId="63" r:id="rId3"/>
    <sheet name="Sector Fuels" sheetId="12" r:id="rId4"/>
    <sheet name="reserves" sheetId="5" r:id="rId5"/>
    <sheet name="GAS (rs)" sheetId="65" r:id="rId6"/>
    <sheet name="OIl (rs)" sheetId="66" r:id="rId7"/>
    <sheet name="Gas storage" sheetId="67" r:id="rId8"/>
    <sheet name="COABCO" sheetId="57" r:id="rId9"/>
    <sheet name="COAHCO" sheetId="58" r:id="rId10"/>
    <sheet name="COACOK" sheetId="60" r:id="rId11"/>
    <sheet name="BIOBIN" sheetId="47" r:id="rId12"/>
    <sheet name="BIOBMU" sheetId="48" r:id="rId13"/>
    <sheet name="OILNCR" sheetId="51" r:id="rId14"/>
    <sheet name="BIOBSL" sheetId="52" r:id="rId15"/>
    <sheet name="BIOGAS" sheetId="53" r:id="rId16"/>
    <sheet name="RE supply" sheetId="54" r:id="rId17"/>
  </sheets>
  <functionGroups builtInGroupCount="19"/>
  <definedNames>
    <definedName name="_xlnm._FilterDatabase" localSheetId="5" hidden="1">'GAS (rs)'!$C$3:$D$3</definedName>
    <definedName name="_xlnm._FilterDatabase" localSheetId="6" hidden="1">'OIl (rs)'!$C$3:$D$3</definedName>
    <definedName name="_xlnm._FilterDatabase" localSheetId="4" hidden="1">reserves!$A$1:$C$58</definedName>
    <definedName name="_xlnm._FilterDatabase" localSheetId="3" hidden="1">'Sector Fuels'!$A$4:$H$1716</definedName>
    <definedName name="_xlnm._FilterDatabase" localSheetId="2" hidden="1">Transformation!$B$2:$D$1285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70" i="67" l="1"/>
  <c r="V69" i="67"/>
  <c r="V68" i="67"/>
  <c r="V67" i="67"/>
  <c r="V66" i="67"/>
  <c r="V65" i="67"/>
  <c r="V64" i="67"/>
  <c r="V63" i="67"/>
  <c r="V62" i="67"/>
  <c r="V61" i="67"/>
  <c r="V60" i="67"/>
  <c r="V59" i="67"/>
  <c r="V58" i="67"/>
  <c r="V57" i="67"/>
  <c r="V56" i="67"/>
  <c r="V55" i="67"/>
  <c r="V54" i="67"/>
  <c r="V53" i="67"/>
  <c r="V52" i="67"/>
  <c r="V51" i="67"/>
  <c r="V50" i="67"/>
  <c r="V49" i="67"/>
  <c r="V48" i="67"/>
  <c r="V47" i="67"/>
  <c r="V46" i="67"/>
  <c r="V45" i="67"/>
  <c r="V44" i="67"/>
  <c r="V43" i="67"/>
  <c r="V42" i="67"/>
  <c r="V41" i="67"/>
  <c r="V40" i="67"/>
  <c r="V39" i="67"/>
  <c r="V38" i="67"/>
  <c r="V37" i="67"/>
  <c r="V36" i="67"/>
  <c r="V35" i="67"/>
  <c r="V34" i="67"/>
  <c r="V33" i="67"/>
  <c r="V32" i="67"/>
  <c r="V31" i="67"/>
  <c r="V30" i="67"/>
  <c r="V29" i="67"/>
  <c r="V28" i="67"/>
  <c r="V27" i="67"/>
  <c r="V26" i="67"/>
  <c r="V25" i="67"/>
  <c r="V24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V9" i="67"/>
  <c r="V8" i="67"/>
  <c r="V7" i="67"/>
  <c r="V6" i="67"/>
  <c r="V5" i="67"/>
  <c r="V4" i="67"/>
  <c r="N70" i="67"/>
  <c r="N69" i="67"/>
  <c r="N68" i="67"/>
  <c r="N67" i="67"/>
  <c r="N66" i="67"/>
  <c r="N65" i="67"/>
  <c r="N64" i="67"/>
  <c r="N63" i="67"/>
  <c r="N62" i="67"/>
  <c r="N61" i="67"/>
  <c r="N60" i="67"/>
  <c r="N59" i="67"/>
  <c r="N58" i="67"/>
  <c r="N57" i="67"/>
  <c r="N56" i="67"/>
  <c r="N55" i="67"/>
  <c r="N54" i="67"/>
  <c r="N53" i="67"/>
  <c r="N52" i="67"/>
  <c r="N51" i="67"/>
  <c r="N50" i="67"/>
  <c r="N49" i="67"/>
  <c r="N48" i="67"/>
  <c r="N47" i="67"/>
  <c r="N46" i="67"/>
  <c r="N45" i="67"/>
  <c r="N44" i="67"/>
  <c r="N43" i="67"/>
  <c r="N42" i="67"/>
  <c r="N41" i="67"/>
  <c r="N40" i="67"/>
  <c r="N39" i="67"/>
  <c r="N38" i="67"/>
  <c r="N37" i="67"/>
  <c r="N36" i="67"/>
  <c r="N35" i="67"/>
  <c r="N34" i="67"/>
  <c r="N33" i="67"/>
  <c r="N32" i="67"/>
  <c r="N31" i="67"/>
  <c r="N30" i="67"/>
  <c r="N29" i="67"/>
  <c r="N28" i="67"/>
  <c r="N27" i="67"/>
  <c r="N26" i="67"/>
  <c r="N25" i="67"/>
  <c r="N24" i="67"/>
  <c r="N23" i="67"/>
  <c r="N22" i="67"/>
  <c r="N21" i="67"/>
  <c r="N20" i="67"/>
  <c r="N19" i="67"/>
  <c r="N18" i="67"/>
  <c r="N17" i="67"/>
  <c r="N16" i="67"/>
  <c r="N15" i="67"/>
  <c r="N14" i="67"/>
  <c r="N13" i="67"/>
  <c r="N12" i="67"/>
  <c r="N11" i="67"/>
  <c r="N10" i="67"/>
  <c r="N9" i="67"/>
  <c r="N8" i="67"/>
  <c r="N7" i="67"/>
  <c r="N6" i="67"/>
  <c r="N5" i="67"/>
  <c r="N4" i="67"/>
  <c r="M5" i="67"/>
  <c r="M6" i="67"/>
  <c r="M7" i="67"/>
  <c r="M8" i="67"/>
  <c r="M9" i="67"/>
  <c r="M10" i="67"/>
  <c r="M11" i="67"/>
  <c r="M12" i="67"/>
  <c r="M13" i="67"/>
  <c r="M14" i="67"/>
  <c r="M15" i="67"/>
  <c r="M16" i="67"/>
  <c r="M17" i="67"/>
  <c r="M18" i="67"/>
  <c r="M19" i="67"/>
  <c r="M20" i="67"/>
  <c r="M21" i="67"/>
  <c r="M22" i="67"/>
  <c r="M23" i="67"/>
  <c r="M24" i="67"/>
  <c r="M25" i="67"/>
  <c r="M26" i="67"/>
  <c r="M27" i="67"/>
  <c r="M28" i="67"/>
  <c r="M29" i="67"/>
  <c r="M30" i="67"/>
  <c r="M31" i="67"/>
  <c r="M32" i="67"/>
  <c r="M33" i="67"/>
  <c r="M34" i="67"/>
  <c r="M35" i="67"/>
  <c r="M36" i="67"/>
  <c r="M37" i="67"/>
  <c r="M38" i="67"/>
  <c r="M39" i="67"/>
  <c r="M40" i="67"/>
  <c r="M41" i="67"/>
  <c r="M42" i="67"/>
  <c r="M43" i="67"/>
  <c r="M44" i="67"/>
  <c r="M45" i="67"/>
  <c r="M46" i="67"/>
  <c r="M47" i="67"/>
  <c r="M48" i="67"/>
  <c r="M49" i="67"/>
  <c r="M50" i="67"/>
  <c r="M51" i="67"/>
  <c r="M52" i="67"/>
  <c r="M53" i="67"/>
  <c r="M54" i="67"/>
  <c r="M55" i="67"/>
  <c r="M56" i="67"/>
  <c r="M57" i="67"/>
  <c r="M58" i="67"/>
  <c r="M59" i="67"/>
  <c r="M60" i="67"/>
  <c r="M61" i="67"/>
  <c r="M62" i="67"/>
  <c r="M63" i="67"/>
  <c r="M64" i="67"/>
  <c r="M65" i="67"/>
  <c r="M66" i="67"/>
  <c r="M67" i="67"/>
  <c r="M68" i="67"/>
  <c r="M69" i="67"/>
  <c r="M70" i="67"/>
  <c r="M4" i="67"/>
  <c r="K70" i="67"/>
  <c r="J70" i="67"/>
  <c r="U70" i="67" s="1"/>
  <c r="I70" i="67"/>
  <c r="S70" i="67" s="1"/>
  <c r="K69" i="67"/>
  <c r="J69" i="67"/>
  <c r="U69" i="67" s="1"/>
  <c r="I69" i="67"/>
  <c r="S69" i="67" s="1"/>
  <c r="K68" i="67"/>
  <c r="J68" i="67"/>
  <c r="U68" i="67" s="1"/>
  <c r="I68" i="67"/>
  <c r="S68" i="67" s="1"/>
  <c r="K67" i="67"/>
  <c r="J67" i="67"/>
  <c r="U67" i="67" s="1"/>
  <c r="I67" i="67"/>
  <c r="S67" i="67" s="1"/>
  <c r="K66" i="67"/>
  <c r="J66" i="67"/>
  <c r="U66" i="67" s="1"/>
  <c r="I66" i="67"/>
  <c r="S66" i="67" s="1"/>
  <c r="K65" i="67"/>
  <c r="J65" i="67"/>
  <c r="U65" i="67" s="1"/>
  <c r="I65" i="67"/>
  <c r="S65" i="67" s="1"/>
  <c r="K64" i="67"/>
  <c r="J64" i="67"/>
  <c r="U64" i="67" s="1"/>
  <c r="I64" i="67"/>
  <c r="S64" i="67" s="1"/>
  <c r="K63" i="67"/>
  <c r="J63" i="67"/>
  <c r="U63" i="67" s="1"/>
  <c r="I63" i="67"/>
  <c r="S63" i="67" s="1"/>
  <c r="K62" i="67"/>
  <c r="J62" i="67"/>
  <c r="U62" i="67" s="1"/>
  <c r="I62" i="67"/>
  <c r="S62" i="67" s="1"/>
  <c r="K61" i="67"/>
  <c r="J61" i="67"/>
  <c r="U61" i="67" s="1"/>
  <c r="I61" i="67"/>
  <c r="S61" i="67" s="1"/>
  <c r="K60" i="67"/>
  <c r="J60" i="67"/>
  <c r="U60" i="67" s="1"/>
  <c r="I60" i="67"/>
  <c r="S60" i="67" s="1"/>
  <c r="K59" i="67"/>
  <c r="J59" i="67"/>
  <c r="U59" i="67" s="1"/>
  <c r="I59" i="67"/>
  <c r="S59" i="67" s="1"/>
  <c r="K58" i="67"/>
  <c r="J58" i="67"/>
  <c r="U58" i="67" s="1"/>
  <c r="I58" i="67"/>
  <c r="S58" i="67" s="1"/>
  <c r="K57" i="67"/>
  <c r="J57" i="67"/>
  <c r="U57" i="67" s="1"/>
  <c r="I57" i="67"/>
  <c r="S57" i="67" s="1"/>
  <c r="K56" i="67"/>
  <c r="J56" i="67"/>
  <c r="U56" i="67" s="1"/>
  <c r="I56" i="67"/>
  <c r="S56" i="67" s="1"/>
  <c r="K55" i="67"/>
  <c r="J55" i="67"/>
  <c r="U55" i="67" s="1"/>
  <c r="I55" i="67"/>
  <c r="S55" i="67" s="1"/>
  <c r="K54" i="67"/>
  <c r="J54" i="67"/>
  <c r="U54" i="67" s="1"/>
  <c r="I54" i="67"/>
  <c r="S54" i="67" s="1"/>
  <c r="K53" i="67"/>
  <c r="J53" i="67"/>
  <c r="U53" i="67" s="1"/>
  <c r="I53" i="67"/>
  <c r="S53" i="67" s="1"/>
  <c r="K52" i="67"/>
  <c r="J52" i="67"/>
  <c r="U52" i="67" s="1"/>
  <c r="I52" i="67"/>
  <c r="S52" i="67" s="1"/>
  <c r="K51" i="67"/>
  <c r="J51" i="67"/>
  <c r="U51" i="67" s="1"/>
  <c r="I51" i="67"/>
  <c r="S51" i="67" s="1"/>
  <c r="K50" i="67"/>
  <c r="J50" i="67"/>
  <c r="U50" i="67" s="1"/>
  <c r="I50" i="67"/>
  <c r="S50" i="67" s="1"/>
  <c r="K49" i="67"/>
  <c r="J49" i="67"/>
  <c r="U49" i="67" s="1"/>
  <c r="I49" i="67"/>
  <c r="S49" i="67" s="1"/>
  <c r="K48" i="67"/>
  <c r="J48" i="67"/>
  <c r="U48" i="67" s="1"/>
  <c r="I48" i="67"/>
  <c r="S48" i="67" s="1"/>
  <c r="K47" i="67"/>
  <c r="J47" i="67"/>
  <c r="U47" i="67" s="1"/>
  <c r="I47" i="67"/>
  <c r="S47" i="67" s="1"/>
  <c r="K46" i="67"/>
  <c r="J46" i="67"/>
  <c r="U46" i="67" s="1"/>
  <c r="I46" i="67"/>
  <c r="S46" i="67" s="1"/>
  <c r="K45" i="67"/>
  <c r="J45" i="67"/>
  <c r="U45" i="67" s="1"/>
  <c r="I45" i="67"/>
  <c r="S45" i="67" s="1"/>
  <c r="K44" i="67"/>
  <c r="J44" i="67"/>
  <c r="U44" i="67" s="1"/>
  <c r="I44" i="67"/>
  <c r="S44" i="67" s="1"/>
  <c r="K43" i="67"/>
  <c r="J43" i="67"/>
  <c r="U43" i="67" s="1"/>
  <c r="I43" i="67"/>
  <c r="S43" i="67" s="1"/>
  <c r="K42" i="67"/>
  <c r="J42" i="67"/>
  <c r="U42" i="67" s="1"/>
  <c r="I42" i="67"/>
  <c r="S42" i="67" s="1"/>
  <c r="K41" i="67"/>
  <c r="J41" i="67"/>
  <c r="U41" i="67" s="1"/>
  <c r="I41" i="67"/>
  <c r="S41" i="67" s="1"/>
  <c r="K40" i="67"/>
  <c r="J40" i="67"/>
  <c r="U40" i="67" s="1"/>
  <c r="I40" i="67"/>
  <c r="S40" i="67" s="1"/>
  <c r="K39" i="67"/>
  <c r="J39" i="67"/>
  <c r="U39" i="67" s="1"/>
  <c r="I39" i="67"/>
  <c r="S39" i="67" s="1"/>
  <c r="K38" i="67"/>
  <c r="J38" i="67"/>
  <c r="U38" i="67" s="1"/>
  <c r="I38" i="67"/>
  <c r="S38" i="67" s="1"/>
  <c r="K37" i="67"/>
  <c r="J37" i="67"/>
  <c r="U37" i="67" s="1"/>
  <c r="I37" i="67"/>
  <c r="S37" i="67" s="1"/>
  <c r="K36" i="67"/>
  <c r="J36" i="67"/>
  <c r="U36" i="67" s="1"/>
  <c r="I36" i="67"/>
  <c r="S36" i="67" s="1"/>
  <c r="K35" i="67"/>
  <c r="J35" i="67"/>
  <c r="U35" i="67" s="1"/>
  <c r="I35" i="67"/>
  <c r="S35" i="67" s="1"/>
  <c r="K34" i="67"/>
  <c r="J34" i="67"/>
  <c r="U34" i="67" s="1"/>
  <c r="I34" i="67"/>
  <c r="S34" i="67" s="1"/>
  <c r="K33" i="67"/>
  <c r="J33" i="67"/>
  <c r="U33" i="67" s="1"/>
  <c r="I33" i="67"/>
  <c r="S33" i="67" s="1"/>
  <c r="K32" i="67"/>
  <c r="J32" i="67"/>
  <c r="U32" i="67" s="1"/>
  <c r="I32" i="67"/>
  <c r="S32" i="67" s="1"/>
  <c r="K31" i="67"/>
  <c r="J31" i="67"/>
  <c r="U31" i="67" s="1"/>
  <c r="I31" i="67"/>
  <c r="S31" i="67" s="1"/>
  <c r="K30" i="67"/>
  <c r="J30" i="67"/>
  <c r="U30" i="67" s="1"/>
  <c r="I30" i="67"/>
  <c r="S30" i="67" s="1"/>
  <c r="K29" i="67"/>
  <c r="J29" i="67"/>
  <c r="U29" i="67" s="1"/>
  <c r="I29" i="67"/>
  <c r="S29" i="67" s="1"/>
  <c r="K28" i="67"/>
  <c r="J28" i="67"/>
  <c r="U28" i="67" s="1"/>
  <c r="I28" i="67"/>
  <c r="S28" i="67" s="1"/>
  <c r="K27" i="67"/>
  <c r="J27" i="67"/>
  <c r="U27" i="67" s="1"/>
  <c r="I27" i="67"/>
  <c r="S27" i="67" s="1"/>
  <c r="K26" i="67"/>
  <c r="J26" i="67"/>
  <c r="U26" i="67" s="1"/>
  <c r="I26" i="67"/>
  <c r="S26" i="67" s="1"/>
  <c r="K25" i="67"/>
  <c r="J25" i="67"/>
  <c r="U25" i="67" s="1"/>
  <c r="I25" i="67"/>
  <c r="S25" i="67" s="1"/>
  <c r="K24" i="67"/>
  <c r="J24" i="67"/>
  <c r="U24" i="67" s="1"/>
  <c r="I24" i="67"/>
  <c r="S24" i="67" s="1"/>
  <c r="K23" i="67"/>
  <c r="J23" i="67"/>
  <c r="U23" i="67" s="1"/>
  <c r="I23" i="67"/>
  <c r="S23" i="67" s="1"/>
  <c r="K22" i="67"/>
  <c r="J22" i="67"/>
  <c r="U22" i="67" s="1"/>
  <c r="I22" i="67"/>
  <c r="S22" i="67" s="1"/>
  <c r="K21" i="67"/>
  <c r="J21" i="67"/>
  <c r="U21" i="67" s="1"/>
  <c r="I21" i="67"/>
  <c r="S21" i="67" s="1"/>
  <c r="K20" i="67"/>
  <c r="J20" i="67"/>
  <c r="U20" i="67" s="1"/>
  <c r="I20" i="67"/>
  <c r="S20" i="67" s="1"/>
  <c r="K19" i="67"/>
  <c r="J19" i="67"/>
  <c r="U19" i="67" s="1"/>
  <c r="I19" i="67"/>
  <c r="S19" i="67" s="1"/>
  <c r="K18" i="67"/>
  <c r="J18" i="67"/>
  <c r="U18" i="67" s="1"/>
  <c r="I18" i="67"/>
  <c r="S18" i="67" s="1"/>
  <c r="K17" i="67"/>
  <c r="J17" i="67"/>
  <c r="U17" i="67" s="1"/>
  <c r="I17" i="67"/>
  <c r="S17" i="67" s="1"/>
  <c r="K16" i="67"/>
  <c r="J16" i="67"/>
  <c r="U16" i="67" s="1"/>
  <c r="I16" i="67"/>
  <c r="S16" i="67" s="1"/>
  <c r="K15" i="67"/>
  <c r="J15" i="67"/>
  <c r="U15" i="67" s="1"/>
  <c r="I15" i="67"/>
  <c r="S15" i="67" s="1"/>
  <c r="K14" i="67"/>
  <c r="J14" i="67"/>
  <c r="U14" i="67" s="1"/>
  <c r="I14" i="67"/>
  <c r="S14" i="67" s="1"/>
  <c r="K13" i="67"/>
  <c r="J13" i="67"/>
  <c r="U13" i="67" s="1"/>
  <c r="I13" i="67"/>
  <c r="S13" i="67" s="1"/>
  <c r="K12" i="67"/>
  <c r="J12" i="67"/>
  <c r="U12" i="67" s="1"/>
  <c r="I12" i="67"/>
  <c r="S12" i="67" s="1"/>
  <c r="K11" i="67"/>
  <c r="J11" i="67"/>
  <c r="U11" i="67" s="1"/>
  <c r="I11" i="67"/>
  <c r="S11" i="67" s="1"/>
  <c r="K10" i="67"/>
  <c r="J10" i="67"/>
  <c r="U10" i="67" s="1"/>
  <c r="I10" i="67"/>
  <c r="S10" i="67" s="1"/>
  <c r="K9" i="67"/>
  <c r="J9" i="67"/>
  <c r="U9" i="67" s="1"/>
  <c r="I9" i="67"/>
  <c r="S9" i="67" s="1"/>
  <c r="K8" i="67"/>
  <c r="J8" i="67"/>
  <c r="U8" i="67" s="1"/>
  <c r="I8" i="67"/>
  <c r="S8" i="67" s="1"/>
  <c r="K7" i="67"/>
  <c r="J7" i="67"/>
  <c r="U7" i="67" s="1"/>
  <c r="I7" i="67"/>
  <c r="S7" i="67" s="1"/>
  <c r="K6" i="67"/>
  <c r="J6" i="67"/>
  <c r="U6" i="67" s="1"/>
  <c r="I6" i="67"/>
  <c r="S6" i="67" s="1"/>
  <c r="K5" i="67"/>
  <c r="J5" i="67"/>
  <c r="U5" i="67" s="1"/>
  <c r="I5" i="67"/>
  <c r="S5" i="67" s="1"/>
  <c r="K4" i="67"/>
  <c r="J4" i="67"/>
  <c r="U4" i="67" s="1"/>
  <c r="I4" i="67"/>
  <c r="S4" i="67" s="1"/>
  <c r="AD10" i="65"/>
  <c r="K10" i="54" l="1"/>
  <c r="I17" i="5"/>
  <c r="D98" i="5" l="1"/>
  <c r="D97" i="5"/>
  <c r="D96" i="5"/>
  <c r="D95" i="5"/>
  <c r="D94" i="5"/>
  <c r="D93" i="5"/>
  <c r="D92" i="5"/>
  <c r="D91" i="5"/>
  <c r="D90" i="5"/>
  <c r="AG188" i="12"/>
  <c r="AG187" i="12"/>
  <c r="AG186" i="12"/>
  <c r="AG185" i="12"/>
  <c r="AG184" i="12"/>
  <c r="AG183" i="12"/>
  <c r="AG182" i="12"/>
  <c r="AG181" i="12"/>
  <c r="AG180" i="12"/>
  <c r="AG179" i="12"/>
  <c r="AG178" i="12"/>
  <c r="AG177" i="12"/>
  <c r="AG176" i="12"/>
  <c r="AG175" i="12"/>
  <c r="AG174" i="12"/>
  <c r="AG173" i="12"/>
  <c r="AG172" i="12"/>
  <c r="AG171" i="12"/>
  <c r="AG170" i="12"/>
  <c r="AG169" i="12"/>
  <c r="AG168" i="12"/>
  <c r="AG167" i="12"/>
  <c r="AG166" i="12"/>
  <c r="AG165" i="12"/>
  <c r="AG164" i="12"/>
  <c r="AG163" i="12"/>
  <c r="AG162" i="12"/>
  <c r="AG161" i="12"/>
  <c r="AG160" i="12"/>
  <c r="AG159" i="12"/>
  <c r="AG158" i="12"/>
  <c r="AG157" i="12"/>
  <c r="AG156" i="12"/>
  <c r="AG155" i="12"/>
  <c r="AG154" i="12"/>
  <c r="AG153" i="12"/>
  <c r="AG152" i="12"/>
  <c r="AG151" i="12"/>
  <c r="AG150" i="12"/>
  <c r="AG149" i="12"/>
  <c r="AG148" i="12"/>
  <c r="AG147" i="12"/>
  <c r="AG146" i="12"/>
  <c r="AG145" i="12"/>
  <c r="AG144" i="12"/>
  <c r="AG143" i="12"/>
  <c r="AG142" i="12"/>
  <c r="AG141" i="12"/>
  <c r="AG140" i="12"/>
  <c r="AG139" i="12"/>
  <c r="AG138" i="12"/>
  <c r="AG137" i="12"/>
  <c r="AG136" i="12"/>
  <c r="AG135" i="12"/>
  <c r="AG134" i="12"/>
  <c r="AG133" i="12"/>
  <c r="AG132" i="12"/>
  <c r="AG131" i="12"/>
  <c r="AG130" i="12"/>
  <c r="AG129" i="12"/>
  <c r="AG128" i="12"/>
  <c r="AG127" i="12"/>
  <c r="AG126" i="12"/>
  <c r="AG125" i="12"/>
  <c r="AG124" i="12"/>
  <c r="AG123" i="12"/>
  <c r="AG122" i="12"/>
  <c r="AG121" i="12"/>
  <c r="AG120" i="12"/>
  <c r="AG119" i="12"/>
  <c r="AG118" i="12"/>
  <c r="AG117" i="12"/>
  <c r="AG116" i="12"/>
  <c r="AG115" i="12"/>
  <c r="AG114" i="12"/>
  <c r="AG113" i="12"/>
  <c r="AG112" i="12"/>
  <c r="AG111" i="12"/>
  <c r="AG110" i="12"/>
  <c r="AG109" i="12"/>
  <c r="AG108" i="12"/>
  <c r="AG107" i="12"/>
  <c r="AG106" i="12"/>
  <c r="AG105" i="12"/>
  <c r="AG104" i="12"/>
  <c r="AG103" i="12"/>
  <c r="AG102" i="12"/>
  <c r="AG101" i="12"/>
  <c r="AG100" i="12"/>
  <c r="AG99" i="12"/>
  <c r="AG98" i="12"/>
  <c r="AG97" i="12"/>
  <c r="AG96" i="12"/>
  <c r="AG95" i="12"/>
  <c r="AG94" i="12"/>
  <c r="AG93" i="12"/>
  <c r="AG92" i="12"/>
  <c r="AG91" i="12"/>
  <c r="AG90" i="12"/>
  <c r="AG89" i="12"/>
  <c r="AG88" i="12"/>
  <c r="AG87" i="12"/>
  <c r="AG86" i="12"/>
  <c r="AG85" i="12"/>
  <c r="AG84" i="12"/>
  <c r="AG83" i="12"/>
  <c r="AG82" i="12"/>
  <c r="AG81" i="12"/>
  <c r="AG80" i="12"/>
  <c r="AG79" i="12"/>
  <c r="AG78" i="12"/>
  <c r="AG77" i="12"/>
  <c r="AG76" i="12"/>
  <c r="AG75" i="12"/>
  <c r="AG74" i="12"/>
  <c r="AG73" i="12"/>
  <c r="AG72" i="12"/>
  <c r="AG71" i="12"/>
  <c r="AG70" i="12"/>
  <c r="AG69" i="12"/>
  <c r="AG68" i="12"/>
  <c r="AG67" i="12"/>
  <c r="AG66" i="12"/>
  <c r="AG65" i="12"/>
  <c r="AG64" i="12"/>
  <c r="AG63" i="12"/>
  <c r="AG62" i="12"/>
  <c r="AG61" i="12"/>
  <c r="AG60" i="12"/>
  <c r="AG59" i="12"/>
  <c r="AG58" i="12"/>
  <c r="AG57" i="12"/>
  <c r="AG56" i="12"/>
  <c r="AG55" i="12"/>
  <c r="AG54" i="12"/>
  <c r="AG53" i="12"/>
  <c r="AG52" i="12"/>
  <c r="AG51" i="12"/>
  <c r="AG50" i="12"/>
  <c r="AG49" i="12"/>
  <c r="AG48" i="12"/>
  <c r="AG47" i="12"/>
  <c r="AG46" i="12"/>
  <c r="AG45" i="12"/>
  <c r="AG44" i="12"/>
  <c r="AG43" i="12"/>
  <c r="AG42" i="12"/>
  <c r="AG41" i="12"/>
  <c r="AG40" i="12"/>
  <c r="AG39" i="12"/>
  <c r="AG38" i="12"/>
  <c r="AG37" i="12"/>
  <c r="AG36" i="12"/>
  <c r="AG35" i="12"/>
  <c r="AG34" i="12"/>
  <c r="AG33" i="12"/>
  <c r="AG32" i="12"/>
  <c r="AG31" i="12"/>
  <c r="AG30" i="12"/>
  <c r="AG29" i="12"/>
  <c r="AG28" i="12"/>
  <c r="AG27" i="12"/>
  <c r="AG26" i="12"/>
  <c r="AG25" i="12"/>
  <c r="AG24" i="12"/>
  <c r="AG23" i="12"/>
  <c r="AG22" i="12"/>
  <c r="AG21" i="12"/>
  <c r="AG20" i="12"/>
  <c r="AG19" i="12"/>
  <c r="AG18" i="12"/>
  <c r="AG17" i="12"/>
  <c r="AG16" i="12"/>
  <c r="AG15" i="12"/>
  <c r="AG14" i="12"/>
  <c r="AG13" i="12"/>
  <c r="AG12" i="12"/>
  <c r="AG11" i="12"/>
  <c r="AG10" i="12"/>
  <c r="AG9" i="12"/>
  <c r="AG8" i="12"/>
  <c r="AG7" i="12"/>
  <c r="AG6" i="12"/>
  <c r="AG5" i="12"/>
  <c r="AE6" i="12"/>
  <c r="AE7" i="12"/>
  <c r="AE8" i="12"/>
  <c r="AE9" i="12"/>
  <c r="AE10" i="12"/>
  <c r="AE11" i="12"/>
  <c r="AE12" i="12"/>
  <c r="AE13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E28" i="12"/>
  <c r="AE29" i="12"/>
  <c r="AE30" i="12"/>
  <c r="AE31" i="12"/>
  <c r="AE32" i="12"/>
  <c r="AE33" i="12"/>
  <c r="AE34" i="12"/>
  <c r="AE35" i="12"/>
  <c r="AE36" i="12"/>
  <c r="AE37" i="12"/>
  <c r="AE38" i="12"/>
  <c r="AE39" i="12"/>
  <c r="AE40" i="12"/>
  <c r="AE41" i="12"/>
  <c r="AE42" i="12"/>
  <c r="AE43" i="12"/>
  <c r="AE44" i="12"/>
  <c r="AE45" i="12"/>
  <c r="AE46" i="12"/>
  <c r="AE47" i="12"/>
  <c r="AE48" i="12"/>
  <c r="AE49" i="12"/>
  <c r="AE50" i="12"/>
  <c r="AE51" i="12"/>
  <c r="AE52" i="12"/>
  <c r="AE53" i="12"/>
  <c r="AE54" i="12"/>
  <c r="AE55" i="12"/>
  <c r="AE56" i="12"/>
  <c r="AE57" i="12"/>
  <c r="AE58" i="12"/>
  <c r="AE59" i="12"/>
  <c r="AE60" i="12"/>
  <c r="AE61" i="12"/>
  <c r="AE62" i="12"/>
  <c r="AE63" i="12"/>
  <c r="AE64" i="12"/>
  <c r="AE65" i="12"/>
  <c r="AE66" i="12"/>
  <c r="AE67" i="12"/>
  <c r="AE68" i="12"/>
  <c r="AE69" i="12"/>
  <c r="AE70" i="12"/>
  <c r="AE71" i="12"/>
  <c r="AE72" i="12"/>
  <c r="AE73" i="12"/>
  <c r="AE74" i="12"/>
  <c r="AE75" i="12"/>
  <c r="AE76" i="12"/>
  <c r="AE77" i="12"/>
  <c r="AE78" i="12"/>
  <c r="AE79" i="12"/>
  <c r="AE80" i="12"/>
  <c r="AE81" i="12"/>
  <c r="AE82" i="12"/>
  <c r="AE83" i="12"/>
  <c r="AE84" i="12"/>
  <c r="AE85" i="12"/>
  <c r="AE86" i="12"/>
  <c r="AE87" i="12"/>
  <c r="AE88" i="12"/>
  <c r="AE89" i="12"/>
  <c r="AE90" i="12"/>
  <c r="AE91" i="12"/>
  <c r="AE92" i="12"/>
  <c r="AE93" i="12"/>
  <c r="AE94" i="12"/>
  <c r="AE95" i="12"/>
  <c r="AE96" i="12"/>
  <c r="AE97" i="12"/>
  <c r="AE98" i="12"/>
  <c r="AE99" i="12"/>
  <c r="AE100" i="12"/>
  <c r="AE101" i="12"/>
  <c r="AE102" i="12"/>
  <c r="AE103" i="12"/>
  <c r="AE104" i="12"/>
  <c r="AE105" i="12"/>
  <c r="AE106" i="12"/>
  <c r="AE107" i="12"/>
  <c r="AE108" i="12"/>
  <c r="AE109" i="12"/>
  <c r="AE110" i="12"/>
  <c r="AE111" i="12"/>
  <c r="AE112" i="12"/>
  <c r="AE113" i="12"/>
  <c r="AE114" i="12"/>
  <c r="AE115" i="12"/>
  <c r="AE116" i="12"/>
  <c r="AE117" i="12"/>
  <c r="AE118" i="12"/>
  <c r="AE119" i="12"/>
  <c r="AE120" i="12"/>
  <c r="AE121" i="12"/>
  <c r="AE122" i="12"/>
  <c r="AE123" i="12"/>
  <c r="AE124" i="12"/>
  <c r="AE125" i="12"/>
  <c r="AE126" i="12"/>
  <c r="AE127" i="12"/>
  <c r="AE128" i="12"/>
  <c r="AE129" i="12"/>
  <c r="AE130" i="12"/>
  <c r="AE131" i="12"/>
  <c r="AE132" i="12"/>
  <c r="AE133" i="12"/>
  <c r="AE134" i="12"/>
  <c r="AE135" i="12"/>
  <c r="AE136" i="12"/>
  <c r="AE137" i="12"/>
  <c r="AE138" i="12"/>
  <c r="AE139" i="12"/>
  <c r="AE140" i="12"/>
  <c r="AE141" i="12"/>
  <c r="AE142" i="12"/>
  <c r="AE143" i="12"/>
  <c r="AE144" i="12"/>
  <c r="AE145" i="12"/>
  <c r="AE146" i="12"/>
  <c r="AE147" i="12"/>
  <c r="AE148" i="12"/>
  <c r="AE149" i="12"/>
  <c r="AE150" i="12"/>
  <c r="AE151" i="12"/>
  <c r="AE152" i="12"/>
  <c r="AE153" i="12"/>
  <c r="AE154" i="12"/>
  <c r="AE155" i="12"/>
  <c r="AE156" i="12"/>
  <c r="AE157" i="12"/>
  <c r="AE158" i="12"/>
  <c r="AE159" i="12"/>
  <c r="AE160" i="12"/>
  <c r="AE161" i="12"/>
  <c r="AE162" i="12"/>
  <c r="AE163" i="12"/>
  <c r="AE164" i="12"/>
  <c r="AE165" i="12"/>
  <c r="AE166" i="12"/>
  <c r="AE167" i="12"/>
  <c r="AE168" i="12"/>
  <c r="AE169" i="12"/>
  <c r="AE170" i="12"/>
  <c r="AE171" i="12"/>
  <c r="AE172" i="12"/>
  <c r="AE173" i="12"/>
  <c r="AE174" i="12"/>
  <c r="AE175" i="12"/>
  <c r="AE176" i="12"/>
  <c r="AE177" i="12"/>
  <c r="AE178" i="12"/>
  <c r="AE179" i="12"/>
  <c r="AE180" i="12"/>
  <c r="AE181" i="12"/>
  <c r="AE182" i="12"/>
  <c r="AE183" i="12"/>
  <c r="AE184" i="12"/>
  <c r="AE185" i="12"/>
  <c r="AE186" i="12"/>
  <c r="AE187" i="12"/>
  <c r="AE188" i="12"/>
  <c r="AE5" i="12"/>
  <c r="AA5" i="12"/>
  <c r="AA6" i="12" s="1"/>
  <c r="AA7" i="12" s="1"/>
  <c r="AA8" i="12" s="1"/>
  <c r="AA9" i="12" l="1"/>
  <c r="AA10" i="12" s="1"/>
  <c r="R5" i="12"/>
  <c r="AK50" i="60"/>
  <c r="AK49" i="60"/>
  <c r="AK48" i="60"/>
  <c r="AK47" i="60"/>
  <c r="AK46" i="60"/>
  <c r="AK45" i="60"/>
  <c r="AK44" i="60"/>
  <c r="AK43" i="60"/>
  <c r="AK42" i="60"/>
  <c r="AK41" i="60"/>
  <c r="AK40" i="60"/>
  <c r="AK39" i="60"/>
  <c r="AK38" i="60"/>
  <c r="AK37" i="60"/>
  <c r="AK36" i="60"/>
  <c r="AK35" i="60"/>
  <c r="AK34" i="60"/>
  <c r="AK33" i="60"/>
  <c r="AK32" i="60"/>
  <c r="AK31" i="60"/>
  <c r="AK30" i="60"/>
  <c r="DH23" i="60"/>
  <c r="DH22" i="60"/>
  <c r="DH21" i="60"/>
  <c r="DH20" i="60"/>
  <c r="DH19" i="60"/>
  <c r="DH18" i="60"/>
  <c r="DH17" i="60"/>
  <c r="DH16" i="60"/>
  <c r="DH15" i="60"/>
  <c r="DH14" i="60"/>
  <c r="DH13" i="60"/>
  <c r="E13" i="60"/>
  <c r="DH12" i="60"/>
  <c r="H12" i="60"/>
  <c r="I12" i="60" s="1"/>
  <c r="J12" i="60" s="1"/>
  <c r="K12" i="60" s="1"/>
  <c r="L12" i="60" s="1"/>
  <c r="M12" i="60" s="1"/>
  <c r="N12" i="60" s="1"/>
  <c r="O12" i="60" s="1"/>
  <c r="P12" i="60" s="1"/>
  <c r="Q12" i="60" s="1"/>
  <c r="R12" i="60" s="1"/>
  <c r="S12" i="60" s="1"/>
  <c r="T12" i="60" s="1"/>
  <c r="U12" i="60" s="1"/>
  <c r="V12" i="60" s="1"/>
  <c r="W12" i="60" s="1"/>
  <c r="X12" i="60" s="1"/>
  <c r="Y12" i="60" s="1"/>
  <c r="Z12" i="60" s="1"/>
  <c r="AA12" i="60" s="1"/>
  <c r="AB12" i="60" s="1"/>
  <c r="AC12" i="60" s="1"/>
  <c r="AD12" i="60" s="1"/>
  <c r="AE12" i="60" s="1"/>
  <c r="AF12" i="60" s="1"/>
  <c r="AG12" i="60" s="1"/>
  <c r="AH12" i="60" s="1"/>
  <c r="F12" i="60"/>
  <c r="G12" i="60" s="1"/>
  <c r="DH11" i="60"/>
  <c r="F11" i="60"/>
  <c r="G11" i="60" s="1"/>
  <c r="H11" i="60" s="1"/>
  <c r="I11" i="60" s="1"/>
  <c r="J11" i="60" s="1"/>
  <c r="K11" i="60" s="1"/>
  <c r="L11" i="60" s="1"/>
  <c r="M11" i="60" s="1"/>
  <c r="N11" i="60" s="1"/>
  <c r="O11" i="60" s="1"/>
  <c r="P11" i="60" s="1"/>
  <c r="Q11" i="60" s="1"/>
  <c r="R11" i="60" s="1"/>
  <c r="S11" i="60" s="1"/>
  <c r="T11" i="60" s="1"/>
  <c r="U11" i="60" s="1"/>
  <c r="V11" i="60" s="1"/>
  <c r="W11" i="60" s="1"/>
  <c r="X11" i="60" s="1"/>
  <c r="Y11" i="60" s="1"/>
  <c r="Z11" i="60" s="1"/>
  <c r="AA11" i="60" s="1"/>
  <c r="AB11" i="60" s="1"/>
  <c r="AC11" i="60" s="1"/>
  <c r="AD11" i="60" s="1"/>
  <c r="AE11" i="60" s="1"/>
  <c r="AF11" i="60" s="1"/>
  <c r="AG11" i="60" s="1"/>
  <c r="AH11" i="60" s="1"/>
  <c r="DH10" i="60"/>
  <c r="DH9" i="60"/>
  <c r="DH8" i="60"/>
  <c r="F8" i="60"/>
  <c r="G8" i="60" s="1"/>
  <c r="H8" i="60" s="1"/>
  <c r="DH7" i="60"/>
  <c r="DH6" i="60"/>
  <c r="DH5" i="60"/>
  <c r="DH4" i="60"/>
  <c r="DH3" i="60"/>
  <c r="AH3" i="60"/>
  <c r="AH4" i="60" s="1"/>
  <c r="AG3" i="60"/>
  <c r="AF3" i="60"/>
  <c r="AF6" i="60" s="1"/>
  <c r="AE3" i="60"/>
  <c r="AE4" i="60" s="1"/>
  <c r="AD3" i="60"/>
  <c r="AD4" i="60" s="1"/>
  <c r="AC3" i="60"/>
  <c r="AB3" i="60"/>
  <c r="AA3" i="60"/>
  <c r="AA4" i="60" s="1"/>
  <c r="Z3" i="60"/>
  <c r="Y3" i="60"/>
  <c r="X3" i="60"/>
  <c r="W3" i="60"/>
  <c r="W4" i="60" s="1"/>
  <c r="V3" i="60"/>
  <c r="V4" i="60" s="1"/>
  <c r="U3" i="60"/>
  <c r="U4" i="60" s="1"/>
  <c r="BB48" i="60" s="1"/>
  <c r="T3" i="60"/>
  <c r="S3" i="60"/>
  <c r="R3" i="60"/>
  <c r="R4" i="60" s="1"/>
  <c r="Q3" i="60"/>
  <c r="P3" i="60"/>
  <c r="O3" i="60"/>
  <c r="O4" i="60" s="1"/>
  <c r="N3" i="60"/>
  <c r="N4" i="60" s="1"/>
  <c r="M3" i="60"/>
  <c r="L3" i="60"/>
  <c r="K3" i="60"/>
  <c r="K4" i="60" s="1"/>
  <c r="J3" i="60"/>
  <c r="I3" i="60"/>
  <c r="H3" i="60"/>
  <c r="G3" i="60"/>
  <c r="G4" i="60" s="1"/>
  <c r="F3" i="60"/>
  <c r="F4" i="60" s="1"/>
  <c r="AM42" i="60" s="1"/>
  <c r="E3" i="60"/>
  <c r="E4" i="60" s="1"/>
  <c r="C3" i="60"/>
  <c r="A3" i="60"/>
  <c r="DD6" i="60" s="1"/>
  <c r="BS2" i="60"/>
  <c r="AK50" i="58"/>
  <c r="AK49" i="58"/>
  <c r="AK48" i="58"/>
  <c r="AK47" i="58"/>
  <c r="AK46" i="58"/>
  <c r="AK45" i="58"/>
  <c r="AK44" i="58"/>
  <c r="AK43" i="58"/>
  <c r="AK42" i="58"/>
  <c r="AK41" i="58"/>
  <c r="AK40" i="58"/>
  <c r="AK39" i="58"/>
  <c r="AK38" i="58"/>
  <c r="AK37" i="58"/>
  <c r="AK36" i="58"/>
  <c r="AK35" i="58"/>
  <c r="AK34" i="58"/>
  <c r="AK33" i="58"/>
  <c r="AK32" i="58"/>
  <c r="AK31" i="58"/>
  <c r="AK30" i="58"/>
  <c r="DK23" i="58"/>
  <c r="DK22" i="58"/>
  <c r="DK21" i="58"/>
  <c r="DK20" i="58"/>
  <c r="DK19" i="58"/>
  <c r="DK18" i="58"/>
  <c r="DK17" i="58"/>
  <c r="DK16" i="58"/>
  <c r="DK15" i="58"/>
  <c r="DK14" i="58"/>
  <c r="DK13" i="58"/>
  <c r="F13" i="58"/>
  <c r="E13" i="58"/>
  <c r="DK12" i="58"/>
  <c r="F12" i="58"/>
  <c r="G12" i="58" s="1"/>
  <c r="H12" i="58" s="1"/>
  <c r="I12" i="58" s="1"/>
  <c r="J12" i="58" s="1"/>
  <c r="K12" i="58" s="1"/>
  <c r="L12" i="58" s="1"/>
  <c r="M12" i="58" s="1"/>
  <c r="N12" i="58" s="1"/>
  <c r="O12" i="58" s="1"/>
  <c r="P12" i="58" s="1"/>
  <c r="Q12" i="58" s="1"/>
  <c r="R12" i="58" s="1"/>
  <c r="S12" i="58" s="1"/>
  <c r="T12" i="58" s="1"/>
  <c r="U12" i="58" s="1"/>
  <c r="V12" i="58" s="1"/>
  <c r="W12" i="58" s="1"/>
  <c r="X12" i="58" s="1"/>
  <c r="Y12" i="58" s="1"/>
  <c r="Z12" i="58" s="1"/>
  <c r="AA12" i="58" s="1"/>
  <c r="AB12" i="58" s="1"/>
  <c r="AC12" i="58" s="1"/>
  <c r="AD12" i="58" s="1"/>
  <c r="AE12" i="58" s="1"/>
  <c r="AF12" i="58" s="1"/>
  <c r="AG12" i="58" s="1"/>
  <c r="AH12" i="58" s="1"/>
  <c r="DK11" i="58"/>
  <c r="F11" i="58"/>
  <c r="G11" i="58" s="1"/>
  <c r="H11" i="58" s="1"/>
  <c r="I11" i="58" s="1"/>
  <c r="J11" i="58" s="1"/>
  <c r="K11" i="58" s="1"/>
  <c r="L11" i="58" s="1"/>
  <c r="M11" i="58" s="1"/>
  <c r="N11" i="58" s="1"/>
  <c r="O11" i="58" s="1"/>
  <c r="P11" i="58" s="1"/>
  <c r="Q11" i="58" s="1"/>
  <c r="R11" i="58" s="1"/>
  <c r="S11" i="58" s="1"/>
  <c r="T11" i="58" s="1"/>
  <c r="U11" i="58" s="1"/>
  <c r="V11" i="58" s="1"/>
  <c r="W11" i="58" s="1"/>
  <c r="X11" i="58" s="1"/>
  <c r="Y11" i="58" s="1"/>
  <c r="Z11" i="58" s="1"/>
  <c r="AA11" i="58" s="1"/>
  <c r="AB11" i="58" s="1"/>
  <c r="AC11" i="58" s="1"/>
  <c r="AD11" i="58" s="1"/>
  <c r="AE11" i="58" s="1"/>
  <c r="AF11" i="58" s="1"/>
  <c r="AG11" i="58" s="1"/>
  <c r="AH11" i="58" s="1"/>
  <c r="DK10" i="58"/>
  <c r="DK9" i="58"/>
  <c r="DK8" i="58"/>
  <c r="DK7" i="58"/>
  <c r="DK6" i="58"/>
  <c r="DK5" i="58"/>
  <c r="DK4" i="58"/>
  <c r="DK3" i="58"/>
  <c r="AH3" i="58"/>
  <c r="AH6" i="58" s="1"/>
  <c r="AG3" i="58"/>
  <c r="AF3" i="58"/>
  <c r="AF4" i="58" s="1"/>
  <c r="AE3" i="58"/>
  <c r="AD3" i="58"/>
  <c r="AC3" i="58"/>
  <c r="AC4" i="58" s="1"/>
  <c r="AB3" i="58"/>
  <c r="AB4" i="58" s="1"/>
  <c r="AA3" i="58"/>
  <c r="AA4" i="58" s="1"/>
  <c r="Z3" i="58"/>
  <c r="Y3" i="58"/>
  <c r="X3" i="58"/>
  <c r="W3" i="58"/>
  <c r="V3" i="58"/>
  <c r="C17" i="58" s="1"/>
  <c r="U3" i="58"/>
  <c r="U4" i="58" s="1"/>
  <c r="T3" i="58"/>
  <c r="T4" i="58" s="1"/>
  <c r="S3" i="58"/>
  <c r="R3" i="58"/>
  <c r="Q3" i="58"/>
  <c r="P3" i="58"/>
  <c r="P4" i="58" s="1"/>
  <c r="O3" i="58"/>
  <c r="N3" i="58"/>
  <c r="M3" i="58"/>
  <c r="E17" i="58" s="1"/>
  <c r="L3" i="58"/>
  <c r="L4" i="58" s="1"/>
  <c r="K3" i="58"/>
  <c r="K4" i="58" s="1"/>
  <c r="J3" i="58"/>
  <c r="I3" i="58"/>
  <c r="H3" i="58"/>
  <c r="G3" i="58"/>
  <c r="F3" i="58"/>
  <c r="E3" i="58"/>
  <c r="E4" i="58" s="1"/>
  <c r="C3" i="58"/>
  <c r="A3" i="58"/>
  <c r="DG7" i="58" s="1"/>
  <c r="AK50" i="57"/>
  <c r="AK49" i="57"/>
  <c r="AK48" i="57"/>
  <c r="AK47" i="57"/>
  <c r="AK46" i="57"/>
  <c r="AK45" i="57"/>
  <c r="AK44" i="57"/>
  <c r="AK43" i="57"/>
  <c r="AK42" i="57"/>
  <c r="AK41" i="57"/>
  <c r="AK40" i="57"/>
  <c r="AK39" i="57"/>
  <c r="AK38" i="57"/>
  <c r="AK37" i="57"/>
  <c r="AK36" i="57"/>
  <c r="AK35" i="57"/>
  <c r="AK34" i="57"/>
  <c r="AK33" i="57"/>
  <c r="AK32" i="57"/>
  <c r="AK31" i="57"/>
  <c r="AK30" i="57"/>
  <c r="DK23" i="57"/>
  <c r="DK22" i="57"/>
  <c r="DK21" i="57"/>
  <c r="DK20" i="57"/>
  <c r="DK19" i="57"/>
  <c r="DK18" i="57"/>
  <c r="DK17" i="57"/>
  <c r="DK16" i="57"/>
  <c r="DK15" i="57"/>
  <c r="DK14" i="57"/>
  <c r="DK13" i="57"/>
  <c r="E13" i="57"/>
  <c r="DK12" i="57"/>
  <c r="F12" i="57"/>
  <c r="G12" i="57" s="1"/>
  <c r="H12" i="57" s="1"/>
  <c r="I12" i="57" s="1"/>
  <c r="J12" i="57" s="1"/>
  <c r="K12" i="57" s="1"/>
  <c r="L12" i="57" s="1"/>
  <c r="M12" i="57" s="1"/>
  <c r="N12" i="57" s="1"/>
  <c r="O12" i="57" s="1"/>
  <c r="P12" i="57" s="1"/>
  <c r="Q12" i="57" s="1"/>
  <c r="R12" i="57" s="1"/>
  <c r="S12" i="57" s="1"/>
  <c r="T12" i="57" s="1"/>
  <c r="U12" i="57" s="1"/>
  <c r="V12" i="57" s="1"/>
  <c r="W12" i="57" s="1"/>
  <c r="X12" i="57" s="1"/>
  <c r="Y12" i="57" s="1"/>
  <c r="Z12" i="57" s="1"/>
  <c r="AA12" i="57" s="1"/>
  <c r="AB12" i="57" s="1"/>
  <c r="AC12" i="57" s="1"/>
  <c r="AD12" i="57" s="1"/>
  <c r="AE12" i="57" s="1"/>
  <c r="AF12" i="57" s="1"/>
  <c r="AG12" i="57" s="1"/>
  <c r="AH12" i="57" s="1"/>
  <c r="DK11" i="57"/>
  <c r="F11" i="57"/>
  <c r="G11" i="57" s="1"/>
  <c r="H11" i="57" s="1"/>
  <c r="I11" i="57" s="1"/>
  <c r="J11" i="57" s="1"/>
  <c r="K11" i="57" s="1"/>
  <c r="L11" i="57" s="1"/>
  <c r="M11" i="57" s="1"/>
  <c r="N11" i="57" s="1"/>
  <c r="O11" i="57" s="1"/>
  <c r="P11" i="57" s="1"/>
  <c r="Q11" i="57" s="1"/>
  <c r="R11" i="57" s="1"/>
  <c r="S11" i="57" s="1"/>
  <c r="T11" i="57" s="1"/>
  <c r="U11" i="57" s="1"/>
  <c r="V11" i="57" s="1"/>
  <c r="W11" i="57" s="1"/>
  <c r="X11" i="57" s="1"/>
  <c r="Y11" i="57" s="1"/>
  <c r="Z11" i="57" s="1"/>
  <c r="AA11" i="57" s="1"/>
  <c r="AB11" i="57" s="1"/>
  <c r="AC11" i="57" s="1"/>
  <c r="AD11" i="57" s="1"/>
  <c r="AE11" i="57" s="1"/>
  <c r="AF11" i="57" s="1"/>
  <c r="AG11" i="57" s="1"/>
  <c r="AH11" i="57" s="1"/>
  <c r="DK10" i="57"/>
  <c r="DK9" i="57"/>
  <c r="DK8" i="57"/>
  <c r="DK7" i="57"/>
  <c r="DK6" i="57"/>
  <c r="DK5" i="57"/>
  <c r="DK4" i="57"/>
  <c r="DK3" i="57"/>
  <c r="AH3" i="57"/>
  <c r="AH6" i="57" s="1"/>
  <c r="AG3" i="57"/>
  <c r="AF3" i="57"/>
  <c r="AE3" i="57"/>
  <c r="E17" i="57" s="1"/>
  <c r="AD3" i="57"/>
  <c r="AC3" i="57"/>
  <c r="AC4" i="57" s="1"/>
  <c r="AB3" i="57"/>
  <c r="D17" i="57" s="1"/>
  <c r="AA3" i="57"/>
  <c r="Z3" i="57"/>
  <c r="Z4" i="57" s="1"/>
  <c r="Y3" i="57"/>
  <c r="X3" i="57"/>
  <c r="W3" i="57"/>
  <c r="V3" i="57"/>
  <c r="U3" i="57"/>
  <c r="T3" i="57"/>
  <c r="S3" i="57"/>
  <c r="R3" i="57"/>
  <c r="Q3" i="57"/>
  <c r="P3" i="57"/>
  <c r="O3" i="57"/>
  <c r="N3" i="57"/>
  <c r="M3" i="57"/>
  <c r="C17" i="57" s="1"/>
  <c r="L3" i="57"/>
  <c r="K3" i="57"/>
  <c r="J3" i="57"/>
  <c r="I3" i="57"/>
  <c r="H3" i="57"/>
  <c r="G3" i="57"/>
  <c r="F3" i="57"/>
  <c r="E3" i="57"/>
  <c r="C3" i="57"/>
  <c r="A3" i="57"/>
  <c r="DG10" i="57" s="1"/>
  <c r="G14" i="5"/>
  <c r="H14" i="5" s="1"/>
  <c r="G13" i="5"/>
  <c r="H13" i="5" s="1"/>
  <c r="G15" i="5"/>
  <c r="H15" i="5" s="1"/>
  <c r="G17" i="5"/>
  <c r="H17" i="5" s="1"/>
  <c r="G16" i="5"/>
  <c r="H16" i="5" s="1"/>
  <c r="S5" i="12" a="1"/>
  <c r="T4" i="57" l="1"/>
  <c r="BA42" i="57" s="1"/>
  <c r="F17" i="57"/>
  <c r="S5" i="12"/>
  <c r="X5" i="12"/>
  <c r="V5" i="12"/>
  <c r="BH29" i="57"/>
  <c r="BH2" i="57" s="1"/>
  <c r="CV2" i="57" s="1"/>
  <c r="AA4" i="57"/>
  <c r="BH47" i="57" s="1"/>
  <c r="AT29" i="57"/>
  <c r="AT2" i="57" s="1"/>
  <c r="CH2" i="57" s="1"/>
  <c r="M4" i="57"/>
  <c r="AT43" i="57" s="1"/>
  <c r="AQ29" i="58"/>
  <c r="AQ2" i="58" s="1"/>
  <c r="CE2" i="58" s="1"/>
  <c r="J4" i="58"/>
  <c r="AQ49" i="58" s="1"/>
  <c r="BG29" i="58"/>
  <c r="BG2" i="58" s="1"/>
  <c r="CU2" i="58" s="1"/>
  <c r="Z4" i="58"/>
  <c r="BG45" i="58" s="1"/>
  <c r="D17" i="58"/>
  <c r="BT2" i="58" s="1"/>
  <c r="BA29" i="60"/>
  <c r="BA2" i="60" s="1"/>
  <c r="CL2" i="60" s="1"/>
  <c r="T4" i="60"/>
  <c r="BA45" i="60" s="1"/>
  <c r="BK29" i="57"/>
  <c r="BK2" i="57" s="1"/>
  <c r="CY2" i="57" s="1"/>
  <c r="AD4" i="57"/>
  <c r="BK42" i="57" s="1"/>
  <c r="AV29" i="57"/>
  <c r="AV2" i="57" s="1"/>
  <c r="CJ2" i="57" s="1"/>
  <c r="O4" i="57"/>
  <c r="AV42" i="57" s="1"/>
  <c r="BL29" i="57"/>
  <c r="BL2" i="57" s="1"/>
  <c r="CZ2" i="57" s="1"/>
  <c r="AE4" i="57"/>
  <c r="BL43" i="57" s="1"/>
  <c r="AX29" i="57"/>
  <c r="AX2" i="57" s="1"/>
  <c r="CL2" i="57" s="1"/>
  <c r="Q4" i="57"/>
  <c r="AX42" i="57" s="1"/>
  <c r="BN29" i="57"/>
  <c r="BN2" i="57" s="1"/>
  <c r="DB2" i="57" s="1"/>
  <c r="AG4" i="57"/>
  <c r="BN46" i="57" s="1"/>
  <c r="AU29" i="58"/>
  <c r="AU2" i="58" s="1"/>
  <c r="CI2" i="58" s="1"/>
  <c r="N4" i="58"/>
  <c r="AU49" i="58" s="1"/>
  <c r="BK29" i="58"/>
  <c r="BK2" i="58" s="1"/>
  <c r="CY2" i="58" s="1"/>
  <c r="AD4" i="58"/>
  <c r="BK46" i="58" s="1"/>
  <c r="AO29" i="60"/>
  <c r="AO2" i="60" s="1"/>
  <c r="BZ2" i="60" s="1"/>
  <c r="H4" i="60"/>
  <c r="AO42" i="60" s="1"/>
  <c r="BE29" i="60"/>
  <c r="BE2" i="60" s="1"/>
  <c r="CP2" i="60" s="1"/>
  <c r="X4" i="60"/>
  <c r="BE42" i="60" s="1"/>
  <c r="BI29" i="57"/>
  <c r="BI2" i="57" s="1"/>
  <c r="CW2" i="57" s="1"/>
  <c r="AB4" i="57"/>
  <c r="BI43" i="57" s="1"/>
  <c r="AW29" i="57"/>
  <c r="AW2" i="57" s="1"/>
  <c r="CK2" i="57" s="1"/>
  <c r="P4" i="57"/>
  <c r="AW48" i="57" s="1"/>
  <c r="BM29" i="57"/>
  <c r="BM2" i="57" s="1"/>
  <c r="DA2" i="57" s="1"/>
  <c r="AF4" i="57"/>
  <c r="BM42" i="57" s="1"/>
  <c r="AT29" i="58"/>
  <c r="AT2" i="58" s="1"/>
  <c r="CH2" i="58" s="1"/>
  <c r="M4" i="58"/>
  <c r="AT43" i="58" s="1"/>
  <c r="AY29" i="57"/>
  <c r="AY2" i="57" s="1"/>
  <c r="CM2" i="57" s="1"/>
  <c r="R4" i="57"/>
  <c r="BO29" i="57"/>
  <c r="BO2" i="57" s="1"/>
  <c r="DC2" i="57" s="1"/>
  <c r="AH4" i="57"/>
  <c r="BO46" i="57" s="1"/>
  <c r="AV29" i="58"/>
  <c r="AV2" i="58" s="1"/>
  <c r="CJ2" i="58" s="1"/>
  <c r="O4" i="58"/>
  <c r="BL29" i="58"/>
  <c r="BL2" i="58" s="1"/>
  <c r="CZ2" i="58" s="1"/>
  <c r="AE4" i="58"/>
  <c r="BL46" i="58" s="1"/>
  <c r="AP29" i="60"/>
  <c r="AP2" i="60" s="1"/>
  <c r="CA2" i="60" s="1"/>
  <c r="I4" i="60"/>
  <c r="AP44" i="60" s="1"/>
  <c r="BF29" i="60"/>
  <c r="BF2" i="60" s="1"/>
  <c r="CQ2" i="60" s="1"/>
  <c r="Y4" i="60"/>
  <c r="BF48" i="60" s="1"/>
  <c r="AQ29" i="60"/>
  <c r="AQ2" i="60" s="1"/>
  <c r="CB2" i="60" s="1"/>
  <c r="J4" i="60"/>
  <c r="AQ48" i="60" s="1"/>
  <c r="BG29" i="60"/>
  <c r="BG2" i="60" s="1"/>
  <c r="CR2" i="60" s="1"/>
  <c r="Z4" i="60"/>
  <c r="BG45" i="60" s="1"/>
  <c r="AX29" i="58"/>
  <c r="AX2" i="58" s="1"/>
  <c r="CL2" i="58" s="1"/>
  <c r="Q4" i="58"/>
  <c r="BN29" i="58"/>
  <c r="BN2" i="58" s="1"/>
  <c r="DB2" i="58" s="1"/>
  <c r="AG4" i="58"/>
  <c r="BN48" i="58" s="1"/>
  <c r="AU29" i="57"/>
  <c r="AU2" i="57" s="1"/>
  <c r="CI2" i="57" s="1"/>
  <c r="N4" i="57"/>
  <c r="AU46" i="57" s="1"/>
  <c r="AZ29" i="57"/>
  <c r="AZ2" i="57" s="1"/>
  <c r="CN2" i="57" s="1"/>
  <c r="S4" i="57"/>
  <c r="AZ41" i="57" s="1"/>
  <c r="AL29" i="57"/>
  <c r="AL2" i="57" s="1"/>
  <c r="BZ2" i="57" s="1"/>
  <c r="E4" i="57"/>
  <c r="AL44" i="57" s="1"/>
  <c r="BB29" i="57"/>
  <c r="BB2" i="57" s="1"/>
  <c r="CP2" i="57" s="1"/>
  <c r="U4" i="57"/>
  <c r="BB44" i="57" s="1"/>
  <c r="AY29" i="58"/>
  <c r="AY2" i="58" s="1"/>
  <c r="CM2" i="58" s="1"/>
  <c r="R4" i="58"/>
  <c r="AY41" i="58" s="1"/>
  <c r="BO29" i="58"/>
  <c r="BO2" i="58" s="1"/>
  <c r="DC2" i="58" s="1"/>
  <c r="AH4" i="58"/>
  <c r="AH1" i="58" s="1"/>
  <c r="AS29" i="60"/>
  <c r="AS2" i="60" s="1"/>
  <c r="CD2" i="60" s="1"/>
  <c r="L4" i="60"/>
  <c r="AS48" i="60" s="1"/>
  <c r="BI29" i="60"/>
  <c r="BI2" i="60" s="1"/>
  <c r="CT2" i="60" s="1"/>
  <c r="AB4" i="60"/>
  <c r="BI41" i="60" s="1"/>
  <c r="AS29" i="57"/>
  <c r="AS2" i="57" s="1"/>
  <c r="CG2" i="57" s="1"/>
  <c r="L4" i="57"/>
  <c r="AS46" i="57" s="1"/>
  <c r="AP29" i="58"/>
  <c r="AP2" i="58" s="1"/>
  <c r="CD2" i="58" s="1"/>
  <c r="I4" i="58"/>
  <c r="AP48" i="58" s="1"/>
  <c r="AM29" i="57"/>
  <c r="AM2" i="57" s="1"/>
  <c r="CA2" i="57" s="1"/>
  <c r="F4" i="57"/>
  <c r="BC29" i="57"/>
  <c r="BC2" i="57" s="1"/>
  <c r="CQ2" i="57" s="1"/>
  <c r="V4" i="57"/>
  <c r="AZ29" i="58"/>
  <c r="AZ2" i="58" s="1"/>
  <c r="CN2" i="58" s="1"/>
  <c r="S4" i="58"/>
  <c r="AZ46" i="58" s="1"/>
  <c r="AT29" i="60"/>
  <c r="AT2" i="60" s="1"/>
  <c r="CE2" i="60" s="1"/>
  <c r="M4" i="60"/>
  <c r="BJ29" i="60"/>
  <c r="BJ2" i="60" s="1"/>
  <c r="CU2" i="60" s="1"/>
  <c r="AC4" i="60"/>
  <c r="BJ49" i="60" s="1"/>
  <c r="AZ29" i="60"/>
  <c r="AZ2" i="60" s="1"/>
  <c r="CK2" i="60" s="1"/>
  <c r="S4" i="60"/>
  <c r="AZ47" i="60" s="1"/>
  <c r="AN29" i="57"/>
  <c r="AN2" i="57" s="1"/>
  <c r="CB2" i="57" s="1"/>
  <c r="G4" i="57"/>
  <c r="AN45" i="57" s="1"/>
  <c r="BD29" i="57"/>
  <c r="BD2" i="57" s="1"/>
  <c r="CR2" i="57" s="1"/>
  <c r="W4" i="57"/>
  <c r="BD47" i="57" s="1"/>
  <c r="BE29" i="58"/>
  <c r="BE2" i="58" s="1"/>
  <c r="CS2" i="58" s="1"/>
  <c r="X4" i="58"/>
  <c r="BE48" i="58" s="1"/>
  <c r="AO29" i="57"/>
  <c r="AO2" i="57" s="1"/>
  <c r="CC2" i="57" s="1"/>
  <c r="H4" i="57"/>
  <c r="AO49" i="57" s="1"/>
  <c r="BF29" i="58"/>
  <c r="BF2" i="58" s="1"/>
  <c r="CT2" i="58" s="1"/>
  <c r="Y4" i="58"/>
  <c r="BF48" i="58" s="1"/>
  <c r="AP29" i="57"/>
  <c r="AP2" i="57" s="1"/>
  <c r="CD2" i="57" s="1"/>
  <c r="I4" i="57"/>
  <c r="AP43" i="57" s="1"/>
  <c r="BF29" i="57"/>
  <c r="BF2" i="57" s="1"/>
  <c r="CT2" i="57" s="1"/>
  <c r="Y4" i="57"/>
  <c r="AF6" i="57"/>
  <c r="AM29" i="58"/>
  <c r="AM2" i="58" s="1"/>
  <c r="CA2" i="58" s="1"/>
  <c r="F4" i="58"/>
  <c r="AM31" i="58" s="1"/>
  <c r="BC29" i="58"/>
  <c r="BC2" i="58" s="1"/>
  <c r="CQ2" i="58" s="1"/>
  <c r="V4" i="58"/>
  <c r="BC49" i="58" s="1"/>
  <c r="AW29" i="60"/>
  <c r="AW2" i="60" s="1"/>
  <c r="CH2" i="60" s="1"/>
  <c r="P4" i="60"/>
  <c r="AW49" i="60" s="1"/>
  <c r="BM29" i="60"/>
  <c r="BM2" i="60" s="1"/>
  <c r="CX2" i="60" s="1"/>
  <c r="AF4" i="60"/>
  <c r="BE29" i="57"/>
  <c r="BE2" i="57" s="1"/>
  <c r="CS2" i="57" s="1"/>
  <c r="X4" i="57"/>
  <c r="BE46" i="57" s="1"/>
  <c r="AQ29" i="57"/>
  <c r="AQ2" i="57" s="1"/>
  <c r="CE2" i="57" s="1"/>
  <c r="J4" i="57"/>
  <c r="AQ47" i="57" s="1"/>
  <c r="AG6" i="57"/>
  <c r="AN29" i="58"/>
  <c r="AN2" i="58" s="1"/>
  <c r="CB2" i="58" s="1"/>
  <c r="G4" i="58"/>
  <c r="AN43" i="58" s="1"/>
  <c r="BD29" i="58"/>
  <c r="BD2" i="58" s="1"/>
  <c r="CR2" i="58" s="1"/>
  <c r="W4" i="58"/>
  <c r="BD48" i="58" s="1"/>
  <c r="AX29" i="60"/>
  <c r="AX2" i="60" s="1"/>
  <c r="CI2" i="60" s="1"/>
  <c r="Q4" i="60"/>
  <c r="AX47" i="60" s="1"/>
  <c r="BN29" i="60"/>
  <c r="BN2" i="60" s="1"/>
  <c r="CY2" i="60" s="1"/>
  <c r="AG4" i="60"/>
  <c r="BN43" i="60" s="1"/>
  <c r="AR29" i="57"/>
  <c r="AR2" i="57" s="1"/>
  <c r="CF2" i="57" s="1"/>
  <c r="K4" i="57"/>
  <c r="AR47" i="57" s="1"/>
  <c r="AO29" i="58"/>
  <c r="AO2" i="58" s="1"/>
  <c r="CC2" i="58" s="1"/>
  <c r="H4" i="58"/>
  <c r="AO49" i="58" s="1"/>
  <c r="DG5" i="58"/>
  <c r="DG8" i="58"/>
  <c r="R6" i="12"/>
  <c r="AA11" i="12"/>
  <c r="DD3" i="60"/>
  <c r="DD4" i="60"/>
  <c r="DD7" i="60"/>
  <c r="DD10" i="60"/>
  <c r="DD13" i="60"/>
  <c r="AR29" i="60"/>
  <c r="AR2" i="60" s="1"/>
  <c r="CC2" i="60" s="1"/>
  <c r="BH29" i="60"/>
  <c r="BH2" i="60" s="1"/>
  <c r="CS2" i="60" s="1"/>
  <c r="AA6" i="60"/>
  <c r="AG6" i="60"/>
  <c r="AN42" i="60"/>
  <c r="AN49" i="60"/>
  <c r="AN48" i="60"/>
  <c r="AN47" i="60"/>
  <c r="AN46" i="60"/>
  <c r="AN45" i="60"/>
  <c r="AN43" i="60"/>
  <c r="AN44" i="60"/>
  <c r="AN41" i="60"/>
  <c r="BD42" i="60"/>
  <c r="BD49" i="60"/>
  <c r="BD48" i="60"/>
  <c r="BD47" i="60"/>
  <c r="BD46" i="60"/>
  <c r="BD45" i="60"/>
  <c r="BD43" i="60"/>
  <c r="BD41" i="60"/>
  <c r="BD44" i="60"/>
  <c r="AU29" i="60"/>
  <c r="AU2" i="60" s="1"/>
  <c r="CF2" i="60" s="1"/>
  <c r="BK29" i="60"/>
  <c r="BK2" i="60" s="1"/>
  <c r="CV2" i="60" s="1"/>
  <c r="AD6" i="60"/>
  <c r="AV29" i="60"/>
  <c r="AV2" i="60" s="1"/>
  <c r="CG2" i="60" s="1"/>
  <c r="AE6" i="60"/>
  <c r="BL29" i="60"/>
  <c r="BL2" i="60" s="1"/>
  <c r="CW2" i="60" s="1"/>
  <c r="BC43" i="60"/>
  <c r="BC48" i="60"/>
  <c r="BC47" i="60"/>
  <c r="BC44" i="60"/>
  <c r="BC46" i="60"/>
  <c r="BC41" i="60"/>
  <c r="BC42" i="60"/>
  <c r="BC49" i="60"/>
  <c r="BC45" i="60"/>
  <c r="AR49" i="60"/>
  <c r="AR48" i="60"/>
  <c r="AR47" i="60"/>
  <c r="AR46" i="60"/>
  <c r="AR45" i="60"/>
  <c r="AR43" i="60"/>
  <c r="AR41" i="60"/>
  <c r="AR42" i="60"/>
  <c r="AR44" i="60"/>
  <c r="BH49" i="60"/>
  <c r="BH48" i="60"/>
  <c r="BH47" i="60"/>
  <c r="BH46" i="60"/>
  <c r="BH45" i="60"/>
  <c r="BH43" i="60"/>
  <c r="BH41" i="60"/>
  <c r="BH44" i="60"/>
  <c r="BH42" i="60"/>
  <c r="I8" i="60"/>
  <c r="AM43" i="60"/>
  <c r="AM41" i="60"/>
  <c r="AM49" i="60"/>
  <c r="AM44" i="60"/>
  <c r="AM45" i="60"/>
  <c r="AM47" i="60"/>
  <c r="AM46" i="60"/>
  <c r="AM48" i="60"/>
  <c r="AY29" i="60"/>
  <c r="AY2" i="60" s="1"/>
  <c r="CJ2" i="60" s="1"/>
  <c r="AJ44" i="60"/>
  <c r="AJ36" i="60"/>
  <c r="AJ41" i="60"/>
  <c r="AJ33" i="60"/>
  <c r="AJ39" i="60"/>
  <c r="AJ31" i="60"/>
  <c r="AJ50" i="60"/>
  <c r="AJ49" i="60"/>
  <c r="AJ48" i="60"/>
  <c r="AJ47" i="60"/>
  <c r="AJ46" i="60"/>
  <c r="AJ45" i="60"/>
  <c r="AJ37" i="60"/>
  <c r="AJ34" i="60"/>
  <c r="AJ38" i="60"/>
  <c r="AJ35" i="60"/>
  <c r="AJ32" i="60"/>
  <c r="AJ40" i="60"/>
  <c r="AJ30" i="60"/>
  <c r="AJ42" i="60"/>
  <c r="AJ43" i="60"/>
  <c r="AU42" i="60"/>
  <c r="AU48" i="60"/>
  <c r="AU44" i="60"/>
  <c r="AU41" i="60"/>
  <c r="AU46" i="60"/>
  <c r="AU43" i="60"/>
  <c r="AU47" i="60"/>
  <c r="AU49" i="60"/>
  <c r="AU45" i="60"/>
  <c r="BK42" i="60"/>
  <c r="BK49" i="60"/>
  <c r="BK45" i="60"/>
  <c r="BK44" i="60"/>
  <c r="BK41" i="60"/>
  <c r="BK47" i="60"/>
  <c r="BK46" i="60"/>
  <c r="BK48" i="60"/>
  <c r="BK43" i="60"/>
  <c r="BO29" i="60"/>
  <c r="BO2" i="60" s="1"/>
  <c r="CZ2" i="60" s="1"/>
  <c r="AH6" i="60"/>
  <c r="AL29" i="60"/>
  <c r="AL2" i="60" s="1"/>
  <c r="BW2" i="60" s="1"/>
  <c r="BB29" i="60"/>
  <c r="BB2" i="60" s="1"/>
  <c r="CM2" i="60" s="1"/>
  <c r="AV43" i="60"/>
  <c r="AV41" i="60"/>
  <c r="AV49" i="60"/>
  <c r="AV45" i="60"/>
  <c r="AV48" i="60"/>
  <c r="AV44" i="60"/>
  <c r="AV46" i="60"/>
  <c r="AV47" i="60"/>
  <c r="AV42" i="60"/>
  <c r="BL43" i="60"/>
  <c r="BL41" i="60"/>
  <c r="BL47" i="60"/>
  <c r="BL48" i="60"/>
  <c r="BL42" i="60"/>
  <c r="BL49" i="60"/>
  <c r="BL44" i="60"/>
  <c r="BL45" i="60"/>
  <c r="BL46" i="60"/>
  <c r="X6" i="60"/>
  <c r="AM29" i="60"/>
  <c r="AM2" i="60" s="1"/>
  <c r="BX2" i="60" s="1"/>
  <c r="BC29" i="60"/>
  <c r="BC2" i="60" s="1"/>
  <c r="CN2" i="60" s="1"/>
  <c r="AN29" i="60"/>
  <c r="AN2" i="60" s="1"/>
  <c r="BY2" i="60" s="1"/>
  <c r="BD29" i="60"/>
  <c r="BD2" i="60" s="1"/>
  <c r="CO2" i="60" s="1"/>
  <c r="W6" i="60"/>
  <c r="Z6" i="60"/>
  <c r="AB6" i="60"/>
  <c r="AC6" i="60"/>
  <c r="AL35" i="60"/>
  <c r="AL40" i="60"/>
  <c r="AL32" i="60"/>
  <c r="AL38" i="60"/>
  <c r="AL36" i="60"/>
  <c r="AL31" i="60"/>
  <c r="AL39" i="60"/>
  <c r="AL33" i="60"/>
  <c r="AL37" i="60"/>
  <c r="AL34" i="60"/>
  <c r="F13" i="60"/>
  <c r="AM30" i="60" s="1"/>
  <c r="DD8" i="60"/>
  <c r="AY49" i="60"/>
  <c r="AY48" i="60"/>
  <c r="AY47" i="60"/>
  <c r="AY46" i="60"/>
  <c r="AY45" i="60"/>
  <c r="AY41" i="60"/>
  <c r="AY42" i="60"/>
  <c r="AY43" i="60"/>
  <c r="BO49" i="60"/>
  <c r="BO48" i="60"/>
  <c r="BO47" i="60"/>
  <c r="BO46" i="60"/>
  <c r="BO45" i="60"/>
  <c r="BO43" i="60"/>
  <c r="BO42" i="60"/>
  <c r="BO44" i="60"/>
  <c r="DD5" i="60"/>
  <c r="DD22" i="60"/>
  <c r="DD21" i="60"/>
  <c r="DD17" i="60"/>
  <c r="DD23" i="60"/>
  <c r="DD20" i="60"/>
  <c r="DD14" i="60"/>
  <c r="DD15" i="60"/>
  <c r="DD18" i="60"/>
  <c r="AL43" i="60"/>
  <c r="AL30" i="60"/>
  <c r="AL44" i="60"/>
  <c r="AL49" i="60"/>
  <c r="AL45" i="60"/>
  <c r="AL42" i="60"/>
  <c r="AL41" i="60"/>
  <c r="AL47" i="60"/>
  <c r="AL48" i="60"/>
  <c r="AL46" i="60"/>
  <c r="BB43" i="60"/>
  <c r="BB44" i="60"/>
  <c r="BB47" i="60"/>
  <c r="BB49" i="60"/>
  <c r="BB45" i="60"/>
  <c r="BB42" i="60"/>
  <c r="BB41" i="60"/>
  <c r="DD19" i="60"/>
  <c r="DD11" i="60"/>
  <c r="BB46" i="60"/>
  <c r="DD16" i="60"/>
  <c r="BO41" i="60"/>
  <c r="AY44" i="60"/>
  <c r="DD9" i="60"/>
  <c r="DD12" i="60"/>
  <c r="DG3" i="57"/>
  <c r="AG6" i="58"/>
  <c r="AL40" i="58"/>
  <c r="AL32" i="58"/>
  <c r="AL39" i="58"/>
  <c r="AL31" i="58"/>
  <c r="AL37" i="58"/>
  <c r="AL36" i="58"/>
  <c r="AL38" i="58"/>
  <c r="AL35" i="58"/>
  <c r="AL33" i="58"/>
  <c r="AL34" i="58"/>
  <c r="G13" i="58"/>
  <c r="BH29" i="58"/>
  <c r="BH2" i="58" s="1"/>
  <c r="CV2" i="58" s="1"/>
  <c r="BS2" i="58"/>
  <c r="AR29" i="58"/>
  <c r="AR2" i="58" s="1"/>
  <c r="CF2" i="58" s="1"/>
  <c r="AS29" i="58"/>
  <c r="AS2" i="58" s="1"/>
  <c r="CG2" i="58" s="1"/>
  <c r="BI29" i="58"/>
  <c r="BI2" i="58" s="1"/>
  <c r="CW2" i="58" s="1"/>
  <c r="AL49" i="58"/>
  <c r="AL48" i="58"/>
  <c r="AL47" i="58"/>
  <c r="AL45" i="58"/>
  <c r="AL46" i="58"/>
  <c r="AL30" i="58"/>
  <c r="AL43" i="58"/>
  <c r="AL44" i="58"/>
  <c r="AL41" i="58"/>
  <c r="AL42" i="58"/>
  <c r="BB49" i="58"/>
  <c r="BB48" i="58"/>
  <c r="BB47" i="58"/>
  <c r="BB46" i="58"/>
  <c r="BB45" i="58"/>
  <c r="BB41" i="58"/>
  <c r="BB43" i="58"/>
  <c r="BB44" i="58"/>
  <c r="BB42" i="58"/>
  <c r="BJ29" i="58"/>
  <c r="BJ2" i="58" s="1"/>
  <c r="CX2" i="58" s="1"/>
  <c r="BC45" i="58"/>
  <c r="AW29" i="58"/>
  <c r="AW2" i="58" s="1"/>
  <c r="CK2" i="58" s="1"/>
  <c r="BM29" i="58"/>
  <c r="BM2" i="58" s="1"/>
  <c r="DA2" i="58" s="1"/>
  <c r="AF6" i="58"/>
  <c r="AQ47" i="58"/>
  <c r="AQ45" i="58"/>
  <c r="AQ43" i="58"/>
  <c r="AQ46" i="58"/>
  <c r="AS47" i="58"/>
  <c r="AS46" i="58"/>
  <c r="AS44" i="58"/>
  <c r="AS42" i="58"/>
  <c r="AS49" i="58"/>
  <c r="AS48" i="58"/>
  <c r="AS45" i="58"/>
  <c r="AS41" i="58"/>
  <c r="AS43" i="58"/>
  <c r="BI47" i="58"/>
  <c r="BI46" i="58"/>
  <c r="BI44" i="58"/>
  <c r="BI42" i="58"/>
  <c r="BI49" i="58"/>
  <c r="BI48" i="58"/>
  <c r="BI41" i="58"/>
  <c r="BI43" i="58"/>
  <c r="BI45" i="58"/>
  <c r="AJ50" i="58"/>
  <c r="AJ49" i="58"/>
  <c r="AJ41" i="58"/>
  <c r="AJ33" i="58"/>
  <c r="AJ48" i="58"/>
  <c r="AJ40" i="58"/>
  <c r="AJ32" i="58"/>
  <c r="AJ47" i="58"/>
  <c r="AJ46" i="58"/>
  <c r="AJ38" i="58"/>
  <c r="AJ30" i="58"/>
  <c r="AJ44" i="58"/>
  <c r="AJ35" i="58"/>
  <c r="AJ39" i="58"/>
  <c r="AJ43" i="58"/>
  <c r="AJ34" i="58"/>
  <c r="AJ37" i="58"/>
  <c r="AJ45" i="58"/>
  <c r="AJ42" i="58"/>
  <c r="AJ36" i="58"/>
  <c r="AJ31" i="58"/>
  <c r="BA29" i="58"/>
  <c r="BA2" i="58" s="1"/>
  <c r="CO2" i="58" s="1"/>
  <c r="BU2" i="58"/>
  <c r="BJ46" i="58"/>
  <c r="BJ44" i="58"/>
  <c r="BJ43" i="58"/>
  <c r="BJ49" i="58"/>
  <c r="BJ41" i="58"/>
  <c r="BJ48" i="58"/>
  <c r="BJ45" i="58"/>
  <c r="BJ42" i="58"/>
  <c r="BJ47" i="58"/>
  <c r="AT44" i="58"/>
  <c r="AL29" i="58"/>
  <c r="AL2" i="58" s="1"/>
  <c r="BZ2" i="58" s="1"/>
  <c r="BB29" i="58"/>
  <c r="BB2" i="58" s="1"/>
  <c r="CP2" i="58" s="1"/>
  <c r="AW45" i="58"/>
  <c r="AW44" i="58"/>
  <c r="AW42" i="58"/>
  <c r="AW49" i="58"/>
  <c r="AW48" i="58"/>
  <c r="AW47" i="58"/>
  <c r="AW46" i="58"/>
  <c r="AW43" i="58"/>
  <c r="AW41" i="58"/>
  <c r="BM45" i="58"/>
  <c r="BM44" i="58"/>
  <c r="BM42" i="58"/>
  <c r="BM49" i="58"/>
  <c r="BM48" i="58"/>
  <c r="BM47" i="58"/>
  <c r="BM46" i="58"/>
  <c r="BM43" i="58"/>
  <c r="BM41" i="58"/>
  <c r="AR47" i="58"/>
  <c r="AR45" i="58"/>
  <c r="AR44" i="58"/>
  <c r="AR42" i="58"/>
  <c r="AR49" i="58"/>
  <c r="AR46" i="58"/>
  <c r="AR43" i="58"/>
  <c r="AR41" i="58"/>
  <c r="AR48" i="58"/>
  <c r="BH47" i="58"/>
  <c r="BH45" i="58"/>
  <c r="BH44" i="58"/>
  <c r="BH42" i="58"/>
  <c r="BH49" i="58"/>
  <c r="BH46" i="58"/>
  <c r="BH41" i="58"/>
  <c r="BH48" i="58"/>
  <c r="BH43" i="58"/>
  <c r="DG12" i="58"/>
  <c r="DG15" i="58"/>
  <c r="DG6" i="58"/>
  <c r="DG3" i="58"/>
  <c r="DG4" i="58"/>
  <c r="DG23" i="58"/>
  <c r="DG20" i="58"/>
  <c r="DG19" i="58"/>
  <c r="DG21" i="58"/>
  <c r="DG18" i="58"/>
  <c r="DG13" i="58"/>
  <c r="DG22" i="58"/>
  <c r="DG11" i="58"/>
  <c r="DG9" i="58"/>
  <c r="BA42" i="58"/>
  <c r="BA49" i="58"/>
  <c r="BA48" i="58"/>
  <c r="BA47" i="58"/>
  <c r="BA46" i="58"/>
  <c r="BA44" i="58"/>
  <c r="BA41" i="58"/>
  <c r="BA45" i="58"/>
  <c r="BA43" i="58"/>
  <c r="DG10" i="58"/>
  <c r="DG14" i="58"/>
  <c r="DG17" i="58"/>
  <c r="DG16" i="58"/>
  <c r="BG48" i="57"/>
  <c r="BG47" i="57"/>
  <c r="BG46" i="57"/>
  <c r="BG45" i="57"/>
  <c r="BG44" i="57"/>
  <c r="BG43" i="57"/>
  <c r="BG42" i="57"/>
  <c r="BG49" i="57"/>
  <c r="BG41" i="57"/>
  <c r="BG29" i="57"/>
  <c r="BG2" i="57" s="1"/>
  <c r="CU2" i="57" s="1"/>
  <c r="BT2" i="57"/>
  <c r="BH43" i="57"/>
  <c r="BH49" i="57"/>
  <c r="BH48" i="57"/>
  <c r="AT45" i="57"/>
  <c r="AT47" i="57"/>
  <c r="BJ46" i="57"/>
  <c r="BJ45" i="57"/>
  <c r="BJ44" i="57"/>
  <c r="BJ43" i="57"/>
  <c r="BJ42" i="57"/>
  <c r="BJ49" i="57"/>
  <c r="BJ41" i="57"/>
  <c r="BJ48" i="57"/>
  <c r="BJ47" i="57"/>
  <c r="BJ29" i="57"/>
  <c r="BJ2" i="57" s="1"/>
  <c r="CX2" i="57" s="1"/>
  <c r="BV2" i="57"/>
  <c r="DG17" i="57"/>
  <c r="DG5" i="57"/>
  <c r="DG6" i="57"/>
  <c r="DG4" i="57"/>
  <c r="DG7" i="57"/>
  <c r="DG23" i="57"/>
  <c r="DG22" i="57"/>
  <c r="DG21" i="57"/>
  <c r="DG20" i="57"/>
  <c r="DG19" i="57"/>
  <c r="DG15" i="57"/>
  <c r="DG9" i="57"/>
  <c r="DG14" i="57"/>
  <c r="DG11" i="57"/>
  <c r="DG13" i="57"/>
  <c r="DG12" i="57"/>
  <c r="DG18" i="57"/>
  <c r="BA43" i="57"/>
  <c r="BA49" i="57"/>
  <c r="BA48" i="57"/>
  <c r="BA47" i="57"/>
  <c r="BA46" i="57"/>
  <c r="BA44" i="57"/>
  <c r="AJ43" i="57"/>
  <c r="AJ35" i="57"/>
  <c r="AJ50" i="57"/>
  <c r="AJ42" i="57"/>
  <c r="AJ34" i="57"/>
  <c r="AJ49" i="57"/>
  <c r="AJ41" i="57"/>
  <c r="AJ33" i="57"/>
  <c r="AJ48" i="57"/>
  <c r="AJ40" i="57"/>
  <c r="AJ32" i="57"/>
  <c r="AJ47" i="57"/>
  <c r="AJ39" i="57"/>
  <c r="AJ31" i="57"/>
  <c r="AJ46" i="57"/>
  <c r="AJ38" i="57"/>
  <c r="AJ30" i="57"/>
  <c r="AJ45" i="57"/>
  <c r="AJ37" i="57"/>
  <c r="AJ36" i="57"/>
  <c r="AJ44" i="57"/>
  <c r="DG8" i="57"/>
  <c r="DG16" i="57"/>
  <c r="BA29" i="57"/>
  <c r="BA2" i="57" s="1"/>
  <c r="CO2" i="57" s="1"/>
  <c r="BU2" i="57"/>
  <c r="BS2" i="57"/>
  <c r="F13" i="57"/>
  <c r="S6" i="12" a="1"/>
  <c r="AQ48" i="58" l="1"/>
  <c r="AX48" i="57"/>
  <c r="AX49" i="57"/>
  <c r="AX43" i="57"/>
  <c r="AW49" i="57"/>
  <c r="AQ44" i="58"/>
  <c r="AX46" i="57"/>
  <c r="AW42" i="57"/>
  <c r="BL48" i="57"/>
  <c r="AQ42" i="58"/>
  <c r="AQ41" i="58"/>
  <c r="BA45" i="57"/>
  <c r="BA41" i="57"/>
  <c r="AX45" i="57"/>
  <c r="AT48" i="57"/>
  <c r="AT49" i="57"/>
  <c r="AT44" i="57"/>
  <c r="AW41" i="57"/>
  <c r="AW43" i="57"/>
  <c r="AV41" i="57"/>
  <c r="AT46" i="57"/>
  <c r="AV46" i="57"/>
  <c r="AW44" i="57"/>
  <c r="AV44" i="57"/>
  <c r="BG49" i="58"/>
  <c r="BG47" i="58"/>
  <c r="AV47" i="57"/>
  <c r="BG44" i="58"/>
  <c r="BH46" i="57"/>
  <c r="BG41" i="58"/>
  <c r="BG43" i="58"/>
  <c r="AW46" i="57"/>
  <c r="BG48" i="58"/>
  <c r="AW45" i="57"/>
  <c r="AV43" i="57"/>
  <c r="BG42" i="58"/>
  <c r="AV45" i="57"/>
  <c r="BG46" i="58"/>
  <c r="AW47" i="57"/>
  <c r="AX44" i="57"/>
  <c r="BM45" i="57"/>
  <c r="BF49" i="60"/>
  <c r="BH45" i="57"/>
  <c r="BE43" i="60"/>
  <c r="BL46" i="57"/>
  <c r="BL49" i="57"/>
  <c r="AL48" i="57"/>
  <c r="BL47" i="57"/>
  <c r="BH42" i="57"/>
  <c r="BL41" i="57"/>
  <c r="BH44" i="57"/>
  <c r="BL45" i="57"/>
  <c r="BF42" i="58"/>
  <c r="BE48" i="60"/>
  <c r="BK44" i="57"/>
  <c r="AX47" i="57"/>
  <c r="AX41" i="57"/>
  <c r="AQ41" i="60"/>
  <c r="BM47" i="57"/>
  <c r="AL39" i="57"/>
  <c r="AO43" i="57"/>
  <c r="BI45" i="57"/>
  <c r="BI47" i="57"/>
  <c r="AO47" i="57"/>
  <c r="BI46" i="57"/>
  <c r="AN48" i="57"/>
  <c r="BH41" i="57"/>
  <c r="BI41" i="57"/>
  <c r="AZ44" i="57"/>
  <c r="BM43" i="57"/>
  <c r="AZ47" i="57"/>
  <c r="AZ42" i="57"/>
  <c r="AT46" i="58"/>
  <c r="BN45" i="57"/>
  <c r="BN43" i="57"/>
  <c r="BN48" i="57"/>
  <c r="BN49" i="57"/>
  <c r="AR42" i="57"/>
  <c r="BI48" i="57"/>
  <c r="AR45" i="57"/>
  <c r="AT47" i="58"/>
  <c r="AR44" i="57"/>
  <c r="AR46" i="57"/>
  <c r="AT48" i="58"/>
  <c r="AR48" i="57"/>
  <c r="AT41" i="58"/>
  <c r="AL38" i="57"/>
  <c r="BM49" i="57"/>
  <c r="BM44" i="57"/>
  <c r="BF42" i="60"/>
  <c r="BG42" i="60"/>
  <c r="AQ46" i="60"/>
  <c r="AL45" i="57"/>
  <c r="BM46" i="57"/>
  <c r="BF45" i="60"/>
  <c r="BF41" i="60"/>
  <c r="S6" i="12"/>
  <c r="AL35" i="57"/>
  <c r="BK48" i="57"/>
  <c r="AL37" i="57"/>
  <c r="BK43" i="57"/>
  <c r="AQ49" i="60"/>
  <c r="AL31" i="57"/>
  <c r="AL46" i="57"/>
  <c r="BK46" i="57"/>
  <c r="AP49" i="58"/>
  <c r="BO47" i="58"/>
  <c r="AL40" i="57"/>
  <c r="AL49" i="57"/>
  <c r="AL42" i="57"/>
  <c r="BN43" i="58"/>
  <c r="AL33" i="57"/>
  <c r="AL34" i="57"/>
  <c r="AR41" i="57"/>
  <c r="AO41" i="58"/>
  <c r="BN47" i="58"/>
  <c r="AO44" i="60"/>
  <c r="AV44" i="58"/>
  <c r="BO41" i="58"/>
  <c r="AO44" i="58"/>
  <c r="BN41" i="58"/>
  <c r="BD41" i="58"/>
  <c r="BN49" i="58"/>
  <c r="AL43" i="57"/>
  <c r="BM48" i="57"/>
  <c r="BK49" i="57"/>
  <c r="BK47" i="57"/>
  <c r="AS45" i="60"/>
  <c r="AL36" i="57"/>
  <c r="AS41" i="60"/>
  <c r="BB43" i="57"/>
  <c r="BN47" i="57"/>
  <c r="AV48" i="57"/>
  <c r="BK45" i="57"/>
  <c r="AT41" i="57"/>
  <c r="AS48" i="57"/>
  <c r="BL43" i="58"/>
  <c r="BN42" i="58"/>
  <c r="AS46" i="60"/>
  <c r="BF47" i="60"/>
  <c r="AO41" i="60"/>
  <c r="AO45" i="60"/>
  <c r="AV45" i="58"/>
  <c r="BN41" i="57"/>
  <c r="AV49" i="57"/>
  <c r="AT42" i="57"/>
  <c r="AS43" i="57"/>
  <c r="AV47" i="58"/>
  <c r="AT45" i="58"/>
  <c r="AX44" i="60"/>
  <c r="BF46" i="60"/>
  <c r="AO46" i="60"/>
  <c r="AS44" i="57"/>
  <c r="AV49" i="58"/>
  <c r="BG47" i="60"/>
  <c r="AX42" i="60"/>
  <c r="AO47" i="60"/>
  <c r="BN42" i="57"/>
  <c r="AV42" i="58"/>
  <c r="AT42" i="58"/>
  <c r="AX49" i="60"/>
  <c r="BF44" i="60"/>
  <c r="AO49" i="60"/>
  <c r="AV43" i="58"/>
  <c r="AP41" i="58"/>
  <c r="AP45" i="60"/>
  <c r="AZ45" i="57"/>
  <c r="AZ46" i="57"/>
  <c r="AP47" i="58"/>
  <c r="BO45" i="58"/>
  <c r="BI47" i="60"/>
  <c r="AG1" i="57"/>
  <c r="BJ47" i="60"/>
  <c r="BI42" i="60"/>
  <c r="AZ49" i="57"/>
  <c r="BL42" i="57"/>
  <c r="BK41" i="57"/>
  <c r="BI49" i="57"/>
  <c r="BG41" i="60"/>
  <c r="BE41" i="60"/>
  <c r="BL44" i="57"/>
  <c r="BI44" i="57"/>
  <c r="BN44" i="58"/>
  <c r="BE46" i="60"/>
  <c r="BC43" i="57"/>
  <c r="AU43" i="58"/>
  <c r="BF45" i="58"/>
  <c r="BD47" i="58"/>
  <c r="BC42" i="57"/>
  <c r="AU45" i="58"/>
  <c r="AY45" i="57"/>
  <c r="AS45" i="57"/>
  <c r="AU46" i="58"/>
  <c r="AP42" i="58"/>
  <c r="BC44" i="58"/>
  <c r="BI46" i="60"/>
  <c r="AS43" i="60"/>
  <c r="AY46" i="57"/>
  <c r="AY47" i="57"/>
  <c r="AQ49" i="57"/>
  <c r="AV46" i="58"/>
  <c r="AP43" i="58"/>
  <c r="BC41" i="58"/>
  <c r="BF43" i="60"/>
  <c r="AY41" i="57"/>
  <c r="AM43" i="58"/>
  <c r="AY48" i="57"/>
  <c r="AY42" i="57"/>
  <c r="BF42" i="57"/>
  <c r="BF43" i="57"/>
  <c r="AZ42" i="60"/>
  <c r="AY43" i="57"/>
  <c r="BF46" i="57"/>
  <c r="AU42" i="58"/>
  <c r="BD48" i="57"/>
  <c r="AY44" i="57"/>
  <c r="AU44" i="58"/>
  <c r="AO47" i="58"/>
  <c r="AM39" i="58"/>
  <c r="AX46" i="60"/>
  <c r="AU47" i="58"/>
  <c r="AN49" i="57"/>
  <c r="AU48" i="58"/>
  <c r="AO45" i="58"/>
  <c r="BJ44" i="60"/>
  <c r="AP48" i="60"/>
  <c r="AU41" i="58"/>
  <c r="AS49" i="57"/>
  <c r="BF44" i="58"/>
  <c r="AO48" i="58"/>
  <c r="BG43" i="60"/>
  <c r="AS49" i="60"/>
  <c r="AP41" i="60"/>
  <c r="AO48" i="60"/>
  <c r="BE47" i="58"/>
  <c r="AM47" i="58"/>
  <c r="BO43" i="58"/>
  <c r="AN42" i="57"/>
  <c r="AQ44" i="57"/>
  <c r="AZ41" i="58"/>
  <c r="BC48" i="58"/>
  <c r="AN44" i="57"/>
  <c r="BF44" i="57"/>
  <c r="AQ46" i="57"/>
  <c r="BE45" i="58"/>
  <c r="BC46" i="58"/>
  <c r="AM41" i="58"/>
  <c r="AQ42" i="60"/>
  <c r="AZ47" i="58"/>
  <c r="AM45" i="58"/>
  <c r="AM33" i="58"/>
  <c r="AN46" i="57"/>
  <c r="AQ48" i="57"/>
  <c r="BC42" i="58"/>
  <c r="AM49" i="58"/>
  <c r="AN47" i="57"/>
  <c r="AY49" i="57"/>
  <c r="BN44" i="57"/>
  <c r="BM41" i="57"/>
  <c r="AS41" i="57"/>
  <c r="AT49" i="58"/>
  <c r="AP46" i="58"/>
  <c r="BE46" i="58"/>
  <c r="BC43" i="58"/>
  <c r="BE49" i="58"/>
  <c r="AN41" i="57"/>
  <c r="AS42" i="57"/>
  <c r="BD43" i="58"/>
  <c r="BC47" i="58"/>
  <c r="BJ48" i="60"/>
  <c r="AX43" i="60"/>
  <c r="BI49" i="60"/>
  <c r="AM38" i="58"/>
  <c r="AO42" i="57"/>
  <c r="BL48" i="58"/>
  <c r="BF41" i="58"/>
  <c r="BD45" i="58"/>
  <c r="AM40" i="58"/>
  <c r="BJ42" i="60"/>
  <c r="BI48" i="60"/>
  <c r="AS44" i="60"/>
  <c r="AM36" i="58"/>
  <c r="AO45" i="57"/>
  <c r="AP44" i="57"/>
  <c r="BF49" i="58"/>
  <c r="BD44" i="58"/>
  <c r="AM30" i="58"/>
  <c r="AM32" i="58"/>
  <c r="BI43" i="60"/>
  <c r="AS47" i="60"/>
  <c r="AP46" i="60"/>
  <c r="AM44" i="58"/>
  <c r="AM34" i="58"/>
  <c r="AX45" i="58"/>
  <c r="AO41" i="57"/>
  <c r="BC47" i="57"/>
  <c r="AZ43" i="57"/>
  <c r="BI42" i="57"/>
  <c r="AS47" i="57"/>
  <c r="AZ45" i="58"/>
  <c r="AV41" i="58"/>
  <c r="BF43" i="58"/>
  <c r="AO43" i="58"/>
  <c r="BD49" i="58"/>
  <c r="AM42" i="58"/>
  <c r="AM35" i="58"/>
  <c r="BO42" i="58"/>
  <c r="AX47" i="58"/>
  <c r="BG44" i="60"/>
  <c r="AX48" i="60"/>
  <c r="AZ48" i="60"/>
  <c r="AS42" i="60"/>
  <c r="AP43" i="60"/>
  <c r="AO43" i="60"/>
  <c r="AZ42" i="58"/>
  <c r="AM46" i="58"/>
  <c r="AM37" i="58"/>
  <c r="BD44" i="57"/>
  <c r="AQ41" i="57"/>
  <c r="AZ43" i="58"/>
  <c r="AV48" i="58"/>
  <c r="BF47" i="58"/>
  <c r="AN46" i="58"/>
  <c r="AM48" i="58"/>
  <c r="BO46" i="58"/>
  <c r="AQ47" i="60"/>
  <c r="AZ44" i="60"/>
  <c r="AW48" i="60"/>
  <c r="AP42" i="60"/>
  <c r="R7" i="12"/>
  <c r="V6" i="12"/>
  <c r="X6" i="12"/>
  <c r="BA41" i="60"/>
  <c r="BD41" i="57"/>
  <c r="BB45" i="57"/>
  <c r="AP46" i="57"/>
  <c r="AR49" i="57"/>
  <c r="BF45" i="57"/>
  <c r="AQ42" i="57"/>
  <c r="AP44" i="58"/>
  <c r="AO42" i="58"/>
  <c r="AY43" i="58"/>
  <c r="BO48" i="58"/>
  <c r="AX44" i="58"/>
  <c r="BN42" i="60"/>
  <c r="AM44" i="57"/>
  <c r="BB47" i="57"/>
  <c r="AP48" i="57"/>
  <c r="BF47" i="57"/>
  <c r="BO49" i="58"/>
  <c r="AX41" i="58"/>
  <c r="BA46" i="60"/>
  <c r="BN46" i="60"/>
  <c r="AM45" i="57"/>
  <c r="BB48" i="57"/>
  <c r="AR43" i="57"/>
  <c r="BF48" i="57"/>
  <c r="AQ45" i="57"/>
  <c r="AP45" i="58"/>
  <c r="AO46" i="58"/>
  <c r="AN44" i="58"/>
  <c r="AX42" i="58"/>
  <c r="BN47" i="60"/>
  <c r="BI44" i="60"/>
  <c r="AY49" i="58"/>
  <c r="BD49" i="57"/>
  <c r="BB46" i="57"/>
  <c r="BA49" i="60"/>
  <c r="BB41" i="57"/>
  <c r="BN48" i="60"/>
  <c r="AM46" i="57"/>
  <c r="BB49" i="57"/>
  <c r="BK44" i="58"/>
  <c r="BO44" i="58"/>
  <c r="AM30" i="57"/>
  <c r="BK42" i="58"/>
  <c r="AM47" i="57"/>
  <c r="BB42" i="57"/>
  <c r="BO45" i="57"/>
  <c r="BK47" i="58"/>
  <c r="BG49" i="60"/>
  <c r="BI45" i="60"/>
  <c r="BN41" i="60"/>
  <c r="AM48" i="57"/>
  <c r="BO47" i="57"/>
  <c r="BK48" i="58"/>
  <c r="BN45" i="60"/>
  <c r="AM41" i="57"/>
  <c r="BO48" i="57"/>
  <c r="BK41" i="58"/>
  <c r="AY42" i="58"/>
  <c r="AP45" i="57"/>
  <c r="AY44" i="58"/>
  <c r="AM49" i="57"/>
  <c r="BK49" i="58"/>
  <c r="AY46" i="58"/>
  <c r="BA43" i="60"/>
  <c r="BO44" i="57"/>
  <c r="AP49" i="57"/>
  <c r="BD42" i="57"/>
  <c r="AM42" i="57"/>
  <c r="BO49" i="57"/>
  <c r="AP41" i="57"/>
  <c r="BF49" i="57"/>
  <c r="AY45" i="58"/>
  <c r="BA42" i="60"/>
  <c r="AM43" i="57"/>
  <c r="AP47" i="57"/>
  <c r="BA44" i="60"/>
  <c r="BO41" i="57"/>
  <c r="BD43" i="57"/>
  <c r="BO42" i="57"/>
  <c r="AP42" i="57"/>
  <c r="BF41" i="57"/>
  <c r="BK43" i="58"/>
  <c r="AY47" i="58"/>
  <c r="BA48" i="60"/>
  <c r="AI4" i="58"/>
  <c r="AY48" i="58"/>
  <c r="AI4" i="60"/>
  <c r="BK45" i="58"/>
  <c r="BA47" i="60"/>
  <c r="BD46" i="57"/>
  <c r="BC45" i="57"/>
  <c r="BO43" i="57"/>
  <c r="BE47" i="57"/>
  <c r="BE48" i="57"/>
  <c r="BL44" i="58"/>
  <c r="AN30" i="58"/>
  <c r="BJ45" i="60"/>
  <c r="AZ49" i="60"/>
  <c r="AW42" i="60"/>
  <c r="BE49" i="57"/>
  <c r="BL45" i="58"/>
  <c r="AN47" i="58"/>
  <c r="AZ41" i="60"/>
  <c r="AW46" i="60"/>
  <c r="AF1" i="57"/>
  <c r="AU47" i="57"/>
  <c r="BL41" i="58"/>
  <c r="AN48" i="58"/>
  <c r="AT48" i="60"/>
  <c r="AH1" i="57"/>
  <c r="AW43" i="60"/>
  <c r="AL32" i="57"/>
  <c r="BD45" i="57"/>
  <c r="AZ48" i="57"/>
  <c r="AU48" i="57"/>
  <c r="AQ43" i="57"/>
  <c r="AZ44" i="58"/>
  <c r="BL47" i="58"/>
  <c r="BD42" i="58"/>
  <c r="AN49" i="58"/>
  <c r="AX46" i="58"/>
  <c r="BN44" i="60"/>
  <c r="AT41" i="60"/>
  <c r="AQ45" i="60"/>
  <c r="BN49" i="60"/>
  <c r="AW45" i="60"/>
  <c r="BE44" i="60"/>
  <c r="AT46" i="60"/>
  <c r="BM48" i="60"/>
  <c r="AU41" i="57"/>
  <c r="AO44" i="57"/>
  <c r="AU49" i="57"/>
  <c r="BL49" i="58"/>
  <c r="BE43" i="58"/>
  <c r="BD46" i="58"/>
  <c r="AX43" i="58"/>
  <c r="AT49" i="60"/>
  <c r="BM43" i="60"/>
  <c r="AW47" i="60"/>
  <c r="BE45" i="60"/>
  <c r="BM44" i="60"/>
  <c r="AT43" i="60"/>
  <c r="AU42" i="57"/>
  <c r="BL42" i="58"/>
  <c r="AT42" i="60"/>
  <c r="AW44" i="60"/>
  <c r="AO46" i="57"/>
  <c r="BC44" i="57"/>
  <c r="AZ48" i="58"/>
  <c r="BE41" i="58"/>
  <c r="AX48" i="58"/>
  <c r="AT47" i="60"/>
  <c r="AT44" i="60"/>
  <c r="AQ43" i="60"/>
  <c r="AX45" i="60"/>
  <c r="BM46" i="60"/>
  <c r="AW41" i="60"/>
  <c r="AP47" i="60"/>
  <c r="BE47" i="60"/>
  <c r="AI4" i="57"/>
  <c r="BM47" i="60"/>
  <c r="AO48" i="57"/>
  <c r="BC46" i="57"/>
  <c r="AL30" i="57"/>
  <c r="AU44" i="57"/>
  <c r="AZ49" i="58"/>
  <c r="BF46" i="58"/>
  <c r="BE42" i="58"/>
  <c r="AN45" i="58"/>
  <c r="BN45" i="58"/>
  <c r="AX49" i="58"/>
  <c r="AX41" i="60"/>
  <c r="AQ44" i="60"/>
  <c r="AZ43" i="60"/>
  <c r="BM42" i="60"/>
  <c r="AP49" i="60"/>
  <c r="BE49" i="60"/>
  <c r="AU45" i="57"/>
  <c r="AF1" i="60"/>
  <c r="BE42" i="57"/>
  <c r="AU43" i="57"/>
  <c r="BE44" i="57"/>
  <c r="AN43" i="57"/>
  <c r="BC48" i="57"/>
  <c r="AL47" i="57"/>
  <c r="BE44" i="58"/>
  <c r="AN41" i="58"/>
  <c r="BN46" i="58"/>
  <c r="BJ41" i="60"/>
  <c r="BG46" i="60"/>
  <c r="AT45" i="60"/>
  <c r="AZ45" i="60"/>
  <c r="BM49" i="60"/>
  <c r="BE43" i="57"/>
  <c r="BE45" i="57"/>
  <c r="BC41" i="57"/>
  <c r="BJ43" i="60"/>
  <c r="AZ46" i="60"/>
  <c r="BM41" i="60"/>
  <c r="BE41" i="57"/>
  <c r="BM45" i="60"/>
  <c r="AN42" i="58"/>
  <c r="BC49" i="57"/>
  <c r="AL41" i="57"/>
  <c r="BJ46" i="60"/>
  <c r="BG48" i="60"/>
  <c r="AA12" i="12"/>
  <c r="BV20" i="60"/>
  <c r="DC20" i="60" s="1"/>
  <c r="AK20" i="60"/>
  <c r="AE1" i="60"/>
  <c r="BV22" i="60"/>
  <c r="DC22" i="60" s="1"/>
  <c r="AK22" i="60"/>
  <c r="AB1" i="60"/>
  <c r="BV23" i="60"/>
  <c r="DC23" i="60" s="1"/>
  <c r="AK23" i="60"/>
  <c r="AM35" i="60"/>
  <c r="AM38" i="60"/>
  <c r="AM39" i="60"/>
  <c r="AM31" i="60"/>
  <c r="AM33" i="60"/>
  <c r="AM40" i="60"/>
  <c r="AM34" i="60"/>
  <c r="AM36" i="60"/>
  <c r="AM32" i="60"/>
  <c r="AM37" i="60"/>
  <c r="G13" i="60"/>
  <c r="Z1" i="60"/>
  <c r="AK4" i="60"/>
  <c r="BV4" i="60"/>
  <c r="DC4" i="60" s="1"/>
  <c r="AK16" i="60"/>
  <c r="BV16" i="60"/>
  <c r="DC16" i="60" s="1"/>
  <c r="BV12" i="60"/>
  <c r="DC12" i="60" s="1"/>
  <c r="AK12" i="60"/>
  <c r="AG1" i="60"/>
  <c r="BV6" i="60"/>
  <c r="DC6" i="60" s="1"/>
  <c r="AK6" i="60"/>
  <c r="AC1" i="60"/>
  <c r="W1" i="60"/>
  <c r="AK3" i="60"/>
  <c r="BV3" i="60"/>
  <c r="DC3" i="60" s="1"/>
  <c r="BV14" i="60"/>
  <c r="DC14" i="60" s="1"/>
  <c r="AK14" i="60"/>
  <c r="AK21" i="60"/>
  <c r="BV21" i="60"/>
  <c r="DC21" i="60" s="1"/>
  <c r="BV15" i="60"/>
  <c r="DC15" i="60" s="1"/>
  <c r="AK15" i="60"/>
  <c r="BV13" i="60"/>
  <c r="DC13" i="60" s="1"/>
  <c r="AK13" i="60"/>
  <c r="BV9" i="60"/>
  <c r="DC9" i="60" s="1"/>
  <c r="AK9" i="60"/>
  <c r="AA1" i="60"/>
  <c r="BV5" i="60"/>
  <c r="DC5" i="60" s="1"/>
  <c r="AK5" i="60"/>
  <c r="BV17" i="60"/>
  <c r="DC17" i="60" s="1"/>
  <c r="AK17" i="60"/>
  <c r="X1" i="60"/>
  <c r="AK8" i="60"/>
  <c r="BV8" i="60"/>
  <c r="DC8" i="60" s="1"/>
  <c r="BV11" i="60"/>
  <c r="DC11" i="60" s="1"/>
  <c r="AK11" i="60"/>
  <c r="AD1" i="60"/>
  <c r="AH1" i="60"/>
  <c r="AK7" i="60"/>
  <c r="BV7" i="60"/>
  <c r="DC7" i="60" s="1"/>
  <c r="BV10" i="60"/>
  <c r="DC10" i="60" s="1"/>
  <c r="AK10" i="60"/>
  <c r="BV18" i="60"/>
  <c r="DC18" i="60" s="1"/>
  <c r="AK18" i="60"/>
  <c r="J8" i="60"/>
  <c r="BV19" i="60"/>
  <c r="DC19" i="60" s="1"/>
  <c r="AK19" i="60"/>
  <c r="BY8" i="58"/>
  <c r="DF8" i="58" s="1"/>
  <c r="AK8" i="58"/>
  <c r="BY11" i="58"/>
  <c r="DF11" i="58" s="1"/>
  <c r="AK11" i="58"/>
  <c r="AF1" i="58"/>
  <c r="AN39" i="58"/>
  <c r="AN31" i="58"/>
  <c r="AN38" i="58"/>
  <c r="AN36" i="58"/>
  <c r="AN40" i="58"/>
  <c r="AN34" i="58"/>
  <c r="AN32" i="58"/>
  <c r="AN37" i="58"/>
  <c r="AN35" i="58"/>
  <c r="AN33" i="58"/>
  <c r="H13" i="58"/>
  <c r="AK19" i="58"/>
  <c r="BY19" i="58"/>
  <c r="DF19" i="58" s="1"/>
  <c r="BY20" i="58"/>
  <c r="DF20" i="58" s="1"/>
  <c r="AK20" i="58"/>
  <c r="AK5" i="58"/>
  <c r="BY5" i="58"/>
  <c r="DF5" i="58" s="1"/>
  <c r="BY13" i="58"/>
  <c r="DF13" i="58" s="1"/>
  <c r="AK13" i="58"/>
  <c r="AK3" i="58"/>
  <c r="BY3" i="58"/>
  <c r="DF3" i="58" s="1"/>
  <c r="AK4" i="58"/>
  <c r="BY4" i="58"/>
  <c r="DF4" i="58" s="1"/>
  <c r="AK21" i="58"/>
  <c r="BY21" i="58"/>
  <c r="DF21" i="58" s="1"/>
  <c r="AK6" i="58"/>
  <c r="BY6" i="58"/>
  <c r="DF6" i="58" s="1"/>
  <c r="AK15" i="58"/>
  <c r="BY15" i="58"/>
  <c r="DF15" i="58" s="1"/>
  <c r="BY14" i="58"/>
  <c r="DF14" i="58" s="1"/>
  <c r="AK14" i="58"/>
  <c r="BY17" i="58"/>
  <c r="DF17" i="58" s="1"/>
  <c r="AK17" i="58"/>
  <c r="BY9" i="58"/>
  <c r="DF9" i="58" s="1"/>
  <c r="AK9" i="58"/>
  <c r="AK18" i="58"/>
  <c r="BY18" i="58"/>
  <c r="DF18" i="58" s="1"/>
  <c r="AK22" i="58"/>
  <c r="BY22" i="58"/>
  <c r="DF22" i="58" s="1"/>
  <c r="AG1" i="58"/>
  <c r="BY10" i="58"/>
  <c r="DF10" i="58" s="1"/>
  <c r="AK10" i="58"/>
  <c r="AK23" i="58"/>
  <c r="BY23" i="58"/>
  <c r="DF23" i="58" s="1"/>
  <c r="AK7" i="58"/>
  <c r="BY7" i="58"/>
  <c r="DF7" i="58" s="1"/>
  <c r="AK16" i="58"/>
  <c r="BY16" i="58"/>
  <c r="DF16" i="58" s="1"/>
  <c r="AK12" i="58"/>
  <c r="BY12" i="58"/>
  <c r="DF12" i="58" s="1"/>
  <c r="BY9" i="57"/>
  <c r="DF9" i="57" s="1"/>
  <c r="AK9" i="57"/>
  <c r="AK3" i="57"/>
  <c r="BY3" i="57"/>
  <c r="DF3" i="57" s="1"/>
  <c r="AK16" i="57"/>
  <c r="BY16" i="57"/>
  <c r="DF16" i="57" s="1"/>
  <c r="AK11" i="57"/>
  <c r="BY11" i="57"/>
  <c r="DF11" i="57" s="1"/>
  <c r="BY19" i="57"/>
  <c r="DF19" i="57" s="1"/>
  <c r="AK19" i="57"/>
  <c r="AK4" i="57"/>
  <c r="BY4" i="57"/>
  <c r="DF4" i="57" s="1"/>
  <c r="AK12" i="57"/>
  <c r="BY12" i="57"/>
  <c r="DF12" i="57" s="1"/>
  <c r="BY20" i="57"/>
  <c r="DF20" i="57" s="1"/>
  <c r="AK20" i="57"/>
  <c r="AK5" i="57"/>
  <c r="BY5" i="57"/>
  <c r="DF5" i="57" s="1"/>
  <c r="BY13" i="57"/>
  <c r="DF13" i="57" s="1"/>
  <c r="AK13" i="57"/>
  <c r="AM34" i="57"/>
  <c r="AM33" i="57"/>
  <c r="AM40" i="57"/>
  <c r="AM32" i="57"/>
  <c r="AM39" i="57"/>
  <c r="AM31" i="57"/>
  <c r="AM38" i="57"/>
  <c r="AM37" i="57"/>
  <c r="AM36" i="57"/>
  <c r="AM35" i="57"/>
  <c r="G13" i="57"/>
  <c r="AK21" i="57"/>
  <c r="BY21" i="57"/>
  <c r="DF21" i="57" s="1"/>
  <c r="AK14" i="57"/>
  <c r="BY14" i="57"/>
  <c r="DF14" i="57" s="1"/>
  <c r="AK22" i="57"/>
  <c r="BY22" i="57"/>
  <c r="DF22" i="57" s="1"/>
  <c r="AK6" i="57"/>
  <c r="BY6" i="57"/>
  <c r="DF6" i="57" s="1"/>
  <c r="BY17" i="57"/>
  <c r="DF17" i="57" s="1"/>
  <c r="AK17" i="57"/>
  <c r="AK7" i="57"/>
  <c r="BY7" i="57"/>
  <c r="DF7" i="57" s="1"/>
  <c r="AK10" i="57"/>
  <c r="BY10" i="57"/>
  <c r="DF10" i="57" s="1"/>
  <c r="AK23" i="57"/>
  <c r="BY23" i="57"/>
  <c r="DF23" i="57" s="1"/>
  <c r="BY15" i="57"/>
  <c r="DF15" i="57" s="1"/>
  <c r="AK15" i="57"/>
  <c r="BY18" i="57"/>
  <c r="DF18" i="57" s="1"/>
  <c r="AK18" i="57"/>
  <c r="AK8" i="57"/>
  <c r="BY8" i="57"/>
  <c r="DF8" i="57" s="1"/>
  <c r="L70" i="5"/>
  <c r="L75" i="5" s="1"/>
  <c r="L69" i="5"/>
  <c r="L74" i="5" s="1"/>
  <c r="L68" i="5"/>
  <c r="L73" i="5" s="1"/>
  <c r="L67" i="5"/>
  <c r="L72" i="5" s="1"/>
  <c r="L66" i="5"/>
  <c r="L71" i="5" s="1"/>
  <c r="L58" i="5"/>
  <c r="L59" i="5"/>
  <c r="L60" i="5"/>
  <c r="L61" i="5"/>
  <c r="L57" i="5"/>
  <c r="L24" i="5"/>
  <c r="L23" i="5"/>
  <c r="L22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K9" i="54"/>
  <c r="L5" i="54"/>
  <c r="L6" i="54"/>
  <c r="L9" i="54"/>
  <c r="L7" i="54"/>
  <c r="L8" i="54"/>
  <c r="L4" i="54"/>
  <c r="K4" i="54"/>
  <c r="AK50" i="53"/>
  <c r="AK49" i="53"/>
  <c r="AK48" i="53"/>
  <c r="AK47" i="53"/>
  <c r="AK46" i="53"/>
  <c r="AK45" i="53"/>
  <c r="AK44" i="53"/>
  <c r="AK43" i="53"/>
  <c r="AK42" i="53"/>
  <c r="AK41" i="53"/>
  <c r="AK40" i="53"/>
  <c r="AK39" i="53"/>
  <c r="AK38" i="53"/>
  <c r="AK37" i="53"/>
  <c r="AK36" i="53"/>
  <c r="AK35" i="53"/>
  <c r="AK34" i="53"/>
  <c r="AK33" i="53"/>
  <c r="AK32" i="53"/>
  <c r="AK31" i="53"/>
  <c r="AK30" i="53"/>
  <c r="DH23" i="53"/>
  <c r="DH22" i="53"/>
  <c r="DH21" i="53"/>
  <c r="DH20" i="53"/>
  <c r="DH19" i="53"/>
  <c r="DH18" i="53"/>
  <c r="DH17" i="53"/>
  <c r="DH16" i="53"/>
  <c r="DH15" i="53"/>
  <c r="DH14" i="53"/>
  <c r="DH13" i="53"/>
  <c r="E13" i="53"/>
  <c r="F13" i="53" s="1"/>
  <c r="G13" i="53" s="1"/>
  <c r="DH12" i="53"/>
  <c r="F12" i="53"/>
  <c r="G12" i="53" s="1"/>
  <c r="H12" i="53" s="1"/>
  <c r="I12" i="53" s="1"/>
  <c r="J12" i="53" s="1"/>
  <c r="K12" i="53" s="1"/>
  <c r="L12" i="53" s="1"/>
  <c r="M12" i="53" s="1"/>
  <c r="N12" i="53" s="1"/>
  <c r="O12" i="53" s="1"/>
  <c r="P12" i="53" s="1"/>
  <c r="Q12" i="53" s="1"/>
  <c r="R12" i="53" s="1"/>
  <c r="S12" i="53" s="1"/>
  <c r="T12" i="53" s="1"/>
  <c r="U12" i="53" s="1"/>
  <c r="V12" i="53" s="1"/>
  <c r="W12" i="53" s="1"/>
  <c r="X12" i="53" s="1"/>
  <c r="Y12" i="53" s="1"/>
  <c r="Z12" i="53" s="1"/>
  <c r="AA12" i="53" s="1"/>
  <c r="AB12" i="53" s="1"/>
  <c r="AC12" i="53" s="1"/>
  <c r="AD12" i="53" s="1"/>
  <c r="AE12" i="53" s="1"/>
  <c r="AF12" i="53" s="1"/>
  <c r="AG12" i="53" s="1"/>
  <c r="AH12" i="53" s="1"/>
  <c r="DH11" i="53"/>
  <c r="F11" i="53"/>
  <c r="DH10" i="53"/>
  <c r="DH9" i="53"/>
  <c r="DH8" i="53"/>
  <c r="F8" i="53"/>
  <c r="G8" i="53" s="1"/>
  <c r="H8" i="53" s="1"/>
  <c r="DH7" i="53"/>
  <c r="DH6" i="53"/>
  <c r="DH5" i="53"/>
  <c r="AH5" i="53"/>
  <c r="BO13" i="53" s="1"/>
  <c r="AG5" i="53"/>
  <c r="BN13" i="53" s="1"/>
  <c r="AF5" i="53"/>
  <c r="BM13" i="53" s="1"/>
  <c r="AE5" i="53"/>
  <c r="BL13" i="53" s="1"/>
  <c r="AD5" i="53"/>
  <c r="BK13" i="53" s="1"/>
  <c r="AC5" i="53"/>
  <c r="BJ13" i="53" s="1"/>
  <c r="AB5" i="53"/>
  <c r="BI13" i="53" s="1"/>
  <c r="AA5" i="53"/>
  <c r="BH13" i="53" s="1"/>
  <c r="Z5" i="53"/>
  <c r="BG13" i="53" s="1"/>
  <c r="Y5" i="53"/>
  <c r="BF13" i="53" s="1"/>
  <c r="X5" i="53"/>
  <c r="BE13" i="53" s="1"/>
  <c r="W5" i="53"/>
  <c r="BD13" i="53" s="1"/>
  <c r="V5" i="53"/>
  <c r="BC13" i="53" s="1"/>
  <c r="U5" i="53"/>
  <c r="BB13" i="53" s="1"/>
  <c r="T5" i="53"/>
  <c r="BA13" i="53" s="1"/>
  <c r="S5" i="53"/>
  <c r="AZ13" i="53" s="1"/>
  <c r="R5" i="53"/>
  <c r="AY13" i="53" s="1"/>
  <c r="Q5" i="53"/>
  <c r="AX13" i="53" s="1"/>
  <c r="P5" i="53"/>
  <c r="AW13" i="53" s="1"/>
  <c r="O5" i="53"/>
  <c r="AV13" i="53" s="1"/>
  <c r="N5" i="53"/>
  <c r="AU13" i="53" s="1"/>
  <c r="M5" i="53"/>
  <c r="AT13" i="53" s="1"/>
  <c r="L5" i="53"/>
  <c r="AS13" i="53" s="1"/>
  <c r="K5" i="53"/>
  <c r="AR13" i="53" s="1"/>
  <c r="J5" i="53"/>
  <c r="AQ13" i="53" s="1"/>
  <c r="I5" i="53"/>
  <c r="AP13" i="53" s="1"/>
  <c r="H5" i="53"/>
  <c r="AO13" i="53" s="1"/>
  <c r="G5" i="53"/>
  <c r="AN13" i="53" s="1"/>
  <c r="F5" i="53"/>
  <c r="AM13" i="53" s="1"/>
  <c r="E5" i="53"/>
  <c r="AL13" i="53" s="1"/>
  <c r="DH4" i="53"/>
  <c r="DH3" i="53"/>
  <c r="AH3" i="53"/>
  <c r="AG3" i="53"/>
  <c r="AF3" i="53"/>
  <c r="AE3" i="53"/>
  <c r="AD3" i="53"/>
  <c r="AC3" i="53"/>
  <c r="AB3" i="53"/>
  <c r="AA3" i="53"/>
  <c r="Z3" i="53"/>
  <c r="Y3" i="53"/>
  <c r="X3" i="53"/>
  <c r="W3" i="53"/>
  <c r="W4" i="53" s="1"/>
  <c r="BD50" i="53" s="1"/>
  <c r="V3" i="53"/>
  <c r="V4" i="53" s="1"/>
  <c r="BC50" i="53" s="1"/>
  <c r="U3" i="53"/>
  <c r="T3" i="53"/>
  <c r="S3" i="53"/>
  <c r="R3" i="53"/>
  <c r="Q3" i="53"/>
  <c r="P3" i="53"/>
  <c r="O3" i="53"/>
  <c r="N3" i="53"/>
  <c r="M3" i="53"/>
  <c r="L3" i="53"/>
  <c r="K3" i="53"/>
  <c r="J3" i="53"/>
  <c r="I3" i="53"/>
  <c r="H3" i="53"/>
  <c r="G3" i="53"/>
  <c r="G4" i="53" s="1"/>
  <c r="AN50" i="53" s="1"/>
  <c r="F3" i="53"/>
  <c r="F4" i="53" s="1"/>
  <c r="AM50" i="53" s="1"/>
  <c r="E3" i="53"/>
  <c r="C3" i="53"/>
  <c r="AJ47" i="53" s="1"/>
  <c r="A3" i="53"/>
  <c r="DD7" i="53" s="1"/>
  <c r="BS2" i="53"/>
  <c r="AK50" i="52"/>
  <c r="AK49" i="52"/>
  <c r="AK48" i="52"/>
  <c r="AK47" i="52"/>
  <c r="AK46" i="52"/>
  <c r="AK45" i="52"/>
  <c r="AK44" i="52"/>
  <c r="AK43" i="52"/>
  <c r="AK42" i="52"/>
  <c r="AK41" i="52"/>
  <c r="AK40" i="52"/>
  <c r="AK39" i="52"/>
  <c r="AK38" i="52"/>
  <c r="AK37" i="52"/>
  <c r="AK36" i="52"/>
  <c r="AK35" i="52"/>
  <c r="AK34" i="52"/>
  <c r="AK33" i="52"/>
  <c r="AK32" i="52"/>
  <c r="AK31" i="52"/>
  <c r="AK30" i="52"/>
  <c r="DH23" i="52"/>
  <c r="DH22" i="52"/>
  <c r="DH21" i="52"/>
  <c r="DH20" i="52"/>
  <c r="DH19" i="52"/>
  <c r="DH18" i="52"/>
  <c r="DH17" i="52"/>
  <c r="DH16" i="52"/>
  <c r="DH15" i="52"/>
  <c r="DH14" i="52"/>
  <c r="DH13" i="52"/>
  <c r="E13" i="52"/>
  <c r="DH12" i="52"/>
  <c r="F12" i="52"/>
  <c r="G12" i="52" s="1"/>
  <c r="H12" i="52" s="1"/>
  <c r="I12" i="52" s="1"/>
  <c r="J12" i="52" s="1"/>
  <c r="K12" i="52" s="1"/>
  <c r="L12" i="52" s="1"/>
  <c r="M12" i="52" s="1"/>
  <c r="N12" i="52" s="1"/>
  <c r="O12" i="52" s="1"/>
  <c r="P12" i="52" s="1"/>
  <c r="Q12" i="52" s="1"/>
  <c r="R12" i="52" s="1"/>
  <c r="S12" i="52" s="1"/>
  <c r="T12" i="52" s="1"/>
  <c r="U12" i="52" s="1"/>
  <c r="V12" i="52" s="1"/>
  <c r="W12" i="52" s="1"/>
  <c r="X12" i="52" s="1"/>
  <c r="Y12" i="52" s="1"/>
  <c r="Z12" i="52" s="1"/>
  <c r="AA12" i="52" s="1"/>
  <c r="AB12" i="52" s="1"/>
  <c r="AC12" i="52" s="1"/>
  <c r="AD12" i="52" s="1"/>
  <c r="AE12" i="52" s="1"/>
  <c r="AF12" i="52" s="1"/>
  <c r="AG12" i="52" s="1"/>
  <c r="AH12" i="52" s="1"/>
  <c r="DH11" i="52"/>
  <c r="F11" i="52"/>
  <c r="G11" i="52" s="1"/>
  <c r="H11" i="52" s="1"/>
  <c r="I11" i="52" s="1"/>
  <c r="J11" i="52" s="1"/>
  <c r="K11" i="52" s="1"/>
  <c r="L11" i="52" s="1"/>
  <c r="M11" i="52" s="1"/>
  <c r="N11" i="52" s="1"/>
  <c r="O11" i="52" s="1"/>
  <c r="P11" i="52" s="1"/>
  <c r="Q11" i="52" s="1"/>
  <c r="R11" i="52" s="1"/>
  <c r="S11" i="52" s="1"/>
  <c r="T11" i="52" s="1"/>
  <c r="U11" i="52" s="1"/>
  <c r="V11" i="52" s="1"/>
  <c r="W11" i="52" s="1"/>
  <c r="X11" i="52" s="1"/>
  <c r="Y11" i="52" s="1"/>
  <c r="Z11" i="52" s="1"/>
  <c r="AA11" i="52" s="1"/>
  <c r="AB11" i="52" s="1"/>
  <c r="AC11" i="52" s="1"/>
  <c r="AD11" i="52" s="1"/>
  <c r="AE11" i="52" s="1"/>
  <c r="AF11" i="52" s="1"/>
  <c r="AG11" i="52" s="1"/>
  <c r="AH11" i="52" s="1"/>
  <c r="DH10" i="52"/>
  <c r="DH9" i="52"/>
  <c r="DH8" i="52"/>
  <c r="F8" i="52"/>
  <c r="DH7" i="52"/>
  <c r="DH6" i="52"/>
  <c r="DH5" i="52"/>
  <c r="AH5" i="52"/>
  <c r="BO13" i="52" s="1"/>
  <c r="AG5" i="52"/>
  <c r="BN13" i="52" s="1"/>
  <c r="AF5" i="52"/>
  <c r="BM13" i="52" s="1"/>
  <c r="AE5" i="52"/>
  <c r="BL13" i="52" s="1"/>
  <c r="AD5" i="52"/>
  <c r="BK13" i="52" s="1"/>
  <c r="AC5" i="52"/>
  <c r="BJ13" i="52" s="1"/>
  <c r="AB5" i="52"/>
  <c r="BI13" i="52" s="1"/>
  <c r="AA5" i="52"/>
  <c r="BH13" i="52" s="1"/>
  <c r="Z5" i="52"/>
  <c r="BG13" i="52" s="1"/>
  <c r="Y5" i="52"/>
  <c r="BF13" i="52" s="1"/>
  <c r="X5" i="52"/>
  <c r="BE13" i="52" s="1"/>
  <c r="W5" i="52"/>
  <c r="BD13" i="52" s="1"/>
  <c r="V5" i="52"/>
  <c r="BC13" i="52" s="1"/>
  <c r="U5" i="52"/>
  <c r="BB13" i="52" s="1"/>
  <c r="T5" i="52"/>
  <c r="BA13" i="52" s="1"/>
  <c r="S5" i="52"/>
  <c r="AZ13" i="52" s="1"/>
  <c r="R5" i="52"/>
  <c r="AY13" i="52" s="1"/>
  <c r="Q5" i="52"/>
  <c r="AX13" i="52" s="1"/>
  <c r="P5" i="52"/>
  <c r="AW13" i="52" s="1"/>
  <c r="O5" i="52"/>
  <c r="AV13" i="52" s="1"/>
  <c r="N5" i="52"/>
  <c r="AU13" i="52" s="1"/>
  <c r="M5" i="52"/>
  <c r="AT13" i="52" s="1"/>
  <c r="L5" i="52"/>
  <c r="AS13" i="52" s="1"/>
  <c r="K5" i="52"/>
  <c r="AR13" i="52" s="1"/>
  <c r="J5" i="52"/>
  <c r="AQ13" i="52" s="1"/>
  <c r="I5" i="52"/>
  <c r="AP13" i="52" s="1"/>
  <c r="H5" i="52"/>
  <c r="AO13" i="52" s="1"/>
  <c r="G5" i="52"/>
  <c r="AN13" i="52" s="1"/>
  <c r="F5" i="52"/>
  <c r="AM13" i="52" s="1"/>
  <c r="E5" i="52"/>
  <c r="AL13" i="52" s="1"/>
  <c r="DH4" i="52"/>
  <c r="DH3" i="52"/>
  <c r="AH3" i="52"/>
  <c r="AG3" i="52"/>
  <c r="AF3" i="52"/>
  <c r="AE3" i="52"/>
  <c r="AD3" i="52"/>
  <c r="AC3" i="52"/>
  <c r="AB3" i="52"/>
  <c r="AA3" i="52"/>
  <c r="Z3" i="52"/>
  <c r="Y3" i="52"/>
  <c r="X3" i="52"/>
  <c r="W3" i="52"/>
  <c r="V3" i="52"/>
  <c r="U3" i="52"/>
  <c r="T3" i="52"/>
  <c r="S3" i="52"/>
  <c r="R3" i="52"/>
  <c r="Q3" i="52"/>
  <c r="P3" i="52"/>
  <c r="O3" i="52"/>
  <c r="N3" i="52"/>
  <c r="M3" i="52"/>
  <c r="L3" i="52"/>
  <c r="K3" i="52"/>
  <c r="J3" i="52"/>
  <c r="I3" i="52"/>
  <c r="H3" i="52"/>
  <c r="G3" i="52"/>
  <c r="F3" i="52"/>
  <c r="E3" i="52"/>
  <c r="C3" i="52"/>
  <c r="BS2" i="52"/>
  <c r="AK50" i="51"/>
  <c r="AK49" i="51"/>
  <c r="AK48" i="51"/>
  <c r="AK47" i="51"/>
  <c r="AK46" i="51"/>
  <c r="AK45" i="51"/>
  <c r="AK44" i="51"/>
  <c r="AK43" i="51"/>
  <c r="AK42" i="51"/>
  <c r="AK41" i="51"/>
  <c r="AK40" i="51"/>
  <c r="AK39" i="51"/>
  <c r="AK38" i="51"/>
  <c r="AK37" i="51"/>
  <c r="AK36" i="51"/>
  <c r="AK35" i="51"/>
  <c r="AK34" i="51"/>
  <c r="AK33" i="51"/>
  <c r="AK32" i="51"/>
  <c r="AK31" i="51"/>
  <c r="AK30" i="51"/>
  <c r="DH23" i="51"/>
  <c r="DH22" i="51"/>
  <c r="DH21" i="51"/>
  <c r="DH20" i="51"/>
  <c r="DH19" i="51"/>
  <c r="DH18" i="51"/>
  <c r="DH17" i="51"/>
  <c r="DH16" i="51"/>
  <c r="DH15" i="51"/>
  <c r="DH14" i="51"/>
  <c r="DH13" i="51"/>
  <c r="E13" i="51"/>
  <c r="F13" i="51" s="1"/>
  <c r="DH12" i="51"/>
  <c r="F12" i="51"/>
  <c r="G12" i="51" s="1"/>
  <c r="H12" i="51" s="1"/>
  <c r="I12" i="51" s="1"/>
  <c r="J12" i="51" s="1"/>
  <c r="K12" i="51" s="1"/>
  <c r="L12" i="51" s="1"/>
  <c r="M12" i="51" s="1"/>
  <c r="N12" i="51" s="1"/>
  <c r="O12" i="51" s="1"/>
  <c r="P12" i="51" s="1"/>
  <c r="Q12" i="51" s="1"/>
  <c r="R12" i="51" s="1"/>
  <c r="S12" i="51" s="1"/>
  <c r="T12" i="51" s="1"/>
  <c r="U12" i="51" s="1"/>
  <c r="V12" i="51" s="1"/>
  <c r="W12" i="51" s="1"/>
  <c r="X12" i="51" s="1"/>
  <c r="Y12" i="51" s="1"/>
  <c r="Z12" i="51" s="1"/>
  <c r="AA12" i="51" s="1"/>
  <c r="AB12" i="51" s="1"/>
  <c r="AC12" i="51" s="1"/>
  <c r="AD12" i="51" s="1"/>
  <c r="AE12" i="51" s="1"/>
  <c r="AF12" i="51" s="1"/>
  <c r="AG12" i="51" s="1"/>
  <c r="AH12" i="51" s="1"/>
  <c r="DH11" i="51"/>
  <c r="G11" i="51"/>
  <c r="H11" i="51" s="1"/>
  <c r="I11" i="51" s="1"/>
  <c r="J11" i="51" s="1"/>
  <c r="K11" i="51" s="1"/>
  <c r="L11" i="51" s="1"/>
  <c r="M11" i="51" s="1"/>
  <c r="N11" i="51" s="1"/>
  <c r="O11" i="51" s="1"/>
  <c r="P11" i="51" s="1"/>
  <c r="Q11" i="51" s="1"/>
  <c r="R11" i="51" s="1"/>
  <c r="S11" i="51" s="1"/>
  <c r="T11" i="51" s="1"/>
  <c r="U11" i="51" s="1"/>
  <c r="V11" i="51" s="1"/>
  <c r="W11" i="51" s="1"/>
  <c r="X11" i="51" s="1"/>
  <c r="Y11" i="51" s="1"/>
  <c r="Z11" i="51" s="1"/>
  <c r="AA11" i="51" s="1"/>
  <c r="AB11" i="51" s="1"/>
  <c r="AC11" i="51" s="1"/>
  <c r="AD11" i="51" s="1"/>
  <c r="AE11" i="51" s="1"/>
  <c r="AF11" i="51" s="1"/>
  <c r="AG11" i="51" s="1"/>
  <c r="AH11" i="51" s="1"/>
  <c r="F11" i="51"/>
  <c r="DH10" i="51"/>
  <c r="DH9" i="51"/>
  <c r="DH8" i="51"/>
  <c r="F8" i="51"/>
  <c r="DH7" i="51"/>
  <c r="DH6" i="51"/>
  <c r="DH5" i="51"/>
  <c r="AH5" i="51"/>
  <c r="BO13" i="51" s="1"/>
  <c r="AG5" i="51"/>
  <c r="BN13" i="51" s="1"/>
  <c r="AF5" i="51"/>
  <c r="BM13" i="51" s="1"/>
  <c r="AE5" i="51"/>
  <c r="BL13" i="51" s="1"/>
  <c r="AD5" i="51"/>
  <c r="BK13" i="51" s="1"/>
  <c r="AC5" i="51"/>
  <c r="BJ13" i="51" s="1"/>
  <c r="AB5" i="51"/>
  <c r="BI13" i="51" s="1"/>
  <c r="AA5" i="51"/>
  <c r="BH13" i="51" s="1"/>
  <c r="Z5" i="51"/>
  <c r="BG13" i="51" s="1"/>
  <c r="Y5" i="51"/>
  <c r="BF13" i="51" s="1"/>
  <c r="X5" i="51"/>
  <c r="BE13" i="51" s="1"/>
  <c r="W5" i="51"/>
  <c r="BD13" i="51" s="1"/>
  <c r="V5" i="51"/>
  <c r="BC13" i="51" s="1"/>
  <c r="U5" i="51"/>
  <c r="BB13" i="51" s="1"/>
  <c r="T5" i="51"/>
  <c r="BA13" i="51" s="1"/>
  <c r="S5" i="51"/>
  <c r="AZ13" i="51" s="1"/>
  <c r="R5" i="51"/>
  <c r="AY13" i="51" s="1"/>
  <c r="Q5" i="51"/>
  <c r="AX13" i="51" s="1"/>
  <c r="P5" i="51"/>
  <c r="AW13" i="51" s="1"/>
  <c r="O5" i="51"/>
  <c r="AV13" i="51" s="1"/>
  <c r="N5" i="51"/>
  <c r="AU13" i="51" s="1"/>
  <c r="M5" i="51"/>
  <c r="AT13" i="51" s="1"/>
  <c r="L5" i="51"/>
  <c r="AS13" i="51" s="1"/>
  <c r="K5" i="51"/>
  <c r="AR13" i="51" s="1"/>
  <c r="J5" i="51"/>
  <c r="AQ13" i="51" s="1"/>
  <c r="I5" i="51"/>
  <c r="AP13" i="51" s="1"/>
  <c r="H5" i="51"/>
  <c r="AO13" i="51" s="1"/>
  <c r="G5" i="51"/>
  <c r="AN13" i="51" s="1"/>
  <c r="F5" i="51"/>
  <c r="AM13" i="51" s="1"/>
  <c r="E5" i="51"/>
  <c r="AL13" i="51" s="1"/>
  <c r="DH4" i="51"/>
  <c r="DH3" i="51"/>
  <c r="AH3" i="51"/>
  <c r="AG3" i="51"/>
  <c r="AF3" i="51"/>
  <c r="AE3" i="51"/>
  <c r="AD3" i="51"/>
  <c r="AC3" i="51"/>
  <c r="AB3" i="51"/>
  <c r="AA3" i="51"/>
  <c r="Z3" i="51"/>
  <c r="Y3" i="51"/>
  <c r="X3" i="51"/>
  <c r="W3" i="51"/>
  <c r="V3" i="51"/>
  <c r="U3" i="51"/>
  <c r="T3" i="51"/>
  <c r="S3" i="51"/>
  <c r="R3" i="51"/>
  <c r="Q3" i="51"/>
  <c r="P3" i="51"/>
  <c r="O3" i="51"/>
  <c r="N3" i="51"/>
  <c r="M3" i="51"/>
  <c r="L3" i="51"/>
  <c r="K3" i="51"/>
  <c r="J3" i="51"/>
  <c r="I3" i="51"/>
  <c r="H3" i="51"/>
  <c r="G3" i="51"/>
  <c r="F3" i="51"/>
  <c r="E3" i="51"/>
  <c r="C3" i="51"/>
  <c r="A3" i="51"/>
  <c r="DD4" i="51" s="1"/>
  <c r="BS2" i="51"/>
  <c r="AK50" i="48"/>
  <c r="AK49" i="48"/>
  <c r="AK48" i="48"/>
  <c r="AK47" i="48"/>
  <c r="AK46" i="48"/>
  <c r="AK45" i="48"/>
  <c r="AK44" i="48"/>
  <c r="AK43" i="48"/>
  <c r="AK42" i="48"/>
  <c r="AK41" i="48"/>
  <c r="AK40" i="48"/>
  <c r="AK39" i="48"/>
  <c r="AK38" i="48"/>
  <c r="AK37" i="48"/>
  <c r="AK36" i="48"/>
  <c r="AK35" i="48"/>
  <c r="AK34" i="48"/>
  <c r="AK33" i="48"/>
  <c r="AK32" i="48"/>
  <c r="AK31" i="48"/>
  <c r="AK30" i="48"/>
  <c r="DH23" i="48"/>
  <c r="DH22" i="48"/>
  <c r="DH21" i="48"/>
  <c r="DH20" i="48"/>
  <c r="DH19" i="48"/>
  <c r="DH18" i="48"/>
  <c r="DH17" i="48"/>
  <c r="DH16" i="48"/>
  <c r="DH15" i="48"/>
  <c r="DH14" i="48"/>
  <c r="DH13" i="48"/>
  <c r="E13" i="48"/>
  <c r="DH12" i="48"/>
  <c r="F12" i="48"/>
  <c r="G12" i="48" s="1"/>
  <c r="H12" i="48" s="1"/>
  <c r="I12" i="48" s="1"/>
  <c r="J12" i="48" s="1"/>
  <c r="K12" i="48" s="1"/>
  <c r="L12" i="48" s="1"/>
  <c r="M12" i="48" s="1"/>
  <c r="N12" i="48" s="1"/>
  <c r="O12" i="48" s="1"/>
  <c r="P12" i="48" s="1"/>
  <c r="Q12" i="48" s="1"/>
  <c r="R12" i="48" s="1"/>
  <c r="S12" i="48" s="1"/>
  <c r="T12" i="48" s="1"/>
  <c r="U12" i="48" s="1"/>
  <c r="V12" i="48" s="1"/>
  <c r="W12" i="48" s="1"/>
  <c r="X12" i="48" s="1"/>
  <c r="Y12" i="48" s="1"/>
  <c r="Z12" i="48" s="1"/>
  <c r="AA12" i="48" s="1"/>
  <c r="AB12" i="48" s="1"/>
  <c r="AC12" i="48" s="1"/>
  <c r="AD12" i="48" s="1"/>
  <c r="AE12" i="48" s="1"/>
  <c r="AF12" i="48" s="1"/>
  <c r="AG12" i="48" s="1"/>
  <c r="AH12" i="48" s="1"/>
  <c r="DH11" i="48"/>
  <c r="F11" i="48"/>
  <c r="G11" i="48" s="1"/>
  <c r="H11" i="48" s="1"/>
  <c r="I11" i="48" s="1"/>
  <c r="J11" i="48" s="1"/>
  <c r="K11" i="48" s="1"/>
  <c r="L11" i="48" s="1"/>
  <c r="M11" i="48" s="1"/>
  <c r="N11" i="48" s="1"/>
  <c r="O11" i="48" s="1"/>
  <c r="P11" i="48" s="1"/>
  <c r="Q11" i="48" s="1"/>
  <c r="R11" i="48" s="1"/>
  <c r="S11" i="48" s="1"/>
  <c r="T11" i="48" s="1"/>
  <c r="U11" i="48" s="1"/>
  <c r="V11" i="48" s="1"/>
  <c r="W11" i="48" s="1"/>
  <c r="X11" i="48" s="1"/>
  <c r="Y11" i="48" s="1"/>
  <c r="Z11" i="48" s="1"/>
  <c r="AA11" i="48" s="1"/>
  <c r="AB11" i="48" s="1"/>
  <c r="AC11" i="48" s="1"/>
  <c r="AD11" i="48" s="1"/>
  <c r="AE11" i="48" s="1"/>
  <c r="AF11" i="48" s="1"/>
  <c r="AG11" i="48" s="1"/>
  <c r="AH11" i="48" s="1"/>
  <c r="DH10" i="48"/>
  <c r="DH9" i="48"/>
  <c r="DH8" i="48"/>
  <c r="G8" i="48"/>
  <c r="H8" i="48" s="1"/>
  <c r="I8" i="48" s="1"/>
  <c r="F8" i="48"/>
  <c r="DH7" i="48"/>
  <c r="DH6" i="48"/>
  <c r="DH5" i="48"/>
  <c r="AH5" i="48"/>
  <c r="BO13" i="48" s="1"/>
  <c r="AG5" i="48"/>
  <c r="BN13" i="48" s="1"/>
  <c r="AF5" i="48"/>
  <c r="BM13" i="48" s="1"/>
  <c r="AE5" i="48"/>
  <c r="BL13" i="48" s="1"/>
  <c r="AD5" i="48"/>
  <c r="BK13" i="48" s="1"/>
  <c r="AC5" i="48"/>
  <c r="BJ13" i="48" s="1"/>
  <c r="AB5" i="48"/>
  <c r="BI13" i="48" s="1"/>
  <c r="AA5" i="48"/>
  <c r="BH13" i="48" s="1"/>
  <c r="Z5" i="48"/>
  <c r="BG13" i="48" s="1"/>
  <c r="Y5" i="48"/>
  <c r="BF13" i="48" s="1"/>
  <c r="X5" i="48"/>
  <c r="BE13" i="48" s="1"/>
  <c r="W5" i="48"/>
  <c r="BD13" i="48" s="1"/>
  <c r="V5" i="48"/>
  <c r="BC13" i="48" s="1"/>
  <c r="U5" i="48"/>
  <c r="BB13" i="48" s="1"/>
  <c r="T5" i="48"/>
  <c r="BA13" i="48" s="1"/>
  <c r="S5" i="48"/>
  <c r="AZ13" i="48" s="1"/>
  <c r="R5" i="48"/>
  <c r="AY13" i="48" s="1"/>
  <c r="Q5" i="48"/>
  <c r="AX13" i="48" s="1"/>
  <c r="P5" i="48"/>
  <c r="AW13" i="48" s="1"/>
  <c r="O5" i="48"/>
  <c r="AV13" i="48" s="1"/>
  <c r="N5" i="48"/>
  <c r="AU13" i="48" s="1"/>
  <c r="M5" i="48"/>
  <c r="AT13" i="48" s="1"/>
  <c r="L5" i="48"/>
  <c r="AS13" i="48" s="1"/>
  <c r="K5" i="48"/>
  <c r="AR13" i="48" s="1"/>
  <c r="J5" i="48"/>
  <c r="AQ13" i="48" s="1"/>
  <c r="I5" i="48"/>
  <c r="AP13" i="48" s="1"/>
  <c r="H5" i="48"/>
  <c r="AO13" i="48" s="1"/>
  <c r="G5" i="48"/>
  <c r="AN13" i="48" s="1"/>
  <c r="AN14" i="48" s="1" a="1"/>
  <c r="AN14" i="48" s="1"/>
  <c r="AN15" i="48" s="1" a="1"/>
  <c r="AN15" i="48" s="1"/>
  <c r="F5" i="48"/>
  <c r="AM13" i="48" s="1"/>
  <c r="E5" i="48"/>
  <c r="AL13" i="48" s="1"/>
  <c r="AL14" i="48" s="1" a="1"/>
  <c r="AL14" i="48" s="1"/>
  <c r="DH4" i="48"/>
  <c r="DH3" i="48"/>
  <c r="AH3" i="48"/>
  <c r="AG3" i="48"/>
  <c r="AF3" i="48"/>
  <c r="AE3" i="48"/>
  <c r="AD3" i="48"/>
  <c r="AC3" i="48"/>
  <c r="AB3" i="48"/>
  <c r="AA3" i="48"/>
  <c r="Z3" i="48"/>
  <c r="Y3" i="48"/>
  <c r="X3" i="48"/>
  <c r="W3" i="48"/>
  <c r="V3" i="48"/>
  <c r="U3" i="48"/>
  <c r="T3" i="48"/>
  <c r="S3" i="48"/>
  <c r="R3" i="48"/>
  <c r="Q3" i="48"/>
  <c r="P3" i="48"/>
  <c r="O3" i="48"/>
  <c r="N3" i="48"/>
  <c r="M3" i="48"/>
  <c r="L3" i="48"/>
  <c r="K3" i="48"/>
  <c r="J3" i="48"/>
  <c r="I3" i="48"/>
  <c r="H3" i="48"/>
  <c r="G3" i="48"/>
  <c r="F3" i="48"/>
  <c r="E3" i="48"/>
  <c r="C3" i="48"/>
  <c r="A3" i="48"/>
  <c r="DD8" i="48" s="1"/>
  <c r="BS2" i="48"/>
  <c r="AK50" i="47"/>
  <c r="AK49" i="47"/>
  <c r="AK48" i="47"/>
  <c r="AK47" i="47"/>
  <c r="AK46" i="47"/>
  <c r="AK45" i="47"/>
  <c r="AK44" i="47"/>
  <c r="AK43" i="47"/>
  <c r="AK42" i="47"/>
  <c r="AK41" i="47"/>
  <c r="AK40" i="47"/>
  <c r="AK39" i="47"/>
  <c r="AK38" i="47"/>
  <c r="AK37" i="47"/>
  <c r="AK36" i="47"/>
  <c r="AK35" i="47"/>
  <c r="AK34" i="47"/>
  <c r="AK33" i="47"/>
  <c r="AK32" i="47"/>
  <c r="AK31" i="47"/>
  <c r="AK30" i="47"/>
  <c r="DH23" i="47"/>
  <c r="DH22" i="47"/>
  <c r="DH21" i="47"/>
  <c r="DH20" i="47"/>
  <c r="DH19" i="47"/>
  <c r="DH18" i="47"/>
  <c r="DH17" i="47"/>
  <c r="DH16" i="47"/>
  <c r="DH15" i="47"/>
  <c r="DH14" i="47"/>
  <c r="DH13" i="47"/>
  <c r="E13" i="47"/>
  <c r="DH12" i="47"/>
  <c r="F12" i="47"/>
  <c r="G12" i="47" s="1"/>
  <c r="H12" i="47" s="1"/>
  <c r="I12" i="47" s="1"/>
  <c r="J12" i="47" s="1"/>
  <c r="K12" i="47" s="1"/>
  <c r="L12" i="47" s="1"/>
  <c r="M12" i="47" s="1"/>
  <c r="N12" i="47" s="1"/>
  <c r="O12" i="47" s="1"/>
  <c r="P12" i="47" s="1"/>
  <c r="Q12" i="47" s="1"/>
  <c r="R12" i="47" s="1"/>
  <c r="S12" i="47" s="1"/>
  <c r="T12" i="47" s="1"/>
  <c r="U12" i="47" s="1"/>
  <c r="V12" i="47" s="1"/>
  <c r="W12" i="47" s="1"/>
  <c r="X12" i="47" s="1"/>
  <c r="Y12" i="47" s="1"/>
  <c r="Z12" i="47" s="1"/>
  <c r="AA12" i="47" s="1"/>
  <c r="AB12" i="47" s="1"/>
  <c r="AC12" i="47" s="1"/>
  <c r="AD12" i="47" s="1"/>
  <c r="AE12" i="47" s="1"/>
  <c r="AF12" i="47" s="1"/>
  <c r="AG12" i="47" s="1"/>
  <c r="AH12" i="47" s="1"/>
  <c r="DH11" i="47"/>
  <c r="F11" i="47"/>
  <c r="G11" i="47" s="1"/>
  <c r="H11" i="47" s="1"/>
  <c r="I11" i="47" s="1"/>
  <c r="J11" i="47" s="1"/>
  <c r="K11" i="47" s="1"/>
  <c r="L11" i="47" s="1"/>
  <c r="M11" i="47" s="1"/>
  <c r="N11" i="47" s="1"/>
  <c r="O11" i="47" s="1"/>
  <c r="P11" i="47" s="1"/>
  <c r="Q11" i="47" s="1"/>
  <c r="R11" i="47" s="1"/>
  <c r="S11" i="47" s="1"/>
  <c r="T11" i="47" s="1"/>
  <c r="U11" i="47" s="1"/>
  <c r="V11" i="47" s="1"/>
  <c r="W11" i="47" s="1"/>
  <c r="X11" i="47" s="1"/>
  <c r="Y11" i="47" s="1"/>
  <c r="Z11" i="47" s="1"/>
  <c r="AA11" i="47" s="1"/>
  <c r="AB11" i="47" s="1"/>
  <c r="AC11" i="47" s="1"/>
  <c r="AD11" i="47" s="1"/>
  <c r="AE11" i="47" s="1"/>
  <c r="AF11" i="47" s="1"/>
  <c r="AG11" i="47" s="1"/>
  <c r="AH11" i="47" s="1"/>
  <c r="DH10" i="47"/>
  <c r="DH9" i="47"/>
  <c r="DH8" i="47"/>
  <c r="F8" i="47"/>
  <c r="DH7" i="47"/>
  <c r="DH6" i="47"/>
  <c r="DH5" i="47"/>
  <c r="AH5" i="47"/>
  <c r="BO13" i="47" s="1"/>
  <c r="AG5" i="47"/>
  <c r="BN13" i="47" s="1"/>
  <c r="AF5" i="47"/>
  <c r="BM13" i="47" s="1"/>
  <c r="AE5" i="47"/>
  <c r="BL13" i="47" s="1"/>
  <c r="AD5" i="47"/>
  <c r="BK13" i="47" s="1"/>
  <c r="AC5" i="47"/>
  <c r="BJ13" i="47" s="1"/>
  <c r="AB5" i="47"/>
  <c r="BI13" i="47" s="1"/>
  <c r="AA5" i="47"/>
  <c r="BH13" i="47" s="1"/>
  <c r="Z5" i="47"/>
  <c r="BG13" i="47" s="1"/>
  <c r="Y5" i="47"/>
  <c r="BF13" i="47" s="1"/>
  <c r="X5" i="47"/>
  <c r="BE13" i="47" s="1"/>
  <c r="W5" i="47"/>
  <c r="BD13" i="47" s="1"/>
  <c r="V5" i="47"/>
  <c r="BC13" i="47" s="1"/>
  <c r="U5" i="47"/>
  <c r="BB13" i="47" s="1"/>
  <c r="T5" i="47"/>
  <c r="BA13" i="47" s="1"/>
  <c r="S5" i="47"/>
  <c r="AZ13" i="47" s="1"/>
  <c r="R5" i="47"/>
  <c r="AY13" i="47" s="1"/>
  <c r="Q5" i="47"/>
  <c r="AX13" i="47" s="1"/>
  <c r="P5" i="47"/>
  <c r="AW13" i="47" s="1"/>
  <c r="O5" i="47"/>
  <c r="AV13" i="47" s="1"/>
  <c r="N5" i="47"/>
  <c r="AU13" i="47" s="1"/>
  <c r="M5" i="47"/>
  <c r="AT13" i="47" s="1"/>
  <c r="L5" i="47"/>
  <c r="AS13" i="47" s="1"/>
  <c r="K5" i="47"/>
  <c r="AR13" i="47" s="1"/>
  <c r="J5" i="47"/>
  <c r="AQ13" i="47" s="1"/>
  <c r="I5" i="47"/>
  <c r="AP13" i="47" s="1"/>
  <c r="H5" i="47"/>
  <c r="AO13" i="47" s="1"/>
  <c r="G5" i="47"/>
  <c r="AN13" i="47" s="1"/>
  <c r="F5" i="47"/>
  <c r="AM13" i="47" s="1"/>
  <c r="E5" i="47"/>
  <c r="AL13" i="47" s="1"/>
  <c r="DH4" i="47"/>
  <c r="DH3" i="47"/>
  <c r="AH3" i="47"/>
  <c r="AG3" i="47"/>
  <c r="AF3" i="47"/>
  <c r="AE3" i="47"/>
  <c r="AD3" i="47"/>
  <c r="AC3" i="47"/>
  <c r="AB3" i="47"/>
  <c r="AA3" i="47"/>
  <c r="Z3" i="47"/>
  <c r="Y3" i="47"/>
  <c r="X3" i="47"/>
  <c r="W3" i="47"/>
  <c r="V3" i="47"/>
  <c r="U3" i="47"/>
  <c r="T3" i="47"/>
  <c r="T4" i="47" s="1"/>
  <c r="BA50" i="47" s="1"/>
  <c r="S3" i="47"/>
  <c r="R3" i="47"/>
  <c r="Q3" i="47"/>
  <c r="P3" i="47"/>
  <c r="O3" i="47"/>
  <c r="N3" i="47"/>
  <c r="M3" i="47"/>
  <c r="L3" i="47"/>
  <c r="K3" i="47"/>
  <c r="J3" i="47"/>
  <c r="I3" i="47"/>
  <c r="H3" i="47"/>
  <c r="G3" i="47"/>
  <c r="F3" i="47"/>
  <c r="E3" i="47"/>
  <c r="C3" i="47"/>
  <c r="A3" i="47"/>
  <c r="DD7" i="47" s="1"/>
  <c r="BS2" i="47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S7" i="12" a="1"/>
  <c r="AM12" i="53" l="1" a="1"/>
  <c r="AM12" i="53" s="1"/>
  <c r="AO14" i="53" a="1"/>
  <c r="AO14" i="53" s="1"/>
  <c r="S7" i="12"/>
  <c r="W6" i="57"/>
  <c r="W1" i="57" s="1"/>
  <c r="W6" i="58"/>
  <c r="W1" i="58" s="1"/>
  <c r="AA6" i="58"/>
  <c r="AA1" i="58" s="1"/>
  <c r="AA6" i="57"/>
  <c r="AA1" i="57" s="1"/>
  <c r="Z6" i="58"/>
  <c r="Z1" i="58" s="1"/>
  <c r="Z6" i="57"/>
  <c r="Z1" i="57" s="1"/>
  <c r="AE6" i="58"/>
  <c r="AE6" i="57"/>
  <c r="AE1" i="57" s="1"/>
  <c r="AD6" i="58"/>
  <c r="AD1" i="58" s="1"/>
  <c r="AD6" i="57"/>
  <c r="AD1" i="57" s="1"/>
  <c r="AC6" i="57"/>
  <c r="AC1" i="57" s="1"/>
  <c r="AC6" i="58"/>
  <c r="AC1" i="58" s="1"/>
  <c r="X6" i="57"/>
  <c r="X1" i="57" s="1"/>
  <c r="X6" i="58"/>
  <c r="X1" i="58" s="1"/>
  <c r="AB6" i="57"/>
  <c r="AB1" i="57" s="1"/>
  <c r="AB6" i="58"/>
  <c r="AB1" i="58" s="1"/>
  <c r="R8" i="12"/>
  <c r="V7" i="12"/>
  <c r="X7" i="12"/>
  <c r="AM65" i="5"/>
  <c r="AM54" i="5"/>
  <c r="AM49" i="5"/>
  <c r="AM55" i="5"/>
  <c r="AM60" i="5"/>
  <c r="AM43" i="5" s="1"/>
  <c r="AM50" i="5"/>
  <c r="AM61" i="5"/>
  <c r="AM44" i="5" s="1"/>
  <c r="AM56" i="5"/>
  <c r="AM57" i="5"/>
  <c r="AM40" i="5" s="1"/>
  <c r="AM51" i="5"/>
  <c r="AM52" i="5"/>
  <c r="AM47" i="5"/>
  <c r="AM58" i="5"/>
  <c r="AM41" i="5" s="1"/>
  <c r="AM48" i="5"/>
  <c r="AM53" i="5"/>
  <c r="AM59" i="5"/>
  <c r="AM42" i="5" s="1"/>
  <c r="AU29" i="47"/>
  <c r="AU2" i="47" s="1"/>
  <c r="CF2" i="47" s="1"/>
  <c r="N4" i="47"/>
  <c r="AU50" i="47" s="1"/>
  <c r="BK29" i="47"/>
  <c r="BK2" i="47" s="1"/>
  <c r="CV2" i="47" s="1"/>
  <c r="AD4" i="47"/>
  <c r="BK50" i="47" s="1"/>
  <c r="AV29" i="48"/>
  <c r="AV2" i="48" s="1"/>
  <c r="CG2" i="48" s="1"/>
  <c r="O4" i="48"/>
  <c r="AV50" i="48" s="1"/>
  <c r="BL29" i="48"/>
  <c r="BL2" i="48" s="1"/>
  <c r="CW2" i="48" s="1"/>
  <c r="AE4" i="48"/>
  <c r="BL50" i="48" s="1"/>
  <c r="AW29" i="51"/>
  <c r="AW2" i="51" s="1"/>
  <c r="CH2" i="51" s="1"/>
  <c r="P4" i="51"/>
  <c r="BM29" i="51"/>
  <c r="BM2" i="51" s="1"/>
  <c r="CX2" i="51" s="1"/>
  <c r="AF4" i="51"/>
  <c r="BM48" i="51" s="1"/>
  <c r="AY29" i="52"/>
  <c r="AY2" i="52" s="1"/>
  <c r="CJ2" i="52" s="1"/>
  <c r="R4" i="52"/>
  <c r="AY50" i="52" s="1"/>
  <c r="BO29" i="52"/>
  <c r="BO2" i="52" s="1"/>
  <c r="CZ2" i="52" s="1"/>
  <c r="AH4" i="52"/>
  <c r="BO50" i="52" s="1"/>
  <c r="AV29" i="53"/>
  <c r="AV2" i="53" s="1"/>
  <c r="CG2" i="53" s="1"/>
  <c r="O4" i="53"/>
  <c r="AV50" i="53" s="1"/>
  <c r="BL29" i="53"/>
  <c r="BL2" i="53" s="1"/>
  <c r="CW2" i="53" s="1"/>
  <c r="AE4" i="53"/>
  <c r="BL50" i="53" s="1"/>
  <c r="L40" i="5"/>
  <c r="L33" i="5"/>
  <c r="AN65" i="5"/>
  <c r="AN60" i="5"/>
  <c r="AN43" i="5" s="1"/>
  <c r="AN55" i="5"/>
  <c r="AN50" i="5"/>
  <c r="AN61" i="5"/>
  <c r="AN44" i="5" s="1"/>
  <c r="AN56" i="5"/>
  <c r="AN51" i="5"/>
  <c r="AN57" i="5"/>
  <c r="AN40" i="5" s="1"/>
  <c r="AN52" i="5"/>
  <c r="AN47" i="5"/>
  <c r="AN66" i="5" s="1"/>
  <c r="AN71" i="5" s="1"/>
  <c r="AN58" i="5"/>
  <c r="AN41" i="5" s="1"/>
  <c r="AN53" i="5"/>
  <c r="AN59" i="5"/>
  <c r="AN42" i="5" s="1"/>
  <c r="AN48" i="5"/>
  <c r="AN54" i="5"/>
  <c r="AN49" i="5"/>
  <c r="AV29" i="47"/>
  <c r="AV2" i="47" s="1"/>
  <c r="CG2" i="47" s="1"/>
  <c r="O4" i="47"/>
  <c r="AV50" i="47" s="1"/>
  <c r="BL29" i="47"/>
  <c r="BL2" i="47" s="1"/>
  <c r="CW2" i="47" s="1"/>
  <c r="AE4" i="47"/>
  <c r="BL50" i="47" s="1"/>
  <c r="AW29" i="48"/>
  <c r="AW2" i="48" s="1"/>
  <c r="CH2" i="48" s="1"/>
  <c r="P4" i="48"/>
  <c r="AW50" i="48" s="1"/>
  <c r="BM29" i="48"/>
  <c r="BM2" i="48" s="1"/>
  <c r="CX2" i="48" s="1"/>
  <c r="AF4" i="48"/>
  <c r="BM50" i="48" s="1"/>
  <c r="AX29" i="51"/>
  <c r="AX2" i="51" s="1"/>
  <c r="CI2" i="51" s="1"/>
  <c r="Q4" i="51"/>
  <c r="BN29" i="51"/>
  <c r="BN2" i="51" s="1"/>
  <c r="CY2" i="51" s="1"/>
  <c r="AG4" i="51"/>
  <c r="BN45" i="51" s="1"/>
  <c r="AZ29" i="52"/>
  <c r="AZ2" i="52" s="1"/>
  <c r="CK2" i="52" s="1"/>
  <c r="S4" i="52"/>
  <c r="AZ50" i="52" s="1"/>
  <c r="AW29" i="53"/>
  <c r="AW2" i="53" s="1"/>
  <c r="CH2" i="53" s="1"/>
  <c r="P4" i="53"/>
  <c r="AW50" i="53" s="1"/>
  <c r="BM29" i="53"/>
  <c r="BM2" i="53" s="1"/>
  <c r="CX2" i="53" s="1"/>
  <c r="AF4" i="53"/>
  <c r="BM50" i="53" s="1"/>
  <c r="L37" i="5"/>
  <c r="L44" i="5"/>
  <c r="AO65" i="5"/>
  <c r="AO60" i="5"/>
  <c r="AO43" i="5" s="1"/>
  <c r="AO55" i="5"/>
  <c r="AO50" i="5"/>
  <c r="AO61" i="5"/>
  <c r="AO44" i="5" s="1"/>
  <c r="AO56" i="5"/>
  <c r="AO51" i="5"/>
  <c r="AO57" i="5"/>
  <c r="AO40" i="5" s="1"/>
  <c r="AO52" i="5"/>
  <c r="AO47" i="5"/>
  <c r="AO58" i="5"/>
  <c r="AO41" i="5" s="1"/>
  <c r="AO53" i="5"/>
  <c r="AO48" i="5"/>
  <c r="AO59" i="5"/>
  <c r="AO42" i="5" s="1"/>
  <c r="AO54" i="5"/>
  <c r="AO49" i="5"/>
  <c r="AW29" i="47"/>
  <c r="AW2" i="47" s="1"/>
  <c r="CH2" i="47" s="1"/>
  <c r="P4" i="47"/>
  <c r="AW50" i="47" s="1"/>
  <c r="BM29" i="47"/>
  <c r="BM2" i="47" s="1"/>
  <c r="CX2" i="47" s="1"/>
  <c r="AF4" i="47"/>
  <c r="BM50" i="47" s="1"/>
  <c r="AX29" i="48"/>
  <c r="AX2" i="48" s="1"/>
  <c r="CI2" i="48" s="1"/>
  <c r="Q4" i="48"/>
  <c r="AX50" i="48" s="1"/>
  <c r="BN29" i="48"/>
  <c r="BN2" i="48" s="1"/>
  <c r="CY2" i="48" s="1"/>
  <c r="AG4" i="48"/>
  <c r="BN50" i="48" s="1"/>
  <c r="AY29" i="51"/>
  <c r="AY2" i="51" s="1"/>
  <c r="CJ2" i="51" s="1"/>
  <c r="R4" i="51"/>
  <c r="BO29" i="51"/>
  <c r="BO2" i="51" s="1"/>
  <c r="CZ2" i="51" s="1"/>
  <c r="AH4" i="51"/>
  <c r="BA29" i="52"/>
  <c r="BA2" i="52" s="1"/>
  <c r="CL2" i="52" s="1"/>
  <c r="T4" i="52"/>
  <c r="BA50" i="52" s="1"/>
  <c r="AX29" i="53"/>
  <c r="AX2" i="53" s="1"/>
  <c r="CI2" i="53" s="1"/>
  <c r="Q4" i="53"/>
  <c r="AX50" i="53" s="1"/>
  <c r="BN29" i="53"/>
  <c r="BN2" i="53" s="1"/>
  <c r="CY2" i="53" s="1"/>
  <c r="AG4" i="53"/>
  <c r="BN50" i="53" s="1"/>
  <c r="L36" i="5"/>
  <c r="L43" i="5"/>
  <c r="AP65" i="5"/>
  <c r="AP55" i="5"/>
  <c r="AP50" i="5"/>
  <c r="AP58" i="5"/>
  <c r="AP41" i="5" s="1"/>
  <c r="AP61" i="5"/>
  <c r="AP44" i="5" s="1"/>
  <c r="AP56" i="5"/>
  <c r="AP51" i="5"/>
  <c r="AP47" i="5"/>
  <c r="AP57" i="5"/>
  <c r="AP40" i="5" s="1"/>
  <c r="AP52" i="5"/>
  <c r="AP53" i="5"/>
  <c r="AP49" i="5"/>
  <c r="AP48" i="5"/>
  <c r="AP59" i="5"/>
  <c r="AP42" i="5" s="1"/>
  <c r="AP54" i="5"/>
  <c r="AP60" i="5"/>
  <c r="AP43" i="5" s="1"/>
  <c r="AX29" i="47"/>
  <c r="AX2" i="47" s="1"/>
  <c r="CI2" i="47" s="1"/>
  <c r="Q4" i="47"/>
  <c r="AX50" i="47" s="1"/>
  <c r="BN29" i="47"/>
  <c r="BN2" i="47" s="1"/>
  <c r="CY2" i="47" s="1"/>
  <c r="AG4" i="47"/>
  <c r="BN50" i="47" s="1"/>
  <c r="AY29" i="48"/>
  <c r="AY2" i="48" s="1"/>
  <c r="CJ2" i="48" s="1"/>
  <c r="R4" i="48"/>
  <c r="AY50" i="48" s="1"/>
  <c r="BO29" i="48"/>
  <c r="BO2" i="48" s="1"/>
  <c r="CZ2" i="48" s="1"/>
  <c r="AH4" i="48"/>
  <c r="BO50" i="48" s="1"/>
  <c r="AZ29" i="51"/>
  <c r="AZ2" i="51" s="1"/>
  <c r="CK2" i="51" s="1"/>
  <c r="S4" i="51"/>
  <c r="AL29" i="52"/>
  <c r="AL2" i="52" s="1"/>
  <c r="BW2" i="52" s="1"/>
  <c r="E4" i="52"/>
  <c r="AL50" i="52" s="1"/>
  <c r="BB29" i="52"/>
  <c r="BB2" i="52" s="1"/>
  <c r="CM2" i="52" s="1"/>
  <c r="U4" i="52"/>
  <c r="BB50" i="52" s="1"/>
  <c r="AY29" i="53"/>
  <c r="AY2" i="53" s="1"/>
  <c r="CJ2" i="53" s="1"/>
  <c r="R4" i="53"/>
  <c r="AY50" i="53" s="1"/>
  <c r="BO29" i="53"/>
  <c r="BO2" i="53" s="1"/>
  <c r="CZ2" i="53" s="1"/>
  <c r="AH4" i="53"/>
  <c r="L35" i="5"/>
  <c r="L42" i="5"/>
  <c r="AY29" i="47"/>
  <c r="AY2" i="47" s="1"/>
  <c r="CJ2" i="47" s="1"/>
  <c r="R4" i="47"/>
  <c r="AY50" i="47" s="1"/>
  <c r="BO29" i="47"/>
  <c r="BO2" i="47" s="1"/>
  <c r="CZ2" i="47" s="1"/>
  <c r="AH4" i="47"/>
  <c r="BO50" i="47" s="1"/>
  <c r="AZ29" i="48"/>
  <c r="AZ2" i="48" s="1"/>
  <c r="CK2" i="48" s="1"/>
  <c r="S4" i="48"/>
  <c r="AZ50" i="48" s="1"/>
  <c r="BA29" i="51"/>
  <c r="BA2" i="51" s="1"/>
  <c r="CL2" i="51" s="1"/>
  <c r="T4" i="51"/>
  <c r="AM29" i="52"/>
  <c r="AM2" i="52" s="1"/>
  <c r="BX2" i="52" s="1"/>
  <c r="F4" i="52"/>
  <c r="AM50" i="52" s="1"/>
  <c r="BC29" i="52"/>
  <c r="BC2" i="52" s="1"/>
  <c r="CN2" i="52" s="1"/>
  <c r="V4" i="52"/>
  <c r="BC50" i="52" s="1"/>
  <c r="AZ29" i="53"/>
  <c r="AZ2" i="53" s="1"/>
  <c r="CK2" i="53" s="1"/>
  <c r="S4" i="53"/>
  <c r="AZ50" i="53" s="1"/>
  <c r="L41" i="5"/>
  <c r="L34" i="5"/>
  <c r="AB39" i="5"/>
  <c r="AB61" i="5"/>
  <c r="AB44" i="5" s="1"/>
  <c r="AB56" i="5"/>
  <c r="AB51" i="5"/>
  <c r="AB57" i="5"/>
  <c r="AB40" i="5" s="1"/>
  <c r="AB52" i="5"/>
  <c r="AB47" i="5"/>
  <c r="AB53" i="5"/>
  <c r="AB58" i="5"/>
  <c r="AB41" i="5" s="1"/>
  <c r="AB59" i="5"/>
  <c r="AB42" i="5" s="1"/>
  <c r="AB54" i="5"/>
  <c r="AB49" i="5"/>
  <c r="AB55" i="5"/>
  <c r="AB60" i="5"/>
  <c r="AB43" i="5" s="1"/>
  <c r="AB50" i="5"/>
  <c r="AB48" i="5"/>
  <c r="AZ29" i="47"/>
  <c r="AZ2" i="47" s="1"/>
  <c r="CK2" i="47" s="1"/>
  <c r="S4" i="47"/>
  <c r="AZ50" i="47" s="1"/>
  <c r="BA29" i="48"/>
  <c r="BA2" i="48" s="1"/>
  <c r="CL2" i="48" s="1"/>
  <c r="T4" i="48"/>
  <c r="BA50" i="48" s="1"/>
  <c r="AL29" i="51"/>
  <c r="AL2" i="51" s="1"/>
  <c r="BW2" i="51" s="1"/>
  <c r="E4" i="51"/>
  <c r="BB29" i="51"/>
  <c r="BB2" i="51" s="1"/>
  <c r="CM2" i="51" s="1"/>
  <c r="U4" i="51"/>
  <c r="AN29" i="52"/>
  <c r="AN2" i="52" s="1"/>
  <c r="BY2" i="52" s="1"/>
  <c r="G4" i="52"/>
  <c r="AN50" i="52" s="1"/>
  <c r="BD29" i="52"/>
  <c r="BD2" i="52" s="1"/>
  <c r="CO2" i="52" s="1"/>
  <c r="W4" i="52"/>
  <c r="BD50" i="52" s="1"/>
  <c r="BA29" i="53"/>
  <c r="BA2" i="53" s="1"/>
  <c r="CL2" i="53" s="1"/>
  <c r="T4" i="53"/>
  <c r="BA50" i="53" s="1"/>
  <c r="AC39" i="5"/>
  <c r="AC56" i="5"/>
  <c r="AC57" i="5"/>
  <c r="AC40" i="5" s="1"/>
  <c r="AC52" i="5"/>
  <c r="AC47" i="5"/>
  <c r="AC58" i="5"/>
  <c r="AC41" i="5" s="1"/>
  <c r="AC53" i="5"/>
  <c r="AC48" i="5"/>
  <c r="AC59" i="5"/>
  <c r="AC42" i="5" s="1"/>
  <c r="AC54" i="5"/>
  <c r="AC49" i="5"/>
  <c r="AC60" i="5"/>
  <c r="AC43" i="5" s="1"/>
  <c r="AC55" i="5"/>
  <c r="AC50" i="5"/>
  <c r="AC61" i="5"/>
  <c r="AC44" i="5" s="1"/>
  <c r="AC51" i="5"/>
  <c r="AL29" i="48"/>
  <c r="AL2" i="48" s="1"/>
  <c r="BW2" i="48" s="1"/>
  <c r="E4" i="48"/>
  <c r="AL50" i="48" s="1"/>
  <c r="BB29" i="48"/>
  <c r="BB2" i="48" s="1"/>
  <c r="CM2" i="48" s="1"/>
  <c r="U4" i="48"/>
  <c r="BB50" i="48" s="1"/>
  <c r="AM29" i="51"/>
  <c r="AM2" i="51" s="1"/>
  <c r="BX2" i="51" s="1"/>
  <c r="F4" i="51"/>
  <c r="BC29" i="51"/>
  <c r="BC2" i="51" s="1"/>
  <c r="CN2" i="51" s="1"/>
  <c r="V4" i="51"/>
  <c r="AO29" i="52"/>
  <c r="AO2" i="52" s="1"/>
  <c r="BZ2" i="52" s="1"/>
  <c r="H4" i="52"/>
  <c r="AO50" i="52" s="1"/>
  <c r="BE29" i="52"/>
  <c r="BE2" i="52" s="1"/>
  <c r="CP2" i="52" s="1"/>
  <c r="X4" i="52"/>
  <c r="BE50" i="52" s="1"/>
  <c r="AL29" i="53"/>
  <c r="AL2" i="53" s="1"/>
  <c r="BW2" i="53" s="1"/>
  <c r="E4" i="53"/>
  <c r="AL50" i="53" s="1"/>
  <c r="BB29" i="53"/>
  <c r="BB2" i="53" s="1"/>
  <c r="CM2" i="53" s="1"/>
  <c r="U4" i="53"/>
  <c r="BB50" i="53" s="1"/>
  <c r="AD39" i="5"/>
  <c r="AD51" i="5"/>
  <c r="AD52" i="5"/>
  <c r="AD57" i="5"/>
  <c r="AD40" i="5" s="1"/>
  <c r="AD47" i="5"/>
  <c r="AD58" i="5"/>
  <c r="AD41" i="5" s="1"/>
  <c r="AD53" i="5"/>
  <c r="AD48" i="5"/>
  <c r="AD54" i="5"/>
  <c r="AD59" i="5"/>
  <c r="AD42" i="5" s="1"/>
  <c r="AD49" i="5"/>
  <c r="AD61" i="5"/>
  <c r="AD44" i="5" s="1"/>
  <c r="AD60" i="5"/>
  <c r="AD43" i="5" s="1"/>
  <c r="AD55" i="5"/>
  <c r="AD50" i="5"/>
  <c r="AD56" i="5"/>
  <c r="AL29" i="47"/>
  <c r="AL2" i="47" s="1"/>
  <c r="BW2" i="47" s="1"/>
  <c r="E4" i="47"/>
  <c r="AL50" i="47" s="1"/>
  <c r="BB29" i="47"/>
  <c r="BB2" i="47" s="1"/>
  <c r="CM2" i="47" s="1"/>
  <c r="U4" i="47"/>
  <c r="BB50" i="47" s="1"/>
  <c r="AM29" i="48"/>
  <c r="AM2" i="48" s="1"/>
  <c r="BX2" i="48" s="1"/>
  <c r="F4" i="48"/>
  <c r="AM50" i="48" s="1"/>
  <c r="BC29" i="48"/>
  <c r="BC2" i="48" s="1"/>
  <c r="CN2" i="48" s="1"/>
  <c r="V4" i="48"/>
  <c r="BC50" i="48" s="1"/>
  <c r="AN29" i="51"/>
  <c r="AN2" i="51" s="1"/>
  <c r="BY2" i="51" s="1"/>
  <c r="G4" i="51"/>
  <c r="BD29" i="51"/>
  <c r="BD2" i="51" s="1"/>
  <c r="CO2" i="51" s="1"/>
  <c r="W4" i="51"/>
  <c r="AP29" i="52"/>
  <c r="AP2" i="52" s="1"/>
  <c r="CA2" i="52" s="1"/>
  <c r="I4" i="52"/>
  <c r="AP50" i="52" s="1"/>
  <c r="BF29" i="52"/>
  <c r="BF2" i="52" s="1"/>
  <c r="CQ2" i="52" s="1"/>
  <c r="Y4" i="52"/>
  <c r="BF50" i="52" s="1"/>
  <c r="AE39" i="5"/>
  <c r="AE57" i="5"/>
  <c r="AE40" i="5" s="1"/>
  <c r="AE52" i="5"/>
  <c r="AE49" i="5"/>
  <c r="AE58" i="5"/>
  <c r="AE41" i="5" s="1"/>
  <c r="AE53" i="5"/>
  <c r="AE48" i="5"/>
  <c r="AE59" i="5"/>
  <c r="AE42" i="5" s="1"/>
  <c r="AE54" i="5"/>
  <c r="AE60" i="5"/>
  <c r="AE43" i="5" s="1"/>
  <c r="AE56" i="5"/>
  <c r="AE55" i="5"/>
  <c r="AE50" i="5"/>
  <c r="AE61" i="5"/>
  <c r="AE44" i="5" s="1"/>
  <c r="AE51" i="5"/>
  <c r="AE47" i="5"/>
  <c r="AM29" i="47"/>
  <c r="AM2" i="47" s="1"/>
  <c r="BX2" i="47" s="1"/>
  <c r="F4" i="47"/>
  <c r="AM50" i="47" s="1"/>
  <c r="BC29" i="47"/>
  <c r="BC2" i="47" s="1"/>
  <c r="CN2" i="47" s="1"/>
  <c r="V4" i="47"/>
  <c r="BC50" i="47" s="1"/>
  <c r="AN29" i="48"/>
  <c r="AN2" i="48" s="1"/>
  <c r="BY2" i="48" s="1"/>
  <c r="G4" i="48"/>
  <c r="AN50" i="48" s="1"/>
  <c r="BD29" i="48"/>
  <c r="BD2" i="48" s="1"/>
  <c r="CO2" i="48" s="1"/>
  <c r="W4" i="48"/>
  <c r="BD50" i="48" s="1"/>
  <c r="AO29" i="51"/>
  <c r="AO2" i="51" s="1"/>
  <c r="BZ2" i="51" s="1"/>
  <c r="H4" i="51"/>
  <c r="BE29" i="51"/>
  <c r="BE2" i="51" s="1"/>
  <c r="CP2" i="51" s="1"/>
  <c r="X4" i="51"/>
  <c r="AQ29" i="52"/>
  <c r="AQ2" i="52" s="1"/>
  <c r="CB2" i="52" s="1"/>
  <c r="J4" i="52"/>
  <c r="AQ50" i="52" s="1"/>
  <c r="BG29" i="52"/>
  <c r="BG2" i="52" s="1"/>
  <c r="CR2" i="52" s="1"/>
  <c r="Z4" i="52"/>
  <c r="BG50" i="52" s="1"/>
  <c r="AF39" i="5"/>
  <c r="AF57" i="5"/>
  <c r="AF40" i="5" s="1"/>
  <c r="AF47" i="5"/>
  <c r="AF52" i="5"/>
  <c r="AF58" i="5"/>
  <c r="AF41" i="5" s="1"/>
  <c r="AF53" i="5"/>
  <c r="AF48" i="5"/>
  <c r="AF60" i="5"/>
  <c r="AF43" i="5" s="1"/>
  <c r="AF49" i="5"/>
  <c r="AF59" i="5"/>
  <c r="AF42" i="5" s="1"/>
  <c r="AF54" i="5"/>
  <c r="AF55" i="5"/>
  <c r="AF50" i="5"/>
  <c r="AF51" i="5"/>
  <c r="AF61" i="5"/>
  <c r="AF44" i="5" s="1"/>
  <c r="AF56" i="5"/>
  <c r="AN29" i="47"/>
  <c r="AN2" i="47" s="1"/>
  <c r="BY2" i="47" s="1"/>
  <c r="G4" i="47"/>
  <c r="AN50" i="47" s="1"/>
  <c r="BD29" i="47"/>
  <c r="BD2" i="47" s="1"/>
  <c r="CO2" i="47" s="1"/>
  <c r="W4" i="47"/>
  <c r="BD50" i="47" s="1"/>
  <c r="AO29" i="48"/>
  <c r="AO2" i="48" s="1"/>
  <c r="BZ2" i="48" s="1"/>
  <c r="H4" i="48"/>
  <c r="AO50" i="48" s="1"/>
  <c r="BE29" i="48"/>
  <c r="BE2" i="48" s="1"/>
  <c r="CP2" i="48" s="1"/>
  <c r="X4" i="48"/>
  <c r="BE50" i="48" s="1"/>
  <c r="AP29" i="51"/>
  <c r="AP2" i="51" s="1"/>
  <c r="CA2" i="51" s="1"/>
  <c r="I4" i="51"/>
  <c r="BF29" i="51"/>
  <c r="BF2" i="51" s="1"/>
  <c r="CQ2" i="51" s="1"/>
  <c r="Y4" i="51"/>
  <c r="AR29" i="52"/>
  <c r="AR2" i="52" s="1"/>
  <c r="CC2" i="52" s="1"/>
  <c r="K4" i="52"/>
  <c r="AR50" i="52" s="1"/>
  <c r="BH29" i="52"/>
  <c r="BH2" i="52" s="1"/>
  <c r="CS2" i="52" s="1"/>
  <c r="AA4" i="52"/>
  <c r="BH50" i="52" s="1"/>
  <c r="AO29" i="53"/>
  <c r="AO2" i="53" s="1"/>
  <c r="BZ2" i="53" s="1"/>
  <c r="H4" i="53"/>
  <c r="AO50" i="53" s="1"/>
  <c r="BE29" i="53"/>
  <c r="BE2" i="53" s="1"/>
  <c r="CP2" i="53" s="1"/>
  <c r="X4" i="53"/>
  <c r="BE50" i="53" s="1"/>
  <c r="AG39" i="5"/>
  <c r="AG52" i="5"/>
  <c r="AG47" i="5"/>
  <c r="AG58" i="5"/>
  <c r="AG41" i="5" s="1"/>
  <c r="AG53" i="5"/>
  <c r="AG48" i="5"/>
  <c r="AG59" i="5"/>
  <c r="AG42" i="5" s="1"/>
  <c r="AG54" i="5"/>
  <c r="AG49" i="5"/>
  <c r="AG60" i="5"/>
  <c r="AG43" i="5" s="1"/>
  <c r="AG55" i="5"/>
  <c r="AG50" i="5"/>
  <c r="AG61" i="5"/>
  <c r="AG44" i="5" s="1"/>
  <c r="AG56" i="5"/>
  <c r="AG51" i="5"/>
  <c r="AG57" i="5"/>
  <c r="AG40" i="5" s="1"/>
  <c r="AO29" i="47"/>
  <c r="AO2" i="47" s="1"/>
  <c r="BZ2" i="47" s="1"/>
  <c r="H4" i="47"/>
  <c r="AO50" i="47" s="1"/>
  <c r="BE29" i="47"/>
  <c r="BE2" i="47" s="1"/>
  <c r="CP2" i="47" s="1"/>
  <c r="X4" i="47"/>
  <c r="BE50" i="47" s="1"/>
  <c r="AP29" i="48"/>
  <c r="AP2" i="48" s="1"/>
  <c r="CA2" i="48" s="1"/>
  <c r="I4" i="48"/>
  <c r="AP50" i="48" s="1"/>
  <c r="BF29" i="48"/>
  <c r="BF2" i="48" s="1"/>
  <c r="CQ2" i="48" s="1"/>
  <c r="Y4" i="48"/>
  <c r="BF50" i="48" s="1"/>
  <c r="AQ29" i="51"/>
  <c r="AQ2" i="51" s="1"/>
  <c r="CB2" i="51" s="1"/>
  <c r="J4" i="51"/>
  <c r="BG29" i="51"/>
  <c r="BG2" i="51" s="1"/>
  <c r="CR2" i="51" s="1"/>
  <c r="Z4" i="51"/>
  <c r="AS29" i="52"/>
  <c r="AS2" i="52" s="1"/>
  <c r="CD2" i="52" s="1"/>
  <c r="L4" i="52"/>
  <c r="AS50" i="52" s="1"/>
  <c r="BI29" i="52"/>
  <c r="BI2" i="52" s="1"/>
  <c r="CT2" i="52" s="1"/>
  <c r="AB4" i="52"/>
  <c r="BI50" i="52" s="1"/>
  <c r="AP29" i="53"/>
  <c r="AP2" i="53" s="1"/>
  <c r="CA2" i="53" s="1"/>
  <c r="I4" i="53"/>
  <c r="AP50" i="53" s="1"/>
  <c r="BF29" i="53"/>
  <c r="BF2" i="53" s="1"/>
  <c r="CQ2" i="53" s="1"/>
  <c r="Y4" i="53"/>
  <c r="BF50" i="53" s="1"/>
  <c r="AH39" i="5"/>
  <c r="AH47" i="5"/>
  <c r="AH50" i="5"/>
  <c r="AH58" i="5"/>
  <c r="AH41" i="5" s="1"/>
  <c r="AH53" i="5"/>
  <c r="AH48" i="5"/>
  <c r="AH59" i="5"/>
  <c r="AH42" i="5" s="1"/>
  <c r="AH54" i="5"/>
  <c r="AH49" i="5"/>
  <c r="AH55" i="5"/>
  <c r="AH60" i="5"/>
  <c r="AH43" i="5" s="1"/>
  <c r="AH61" i="5"/>
  <c r="AH44" i="5" s="1"/>
  <c r="AH56" i="5"/>
  <c r="AH51" i="5"/>
  <c r="AH57" i="5"/>
  <c r="AH40" i="5" s="1"/>
  <c r="AH52" i="5"/>
  <c r="AP29" i="47"/>
  <c r="AP2" i="47" s="1"/>
  <c r="CA2" i="47" s="1"/>
  <c r="I4" i="47"/>
  <c r="AP50" i="47" s="1"/>
  <c r="BF29" i="47"/>
  <c r="BF2" i="47" s="1"/>
  <c r="CQ2" i="47" s="1"/>
  <c r="Y4" i="47"/>
  <c r="BF50" i="47" s="1"/>
  <c r="AQ29" i="48"/>
  <c r="AQ2" i="48" s="1"/>
  <c r="CB2" i="48" s="1"/>
  <c r="J4" i="48"/>
  <c r="AQ50" i="48" s="1"/>
  <c r="BG29" i="48"/>
  <c r="BG2" i="48" s="1"/>
  <c r="CR2" i="48" s="1"/>
  <c r="Z4" i="48"/>
  <c r="BG50" i="48" s="1"/>
  <c r="AR29" i="51"/>
  <c r="AR2" i="51" s="1"/>
  <c r="CC2" i="51" s="1"/>
  <c r="K4" i="51"/>
  <c r="BH29" i="51"/>
  <c r="BH2" i="51" s="1"/>
  <c r="CS2" i="51" s="1"/>
  <c r="AA4" i="51"/>
  <c r="AT29" i="52"/>
  <c r="AT2" i="52" s="1"/>
  <c r="CE2" i="52" s="1"/>
  <c r="M4" i="52"/>
  <c r="AT50" i="52" s="1"/>
  <c r="BJ29" i="52"/>
  <c r="BJ2" i="52" s="1"/>
  <c r="CU2" i="52" s="1"/>
  <c r="AC4" i="52"/>
  <c r="BJ50" i="52" s="1"/>
  <c r="AQ29" i="53"/>
  <c r="AQ2" i="53" s="1"/>
  <c r="CB2" i="53" s="1"/>
  <c r="J4" i="53"/>
  <c r="AQ50" i="53" s="1"/>
  <c r="BG29" i="53"/>
  <c r="BG2" i="53" s="1"/>
  <c r="CR2" i="53" s="1"/>
  <c r="Z4" i="53"/>
  <c r="BG50" i="53" s="1"/>
  <c r="AI39" i="5"/>
  <c r="AI58" i="5"/>
  <c r="AI41" i="5" s="1"/>
  <c r="AI53" i="5"/>
  <c r="AI48" i="5"/>
  <c r="AI59" i="5"/>
  <c r="AI42" i="5" s="1"/>
  <c r="AI54" i="5"/>
  <c r="AI49" i="5"/>
  <c r="AI50" i="5"/>
  <c r="AI60" i="5"/>
  <c r="AI43" i="5" s="1"/>
  <c r="AI55" i="5"/>
  <c r="AI61" i="5"/>
  <c r="AI44" i="5" s="1"/>
  <c r="AI56" i="5"/>
  <c r="AI51" i="5"/>
  <c r="AI57" i="5"/>
  <c r="AI40" i="5" s="1"/>
  <c r="AI52" i="5"/>
  <c r="AI47" i="5"/>
  <c r="AQ29" i="47"/>
  <c r="AQ2" i="47" s="1"/>
  <c r="CB2" i="47" s="1"/>
  <c r="J4" i="47"/>
  <c r="AQ50" i="47" s="1"/>
  <c r="BG29" i="47"/>
  <c r="BG2" i="47" s="1"/>
  <c r="CR2" i="47" s="1"/>
  <c r="Z4" i="47"/>
  <c r="BG50" i="47" s="1"/>
  <c r="AR29" i="48"/>
  <c r="AR2" i="48" s="1"/>
  <c r="CC2" i="48" s="1"/>
  <c r="K4" i="48"/>
  <c r="AR50" i="48" s="1"/>
  <c r="BH29" i="48"/>
  <c r="BH2" i="48" s="1"/>
  <c r="CS2" i="48" s="1"/>
  <c r="AA4" i="48"/>
  <c r="BH50" i="48" s="1"/>
  <c r="AS29" i="51"/>
  <c r="AS2" i="51" s="1"/>
  <c r="CD2" i="51" s="1"/>
  <c r="L4" i="51"/>
  <c r="BI29" i="51"/>
  <c r="BI2" i="51" s="1"/>
  <c r="CT2" i="51" s="1"/>
  <c r="AB4" i="51"/>
  <c r="AU29" i="52"/>
  <c r="AU2" i="52" s="1"/>
  <c r="CF2" i="52" s="1"/>
  <c r="N4" i="52"/>
  <c r="AU50" i="52" s="1"/>
  <c r="BK29" i="52"/>
  <c r="BK2" i="52" s="1"/>
  <c r="CV2" i="52" s="1"/>
  <c r="AD4" i="52"/>
  <c r="BK50" i="52" s="1"/>
  <c r="AR29" i="53"/>
  <c r="AR2" i="53" s="1"/>
  <c r="CC2" i="53" s="1"/>
  <c r="K4" i="53"/>
  <c r="AR50" i="53" s="1"/>
  <c r="BH29" i="53"/>
  <c r="BH2" i="53" s="1"/>
  <c r="CS2" i="53" s="1"/>
  <c r="AA4" i="53"/>
  <c r="BH50" i="53" s="1"/>
  <c r="AJ39" i="5"/>
  <c r="AJ54" i="5"/>
  <c r="AJ56" i="5"/>
  <c r="AJ59" i="5"/>
  <c r="AJ42" i="5" s="1"/>
  <c r="AJ49" i="5"/>
  <c r="AJ60" i="5"/>
  <c r="AJ43" i="5" s="1"/>
  <c r="AJ55" i="5"/>
  <c r="AJ50" i="5"/>
  <c r="AJ61" i="5"/>
  <c r="AJ44" i="5" s="1"/>
  <c r="AJ51" i="5"/>
  <c r="AJ47" i="5"/>
  <c r="AJ57" i="5"/>
  <c r="AJ40" i="5" s="1"/>
  <c r="AJ52" i="5"/>
  <c r="AJ58" i="5"/>
  <c r="AJ41" i="5" s="1"/>
  <c r="AJ53" i="5"/>
  <c r="AJ48" i="5"/>
  <c r="AR29" i="47"/>
  <c r="AR2" i="47" s="1"/>
  <c r="CC2" i="47" s="1"/>
  <c r="K4" i="47"/>
  <c r="AR50" i="47" s="1"/>
  <c r="BH29" i="47"/>
  <c r="BH2" i="47" s="1"/>
  <c r="CS2" i="47" s="1"/>
  <c r="AA4" i="47"/>
  <c r="BH50" i="47" s="1"/>
  <c r="AS29" i="48"/>
  <c r="AS2" i="48" s="1"/>
  <c r="CD2" i="48" s="1"/>
  <c r="L4" i="48"/>
  <c r="AS50" i="48" s="1"/>
  <c r="BI29" i="48"/>
  <c r="BI2" i="48" s="1"/>
  <c r="CT2" i="48" s="1"/>
  <c r="AB4" i="48"/>
  <c r="BI50" i="48" s="1"/>
  <c r="AT29" i="51"/>
  <c r="AT2" i="51" s="1"/>
  <c r="CE2" i="51" s="1"/>
  <c r="M4" i="51"/>
  <c r="BJ29" i="51"/>
  <c r="BJ2" i="51" s="1"/>
  <c r="CU2" i="51" s="1"/>
  <c r="AC4" i="51"/>
  <c r="AV29" i="52"/>
  <c r="AV2" i="52" s="1"/>
  <c r="CG2" i="52" s="1"/>
  <c r="O4" i="52"/>
  <c r="AV50" i="52" s="1"/>
  <c r="BL29" i="52"/>
  <c r="BL2" i="52" s="1"/>
  <c r="CW2" i="52" s="1"/>
  <c r="AE4" i="52"/>
  <c r="BL50" i="52" s="1"/>
  <c r="AS29" i="53"/>
  <c r="AS2" i="53" s="1"/>
  <c r="CD2" i="53" s="1"/>
  <c r="L4" i="53"/>
  <c r="AS50" i="53" s="1"/>
  <c r="BI29" i="53"/>
  <c r="BI2" i="53" s="1"/>
  <c r="CT2" i="53" s="1"/>
  <c r="AB4" i="53"/>
  <c r="BI50" i="53" s="1"/>
  <c r="AK39" i="5"/>
  <c r="AK48" i="5"/>
  <c r="AK49" i="5"/>
  <c r="AK59" i="5"/>
  <c r="AK42" i="5" s="1"/>
  <c r="AK54" i="5"/>
  <c r="AK60" i="5"/>
  <c r="AK43" i="5" s="1"/>
  <c r="AK50" i="5"/>
  <c r="AK55" i="5"/>
  <c r="AK51" i="5"/>
  <c r="AK61" i="5"/>
  <c r="AK44" i="5" s="1"/>
  <c r="AK56" i="5"/>
  <c r="AK58" i="5"/>
  <c r="AK41" i="5" s="1"/>
  <c r="AK57" i="5"/>
  <c r="AK40" i="5" s="1"/>
  <c r="AK52" i="5"/>
  <c r="AK47" i="5"/>
  <c r="AK53" i="5"/>
  <c r="AS29" i="47"/>
  <c r="AS2" i="47" s="1"/>
  <c r="CD2" i="47" s="1"/>
  <c r="L4" i="47"/>
  <c r="AS50" i="47" s="1"/>
  <c r="BI29" i="47"/>
  <c r="BI2" i="47" s="1"/>
  <c r="CT2" i="47" s="1"/>
  <c r="AB4" i="47"/>
  <c r="BI50" i="47" s="1"/>
  <c r="AT29" i="48"/>
  <c r="AT2" i="48" s="1"/>
  <c r="CE2" i="48" s="1"/>
  <c r="M4" i="48"/>
  <c r="AT50" i="48" s="1"/>
  <c r="BJ29" i="48"/>
  <c r="BJ2" i="48" s="1"/>
  <c r="CU2" i="48" s="1"/>
  <c r="AC4" i="48"/>
  <c r="BJ50" i="48" s="1"/>
  <c r="AU29" i="51"/>
  <c r="AU2" i="51" s="1"/>
  <c r="CF2" i="51" s="1"/>
  <c r="N4" i="51"/>
  <c r="BK29" i="51"/>
  <c r="BK2" i="51" s="1"/>
  <c r="CV2" i="51" s="1"/>
  <c r="AD4" i="51"/>
  <c r="BK44" i="51" s="1"/>
  <c r="AW29" i="52"/>
  <c r="AW2" i="52" s="1"/>
  <c r="CH2" i="52" s="1"/>
  <c r="P4" i="52"/>
  <c r="AW50" i="52" s="1"/>
  <c r="BM29" i="52"/>
  <c r="BM2" i="52" s="1"/>
  <c r="CX2" i="52" s="1"/>
  <c r="AF4" i="52"/>
  <c r="AT29" i="53"/>
  <c r="AT2" i="53" s="1"/>
  <c r="CE2" i="53" s="1"/>
  <c r="M4" i="53"/>
  <c r="AT50" i="53" s="1"/>
  <c r="BJ29" i="53"/>
  <c r="BJ2" i="53" s="1"/>
  <c r="CU2" i="53" s="1"/>
  <c r="AC4" i="53"/>
  <c r="BJ50" i="53" s="1"/>
  <c r="AL65" i="5"/>
  <c r="AL59" i="5"/>
  <c r="AL42" i="5" s="1"/>
  <c r="AL54" i="5"/>
  <c r="AL49" i="5"/>
  <c r="AL60" i="5"/>
  <c r="AL43" i="5" s="1"/>
  <c r="AL55" i="5"/>
  <c r="AL50" i="5"/>
  <c r="AL51" i="5"/>
  <c r="AL61" i="5"/>
  <c r="AL44" i="5" s="1"/>
  <c r="AL56" i="5"/>
  <c r="AL57" i="5"/>
  <c r="AL40" i="5" s="1"/>
  <c r="AL52" i="5"/>
  <c r="AL53" i="5"/>
  <c r="AL47" i="5"/>
  <c r="AL58" i="5"/>
  <c r="AL41" i="5" s="1"/>
  <c r="AL48" i="5"/>
  <c r="AT29" i="47"/>
  <c r="AT2" i="47" s="1"/>
  <c r="CE2" i="47" s="1"/>
  <c r="M4" i="47"/>
  <c r="AT50" i="47" s="1"/>
  <c r="BJ29" i="47"/>
  <c r="BJ2" i="47" s="1"/>
  <c r="CU2" i="47" s="1"/>
  <c r="AC4" i="47"/>
  <c r="BJ50" i="47" s="1"/>
  <c r="AU29" i="48"/>
  <c r="AU2" i="48" s="1"/>
  <c r="CF2" i="48" s="1"/>
  <c r="N4" i="48"/>
  <c r="AU50" i="48" s="1"/>
  <c r="BK29" i="48"/>
  <c r="BK2" i="48" s="1"/>
  <c r="CV2" i="48" s="1"/>
  <c r="AD4" i="48"/>
  <c r="AV29" i="51"/>
  <c r="AV2" i="51" s="1"/>
  <c r="CG2" i="51" s="1"/>
  <c r="O4" i="51"/>
  <c r="BL29" i="51"/>
  <c r="BL2" i="51" s="1"/>
  <c r="CW2" i="51" s="1"/>
  <c r="AE4" i="51"/>
  <c r="BL46" i="51" s="1"/>
  <c r="AX29" i="52"/>
  <c r="AX2" i="52" s="1"/>
  <c r="CI2" i="52" s="1"/>
  <c r="Q4" i="52"/>
  <c r="AX50" i="52" s="1"/>
  <c r="BN29" i="52"/>
  <c r="BN2" i="52" s="1"/>
  <c r="CY2" i="52" s="1"/>
  <c r="AG4" i="52"/>
  <c r="BN50" i="52" s="1"/>
  <c r="AU29" i="53"/>
  <c r="AU2" i="53" s="1"/>
  <c r="CF2" i="53" s="1"/>
  <c r="N4" i="53"/>
  <c r="AU50" i="53" s="1"/>
  <c r="BK29" i="53"/>
  <c r="BK2" i="53" s="1"/>
  <c r="CV2" i="53" s="1"/>
  <c r="AD4" i="53"/>
  <c r="AA13" i="12"/>
  <c r="AN34" i="60"/>
  <c r="AN39" i="60"/>
  <c r="AN31" i="60"/>
  <c r="AN37" i="60"/>
  <c r="AN35" i="60"/>
  <c r="AN36" i="60"/>
  <c r="AN33" i="60"/>
  <c r="AN38" i="60"/>
  <c r="AN32" i="60"/>
  <c r="AN40" i="60"/>
  <c r="H13" i="60"/>
  <c r="AN30" i="60"/>
  <c r="K8" i="60"/>
  <c r="AO40" i="58"/>
  <c r="AO32" i="58"/>
  <c r="AO38" i="58"/>
  <c r="AO36" i="58"/>
  <c r="AO34" i="58"/>
  <c r="I13" i="58"/>
  <c r="AO33" i="58"/>
  <c r="AO39" i="58"/>
  <c r="AO37" i="58"/>
  <c r="AO31" i="58"/>
  <c r="AO35" i="58"/>
  <c r="AO30" i="58"/>
  <c r="AN33" i="57"/>
  <c r="AN40" i="57"/>
  <c r="AN32" i="57"/>
  <c r="AN39" i="57"/>
  <c r="AN31" i="57"/>
  <c r="AN38" i="57"/>
  <c r="AN37" i="57"/>
  <c r="AN36" i="57"/>
  <c r="AN35" i="57"/>
  <c r="H13" i="57"/>
  <c r="AN34" i="57"/>
  <c r="AN30" i="57"/>
  <c r="AL39" i="5"/>
  <c r="AM39" i="5"/>
  <c r="AB65" i="5"/>
  <c r="AN39" i="5"/>
  <c r="AC65" i="5"/>
  <c r="AO39" i="5"/>
  <c r="AD65" i="5"/>
  <c r="AP39" i="5"/>
  <c r="AE65" i="5"/>
  <c r="AF65" i="5"/>
  <c r="AG65" i="5"/>
  <c r="AH65" i="5"/>
  <c r="AI65" i="5"/>
  <c r="AJ65" i="5"/>
  <c r="AK65" i="5"/>
  <c r="DD15" i="51"/>
  <c r="DD9" i="53"/>
  <c r="AE6" i="52"/>
  <c r="AF6" i="52"/>
  <c r="AH6" i="52"/>
  <c r="W6" i="47"/>
  <c r="AE6" i="48"/>
  <c r="AG6" i="48"/>
  <c r="AH6" i="48"/>
  <c r="AG6" i="52"/>
  <c r="AD6" i="48"/>
  <c r="AF6" i="48"/>
  <c r="AD6" i="52"/>
  <c r="X6" i="48"/>
  <c r="W6" i="48"/>
  <c r="BO41" i="51"/>
  <c r="X6" i="52"/>
  <c r="AA6" i="52"/>
  <c r="AB6" i="52"/>
  <c r="AA6" i="48"/>
  <c r="AC6" i="52"/>
  <c r="AB6" i="48"/>
  <c r="AC6" i="48"/>
  <c r="X6" i="53"/>
  <c r="W6" i="52"/>
  <c r="DD3" i="53"/>
  <c r="DD4" i="53"/>
  <c r="BV20" i="53"/>
  <c r="DC20" i="53" s="1"/>
  <c r="AK20" i="53"/>
  <c r="AM29" i="53"/>
  <c r="AM2" i="53" s="1"/>
  <c r="BX2" i="53" s="1"/>
  <c r="BC29" i="53"/>
  <c r="BC2" i="53" s="1"/>
  <c r="CN2" i="53" s="1"/>
  <c r="AN29" i="53"/>
  <c r="AN2" i="53" s="1"/>
  <c r="BY2" i="53" s="1"/>
  <c r="BD29" i="53"/>
  <c r="BD2" i="53" s="1"/>
  <c r="CO2" i="53" s="1"/>
  <c r="W6" i="53"/>
  <c r="AO15" i="53" a="1"/>
  <c r="AO15" i="53" s="1"/>
  <c r="AO16" i="53" s="1" a="1"/>
  <c r="AO16" i="53" s="1"/>
  <c r="AO17" i="53" s="1" a="1"/>
  <c r="AO17" i="53" s="1"/>
  <c r="AO18" i="53" s="1" a="1"/>
  <c r="AO18" i="53" s="1"/>
  <c r="AO19" i="53" s="1" a="1"/>
  <c r="AO19" i="53" s="1"/>
  <c r="AO20" i="53" s="1" a="1"/>
  <c r="AO20" i="53" s="1"/>
  <c r="AO21" i="53" s="1" a="1"/>
  <c r="AO21" i="53" s="1"/>
  <c r="AO22" i="53" s="1" a="1"/>
  <c r="AO22" i="53" s="1"/>
  <c r="AO23" i="53" s="1" a="1"/>
  <c r="AO23" i="53" s="1"/>
  <c r="I8" i="53"/>
  <c r="H13" i="53"/>
  <c r="AA6" i="53"/>
  <c r="AB6" i="53"/>
  <c r="DD11" i="53"/>
  <c r="AC6" i="53"/>
  <c r="AD6" i="53"/>
  <c r="AE6" i="53"/>
  <c r="AF6" i="53"/>
  <c r="DD16" i="53"/>
  <c r="AG6" i="53"/>
  <c r="AH6" i="53"/>
  <c r="DD10" i="53"/>
  <c r="DD5" i="53"/>
  <c r="DD6" i="53"/>
  <c r="G11" i="53"/>
  <c r="AM11" i="53" a="1"/>
  <c r="AM11" i="53" s="1"/>
  <c r="AM10" i="53" s="1" a="1"/>
  <c r="AM10" i="53" s="1"/>
  <c r="AM9" i="53" s="1" a="1"/>
  <c r="AM9" i="53" s="1"/>
  <c r="AM8" i="53" s="1" a="1"/>
  <c r="AM8" i="53" s="1"/>
  <c r="AM7" i="53" s="1" a="1"/>
  <c r="AM7" i="53" s="1"/>
  <c r="AM6" i="53" s="1" a="1"/>
  <c r="AM6" i="53" s="1"/>
  <c r="AM5" i="53" s="1" a="1"/>
  <c r="AM5" i="53" s="1"/>
  <c r="AM4" i="53" s="1" a="1"/>
  <c r="AM4" i="53" s="1"/>
  <c r="AM3" i="53" s="1" a="1"/>
  <c r="AM3" i="53" s="1"/>
  <c r="DD23" i="53"/>
  <c r="DD22" i="53"/>
  <c r="DD20" i="53"/>
  <c r="DD19" i="53"/>
  <c r="DD18" i="53"/>
  <c r="DD17" i="53"/>
  <c r="DD15" i="53"/>
  <c r="DD14" i="53"/>
  <c r="DD21" i="53"/>
  <c r="DD13" i="53"/>
  <c r="DD12" i="53"/>
  <c r="BS34" i="53"/>
  <c r="AJ44" i="53"/>
  <c r="AJ36" i="53"/>
  <c r="AJ43" i="53"/>
  <c r="AJ35" i="53"/>
  <c r="AJ42" i="53"/>
  <c r="AJ34" i="53"/>
  <c r="AJ41" i="53"/>
  <c r="AJ40" i="53"/>
  <c r="AJ32" i="53"/>
  <c r="AJ39" i="53"/>
  <c r="AJ31" i="53"/>
  <c r="AJ38" i="53"/>
  <c r="AJ30" i="53"/>
  <c r="AJ50" i="53"/>
  <c r="AJ46" i="53"/>
  <c r="AJ37" i="53"/>
  <c r="AJ49" i="53"/>
  <c r="AJ45" i="53"/>
  <c r="AJ33" i="53"/>
  <c r="AJ48" i="53"/>
  <c r="AL12" i="53" a="1"/>
  <c r="AL12" i="53" s="1"/>
  <c r="AM14" i="53" a="1"/>
  <c r="AM14" i="53" s="1"/>
  <c r="AM15" i="53" s="1" a="1"/>
  <c r="AM15" i="53" s="1"/>
  <c r="AM16" i="53" s="1" a="1"/>
  <c r="AM16" i="53" s="1"/>
  <c r="AM17" i="53" s="1" a="1"/>
  <c r="AM17" i="53" s="1"/>
  <c r="AM18" i="53" s="1" a="1"/>
  <c r="AM18" i="53" s="1"/>
  <c r="AM19" i="53" s="1" a="1"/>
  <c r="AM19" i="53" s="1"/>
  <c r="AM20" i="53" s="1" a="1"/>
  <c r="AM20" i="53" s="1"/>
  <c r="AM21" i="53" s="1" a="1"/>
  <c r="AM21" i="53" s="1"/>
  <c r="AM22" i="53" s="1" a="1"/>
  <c r="AM22" i="53" s="1"/>
  <c r="AM23" i="53" s="1" a="1"/>
  <c r="AM23" i="53" s="1"/>
  <c r="DD8" i="53"/>
  <c r="AN14" i="53" a="1"/>
  <c r="AN14" i="53" s="1"/>
  <c r="AN15" i="53" s="1" a="1"/>
  <c r="AN15" i="53" s="1"/>
  <c r="AN16" i="53" s="1" a="1"/>
  <c r="AN16" i="53" s="1"/>
  <c r="AN17" i="53" s="1" a="1"/>
  <c r="AN17" i="53" s="1"/>
  <c r="AN18" i="53" s="1" a="1"/>
  <c r="AN18" i="53" s="1"/>
  <c r="AN19" i="53" s="1" a="1"/>
  <c r="AN19" i="53" s="1"/>
  <c r="AN20" i="53" s="1" a="1"/>
  <c r="AN20" i="53" s="1"/>
  <c r="AN21" i="53" s="1" a="1"/>
  <c r="AN21" i="53" s="1"/>
  <c r="AN22" i="53" s="1" a="1"/>
  <c r="AN22" i="53" s="1"/>
  <c r="AN23" i="53" s="1" a="1"/>
  <c r="AN23" i="53" s="1"/>
  <c r="AL14" i="53" a="1"/>
  <c r="AL14" i="53" s="1"/>
  <c r="AL14" i="52" a="1"/>
  <c r="AL14" i="52" s="1"/>
  <c r="AL12" i="52" a="1"/>
  <c r="AL12" i="52" s="1"/>
  <c r="G8" i="52"/>
  <c r="AM14" i="52" a="1"/>
  <c r="AM14" i="52" s="1"/>
  <c r="AM15" i="52" s="1" a="1"/>
  <c r="AM15" i="52" s="1"/>
  <c r="AM16" i="52" s="1" a="1"/>
  <c r="AM16" i="52" s="1"/>
  <c r="AM17" i="52" s="1" a="1"/>
  <c r="AM17" i="52" s="1"/>
  <c r="AM18" i="52" s="1" a="1"/>
  <c r="AM18" i="52" s="1"/>
  <c r="AM19" i="52" s="1" a="1"/>
  <c r="AM19" i="52" s="1"/>
  <c r="AM20" i="52" s="1" a="1"/>
  <c r="AM20" i="52" s="1"/>
  <c r="AM21" i="52" s="1" a="1"/>
  <c r="AM21" i="52" s="1"/>
  <c r="AM22" i="52" s="1" a="1"/>
  <c r="AM22" i="52" s="1"/>
  <c r="AM23" i="52" s="1" a="1"/>
  <c r="AM23" i="52" s="1"/>
  <c r="AJ44" i="52"/>
  <c r="AJ36" i="52"/>
  <c r="AJ43" i="52"/>
  <c r="AJ35" i="52"/>
  <c r="AJ42" i="52"/>
  <c r="AJ34" i="52"/>
  <c r="AJ41" i="52"/>
  <c r="AJ33" i="52"/>
  <c r="AJ40" i="52"/>
  <c r="AJ32" i="52"/>
  <c r="AJ39" i="52"/>
  <c r="AJ31" i="52"/>
  <c r="AJ38" i="52"/>
  <c r="AJ30" i="52"/>
  <c r="AJ45" i="52"/>
  <c r="AJ50" i="52"/>
  <c r="AJ49" i="52"/>
  <c r="AJ48" i="52"/>
  <c r="AJ37" i="52"/>
  <c r="AJ47" i="52"/>
  <c r="AJ46" i="52"/>
  <c r="F13" i="52"/>
  <c r="DD3" i="51"/>
  <c r="DD23" i="51"/>
  <c r="DD22" i="51"/>
  <c r="DD21" i="51"/>
  <c r="DD20" i="51"/>
  <c r="DD18" i="51"/>
  <c r="DD19" i="51"/>
  <c r="DD16" i="51"/>
  <c r="DD14" i="51"/>
  <c r="DD17" i="51"/>
  <c r="DD13" i="51"/>
  <c r="DD12" i="51"/>
  <c r="DD8" i="51"/>
  <c r="DD10" i="51"/>
  <c r="AJ44" i="51"/>
  <c r="AJ36" i="51"/>
  <c r="AJ43" i="51"/>
  <c r="AJ35" i="51"/>
  <c r="AJ42" i="51"/>
  <c r="AJ34" i="51"/>
  <c r="AJ41" i="51"/>
  <c r="AJ33" i="51"/>
  <c r="AJ40" i="51"/>
  <c r="AJ32" i="51"/>
  <c r="AJ39" i="51"/>
  <c r="AJ31" i="51"/>
  <c r="AJ38" i="51"/>
  <c r="AJ30" i="51"/>
  <c r="AJ45" i="51"/>
  <c r="AJ50" i="51"/>
  <c r="AJ49" i="51"/>
  <c r="AJ48" i="51"/>
  <c r="AJ37" i="51"/>
  <c r="AJ47" i="51"/>
  <c r="AJ46" i="51"/>
  <c r="AL14" i="51" a="1"/>
  <c r="AL14" i="51" s="1"/>
  <c r="AL12" i="51" a="1"/>
  <c r="AL12" i="51" s="1"/>
  <c r="W6" i="51"/>
  <c r="DD7" i="51"/>
  <c r="X6" i="51"/>
  <c r="G13" i="51"/>
  <c r="AM14" i="51" a="1"/>
  <c r="AM14" i="51" s="1"/>
  <c r="AM15" i="51" s="1" a="1"/>
  <c r="AM15" i="51" s="1"/>
  <c r="AM16" i="51" s="1" a="1"/>
  <c r="AM16" i="51" s="1"/>
  <c r="AM17" i="51" s="1" a="1"/>
  <c r="AM17" i="51" s="1"/>
  <c r="AM18" i="51" s="1" a="1"/>
  <c r="AM18" i="51" s="1"/>
  <c r="AM19" i="51" s="1" a="1"/>
  <c r="AM19" i="51" s="1"/>
  <c r="AM20" i="51" s="1" a="1"/>
  <c r="AM20" i="51" s="1"/>
  <c r="AM21" i="51" s="1" a="1"/>
  <c r="AM21" i="51" s="1"/>
  <c r="AM22" i="51" s="1" a="1"/>
  <c r="AM22" i="51" s="1"/>
  <c r="AM23" i="51" s="1" a="1"/>
  <c r="AM23" i="51" s="1"/>
  <c r="DD6" i="51"/>
  <c r="G8" i="51"/>
  <c r="DD9" i="51"/>
  <c r="AA6" i="51"/>
  <c r="AB6" i="51"/>
  <c r="AC6" i="51"/>
  <c r="AD6" i="51"/>
  <c r="AM12" i="51" a="1"/>
  <c r="AM12" i="51" s="1"/>
  <c r="AM11" i="51" s="1" a="1"/>
  <c r="AM11" i="51" s="1"/>
  <c r="AM10" i="51" s="1" a="1"/>
  <c r="AM10" i="51" s="1"/>
  <c r="AM9" i="51" s="1" a="1"/>
  <c r="AM9" i="51" s="1"/>
  <c r="AM8" i="51" s="1" a="1"/>
  <c r="AM8" i="51" s="1"/>
  <c r="AM7" i="51" s="1" a="1"/>
  <c r="AM7" i="51" s="1"/>
  <c r="AM6" i="51" s="1" a="1"/>
  <c r="AM6" i="51" s="1"/>
  <c r="AM5" i="51" s="1" a="1"/>
  <c r="AM5" i="51" s="1"/>
  <c r="AM4" i="51" s="1" a="1"/>
  <c r="AM4" i="51" s="1"/>
  <c r="AM3" i="51" s="1" a="1"/>
  <c r="AM3" i="51" s="1"/>
  <c r="AE6" i="51"/>
  <c r="AF6" i="51"/>
  <c r="BM49" i="51"/>
  <c r="BM47" i="51"/>
  <c r="BM46" i="51"/>
  <c r="BM45" i="51"/>
  <c r="BM43" i="51"/>
  <c r="AG6" i="51"/>
  <c r="AH6" i="51"/>
  <c r="DD5" i="51"/>
  <c r="DD11" i="51"/>
  <c r="DD23" i="48"/>
  <c r="DD22" i="48"/>
  <c r="DD21" i="48"/>
  <c r="DD20" i="48"/>
  <c r="DD18" i="48"/>
  <c r="DD13" i="48"/>
  <c r="DD19" i="48"/>
  <c r="DD12" i="48"/>
  <c r="DD14" i="48"/>
  <c r="DD10" i="48"/>
  <c r="DD17" i="48"/>
  <c r="DD15" i="48"/>
  <c r="DD16" i="48"/>
  <c r="DD7" i="48"/>
  <c r="DD4" i="48"/>
  <c r="DD11" i="48"/>
  <c r="AL15" i="48" a="1"/>
  <c r="AL15" i="48" s="1"/>
  <c r="AJ44" i="48"/>
  <c r="AJ36" i="48"/>
  <c r="AJ42" i="48"/>
  <c r="AJ34" i="48"/>
  <c r="AJ40" i="48"/>
  <c r="AJ32" i="48"/>
  <c r="AJ39" i="48"/>
  <c r="AJ31" i="48"/>
  <c r="AJ38" i="48"/>
  <c r="AJ30" i="48"/>
  <c r="AJ43" i="48"/>
  <c r="AJ37" i="48"/>
  <c r="AJ48" i="48"/>
  <c r="AJ49" i="48"/>
  <c r="AJ45" i="48"/>
  <c r="AJ33" i="48"/>
  <c r="AJ50" i="48"/>
  <c r="AJ46" i="48"/>
  <c r="AJ41" i="48"/>
  <c r="AJ35" i="48"/>
  <c r="AJ47" i="48"/>
  <c r="DD5" i="48"/>
  <c r="AL12" i="48" a="1"/>
  <c r="AL12" i="48" s="1"/>
  <c r="AL11" i="48" s="1" a="1"/>
  <c r="AL11" i="48" s="1"/>
  <c r="F13" i="48"/>
  <c r="DD3" i="48"/>
  <c r="DD9" i="48"/>
  <c r="DD6" i="48"/>
  <c r="AM14" i="48" a="1"/>
  <c r="AM14" i="48" s="1"/>
  <c r="AM15" i="48" s="1" a="1"/>
  <c r="AM15" i="48" s="1"/>
  <c r="AM16" i="48" s="1" a="1"/>
  <c r="AM16" i="48" s="1"/>
  <c r="AM17" i="48" s="1" a="1"/>
  <c r="AM17" i="48" s="1"/>
  <c r="AM18" i="48" s="1" a="1"/>
  <c r="AM18" i="48" s="1"/>
  <c r="AM19" i="48" s="1" a="1"/>
  <c r="AM19" i="48" s="1"/>
  <c r="AM20" i="48" s="1" a="1"/>
  <c r="AM20" i="48" s="1"/>
  <c r="AM21" i="48" s="1" a="1"/>
  <c r="AM21" i="48" s="1"/>
  <c r="AM22" i="48" s="1" a="1"/>
  <c r="AM22" i="48" s="1"/>
  <c r="AM23" i="48" s="1" a="1"/>
  <c r="AM23" i="48" s="1"/>
  <c r="AP14" i="48" a="1"/>
  <c r="AP14" i="48" s="1"/>
  <c r="AP15" i="48" s="1" a="1"/>
  <c r="AP15" i="48" s="1"/>
  <c r="AP16" i="48" s="1" a="1"/>
  <c r="AP16" i="48" s="1"/>
  <c r="AP17" i="48" s="1" a="1"/>
  <c r="AP17" i="48" s="1"/>
  <c r="AP18" i="48" s="1" a="1"/>
  <c r="AP18" i="48" s="1"/>
  <c r="AP19" i="48" s="1" a="1"/>
  <c r="AP19" i="48" s="1"/>
  <c r="AP20" i="48" s="1" a="1"/>
  <c r="AP20" i="48" s="1"/>
  <c r="AP21" i="48" s="1" a="1"/>
  <c r="AP21" i="48" s="1"/>
  <c r="AP22" i="48" s="1" a="1"/>
  <c r="AP22" i="48" s="1"/>
  <c r="AP23" i="48" s="1" a="1"/>
  <c r="AP23" i="48" s="1"/>
  <c r="J8" i="48"/>
  <c r="AO14" i="48" a="1"/>
  <c r="AO14" i="48" s="1"/>
  <c r="AO15" i="48" s="1" a="1"/>
  <c r="AO15" i="48" s="1"/>
  <c r="AO16" i="48" s="1" a="1"/>
  <c r="AO16" i="48" s="1"/>
  <c r="AO17" i="48" s="1" a="1"/>
  <c r="AO17" i="48" s="1"/>
  <c r="AO18" i="48" s="1" a="1"/>
  <c r="AO18" i="48" s="1"/>
  <c r="AO19" i="48" s="1" a="1"/>
  <c r="AO19" i="48" s="1"/>
  <c r="AO20" i="48" s="1" a="1"/>
  <c r="AO20" i="48" s="1"/>
  <c r="AO21" i="48" s="1" a="1"/>
  <c r="AO21" i="48" s="1"/>
  <c r="AO22" i="48" s="1" a="1"/>
  <c r="AO22" i="48" s="1"/>
  <c r="AO23" i="48" s="1" a="1"/>
  <c r="AO23" i="48" s="1"/>
  <c r="AN16" i="48" a="1"/>
  <c r="AN16" i="48" s="1"/>
  <c r="AN17" i="48" s="1" a="1"/>
  <c r="AN17" i="48" s="1"/>
  <c r="AN18" i="48" s="1" a="1"/>
  <c r="AN18" i="48" s="1"/>
  <c r="AN19" i="48" s="1" a="1"/>
  <c r="AN19" i="48" s="1"/>
  <c r="AN20" i="48" s="1" a="1"/>
  <c r="AN20" i="48" s="1"/>
  <c r="AN21" i="48" s="1" a="1"/>
  <c r="AN21" i="48" s="1"/>
  <c r="AN22" i="48" s="1" a="1"/>
  <c r="AN22" i="48" s="1"/>
  <c r="AN23" i="48" s="1" a="1"/>
  <c r="AN23" i="48" s="1"/>
  <c r="BL45" i="48"/>
  <c r="AL14" i="47" a="1"/>
  <c r="AL14" i="47" s="1"/>
  <c r="AL12" i="47" a="1"/>
  <c r="AL12" i="47" s="1"/>
  <c r="AJ44" i="47"/>
  <c r="AJ36" i="47"/>
  <c r="AJ43" i="47"/>
  <c r="AJ35" i="47"/>
  <c r="AJ42" i="47"/>
  <c r="AJ34" i="47"/>
  <c r="AJ41" i="47"/>
  <c r="AJ33" i="47"/>
  <c r="AJ40" i="47"/>
  <c r="AJ32" i="47"/>
  <c r="AJ39" i="47"/>
  <c r="AJ31" i="47"/>
  <c r="AJ38" i="47"/>
  <c r="AJ30" i="47"/>
  <c r="AJ50" i="47"/>
  <c r="AJ46" i="47"/>
  <c r="AJ49" i="47"/>
  <c r="AJ45" i="47"/>
  <c r="AJ37" i="47"/>
  <c r="AJ48" i="47"/>
  <c r="AJ47" i="47"/>
  <c r="BA29" i="47"/>
  <c r="BA2" i="47" s="1"/>
  <c r="CL2" i="47" s="1"/>
  <c r="AM14" i="47" a="1"/>
  <c r="AM14" i="47" s="1"/>
  <c r="AM15" i="47" s="1" a="1"/>
  <c r="AM15" i="47" s="1"/>
  <c r="AM16" i="47" s="1" a="1"/>
  <c r="AM16" i="47" s="1"/>
  <c r="AM17" i="47" s="1" a="1"/>
  <c r="AM17" i="47" s="1"/>
  <c r="AM18" i="47" s="1" a="1"/>
  <c r="AM18" i="47" s="1"/>
  <c r="AM19" i="47" s="1" a="1"/>
  <c r="AM19" i="47" s="1"/>
  <c r="AM20" i="47" s="1" a="1"/>
  <c r="AM20" i="47" s="1"/>
  <c r="AM21" i="47" s="1" a="1"/>
  <c r="AM21" i="47" s="1"/>
  <c r="AM22" i="47" s="1" a="1"/>
  <c r="AM22" i="47" s="1"/>
  <c r="AM23" i="47" s="1" a="1"/>
  <c r="AM23" i="47" s="1"/>
  <c r="G8" i="47"/>
  <c r="X6" i="47"/>
  <c r="AA6" i="47"/>
  <c r="AB6" i="47"/>
  <c r="AC6" i="47"/>
  <c r="AD6" i="47"/>
  <c r="DD13" i="47"/>
  <c r="AE6" i="47"/>
  <c r="DD10" i="47"/>
  <c r="AF6" i="47"/>
  <c r="AG6" i="47"/>
  <c r="AH6" i="47"/>
  <c r="DD8" i="47"/>
  <c r="DD5" i="47"/>
  <c r="DD6" i="47"/>
  <c r="DD3" i="47"/>
  <c r="DD4" i="47"/>
  <c r="DD23" i="47"/>
  <c r="DD22" i="47"/>
  <c r="DD21" i="47"/>
  <c r="DD20" i="47"/>
  <c r="DD19" i="47"/>
  <c r="DD16" i="47"/>
  <c r="DD17" i="47"/>
  <c r="DD15" i="47"/>
  <c r="DD9" i="47"/>
  <c r="DD14" i="47"/>
  <c r="DD12" i="47"/>
  <c r="DD18" i="47"/>
  <c r="DD11" i="47"/>
  <c r="F13" i="47"/>
  <c r="S8" i="12" a="1"/>
  <c r="BM41" i="51" l="1"/>
  <c r="BS34" i="47"/>
  <c r="BM44" i="51"/>
  <c r="BL47" i="48"/>
  <c r="BL41" i="48"/>
  <c r="BL46" i="48"/>
  <c r="BL49" i="48"/>
  <c r="BL48" i="48"/>
  <c r="BL43" i="48"/>
  <c r="BM42" i="51"/>
  <c r="BL42" i="48"/>
  <c r="BL44" i="48"/>
  <c r="BL47" i="52"/>
  <c r="BS34" i="51"/>
  <c r="BK42" i="51"/>
  <c r="BK45" i="51"/>
  <c r="BK46" i="51"/>
  <c r="BK47" i="51"/>
  <c r="BK49" i="51"/>
  <c r="AP68" i="5"/>
  <c r="AP73" i="5" s="1"/>
  <c r="BK48" i="51"/>
  <c r="BN49" i="53"/>
  <c r="BN47" i="48"/>
  <c r="BN44" i="53"/>
  <c r="AG66" i="5"/>
  <c r="AG71" i="5" s="1"/>
  <c r="AF66" i="5"/>
  <c r="AF71" i="5" s="1"/>
  <c r="BM44" i="53"/>
  <c r="BL43" i="53"/>
  <c r="BM47" i="48"/>
  <c r="BK41" i="51"/>
  <c r="BK43" i="51"/>
  <c r="AN68" i="5"/>
  <c r="AN73" i="5" s="1"/>
  <c r="BS34" i="52"/>
  <c r="BO43" i="52"/>
  <c r="AE1" i="58"/>
  <c r="F17" i="58"/>
  <c r="BV2" i="58" s="1"/>
  <c r="AN69" i="5"/>
  <c r="AN74" i="5" s="1"/>
  <c r="BK44" i="48"/>
  <c r="BK50" i="48"/>
  <c r="BK43" i="53"/>
  <c r="BK50" i="53"/>
  <c r="AN67" i="5"/>
  <c r="AN72" i="5" s="1"/>
  <c r="BO48" i="53"/>
  <c r="BO50" i="53"/>
  <c r="BM44" i="52"/>
  <c r="BM50" i="52"/>
  <c r="S8" i="12"/>
  <c r="AO67" i="5"/>
  <c r="AO72" i="5" s="1"/>
  <c r="BM43" i="52"/>
  <c r="AL68" i="5"/>
  <c r="AL73" i="5" s="1"/>
  <c r="BM46" i="52"/>
  <c r="BM45" i="52"/>
  <c r="AE66" i="5"/>
  <c r="AE71" i="5" s="1"/>
  <c r="AB66" i="5"/>
  <c r="AB71" i="5" s="1"/>
  <c r="AL70" i="5"/>
  <c r="AL75" i="5" s="1"/>
  <c r="AC66" i="5"/>
  <c r="AC71" i="5" s="1"/>
  <c r="BM47" i="52"/>
  <c r="BM48" i="52"/>
  <c r="BM49" i="52"/>
  <c r="AO70" i="5"/>
  <c r="AO75" i="5" s="1"/>
  <c r="AL67" i="5"/>
  <c r="AL72" i="5" s="1"/>
  <c r="BM41" i="52"/>
  <c r="BM42" i="52"/>
  <c r="AL66" i="5"/>
  <c r="AL71" i="5" s="1"/>
  <c r="BS34" i="48"/>
  <c r="AK70" i="5"/>
  <c r="AK75" i="5" s="1"/>
  <c r="AG68" i="5"/>
  <c r="AG73" i="5" s="1"/>
  <c r="AM67" i="5"/>
  <c r="AM72" i="5" s="1"/>
  <c r="AM66" i="5"/>
  <c r="AM71" i="5" s="1"/>
  <c r="AE68" i="5"/>
  <c r="AE73" i="5" s="1"/>
  <c r="AD67" i="5"/>
  <c r="AD72" i="5" s="1"/>
  <c r="AC68" i="5"/>
  <c r="AC73" i="5" s="1"/>
  <c r="AM70" i="5"/>
  <c r="AM75" i="5" s="1"/>
  <c r="AL69" i="5"/>
  <c r="AL74" i="5" s="1"/>
  <c r="AJ69" i="5"/>
  <c r="AJ74" i="5" s="1"/>
  <c r="BL48" i="51"/>
  <c r="AD70" i="5"/>
  <c r="AD75" i="5" s="1"/>
  <c r="AG69" i="5"/>
  <c r="AG74" i="5" s="1"/>
  <c r="AB68" i="5"/>
  <c r="AB73" i="5" s="1"/>
  <c r="AM68" i="5"/>
  <c r="AM73" i="5" s="1"/>
  <c r="BN49" i="52"/>
  <c r="BL43" i="51"/>
  <c r="BL44" i="51"/>
  <c r="BL45" i="51"/>
  <c r="BL47" i="51"/>
  <c r="V8" i="12"/>
  <c r="X8" i="12"/>
  <c r="R9" i="12"/>
  <c r="AM69" i="5"/>
  <c r="AM74" i="5" s="1"/>
  <c r="BN45" i="52"/>
  <c r="BK47" i="53"/>
  <c r="AJ68" i="5"/>
  <c r="AJ73" i="5" s="1"/>
  <c r="BK46" i="53"/>
  <c r="AI67" i="5"/>
  <c r="AI72" i="5" s="1"/>
  <c r="AI4" i="53"/>
  <c r="AC70" i="5"/>
  <c r="AC75" i="5" s="1"/>
  <c r="AI4" i="51"/>
  <c r="AK69" i="5"/>
  <c r="AK74" i="5" s="1"/>
  <c r="AH70" i="5"/>
  <c r="AH75" i="5" s="1"/>
  <c r="AG67" i="5"/>
  <c r="AG72" i="5" s="1"/>
  <c r="AF70" i="5"/>
  <c r="AF75" i="5" s="1"/>
  <c r="AE67" i="5"/>
  <c r="AE72" i="5" s="1"/>
  <c r="AD68" i="5"/>
  <c r="AD73" i="5" s="1"/>
  <c r="AC69" i="5"/>
  <c r="AC74" i="5" s="1"/>
  <c r="BL41" i="51"/>
  <c r="AI66" i="5"/>
  <c r="AI71" i="5" s="1"/>
  <c r="AF69" i="5"/>
  <c r="AF74" i="5" s="1"/>
  <c r="AP66" i="5"/>
  <c r="AP71" i="5" s="1"/>
  <c r="BL42" i="51"/>
  <c r="BN41" i="52"/>
  <c r="AJ67" i="5"/>
  <c r="AJ72" i="5" s="1"/>
  <c r="AB70" i="5"/>
  <c r="AB75" i="5" s="1"/>
  <c r="AP70" i="5"/>
  <c r="AP75" i="5" s="1"/>
  <c r="AO69" i="5"/>
  <c r="AO74" i="5" s="1"/>
  <c r="BN42" i="52"/>
  <c r="AK68" i="5"/>
  <c r="AK73" i="5" s="1"/>
  <c r="BN43" i="52"/>
  <c r="AK67" i="5"/>
  <c r="AK72" i="5" s="1"/>
  <c r="AI70" i="5"/>
  <c r="AI75" i="5" s="1"/>
  <c r="BN44" i="52"/>
  <c r="AH68" i="5"/>
  <c r="AH73" i="5" s="1"/>
  <c r="AF68" i="5"/>
  <c r="AF73" i="5" s="1"/>
  <c r="AD66" i="5"/>
  <c r="AD71" i="5" s="1"/>
  <c r="AC67" i="5"/>
  <c r="AC72" i="5" s="1"/>
  <c r="AB67" i="5"/>
  <c r="AB72" i="5" s="1"/>
  <c r="AP69" i="5"/>
  <c r="AP74" i="5" s="1"/>
  <c r="AO68" i="5"/>
  <c r="AO73" i="5" s="1"/>
  <c r="BN46" i="52"/>
  <c r="AK66" i="5"/>
  <c r="AK71" i="5" s="1"/>
  <c r="AJ66" i="5"/>
  <c r="AJ71" i="5" s="1"/>
  <c r="AG70" i="5"/>
  <c r="AG75" i="5" s="1"/>
  <c r="AF67" i="5"/>
  <c r="AF72" i="5" s="1"/>
  <c r="AB69" i="5"/>
  <c r="AB74" i="5" s="1"/>
  <c r="BL49" i="51"/>
  <c r="BN47" i="52"/>
  <c r="AJ70" i="5"/>
  <c r="AJ75" i="5" s="1"/>
  <c r="AH67" i="5"/>
  <c r="AH72" i="5" s="1"/>
  <c r="AE70" i="5"/>
  <c r="AE75" i="5" s="1"/>
  <c r="BN48" i="52"/>
  <c r="AI69" i="5"/>
  <c r="AI74" i="5" s="1"/>
  <c r="AI4" i="47"/>
  <c r="AI4" i="52"/>
  <c r="AI68" i="5"/>
  <c r="AI73" i="5" s="1"/>
  <c r="AE69" i="5"/>
  <c r="AE74" i="5" s="1"/>
  <c r="AH69" i="5"/>
  <c r="AH74" i="5" s="1"/>
  <c r="AH66" i="5"/>
  <c r="AH71" i="5" s="1"/>
  <c r="AD69" i="5"/>
  <c r="AD74" i="5" s="1"/>
  <c r="AI4" i="48"/>
  <c r="AP67" i="5"/>
  <c r="AP72" i="5" s="1"/>
  <c r="AO66" i="5"/>
  <c r="AO71" i="5" s="1"/>
  <c r="AN70" i="5"/>
  <c r="AN75" i="5" s="1"/>
  <c r="AA14" i="12"/>
  <c r="AA15" i="12" s="1"/>
  <c r="AO34" i="60"/>
  <c r="AO37" i="60"/>
  <c r="AO35" i="60"/>
  <c r="AO40" i="60"/>
  <c r="AO36" i="60"/>
  <c r="AO38" i="60"/>
  <c r="AO31" i="60"/>
  <c r="AO39" i="60"/>
  <c r="AO32" i="60"/>
  <c r="AO33" i="60"/>
  <c r="I13" i="60"/>
  <c r="AO30" i="60"/>
  <c r="L8" i="60"/>
  <c r="AP38" i="58"/>
  <c r="AP37" i="58"/>
  <c r="AP35" i="58"/>
  <c r="AP40" i="58"/>
  <c r="AP31" i="58"/>
  <c r="AP33" i="58"/>
  <c r="AP36" i="58"/>
  <c r="AP39" i="58"/>
  <c r="J13" i="58"/>
  <c r="AP32" i="58"/>
  <c r="AP34" i="58"/>
  <c r="AP30" i="58"/>
  <c r="AO33" i="57"/>
  <c r="AO40" i="57"/>
  <c r="AO32" i="57"/>
  <c r="AO39" i="57"/>
  <c r="AO31" i="57"/>
  <c r="AO38" i="57"/>
  <c r="AO37" i="57"/>
  <c r="AO36" i="57"/>
  <c r="AO35" i="57"/>
  <c r="AO34" i="57"/>
  <c r="I13" i="57"/>
  <c r="AO30" i="57"/>
  <c r="AH1" i="48"/>
  <c r="AH1" i="52"/>
  <c r="AE1" i="48"/>
  <c r="AG1" i="52"/>
  <c r="BO44" i="48"/>
  <c r="BO42" i="48"/>
  <c r="BO46" i="48"/>
  <c r="BK45" i="52"/>
  <c r="BM46" i="53"/>
  <c r="BO41" i="48"/>
  <c r="BO45" i="48"/>
  <c r="BO47" i="48"/>
  <c r="BO49" i="48"/>
  <c r="AG1" i="48"/>
  <c r="BL41" i="53"/>
  <c r="BL42" i="53"/>
  <c r="BL44" i="53"/>
  <c r="BL45" i="53"/>
  <c r="BL46" i="53"/>
  <c r="BL47" i="53"/>
  <c r="BL48" i="53"/>
  <c r="BL49" i="53"/>
  <c r="BO43" i="48"/>
  <c r="BO44" i="51"/>
  <c r="BK41" i="52"/>
  <c r="BO47" i="51"/>
  <c r="BK42" i="52"/>
  <c r="BO49" i="51"/>
  <c r="BO41" i="52"/>
  <c r="BK43" i="52"/>
  <c r="BO42" i="52"/>
  <c r="BK44" i="52"/>
  <c r="BN48" i="51"/>
  <c r="BO44" i="52"/>
  <c r="BK46" i="52"/>
  <c r="BN49" i="51"/>
  <c r="BO46" i="52"/>
  <c r="BK47" i="52"/>
  <c r="BO47" i="52"/>
  <c r="BK48" i="52"/>
  <c r="BO48" i="52"/>
  <c r="BK49" i="52"/>
  <c r="BO49" i="52"/>
  <c r="BO43" i="51"/>
  <c r="AF1" i="47"/>
  <c r="BK44" i="47"/>
  <c r="BL48" i="47"/>
  <c r="BM49" i="48"/>
  <c r="BO45" i="52"/>
  <c r="BM44" i="48"/>
  <c r="BM42" i="48"/>
  <c r="BM41" i="48"/>
  <c r="BM43" i="48"/>
  <c r="BM45" i="48"/>
  <c r="AD1" i="48"/>
  <c r="AE1" i="52"/>
  <c r="AF1" i="52"/>
  <c r="AF1" i="48"/>
  <c r="AD1" i="52"/>
  <c r="BN46" i="48"/>
  <c r="BM45" i="53"/>
  <c r="BN48" i="48"/>
  <c r="BM47" i="53"/>
  <c r="BN49" i="48"/>
  <c r="BM48" i="53"/>
  <c r="BM49" i="53"/>
  <c r="BN44" i="48"/>
  <c r="BN42" i="48"/>
  <c r="BM41" i="53"/>
  <c r="BN41" i="48"/>
  <c r="BM42" i="53"/>
  <c r="BN43" i="48"/>
  <c r="BM43" i="53"/>
  <c r="BN45" i="48"/>
  <c r="BK48" i="47"/>
  <c r="BN42" i="51"/>
  <c r="BN43" i="51"/>
  <c r="BN44" i="51"/>
  <c r="BN46" i="51"/>
  <c r="BO42" i="51"/>
  <c r="BN47" i="51"/>
  <c r="BO45" i="51"/>
  <c r="BO46" i="51"/>
  <c r="BO48" i="51"/>
  <c r="BN41" i="51"/>
  <c r="BO48" i="48"/>
  <c r="BK48" i="53"/>
  <c r="BK49" i="53"/>
  <c r="BN42" i="47"/>
  <c r="BK41" i="53"/>
  <c r="BK42" i="53"/>
  <c r="BN46" i="47"/>
  <c r="BK44" i="53"/>
  <c r="BK45" i="53"/>
  <c r="BM48" i="48"/>
  <c r="BM46" i="48"/>
  <c r="BO41" i="53"/>
  <c r="BO47" i="53"/>
  <c r="BK49" i="48"/>
  <c r="BO49" i="53"/>
  <c r="BK48" i="48"/>
  <c r="BK43" i="48"/>
  <c r="BL41" i="52"/>
  <c r="BK47" i="48"/>
  <c r="BL42" i="52"/>
  <c r="BK46" i="48"/>
  <c r="BL43" i="52"/>
  <c r="BL44" i="52"/>
  <c r="BN41" i="53"/>
  <c r="BK41" i="48"/>
  <c r="BL45" i="52"/>
  <c r="BN42" i="53"/>
  <c r="BK42" i="48"/>
  <c r="BL46" i="52"/>
  <c r="BN43" i="53"/>
  <c r="BL48" i="52"/>
  <c r="BO42" i="53"/>
  <c r="BN45" i="53"/>
  <c r="BL49" i="52"/>
  <c r="BO43" i="53"/>
  <c r="BN46" i="53"/>
  <c r="BO44" i="53"/>
  <c r="BN47" i="53"/>
  <c r="BO45" i="53"/>
  <c r="BN48" i="53"/>
  <c r="BO46" i="53"/>
  <c r="BK45" i="48"/>
  <c r="AK21" i="53"/>
  <c r="BV21" i="53"/>
  <c r="DC21" i="53" s="1"/>
  <c r="AK8" i="53"/>
  <c r="BV8" i="53"/>
  <c r="DC8" i="53" s="1"/>
  <c r="AK6" i="53"/>
  <c r="BV6" i="53"/>
  <c r="DC6" i="53" s="1"/>
  <c r="AK16" i="53"/>
  <c r="BV16" i="53"/>
  <c r="DC16" i="53" s="1"/>
  <c r="AK18" i="53"/>
  <c r="BV18" i="53"/>
  <c r="DC18" i="53" s="1"/>
  <c r="BV9" i="53"/>
  <c r="DC9" i="53" s="1"/>
  <c r="AK9" i="53"/>
  <c r="I13" i="53"/>
  <c r="AK22" i="53"/>
  <c r="BV22" i="53"/>
  <c r="DC22" i="53" s="1"/>
  <c r="AK17" i="53"/>
  <c r="BV17" i="53"/>
  <c r="DC17" i="53" s="1"/>
  <c r="H11" i="53"/>
  <c r="I11" i="53" s="1"/>
  <c r="J11" i="53" s="1"/>
  <c r="K11" i="53" s="1"/>
  <c r="L11" i="53" s="1"/>
  <c r="M11" i="53" s="1"/>
  <c r="N11" i="53" s="1"/>
  <c r="O11" i="53" s="1"/>
  <c r="P11" i="53" s="1"/>
  <c r="Q11" i="53" s="1"/>
  <c r="R11" i="53" s="1"/>
  <c r="S11" i="53" s="1"/>
  <c r="T11" i="53" s="1"/>
  <c r="U11" i="53" s="1"/>
  <c r="V11" i="53" s="1"/>
  <c r="W11" i="53" s="1"/>
  <c r="X11" i="53" s="1"/>
  <c r="Y11" i="53" s="1"/>
  <c r="Z11" i="53" s="1"/>
  <c r="AA11" i="53" s="1"/>
  <c r="AB11" i="53" s="1"/>
  <c r="AC11" i="53" s="1"/>
  <c r="AD11" i="53" s="1"/>
  <c r="AE11" i="53" s="1"/>
  <c r="AF11" i="53" s="1"/>
  <c r="AG11" i="53" s="1"/>
  <c r="AH11" i="53" s="1"/>
  <c r="AG1" i="53"/>
  <c r="AN12" i="53" a="1"/>
  <c r="AN12" i="53" s="1"/>
  <c r="AN11" i="53" s="1" a="1"/>
  <c r="AN11" i="53" s="1"/>
  <c r="AN10" i="53" s="1" a="1"/>
  <c r="AN10" i="53" s="1"/>
  <c r="AN9" i="53" s="1" a="1"/>
  <c r="AN9" i="53" s="1"/>
  <c r="AN8" i="53" s="1" a="1"/>
  <c r="AN8" i="53" s="1"/>
  <c r="AN7" i="53" s="1" a="1"/>
  <c r="AN7" i="53" s="1"/>
  <c r="AN6" i="53" s="1" a="1"/>
  <c r="AN6" i="53" s="1"/>
  <c r="AN5" i="53" s="1" a="1"/>
  <c r="AN5" i="53" s="1"/>
  <c r="AN4" i="53" s="1" a="1"/>
  <c r="AN4" i="53" s="1"/>
  <c r="AN3" i="53" s="1" a="1"/>
  <c r="AN3" i="53" s="1"/>
  <c r="AK10" i="53"/>
  <c r="BV10" i="53"/>
  <c r="DC10" i="53" s="1"/>
  <c r="AE1" i="53"/>
  <c r="AK19" i="53"/>
  <c r="BV19" i="53"/>
  <c r="DC19" i="53" s="1"/>
  <c r="AK23" i="53"/>
  <c r="BV23" i="53"/>
  <c r="DC23" i="53" s="1"/>
  <c r="AK3" i="53"/>
  <c r="BV3" i="53"/>
  <c r="DC3" i="53" s="1"/>
  <c r="AK11" i="53"/>
  <c r="BV11" i="53"/>
  <c r="DC11" i="53" s="1"/>
  <c r="J8" i="53"/>
  <c r="AP14" i="53" a="1"/>
  <c r="AP14" i="53" s="1"/>
  <c r="AP15" i="53" s="1" a="1"/>
  <c r="AP15" i="53" s="1"/>
  <c r="AP16" i="53" s="1" a="1"/>
  <c r="AP16" i="53" s="1"/>
  <c r="AP17" i="53" s="1" a="1"/>
  <c r="AP17" i="53" s="1"/>
  <c r="AP18" i="53" s="1" a="1"/>
  <c r="AP18" i="53" s="1"/>
  <c r="AP19" i="53" s="1" a="1"/>
  <c r="AP19" i="53" s="1"/>
  <c r="AP20" i="53" s="1" a="1"/>
  <c r="AP20" i="53" s="1"/>
  <c r="AP21" i="53" s="1" a="1"/>
  <c r="AP21" i="53" s="1"/>
  <c r="AP22" i="53" s="1" a="1"/>
  <c r="AP22" i="53" s="1"/>
  <c r="AP23" i="53" s="1" a="1"/>
  <c r="AP23" i="53" s="1"/>
  <c r="AL11" i="53" a="1"/>
  <c r="AL11" i="53" s="1"/>
  <c r="AK4" i="53"/>
  <c r="BV4" i="53"/>
  <c r="DC4" i="53" s="1"/>
  <c r="AK12" i="53"/>
  <c r="BV12" i="53"/>
  <c r="DC12" i="53" s="1"/>
  <c r="AL15" i="53" a="1"/>
  <c r="AL15" i="53" s="1"/>
  <c r="AK5" i="53"/>
  <c r="BV5" i="53"/>
  <c r="DC5" i="53" s="1"/>
  <c r="AH1" i="53"/>
  <c r="BV13" i="53"/>
  <c r="DC13" i="53" s="1"/>
  <c r="AK13" i="53"/>
  <c r="AF1" i="53"/>
  <c r="AD1" i="53"/>
  <c r="AK14" i="53"/>
  <c r="BV14" i="53"/>
  <c r="DC14" i="53" s="1"/>
  <c r="AK7" i="53"/>
  <c r="BV7" i="53"/>
  <c r="DC7" i="53" s="1"/>
  <c r="BV15" i="53"/>
  <c r="DC15" i="53" s="1"/>
  <c r="AK15" i="53"/>
  <c r="BV18" i="52"/>
  <c r="DC18" i="52" s="1"/>
  <c r="AK18" i="52"/>
  <c r="AK3" i="52"/>
  <c r="BV3" i="52"/>
  <c r="DC3" i="52" s="1"/>
  <c r="AK11" i="52"/>
  <c r="BV11" i="52"/>
  <c r="DC11" i="52" s="1"/>
  <c r="AK4" i="52"/>
  <c r="BV4" i="52"/>
  <c r="DC4" i="52" s="1"/>
  <c r="BV12" i="52"/>
  <c r="DC12" i="52" s="1"/>
  <c r="AK12" i="52"/>
  <c r="AK5" i="52"/>
  <c r="BV5" i="52"/>
  <c r="DC5" i="52" s="1"/>
  <c r="AK13" i="52"/>
  <c r="BV13" i="52"/>
  <c r="DC13" i="52" s="1"/>
  <c r="AN14" i="52" a="1"/>
  <c r="AN14" i="52" s="1"/>
  <c r="AN15" i="52" s="1" a="1"/>
  <c r="AN15" i="52" s="1"/>
  <c r="AN16" i="52" s="1" a="1"/>
  <c r="AN16" i="52" s="1"/>
  <c r="AN17" i="52" s="1" a="1"/>
  <c r="AN17" i="52" s="1"/>
  <c r="AN18" i="52" s="1" a="1"/>
  <c r="AN18" i="52" s="1"/>
  <c r="AN19" i="52" s="1" a="1"/>
  <c r="AN19" i="52" s="1"/>
  <c r="AN20" i="52" s="1" a="1"/>
  <c r="AN20" i="52" s="1"/>
  <c r="AN21" i="52" s="1" a="1"/>
  <c r="AN21" i="52" s="1"/>
  <c r="AN22" i="52" s="1" a="1"/>
  <c r="AN22" i="52" s="1"/>
  <c r="AN23" i="52" s="1" a="1"/>
  <c r="AN23" i="52" s="1"/>
  <c r="H8" i="52"/>
  <c r="AK6" i="52"/>
  <c r="BV6" i="52"/>
  <c r="DC6" i="52" s="1"/>
  <c r="AK14" i="52"/>
  <c r="BV14" i="52"/>
  <c r="DC14" i="52" s="1"/>
  <c r="AK7" i="52"/>
  <c r="BV7" i="52"/>
  <c r="DC7" i="52" s="1"/>
  <c r="AK19" i="52"/>
  <c r="BV19" i="52"/>
  <c r="DC19" i="52" s="1"/>
  <c r="AK15" i="52"/>
  <c r="BV15" i="52"/>
  <c r="DC15" i="52" s="1"/>
  <c r="AK20" i="52"/>
  <c r="BV20" i="52"/>
  <c r="DC20" i="52" s="1"/>
  <c r="AK8" i="52"/>
  <c r="BV8" i="52"/>
  <c r="DC8" i="52" s="1"/>
  <c r="AK10" i="52"/>
  <c r="BV10" i="52"/>
  <c r="DC10" i="52" s="1"/>
  <c r="AK16" i="52"/>
  <c r="BV16" i="52"/>
  <c r="DC16" i="52" s="1"/>
  <c r="AL11" i="52" a="1"/>
  <c r="AL11" i="52" s="1"/>
  <c r="AK21" i="52"/>
  <c r="BV21" i="52"/>
  <c r="DC21" i="52" s="1"/>
  <c r="BV9" i="52"/>
  <c r="DC9" i="52" s="1"/>
  <c r="AK9" i="52"/>
  <c r="AL15" i="52" a="1"/>
  <c r="AL15" i="52" s="1"/>
  <c r="G13" i="52"/>
  <c r="AM12" i="52" a="1"/>
  <c r="AM12" i="52" s="1"/>
  <c r="AM11" i="52" s="1" a="1"/>
  <c r="AM11" i="52" s="1"/>
  <c r="AM10" i="52" s="1" a="1"/>
  <c r="AM10" i="52" s="1"/>
  <c r="AM9" i="52" s="1" a="1"/>
  <c r="AM9" i="52" s="1"/>
  <c r="AM8" i="52" s="1" a="1"/>
  <c r="AM8" i="52" s="1"/>
  <c r="AM7" i="52" s="1" a="1"/>
  <c r="AM7" i="52" s="1"/>
  <c r="AM6" i="52" s="1" a="1"/>
  <c r="AM6" i="52" s="1"/>
  <c r="AM5" i="52" s="1" a="1"/>
  <c r="AM5" i="52" s="1"/>
  <c r="AM4" i="52" s="1" a="1"/>
  <c r="AM4" i="52" s="1"/>
  <c r="AM3" i="52" s="1" a="1"/>
  <c r="AM3" i="52" s="1"/>
  <c r="AK22" i="52"/>
  <c r="BV22" i="52"/>
  <c r="DC22" i="52" s="1"/>
  <c r="AK17" i="52"/>
  <c r="BV17" i="52"/>
  <c r="DC17" i="52" s="1"/>
  <c r="AK23" i="52"/>
  <c r="BV23" i="52"/>
  <c r="DC23" i="52" s="1"/>
  <c r="AK19" i="51"/>
  <c r="BV19" i="51"/>
  <c r="DC19" i="51" s="1"/>
  <c r="AK15" i="51"/>
  <c r="BV15" i="51"/>
  <c r="DC15" i="51" s="1"/>
  <c r="AK20" i="51"/>
  <c r="BV20" i="51"/>
  <c r="DC20" i="51" s="1"/>
  <c r="BV8" i="51"/>
  <c r="DC8" i="51" s="1"/>
  <c r="AK8" i="51"/>
  <c r="AK10" i="51"/>
  <c r="BV10" i="51"/>
  <c r="DC10" i="51" s="1"/>
  <c r="AK16" i="51"/>
  <c r="BV16" i="51"/>
  <c r="DC16" i="51" s="1"/>
  <c r="AH1" i="51"/>
  <c r="AF1" i="51"/>
  <c r="AK21" i="51"/>
  <c r="BV21" i="51"/>
  <c r="DC21" i="51" s="1"/>
  <c r="BV9" i="51"/>
  <c r="DC9" i="51" s="1"/>
  <c r="AK9" i="51"/>
  <c r="AN12" i="51" a="1"/>
  <c r="AN12" i="51" s="1"/>
  <c r="AN11" i="51" s="1" a="1"/>
  <c r="AN11" i="51" s="1"/>
  <c r="AN10" i="51" s="1" a="1"/>
  <c r="AN10" i="51" s="1"/>
  <c r="AN9" i="51" s="1" a="1"/>
  <c r="AN9" i="51" s="1"/>
  <c r="AN8" i="51" s="1" a="1"/>
  <c r="AN8" i="51" s="1"/>
  <c r="AN7" i="51" s="1" a="1"/>
  <c r="AN7" i="51" s="1"/>
  <c r="AN6" i="51" s="1" a="1"/>
  <c r="AN6" i="51" s="1"/>
  <c r="AN5" i="51" s="1" a="1"/>
  <c r="AN5" i="51" s="1"/>
  <c r="AN4" i="51" s="1" a="1"/>
  <c r="AN4" i="51" s="1"/>
  <c r="AN3" i="51" s="1" a="1"/>
  <c r="AN3" i="51" s="1"/>
  <c r="H13" i="51"/>
  <c r="AK22" i="51"/>
  <c r="BV22" i="51"/>
  <c r="DC22" i="51" s="1"/>
  <c r="AK17" i="51"/>
  <c r="BV17" i="51"/>
  <c r="DC17" i="51" s="1"/>
  <c r="AD1" i="51"/>
  <c r="AK23" i="51"/>
  <c r="BV23" i="51"/>
  <c r="DC23" i="51" s="1"/>
  <c r="BV18" i="51"/>
  <c r="DC18" i="51" s="1"/>
  <c r="AK18" i="51"/>
  <c r="AN14" i="51" a="1"/>
  <c r="AN14" i="51" s="1"/>
  <c r="AN15" i="51" s="1" a="1"/>
  <c r="AN15" i="51" s="1"/>
  <c r="AN16" i="51" s="1" a="1"/>
  <c r="AN16" i="51" s="1"/>
  <c r="AN17" i="51" s="1" a="1"/>
  <c r="AN17" i="51" s="1"/>
  <c r="AN18" i="51" s="1" a="1"/>
  <c r="AN18" i="51" s="1"/>
  <c r="AN19" i="51" s="1" a="1"/>
  <c r="AN19" i="51" s="1"/>
  <c r="AN20" i="51" s="1" a="1"/>
  <c r="AN20" i="51" s="1"/>
  <c r="AN21" i="51" s="1" a="1"/>
  <c r="AN21" i="51" s="1"/>
  <c r="AN22" i="51" s="1" a="1"/>
  <c r="AN22" i="51" s="1"/>
  <c r="AN23" i="51" s="1" a="1"/>
  <c r="AN23" i="51" s="1"/>
  <c r="H8" i="51"/>
  <c r="AK3" i="51"/>
  <c r="BV3" i="51"/>
  <c r="DC3" i="51" s="1"/>
  <c r="AL11" i="51" a="1"/>
  <c r="AL11" i="51" s="1"/>
  <c r="AK11" i="51"/>
  <c r="BV11" i="51"/>
  <c r="DC11" i="51" s="1"/>
  <c r="AL15" i="51" a="1"/>
  <c r="AL15" i="51" s="1"/>
  <c r="AK4" i="51"/>
  <c r="BV4" i="51"/>
  <c r="DC4" i="51" s="1"/>
  <c r="AK12" i="51"/>
  <c r="BV12" i="51"/>
  <c r="DC12" i="51" s="1"/>
  <c r="AG1" i="51"/>
  <c r="AE1" i="51"/>
  <c r="BV5" i="51"/>
  <c r="DC5" i="51" s="1"/>
  <c r="AK5" i="51"/>
  <c r="BV13" i="51"/>
  <c r="DC13" i="51" s="1"/>
  <c r="AK13" i="51"/>
  <c r="BV6" i="51"/>
  <c r="DC6" i="51" s="1"/>
  <c r="AK6" i="51"/>
  <c r="BV14" i="51"/>
  <c r="DC14" i="51" s="1"/>
  <c r="AK14" i="51"/>
  <c r="BV7" i="51"/>
  <c r="DC7" i="51" s="1"/>
  <c r="AK7" i="51"/>
  <c r="AL10" i="48" a="1"/>
  <c r="AL10" i="48" s="1"/>
  <c r="AK5" i="48"/>
  <c r="BV5" i="48"/>
  <c r="DC5" i="48" s="1"/>
  <c r="AK20" i="48"/>
  <c r="BV20" i="48"/>
  <c r="DC20" i="48" s="1"/>
  <c r="BV13" i="48"/>
  <c r="DC13" i="48" s="1"/>
  <c r="AK13" i="48"/>
  <c r="BV8" i="48"/>
  <c r="DC8" i="48" s="1"/>
  <c r="AK8" i="48"/>
  <c r="AK7" i="48"/>
  <c r="BV7" i="48"/>
  <c r="DC7" i="48" s="1"/>
  <c r="AQ14" i="48" a="1"/>
  <c r="AQ14" i="48" s="1"/>
  <c r="K8" i="48"/>
  <c r="BV14" i="48"/>
  <c r="DC14" i="48" s="1"/>
  <c r="AK14" i="48"/>
  <c r="BV15" i="48"/>
  <c r="DC15" i="48" s="1"/>
  <c r="AK15" i="48"/>
  <c r="BV19" i="48"/>
  <c r="DC19" i="48" s="1"/>
  <c r="AK19" i="48"/>
  <c r="AK9" i="48"/>
  <c r="BV9" i="48"/>
  <c r="DC9" i="48" s="1"/>
  <c r="BV23" i="48"/>
  <c r="DC23" i="48" s="1"/>
  <c r="AK23" i="48"/>
  <c r="AK17" i="48"/>
  <c r="BV17" i="48"/>
  <c r="DC17" i="48" s="1"/>
  <c r="AK6" i="48"/>
  <c r="BV6" i="48"/>
  <c r="DC6" i="48" s="1"/>
  <c r="AK18" i="48"/>
  <c r="BV18" i="48"/>
  <c r="DC18" i="48" s="1"/>
  <c r="BV22" i="48"/>
  <c r="DC22" i="48" s="1"/>
  <c r="AK22" i="48"/>
  <c r="AM12" i="48" a="1"/>
  <c r="AM12" i="48" s="1"/>
  <c r="G13" i="48"/>
  <c r="AK21" i="48"/>
  <c r="BV21" i="48"/>
  <c r="DC21" i="48" s="1"/>
  <c r="AK10" i="48"/>
  <c r="BV10" i="48"/>
  <c r="DC10" i="48" s="1"/>
  <c r="AK16" i="48"/>
  <c r="BV16" i="48"/>
  <c r="DC16" i="48" s="1"/>
  <c r="BV3" i="48"/>
  <c r="DC3" i="48" s="1"/>
  <c r="AK3" i="48"/>
  <c r="BV11" i="48"/>
  <c r="DC11" i="48" s="1"/>
  <c r="AK11" i="48"/>
  <c r="AK4" i="48"/>
  <c r="BV4" i="48"/>
  <c r="DC4" i="48" s="1"/>
  <c r="AL16" i="48" a="1"/>
  <c r="AL16" i="48" s="1"/>
  <c r="AK12" i="48"/>
  <c r="BV12" i="48"/>
  <c r="DC12" i="48" s="1"/>
  <c r="AK14" i="47"/>
  <c r="BV14" i="47"/>
  <c r="DC14" i="47" s="1"/>
  <c r="AN14" i="47" a="1"/>
  <c r="AN14" i="47" s="1"/>
  <c r="AN15" i="47" s="1" a="1"/>
  <c r="AN15" i="47" s="1"/>
  <c r="AN16" i="47" s="1" a="1"/>
  <c r="AN16" i="47" s="1"/>
  <c r="AN17" i="47" s="1" a="1"/>
  <c r="AN17" i="47" s="1"/>
  <c r="AN18" i="47" s="1" a="1"/>
  <c r="AN18" i="47" s="1"/>
  <c r="AN19" i="47" s="1" a="1"/>
  <c r="AN19" i="47" s="1"/>
  <c r="AN20" i="47" s="1" a="1"/>
  <c r="AN20" i="47" s="1"/>
  <c r="AN21" i="47" s="1" a="1"/>
  <c r="AN21" i="47" s="1"/>
  <c r="AN22" i="47" s="1" a="1"/>
  <c r="AN22" i="47" s="1"/>
  <c r="AN23" i="47" s="1" a="1"/>
  <c r="AN23" i="47" s="1"/>
  <c r="H8" i="47"/>
  <c r="AK7" i="47"/>
  <c r="BV7" i="47"/>
  <c r="DC7" i="47" s="1"/>
  <c r="AK20" i="47"/>
  <c r="BV20" i="47"/>
  <c r="DC20" i="47" s="1"/>
  <c r="AK15" i="47"/>
  <c r="BV15" i="47"/>
  <c r="DC15" i="47" s="1"/>
  <c r="AK21" i="47"/>
  <c r="BV21" i="47"/>
  <c r="DC21" i="47" s="1"/>
  <c r="AK8" i="47"/>
  <c r="BV8" i="47"/>
  <c r="DC8" i="47" s="1"/>
  <c r="AK10" i="47"/>
  <c r="BV10" i="47"/>
  <c r="DC10" i="47" s="1"/>
  <c r="BV16" i="47"/>
  <c r="DC16" i="47" s="1"/>
  <c r="AK16" i="47"/>
  <c r="BV18" i="47"/>
  <c r="DC18" i="47" s="1"/>
  <c r="AK18" i="47"/>
  <c r="BV9" i="47"/>
  <c r="DC9" i="47" s="1"/>
  <c r="AK9" i="47"/>
  <c r="AK22" i="47"/>
  <c r="BV22" i="47"/>
  <c r="DC22" i="47" s="1"/>
  <c r="AK17" i="47"/>
  <c r="BV17" i="47"/>
  <c r="DC17" i="47" s="1"/>
  <c r="AH1" i="47"/>
  <c r="AK19" i="47"/>
  <c r="BV19" i="47"/>
  <c r="DC19" i="47" s="1"/>
  <c r="AD1" i="47"/>
  <c r="BV23" i="47"/>
  <c r="DC23" i="47" s="1"/>
  <c r="AK23" i="47"/>
  <c r="AL11" i="47" a="1"/>
  <c r="AL11" i="47" s="1"/>
  <c r="AK3" i="47"/>
  <c r="BV3" i="47"/>
  <c r="DC3" i="47" s="1"/>
  <c r="AL15" i="47" a="1"/>
  <c r="AL15" i="47" s="1"/>
  <c r="AK11" i="47"/>
  <c r="BV11" i="47"/>
  <c r="DC11" i="47" s="1"/>
  <c r="AK4" i="47"/>
  <c r="BV4" i="47"/>
  <c r="DC4" i="47" s="1"/>
  <c r="BV12" i="47"/>
  <c r="DC12" i="47" s="1"/>
  <c r="AK12" i="47"/>
  <c r="G13" i="47"/>
  <c r="AM12" i="47" a="1"/>
  <c r="AM12" i="47" s="1"/>
  <c r="AM11" i="47" s="1" a="1"/>
  <c r="AM11" i="47" s="1"/>
  <c r="AM10" i="47" s="1" a="1"/>
  <c r="AM10" i="47" s="1"/>
  <c r="AM9" i="47" s="1" a="1"/>
  <c r="AM9" i="47" s="1"/>
  <c r="AM8" i="47" s="1" a="1"/>
  <c r="AM8" i="47" s="1"/>
  <c r="AM7" i="47" s="1" a="1"/>
  <c r="AM7" i="47" s="1"/>
  <c r="AM6" i="47" s="1" a="1"/>
  <c r="AM6" i="47" s="1"/>
  <c r="AM5" i="47" s="1" a="1"/>
  <c r="AM5" i="47" s="1"/>
  <c r="AM4" i="47" s="1" a="1"/>
  <c r="AM4" i="47" s="1"/>
  <c r="AM3" i="47" s="1" a="1"/>
  <c r="AM3" i="47" s="1"/>
  <c r="AK5" i="47"/>
  <c r="BV5" i="47"/>
  <c r="DC5" i="47" s="1"/>
  <c r="AG1" i="47"/>
  <c r="AK13" i="47"/>
  <c r="BV13" i="47"/>
  <c r="DC13" i="47" s="1"/>
  <c r="AK6" i="47"/>
  <c r="BV6" i="47"/>
  <c r="DC6" i="47" s="1"/>
  <c r="S9" i="12" a="1"/>
  <c r="S9" i="12" l="1"/>
  <c r="R10" i="12"/>
  <c r="X9" i="12"/>
  <c r="V9" i="12"/>
  <c r="AA16" i="12"/>
  <c r="M8" i="60"/>
  <c r="AP33" i="60"/>
  <c r="AP38" i="60"/>
  <c r="AP36" i="60"/>
  <c r="AP34" i="60"/>
  <c r="AP39" i="60"/>
  <c r="AP40" i="60"/>
  <c r="AP37" i="60"/>
  <c r="AP31" i="60"/>
  <c r="AP32" i="60"/>
  <c r="J13" i="60"/>
  <c r="AP35" i="60"/>
  <c r="AP30" i="60"/>
  <c r="AQ39" i="58"/>
  <c r="AQ31" i="58"/>
  <c r="AQ37" i="58"/>
  <c r="AQ35" i="58"/>
  <c r="AQ33" i="58"/>
  <c r="AQ38" i="58"/>
  <c r="AQ32" i="58"/>
  <c r="AQ36" i="58"/>
  <c r="AQ40" i="58"/>
  <c r="AQ34" i="58"/>
  <c r="K13" i="58"/>
  <c r="AQ30" i="58"/>
  <c r="AP40" i="57"/>
  <c r="AP32" i="57"/>
  <c r="AP39" i="57"/>
  <c r="AP31" i="57"/>
  <c r="AP38" i="57"/>
  <c r="AP37" i="57"/>
  <c r="AP36" i="57"/>
  <c r="AP35" i="57"/>
  <c r="AP34" i="57"/>
  <c r="J13" i="57"/>
  <c r="AP33" i="57"/>
  <c r="AP30" i="57"/>
  <c r="AE1" i="47"/>
  <c r="BN44" i="47"/>
  <c r="BN47" i="47"/>
  <c r="BN43" i="47"/>
  <c r="BN41" i="47"/>
  <c r="BL47" i="47"/>
  <c r="BL46" i="47"/>
  <c r="BL45" i="47"/>
  <c r="BK43" i="47"/>
  <c r="BL44" i="47"/>
  <c r="BL43" i="47"/>
  <c r="BL42" i="47"/>
  <c r="BL41" i="47"/>
  <c r="BM49" i="47"/>
  <c r="BM48" i="47"/>
  <c r="BM47" i="47"/>
  <c r="BM46" i="47"/>
  <c r="BM45" i="47"/>
  <c r="BM44" i="47"/>
  <c r="BM43" i="47"/>
  <c r="BM41" i="47"/>
  <c r="BM42" i="47"/>
  <c r="BL49" i="47"/>
  <c r="BO49" i="47"/>
  <c r="BO48" i="47"/>
  <c r="BO47" i="47"/>
  <c r="BO46" i="47"/>
  <c r="BO45" i="47"/>
  <c r="BO44" i="47"/>
  <c r="BO43" i="47"/>
  <c r="BO42" i="47"/>
  <c r="BO41" i="47"/>
  <c r="BK49" i="47"/>
  <c r="BK47" i="47"/>
  <c r="BK46" i="47"/>
  <c r="BK45" i="47"/>
  <c r="BK42" i="47"/>
  <c r="BN48" i="47"/>
  <c r="BN49" i="47"/>
  <c r="BN45" i="47"/>
  <c r="BK41" i="47"/>
  <c r="AQ14" i="53" a="1"/>
  <c r="AQ14" i="53" s="1"/>
  <c r="AQ15" i="53" s="1" a="1"/>
  <c r="AQ15" i="53" s="1"/>
  <c r="K8" i="53"/>
  <c r="AL16" i="53" a="1"/>
  <c r="AL16" i="53" s="1"/>
  <c r="J13" i="53"/>
  <c r="AP12" i="53" a="1"/>
  <c r="AP12" i="53" s="1"/>
  <c r="AP11" i="53" s="1" a="1"/>
  <c r="AP11" i="53" s="1"/>
  <c r="AP10" i="53" s="1" a="1"/>
  <c r="AP10" i="53" s="1"/>
  <c r="AP9" i="53" s="1" a="1"/>
  <c r="AP9" i="53" s="1"/>
  <c r="AP8" i="53" s="1" a="1"/>
  <c r="AP8" i="53" s="1"/>
  <c r="AP7" i="53" s="1" a="1"/>
  <c r="AP7" i="53" s="1"/>
  <c r="AP6" i="53" s="1" a="1"/>
  <c r="AP6" i="53" s="1"/>
  <c r="AP5" i="53" s="1" a="1"/>
  <c r="AP5" i="53" s="1"/>
  <c r="AP4" i="53" s="1" a="1"/>
  <c r="AP4" i="53" s="1"/>
  <c r="AP3" i="53" s="1" a="1"/>
  <c r="AP3" i="53" s="1"/>
  <c r="AO12" i="53" a="1"/>
  <c r="AO12" i="53" s="1"/>
  <c r="AO11" i="53" s="1" a="1"/>
  <c r="AO11" i="53" s="1"/>
  <c r="AL10" i="53" a="1"/>
  <c r="AL10" i="53" s="1"/>
  <c r="AL10" i="52" a="1"/>
  <c r="AL10" i="52" s="1"/>
  <c r="AN12" i="52" a="1"/>
  <c r="AN12" i="52" s="1"/>
  <c r="H13" i="52"/>
  <c r="AL16" i="52" a="1"/>
  <c r="AL16" i="52" s="1"/>
  <c r="AO14" i="52" a="1"/>
  <c r="AO14" i="52" s="1"/>
  <c r="I8" i="52"/>
  <c r="AL16" i="51" a="1"/>
  <c r="AL16" i="51" s="1"/>
  <c r="AO12" i="51" a="1"/>
  <c r="AO12" i="51" s="1"/>
  <c r="AO11" i="51" s="1" a="1"/>
  <c r="AO11" i="51" s="1"/>
  <c r="I13" i="51"/>
  <c r="AL10" i="51" a="1"/>
  <c r="AL10" i="51" s="1"/>
  <c r="AO14" i="51" a="1"/>
  <c r="AO14" i="51" s="1"/>
  <c r="AO15" i="51" s="1" a="1"/>
  <c r="AO15" i="51" s="1"/>
  <c r="I8" i="51"/>
  <c r="AM11" i="48" a="1"/>
  <c r="AM11" i="48" s="1"/>
  <c r="L8" i="48"/>
  <c r="AR14" i="48" a="1"/>
  <c r="AR14" i="48" s="1"/>
  <c r="AR15" i="48" s="1" a="1"/>
  <c r="AR15" i="48" s="1"/>
  <c r="AR16" i="48" s="1" a="1"/>
  <c r="AR16" i="48" s="1"/>
  <c r="AR17" i="48" s="1" a="1"/>
  <c r="AR17" i="48" s="1"/>
  <c r="AR18" i="48" s="1" a="1"/>
  <c r="AR18" i="48" s="1"/>
  <c r="AR19" i="48" s="1" a="1"/>
  <c r="AR19" i="48" s="1"/>
  <c r="AR20" i="48" s="1" a="1"/>
  <c r="AR20" i="48" s="1"/>
  <c r="AR21" i="48" s="1" a="1"/>
  <c r="AR21" i="48" s="1"/>
  <c r="AR22" i="48" s="1" a="1"/>
  <c r="AR22" i="48" s="1"/>
  <c r="AR23" i="48" s="1" a="1"/>
  <c r="AR23" i="48" s="1"/>
  <c r="AQ15" i="48" a="1"/>
  <c r="AQ15" i="48" s="1"/>
  <c r="AN12" i="48" a="1"/>
  <c r="AN12" i="48" s="1"/>
  <c r="AN11" i="48" s="1" a="1"/>
  <c r="AN11" i="48" s="1"/>
  <c r="AN10" i="48" s="1" a="1"/>
  <c r="AN10" i="48" s="1"/>
  <c r="AN9" i="48" s="1" a="1"/>
  <c r="AN9" i="48" s="1"/>
  <c r="AN8" i="48" s="1" a="1"/>
  <c r="AN8" i="48" s="1"/>
  <c r="AN7" i="48" s="1" a="1"/>
  <c r="AN7" i="48" s="1"/>
  <c r="AN6" i="48" s="1" a="1"/>
  <c r="AN6" i="48" s="1"/>
  <c r="AN5" i="48" s="1" a="1"/>
  <c r="AN5" i="48" s="1"/>
  <c r="AN4" i="48" s="1" a="1"/>
  <c r="AN4" i="48" s="1"/>
  <c r="AN3" i="48" s="1" a="1"/>
  <c r="AN3" i="48" s="1"/>
  <c r="H13" i="48"/>
  <c r="AL17" i="48" a="1"/>
  <c r="AL17" i="48" s="1"/>
  <c r="AL9" i="48" a="1"/>
  <c r="AL9" i="48" s="1"/>
  <c r="AL10" i="47" a="1"/>
  <c r="AL10" i="47" s="1"/>
  <c r="H13" i="47"/>
  <c r="AN12" i="47" a="1"/>
  <c r="AN12" i="47" s="1"/>
  <c r="AN11" i="47" s="1" a="1"/>
  <c r="AN11" i="47" s="1"/>
  <c r="AN10" i="47" s="1" a="1"/>
  <c r="AN10" i="47" s="1"/>
  <c r="AN9" i="47" s="1" a="1"/>
  <c r="AN9" i="47" s="1"/>
  <c r="AN8" i="47" s="1" a="1"/>
  <c r="AN8" i="47" s="1"/>
  <c r="AN7" i="47" s="1" a="1"/>
  <c r="AN7" i="47" s="1"/>
  <c r="AN6" i="47" s="1" a="1"/>
  <c r="AN6" i="47" s="1"/>
  <c r="AN5" i="47" s="1" a="1"/>
  <c r="AN5" i="47" s="1"/>
  <c r="AN4" i="47" s="1" a="1"/>
  <c r="AN4" i="47" s="1"/>
  <c r="AN3" i="47" s="1" a="1"/>
  <c r="AN3" i="47" s="1"/>
  <c r="AL16" i="47" a="1"/>
  <c r="AL16" i="47" s="1"/>
  <c r="AO14" i="47" a="1"/>
  <c r="AO14" i="47" s="1"/>
  <c r="AO15" i="47" s="1" a="1"/>
  <c r="AO15" i="47" s="1"/>
  <c r="I8" i="47"/>
  <c r="S10" i="12" a="1"/>
  <c r="S10" i="12" l="1"/>
  <c r="R11" i="12"/>
  <c r="X10" i="12"/>
  <c r="V10" i="12"/>
  <c r="AA17" i="12"/>
  <c r="AA18" i="12" s="1"/>
  <c r="AA19" i="12" s="1"/>
  <c r="AA20" i="12" s="1"/>
  <c r="AA21" i="12" s="1"/>
  <c r="AA22" i="12" s="1"/>
  <c r="AA23" i="12" s="1"/>
  <c r="AA24" i="12" s="1"/>
  <c r="AA25" i="12" s="1"/>
  <c r="AA26" i="12" s="1"/>
  <c r="AA27" i="12" s="1"/>
  <c r="AA28" i="12" s="1"/>
  <c r="AA29" i="12" s="1"/>
  <c r="AA30" i="12" s="1"/>
  <c r="AA31" i="12" s="1"/>
  <c r="AA32" i="12" s="1"/>
  <c r="AA33" i="12" s="1"/>
  <c r="AA34" i="12" s="1"/>
  <c r="AA35" i="12" s="1"/>
  <c r="AA36" i="12" s="1"/>
  <c r="AA37" i="12" s="1"/>
  <c r="AA38" i="12" s="1"/>
  <c r="AA39" i="12" s="1"/>
  <c r="AA40" i="12" s="1"/>
  <c r="AA41" i="12" s="1"/>
  <c r="AA42" i="12" s="1"/>
  <c r="AA43" i="12" s="1"/>
  <c r="AA44" i="12" s="1"/>
  <c r="AA45" i="12" s="1"/>
  <c r="AA46" i="12" s="1"/>
  <c r="AA47" i="12" s="1"/>
  <c r="AA48" i="12" s="1"/>
  <c r="AA49" i="12" s="1"/>
  <c r="AA50" i="12" s="1"/>
  <c r="AA51" i="12" s="1"/>
  <c r="AA52" i="12" s="1"/>
  <c r="AA53" i="12" s="1"/>
  <c r="AA54" i="12" s="1"/>
  <c r="AA55" i="12" s="1"/>
  <c r="AA56" i="12" s="1"/>
  <c r="AA57" i="12" s="1"/>
  <c r="AA58" i="12" s="1"/>
  <c r="AA59" i="12" s="1"/>
  <c r="AA60" i="12" s="1"/>
  <c r="AA61" i="12" s="1"/>
  <c r="AA62" i="12" s="1"/>
  <c r="AA63" i="12" s="1"/>
  <c r="AA64" i="12" s="1"/>
  <c r="AA65" i="12" s="1"/>
  <c r="AA66" i="12" s="1"/>
  <c r="AA67" i="12" s="1"/>
  <c r="AA68" i="12" s="1"/>
  <c r="AA69" i="12" s="1"/>
  <c r="AA70" i="12" s="1"/>
  <c r="AA71" i="12" s="1"/>
  <c r="AA72" i="12" s="1"/>
  <c r="AA73" i="12" s="1"/>
  <c r="AA74" i="12" s="1"/>
  <c r="AA75" i="12" s="1"/>
  <c r="AA76" i="12" s="1"/>
  <c r="AA77" i="12" s="1"/>
  <c r="AA78" i="12" s="1"/>
  <c r="AA79" i="12" s="1"/>
  <c r="AA80" i="12" s="1"/>
  <c r="AA81" i="12" s="1"/>
  <c r="AA82" i="12" s="1"/>
  <c r="AA83" i="12" s="1"/>
  <c r="AA84" i="12" s="1"/>
  <c r="AA85" i="12" s="1"/>
  <c r="AA86" i="12" s="1"/>
  <c r="AA87" i="12" s="1"/>
  <c r="AA88" i="12" s="1"/>
  <c r="AA89" i="12" s="1"/>
  <c r="AA90" i="12" s="1"/>
  <c r="AA91" i="12" s="1"/>
  <c r="AA92" i="12" s="1"/>
  <c r="AA93" i="12" s="1"/>
  <c r="AA94" i="12" s="1"/>
  <c r="AA95" i="12" s="1"/>
  <c r="AA96" i="12" s="1"/>
  <c r="AA97" i="12" s="1"/>
  <c r="AA98" i="12" s="1"/>
  <c r="AA99" i="12" s="1"/>
  <c r="AA100" i="12" s="1"/>
  <c r="AA101" i="12" s="1"/>
  <c r="AA102" i="12" s="1"/>
  <c r="AA103" i="12" s="1"/>
  <c r="AA104" i="12" s="1"/>
  <c r="AA105" i="12" s="1"/>
  <c r="AA106" i="12" s="1"/>
  <c r="AA107" i="12" s="1"/>
  <c r="AA108" i="12" s="1"/>
  <c r="AA109" i="12" s="1"/>
  <c r="AA110" i="12" s="1"/>
  <c r="AA111" i="12" s="1"/>
  <c r="AA112" i="12" s="1"/>
  <c r="AA113" i="12" s="1"/>
  <c r="AA114" i="12" s="1"/>
  <c r="AA115" i="12" s="1"/>
  <c r="AA116" i="12" s="1"/>
  <c r="AA117" i="12" s="1"/>
  <c r="AA118" i="12" s="1"/>
  <c r="AA119" i="12" s="1"/>
  <c r="AA120" i="12" s="1"/>
  <c r="AA121" i="12" s="1"/>
  <c r="AA122" i="12" s="1"/>
  <c r="AA123" i="12" s="1"/>
  <c r="AA124" i="12" s="1"/>
  <c r="AA125" i="12" s="1"/>
  <c r="AA126" i="12" s="1"/>
  <c r="AA127" i="12" s="1"/>
  <c r="AA128" i="12" s="1"/>
  <c r="AA129" i="12" s="1"/>
  <c r="AA130" i="12" s="1"/>
  <c r="AA131" i="12" s="1"/>
  <c r="AA132" i="12" s="1"/>
  <c r="AA133" i="12" s="1"/>
  <c r="AA134" i="12" s="1"/>
  <c r="AA135" i="12" s="1"/>
  <c r="AA136" i="12" s="1"/>
  <c r="AA137" i="12" s="1"/>
  <c r="AA138" i="12" s="1"/>
  <c r="AA139" i="12" s="1"/>
  <c r="AA140" i="12" s="1"/>
  <c r="AA141" i="12" s="1"/>
  <c r="AA142" i="12" s="1"/>
  <c r="AA143" i="12" s="1"/>
  <c r="AA144" i="12" s="1"/>
  <c r="AA145" i="12" s="1"/>
  <c r="AA146" i="12" s="1"/>
  <c r="AA147" i="12" s="1"/>
  <c r="AA148" i="12" s="1"/>
  <c r="AA149" i="12" s="1"/>
  <c r="AA150" i="12" s="1"/>
  <c r="AA151" i="12" s="1"/>
  <c r="AA152" i="12" s="1"/>
  <c r="AA153" i="12" s="1"/>
  <c r="AA154" i="12" s="1"/>
  <c r="AA155" i="12" s="1"/>
  <c r="AA156" i="12" s="1"/>
  <c r="AA157" i="12" s="1"/>
  <c r="AA158" i="12" s="1"/>
  <c r="AA159" i="12" s="1"/>
  <c r="AA160" i="12" s="1"/>
  <c r="AA161" i="12" s="1"/>
  <c r="AA162" i="12" s="1"/>
  <c r="AA163" i="12" s="1"/>
  <c r="AA164" i="12" s="1"/>
  <c r="AA165" i="12" s="1"/>
  <c r="AA166" i="12" s="1"/>
  <c r="AA167" i="12" s="1"/>
  <c r="AA168" i="12" s="1"/>
  <c r="AA169" i="12" s="1"/>
  <c r="AA170" i="12" s="1"/>
  <c r="AA171" i="12" s="1"/>
  <c r="AA172" i="12" s="1"/>
  <c r="AA173" i="12" s="1"/>
  <c r="AA174" i="12" s="1"/>
  <c r="AA175" i="12" s="1"/>
  <c r="AA176" i="12" s="1"/>
  <c r="AA177" i="12" s="1"/>
  <c r="AA178" i="12" s="1"/>
  <c r="AA179" i="12" s="1"/>
  <c r="AA180" i="12" s="1"/>
  <c r="AA181" i="12" s="1"/>
  <c r="AA182" i="12" s="1"/>
  <c r="AA183" i="12" s="1"/>
  <c r="AA184" i="12" s="1"/>
  <c r="AA185" i="12" s="1"/>
  <c r="AA186" i="12" s="1"/>
  <c r="AA187" i="12" s="1"/>
  <c r="AA188" i="12" s="1"/>
  <c r="N8" i="60"/>
  <c r="AQ33" i="60"/>
  <c r="AQ36" i="60"/>
  <c r="AQ37" i="60"/>
  <c r="AQ31" i="60"/>
  <c r="AQ39" i="60"/>
  <c r="AQ35" i="60"/>
  <c r="AQ38" i="60"/>
  <c r="AQ32" i="60"/>
  <c r="AQ34" i="60"/>
  <c r="AQ40" i="60"/>
  <c r="K13" i="60"/>
  <c r="AQ30" i="60"/>
  <c r="AR37" i="58"/>
  <c r="AR36" i="58"/>
  <c r="AR34" i="58"/>
  <c r="AR31" i="58"/>
  <c r="AR35" i="58"/>
  <c r="AR38" i="58"/>
  <c r="AR40" i="58"/>
  <c r="L13" i="58"/>
  <c r="AR33" i="58"/>
  <c r="AR39" i="58"/>
  <c r="AR32" i="58"/>
  <c r="AR30" i="58"/>
  <c r="AQ40" i="57"/>
  <c r="AQ32" i="57"/>
  <c r="AQ39" i="57"/>
  <c r="AQ31" i="57"/>
  <c r="AQ38" i="57"/>
  <c r="AQ37" i="57"/>
  <c r="AQ36" i="57"/>
  <c r="AQ35" i="57"/>
  <c r="AQ34" i="57"/>
  <c r="AQ33" i="57"/>
  <c r="K13" i="57"/>
  <c r="AQ30" i="57"/>
  <c r="AO10" i="53" a="1"/>
  <c r="AO10" i="53" s="1"/>
  <c r="AO9" i="53" s="1" a="1"/>
  <c r="AO9" i="53" s="1"/>
  <c r="AO8" i="53" s="1" a="1"/>
  <c r="AO8" i="53" s="1"/>
  <c r="AO7" i="53" s="1" a="1"/>
  <c r="AO7" i="53" s="1"/>
  <c r="AO6" i="53" s="1" a="1"/>
  <c r="AO6" i="53" s="1"/>
  <c r="AO5" i="53" s="1" a="1"/>
  <c r="AO5" i="53" s="1"/>
  <c r="AO4" i="53" s="1" a="1"/>
  <c r="AO4" i="53" s="1"/>
  <c r="AO3" i="53" s="1" a="1"/>
  <c r="AO3" i="53" s="1"/>
  <c r="AR14" i="53" a="1"/>
  <c r="AR14" i="53" s="1"/>
  <c r="L8" i="53"/>
  <c r="K13" i="53"/>
  <c r="AQ12" i="53" a="1"/>
  <c r="AQ12" i="53" s="1"/>
  <c r="AQ16" i="53" a="1"/>
  <c r="AQ16" i="53" s="1"/>
  <c r="AQ17" i="53" s="1" a="1"/>
  <c r="AQ17" i="53" s="1"/>
  <c r="AQ18" i="53" s="1" a="1"/>
  <c r="AQ18" i="53" s="1"/>
  <c r="AQ19" i="53" s="1" a="1"/>
  <c r="AQ19" i="53" s="1"/>
  <c r="AQ20" i="53" s="1" a="1"/>
  <c r="AQ20" i="53" s="1"/>
  <c r="AQ21" i="53" s="1" a="1"/>
  <c r="AQ21" i="53" s="1"/>
  <c r="AQ22" i="53" s="1" a="1"/>
  <c r="AQ22" i="53" s="1"/>
  <c r="AQ23" i="53" s="1" a="1"/>
  <c r="AQ23" i="53" s="1"/>
  <c r="AL17" i="53" a="1"/>
  <c r="AL17" i="53" s="1"/>
  <c r="AL9" i="53" a="1"/>
  <c r="AL9" i="53" s="1"/>
  <c r="AN11" i="52" a="1"/>
  <c r="AN11" i="52" s="1"/>
  <c r="AL9" i="52" a="1"/>
  <c r="AL9" i="52" s="1"/>
  <c r="AL17" i="52" a="1"/>
  <c r="AL17" i="52" s="1"/>
  <c r="AP14" i="52" a="1"/>
  <c r="AP14" i="52" s="1"/>
  <c r="AP15" i="52" s="1" a="1"/>
  <c r="AP15" i="52" s="1"/>
  <c r="AP16" i="52" s="1" a="1"/>
  <c r="AP16" i="52" s="1"/>
  <c r="AP17" i="52" s="1" a="1"/>
  <c r="AP17" i="52" s="1"/>
  <c r="AP18" i="52" s="1" a="1"/>
  <c r="AP18" i="52" s="1"/>
  <c r="AP19" i="52" s="1" a="1"/>
  <c r="AP19" i="52" s="1"/>
  <c r="AP20" i="52" s="1" a="1"/>
  <c r="AP20" i="52" s="1"/>
  <c r="AP21" i="52" s="1" a="1"/>
  <c r="AP21" i="52" s="1"/>
  <c r="AP22" i="52" s="1" a="1"/>
  <c r="AP22" i="52" s="1"/>
  <c r="AP23" i="52" s="1" a="1"/>
  <c r="AP23" i="52" s="1"/>
  <c r="J8" i="52"/>
  <c r="AO15" i="52" a="1"/>
  <c r="AO15" i="52" s="1"/>
  <c r="AO12" i="52" a="1"/>
  <c r="AO12" i="52" s="1"/>
  <c r="I13" i="52"/>
  <c r="AO16" i="51" a="1"/>
  <c r="AO16" i="51" s="1"/>
  <c r="AO17" i="51" s="1" a="1"/>
  <c r="AO17" i="51" s="1"/>
  <c r="AO18" i="51" s="1" a="1"/>
  <c r="AO18" i="51" s="1"/>
  <c r="AO19" i="51" s="1" a="1"/>
  <c r="AO19" i="51" s="1"/>
  <c r="AO20" i="51" s="1" a="1"/>
  <c r="AO20" i="51" s="1"/>
  <c r="AO21" i="51" s="1" a="1"/>
  <c r="AO21" i="51" s="1"/>
  <c r="AO22" i="51" s="1" a="1"/>
  <c r="AO22" i="51" s="1"/>
  <c r="AO23" i="51" s="1" a="1"/>
  <c r="AO23" i="51" s="1"/>
  <c r="AO10" i="51" a="1"/>
  <c r="AO10" i="51" s="1"/>
  <c r="AO9" i="51" s="1" a="1"/>
  <c r="AO9" i="51" s="1"/>
  <c r="AO8" i="51" s="1" a="1"/>
  <c r="AO8" i="51" s="1"/>
  <c r="AO7" i="51" s="1" a="1"/>
  <c r="AO7" i="51" s="1"/>
  <c r="AO6" i="51" s="1" a="1"/>
  <c r="AO6" i="51" s="1"/>
  <c r="AO5" i="51" s="1" a="1"/>
  <c r="AO5" i="51" s="1"/>
  <c r="AO4" i="51" s="1" a="1"/>
  <c r="AO4" i="51" s="1"/>
  <c r="AO3" i="51" s="1" a="1"/>
  <c r="AO3" i="51" s="1"/>
  <c r="AP12" i="51" a="1"/>
  <c r="AP12" i="51" s="1"/>
  <c r="AP11" i="51" s="1" a="1"/>
  <c r="AP11" i="51" s="1"/>
  <c r="AP10" i="51" s="1" a="1"/>
  <c r="AP10" i="51" s="1"/>
  <c r="AP9" i="51" s="1" a="1"/>
  <c r="AP9" i="51" s="1"/>
  <c r="AP8" i="51" s="1" a="1"/>
  <c r="AP8" i="51" s="1"/>
  <c r="AP7" i="51" s="1" a="1"/>
  <c r="AP7" i="51" s="1"/>
  <c r="AP6" i="51" s="1" a="1"/>
  <c r="AP6" i="51" s="1"/>
  <c r="AP5" i="51" s="1" a="1"/>
  <c r="AP5" i="51" s="1"/>
  <c r="AP4" i="51" s="1" a="1"/>
  <c r="AP4" i="51" s="1"/>
  <c r="AP3" i="51" s="1" a="1"/>
  <c r="AP3" i="51" s="1"/>
  <c r="J13" i="51"/>
  <c r="AL9" i="51" a="1"/>
  <c r="AL9" i="51" s="1"/>
  <c r="AL17" i="51" a="1"/>
  <c r="AL17" i="51" s="1"/>
  <c r="AP14" i="51" a="1"/>
  <c r="AP14" i="51" s="1"/>
  <c r="AP15" i="51" s="1" a="1"/>
  <c r="AP15" i="51" s="1"/>
  <c r="J8" i="51"/>
  <c r="AQ16" i="48" a="1"/>
  <c r="AQ16" i="48" s="1"/>
  <c r="AL8" i="48" a="1"/>
  <c r="AL8" i="48" s="1"/>
  <c r="M8" i="48"/>
  <c r="AS14" i="48" a="1"/>
  <c r="AS14" i="48" s="1"/>
  <c r="AO12" i="48" a="1"/>
  <c r="AO12" i="48" s="1"/>
  <c r="AO11" i="48" s="1" a="1"/>
  <c r="AO11" i="48" s="1"/>
  <c r="I13" i="48"/>
  <c r="AL18" i="48" a="1"/>
  <c r="AL18" i="48" s="1"/>
  <c r="AM10" i="48" a="1"/>
  <c r="AM10" i="48" s="1"/>
  <c r="AO16" i="47" a="1"/>
  <c r="AO16" i="47" s="1"/>
  <c r="AO17" i="47" s="1" a="1"/>
  <c r="AO17" i="47" s="1"/>
  <c r="AO18" i="47" s="1" a="1"/>
  <c r="AO18" i="47" s="1"/>
  <c r="AO19" i="47" s="1" a="1"/>
  <c r="AO19" i="47" s="1"/>
  <c r="AO20" i="47" s="1" a="1"/>
  <c r="AO20" i="47" s="1"/>
  <c r="AO21" i="47" s="1" a="1"/>
  <c r="AO21" i="47" s="1"/>
  <c r="AO22" i="47" s="1" a="1"/>
  <c r="AO22" i="47" s="1"/>
  <c r="AO23" i="47" s="1" a="1"/>
  <c r="AO23" i="47" s="1"/>
  <c r="AO12" i="47" a="1"/>
  <c r="AO12" i="47" s="1"/>
  <c r="AO11" i="47" s="1" a="1"/>
  <c r="AO11" i="47" s="1"/>
  <c r="I13" i="47"/>
  <c r="AL17" i="47" a="1"/>
  <c r="AL17" i="47" s="1"/>
  <c r="AL9" i="47" a="1"/>
  <c r="AL9" i="47" s="1"/>
  <c r="AP14" i="47" a="1"/>
  <c r="AP14" i="47" s="1"/>
  <c r="J8" i="47"/>
  <c r="S11" i="12" a="1"/>
  <c r="S11" i="12" l="1"/>
  <c r="X11" i="12"/>
  <c r="V11" i="12"/>
  <c r="R12" i="12"/>
  <c r="O8" i="60"/>
  <c r="AR40" i="60"/>
  <c r="AR32" i="60"/>
  <c r="AR37" i="60"/>
  <c r="AR35" i="60"/>
  <c r="AR33" i="60"/>
  <c r="AR36" i="60"/>
  <c r="AR31" i="60"/>
  <c r="AR34" i="60"/>
  <c r="AR39" i="60"/>
  <c r="L13" i="60"/>
  <c r="AR38" i="60"/>
  <c r="AR30" i="60"/>
  <c r="AS38" i="58"/>
  <c r="AS36" i="58"/>
  <c r="AS34" i="58"/>
  <c r="AS40" i="58"/>
  <c r="AS32" i="58"/>
  <c r="AS35" i="58"/>
  <c r="AS33" i="58"/>
  <c r="AS37" i="58"/>
  <c r="AS31" i="58"/>
  <c r="AS39" i="58"/>
  <c r="M13" i="58"/>
  <c r="AS30" i="58"/>
  <c r="AR39" i="57"/>
  <c r="AR31" i="57"/>
  <c r="AR38" i="57"/>
  <c r="AR37" i="57"/>
  <c r="AR36" i="57"/>
  <c r="AR35" i="57"/>
  <c r="AR34" i="57"/>
  <c r="AR33" i="57"/>
  <c r="AR32" i="57"/>
  <c r="L13" i="57"/>
  <c r="AR40" i="57"/>
  <c r="AR30" i="57"/>
  <c r="AL8" i="53" a="1"/>
  <c r="AL8" i="53" s="1"/>
  <c r="AS14" i="53" a="1"/>
  <c r="AS14" i="53" s="1"/>
  <c r="M8" i="53"/>
  <c r="AL18" i="53" a="1"/>
  <c r="AL18" i="53" s="1"/>
  <c r="AR15" i="53" a="1"/>
  <c r="AR15" i="53" s="1"/>
  <c r="AQ11" i="53" a="1"/>
  <c r="AQ11" i="53" s="1"/>
  <c r="L13" i="53"/>
  <c r="AR12" i="53" a="1"/>
  <c r="AR12" i="53" s="1"/>
  <c r="AR11" i="53" s="1" a="1"/>
  <c r="AR11" i="53" s="1"/>
  <c r="AR10" i="53" s="1" a="1"/>
  <c r="AR10" i="53" s="1"/>
  <c r="AR9" i="53" s="1" a="1"/>
  <c r="AR9" i="53" s="1"/>
  <c r="AR8" i="53" s="1" a="1"/>
  <c r="AR8" i="53" s="1"/>
  <c r="AR7" i="53" s="1" a="1"/>
  <c r="AR7" i="53" s="1"/>
  <c r="AR6" i="53" s="1" a="1"/>
  <c r="AR6" i="53" s="1"/>
  <c r="AR5" i="53" s="1" a="1"/>
  <c r="AR5" i="53" s="1"/>
  <c r="AR4" i="53" s="1" a="1"/>
  <c r="AR4" i="53" s="1"/>
  <c r="AR3" i="53" s="1" a="1"/>
  <c r="AR3" i="53" s="1"/>
  <c r="AP12" i="52" a="1"/>
  <c r="AP12" i="52" s="1"/>
  <c r="AP11" i="52" s="1" a="1"/>
  <c r="AP11" i="52" s="1"/>
  <c r="J13" i="52"/>
  <c r="AL18" i="52" a="1"/>
  <c r="AL18" i="52" s="1"/>
  <c r="AO16" i="52" a="1"/>
  <c r="AO16" i="52" s="1"/>
  <c r="AO11" i="52" a="1"/>
  <c r="AO11" i="52" s="1"/>
  <c r="AO10" i="52" s="1" a="1"/>
  <c r="AO10" i="52" s="1"/>
  <c r="AO9" i="52" s="1" a="1"/>
  <c r="AO9" i="52" s="1"/>
  <c r="AO8" i="52" s="1" a="1"/>
  <c r="AO8" i="52" s="1"/>
  <c r="AO7" i="52" s="1" a="1"/>
  <c r="AO7" i="52" s="1"/>
  <c r="AO6" i="52" s="1" a="1"/>
  <c r="AO6" i="52" s="1"/>
  <c r="AO5" i="52" s="1" a="1"/>
  <c r="AO5" i="52" s="1"/>
  <c r="AO4" i="52" s="1" a="1"/>
  <c r="AO4" i="52" s="1"/>
  <c r="AO3" i="52" s="1" a="1"/>
  <c r="AO3" i="52" s="1"/>
  <c r="AQ14" i="52" a="1"/>
  <c r="AQ14" i="52" s="1"/>
  <c r="K8" i="52"/>
  <c r="AL8" i="52" a="1"/>
  <c r="AL8" i="52" s="1"/>
  <c r="AN10" i="52" a="1"/>
  <c r="AN10" i="52" s="1"/>
  <c r="AQ12" i="51" a="1"/>
  <c r="AQ12" i="51" s="1"/>
  <c r="AQ11" i="51" s="1" a="1"/>
  <c r="AQ11" i="51" s="1"/>
  <c r="K13" i="51"/>
  <c r="AP16" i="51" a="1"/>
  <c r="AP16" i="51" s="1"/>
  <c r="AP17" i="51" s="1" a="1"/>
  <c r="AP17" i="51" s="1"/>
  <c r="AP18" i="51" s="1" a="1"/>
  <c r="AP18" i="51" s="1"/>
  <c r="AP19" i="51" s="1" a="1"/>
  <c r="AP19" i="51" s="1"/>
  <c r="AP20" i="51" s="1" a="1"/>
  <c r="AP20" i="51" s="1"/>
  <c r="AP21" i="51" s="1" a="1"/>
  <c r="AP21" i="51" s="1"/>
  <c r="AP22" i="51" s="1" a="1"/>
  <c r="AP22" i="51" s="1"/>
  <c r="AP23" i="51" s="1" a="1"/>
  <c r="AP23" i="51" s="1"/>
  <c r="AQ14" i="51" a="1"/>
  <c r="AQ14" i="51" s="1"/>
  <c r="AQ15" i="51" s="1" a="1"/>
  <c r="AQ15" i="51" s="1"/>
  <c r="AQ16" i="51" s="1" a="1"/>
  <c r="AQ16" i="51" s="1"/>
  <c r="K8" i="51"/>
  <c r="AL18" i="51" a="1"/>
  <c r="AL18" i="51" s="1"/>
  <c r="AL8" i="51" a="1"/>
  <c r="AL8" i="51" s="1"/>
  <c r="AO10" i="48" a="1"/>
  <c r="AO10" i="48" s="1"/>
  <c r="AO9" i="48" s="1" a="1"/>
  <c r="AO9" i="48" s="1"/>
  <c r="AO8" i="48" s="1" a="1"/>
  <c r="AO8" i="48" s="1"/>
  <c r="AO7" i="48" s="1" a="1"/>
  <c r="AO7" i="48" s="1"/>
  <c r="AO6" i="48" s="1" a="1"/>
  <c r="AO6" i="48" s="1"/>
  <c r="AO5" i="48" s="1" a="1"/>
  <c r="AO5" i="48" s="1"/>
  <c r="AO4" i="48" s="1" a="1"/>
  <c r="AO4" i="48" s="1"/>
  <c r="AO3" i="48" s="1" a="1"/>
  <c r="AO3" i="48" s="1"/>
  <c r="AM9" i="48" a="1"/>
  <c r="AM9" i="48" s="1"/>
  <c r="AS15" i="48" a="1"/>
  <c r="AS15" i="48" s="1"/>
  <c r="AL19" i="48" a="1"/>
  <c r="AL19" i="48" s="1"/>
  <c r="N8" i="48"/>
  <c r="AT14" i="48" a="1"/>
  <c r="AT14" i="48" s="1"/>
  <c r="AT15" i="48" s="1" a="1"/>
  <c r="AT15" i="48" s="1"/>
  <c r="AT16" i="48" s="1" a="1"/>
  <c r="AT16" i="48" s="1"/>
  <c r="AT17" i="48" s="1" a="1"/>
  <c r="AT17" i="48" s="1"/>
  <c r="AT18" i="48" s="1" a="1"/>
  <c r="AT18" i="48" s="1"/>
  <c r="AT19" i="48" s="1" a="1"/>
  <c r="AT19" i="48" s="1"/>
  <c r="AT20" i="48" s="1" a="1"/>
  <c r="AT20" i="48" s="1"/>
  <c r="AT21" i="48" s="1" a="1"/>
  <c r="AT21" i="48" s="1"/>
  <c r="AT22" i="48" s="1" a="1"/>
  <c r="AT22" i="48" s="1"/>
  <c r="AT23" i="48" s="1" a="1"/>
  <c r="AT23" i="48" s="1"/>
  <c r="J13" i="48"/>
  <c r="AP12" i="48" a="1"/>
  <c r="AP12" i="48" s="1"/>
  <c r="AP11" i="48" s="1" a="1"/>
  <c r="AP11" i="48" s="1"/>
  <c r="AL7" i="48" a="1"/>
  <c r="AL7" i="48" s="1"/>
  <c r="AQ17" i="48" a="1"/>
  <c r="AQ17" i="48" s="1"/>
  <c r="AO10" i="47" a="1"/>
  <c r="AO10" i="47" s="1"/>
  <c r="AQ14" i="47" a="1"/>
  <c r="AQ14" i="47" s="1"/>
  <c r="AQ15" i="47" s="1" a="1"/>
  <c r="AQ15" i="47" s="1"/>
  <c r="AQ16" i="47" s="1" a="1"/>
  <c r="AQ16" i="47" s="1"/>
  <c r="AQ17" i="47" s="1" a="1"/>
  <c r="AQ17" i="47" s="1"/>
  <c r="AQ18" i="47" s="1" a="1"/>
  <c r="AQ18" i="47" s="1"/>
  <c r="AQ19" i="47" s="1" a="1"/>
  <c r="AQ19" i="47" s="1"/>
  <c r="AQ20" i="47" s="1" a="1"/>
  <c r="AQ20" i="47" s="1"/>
  <c r="AQ21" i="47" s="1" a="1"/>
  <c r="AQ21" i="47" s="1"/>
  <c r="AQ22" i="47" s="1" a="1"/>
  <c r="AQ22" i="47" s="1"/>
  <c r="AQ23" i="47" s="1" a="1"/>
  <c r="AQ23" i="47" s="1"/>
  <c r="K8" i="47"/>
  <c r="AP15" i="47" a="1"/>
  <c r="AP15" i="47" s="1"/>
  <c r="AL8" i="47" a="1"/>
  <c r="AL8" i="47" s="1"/>
  <c r="AP12" i="47" a="1"/>
  <c r="AP12" i="47" s="1"/>
  <c r="J13" i="47"/>
  <c r="AL18" i="47" a="1"/>
  <c r="AL18" i="47" s="1"/>
  <c r="S12" i="12" a="1"/>
  <c r="S12" i="12" l="1"/>
  <c r="R13" i="12"/>
  <c r="X12" i="12"/>
  <c r="V12" i="12"/>
  <c r="P8" i="60"/>
  <c r="AS40" i="60"/>
  <c r="AS32" i="60"/>
  <c r="AS35" i="60"/>
  <c r="AS33" i="60"/>
  <c r="AS37" i="60"/>
  <c r="AS34" i="60"/>
  <c r="AS36" i="60"/>
  <c r="AS39" i="60"/>
  <c r="M13" i="60"/>
  <c r="AS31" i="60"/>
  <c r="AS38" i="60"/>
  <c r="AS30" i="60"/>
  <c r="AT36" i="58"/>
  <c r="AT35" i="58"/>
  <c r="AT33" i="58"/>
  <c r="AT39" i="58"/>
  <c r="AT37" i="58"/>
  <c r="AT32" i="58"/>
  <c r="AT31" i="58"/>
  <c r="AT40" i="58"/>
  <c r="AT34" i="58"/>
  <c r="AT38" i="58"/>
  <c r="N13" i="58"/>
  <c r="AT30" i="58"/>
  <c r="AS39" i="57"/>
  <c r="AS31" i="57"/>
  <c r="AS38" i="57"/>
  <c r="AS37" i="57"/>
  <c r="AS36" i="57"/>
  <c r="AS35" i="57"/>
  <c r="AS34" i="57"/>
  <c r="AS33" i="57"/>
  <c r="AS40" i="57"/>
  <c r="AS32" i="57"/>
  <c r="M13" i="57"/>
  <c r="AS30" i="57"/>
  <c r="AS15" i="53" a="1"/>
  <c r="AS15" i="53" s="1"/>
  <c r="N8" i="53"/>
  <c r="AT14" i="53" a="1"/>
  <c r="AT14" i="53" s="1"/>
  <c r="AT15" i="53" s="1" a="1"/>
  <c r="AT15" i="53" s="1"/>
  <c r="AT16" i="53" s="1" a="1"/>
  <c r="AT16" i="53" s="1"/>
  <c r="AT17" i="53" s="1" a="1"/>
  <c r="AT17" i="53" s="1"/>
  <c r="AT18" i="53" s="1" a="1"/>
  <c r="AT18" i="53" s="1"/>
  <c r="AT19" i="53" s="1" a="1"/>
  <c r="AT19" i="53" s="1"/>
  <c r="AT20" i="53" s="1" a="1"/>
  <c r="AT20" i="53" s="1"/>
  <c r="AT21" i="53" s="1" a="1"/>
  <c r="AT21" i="53" s="1"/>
  <c r="AT22" i="53" s="1" a="1"/>
  <c r="AT22" i="53" s="1"/>
  <c r="AT23" i="53" s="1" a="1"/>
  <c r="AT23" i="53" s="1"/>
  <c r="AQ10" i="53" a="1"/>
  <c r="AQ10" i="53" s="1"/>
  <c r="AR16" i="53" a="1"/>
  <c r="AR16" i="53" s="1"/>
  <c r="AL7" i="53" a="1"/>
  <c r="AL7" i="53" s="1"/>
  <c r="AL19" i="53" a="1"/>
  <c r="AL19" i="53" s="1"/>
  <c r="AS12" i="53" a="1"/>
  <c r="AS12" i="53" s="1"/>
  <c r="M13" i="53"/>
  <c r="AP10" i="52" a="1"/>
  <c r="AP10" i="52" s="1"/>
  <c r="AP9" i="52" s="1" a="1"/>
  <c r="AP9" i="52" s="1"/>
  <c r="AP8" i="52" s="1" a="1"/>
  <c r="AP8" i="52" s="1"/>
  <c r="AP7" i="52" s="1" a="1"/>
  <c r="AP7" i="52" s="1"/>
  <c r="AP6" i="52" s="1" a="1"/>
  <c r="AP6" i="52" s="1"/>
  <c r="AP5" i="52" s="1" a="1"/>
  <c r="AP5" i="52" s="1"/>
  <c r="AP4" i="52" s="1" a="1"/>
  <c r="AP4" i="52" s="1"/>
  <c r="AP3" i="52" s="1" a="1"/>
  <c r="AP3" i="52" s="1"/>
  <c r="AO17" i="52" a="1"/>
  <c r="AO17" i="52" s="1"/>
  <c r="AL7" i="52" a="1"/>
  <c r="AL7" i="52" s="1"/>
  <c r="AL19" i="52" a="1"/>
  <c r="AL19" i="52" s="1"/>
  <c r="AN9" i="52" a="1"/>
  <c r="AN9" i="52" s="1"/>
  <c r="AR14" i="52" a="1"/>
  <c r="AR14" i="52" s="1"/>
  <c r="AR15" i="52" s="1" a="1"/>
  <c r="AR15" i="52" s="1"/>
  <c r="AR16" i="52" s="1" a="1"/>
  <c r="AR16" i="52" s="1"/>
  <c r="AR17" i="52" s="1" a="1"/>
  <c r="AR17" i="52" s="1"/>
  <c r="AR18" i="52" s="1" a="1"/>
  <c r="AR18" i="52" s="1"/>
  <c r="AR19" i="52" s="1" a="1"/>
  <c r="AR19" i="52" s="1"/>
  <c r="AR20" i="52" s="1" a="1"/>
  <c r="AR20" i="52" s="1"/>
  <c r="AR21" i="52" s="1" a="1"/>
  <c r="AR21" i="52" s="1"/>
  <c r="AR22" i="52" s="1" a="1"/>
  <c r="AR22" i="52" s="1"/>
  <c r="AR23" i="52" s="1" a="1"/>
  <c r="AR23" i="52" s="1"/>
  <c r="L8" i="52"/>
  <c r="AQ15" i="52" a="1"/>
  <c r="AQ15" i="52" s="1"/>
  <c r="AQ12" i="52" a="1"/>
  <c r="AQ12" i="52" s="1"/>
  <c r="AQ11" i="52" s="1" a="1"/>
  <c r="AQ11" i="52" s="1"/>
  <c r="K13" i="52"/>
  <c r="AQ10" i="51" a="1"/>
  <c r="AQ10" i="51" s="1"/>
  <c r="AQ17" i="51" a="1"/>
  <c r="AQ17" i="51" s="1"/>
  <c r="AL19" i="51" a="1"/>
  <c r="AL19" i="51" s="1"/>
  <c r="AL7" i="51" a="1"/>
  <c r="AL7" i="51" s="1"/>
  <c r="L8" i="51"/>
  <c r="AR14" i="51" a="1"/>
  <c r="AR14" i="51" s="1"/>
  <c r="AR15" i="51" s="1" a="1"/>
  <c r="AR15" i="51" s="1"/>
  <c r="AR16" i="51" s="1" a="1"/>
  <c r="AR16" i="51" s="1"/>
  <c r="AR12" i="51" a="1"/>
  <c r="AR12" i="51" s="1"/>
  <c r="AR11" i="51" s="1" a="1"/>
  <c r="AR11" i="51" s="1"/>
  <c r="L13" i="51"/>
  <c r="AP10" i="48" a="1"/>
  <c r="AP10" i="48" s="1"/>
  <c r="AP9" i="48" s="1" a="1"/>
  <c r="AP9" i="48" s="1"/>
  <c r="AP8" i="48" s="1" a="1"/>
  <c r="AP8" i="48" s="1"/>
  <c r="AP7" i="48" s="1" a="1"/>
  <c r="AP7" i="48" s="1"/>
  <c r="AP6" i="48" s="1" a="1"/>
  <c r="AP6" i="48" s="1"/>
  <c r="AP5" i="48" s="1" a="1"/>
  <c r="AP5" i="48" s="1"/>
  <c r="AP4" i="48" s="1" a="1"/>
  <c r="AP4" i="48" s="1"/>
  <c r="AP3" i="48" s="1" a="1"/>
  <c r="AP3" i="48" s="1"/>
  <c r="AL20" i="48" a="1"/>
  <c r="AL20" i="48" s="1"/>
  <c r="AQ18" i="48" a="1"/>
  <c r="AQ18" i="48" s="1"/>
  <c r="AL6" i="48" a="1"/>
  <c r="AL6" i="48" s="1"/>
  <c r="AS16" i="48" a="1"/>
  <c r="AS16" i="48" s="1"/>
  <c r="K13" i="48"/>
  <c r="AQ12" i="48" a="1"/>
  <c r="AQ12" i="48" s="1"/>
  <c r="AQ11" i="48" s="1" a="1"/>
  <c r="AQ11" i="48" s="1"/>
  <c r="AU14" i="48" a="1"/>
  <c r="AU14" i="48" s="1"/>
  <c r="O8" i="48"/>
  <c r="AM8" i="48" a="1"/>
  <c r="AM8" i="48" s="1"/>
  <c r="AO9" i="47" a="1"/>
  <c r="AO9" i="47" s="1"/>
  <c r="AL19" i="47" a="1"/>
  <c r="AL19" i="47" s="1"/>
  <c r="AP16" i="47" a="1"/>
  <c r="AP16" i="47" s="1"/>
  <c r="AR14" i="47" a="1"/>
  <c r="AR14" i="47" s="1"/>
  <c r="AR15" i="47" s="1" a="1"/>
  <c r="AR15" i="47" s="1"/>
  <c r="L8" i="47"/>
  <c r="AP11" i="47" a="1"/>
  <c r="AP11" i="47" s="1"/>
  <c r="AL7" i="47" a="1"/>
  <c r="AL7" i="47" s="1"/>
  <c r="AQ12" i="47" a="1"/>
  <c r="AQ12" i="47" s="1"/>
  <c r="AQ11" i="47" s="1" a="1"/>
  <c r="AQ11" i="47" s="1"/>
  <c r="AQ10" i="47" s="1" a="1"/>
  <c r="AQ10" i="47" s="1"/>
  <c r="AQ9" i="47" s="1" a="1"/>
  <c r="AQ9" i="47" s="1"/>
  <c r="AQ8" i="47" s="1" a="1"/>
  <c r="AQ8" i="47" s="1"/>
  <c r="AQ7" i="47" s="1" a="1"/>
  <c r="AQ7" i="47" s="1"/>
  <c r="AQ6" i="47" s="1" a="1"/>
  <c r="AQ6" i="47" s="1"/>
  <c r="AQ5" i="47" s="1" a="1"/>
  <c r="AQ5" i="47" s="1"/>
  <c r="AQ4" i="47" s="1" a="1"/>
  <c r="AQ4" i="47" s="1"/>
  <c r="AQ3" i="47" s="1" a="1"/>
  <c r="AQ3" i="47" s="1"/>
  <c r="K13" i="47"/>
  <c r="S13" i="12" a="1"/>
  <c r="S13" i="12" l="1"/>
  <c r="R14" i="12"/>
  <c r="V14" i="12" s="1"/>
  <c r="X13" i="12"/>
  <c r="V13" i="12"/>
  <c r="AT39" i="60"/>
  <c r="AT31" i="60"/>
  <c r="AT36" i="60"/>
  <c r="AT34" i="60"/>
  <c r="AT40" i="60"/>
  <c r="AT32" i="60"/>
  <c r="AT33" i="60"/>
  <c r="AT38" i="60"/>
  <c r="AT35" i="60"/>
  <c r="N13" i="60"/>
  <c r="AT37" i="60"/>
  <c r="AT30" i="60"/>
  <c r="Q8" i="60"/>
  <c r="AU37" i="58"/>
  <c r="AU35" i="58"/>
  <c r="AU33" i="58"/>
  <c r="AU39" i="58"/>
  <c r="AU31" i="58"/>
  <c r="AU32" i="58"/>
  <c r="AU36" i="58"/>
  <c r="AU40" i="58"/>
  <c r="AU34" i="58"/>
  <c r="AU38" i="58"/>
  <c r="O13" i="58"/>
  <c r="AU30" i="58"/>
  <c r="AT38" i="57"/>
  <c r="AT37" i="57"/>
  <c r="AT36" i="57"/>
  <c r="AT35" i="57"/>
  <c r="AT34" i="57"/>
  <c r="AT33" i="57"/>
  <c r="AT40" i="57"/>
  <c r="AT32" i="57"/>
  <c r="AT31" i="57"/>
  <c r="AT39" i="57"/>
  <c r="N13" i="57"/>
  <c r="AT30" i="57"/>
  <c r="AU15" i="48" a="1"/>
  <c r="AU15" i="48" s="1"/>
  <c r="AS11" i="53" a="1"/>
  <c r="AS11" i="53" s="1"/>
  <c r="AS10" i="53" s="1" a="1"/>
  <c r="AS10" i="53" s="1"/>
  <c r="N13" i="53"/>
  <c r="AT12" i="53" a="1"/>
  <c r="AT12" i="53" s="1"/>
  <c r="AT11" i="53" s="1" a="1"/>
  <c r="AT11" i="53" s="1"/>
  <c r="AL6" i="53" a="1"/>
  <c r="AL6" i="53" s="1"/>
  <c r="AU14" i="53" a="1"/>
  <c r="AU14" i="53" s="1"/>
  <c r="AU15" i="53" s="1" a="1"/>
  <c r="AU15" i="53" s="1"/>
  <c r="AU16" i="53" s="1" a="1"/>
  <c r="AU16" i="53" s="1"/>
  <c r="AU17" i="53" s="1" a="1"/>
  <c r="AU17" i="53" s="1"/>
  <c r="AU18" i="53" s="1" a="1"/>
  <c r="AU18" i="53" s="1"/>
  <c r="AU19" i="53" s="1" a="1"/>
  <c r="AU19" i="53" s="1"/>
  <c r="AU20" i="53" s="1" a="1"/>
  <c r="AU20" i="53" s="1"/>
  <c r="AU21" i="53" s="1" a="1"/>
  <c r="AU21" i="53" s="1"/>
  <c r="AU22" i="53" s="1" a="1"/>
  <c r="AU22" i="53" s="1"/>
  <c r="AU23" i="53" s="1" a="1"/>
  <c r="AU23" i="53" s="1"/>
  <c r="O8" i="53"/>
  <c r="AR17" i="53" a="1"/>
  <c r="AR17" i="53" s="1"/>
  <c r="AQ9" i="53" a="1"/>
  <c r="AQ9" i="53" s="1"/>
  <c r="AL20" i="53" a="1"/>
  <c r="AL20" i="53" s="1"/>
  <c r="AS16" i="53" a="1"/>
  <c r="AS16" i="53" s="1"/>
  <c r="AQ10" i="52" a="1"/>
  <c r="AQ10" i="52" s="1"/>
  <c r="AQ9" i="52" s="1" a="1"/>
  <c r="AQ9" i="52" s="1"/>
  <c r="AQ8" i="52" s="1" a="1"/>
  <c r="AQ8" i="52" s="1"/>
  <c r="AQ7" i="52" s="1" a="1"/>
  <c r="AQ7" i="52" s="1"/>
  <c r="AQ6" i="52" s="1" a="1"/>
  <c r="AQ6" i="52" s="1"/>
  <c r="AQ5" i="52" s="1" a="1"/>
  <c r="AQ5" i="52" s="1"/>
  <c r="AQ4" i="52" s="1" a="1"/>
  <c r="AQ4" i="52" s="1"/>
  <c r="AQ3" i="52" s="1" a="1"/>
  <c r="AQ3" i="52" s="1"/>
  <c r="AN8" i="52" a="1"/>
  <c r="AN8" i="52" s="1"/>
  <c r="AR12" i="52" a="1"/>
  <c r="AR12" i="52" s="1"/>
  <c r="AR11" i="52" s="1" a="1"/>
  <c r="AR11" i="52" s="1"/>
  <c r="AR10" i="52" s="1" a="1"/>
  <c r="AR10" i="52" s="1"/>
  <c r="AR9" i="52" s="1" a="1"/>
  <c r="AR9" i="52" s="1"/>
  <c r="AR8" i="52" s="1" a="1"/>
  <c r="AR8" i="52" s="1"/>
  <c r="AR7" i="52" s="1" a="1"/>
  <c r="AR7" i="52" s="1"/>
  <c r="AR6" i="52" s="1" a="1"/>
  <c r="AR6" i="52" s="1"/>
  <c r="AR5" i="52" s="1" a="1"/>
  <c r="AR5" i="52" s="1"/>
  <c r="AR4" i="52" s="1" a="1"/>
  <c r="AR4" i="52" s="1"/>
  <c r="AR3" i="52" s="1" a="1"/>
  <c r="AR3" i="52" s="1"/>
  <c r="L13" i="52"/>
  <c r="AL20" i="52" a="1"/>
  <c r="AL20" i="52" s="1"/>
  <c r="AQ16" i="52" a="1"/>
  <c r="AQ16" i="52" s="1"/>
  <c r="AL6" i="52" a="1"/>
  <c r="AL6" i="52" s="1"/>
  <c r="AO18" i="52" a="1"/>
  <c r="AO18" i="52" s="1"/>
  <c r="M8" i="52"/>
  <c r="AS14" i="52" a="1"/>
  <c r="AS14" i="52" s="1"/>
  <c r="AS15" i="52" s="1" a="1"/>
  <c r="AS15" i="52" s="1"/>
  <c r="AR17" i="51" a="1"/>
  <c r="AR17" i="51" s="1"/>
  <c r="AR18" i="51" s="1" a="1"/>
  <c r="AR18" i="51" s="1"/>
  <c r="AR19" i="51" s="1" a="1"/>
  <c r="AR19" i="51" s="1"/>
  <c r="AR20" i="51" s="1" a="1"/>
  <c r="AR20" i="51" s="1"/>
  <c r="AR21" i="51" s="1" a="1"/>
  <c r="AR21" i="51" s="1"/>
  <c r="AR22" i="51" s="1" a="1"/>
  <c r="AR22" i="51" s="1"/>
  <c r="AR23" i="51" s="1" a="1"/>
  <c r="AR23" i="51" s="1"/>
  <c r="AR10" i="51" a="1"/>
  <c r="AR10" i="51" s="1"/>
  <c r="AR9" i="51" s="1" a="1"/>
  <c r="AR9" i="51" s="1"/>
  <c r="AR8" i="51" s="1" a="1"/>
  <c r="AR8" i="51" s="1"/>
  <c r="AR7" i="51" s="1" a="1"/>
  <c r="AR7" i="51" s="1"/>
  <c r="AR6" i="51" s="1" a="1"/>
  <c r="AR6" i="51" s="1"/>
  <c r="AR5" i="51" s="1" a="1"/>
  <c r="AR5" i="51" s="1"/>
  <c r="AR4" i="51" s="1" a="1"/>
  <c r="AR4" i="51" s="1"/>
  <c r="AR3" i="51" s="1" a="1"/>
  <c r="AR3" i="51" s="1"/>
  <c r="AL6" i="51" a="1"/>
  <c r="AL6" i="51" s="1"/>
  <c r="M13" i="51"/>
  <c r="AS12" i="51" a="1"/>
  <c r="AS12" i="51" s="1"/>
  <c r="M8" i="51"/>
  <c r="AS14" i="51" a="1"/>
  <c r="AS14" i="51" s="1"/>
  <c r="AL20" i="51" a="1"/>
  <c r="AL20" i="51" s="1"/>
  <c r="AQ18" i="51" a="1"/>
  <c r="AQ18" i="51" s="1"/>
  <c r="AQ9" i="51" a="1"/>
  <c r="AQ9" i="51" s="1"/>
  <c r="AM7" i="48" a="1"/>
  <c r="AM7" i="48" s="1"/>
  <c r="AV14" i="48" a="1"/>
  <c r="AV14" i="48" s="1"/>
  <c r="AV15" i="48" s="1" a="1"/>
  <c r="AV15" i="48" s="1"/>
  <c r="P8" i="48"/>
  <c r="AS17" i="48" a="1"/>
  <c r="AS17" i="48" s="1"/>
  <c r="AQ10" i="48" a="1"/>
  <c r="AQ10" i="48" s="1"/>
  <c r="AQ9" i="48" s="1" a="1"/>
  <c r="AQ9" i="48" s="1"/>
  <c r="AQ19" i="48" a="1"/>
  <c r="AQ19" i="48" s="1"/>
  <c r="AL5" i="48" a="1"/>
  <c r="AL5" i="48" s="1"/>
  <c r="AL21" i="48" a="1"/>
  <c r="AL21" i="48" s="1"/>
  <c r="L13" i="48"/>
  <c r="AR12" i="48" a="1"/>
  <c r="AR12" i="48" s="1"/>
  <c r="AR11" i="48" s="1" a="1"/>
  <c r="AR11" i="48" s="1"/>
  <c r="AR10" i="48" s="1" a="1"/>
  <c r="AR10" i="48" s="1"/>
  <c r="AR9" i="48" s="1" a="1"/>
  <c r="AR9" i="48" s="1"/>
  <c r="AR8" i="48" s="1" a="1"/>
  <c r="AR8" i="48" s="1"/>
  <c r="AR7" i="48" s="1" a="1"/>
  <c r="AR7" i="48" s="1"/>
  <c r="AR6" i="48" s="1" a="1"/>
  <c r="AR6" i="48" s="1"/>
  <c r="AR5" i="48" s="1" a="1"/>
  <c r="AR5" i="48" s="1"/>
  <c r="AR4" i="48" s="1" a="1"/>
  <c r="AR4" i="48" s="1"/>
  <c r="AR3" i="48" s="1" a="1"/>
  <c r="AR3" i="48" s="1"/>
  <c r="AR16" i="47" a="1"/>
  <c r="AR16" i="47" s="1"/>
  <c r="AR17" i="47" s="1" a="1"/>
  <c r="AR17" i="47" s="1"/>
  <c r="AR18" i="47" s="1" a="1"/>
  <c r="AR18" i="47" s="1"/>
  <c r="AR19" i="47" s="1" a="1"/>
  <c r="AR19" i="47" s="1"/>
  <c r="AR20" i="47" s="1" a="1"/>
  <c r="AR20" i="47" s="1"/>
  <c r="AR21" i="47" s="1" a="1"/>
  <c r="AR21" i="47" s="1"/>
  <c r="AR22" i="47" s="1" a="1"/>
  <c r="AR22" i="47" s="1"/>
  <c r="AR23" i="47" s="1" a="1"/>
  <c r="AR23" i="47" s="1"/>
  <c r="AS14" i="47" a="1"/>
  <c r="AS14" i="47" s="1"/>
  <c r="M8" i="47"/>
  <c r="AL6" i="47" a="1"/>
  <c r="AL6" i="47" s="1"/>
  <c r="AP17" i="47" a="1"/>
  <c r="AP17" i="47" s="1"/>
  <c r="L13" i="47"/>
  <c r="AR12" i="47" a="1"/>
  <c r="AR12" i="47" s="1"/>
  <c r="AR11" i="47" s="1" a="1"/>
  <c r="AR11" i="47" s="1"/>
  <c r="AR10" i="47" s="1" a="1"/>
  <c r="AR10" i="47" s="1"/>
  <c r="AR9" i="47" s="1" a="1"/>
  <c r="AR9" i="47" s="1"/>
  <c r="AR8" i="47" s="1" a="1"/>
  <c r="AR8" i="47" s="1"/>
  <c r="AR7" i="47" s="1" a="1"/>
  <c r="AR7" i="47" s="1"/>
  <c r="AR6" i="47" s="1" a="1"/>
  <c r="AR6" i="47" s="1"/>
  <c r="AR5" i="47" s="1" a="1"/>
  <c r="AR5" i="47" s="1"/>
  <c r="AR4" i="47" s="1" a="1"/>
  <c r="AR4" i="47" s="1"/>
  <c r="AR3" i="47" s="1" a="1"/>
  <c r="AR3" i="47" s="1"/>
  <c r="AL20" i="47" a="1"/>
  <c r="AL20" i="47" s="1"/>
  <c r="AO8" i="47" a="1"/>
  <c r="AO8" i="47" s="1"/>
  <c r="AP10" i="47" a="1"/>
  <c r="AP10" i="47" s="1"/>
  <c r="S14" i="12" a="1"/>
  <c r="X14" i="12" l="1"/>
  <c r="R15" i="12"/>
  <c r="X15" i="12" s="1"/>
  <c r="S14" i="12"/>
  <c r="R16" i="12"/>
  <c r="R8" i="60"/>
  <c r="AU39" i="60"/>
  <c r="AU31" i="60"/>
  <c r="AU34" i="60"/>
  <c r="AU38" i="60"/>
  <c r="AU40" i="60"/>
  <c r="AU37" i="60"/>
  <c r="AU32" i="60"/>
  <c r="AU33" i="60"/>
  <c r="AU35" i="60"/>
  <c r="AU36" i="60"/>
  <c r="O13" i="60"/>
  <c r="AU30" i="60"/>
  <c r="AV35" i="58"/>
  <c r="AV34" i="58"/>
  <c r="AV40" i="58"/>
  <c r="AV32" i="58"/>
  <c r="AV39" i="58"/>
  <c r="AV33" i="58"/>
  <c r="P13" i="58"/>
  <c r="AV36" i="58"/>
  <c r="AV38" i="58"/>
  <c r="AV31" i="58"/>
  <c r="AV37" i="58"/>
  <c r="AV30" i="58"/>
  <c r="AU38" i="57"/>
  <c r="AU37" i="57"/>
  <c r="AU36" i="57"/>
  <c r="AU35" i="57"/>
  <c r="AU34" i="57"/>
  <c r="AU33" i="57"/>
  <c r="AU40" i="57"/>
  <c r="AU32" i="57"/>
  <c r="AU39" i="57"/>
  <c r="AU31" i="57"/>
  <c r="O13" i="57"/>
  <c r="AU30" i="57"/>
  <c r="AU16" i="48" a="1"/>
  <c r="AU16" i="48" s="1"/>
  <c r="AS11" i="51" a="1"/>
  <c r="AS11" i="51" s="1"/>
  <c r="AT10" i="53" a="1"/>
  <c r="AT10" i="53" s="1"/>
  <c r="AQ8" i="53" a="1"/>
  <c r="AQ8" i="53" s="1"/>
  <c r="AL5" i="53" a="1"/>
  <c r="AL5" i="53" s="1"/>
  <c r="AL21" i="53" a="1"/>
  <c r="AL21" i="53" s="1"/>
  <c r="AR18" i="53" a="1"/>
  <c r="AR18" i="53" s="1"/>
  <c r="AU12" i="53" a="1"/>
  <c r="AU12" i="53" s="1"/>
  <c r="AU11" i="53" s="1" a="1"/>
  <c r="AU11" i="53" s="1"/>
  <c r="AU10" i="53" s="1" a="1"/>
  <c r="AU10" i="53" s="1"/>
  <c r="AU9" i="53" s="1" a="1"/>
  <c r="AU9" i="53" s="1"/>
  <c r="AU8" i="53" s="1" a="1"/>
  <c r="AU8" i="53" s="1"/>
  <c r="AU7" i="53" s="1" a="1"/>
  <c r="AU7" i="53" s="1"/>
  <c r="AU6" i="53" s="1" a="1"/>
  <c r="AU6" i="53" s="1"/>
  <c r="AU5" i="53" s="1" a="1"/>
  <c r="AU5" i="53" s="1"/>
  <c r="AU4" i="53" s="1" a="1"/>
  <c r="AU4" i="53" s="1"/>
  <c r="AU3" i="53" s="1" a="1"/>
  <c r="AU3" i="53" s="1"/>
  <c r="O13" i="53"/>
  <c r="AS9" i="53" a="1"/>
  <c r="AS9" i="53" s="1"/>
  <c r="AV14" i="53" a="1"/>
  <c r="AV14" i="53" s="1"/>
  <c r="AV15" i="53" s="1" a="1"/>
  <c r="AV15" i="53" s="1"/>
  <c r="AV16" i="53" s="1" a="1"/>
  <c r="AV16" i="53" s="1"/>
  <c r="P8" i="53"/>
  <c r="AS17" i="53" a="1"/>
  <c r="AS17" i="53" s="1"/>
  <c r="AL5" i="52" a="1"/>
  <c r="AL5" i="52" s="1"/>
  <c r="AQ17" i="52" a="1"/>
  <c r="AQ17" i="52" s="1"/>
  <c r="N8" i="52"/>
  <c r="AT14" i="52" a="1"/>
  <c r="AT14" i="52" s="1"/>
  <c r="AT15" i="52" s="1" a="1"/>
  <c r="AT15" i="52" s="1"/>
  <c r="AT16" i="52" s="1" a="1"/>
  <c r="AT16" i="52" s="1"/>
  <c r="AT17" i="52" s="1" a="1"/>
  <c r="AT17" i="52" s="1"/>
  <c r="AT18" i="52" s="1" a="1"/>
  <c r="AT18" i="52" s="1"/>
  <c r="AT19" i="52" s="1" a="1"/>
  <c r="AT19" i="52" s="1"/>
  <c r="AT20" i="52" s="1" a="1"/>
  <c r="AT20" i="52" s="1"/>
  <c r="AT21" i="52" s="1" a="1"/>
  <c r="AT21" i="52" s="1"/>
  <c r="AT22" i="52" s="1" a="1"/>
  <c r="AT22" i="52" s="1"/>
  <c r="AT23" i="52" s="1" a="1"/>
  <c r="AT23" i="52" s="1"/>
  <c r="AS16" i="52" a="1"/>
  <c r="AS16" i="52" s="1"/>
  <c r="AS17" i="52" s="1" a="1"/>
  <c r="AS17" i="52" s="1"/>
  <c r="AS18" i="52" s="1" a="1"/>
  <c r="AS18" i="52" s="1"/>
  <c r="AS19" i="52" s="1" a="1"/>
  <c r="AS19" i="52" s="1"/>
  <c r="AS20" i="52" s="1" a="1"/>
  <c r="AS20" i="52" s="1"/>
  <c r="AS21" i="52" s="1" a="1"/>
  <c r="AS21" i="52" s="1"/>
  <c r="AS22" i="52" s="1" a="1"/>
  <c r="AS22" i="52" s="1"/>
  <c r="AS23" i="52" s="1" a="1"/>
  <c r="AS23" i="52" s="1"/>
  <c r="AN7" i="52" a="1"/>
  <c r="AN7" i="52" s="1"/>
  <c r="AS12" i="52" a="1"/>
  <c r="AS12" i="52" s="1"/>
  <c r="AS11" i="52" s="1" a="1"/>
  <c r="AS11" i="52" s="1"/>
  <c r="AS10" i="52" s="1" a="1"/>
  <c r="AS10" i="52" s="1"/>
  <c r="M13" i="52"/>
  <c r="AO19" i="52" a="1"/>
  <c r="AO19" i="52" s="1"/>
  <c r="AL21" i="52" a="1"/>
  <c r="AL21" i="52" s="1"/>
  <c r="AS15" i="51" a="1"/>
  <c r="AS15" i="51" s="1"/>
  <c r="AL5" i="51" a="1"/>
  <c r="AL5" i="51" s="1"/>
  <c r="N8" i="51"/>
  <c r="AT14" i="51" a="1"/>
  <c r="AT14" i="51" s="1"/>
  <c r="AT15" i="51" s="1" a="1"/>
  <c r="AT15" i="51" s="1"/>
  <c r="AT16" i="51" s="1" a="1"/>
  <c r="AT16" i="51" s="1"/>
  <c r="AT17" i="51" s="1" a="1"/>
  <c r="AT17" i="51" s="1"/>
  <c r="AT18" i="51" s="1" a="1"/>
  <c r="AT18" i="51" s="1"/>
  <c r="AT19" i="51" s="1" a="1"/>
  <c r="AT19" i="51" s="1"/>
  <c r="AT20" i="51" s="1" a="1"/>
  <c r="AT20" i="51" s="1"/>
  <c r="AT21" i="51" s="1" a="1"/>
  <c r="AT21" i="51" s="1"/>
  <c r="AT22" i="51" s="1" a="1"/>
  <c r="AT22" i="51" s="1"/>
  <c r="AT23" i="51" s="1" a="1"/>
  <c r="AT23" i="51" s="1"/>
  <c r="AT12" i="51" a="1"/>
  <c r="AT12" i="51" s="1"/>
  <c r="AT11" i="51" s="1" a="1"/>
  <c r="AT11" i="51" s="1"/>
  <c r="AT10" i="51" s="1" a="1"/>
  <c r="AT10" i="51" s="1"/>
  <c r="AT9" i="51" s="1" a="1"/>
  <c r="AT9" i="51" s="1"/>
  <c r="AT8" i="51" s="1" a="1"/>
  <c r="AT8" i="51" s="1"/>
  <c r="AT7" i="51" s="1" a="1"/>
  <c r="AT7" i="51" s="1"/>
  <c r="AT6" i="51" s="1" a="1"/>
  <c r="AT6" i="51" s="1"/>
  <c r="AT5" i="51" s="1" a="1"/>
  <c r="AT5" i="51" s="1"/>
  <c r="AT4" i="51" s="1" a="1"/>
  <c r="AT4" i="51" s="1"/>
  <c r="AT3" i="51" s="1" a="1"/>
  <c r="AT3" i="51" s="1"/>
  <c r="N13" i="51"/>
  <c r="AQ19" i="51" a="1"/>
  <c r="AQ19" i="51" s="1"/>
  <c r="AQ8" i="51" a="1"/>
  <c r="AQ8" i="51" s="1"/>
  <c r="AL21" i="51" a="1"/>
  <c r="AL21" i="51" s="1"/>
  <c r="AV16" i="48" a="1"/>
  <c r="AV16" i="48" s="1"/>
  <c r="AL22" i="48" a="1"/>
  <c r="AL22" i="48" s="1"/>
  <c r="AW14" i="48" a="1"/>
  <c r="AW14" i="48" s="1"/>
  <c r="Q8" i="48"/>
  <c r="AL4" i="48" a="1"/>
  <c r="AL4" i="48" s="1"/>
  <c r="M13" i="48"/>
  <c r="AS12" i="48" a="1"/>
  <c r="AS12" i="48" s="1"/>
  <c r="AS11" i="48" s="1" a="1"/>
  <c r="AS11" i="48" s="1"/>
  <c r="AS10" i="48" s="1" a="1"/>
  <c r="AS10" i="48" s="1"/>
  <c r="AS9" i="48" s="1" a="1"/>
  <c r="AS9" i="48" s="1"/>
  <c r="AQ20" i="48" a="1"/>
  <c r="AQ20" i="48" s="1"/>
  <c r="AQ8" i="48" a="1"/>
  <c r="AQ8" i="48" s="1"/>
  <c r="AS18" i="48" a="1"/>
  <c r="AS18" i="48" s="1"/>
  <c r="AM6" i="48" a="1"/>
  <c r="AM6" i="48" s="1"/>
  <c r="AL21" i="47" a="1"/>
  <c r="AL21" i="47" s="1"/>
  <c r="AT14" i="47" a="1"/>
  <c r="AT14" i="47" s="1"/>
  <c r="AT15" i="47" s="1" a="1"/>
  <c r="AT15" i="47" s="1"/>
  <c r="AT16" i="47" s="1" a="1"/>
  <c r="AT16" i="47" s="1"/>
  <c r="AT17" i="47" s="1" a="1"/>
  <c r="AT17" i="47" s="1"/>
  <c r="AT18" i="47" s="1" a="1"/>
  <c r="AT18" i="47" s="1"/>
  <c r="AT19" i="47" s="1" a="1"/>
  <c r="AT19" i="47" s="1"/>
  <c r="AT20" i="47" s="1" a="1"/>
  <c r="AT20" i="47" s="1"/>
  <c r="AT21" i="47" s="1" a="1"/>
  <c r="AT21" i="47" s="1"/>
  <c r="AT22" i="47" s="1" a="1"/>
  <c r="AT22" i="47" s="1"/>
  <c r="AT23" i="47" s="1" a="1"/>
  <c r="AT23" i="47" s="1"/>
  <c r="N8" i="47"/>
  <c r="AS15" i="47" a="1"/>
  <c r="AS15" i="47" s="1"/>
  <c r="AO7" i="47" a="1"/>
  <c r="AO7" i="47" s="1"/>
  <c r="AP18" i="47" a="1"/>
  <c r="AP18" i="47" s="1"/>
  <c r="AL5" i="47" a="1"/>
  <c r="AL5" i="47" s="1"/>
  <c r="AP9" i="47" a="1"/>
  <c r="AP9" i="47" s="1"/>
  <c r="AS12" i="47" a="1"/>
  <c r="AS12" i="47" s="1"/>
  <c r="M13" i="47"/>
  <c r="S15" i="12" a="1"/>
  <c r="S16" i="12" a="1"/>
  <c r="S15" i="12" l="1"/>
  <c r="V15" i="12"/>
  <c r="S16" i="12"/>
  <c r="R17" i="12"/>
  <c r="V17" i="12" s="1"/>
  <c r="X16" i="12"/>
  <c r="V16" i="12"/>
  <c r="S8" i="60"/>
  <c r="AV38" i="60"/>
  <c r="AV35" i="60"/>
  <c r="AV33" i="60"/>
  <c r="AV39" i="60"/>
  <c r="AV31" i="60"/>
  <c r="AV36" i="60"/>
  <c r="AV37" i="60"/>
  <c r="P13" i="60"/>
  <c r="AV40" i="60"/>
  <c r="AV34" i="60"/>
  <c r="AV32" i="60"/>
  <c r="AV30" i="60"/>
  <c r="AW36" i="58"/>
  <c r="AW34" i="58"/>
  <c r="AW40" i="58"/>
  <c r="AW32" i="58"/>
  <c r="AW38" i="58"/>
  <c r="AW37" i="58"/>
  <c r="AW33" i="58"/>
  <c r="AW31" i="58"/>
  <c r="AW39" i="58"/>
  <c r="AW35" i="58"/>
  <c r="Q13" i="58"/>
  <c r="AW30" i="58"/>
  <c r="AV37" i="57"/>
  <c r="AV36" i="57"/>
  <c r="AV35" i="57"/>
  <c r="AV34" i="57"/>
  <c r="AV33" i="57"/>
  <c r="AV40" i="57"/>
  <c r="AV32" i="57"/>
  <c r="AV39" i="57"/>
  <c r="AV31" i="57"/>
  <c r="AV38" i="57"/>
  <c r="P13" i="57"/>
  <c r="AV30" i="57"/>
  <c r="AW15" i="48" a="1"/>
  <c r="AW15" i="48" s="1"/>
  <c r="AU17" i="48" a="1"/>
  <c r="AU17" i="48" s="1"/>
  <c r="AS10" i="51" a="1"/>
  <c r="AS10" i="51" s="1"/>
  <c r="AS9" i="51" s="1" a="1"/>
  <c r="AS9" i="51" s="1"/>
  <c r="AS16" i="51" a="1"/>
  <c r="AS16" i="51" s="1"/>
  <c r="AS17" i="51" s="1" a="1"/>
  <c r="AS17" i="51" s="1"/>
  <c r="AV17" i="53" a="1"/>
  <c r="AV17" i="53" s="1"/>
  <c r="AV18" i="53" s="1" a="1"/>
  <c r="AV18" i="53" s="1"/>
  <c r="AV19" i="53" s="1" a="1"/>
  <c r="AV19" i="53" s="1"/>
  <c r="AV20" i="53" s="1" a="1"/>
  <c r="AV20" i="53" s="1"/>
  <c r="AV21" i="53" s="1" a="1"/>
  <c r="AV21" i="53" s="1"/>
  <c r="AV22" i="53" s="1" a="1"/>
  <c r="AV22" i="53" s="1"/>
  <c r="AV23" i="53" s="1" a="1"/>
  <c r="AV23" i="53" s="1"/>
  <c r="AV12" i="53" a="1"/>
  <c r="AV12" i="53" s="1"/>
  <c r="AV11" i="53" s="1" a="1"/>
  <c r="AV11" i="53" s="1"/>
  <c r="AV10" i="53" s="1" a="1"/>
  <c r="AV10" i="53" s="1"/>
  <c r="P13" i="53"/>
  <c r="AL22" i="53" a="1"/>
  <c r="AL22" i="53" s="1"/>
  <c r="AR19" i="53" a="1"/>
  <c r="AR19" i="53" s="1"/>
  <c r="AL4" i="53" a="1"/>
  <c r="AL4" i="53" s="1"/>
  <c r="AQ7" i="53" a="1"/>
  <c r="AQ7" i="53" s="1"/>
  <c r="AS18" i="53" a="1"/>
  <c r="AS18" i="53" s="1"/>
  <c r="Q8" i="53"/>
  <c r="AW14" i="53" a="1"/>
  <c r="AW14" i="53" s="1"/>
  <c r="AS8" i="53" a="1"/>
  <c r="AS8" i="53" s="1"/>
  <c r="AT9" i="53" a="1"/>
  <c r="AT9" i="53" s="1"/>
  <c r="AT8" i="53" s="1" a="1"/>
  <c r="AT8" i="53" s="1"/>
  <c r="AT7" i="53" s="1" a="1"/>
  <c r="AT7" i="53" s="1"/>
  <c r="AT6" i="53" s="1" a="1"/>
  <c r="AT6" i="53" s="1"/>
  <c r="AT5" i="53" s="1" a="1"/>
  <c r="AT5" i="53" s="1"/>
  <c r="AT4" i="53" s="1" a="1"/>
  <c r="AT4" i="53" s="1"/>
  <c r="AT3" i="53" s="1" a="1"/>
  <c r="AT3" i="53" s="1"/>
  <c r="AS9" i="52" a="1"/>
  <c r="AS9" i="52" s="1"/>
  <c r="AO20" i="52" a="1"/>
  <c r="AO20" i="52" s="1"/>
  <c r="O8" i="52"/>
  <c r="AU14" i="52" a="1"/>
  <c r="AU14" i="52" s="1"/>
  <c r="AN6" i="52" a="1"/>
  <c r="AN6" i="52" s="1"/>
  <c r="N13" i="52"/>
  <c r="AT12" i="52" a="1"/>
  <c r="AT12" i="52" s="1"/>
  <c r="AT11" i="52" s="1" a="1"/>
  <c r="AT11" i="52" s="1"/>
  <c r="AT10" i="52" s="1" a="1"/>
  <c r="AT10" i="52" s="1"/>
  <c r="AT9" i="52" s="1" a="1"/>
  <c r="AT9" i="52" s="1"/>
  <c r="AT8" i="52" s="1" a="1"/>
  <c r="AT8" i="52" s="1"/>
  <c r="AT7" i="52" s="1" a="1"/>
  <c r="AT7" i="52" s="1"/>
  <c r="AT6" i="52" s="1" a="1"/>
  <c r="AT6" i="52" s="1"/>
  <c r="AT5" i="52" s="1" a="1"/>
  <c r="AT5" i="52" s="1"/>
  <c r="AT4" i="52" s="1" a="1"/>
  <c r="AT4" i="52" s="1"/>
  <c r="AT3" i="52" s="1" a="1"/>
  <c r="AT3" i="52" s="1"/>
  <c r="AQ18" i="52" a="1"/>
  <c r="AQ18" i="52" s="1"/>
  <c r="AL22" i="52" a="1"/>
  <c r="AL22" i="52" s="1"/>
  <c r="AL4" i="52" a="1"/>
  <c r="AL4" i="52" s="1"/>
  <c r="AQ7" i="51" a="1"/>
  <c r="AQ7" i="51" s="1"/>
  <c r="AL22" i="51" a="1"/>
  <c r="AL22" i="51" s="1"/>
  <c r="AU14" i="51" a="1"/>
  <c r="AU14" i="51" s="1"/>
  <c r="AU15" i="51" s="1" a="1"/>
  <c r="AU15" i="51" s="1"/>
  <c r="AU16" i="51" s="1" a="1"/>
  <c r="AU16" i="51" s="1"/>
  <c r="AU17" i="51" s="1" a="1"/>
  <c r="AU17" i="51" s="1"/>
  <c r="AU18" i="51" s="1" a="1"/>
  <c r="AU18" i="51" s="1"/>
  <c r="AU19" i="51" s="1" a="1"/>
  <c r="AU19" i="51" s="1"/>
  <c r="AU20" i="51" s="1" a="1"/>
  <c r="AU20" i="51" s="1"/>
  <c r="AU21" i="51" s="1" a="1"/>
  <c r="AU21" i="51" s="1"/>
  <c r="AU22" i="51" s="1" a="1"/>
  <c r="AU22" i="51" s="1"/>
  <c r="AU23" i="51" s="1" a="1"/>
  <c r="AU23" i="51" s="1"/>
  <c r="O8" i="51"/>
  <c r="AQ20" i="51" a="1"/>
  <c r="AQ20" i="51" s="1"/>
  <c r="O13" i="51"/>
  <c r="AU12" i="51" a="1"/>
  <c r="AU12" i="51" s="1"/>
  <c r="AU11" i="51" s="1" a="1"/>
  <c r="AU11" i="51" s="1"/>
  <c r="AU10" i="51" s="1" a="1"/>
  <c r="AU10" i="51" s="1"/>
  <c r="AL4" i="51" a="1"/>
  <c r="AL4" i="51" s="1"/>
  <c r="AS8" i="48" a="1"/>
  <c r="AS8" i="48" s="1"/>
  <c r="AS7" i="48" s="1" a="1"/>
  <c r="AS7" i="48" s="1"/>
  <c r="AS6" i="48" s="1" a="1"/>
  <c r="AS6" i="48" s="1"/>
  <c r="AS5" i="48" s="1" a="1"/>
  <c r="AS5" i="48" s="1"/>
  <c r="AS4" i="48" s="1" a="1"/>
  <c r="AS4" i="48" s="1"/>
  <c r="AS3" i="48" s="1" a="1"/>
  <c r="AS3" i="48" s="1"/>
  <c r="AQ7" i="48" a="1"/>
  <c r="AQ7" i="48" s="1"/>
  <c r="N13" i="48"/>
  <c r="AT12" i="48" a="1"/>
  <c r="AT12" i="48" s="1"/>
  <c r="AT11" i="48" s="1" a="1"/>
  <c r="AT11" i="48" s="1"/>
  <c r="AT10" i="48" s="1" a="1"/>
  <c r="AT10" i="48" s="1"/>
  <c r="AT9" i="48" s="1" a="1"/>
  <c r="AT9" i="48" s="1"/>
  <c r="AQ21" i="48" a="1"/>
  <c r="AQ21" i="48" s="1"/>
  <c r="AX14" i="48" a="1"/>
  <c r="AX14" i="48" s="1"/>
  <c r="AX15" i="48" s="1" a="1"/>
  <c r="AX15" i="48" s="1"/>
  <c r="AX16" i="48" s="1" a="1"/>
  <c r="AX16" i="48" s="1"/>
  <c r="R8" i="48"/>
  <c r="AL23" i="48" a="1"/>
  <c r="AL23" i="48" s="1"/>
  <c r="AS19" i="48" a="1"/>
  <c r="AS19" i="48" s="1"/>
  <c r="AM5" i="48" a="1"/>
  <c r="AM5" i="48" s="1"/>
  <c r="AV17" i="48" a="1"/>
  <c r="AV17" i="48" s="1"/>
  <c r="AL3" i="48" a="1"/>
  <c r="AL3" i="48" s="1"/>
  <c r="AS11" i="47" a="1"/>
  <c r="AS11" i="47" s="1"/>
  <c r="AS16" i="47" a="1"/>
  <c r="AS16" i="47" s="1"/>
  <c r="AP8" i="47" a="1"/>
  <c r="AP8" i="47" s="1"/>
  <c r="AL4" i="47" a="1"/>
  <c r="AL4" i="47" s="1"/>
  <c r="O8" i="47"/>
  <c r="AU14" i="47" a="1"/>
  <c r="AU14" i="47" s="1"/>
  <c r="AU15" i="47" s="1" a="1"/>
  <c r="AU15" i="47" s="1"/>
  <c r="AU16" i="47" s="1" a="1"/>
  <c r="AU16" i="47" s="1"/>
  <c r="AU17" i="47" s="1" a="1"/>
  <c r="AU17" i="47" s="1"/>
  <c r="AU18" i="47" s="1" a="1"/>
  <c r="AU18" i="47" s="1"/>
  <c r="AU19" i="47" s="1" a="1"/>
  <c r="AU19" i="47" s="1"/>
  <c r="AU20" i="47" s="1" a="1"/>
  <c r="AU20" i="47" s="1"/>
  <c r="AU21" i="47" s="1" a="1"/>
  <c r="AU21" i="47" s="1"/>
  <c r="AU22" i="47" s="1" a="1"/>
  <c r="AU22" i="47" s="1"/>
  <c r="AU23" i="47" s="1" a="1"/>
  <c r="AU23" i="47" s="1"/>
  <c r="AP19" i="47" a="1"/>
  <c r="AP19" i="47" s="1"/>
  <c r="AT12" i="47" a="1"/>
  <c r="AT12" i="47" s="1"/>
  <c r="AT11" i="47" s="1" a="1"/>
  <c r="AT11" i="47" s="1"/>
  <c r="AT10" i="47" s="1" a="1"/>
  <c r="AT10" i="47" s="1"/>
  <c r="AT9" i="47" s="1" a="1"/>
  <c r="AT9" i="47" s="1"/>
  <c r="AT8" i="47" s="1" a="1"/>
  <c r="AT8" i="47" s="1"/>
  <c r="AT7" i="47" s="1" a="1"/>
  <c r="AT7" i="47" s="1"/>
  <c r="AT6" i="47" s="1" a="1"/>
  <c r="AT6" i="47" s="1"/>
  <c r="AT5" i="47" s="1" a="1"/>
  <c r="AT5" i="47" s="1"/>
  <c r="AT4" i="47" s="1" a="1"/>
  <c r="AT4" i="47" s="1"/>
  <c r="AT3" i="47" s="1" a="1"/>
  <c r="AT3" i="47" s="1"/>
  <c r="N13" i="47"/>
  <c r="AO6" i="47" a="1"/>
  <c r="AO6" i="47" s="1"/>
  <c r="AL22" i="47" a="1"/>
  <c r="AL22" i="47" s="1"/>
  <c r="S17" i="12" a="1"/>
  <c r="R18" i="12" l="1"/>
  <c r="S17" i="12"/>
  <c r="X17" i="12"/>
  <c r="BS35" i="48"/>
  <c r="R19" i="12"/>
  <c r="T8" i="60"/>
  <c r="AW38" i="60"/>
  <c r="AW33" i="60"/>
  <c r="AW32" i="60"/>
  <c r="AW34" i="60"/>
  <c r="AW31" i="60"/>
  <c r="AW40" i="60"/>
  <c r="AW35" i="60"/>
  <c r="AW39" i="60"/>
  <c r="AW36" i="60"/>
  <c r="AW37" i="60"/>
  <c r="Q13" i="60"/>
  <c r="AW30" i="60"/>
  <c r="AX34" i="58"/>
  <c r="AX33" i="58"/>
  <c r="AX39" i="58"/>
  <c r="AX31" i="58"/>
  <c r="AX37" i="58"/>
  <c r="AX36" i="58"/>
  <c r="AX35" i="58"/>
  <c r="AX40" i="58"/>
  <c r="AX38" i="58"/>
  <c r="R13" i="58"/>
  <c r="AX32" i="58"/>
  <c r="AX30" i="58"/>
  <c r="AW37" i="57"/>
  <c r="AW36" i="57"/>
  <c r="AW35" i="57"/>
  <c r="AW34" i="57"/>
  <c r="AW33" i="57"/>
  <c r="AW40" i="57"/>
  <c r="AW32" i="57"/>
  <c r="AW39" i="57"/>
  <c r="AW31" i="57"/>
  <c r="AW38" i="57"/>
  <c r="Q13" i="57"/>
  <c r="AW30" i="57"/>
  <c r="AW15" i="53" a="1"/>
  <c r="AW15" i="53" s="1"/>
  <c r="BS35" i="53"/>
  <c r="AW16" i="48" a="1"/>
  <c r="AW16" i="48" s="1"/>
  <c r="BS36" i="48"/>
  <c r="AU18" i="48" a="1"/>
  <c r="AU18" i="48" s="1"/>
  <c r="AV9" i="53" a="1"/>
  <c r="AV9" i="53" s="1"/>
  <c r="AV8" i="53" s="1" a="1"/>
  <c r="AV8" i="53" s="1"/>
  <c r="AV7" i="53" s="1" a="1"/>
  <c r="AV7" i="53" s="1"/>
  <c r="AV6" i="53" s="1" a="1"/>
  <c r="AV6" i="53" s="1"/>
  <c r="AV5" i="53" s="1" a="1"/>
  <c r="AV5" i="53" s="1"/>
  <c r="AV4" i="53" s="1" a="1"/>
  <c r="AV4" i="53" s="1"/>
  <c r="AV3" i="53" s="1" a="1"/>
  <c r="AV3" i="53" s="1"/>
  <c r="AW12" i="53" a="1"/>
  <c r="AW12" i="53" s="1"/>
  <c r="Q13" i="53"/>
  <c r="AS7" i="53" a="1"/>
  <c r="AS7" i="53" s="1"/>
  <c r="R8" i="53"/>
  <c r="AX14" i="53" a="1"/>
  <c r="AX14" i="53" s="1"/>
  <c r="AX15" i="53" s="1" a="1"/>
  <c r="AX15" i="53" s="1"/>
  <c r="AX16" i="53" s="1" a="1"/>
  <c r="AX16" i="53" s="1"/>
  <c r="AX17" i="53" s="1" a="1"/>
  <c r="AX17" i="53" s="1"/>
  <c r="AX18" i="53" s="1" a="1"/>
  <c r="AX18" i="53" s="1"/>
  <c r="AR20" i="53" a="1"/>
  <c r="AR20" i="53" s="1"/>
  <c r="AS19" i="53" a="1"/>
  <c r="AS19" i="53" s="1"/>
  <c r="AL23" i="53" a="1"/>
  <c r="AL23" i="53" s="1"/>
  <c r="AQ6" i="53" a="1"/>
  <c r="AQ6" i="53" s="1"/>
  <c r="AL3" i="53" a="1"/>
  <c r="AL3" i="53" s="1"/>
  <c r="AU15" i="52" a="1"/>
  <c r="AU15" i="52" s="1"/>
  <c r="AQ19" i="52" a="1"/>
  <c r="AQ19" i="52" s="1"/>
  <c r="O13" i="52"/>
  <c r="AU12" i="52" a="1"/>
  <c r="AU12" i="52" s="1"/>
  <c r="P8" i="52"/>
  <c r="AV14" i="52" a="1"/>
  <c r="AV14" i="52" s="1"/>
  <c r="AV15" i="52" s="1" a="1"/>
  <c r="AV15" i="52" s="1"/>
  <c r="AV16" i="52" s="1" a="1"/>
  <c r="AV16" i="52" s="1"/>
  <c r="AV17" i="52" s="1" a="1"/>
  <c r="AV17" i="52" s="1"/>
  <c r="AV18" i="52" s="1" a="1"/>
  <c r="AV18" i="52" s="1"/>
  <c r="AV19" i="52" s="1" a="1"/>
  <c r="AV19" i="52" s="1"/>
  <c r="AV20" i="52" s="1" a="1"/>
  <c r="AV20" i="52" s="1"/>
  <c r="AV21" i="52" s="1" a="1"/>
  <c r="AV21" i="52" s="1"/>
  <c r="AV22" i="52" s="1" a="1"/>
  <c r="AV22" i="52" s="1"/>
  <c r="AV23" i="52" s="1" a="1"/>
  <c r="AV23" i="52" s="1"/>
  <c r="AL3" i="52" a="1"/>
  <c r="AL3" i="52" s="1"/>
  <c r="AN5" i="52" a="1"/>
  <c r="AN5" i="52" s="1"/>
  <c r="AO21" i="52" a="1"/>
  <c r="AO21" i="52" s="1"/>
  <c r="AL23" i="52" a="1"/>
  <c r="AL23" i="52" s="1"/>
  <c r="AS8" i="52" a="1"/>
  <c r="AS8" i="52" s="1"/>
  <c r="AU9" i="51" a="1"/>
  <c r="AU9" i="51" s="1"/>
  <c r="AU8" i="51" s="1" a="1"/>
  <c r="AU8" i="51" s="1"/>
  <c r="AU7" i="51" s="1" a="1"/>
  <c r="AU7" i="51" s="1"/>
  <c r="AU6" i="51" s="1" a="1"/>
  <c r="AU6" i="51" s="1"/>
  <c r="AU5" i="51" s="1" a="1"/>
  <c r="AU5" i="51" s="1"/>
  <c r="AU4" i="51" s="1" a="1"/>
  <c r="AU4" i="51" s="1"/>
  <c r="AU3" i="51" s="1" a="1"/>
  <c r="AU3" i="51" s="1"/>
  <c r="AQ21" i="51" a="1"/>
  <c r="AQ21" i="51" s="1"/>
  <c r="AV14" i="51" a="1"/>
  <c r="AV14" i="51" s="1"/>
  <c r="AV15" i="51" s="1" a="1"/>
  <c r="AV15" i="51" s="1"/>
  <c r="AV16" i="51" s="1" a="1"/>
  <c r="AV16" i="51" s="1"/>
  <c r="AV17" i="51" s="1" a="1"/>
  <c r="AV17" i="51" s="1"/>
  <c r="P8" i="51"/>
  <c r="AS8" i="51" a="1"/>
  <c r="AS8" i="51" s="1"/>
  <c r="P13" i="51"/>
  <c r="AV12" i="51" a="1"/>
  <c r="AV12" i="51" s="1"/>
  <c r="AV11" i="51" s="1" a="1"/>
  <c r="AV11" i="51" s="1"/>
  <c r="AV10" i="51" s="1" a="1"/>
  <c r="AV10" i="51" s="1"/>
  <c r="AV9" i="51" s="1" a="1"/>
  <c r="AV9" i="51" s="1"/>
  <c r="AL3" i="51" a="1"/>
  <c r="AL3" i="51" s="1"/>
  <c r="AS18" i="51" a="1"/>
  <c r="AS18" i="51" s="1"/>
  <c r="AL23" i="51" a="1"/>
  <c r="AL23" i="51" s="1"/>
  <c r="AQ6" i="51" a="1"/>
  <c r="AQ6" i="51" s="1"/>
  <c r="AX17" i="48" a="1"/>
  <c r="AX17" i="48" s="1"/>
  <c r="AX18" i="48" s="1" a="1"/>
  <c r="AX18" i="48" s="1"/>
  <c r="AX19" i="48" s="1" a="1"/>
  <c r="AX19" i="48" s="1"/>
  <c r="AX20" i="48" s="1" a="1"/>
  <c r="AX20" i="48" s="1"/>
  <c r="AX21" i="48" s="1" a="1"/>
  <c r="AX21" i="48" s="1"/>
  <c r="AX22" i="48" s="1" a="1"/>
  <c r="AX22" i="48" s="1"/>
  <c r="AX23" i="48" s="1" a="1"/>
  <c r="AX23" i="48" s="1"/>
  <c r="AT8" i="48" a="1"/>
  <c r="AT8" i="48" s="1"/>
  <c r="O13" i="48"/>
  <c r="AU12" i="48" a="1"/>
  <c r="AU12" i="48" s="1"/>
  <c r="AQ22" i="48" a="1"/>
  <c r="AQ22" i="48" s="1"/>
  <c r="AM4" i="48" a="1"/>
  <c r="AM4" i="48" s="1"/>
  <c r="AS20" i="48" a="1"/>
  <c r="AS20" i="48" s="1"/>
  <c r="AY14" i="48" a="1"/>
  <c r="AY14" i="48" s="1"/>
  <c r="AY15" i="48" s="1" a="1"/>
  <c r="AY15" i="48" s="1"/>
  <c r="AY16" i="48" s="1" a="1"/>
  <c r="AY16" i="48" s="1"/>
  <c r="AY17" i="48" s="1" a="1"/>
  <c r="AY17" i="48" s="1"/>
  <c r="S8" i="48"/>
  <c r="AQ6" i="48" a="1"/>
  <c r="AQ6" i="48" s="1"/>
  <c r="AV18" i="48" a="1"/>
  <c r="AV18" i="48" s="1"/>
  <c r="AS10" i="47" a="1"/>
  <c r="AS10" i="47" s="1"/>
  <c r="AS9" i="47" s="1" a="1"/>
  <c r="AS9" i="47" s="1"/>
  <c r="AL3" i="47" a="1"/>
  <c r="AL3" i="47" s="1"/>
  <c r="AP7" i="47" a="1"/>
  <c r="AP7" i="47" s="1"/>
  <c r="AP20" i="47" a="1"/>
  <c r="AP20" i="47" s="1"/>
  <c r="AU12" i="47" a="1"/>
  <c r="AU12" i="47" s="1"/>
  <c r="AU11" i="47" s="1" a="1"/>
  <c r="AU11" i="47" s="1"/>
  <c r="AU10" i="47" s="1" a="1"/>
  <c r="AU10" i="47" s="1"/>
  <c r="O13" i="47"/>
  <c r="AV14" i="47" a="1"/>
  <c r="AV14" i="47" s="1"/>
  <c r="AV15" i="47" s="1" a="1"/>
  <c r="AV15" i="47" s="1"/>
  <c r="AV16" i="47" s="1" a="1"/>
  <c r="AV16" i="47" s="1"/>
  <c r="P8" i="47"/>
  <c r="AL23" i="47" a="1"/>
  <c r="AL23" i="47" s="1"/>
  <c r="AS17" i="47" a="1"/>
  <c r="AS17" i="47" s="1"/>
  <c r="AO5" i="47" a="1"/>
  <c r="AO5" i="47" s="1"/>
  <c r="S19" i="12" a="1"/>
  <c r="S18" i="12" a="1"/>
  <c r="S18" i="12" l="1"/>
  <c r="V18" i="12"/>
  <c r="X18" i="12"/>
  <c r="S19" i="12"/>
  <c r="R20" i="12"/>
  <c r="V19" i="12"/>
  <c r="X19" i="12"/>
  <c r="BQ24" i="60"/>
  <c r="BQ25" i="60" s="1"/>
  <c r="BQ26" i="60" s="1"/>
  <c r="BQ27" i="60" s="1"/>
  <c r="BQ28" i="60" s="1"/>
  <c r="BQ29" i="60" s="1"/>
  <c r="BQ30" i="60" s="1"/>
  <c r="BQ31" i="60" s="1"/>
  <c r="BQ32" i="60" s="1"/>
  <c r="BQ33" i="60" s="1"/>
  <c r="BQ34" i="60" s="1"/>
  <c r="BQ35" i="60" s="1"/>
  <c r="BQ36" i="60" s="1"/>
  <c r="BQ37" i="60" s="1"/>
  <c r="BQ38" i="60" s="1"/>
  <c r="BQ39" i="60" s="1"/>
  <c r="BQ40" i="60" s="1"/>
  <c r="BQ41" i="60" s="1"/>
  <c r="BQ42" i="60" s="1"/>
  <c r="BQ43" i="60" s="1"/>
  <c r="BQ44" i="60" s="1"/>
  <c r="AX37" i="60"/>
  <c r="AX34" i="60"/>
  <c r="AX40" i="60"/>
  <c r="AX32" i="60"/>
  <c r="AX38" i="60"/>
  <c r="AX35" i="60"/>
  <c r="R13" i="60"/>
  <c r="AX39" i="60"/>
  <c r="AX36" i="60"/>
  <c r="AX33" i="60"/>
  <c r="AX31" i="60"/>
  <c r="AX30" i="60"/>
  <c r="U8" i="60"/>
  <c r="AY35" i="58"/>
  <c r="AY33" i="58"/>
  <c r="AY39" i="58"/>
  <c r="AY31" i="58"/>
  <c r="AY37" i="58"/>
  <c r="AY38" i="58"/>
  <c r="AY34" i="58"/>
  <c r="AY32" i="58"/>
  <c r="AY36" i="58"/>
  <c r="AY40" i="58"/>
  <c r="S13" i="58"/>
  <c r="AY30" i="58"/>
  <c r="AX36" i="57"/>
  <c r="AX35" i="57"/>
  <c r="AX34" i="57"/>
  <c r="AX33" i="57"/>
  <c r="AX40" i="57"/>
  <c r="AX32" i="57"/>
  <c r="AX39" i="57"/>
  <c r="AX31" i="57"/>
  <c r="AX38" i="57"/>
  <c r="AX37" i="57"/>
  <c r="R13" i="57"/>
  <c r="AX30" i="57"/>
  <c r="AW11" i="53" a="1"/>
  <c r="AW11" i="53" s="1"/>
  <c r="BS33" i="53"/>
  <c r="AW17" i="48" a="1"/>
  <c r="AW17" i="48" s="1"/>
  <c r="BS37" i="48"/>
  <c r="AW16" i="53" a="1"/>
  <c r="AW16" i="53" s="1"/>
  <c r="BS36" i="53"/>
  <c r="AU19" i="48" a="1"/>
  <c r="AU19" i="48" s="1"/>
  <c r="AX19" i="53" a="1"/>
  <c r="AX19" i="53" s="1"/>
  <c r="AX20" i="53" s="1" a="1"/>
  <c r="AX20" i="53" s="1"/>
  <c r="AX21" i="53" s="1" a="1"/>
  <c r="AX21" i="53" s="1"/>
  <c r="AX22" i="53" s="1" a="1"/>
  <c r="AX22" i="53" s="1"/>
  <c r="AX23" i="53" s="1" a="1"/>
  <c r="AX23" i="53" s="1"/>
  <c r="AS20" i="53" a="1"/>
  <c r="AS20" i="53" s="1"/>
  <c r="AQ5" i="53" a="1"/>
  <c r="AQ5" i="53" s="1"/>
  <c r="AX12" i="53" a="1"/>
  <c r="AX12" i="53" s="1"/>
  <c r="AX11" i="53" s="1" a="1"/>
  <c r="AX11" i="53" s="1"/>
  <c r="AX10" i="53" s="1" a="1"/>
  <c r="AX10" i="53" s="1"/>
  <c r="AX9" i="53" s="1" a="1"/>
  <c r="AX9" i="53" s="1"/>
  <c r="AX8" i="53" s="1" a="1"/>
  <c r="AX8" i="53" s="1"/>
  <c r="AX7" i="53" s="1" a="1"/>
  <c r="AX7" i="53" s="1"/>
  <c r="AX6" i="53" s="1" a="1"/>
  <c r="AX6" i="53" s="1"/>
  <c r="AX5" i="53" s="1" a="1"/>
  <c r="AX5" i="53" s="1"/>
  <c r="AX4" i="53" s="1" a="1"/>
  <c r="AX4" i="53" s="1"/>
  <c r="AX3" i="53" s="1" a="1"/>
  <c r="AX3" i="53" s="1"/>
  <c r="R13" i="53"/>
  <c r="AS6" i="53" a="1"/>
  <c r="AS6" i="53" s="1"/>
  <c r="AR21" i="53" a="1"/>
  <c r="AR21" i="53" s="1"/>
  <c r="AY14" i="53" a="1"/>
  <c r="AY14" i="53" s="1"/>
  <c r="AY15" i="53" s="1" a="1"/>
  <c r="AY15" i="53" s="1"/>
  <c r="AY16" i="53" s="1" a="1"/>
  <c r="AY16" i="53" s="1"/>
  <c r="AY17" i="53" s="1" a="1"/>
  <c r="AY17" i="53" s="1"/>
  <c r="AY18" i="53" s="1" a="1"/>
  <c r="AY18" i="53" s="1"/>
  <c r="AY19" i="53" s="1" a="1"/>
  <c r="AY19" i="53" s="1"/>
  <c r="AY20" i="53" s="1" a="1"/>
  <c r="AY20" i="53" s="1"/>
  <c r="S8" i="53"/>
  <c r="AO22" i="52" a="1"/>
  <c r="AO22" i="52" s="1"/>
  <c r="AW14" i="52" a="1"/>
  <c r="AW14" i="52" s="1"/>
  <c r="Q8" i="52"/>
  <c r="AN4" i="52" a="1"/>
  <c r="AN4" i="52" s="1"/>
  <c r="P13" i="52"/>
  <c r="AV12" i="52" a="1"/>
  <c r="AV12" i="52" s="1"/>
  <c r="AV11" i="52" s="1" a="1"/>
  <c r="AV11" i="52" s="1"/>
  <c r="AV10" i="52" s="1" a="1"/>
  <c r="AV10" i="52" s="1"/>
  <c r="AV9" i="52" s="1" a="1"/>
  <c r="AV9" i="52" s="1"/>
  <c r="AV8" i="52" s="1" a="1"/>
  <c r="AV8" i="52" s="1"/>
  <c r="AV7" i="52" s="1" a="1"/>
  <c r="AV7" i="52" s="1"/>
  <c r="AV6" i="52" s="1" a="1"/>
  <c r="AV6" i="52" s="1"/>
  <c r="AV5" i="52" s="1" a="1"/>
  <c r="AV5" i="52" s="1"/>
  <c r="AV4" i="52" s="1" a="1"/>
  <c r="AV4" i="52" s="1"/>
  <c r="AV3" i="52" s="1" a="1"/>
  <c r="AV3" i="52" s="1"/>
  <c r="AS7" i="52" a="1"/>
  <c r="AS7" i="52" s="1"/>
  <c r="AU11" i="52" a="1"/>
  <c r="AU11" i="52" s="1"/>
  <c r="AQ20" i="52" a="1"/>
  <c r="AQ20" i="52" s="1"/>
  <c r="AU16" i="52" a="1"/>
  <c r="AU16" i="52" s="1"/>
  <c r="AU11" i="48" a="1"/>
  <c r="AU11" i="48" s="1"/>
  <c r="AV18" i="51" a="1"/>
  <c r="AV18" i="51" s="1"/>
  <c r="AV19" i="51" s="1" a="1"/>
  <c r="AV19" i="51" s="1"/>
  <c r="AV20" i="51" s="1" a="1"/>
  <c r="AV20" i="51" s="1"/>
  <c r="AV21" i="51" s="1" a="1"/>
  <c r="AV21" i="51" s="1"/>
  <c r="AV22" i="51" s="1" a="1"/>
  <c r="AV22" i="51" s="1"/>
  <c r="AV23" i="51" s="1" a="1"/>
  <c r="AV23" i="51" s="1"/>
  <c r="AV8" i="51" a="1"/>
  <c r="AV8" i="51" s="1"/>
  <c r="AV7" i="51" s="1" a="1"/>
  <c r="AV7" i="51" s="1"/>
  <c r="AV6" i="51" s="1" a="1"/>
  <c r="AV6" i="51" s="1"/>
  <c r="AV5" i="51" s="1" a="1"/>
  <c r="AV5" i="51" s="1"/>
  <c r="AV4" i="51" s="1" a="1"/>
  <c r="AV4" i="51" s="1"/>
  <c r="AV3" i="51" s="1" a="1"/>
  <c r="AV3" i="51" s="1"/>
  <c r="AW14" i="51" a="1"/>
  <c r="AW14" i="51" s="1"/>
  <c r="Q8" i="51"/>
  <c r="Q13" i="51"/>
  <c r="AW12" i="51" a="1"/>
  <c r="AW12" i="51" s="1"/>
  <c r="AQ5" i="51" a="1"/>
  <c r="AQ5" i="51" s="1"/>
  <c r="AS7" i="51" a="1"/>
  <c r="AS7" i="51" s="1"/>
  <c r="AQ22" i="51" a="1"/>
  <c r="AQ22" i="51" s="1"/>
  <c r="AS19" i="51" a="1"/>
  <c r="AS19" i="51" s="1"/>
  <c r="AY18" i="48" a="1"/>
  <c r="AY18" i="48" s="1"/>
  <c r="AY19" i="48" s="1" a="1"/>
  <c r="AY19" i="48" s="1"/>
  <c r="AY20" i="48" s="1" a="1"/>
  <c r="AY20" i="48" s="1"/>
  <c r="AY21" i="48" s="1" a="1"/>
  <c r="AY21" i="48" s="1"/>
  <c r="AY22" i="48" s="1" a="1"/>
  <c r="AY22" i="48" s="1"/>
  <c r="AY23" i="48" s="1" a="1"/>
  <c r="AY23" i="48" s="1"/>
  <c r="AQ23" i="48" a="1"/>
  <c r="AQ23" i="48" s="1"/>
  <c r="P13" i="48"/>
  <c r="AV12" i="48" a="1"/>
  <c r="AV12" i="48" s="1"/>
  <c r="AV11" i="48" s="1" a="1"/>
  <c r="AV11" i="48" s="1"/>
  <c r="AV10" i="48" s="1" a="1"/>
  <c r="AV10" i="48" s="1"/>
  <c r="AV9" i="48" s="1" a="1"/>
  <c r="AV9" i="48" s="1"/>
  <c r="AV8" i="48" s="1" a="1"/>
  <c r="AV8" i="48" s="1"/>
  <c r="AV7" i="48" s="1" a="1"/>
  <c r="AV7" i="48" s="1"/>
  <c r="AV6" i="48" s="1" a="1"/>
  <c r="AV6" i="48" s="1"/>
  <c r="AV5" i="48" s="1" a="1"/>
  <c r="AV5" i="48" s="1"/>
  <c r="AV4" i="48" s="1" a="1"/>
  <c r="AV4" i="48" s="1"/>
  <c r="AV3" i="48" s="1" a="1"/>
  <c r="AV3" i="48" s="1"/>
  <c r="AZ14" i="48" a="1"/>
  <c r="AZ14" i="48" s="1"/>
  <c r="AZ15" i="48" s="1" a="1"/>
  <c r="AZ15" i="48" s="1"/>
  <c r="AZ16" i="48" s="1" a="1"/>
  <c r="AZ16" i="48" s="1"/>
  <c r="AZ17" i="48" s="1" a="1"/>
  <c r="AZ17" i="48" s="1"/>
  <c r="AZ18" i="48" s="1" a="1"/>
  <c r="AZ18" i="48" s="1"/>
  <c r="T8" i="48"/>
  <c r="AV19" i="48" a="1"/>
  <c r="AV19" i="48" s="1"/>
  <c r="AS21" i="48" a="1"/>
  <c r="AS21" i="48" s="1"/>
  <c r="AQ5" i="48" a="1"/>
  <c r="AQ5" i="48" s="1"/>
  <c r="AT7" i="48" a="1"/>
  <c r="AT7" i="48" s="1"/>
  <c r="AM3" i="48" a="1"/>
  <c r="AM3" i="48" s="1"/>
  <c r="AU9" i="47" a="1"/>
  <c r="AU9" i="47" s="1"/>
  <c r="AU8" i="47" s="1" a="1"/>
  <c r="AU8" i="47" s="1"/>
  <c r="AU7" i="47" s="1" a="1"/>
  <c r="AU7" i="47" s="1"/>
  <c r="AU6" i="47" s="1" a="1"/>
  <c r="AU6" i="47" s="1"/>
  <c r="AU5" i="47" s="1" a="1"/>
  <c r="AU5" i="47" s="1"/>
  <c r="AU4" i="47" s="1" a="1"/>
  <c r="AU4" i="47" s="1"/>
  <c r="AU3" i="47" s="1" a="1"/>
  <c r="AU3" i="47" s="1"/>
  <c r="AV17" i="47" a="1"/>
  <c r="AV17" i="47" s="1"/>
  <c r="AV18" i="47" s="1" a="1"/>
  <c r="AV18" i="47" s="1"/>
  <c r="AV19" i="47" s="1" a="1"/>
  <c r="AV19" i="47" s="1"/>
  <c r="AV20" i="47" s="1" a="1"/>
  <c r="AV20" i="47" s="1"/>
  <c r="AV21" i="47" s="1" a="1"/>
  <c r="AV21" i="47" s="1"/>
  <c r="AV22" i="47" s="1" a="1"/>
  <c r="AV22" i="47" s="1"/>
  <c r="AV23" i="47" s="1" a="1"/>
  <c r="AV23" i="47" s="1"/>
  <c r="AW14" i="47" a="1"/>
  <c r="AW14" i="47" s="1"/>
  <c r="Q8" i="47"/>
  <c r="AP21" i="47" a="1"/>
  <c r="AP21" i="47" s="1"/>
  <c r="AO4" i="47" a="1"/>
  <c r="AO4" i="47" s="1"/>
  <c r="AS8" i="47" a="1"/>
  <c r="AS8" i="47" s="1"/>
  <c r="AP6" i="47" a="1"/>
  <c r="AP6" i="47" s="1"/>
  <c r="AS18" i="47" a="1"/>
  <c r="AS18" i="47" s="1"/>
  <c r="P13" i="47"/>
  <c r="AV12" i="47" a="1"/>
  <c r="AV12" i="47" s="1"/>
  <c r="AV11" i="47" s="1" a="1"/>
  <c r="AV11" i="47" s="1"/>
  <c r="AV10" i="47" s="1" a="1"/>
  <c r="AV10" i="47" s="1"/>
  <c r="AV9" i="47" s="1" a="1"/>
  <c r="AV9" i="47" s="1"/>
  <c r="S20" i="12" a="1"/>
  <c r="S20" i="12" l="1"/>
  <c r="R21" i="12"/>
  <c r="V20" i="12"/>
  <c r="X20" i="12"/>
  <c r="V8" i="60"/>
  <c r="AY37" i="60"/>
  <c r="AY40" i="60"/>
  <c r="AY32" i="60"/>
  <c r="AY39" i="60"/>
  <c r="AY36" i="60"/>
  <c r="S13" i="60"/>
  <c r="AY31" i="60"/>
  <c r="AY33" i="60"/>
  <c r="AY35" i="60"/>
  <c r="AY38" i="60"/>
  <c r="AY34" i="60"/>
  <c r="AY30" i="60"/>
  <c r="AZ33" i="58"/>
  <c r="AZ40" i="58"/>
  <c r="AZ32" i="58"/>
  <c r="AZ38" i="58"/>
  <c r="AZ34" i="58"/>
  <c r="T13" i="58"/>
  <c r="AZ39" i="58"/>
  <c r="AZ37" i="58"/>
  <c r="AZ31" i="58"/>
  <c r="AZ35" i="58"/>
  <c r="AZ36" i="58"/>
  <c r="AZ30" i="58"/>
  <c r="AY36" i="57"/>
  <c r="AY35" i="57"/>
  <c r="AY34" i="57"/>
  <c r="AY33" i="57"/>
  <c r="AY40" i="57"/>
  <c r="AY32" i="57"/>
  <c r="AY39" i="57"/>
  <c r="AY31" i="57"/>
  <c r="AY38" i="57"/>
  <c r="AY37" i="57"/>
  <c r="S13" i="57"/>
  <c r="AY30" i="57"/>
  <c r="AW15" i="51" a="1"/>
  <c r="AW15" i="51" s="1"/>
  <c r="BS35" i="51"/>
  <c r="AW15" i="52" a="1"/>
  <c r="AW15" i="52" s="1"/>
  <c r="AW17" i="53" a="1"/>
  <c r="AW17" i="53" s="1"/>
  <c r="BS37" i="53"/>
  <c r="AW18" i="48" a="1"/>
  <c r="AW18" i="48" s="1"/>
  <c r="BS38" i="48"/>
  <c r="AW15" i="47" a="1"/>
  <c r="AW15" i="47" s="1"/>
  <c r="BS35" i="47"/>
  <c r="AW11" i="51" a="1"/>
  <c r="AW11" i="51" s="1"/>
  <c r="BS33" i="51"/>
  <c r="AW10" i="53" a="1"/>
  <c r="AW10" i="53" s="1"/>
  <c r="BS32" i="53"/>
  <c r="AU20" i="48" a="1"/>
  <c r="AU20" i="48" s="1"/>
  <c r="AY21" i="53" a="1"/>
  <c r="AY21" i="53" s="1"/>
  <c r="AY22" i="53" s="1" a="1"/>
  <c r="AY22" i="53" s="1"/>
  <c r="AY23" i="53" s="1" a="1"/>
  <c r="AY23" i="53" s="1"/>
  <c r="AS5" i="53" a="1"/>
  <c r="AS5" i="53" s="1"/>
  <c r="AZ14" i="53" a="1"/>
  <c r="AZ14" i="53" s="1"/>
  <c r="AZ15" i="53" s="1" a="1"/>
  <c r="AZ15" i="53" s="1"/>
  <c r="AZ16" i="53" s="1" a="1"/>
  <c r="AZ16" i="53" s="1"/>
  <c r="AZ17" i="53" s="1" a="1"/>
  <c r="AZ17" i="53" s="1"/>
  <c r="AZ18" i="53" s="1" a="1"/>
  <c r="AZ18" i="53" s="1"/>
  <c r="AZ19" i="53" s="1" a="1"/>
  <c r="AZ19" i="53" s="1"/>
  <c r="T8" i="53"/>
  <c r="AQ4" i="53" a="1"/>
  <c r="AQ4" i="53" s="1"/>
  <c r="AS21" i="53" a="1"/>
  <c r="AS21" i="53" s="1"/>
  <c r="AR22" i="53" a="1"/>
  <c r="AR22" i="53" s="1"/>
  <c r="S13" i="53"/>
  <c r="AY12" i="53" a="1"/>
  <c r="AY12" i="53" s="1"/>
  <c r="AY11" i="53" s="1" a="1"/>
  <c r="AY11" i="53" s="1"/>
  <c r="AY10" i="53" s="1" a="1"/>
  <c r="AY10" i="53" s="1"/>
  <c r="AY9" i="53" s="1" a="1"/>
  <c r="AY9" i="53" s="1"/>
  <c r="AY8" i="53" s="1" a="1"/>
  <c r="AY8" i="53" s="1"/>
  <c r="AU10" i="52" a="1"/>
  <c r="AU10" i="52" s="1"/>
  <c r="AQ21" i="52" a="1"/>
  <c r="AQ21" i="52" s="1"/>
  <c r="AX14" i="52" a="1"/>
  <c r="AX14" i="52" s="1"/>
  <c r="AX15" i="52" s="1" a="1"/>
  <c r="AX15" i="52" s="1"/>
  <c r="AX16" i="52" s="1" a="1"/>
  <c r="AX16" i="52" s="1"/>
  <c r="AX17" i="52" s="1" a="1"/>
  <c r="AX17" i="52" s="1"/>
  <c r="AX18" i="52" s="1" a="1"/>
  <c r="AX18" i="52" s="1"/>
  <c r="AX19" i="52" s="1" a="1"/>
  <c r="AX19" i="52" s="1"/>
  <c r="AX20" i="52" s="1" a="1"/>
  <c r="AX20" i="52" s="1"/>
  <c r="AX21" i="52" s="1" a="1"/>
  <c r="AX21" i="52" s="1"/>
  <c r="AX22" i="52" s="1" a="1"/>
  <c r="AX22" i="52" s="1"/>
  <c r="AX23" i="52" s="1" a="1"/>
  <c r="AX23" i="52" s="1"/>
  <c r="R8" i="52"/>
  <c r="Q13" i="52"/>
  <c r="AW12" i="52" a="1"/>
  <c r="AW12" i="52" s="1"/>
  <c r="AS6" i="52" a="1"/>
  <c r="AS6" i="52" s="1"/>
  <c r="AU17" i="52" a="1"/>
  <c r="AU17" i="52" s="1"/>
  <c r="AN3" i="52" a="1"/>
  <c r="AN3" i="52" s="1"/>
  <c r="AO23" i="52" a="1"/>
  <c r="AO23" i="52" s="1"/>
  <c r="AU10" i="48" a="1"/>
  <c r="AU10" i="48" s="1"/>
  <c r="AQ23" i="51" a="1"/>
  <c r="AQ23" i="51" s="1"/>
  <c r="AS6" i="51" a="1"/>
  <c r="AS6" i="51" s="1"/>
  <c r="AX14" i="51" a="1"/>
  <c r="AX14" i="51" s="1"/>
  <c r="AX15" i="51" s="1" a="1"/>
  <c r="AX15" i="51" s="1"/>
  <c r="AX16" i="51" s="1" a="1"/>
  <c r="AX16" i="51" s="1"/>
  <c r="AX17" i="51" s="1" a="1"/>
  <c r="AX17" i="51" s="1"/>
  <c r="AX18" i="51" s="1" a="1"/>
  <c r="AX18" i="51" s="1"/>
  <c r="R8" i="51"/>
  <c r="AQ4" i="51" a="1"/>
  <c r="AQ4" i="51" s="1"/>
  <c r="AX12" i="51" a="1"/>
  <c r="AX12" i="51" s="1"/>
  <c r="AX11" i="51" s="1" a="1"/>
  <c r="AX11" i="51" s="1"/>
  <c r="AX10" i="51" s="1" a="1"/>
  <c r="AX10" i="51" s="1"/>
  <c r="AX9" i="51" s="1" a="1"/>
  <c r="AX9" i="51" s="1"/>
  <c r="AX8" i="51" s="1" a="1"/>
  <c r="AX8" i="51" s="1"/>
  <c r="AX7" i="51" s="1" a="1"/>
  <c r="AX7" i="51" s="1"/>
  <c r="AX6" i="51" s="1" a="1"/>
  <c r="AX6" i="51" s="1"/>
  <c r="AX5" i="51" s="1" a="1"/>
  <c r="AX5" i="51" s="1"/>
  <c r="AX4" i="51" s="1" a="1"/>
  <c r="AX4" i="51" s="1"/>
  <c r="AX3" i="51" s="1" a="1"/>
  <c r="AX3" i="51" s="1"/>
  <c r="R13" i="51"/>
  <c r="AS20" i="51" a="1"/>
  <c r="AS20" i="51" s="1"/>
  <c r="AZ19" i="48" a="1"/>
  <c r="AZ19" i="48" s="1"/>
  <c r="AZ20" i="48" s="1" a="1"/>
  <c r="AZ20" i="48" s="1"/>
  <c r="AZ21" i="48" s="1" a="1"/>
  <c r="AZ21" i="48" s="1"/>
  <c r="AZ22" i="48" s="1" a="1"/>
  <c r="AZ22" i="48" s="1"/>
  <c r="AZ23" i="48" s="1" a="1"/>
  <c r="AZ23" i="48" s="1"/>
  <c r="AS22" i="48" a="1"/>
  <c r="AS22" i="48" s="1"/>
  <c r="Q13" i="48"/>
  <c r="AW12" i="48" a="1"/>
  <c r="AW12" i="48" s="1"/>
  <c r="AV20" i="48" a="1"/>
  <c r="AV20" i="48" s="1"/>
  <c r="AQ4" i="48" a="1"/>
  <c r="AQ4" i="48" s="1"/>
  <c r="BA14" i="48" a="1"/>
  <c r="BA14" i="48" s="1"/>
  <c r="BA15" i="48" s="1" a="1"/>
  <c r="BA15" i="48" s="1"/>
  <c r="BA16" i="48" s="1" a="1"/>
  <c r="BA16" i="48" s="1"/>
  <c r="BA17" i="48" s="1" a="1"/>
  <c r="BA17" i="48" s="1"/>
  <c r="BA18" i="48" s="1" a="1"/>
  <c r="BA18" i="48" s="1"/>
  <c r="BA19" i="48" s="1" a="1"/>
  <c r="BA19" i="48" s="1"/>
  <c r="U8" i="48"/>
  <c r="AT6" i="48" a="1"/>
  <c r="AT6" i="48" s="1"/>
  <c r="AV8" i="47" a="1"/>
  <c r="AV8" i="47" s="1"/>
  <c r="AV7" i="47" s="1" a="1"/>
  <c r="AV7" i="47" s="1"/>
  <c r="AV6" i="47" s="1" a="1"/>
  <c r="AV6" i="47" s="1"/>
  <c r="AV5" i="47" s="1" a="1"/>
  <c r="AV5" i="47" s="1"/>
  <c r="AV4" i="47" s="1" a="1"/>
  <c r="AV4" i="47" s="1"/>
  <c r="AV3" i="47" s="1" a="1"/>
  <c r="AV3" i="47" s="1"/>
  <c r="AS19" i="47" a="1"/>
  <c r="AS19" i="47" s="1"/>
  <c r="AP5" i="47" a="1"/>
  <c r="AP5" i="47" s="1"/>
  <c r="AW12" i="47" a="1"/>
  <c r="AW12" i="47" s="1"/>
  <c r="Q13" i="47"/>
  <c r="AS7" i="47" a="1"/>
  <c r="AS7" i="47" s="1"/>
  <c r="AO3" i="47" a="1"/>
  <c r="AO3" i="47" s="1"/>
  <c r="AP22" i="47" a="1"/>
  <c r="AP22" i="47" s="1"/>
  <c r="AX14" i="47" a="1"/>
  <c r="AX14" i="47" s="1"/>
  <c r="AX15" i="47" s="1" a="1"/>
  <c r="AX15" i="47" s="1"/>
  <c r="AX16" i="47" s="1" a="1"/>
  <c r="AX16" i="47" s="1"/>
  <c r="AX17" i="47" s="1" a="1"/>
  <c r="AX17" i="47" s="1"/>
  <c r="R8" i="47"/>
  <c r="S21" i="12" a="1"/>
  <c r="S21" i="12" l="1"/>
  <c r="BS35" i="52"/>
  <c r="R22" i="12"/>
  <c r="V21" i="12"/>
  <c r="X21" i="12"/>
  <c r="AZ36" i="60"/>
  <c r="AZ33" i="60"/>
  <c r="AZ39" i="60"/>
  <c r="AZ31" i="60"/>
  <c r="AZ37" i="60"/>
  <c r="AZ38" i="60"/>
  <c r="AZ35" i="60"/>
  <c r="AZ40" i="60"/>
  <c r="AZ34" i="60"/>
  <c r="T13" i="60"/>
  <c r="AZ32" i="60"/>
  <c r="AZ30" i="60"/>
  <c r="W8" i="60"/>
  <c r="BA34" i="58"/>
  <c r="BA40" i="58"/>
  <c r="BA32" i="58"/>
  <c r="BA38" i="58"/>
  <c r="BA36" i="58"/>
  <c r="BA31" i="58"/>
  <c r="BA33" i="58"/>
  <c r="BA37" i="58"/>
  <c r="U13" i="58"/>
  <c r="BA35" i="58"/>
  <c r="BA39" i="58"/>
  <c r="BA30" i="58"/>
  <c r="AZ35" i="57"/>
  <c r="AZ34" i="57"/>
  <c r="AZ33" i="57"/>
  <c r="AZ40" i="57"/>
  <c r="AZ32" i="57"/>
  <c r="AZ39" i="57"/>
  <c r="AZ31" i="57"/>
  <c r="AZ38" i="57"/>
  <c r="AZ37" i="57"/>
  <c r="AZ36" i="57"/>
  <c r="T13" i="57"/>
  <c r="AZ30" i="57"/>
  <c r="AW16" i="47" a="1"/>
  <c r="AW16" i="47" s="1"/>
  <c r="BS36" i="47"/>
  <c r="AW11" i="52" a="1"/>
  <c r="AW11" i="52" s="1"/>
  <c r="AW11" i="48" a="1"/>
  <c r="AW11" i="48" s="1"/>
  <c r="AW19" i="48" a="1"/>
  <c r="AW19" i="48" s="1"/>
  <c r="BS39" i="48"/>
  <c r="BS31" i="53"/>
  <c r="AW9" i="53" a="1"/>
  <c r="AW9" i="53" s="1"/>
  <c r="AW18" i="53" a="1"/>
  <c r="AW18" i="53" s="1"/>
  <c r="BS38" i="53"/>
  <c r="AW16" i="52" a="1"/>
  <c r="AW16" i="52" s="1"/>
  <c r="BS36" i="52"/>
  <c r="AW11" i="47" a="1"/>
  <c r="AW11" i="47" s="1"/>
  <c r="BS33" i="47"/>
  <c r="AW16" i="51" a="1"/>
  <c r="AW16" i="51" s="1"/>
  <c r="BS36" i="51"/>
  <c r="AW10" i="51" a="1"/>
  <c r="AW10" i="51" s="1"/>
  <c r="BS32" i="51"/>
  <c r="AU21" i="48" a="1"/>
  <c r="AU21" i="48" s="1"/>
  <c r="AZ20" i="53" a="1"/>
  <c r="AZ20" i="53" s="1"/>
  <c r="AY7" i="53" a="1"/>
  <c r="AY7" i="53" s="1"/>
  <c r="AY6" i="53" s="1" a="1"/>
  <c r="AY6" i="53" s="1"/>
  <c r="AY5" i="53" s="1" a="1"/>
  <c r="AY5" i="53" s="1"/>
  <c r="AY4" i="53" s="1" a="1"/>
  <c r="AY4" i="53" s="1"/>
  <c r="AY3" i="53" s="1" a="1"/>
  <c r="AY3" i="53" s="1"/>
  <c r="BA14" i="53" a="1"/>
  <c r="BA14" i="53" s="1"/>
  <c r="BA15" i="53" s="1" a="1"/>
  <c r="BA15" i="53" s="1"/>
  <c r="BA16" i="53" s="1" a="1"/>
  <c r="BA16" i="53" s="1"/>
  <c r="BA17" i="53" s="1" a="1"/>
  <c r="BA17" i="53" s="1"/>
  <c r="BA18" i="53" s="1" a="1"/>
  <c r="BA18" i="53" s="1"/>
  <c r="BA19" i="53" s="1" a="1"/>
  <c r="BA19" i="53" s="1"/>
  <c r="BA20" i="53" s="1" a="1"/>
  <c r="BA20" i="53" s="1"/>
  <c r="BA21" i="53" s="1" a="1"/>
  <c r="BA21" i="53" s="1"/>
  <c r="BA22" i="53" s="1" a="1"/>
  <c r="BA22" i="53" s="1"/>
  <c r="BA23" i="53" s="1" a="1"/>
  <c r="BA23" i="53" s="1"/>
  <c r="U8" i="53"/>
  <c r="AR23" i="53" a="1"/>
  <c r="AR23" i="53" s="1"/>
  <c r="AS22" i="53" a="1"/>
  <c r="AS22" i="53" s="1"/>
  <c r="AS4" i="53" a="1"/>
  <c r="AS4" i="53" s="1"/>
  <c r="T13" i="53"/>
  <c r="AZ12" i="53" a="1"/>
  <c r="AZ12" i="53" s="1"/>
  <c r="AZ11" i="53" s="1" a="1"/>
  <c r="AZ11" i="53" s="1"/>
  <c r="AZ10" i="53" s="1" a="1"/>
  <c r="AZ10" i="53" s="1"/>
  <c r="AZ9" i="53" s="1" a="1"/>
  <c r="AZ9" i="53" s="1"/>
  <c r="AZ8" i="53" s="1" a="1"/>
  <c r="AZ8" i="53" s="1"/>
  <c r="AZ7" i="53" s="1" a="1"/>
  <c r="AZ7" i="53" s="1"/>
  <c r="AZ6" i="53" s="1" a="1"/>
  <c r="AZ6" i="53" s="1"/>
  <c r="AZ5" i="53" s="1" a="1"/>
  <c r="AZ5" i="53" s="1"/>
  <c r="AZ4" i="53" s="1" a="1"/>
  <c r="AZ4" i="53" s="1"/>
  <c r="AZ3" i="53" s="1" a="1"/>
  <c r="AZ3" i="53" s="1"/>
  <c r="AQ3" i="53" a="1"/>
  <c r="AQ3" i="53" s="1"/>
  <c r="AU18" i="52" a="1"/>
  <c r="AU18" i="52" s="1"/>
  <c r="R13" i="52"/>
  <c r="AX12" i="52" a="1"/>
  <c r="AX12" i="52" s="1"/>
  <c r="AX11" i="52" s="1" a="1"/>
  <c r="AX11" i="52" s="1"/>
  <c r="AX10" i="52" s="1" a="1"/>
  <c r="AX10" i="52" s="1"/>
  <c r="AX9" i="52" s="1" a="1"/>
  <c r="AX9" i="52" s="1"/>
  <c r="AX8" i="52" s="1" a="1"/>
  <c r="AX8" i="52" s="1"/>
  <c r="AX7" i="52" s="1" a="1"/>
  <c r="AX7" i="52" s="1"/>
  <c r="AX6" i="52" s="1" a="1"/>
  <c r="AX6" i="52" s="1"/>
  <c r="AX5" i="52" s="1" a="1"/>
  <c r="AX5" i="52" s="1"/>
  <c r="AX4" i="52" s="1" a="1"/>
  <c r="AX4" i="52" s="1"/>
  <c r="AX3" i="52" s="1" a="1"/>
  <c r="AX3" i="52" s="1"/>
  <c r="AS5" i="52" a="1"/>
  <c r="AS5" i="52" s="1"/>
  <c r="AY14" i="52" a="1"/>
  <c r="AY14" i="52" s="1"/>
  <c r="AY15" i="52" s="1" a="1"/>
  <c r="AY15" i="52" s="1"/>
  <c r="AY16" i="52" s="1" a="1"/>
  <c r="AY16" i="52" s="1"/>
  <c r="AY17" i="52" s="1" a="1"/>
  <c r="AY17" i="52" s="1"/>
  <c r="S8" i="52"/>
  <c r="AQ22" i="52" a="1"/>
  <c r="AQ22" i="52" s="1"/>
  <c r="AU9" i="52" a="1"/>
  <c r="AU9" i="52" s="1"/>
  <c r="AU9" i="48" a="1"/>
  <c r="AU9" i="48" s="1"/>
  <c r="AX19" i="51" a="1"/>
  <c r="AX19" i="51" s="1"/>
  <c r="AY12" i="51" a="1"/>
  <c r="AY12" i="51" s="1"/>
  <c r="AY11" i="51" s="1" a="1"/>
  <c r="AY11" i="51" s="1"/>
  <c r="AY10" i="51" s="1" a="1"/>
  <c r="AY10" i="51" s="1"/>
  <c r="AY9" i="51" s="1" a="1"/>
  <c r="AY9" i="51" s="1"/>
  <c r="AY8" i="51" s="1" a="1"/>
  <c r="AY8" i="51" s="1"/>
  <c r="S13" i="51"/>
  <c r="AS5" i="51" a="1"/>
  <c r="AS5" i="51" s="1"/>
  <c r="AQ3" i="51" a="1"/>
  <c r="AQ3" i="51" s="1"/>
  <c r="AS21" i="51" a="1"/>
  <c r="AS21" i="51" s="1"/>
  <c r="AY14" i="51" a="1"/>
  <c r="AY14" i="51" s="1"/>
  <c r="AY15" i="51" s="1" a="1"/>
  <c r="AY15" i="51" s="1"/>
  <c r="AY16" i="51" s="1" a="1"/>
  <c r="AY16" i="51" s="1"/>
  <c r="AY17" i="51" s="1" a="1"/>
  <c r="AY17" i="51" s="1"/>
  <c r="AY18" i="51" s="1" a="1"/>
  <c r="AY18" i="51" s="1"/>
  <c r="AY19" i="51" s="1" a="1"/>
  <c r="AY19" i="51" s="1"/>
  <c r="AY20" i="51" s="1" a="1"/>
  <c r="AY20" i="51" s="1"/>
  <c r="AY21" i="51" s="1" a="1"/>
  <c r="AY21" i="51" s="1"/>
  <c r="AY22" i="51" s="1" a="1"/>
  <c r="AY22" i="51" s="1"/>
  <c r="AY23" i="51" s="1" a="1"/>
  <c r="AY23" i="51" s="1"/>
  <c r="S8" i="51"/>
  <c r="BA20" i="48" a="1"/>
  <c r="BA20" i="48" s="1"/>
  <c r="BA21" i="48" s="1" a="1"/>
  <c r="BA21" i="48" s="1"/>
  <c r="BA22" i="48" s="1" a="1"/>
  <c r="BA22" i="48" s="1"/>
  <c r="BA23" i="48" s="1" a="1"/>
  <c r="BA23" i="48" s="1"/>
  <c r="BB14" i="48" a="1"/>
  <c r="BB14" i="48" s="1"/>
  <c r="V8" i="48"/>
  <c r="AV21" i="48" a="1"/>
  <c r="AV21" i="48" s="1"/>
  <c r="AQ3" i="48" a="1"/>
  <c r="AQ3" i="48" s="1"/>
  <c r="AS23" i="48" a="1"/>
  <c r="AS23" i="48" s="1"/>
  <c r="AT5" i="48" a="1"/>
  <c r="AT5" i="48" s="1"/>
  <c r="R13" i="48"/>
  <c r="AX12" i="48" a="1"/>
  <c r="AX12" i="48" s="1"/>
  <c r="AX11" i="48" s="1" a="1"/>
  <c r="AX11" i="48" s="1"/>
  <c r="AX10" i="48" s="1" a="1"/>
  <c r="AX10" i="48" s="1"/>
  <c r="AX9" i="48" s="1" a="1"/>
  <c r="AX9" i="48" s="1"/>
  <c r="AX8" i="48" s="1" a="1"/>
  <c r="AX8" i="48" s="1"/>
  <c r="AX7" i="48" s="1" a="1"/>
  <c r="AX7" i="48" s="1"/>
  <c r="AX6" i="48" s="1" a="1"/>
  <c r="AX6" i="48" s="1"/>
  <c r="AX5" i="48" s="1" a="1"/>
  <c r="AX5" i="48" s="1"/>
  <c r="AX4" i="48" s="1" a="1"/>
  <c r="AX4" i="48" s="1"/>
  <c r="AX3" i="48" s="1" a="1"/>
  <c r="AX3" i="48" s="1"/>
  <c r="AX18" i="47" a="1"/>
  <c r="AX18" i="47" s="1"/>
  <c r="AX19" i="47" s="1" a="1"/>
  <c r="AX19" i="47" s="1"/>
  <c r="AX20" i="47" s="1" a="1"/>
  <c r="AX20" i="47" s="1"/>
  <c r="AX21" i="47" s="1" a="1"/>
  <c r="AX21" i="47" s="1"/>
  <c r="AX22" i="47" s="1" a="1"/>
  <c r="AX22" i="47" s="1"/>
  <c r="AX23" i="47" s="1" a="1"/>
  <c r="AX23" i="47" s="1"/>
  <c r="AX12" i="47" a="1"/>
  <c r="AX12" i="47" s="1"/>
  <c r="AX11" i="47" s="1" a="1"/>
  <c r="AX11" i="47" s="1"/>
  <c r="AX10" i="47" s="1" a="1"/>
  <c r="AX10" i="47" s="1"/>
  <c r="AX9" i="47" s="1" a="1"/>
  <c r="AX9" i="47" s="1"/>
  <c r="AX8" i="47" s="1" a="1"/>
  <c r="AX8" i="47" s="1"/>
  <c r="AX7" i="47" s="1" a="1"/>
  <c r="AX7" i="47" s="1"/>
  <c r="R13" i="47"/>
  <c r="AP4" i="47" a="1"/>
  <c r="AP4" i="47" s="1"/>
  <c r="AP23" i="47" a="1"/>
  <c r="AP23" i="47" s="1"/>
  <c r="AS20" i="47" a="1"/>
  <c r="AS20" i="47" s="1"/>
  <c r="S8" i="47"/>
  <c r="AY14" i="47" a="1"/>
  <c r="AY14" i="47" s="1"/>
  <c r="AY15" i="47" s="1" a="1"/>
  <c r="AY15" i="47" s="1"/>
  <c r="AY16" i="47" s="1" a="1"/>
  <c r="AY16" i="47" s="1"/>
  <c r="AY17" i="47" s="1" a="1"/>
  <c r="AY17" i="47" s="1"/>
  <c r="AY18" i="47" s="1" a="1"/>
  <c r="AY18" i="47" s="1"/>
  <c r="AS6" i="47" a="1"/>
  <c r="AS6" i="47" s="1"/>
  <c r="S22" i="12" a="1"/>
  <c r="S22" i="12" l="1"/>
  <c r="BS33" i="48"/>
  <c r="BS33" i="52"/>
  <c r="R23" i="12"/>
  <c r="V22" i="12"/>
  <c r="X22" i="12"/>
  <c r="BA36" i="60"/>
  <c r="BA39" i="60"/>
  <c r="BA31" i="60"/>
  <c r="BA32" i="60"/>
  <c r="BA33" i="60"/>
  <c r="BA38" i="60"/>
  <c r="BA35" i="60"/>
  <c r="BA37" i="60"/>
  <c r="U13" i="60"/>
  <c r="BA40" i="60"/>
  <c r="BA34" i="60"/>
  <c r="BA30" i="60"/>
  <c r="X8" i="60"/>
  <c r="BB40" i="58"/>
  <c r="BB32" i="58"/>
  <c r="BB39" i="58"/>
  <c r="BB31" i="58"/>
  <c r="BB37" i="58"/>
  <c r="BB38" i="58"/>
  <c r="BB36" i="58"/>
  <c r="BB33" i="58"/>
  <c r="V13" i="58"/>
  <c r="BB35" i="58"/>
  <c r="BB34" i="58"/>
  <c r="BB30" i="58"/>
  <c r="BQ66" i="58"/>
  <c r="BQ67" i="58" s="1"/>
  <c r="BQ68" i="58" s="1"/>
  <c r="BQ69" i="58" s="1"/>
  <c r="BQ70" i="58" s="1"/>
  <c r="BQ71" i="58" s="1"/>
  <c r="BQ72" i="58" s="1"/>
  <c r="BQ73" i="58" s="1"/>
  <c r="BQ74" i="58" s="1"/>
  <c r="BQ75" i="58" s="1"/>
  <c r="BQ76" i="58" s="1"/>
  <c r="BQ77" i="58" s="1"/>
  <c r="BQ78" i="58" s="1"/>
  <c r="BQ79" i="58" s="1"/>
  <c r="BQ80" i="58" s="1"/>
  <c r="BQ81" i="58" s="1"/>
  <c r="BQ82" i="58" s="1"/>
  <c r="BQ83" i="58" s="1"/>
  <c r="BQ84" i="58" s="1"/>
  <c r="BQ85" i="58" s="1"/>
  <c r="BQ86" i="58" s="1"/>
  <c r="BA35" i="57"/>
  <c r="BA34" i="57"/>
  <c r="BA33" i="57"/>
  <c r="BA40" i="57"/>
  <c r="BA32" i="57"/>
  <c r="BA39" i="57"/>
  <c r="BA31" i="57"/>
  <c r="BA38" i="57"/>
  <c r="BA37" i="57"/>
  <c r="BA36" i="57"/>
  <c r="U13" i="57"/>
  <c r="BA30" i="57"/>
  <c r="AW8" i="53" a="1"/>
  <c r="AW8" i="53" s="1"/>
  <c r="BS30" i="53"/>
  <c r="AW17" i="51" a="1"/>
  <c r="AW17" i="51" s="1"/>
  <c r="BS37" i="51"/>
  <c r="AW20" i="48" a="1"/>
  <c r="AW20" i="48" s="1"/>
  <c r="BS40" i="48"/>
  <c r="AW17" i="52" a="1"/>
  <c r="AW17" i="52" s="1"/>
  <c r="BS37" i="52"/>
  <c r="AW10" i="47" a="1"/>
  <c r="AW10" i="47" s="1"/>
  <c r="BS32" i="47"/>
  <c r="AW19" i="53" a="1"/>
  <c r="AW19" i="53" s="1"/>
  <c r="BS39" i="53"/>
  <c r="AW10" i="48" a="1"/>
  <c r="AW10" i="48" s="1"/>
  <c r="BS32" i="48"/>
  <c r="AW10" i="52" a="1"/>
  <c r="AW10" i="52" s="1"/>
  <c r="BS32" i="52"/>
  <c r="AW9" i="51" a="1"/>
  <c r="AW9" i="51" s="1"/>
  <c r="BS31" i="51"/>
  <c r="AW17" i="47" a="1"/>
  <c r="AW17" i="47" s="1"/>
  <c r="BS37" i="47"/>
  <c r="AU22" i="48" a="1"/>
  <c r="AU22" i="48" s="1"/>
  <c r="AS3" i="53" a="1"/>
  <c r="AS3" i="53" s="1"/>
  <c r="AS23" i="53" a="1"/>
  <c r="AS23" i="53" s="1"/>
  <c r="AZ21" i="53" a="1"/>
  <c r="AZ21" i="53" s="1"/>
  <c r="U13" i="53"/>
  <c r="BA12" i="53" a="1"/>
  <c r="BA12" i="53" s="1"/>
  <c r="BA11" i="53" s="1" a="1"/>
  <c r="BA11" i="53" s="1"/>
  <c r="BA10" i="53" s="1" a="1"/>
  <c r="BA10" i="53" s="1"/>
  <c r="BA9" i="53" s="1" a="1"/>
  <c r="BA9" i="53" s="1"/>
  <c r="BA8" i="53" s="1" a="1"/>
  <c r="BA8" i="53" s="1"/>
  <c r="BA7" i="53" s="1" a="1"/>
  <c r="BA7" i="53" s="1"/>
  <c r="BA6" i="53" s="1" a="1"/>
  <c r="BA6" i="53" s="1"/>
  <c r="V8" i="53"/>
  <c r="BB14" i="53" a="1"/>
  <c r="BB14" i="53" s="1"/>
  <c r="AY18" i="52" a="1"/>
  <c r="AY18" i="52" s="1"/>
  <c r="AY19" i="52" s="1" a="1"/>
  <c r="AY19" i="52" s="1"/>
  <c r="AY20" i="52" s="1" a="1"/>
  <c r="AY20" i="52" s="1"/>
  <c r="AY21" i="52" s="1" a="1"/>
  <c r="AY21" i="52" s="1"/>
  <c r="AY22" i="52" s="1" a="1"/>
  <c r="AY22" i="52" s="1"/>
  <c r="AY23" i="52" s="1" a="1"/>
  <c r="AY23" i="52" s="1"/>
  <c r="S13" i="52"/>
  <c r="AY12" i="52" a="1"/>
  <c r="AY12" i="52" s="1"/>
  <c r="AY11" i="52" s="1" a="1"/>
  <c r="AY11" i="52" s="1"/>
  <c r="AY10" i="52" s="1" a="1"/>
  <c r="AY10" i="52" s="1"/>
  <c r="AY9" i="52" s="1" a="1"/>
  <c r="AY9" i="52" s="1"/>
  <c r="AY8" i="52" s="1" a="1"/>
  <c r="AY8" i="52" s="1"/>
  <c r="AY7" i="52" s="1" a="1"/>
  <c r="AY7" i="52" s="1"/>
  <c r="AY6" i="52" s="1" a="1"/>
  <c r="AY6" i="52" s="1"/>
  <c r="AY5" i="52" s="1" a="1"/>
  <c r="AY5" i="52" s="1"/>
  <c r="AY4" i="52" s="1" a="1"/>
  <c r="AY4" i="52" s="1"/>
  <c r="AY3" i="52" s="1" a="1"/>
  <c r="AY3" i="52" s="1"/>
  <c r="AS4" i="52" a="1"/>
  <c r="AS4" i="52" s="1"/>
  <c r="AZ14" i="52" a="1"/>
  <c r="AZ14" i="52" s="1"/>
  <c r="AZ15" i="52" s="1" a="1"/>
  <c r="AZ15" i="52" s="1"/>
  <c r="AZ16" i="52" s="1" a="1"/>
  <c r="AZ16" i="52" s="1"/>
  <c r="AZ17" i="52" s="1" a="1"/>
  <c r="AZ17" i="52" s="1"/>
  <c r="AZ18" i="52" s="1" a="1"/>
  <c r="AZ18" i="52" s="1"/>
  <c r="AZ19" i="52" s="1" a="1"/>
  <c r="AZ19" i="52" s="1"/>
  <c r="AZ20" i="52" s="1" a="1"/>
  <c r="AZ20" i="52" s="1"/>
  <c r="AZ21" i="52" s="1" a="1"/>
  <c r="AZ21" i="52" s="1"/>
  <c r="AZ22" i="52" s="1" a="1"/>
  <c r="AZ22" i="52" s="1"/>
  <c r="AZ23" i="52" s="1" a="1"/>
  <c r="AZ23" i="52" s="1"/>
  <c r="T8" i="52"/>
  <c r="AU19" i="52" a="1"/>
  <c r="AU19" i="52" s="1"/>
  <c r="AU8" i="52" a="1"/>
  <c r="AU8" i="52" s="1"/>
  <c r="AQ23" i="52" a="1"/>
  <c r="AQ23" i="52" s="1"/>
  <c r="AU8" i="48" a="1"/>
  <c r="AU8" i="48" s="1"/>
  <c r="AY7" i="51" a="1"/>
  <c r="AY7" i="51" s="1"/>
  <c r="AY6" i="51" s="1" a="1"/>
  <c r="AY6" i="51" s="1"/>
  <c r="AY5" i="51" s="1" a="1"/>
  <c r="AY5" i="51" s="1"/>
  <c r="AY4" i="51" s="1" a="1"/>
  <c r="AY4" i="51" s="1"/>
  <c r="AY3" i="51" s="1" a="1"/>
  <c r="AY3" i="51" s="1"/>
  <c r="AS4" i="51" a="1"/>
  <c r="AS4" i="51" s="1"/>
  <c r="AZ12" i="51" a="1"/>
  <c r="AZ12" i="51" s="1"/>
  <c r="AZ11" i="51" s="1" a="1"/>
  <c r="AZ11" i="51" s="1"/>
  <c r="AZ10" i="51" s="1" a="1"/>
  <c r="AZ10" i="51" s="1"/>
  <c r="AZ9" i="51" s="1" a="1"/>
  <c r="AZ9" i="51" s="1"/>
  <c r="AZ8" i="51" s="1" a="1"/>
  <c r="AZ8" i="51" s="1"/>
  <c r="AZ7" i="51" s="1" a="1"/>
  <c r="AZ7" i="51" s="1"/>
  <c r="AZ6" i="51" s="1" a="1"/>
  <c r="AZ6" i="51" s="1"/>
  <c r="AZ5" i="51" s="1" a="1"/>
  <c r="AZ5" i="51" s="1"/>
  <c r="AZ4" i="51" s="1" a="1"/>
  <c r="AZ4" i="51" s="1"/>
  <c r="AZ3" i="51" s="1" a="1"/>
  <c r="AZ3" i="51" s="1"/>
  <c r="T13" i="51"/>
  <c r="AZ14" i="51" a="1"/>
  <c r="AZ14" i="51" s="1"/>
  <c r="AZ15" i="51" s="1" a="1"/>
  <c r="AZ15" i="51" s="1"/>
  <c r="AZ16" i="51" s="1" a="1"/>
  <c r="AZ16" i="51" s="1"/>
  <c r="AZ17" i="51" s="1" a="1"/>
  <c r="AZ17" i="51" s="1"/>
  <c r="AZ18" i="51" s="1" a="1"/>
  <c r="AZ18" i="51" s="1"/>
  <c r="AZ19" i="51" s="1" a="1"/>
  <c r="AZ19" i="51" s="1"/>
  <c r="T8" i="51"/>
  <c r="AS22" i="51" a="1"/>
  <c r="AS22" i="51" s="1"/>
  <c r="AX20" i="51" a="1"/>
  <c r="AX20" i="51" s="1"/>
  <c r="AV22" i="48" a="1"/>
  <c r="AV22" i="48" s="1"/>
  <c r="BC14" i="48" a="1"/>
  <c r="BC14" i="48" s="1"/>
  <c r="BC15" i="48" s="1" a="1"/>
  <c r="BC15" i="48" s="1"/>
  <c r="BC16" i="48" s="1" a="1"/>
  <c r="BC16" i="48" s="1"/>
  <c r="BC17" i="48" s="1" a="1"/>
  <c r="BC17" i="48" s="1"/>
  <c r="BC18" i="48" s="1" a="1"/>
  <c r="BC18" i="48" s="1"/>
  <c r="BC19" i="48" s="1" a="1"/>
  <c r="BC19" i="48" s="1"/>
  <c r="BC20" i="48" s="1" a="1"/>
  <c r="BC20" i="48" s="1"/>
  <c r="BC21" i="48" s="1" a="1"/>
  <c r="BC21" i="48" s="1"/>
  <c r="BC22" i="48" s="1" a="1"/>
  <c r="BC22" i="48" s="1"/>
  <c r="BC23" i="48" s="1" a="1"/>
  <c r="BC23" i="48" s="1"/>
  <c r="W8" i="48"/>
  <c r="AT4" i="48" a="1"/>
  <c r="AT4" i="48" s="1"/>
  <c r="BB15" i="48" a="1"/>
  <c r="BB15" i="48" s="1"/>
  <c r="AY12" i="48" a="1"/>
  <c r="AY12" i="48" s="1"/>
  <c r="AY11" i="48" s="1" a="1"/>
  <c r="AY11" i="48" s="1"/>
  <c r="AY10" i="48" s="1" a="1"/>
  <c r="AY10" i="48" s="1"/>
  <c r="AY9" i="48" s="1" a="1"/>
  <c r="AY9" i="48" s="1"/>
  <c r="AY8" i="48" s="1" a="1"/>
  <c r="AY8" i="48" s="1"/>
  <c r="AY7" i="48" s="1" a="1"/>
  <c r="AY7" i="48" s="1"/>
  <c r="AY6" i="48" s="1" a="1"/>
  <c r="AY6" i="48" s="1"/>
  <c r="AY5" i="48" s="1" a="1"/>
  <c r="AY5" i="48" s="1"/>
  <c r="AY4" i="48" s="1" a="1"/>
  <c r="AY4" i="48" s="1"/>
  <c r="AY3" i="48" s="1" a="1"/>
  <c r="AY3" i="48" s="1"/>
  <c r="S13" i="48"/>
  <c r="AY19" i="47" a="1"/>
  <c r="AY19" i="47" s="1"/>
  <c r="AY20" i="47" s="1" a="1"/>
  <c r="AY20" i="47" s="1"/>
  <c r="AY21" i="47" s="1" a="1"/>
  <c r="AY21" i="47" s="1"/>
  <c r="AY22" i="47" s="1" a="1"/>
  <c r="AY22" i="47" s="1"/>
  <c r="AY23" i="47" s="1" a="1"/>
  <c r="AY23" i="47" s="1"/>
  <c r="AX6" i="47" a="1"/>
  <c r="AX6" i="47" s="1"/>
  <c r="AX5" i="47" s="1" a="1"/>
  <c r="AX5" i="47" s="1"/>
  <c r="AX4" i="47" s="1" a="1"/>
  <c r="AX4" i="47" s="1"/>
  <c r="AX3" i="47" s="1" a="1"/>
  <c r="AX3" i="47" s="1"/>
  <c r="AS21" i="47" a="1"/>
  <c r="AS21" i="47" s="1"/>
  <c r="S13" i="47"/>
  <c r="AY12" i="47" a="1"/>
  <c r="AY12" i="47" s="1"/>
  <c r="AY11" i="47" s="1" a="1"/>
  <c r="AY11" i="47" s="1"/>
  <c r="AY10" i="47" s="1" a="1"/>
  <c r="AY10" i="47" s="1"/>
  <c r="AY9" i="47" s="1" a="1"/>
  <c r="AY9" i="47" s="1"/>
  <c r="AY8" i="47" s="1" a="1"/>
  <c r="AY8" i="47" s="1"/>
  <c r="AY7" i="47" s="1" a="1"/>
  <c r="AY7" i="47" s="1"/>
  <c r="AY6" i="47" s="1" a="1"/>
  <c r="AY6" i="47" s="1"/>
  <c r="AP3" i="47" a="1"/>
  <c r="AP3" i="47" s="1"/>
  <c r="AS5" i="47" a="1"/>
  <c r="AS5" i="47" s="1"/>
  <c r="AZ14" i="47" a="1"/>
  <c r="AZ14" i="47" s="1"/>
  <c r="AZ15" i="47" s="1" a="1"/>
  <c r="AZ15" i="47" s="1"/>
  <c r="AZ16" i="47" s="1" a="1"/>
  <c r="AZ16" i="47" s="1"/>
  <c r="AZ17" i="47" s="1" a="1"/>
  <c r="AZ17" i="47" s="1"/>
  <c r="AZ18" i="47" s="1" a="1"/>
  <c r="AZ18" i="47" s="1"/>
  <c r="AZ19" i="47" s="1" a="1"/>
  <c r="AZ19" i="47" s="1"/>
  <c r="T8" i="47"/>
  <c r="S23" i="12" a="1"/>
  <c r="S23" i="12" l="1"/>
  <c r="R24" i="12"/>
  <c r="V23" i="12"/>
  <c r="X23" i="12"/>
  <c r="Y8" i="60"/>
  <c r="BB35" i="60"/>
  <c r="BB40" i="60"/>
  <c r="BB32" i="60"/>
  <c r="BB38" i="60"/>
  <c r="BB36" i="60"/>
  <c r="BB33" i="60"/>
  <c r="BB34" i="60"/>
  <c r="V13" i="60"/>
  <c r="BB37" i="60"/>
  <c r="BB31" i="60"/>
  <c r="BB39" i="60"/>
  <c r="BB30" i="60"/>
  <c r="BC33" i="58"/>
  <c r="BC39" i="58"/>
  <c r="BC31" i="58"/>
  <c r="BC37" i="58"/>
  <c r="BC35" i="58"/>
  <c r="BC36" i="58"/>
  <c r="BC32" i="58"/>
  <c r="BC40" i="58"/>
  <c r="BC34" i="58"/>
  <c r="BC38" i="58"/>
  <c r="W13" i="58"/>
  <c r="BC30" i="58"/>
  <c r="BB34" i="57"/>
  <c r="BB33" i="57"/>
  <c r="BB40" i="57"/>
  <c r="BB32" i="57"/>
  <c r="BB39" i="57"/>
  <c r="BB31" i="57"/>
  <c r="BB38" i="57"/>
  <c r="BB37" i="57"/>
  <c r="BB36" i="57"/>
  <c r="BB35" i="57"/>
  <c r="V13" i="57"/>
  <c r="BB30" i="57"/>
  <c r="BS30" i="51"/>
  <c r="AW8" i="51" a="1"/>
  <c r="AW8" i="51" s="1"/>
  <c r="AW9" i="52" a="1"/>
  <c r="AW9" i="52" s="1"/>
  <c r="BS31" i="52"/>
  <c r="AW9" i="47" a="1"/>
  <c r="AW9" i="47" s="1"/>
  <c r="BS31" i="47"/>
  <c r="AW18" i="52" a="1"/>
  <c r="AW18" i="52" s="1"/>
  <c r="BS38" i="52"/>
  <c r="AW9" i="48" a="1"/>
  <c r="AW9" i="48" s="1"/>
  <c r="BS31" i="48"/>
  <c r="AW21" i="48" a="1"/>
  <c r="AW21" i="48" s="1"/>
  <c r="BS41" i="48"/>
  <c r="AW20" i="53" a="1"/>
  <c r="AW20" i="53" s="1"/>
  <c r="BS40" i="53"/>
  <c r="BS38" i="51"/>
  <c r="AW18" i="51" a="1"/>
  <c r="AW18" i="51" s="1"/>
  <c r="BS38" i="47"/>
  <c r="AW18" i="47" a="1"/>
  <c r="AW18" i="47" s="1"/>
  <c r="BS29" i="53"/>
  <c r="AW7" i="53" a="1"/>
  <c r="AW7" i="53" s="1"/>
  <c r="AU23" i="48" a="1"/>
  <c r="AU23" i="48" s="1"/>
  <c r="BB15" i="53" a="1"/>
  <c r="BB15" i="53" s="1"/>
  <c r="BB16" i="53" s="1" a="1"/>
  <c r="BB16" i="53" s="1"/>
  <c r="BA5" i="53" a="1"/>
  <c r="BA5" i="53" s="1"/>
  <c r="BA4" i="53" s="1" a="1"/>
  <c r="BA4" i="53" s="1"/>
  <c r="BA3" i="53" s="1" a="1"/>
  <c r="BA3" i="53" s="1"/>
  <c r="AZ22" i="53" a="1"/>
  <c r="AZ22" i="53" s="1"/>
  <c r="BC14" i="53" a="1"/>
  <c r="BC14" i="53" s="1"/>
  <c r="BC15" i="53" s="1" a="1"/>
  <c r="BC15" i="53" s="1"/>
  <c r="BC16" i="53" s="1" a="1"/>
  <c r="BC16" i="53" s="1"/>
  <c r="BC17" i="53" s="1" a="1"/>
  <c r="BC17" i="53" s="1"/>
  <c r="BC18" i="53" s="1" a="1"/>
  <c r="BC18" i="53" s="1"/>
  <c r="BC19" i="53" s="1" a="1"/>
  <c r="BC19" i="53" s="1"/>
  <c r="BC20" i="53" s="1" a="1"/>
  <c r="BC20" i="53" s="1"/>
  <c r="BC21" i="53" s="1" a="1"/>
  <c r="BC21" i="53" s="1"/>
  <c r="BC22" i="53" s="1" a="1"/>
  <c r="BC22" i="53" s="1"/>
  <c r="BC23" i="53" s="1" a="1"/>
  <c r="BC23" i="53" s="1"/>
  <c r="W8" i="53"/>
  <c r="V13" i="53"/>
  <c r="BB12" i="53" a="1"/>
  <c r="BB12" i="53" s="1"/>
  <c r="AU7" i="52" a="1"/>
  <c r="AU7" i="52" s="1"/>
  <c r="AZ12" i="52" a="1"/>
  <c r="AZ12" i="52" s="1"/>
  <c r="AZ11" i="52" s="1" a="1"/>
  <c r="AZ11" i="52" s="1"/>
  <c r="AZ10" i="52" s="1" a="1"/>
  <c r="AZ10" i="52" s="1"/>
  <c r="AZ9" i="52" s="1" a="1"/>
  <c r="AZ9" i="52" s="1"/>
  <c r="AZ8" i="52" s="1" a="1"/>
  <c r="AZ8" i="52" s="1"/>
  <c r="T13" i="52"/>
  <c r="AU20" i="52" a="1"/>
  <c r="AU20" i="52" s="1"/>
  <c r="AS3" i="52" a="1"/>
  <c r="AS3" i="52" s="1"/>
  <c r="BA14" i="52" a="1"/>
  <c r="BA14" i="52" s="1"/>
  <c r="BA15" i="52" s="1" a="1"/>
  <c r="BA15" i="52" s="1"/>
  <c r="BA16" i="52" s="1" a="1"/>
  <c r="BA16" i="52" s="1"/>
  <c r="BA17" i="52" s="1" a="1"/>
  <c r="BA17" i="52" s="1"/>
  <c r="BA18" i="52" s="1" a="1"/>
  <c r="BA18" i="52" s="1"/>
  <c r="BA19" i="52" s="1" a="1"/>
  <c r="BA19" i="52" s="1"/>
  <c r="U8" i="52"/>
  <c r="AU7" i="48" a="1"/>
  <c r="AU7" i="48" s="1"/>
  <c r="AZ20" i="51" a="1"/>
  <c r="AZ20" i="51" s="1"/>
  <c r="AZ21" i="51" s="1" a="1"/>
  <c r="AZ21" i="51" s="1"/>
  <c r="AZ22" i="51" s="1" a="1"/>
  <c r="AZ22" i="51" s="1"/>
  <c r="AZ23" i="51" s="1" a="1"/>
  <c r="AZ23" i="51" s="1"/>
  <c r="AX21" i="51" a="1"/>
  <c r="AX21" i="51" s="1"/>
  <c r="AS23" i="51" a="1"/>
  <c r="AS23" i="51" s="1"/>
  <c r="BA14" i="51" a="1"/>
  <c r="BA14" i="51" s="1"/>
  <c r="BA15" i="51" s="1" a="1"/>
  <c r="BA15" i="51" s="1"/>
  <c r="BA16" i="51" s="1" a="1"/>
  <c r="BA16" i="51" s="1"/>
  <c r="BA17" i="51" s="1" a="1"/>
  <c r="BA17" i="51" s="1"/>
  <c r="BA18" i="51" s="1" a="1"/>
  <c r="BA18" i="51" s="1"/>
  <c r="BA19" i="51" s="1" a="1"/>
  <c r="BA19" i="51" s="1"/>
  <c r="BA20" i="51" s="1" a="1"/>
  <c r="BA20" i="51" s="1"/>
  <c r="BA21" i="51" s="1" a="1"/>
  <c r="BA21" i="51" s="1"/>
  <c r="BA22" i="51" s="1" a="1"/>
  <c r="BA22" i="51" s="1"/>
  <c r="BA23" i="51" s="1" a="1"/>
  <c r="BA23" i="51" s="1"/>
  <c r="U8" i="51"/>
  <c r="AS3" i="51" a="1"/>
  <c r="AS3" i="51" s="1"/>
  <c r="U13" i="51"/>
  <c r="BA12" i="51" a="1"/>
  <c r="BA12" i="51" s="1"/>
  <c r="BA11" i="51" s="1" a="1"/>
  <c r="BA11" i="51" s="1"/>
  <c r="BA10" i="51" s="1" a="1"/>
  <c r="BA10" i="51" s="1"/>
  <c r="BA9" i="51" s="1" a="1"/>
  <c r="BA9" i="51" s="1"/>
  <c r="BA8" i="51" s="1" a="1"/>
  <c r="BA8" i="51" s="1"/>
  <c r="BA7" i="51" s="1" a="1"/>
  <c r="BA7" i="51" s="1"/>
  <c r="BA6" i="51" s="1" a="1"/>
  <c r="BA6" i="51" s="1"/>
  <c r="AT3" i="48" a="1"/>
  <c r="AT3" i="48" s="1"/>
  <c r="BD14" i="48" a="1"/>
  <c r="BD14" i="48" s="1"/>
  <c r="BD15" i="48" s="1" a="1"/>
  <c r="BD15" i="48" s="1"/>
  <c r="BD16" i="48" s="1" a="1"/>
  <c r="BD16" i="48" s="1"/>
  <c r="BD17" i="48" s="1" a="1"/>
  <c r="BD17" i="48" s="1"/>
  <c r="BD18" i="48" s="1" a="1"/>
  <c r="BD18" i="48" s="1"/>
  <c r="BD19" i="48" s="1" a="1"/>
  <c r="BD19" i="48" s="1"/>
  <c r="BD20" i="48" s="1" a="1"/>
  <c r="BD20" i="48" s="1"/>
  <c r="BD21" i="48" s="1" a="1"/>
  <c r="BD21" i="48" s="1"/>
  <c r="BD22" i="48" s="1" a="1"/>
  <c r="BD22" i="48" s="1"/>
  <c r="BD23" i="48" s="1" a="1"/>
  <c r="BD23" i="48" s="1"/>
  <c r="X8" i="48"/>
  <c r="T13" i="48"/>
  <c r="AZ12" i="48" a="1"/>
  <c r="AZ12" i="48" s="1"/>
  <c r="AZ11" i="48" s="1" a="1"/>
  <c r="AZ11" i="48" s="1"/>
  <c r="AZ10" i="48" s="1" a="1"/>
  <c r="AZ10" i="48" s="1"/>
  <c r="AZ9" i="48" s="1" a="1"/>
  <c r="AZ9" i="48" s="1"/>
  <c r="AZ8" i="48" s="1" a="1"/>
  <c r="AZ8" i="48" s="1"/>
  <c r="AZ7" i="48" s="1" a="1"/>
  <c r="AZ7" i="48" s="1"/>
  <c r="AZ6" i="48" s="1" a="1"/>
  <c r="AZ6" i="48" s="1"/>
  <c r="AZ5" i="48" s="1" a="1"/>
  <c r="AZ5" i="48" s="1"/>
  <c r="AZ4" i="48" s="1" a="1"/>
  <c r="AZ4" i="48" s="1"/>
  <c r="AZ3" i="48" s="1" a="1"/>
  <c r="AZ3" i="48" s="1"/>
  <c r="BB16" i="48" a="1"/>
  <c r="BB16" i="48" s="1"/>
  <c r="AV23" i="48" a="1"/>
  <c r="AV23" i="48" s="1"/>
  <c r="AZ20" i="47" a="1"/>
  <c r="AZ20" i="47" s="1"/>
  <c r="AY5" i="47" a="1"/>
  <c r="AY5" i="47" s="1"/>
  <c r="AY4" i="47" s="1" a="1"/>
  <c r="AY4" i="47" s="1"/>
  <c r="AY3" i="47" s="1" a="1"/>
  <c r="AY3" i="47" s="1"/>
  <c r="AS22" i="47" a="1"/>
  <c r="AS22" i="47" s="1"/>
  <c r="BA14" i="47" a="1"/>
  <c r="BA14" i="47" s="1"/>
  <c r="BA15" i="47" s="1" a="1"/>
  <c r="BA15" i="47" s="1"/>
  <c r="BA16" i="47" s="1" a="1"/>
  <c r="BA16" i="47" s="1"/>
  <c r="BA17" i="47" s="1" a="1"/>
  <c r="BA17" i="47" s="1"/>
  <c r="BA18" i="47" s="1" a="1"/>
  <c r="BA18" i="47" s="1"/>
  <c r="BA19" i="47" s="1" a="1"/>
  <c r="BA19" i="47" s="1"/>
  <c r="BA20" i="47" s="1" a="1"/>
  <c r="BA20" i="47" s="1"/>
  <c r="BA21" i="47" s="1" a="1"/>
  <c r="BA21" i="47" s="1"/>
  <c r="BA22" i="47" s="1" a="1"/>
  <c r="BA22" i="47" s="1"/>
  <c r="BA23" i="47" s="1" a="1"/>
  <c r="BA23" i="47" s="1"/>
  <c r="U8" i="47"/>
  <c r="AS4" i="47" a="1"/>
  <c r="AS4" i="47" s="1"/>
  <c r="T13" i="47"/>
  <c r="AZ12" i="47" a="1"/>
  <c r="AZ12" i="47" s="1"/>
  <c r="AZ11" i="47" s="1" a="1"/>
  <c r="AZ11" i="47" s="1"/>
  <c r="AZ10" i="47" s="1" a="1"/>
  <c r="AZ10" i="47" s="1"/>
  <c r="AZ9" i="47" s="1" a="1"/>
  <c r="AZ9" i="47" s="1"/>
  <c r="AZ8" i="47" s="1" a="1"/>
  <c r="AZ8" i="47" s="1"/>
  <c r="AZ7" i="47" s="1" a="1"/>
  <c r="AZ7" i="47" s="1"/>
  <c r="AZ6" i="47" s="1" a="1"/>
  <c r="AZ6" i="47" s="1"/>
  <c r="AZ5" i="47" s="1" a="1"/>
  <c r="AZ5" i="47" s="1"/>
  <c r="S24" i="12" a="1"/>
  <c r="S24" i="12" l="1"/>
  <c r="R25" i="12"/>
  <c r="V24" i="12"/>
  <c r="X24" i="12"/>
  <c r="BC35" i="60"/>
  <c r="BC38" i="60"/>
  <c r="BC39" i="60"/>
  <c r="BC32" i="60"/>
  <c r="BC31" i="60"/>
  <c r="BC34" i="60"/>
  <c r="BC33" i="60"/>
  <c r="BC37" i="60"/>
  <c r="BC36" i="60"/>
  <c r="W13" i="60"/>
  <c r="BC40" i="60"/>
  <c r="BC30" i="60"/>
  <c r="BQ3" i="60"/>
  <c r="BQ4" i="60" s="1"/>
  <c r="BQ5" i="60" s="1"/>
  <c r="BQ6" i="60" s="1"/>
  <c r="BQ7" i="60" s="1"/>
  <c r="BQ8" i="60" s="1"/>
  <c r="BQ9" i="60" s="1"/>
  <c r="BQ10" i="60" s="1"/>
  <c r="BQ11" i="60" s="1"/>
  <c r="BQ12" i="60" s="1"/>
  <c r="BQ13" i="60" s="1"/>
  <c r="BQ14" i="60" s="1"/>
  <c r="BQ15" i="60" s="1"/>
  <c r="BQ16" i="60" s="1"/>
  <c r="BQ17" i="60" s="1"/>
  <c r="BQ18" i="60" s="1"/>
  <c r="BQ19" i="60" s="1"/>
  <c r="BQ20" i="60" s="1"/>
  <c r="BQ21" i="60" s="1"/>
  <c r="BQ22" i="60" s="1"/>
  <c r="BQ23" i="60" s="1"/>
  <c r="Z8" i="60"/>
  <c r="BD39" i="58"/>
  <c r="BD31" i="58"/>
  <c r="BD38" i="58"/>
  <c r="BD36" i="58"/>
  <c r="BD35" i="58"/>
  <c r="BD40" i="58"/>
  <c r="BD33" i="58"/>
  <c r="BD37" i="58"/>
  <c r="BD34" i="58"/>
  <c r="X13" i="58"/>
  <c r="BD32" i="58"/>
  <c r="BD30" i="58"/>
  <c r="BC34" i="57"/>
  <c r="BC33" i="57"/>
  <c r="BC40" i="57"/>
  <c r="BC32" i="57"/>
  <c r="BC39" i="57"/>
  <c r="BC31" i="57"/>
  <c r="BC38" i="57"/>
  <c r="BC37" i="57"/>
  <c r="BC36" i="57"/>
  <c r="BC35" i="57"/>
  <c r="W13" i="57"/>
  <c r="BC30" i="57"/>
  <c r="AW8" i="47" a="1"/>
  <c r="AW8" i="47" s="1"/>
  <c r="BS30" i="47"/>
  <c r="AW19" i="51" a="1"/>
  <c r="AW19" i="51" s="1"/>
  <c r="BS39" i="51"/>
  <c r="AW8" i="52" a="1"/>
  <c r="AW8" i="52" s="1"/>
  <c r="BS30" i="52"/>
  <c r="AW21" i="53" a="1"/>
  <c r="AW21" i="53" s="1"/>
  <c r="BS41" i="53"/>
  <c r="AW22" i="48" a="1"/>
  <c r="AW22" i="48" s="1"/>
  <c r="BS42" i="48"/>
  <c r="AW19" i="47" a="1"/>
  <c r="AW19" i="47" s="1"/>
  <c r="BS39" i="47"/>
  <c r="AW8" i="48" a="1"/>
  <c r="AW8" i="48" s="1"/>
  <c r="BS30" i="48"/>
  <c r="BS28" i="53"/>
  <c r="AW6" i="53" a="1"/>
  <c r="AW6" i="53" s="1"/>
  <c r="BS29" i="51"/>
  <c r="AW7" i="51" a="1"/>
  <c r="AW7" i="51" s="1"/>
  <c r="AW19" i="52" a="1"/>
  <c r="AW19" i="52" s="1"/>
  <c r="BS39" i="52"/>
  <c r="BC12" i="53" a="1"/>
  <c r="BC12" i="53" s="1"/>
  <c r="BC11" i="53" s="1" a="1"/>
  <c r="BC11" i="53" s="1"/>
  <c r="BC10" i="53" s="1" a="1"/>
  <c r="BC10" i="53" s="1"/>
  <c r="BC9" i="53" s="1" a="1"/>
  <c r="BC9" i="53" s="1"/>
  <c r="BC8" i="53" s="1" a="1"/>
  <c r="BC8" i="53" s="1"/>
  <c r="BC7" i="53" s="1" a="1"/>
  <c r="BC7" i="53" s="1"/>
  <c r="BC6" i="53" s="1" a="1"/>
  <c r="BC6" i="53" s="1"/>
  <c r="BC5" i="53" s="1" a="1"/>
  <c r="BC5" i="53" s="1"/>
  <c r="BC4" i="53" s="1" a="1"/>
  <c r="BC4" i="53" s="1"/>
  <c r="BC3" i="53" s="1" a="1"/>
  <c r="BC3" i="53" s="1"/>
  <c r="W13" i="53"/>
  <c r="BD14" i="53" a="1"/>
  <c r="BD14" i="53" s="1"/>
  <c r="BD15" i="53" s="1" a="1"/>
  <c r="BD15" i="53" s="1"/>
  <c r="BD16" i="53" s="1" a="1"/>
  <c r="BD16" i="53" s="1"/>
  <c r="BD17" i="53" s="1" a="1"/>
  <c r="BD17" i="53" s="1"/>
  <c r="BD18" i="53" s="1" a="1"/>
  <c r="BD18" i="53" s="1"/>
  <c r="BD19" i="53" s="1" a="1"/>
  <c r="BD19" i="53" s="1"/>
  <c r="BD20" i="53" s="1" a="1"/>
  <c r="BD20" i="53" s="1"/>
  <c r="BD21" i="53" s="1" a="1"/>
  <c r="BD21" i="53" s="1"/>
  <c r="BD22" i="53" s="1" a="1"/>
  <c r="BD22" i="53" s="1"/>
  <c r="BD23" i="53" s="1" a="1"/>
  <c r="BD23" i="53" s="1"/>
  <c r="X8" i="53"/>
  <c r="BB11" i="53" a="1"/>
  <c r="BB11" i="53" s="1"/>
  <c r="AZ23" i="53" a="1"/>
  <c r="AZ23" i="53" s="1"/>
  <c r="BB17" i="53" a="1"/>
  <c r="BB17" i="53" s="1"/>
  <c r="AZ7" i="52" a="1"/>
  <c r="AZ7" i="52" s="1"/>
  <c r="AZ6" i="52" s="1" a="1"/>
  <c r="AZ6" i="52" s="1"/>
  <c r="AZ5" i="52" s="1" a="1"/>
  <c r="AZ5" i="52" s="1"/>
  <c r="AZ4" i="52" s="1" a="1"/>
  <c r="AZ4" i="52" s="1"/>
  <c r="AZ3" i="52" s="1" a="1"/>
  <c r="AZ3" i="52" s="1"/>
  <c r="BA20" i="52" a="1"/>
  <c r="BA20" i="52" s="1"/>
  <c r="BA21" i="52" s="1" a="1"/>
  <c r="BA21" i="52" s="1"/>
  <c r="BA22" i="52" s="1" a="1"/>
  <c r="BA22" i="52" s="1"/>
  <c r="BA23" i="52" s="1" a="1"/>
  <c r="BA23" i="52" s="1"/>
  <c r="BB14" i="52" a="1"/>
  <c r="BB14" i="52" s="1"/>
  <c r="V8" i="52"/>
  <c r="AU21" i="52" a="1"/>
  <c r="AU21" i="52" s="1"/>
  <c r="BA12" i="52" a="1"/>
  <c r="BA12" i="52" s="1"/>
  <c r="BA11" i="52" s="1" a="1"/>
  <c r="BA11" i="52" s="1"/>
  <c r="BA10" i="52" s="1" a="1"/>
  <c r="BA10" i="52" s="1"/>
  <c r="BA9" i="52" s="1" a="1"/>
  <c r="BA9" i="52" s="1"/>
  <c r="BA8" i="52" s="1" a="1"/>
  <c r="BA8" i="52" s="1"/>
  <c r="BA7" i="52" s="1" a="1"/>
  <c r="BA7" i="52" s="1"/>
  <c r="U13" i="52"/>
  <c r="AU6" i="52" a="1"/>
  <c r="AU6" i="52" s="1"/>
  <c r="AU6" i="48" a="1"/>
  <c r="AU6" i="48" s="1"/>
  <c r="BA5" i="51" a="1"/>
  <c r="BA5" i="51" s="1"/>
  <c r="BA4" i="51" s="1" a="1"/>
  <c r="BA4" i="51" s="1"/>
  <c r="BA3" i="51" s="1" a="1"/>
  <c r="BA3" i="51" s="1"/>
  <c r="BB12" i="51" a="1"/>
  <c r="BB12" i="51" s="1"/>
  <c r="V13" i="51"/>
  <c r="BB14" i="51" a="1"/>
  <c r="BB14" i="51" s="1"/>
  <c r="V8" i="51"/>
  <c r="AX22" i="51" a="1"/>
  <c r="AX22" i="51" s="1"/>
  <c r="BB17" i="48" a="1"/>
  <c r="BB17" i="48" s="1"/>
  <c r="BA12" i="48" a="1"/>
  <c r="BA12" i="48" s="1"/>
  <c r="BA11" i="48" s="1" a="1"/>
  <c r="BA11" i="48" s="1"/>
  <c r="BA10" i="48" s="1" a="1"/>
  <c r="BA10" i="48" s="1"/>
  <c r="BA9" i="48" s="1" a="1"/>
  <c r="BA9" i="48" s="1"/>
  <c r="BA8" i="48" s="1" a="1"/>
  <c r="BA8" i="48" s="1"/>
  <c r="BA7" i="48" s="1" a="1"/>
  <c r="BA7" i="48" s="1"/>
  <c r="BA6" i="48" s="1" a="1"/>
  <c r="BA6" i="48" s="1"/>
  <c r="BA5" i="48" s="1" a="1"/>
  <c r="BA5" i="48" s="1"/>
  <c r="BA4" i="48" s="1" a="1"/>
  <c r="BA4" i="48" s="1"/>
  <c r="BA3" i="48" s="1" a="1"/>
  <c r="BA3" i="48" s="1"/>
  <c r="U13" i="48"/>
  <c r="Y8" i="48"/>
  <c r="BE14" i="48" a="1"/>
  <c r="BE14" i="48" s="1"/>
  <c r="BE15" i="48" s="1" a="1"/>
  <c r="BE15" i="48" s="1"/>
  <c r="BE16" i="48" s="1" a="1"/>
  <c r="BE16" i="48" s="1"/>
  <c r="BE17" i="48" s="1" a="1"/>
  <c r="BE17" i="48" s="1"/>
  <c r="BE18" i="48" s="1" a="1"/>
  <c r="BE18" i="48" s="1"/>
  <c r="BE19" i="48" s="1" a="1"/>
  <c r="BE19" i="48" s="1"/>
  <c r="BE20" i="48" s="1" a="1"/>
  <c r="BE20" i="48" s="1"/>
  <c r="BE21" i="48" s="1" a="1"/>
  <c r="BE21" i="48" s="1"/>
  <c r="BE22" i="48" s="1" a="1"/>
  <c r="BE22" i="48" s="1"/>
  <c r="BE23" i="48" s="1" a="1"/>
  <c r="BE23" i="48" s="1"/>
  <c r="AZ4" i="47" a="1"/>
  <c r="AZ4" i="47" s="1"/>
  <c r="AZ3" i="47" s="1" a="1"/>
  <c r="AZ3" i="47" s="1"/>
  <c r="AS23" i="47" a="1"/>
  <c r="AS23" i="47" s="1"/>
  <c r="U13" i="47"/>
  <c r="BA12" i="47" a="1"/>
  <c r="BA12" i="47" s="1"/>
  <c r="BA11" i="47" s="1" a="1"/>
  <c r="BA11" i="47" s="1"/>
  <c r="BA10" i="47" s="1" a="1"/>
  <c r="BA10" i="47" s="1"/>
  <c r="BA9" i="47" s="1" a="1"/>
  <c r="BA9" i="47" s="1"/>
  <c r="BA8" i="47" s="1" a="1"/>
  <c r="BA8" i="47" s="1"/>
  <c r="BA7" i="47" s="1" a="1"/>
  <c r="BA7" i="47" s="1"/>
  <c r="BA6" i="47" s="1" a="1"/>
  <c r="BA6" i="47" s="1"/>
  <c r="BA5" i="47" s="1" a="1"/>
  <c r="BA5" i="47" s="1"/>
  <c r="BA4" i="47" s="1" a="1"/>
  <c r="BA4" i="47" s="1"/>
  <c r="AS3" i="47" a="1"/>
  <c r="AS3" i="47" s="1"/>
  <c r="BB14" i="47" a="1"/>
  <c r="BB14" i="47" s="1"/>
  <c r="V8" i="47"/>
  <c r="AZ21" i="47" a="1"/>
  <c r="AZ21" i="47" s="1"/>
  <c r="S25" i="12" a="1"/>
  <c r="S25" i="12" l="1"/>
  <c r="R26" i="12"/>
  <c r="X25" i="12"/>
  <c r="V25" i="12"/>
  <c r="BD34" i="60"/>
  <c r="BD39" i="60"/>
  <c r="BD31" i="60"/>
  <c r="BD37" i="60"/>
  <c r="BD35" i="60"/>
  <c r="BD40" i="60"/>
  <c r="BD36" i="60"/>
  <c r="BD33" i="60"/>
  <c r="BD38" i="60"/>
  <c r="BD32" i="60"/>
  <c r="X13" i="60"/>
  <c r="BD30" i="60"/>
  <c r="AA8" i="60"/>
  <c r="CR10" i="58"/>
  <c r="CR7" i="58"/>
  <c r="CR6" i="58"/>
  <c r="CR13" i="58"/>
  <c r="CR3" i="58"/>
  <c r="CR21" i="58"/>
  <c r="CR14" i="58"/>
  <c r="CR17" i="58"/>
  <c r="CR16" i="58"/>
  <c r="CR15" i="58"/>
  <c r="CR18" i="58"/>
  <c r="CR20" i="58"/>
  <c r="CR19" i="58"/>
  <c r="CR22" i="58"/>
  <c r="CR8" i="58"/>
  <c r="CR9" i="58"/>
  <c r="CR11" i="58"/>
  <c r="CR4" i="58"/>
  <c r="CR12" i="58"/>
  <c r="CR5" i="58"/>
  <c r="BE40" i="58"/>
  <c r="BE32" i="58"/>
  <c r="BE38" i="58"/>
  <c r="BE36" i="58"/>
  <c r="BE34" i="58"/>
  <c r="BE33" i="58"/>
  <c r="Y13" i="58"/>
  <c r="BE35" i="58"/>
  <c r="BE31" i="58"/>
  <c r="BE37" i="58"/>
  <c r="BE39" i="58"/>
  <c r="BE30" i="58"/>
  <c r="BD33" i="57"/>
  <c r="BD40" i="57"/>
  <c r="BD32" i="57"/>
  <c r="BD39" i="57"/>
  <c r="BD31" i="57"/>
  <c r="BD38" i="57"/>
  <c r="BD37" i="57"/>
  <c r="BD36" i="57"/>
  <c r="BD35" i="57"/>
  <c r="X13" i="57"/>
  <c r="BD34" i="57"/>
  <c r="BD30" i="57"/>
  <c r="AW20" i="47" a="1"/>
  <c r="AW20" i="47" s="1"/>
  <c r="BS40" i="47"/>
  <c r="AW20" i="52" a="1"/>
  <c r="AW20" i="52" s="1"/>
  <c r="BS40" i="52"/>
  <c r="AW23" i="48" a="1"/>
  <c r="AW23" i="48" s="1"/>
  <c r="BS44" i="48" s="1"/>
  <c r="BS43" i="48"/>
  <c r="BS28" i="51"/>
  <c r="AW6" i="51" a="1"/>
  <c r="AW6" i="51" s="1"/>
  <c r="BS27" i="53"/>
  <c r="AW5" i="53" a="1"/>
  <c r="AW5" i="53" s="1"/>
  <c r="AW22" i="53" a="1"/>
  <c r="AW22" i="53" s="1"/>
  <c r="BS42" i="53"/>
  <c r="AW7" i="52" a="1"/>
  <c r="AW7" i="52" s="1"/>
  <c r="BS29" i="52"/>
  <c r="AW20" i="51" a="1"/>
  <c r="AW20" i="51" s="1"/>
  <c r="BS40" i="51"/>
  <c r="AW7" i="48" a="1"/>
  <c r="AW7" i="48" s="1"/>
  <c r="BS29" i="48"/>
  <c r="BS29" i="47"/>
  <c r="AW7" i="47" a="1"/>
  <c r="AW7" i="47" s="1"/>
  <c r="BB18" i="53" a="1"/>
  <c r="BB18" i="53" s="1"/>
  <c r="BB10" i="53" a="1"/>
  <c r="BB10" i="53" s="1"/>
  <c r="BE14" i="53" a="1"/>
  <c r="BE14" i="53" s="1"/>
  <c r="BE15" i="53" s="1" a="1"/>
  <c r="BE15" i="53" s="1"/>
  <c r="BE16" i="53" s="1" a="1"/>
  <c r="BE16" i="53" s="1"/>
  <c r="BE17" i="53" s="1" a="1"/>
  <c r="BE17" i="53" s="1"/>
  <c r="BE18" i="53" s="1" a="1"/>
  <c r="BE18" i="53" s="1"/>
  <c r="BE19" i="53" s="1" a="1"/>
  <c r="BE19" i="53" s="1"/>
  <c r="BE20" i="53" s="1" a="1"/>
  <c r="BE20" i="53" s="1"/>
  <c r="BE21" i="53" s="1" a="1"/>
  <c r="BE21" i="53" s="1"/>
  <c r="BE22" i="53" s="1" a="1"/>
  <c r="BE22" i="53" s="1"/>
  <c r="BE23" i="53" s="1" a="1"/>
  <c r="BE23" i="53" s="1"/>
  <c r="Y8" i="53"/>
  <c r="BD12" i="53" a="1"/>
  <c r="BD12" i="53" s="1"/>
  <c r="BD11" i="53" s="1" a="1"/>
  <c r="BD11" i="53" s="1"/>
  <c r="BD10" i="53" s="1" a="1"/>
  <c r="BD10" i="53" s="1"/>
  <c r="BD9" i="53" s="1" a="1"/>
  <c r="BD9" i="53" s="1"/>
  <c r="BD8" i="53" s="1" a="1"/>
  <c r="BD8" i="53" s="1"/>
  <c r="BD7" i="53" s="1" a="1"/>
  <c r="BD7" i="53" s="1"/>
  <c r="BD6" i="53" s="1" a="1"/>
  <c r="BD6" i="53" s="1"/>
  <c r="BD5" i="53" s="1" a="1"/>
  <c r="BD5" i="53" s="1"/>
  <c r="BD4" i="53" s="1" a="1"/>
  <c r="BD4" i="53" s="1"/>
  <c r="BD3" i="53" s="1" a="1"/>
  <c r="BD3" i="53" s="1"/>
  <c r="X13" i="53"/>
  <c r="BA6" i="52" a="1"/>
  <c r="BA6" i="52" s="1"/>
  <c r="BA5" i="52" s="1" a="1"/>
  <c r="BA5" i="52" s="1"/>
  <c r="BA4" i="52" s="1" a="1"/>
  <c r="BA4" i="52" s="1"/>
  <c r="BA3" i="52" s="1" a="1"/>
  <c r="BA3" i="52" s="1"/>
  <c r="W8" i="52"/>
  <c r="BC14" i="52" a="1"/>
  <c r="BC14" i="52" s="1"/>
  <c r="BC15" i="52" s="1" a="1"/>
  <c r="BC15" i="52" s="1"/>
  <c r="BC16" i="52" s="1" a="1"/>
  <c r="BC16" i="52" s="1"/>
  <c r="BC17" i="52" s="1" a="1"/>
  <c r="BC17" i="52" s="1"/>
  <c r="BC18" i="52" s="1" a="1"/>
  <c r="BC18" i="52" s="1"/>
  <c r="BC19" i="52" s="1" a="1"/>
  <c r="BC19" i="52" s="1"/>
  <c r="BC20" i="52" s="1" a="1"/>
  <c r="BC20" i="52" s="1"/>
  <c r="BC21" i="52" s="1" a="1"/>
  <c r="BC21" i="52" s="1"/>
  <c r="BC22" i="52" s="1" a="1"/>
  <c r="BC22" i="52" s="1"/>
  <c r="BC23" i="52" s="1" a="1"/>
  <c r="BC23" i="52" s="1"/>
  <c r="BB15" i="52" a="1"/>
  <c r="BB15" i="52" s="1"/>
  <c r="AU5" i="52" a="1"/>
  <c r="AU5" i="52" s="1"/>
  <c r="AU22" i="52" a="1"/>
  <c r="AU22" i="52" s="1"/>
  <c r="V13" i="52"/>
  <c r="BB12" i="52" a="1"/>
  <c r="BB12" i="52" s="1"/>
  <c r="AU5" i="48" a="1"/>
  <c r="AU5" i="48" s="1"/>
  <c r="BB15" i="51" a="1"/>
  <c r="BB15" i="51" s="1"/>
  <c r="BB11" i="51" a="1"/>
  <c r="BB11" i="51" s="1"/>
  <c r="BC14" i="51" a="1"/>
  <c r="BC14" i="51" s="1"/>
  <c r="BC15" i="51" s="1" a="1"/>
  <c r="BC15" i="51" s="1"/>
  <c r="BC16" i="51" s="1" a="1"/>
  <c r="BC16" i="51" s="1"/>
  <c r="BC17" i="51" s="1" a="1"/>
  <c r="BC17" i="51" s="1"/>
  <c r="BC18" i="51" s="1" a="1"/>
  <c r="BC18" i="51" s="1"/>
  <c r="BC19" i="51" s="1" a="1"/>
  <c r="BC19" i="51" s="1"/>
  <c r="BC20" i="51" s="1" a="1"/>
  <c r="BC20" i="51" s="1"/>
  <c r="BC21" i="51" s="1" a="1"/>
  <c r="BC21" i="51" s="1"/>
  <c r="BC22" i="51" s="1" a="1"/>
  <c r="BC22" i="51" s="1"/>
  <c r="BC23" i="51" s="1" a="1"/>
  <c r="BC23" i="51" s="1"/>
  <c r="W8" i="51"/>
  <c r="AX23" i="51" a="1"/>
  <c r="AX23" i="51" s="1"/>
  <c r="W13" i="51"/>
  <c r="BC12" i="51" a="1"/>
  <c r="BC12" i="51" s="1"/>
  <c r="BC11" i="51" s="1" a="1"/>
  <c r="BC11" i="51" s="1"/>
  <c r="BC10" i="51" s="1" a="1"/>
  <c r="BC10" i="51" s="1"/>
  <c r="BC9" i="51" s="1" a="1"/>
  <c r="BC9" i="51" s="1"/>
  <c r="BC8" i="51" s="1" a="1"/>
  <c r="BC8" i="51" s="1"/>
  <c r="BC7" i="51" s="1" a="1"/>
  <c r="BC7" i="51" s="1"/>
  <c r="BC6" i="51" s="1" a="1"/>
  <c r="BC6" i="51" s="1"/>
  <c r="BC5" i="51" s="1" a="1"/>
  <c r="BC5" i="51" s="1"/>
  <c r="BC4" i="51" s="1" a="1"/>
  <c r="BC4" i="51" s="1"/>
  <c r="BC3" i="51" s="1" a="1"/>
  <c r="BC3" i="51" s="1"/>
  <c r="BF14" i="48" a="1"/>
  <c r="BF14" i="48" s="1"/>
  <c r="BF15" i="48" s="1" a="1"/>
  <c r="BF15" i="48" s="1"/>
  <c r="BF16" i="48" s="1" a="1"/>
  <c r="BF16" i="48" s="1"/>
  <c r="BF17" i="48" s="1" a="1"/>
  <c r="BF17" i="48" s="1"/>
  <c r="BF18" i="48" s="1" a="1"/>
  <c r="BF18" i="48" s="1"/>
  <c r="BF19" i="48" s="1" a="1"/>
  <c r="BF19" i="48" s="1"/>
  <c r="BF20" i="48" s="1" a="1"/>
  <c r="BF20" i="48" s="1"/>
  <c r="BF21" i="48" s="1" a="1"/>
  <c r="BF21" i="48" s="1"/>
  <c r="BF22" i="48" s="1" a="1"/>
  <c r="BF22" i="48" s="1"/>
  <c r="BF23" i="48" s="1" a="1"/>
  <c r="BF23" i="48" s="1"/>
  <c r="Z8" i="48"/>
  <c r="BB18" i="48" a="1"/>
  <c r="BB18" i="48" s="1"/>
  <c r="V13" i="48"/>
  <c r="BB12" i="48" a="1"/>
  <c r="BB12" i="48" s="1"/>
  <c r="BA3" i="47" a="1"/>
  <c r="BA3" i="47" s="1"/>
  <c r="AZ22" i="47" a="1"/>
  <c r="AZ22" i="47" s="1"/>
  <c r="BC14" i="47" a="1"/>
  <c r="BC14" i="47" s="1"/>
  <c r="BC15" i="47" s="1" a="1"/>
  <c r="BC15" i="47" s="1"/>
  <c r="BC16" i="47" s="1" a="1"/>
  <c r="BC16" i="47" s="1"/>
  <c r="BC17" i="47" s="1" a="1"/>
  <c r="BC17" i="47" s="1"/>
  <c r="BC18" i="47" s="1" a="1"/>
  <c r="BC18" i="47" s="1"/>
  <c r="BC19" i="47" s="1" a="1"/>
  <c r="BC19" i="47" s="1"/>
  <c r="BC20" i="47" s="1" a="1"/>
  <c r="BC20" i="47" s="1"/>
  <c r="BC21" i="47" s="1" a="1"/>
  <c r="BC21" i="47" s="1"/>
  <c r="BC22" i="47" s="1" a="1"/>
  <c r="BC22" i="47" s="1"/>
  <c r="BC23" i="47" s="1" a="1"/>
  <c r="BC23" i="47" s="1"/>
  <c r="W8" i="47"/>
  <c r="V13" i="47"/>
  <c r="BB12" i="47" a="1"/>
  <c r="BB12" i="47" s="1"/>
  <c r="BB15" i="47" a="1"/>
  <c r="BB15" i="47" s="1"/>
  <c r="S26" i="12" a="1"/>
  <c r="S26" i="12" l="1"/>
  <c r="R27" i="12"/>
  <c r="X26" i="12"/>
  <c r="V26" i="12"/>
  <c r="CS4" i="58"/>
  <c r="CO5" i="60"/>
  <c r="CO11" i="60"/>
  <c r="BE34" i="60"/>
  <c r="BE37" i="60"/>
  <c r="BE39" i="60"/>
  <c r="Y13" i="60"/>
  <c r="BE36" i="60"/>
  <c r="BE38" i="60"/>
  <c r="BE33" i="60"/>
  <c r="BE35" i="60"/>
  <c r="BE40" i="60"/>
  <c r="BE32" i="60"/>
  <c r="BE31" i="60"/>
  <c r="BE30" i="60"/>
  <c r="AB8" i="60"/>
  <c r="CO6" i="60"/>
  <c r="CO9" i="60"/>
  <c r="CO3" i="60"/>
  <c r="CO14" i="60"/>
  <c r="CO18" i="60"/>
  <c r="CO17" i="60"/>
  <c r="CO22" i="60"/>
  <c r="CO16" i="60"/>
  <c r="CO15" i="60"/>
  <c r="CO20" i="60"/>
  <c r="CO19" i="60"/>
  <c r="CO21" i="60"/>
  <c r="CO13" i="60"/>
  <c r="CO8" i="60"/>
  <c r="CO10" i="60"/>
  <c r="CO4" i="60"/>
  <c r="CO12" i="60"/>
  <c r="CO7" i="60"/>
  <c r="CR7" i="57"/>
  <c r="CS3" i="58"/>
  <c r="CS20" i="58"/>
  <c r="CS14" i="58"/>
  <c r="CS16" i="58"/>
  <c r="CS22" i="58"/>
  <c r="CS15" i="58"/>
  <c r="CS18" i="58"/>
  <c r="CS17" i="58"/>
  <c r="CS19" i="58"/>
  <c r="CS21" i="58"/>
  <c r="CS6" i="58"/>
  <c r="CS7" i="58"/>
  <c r="CS9" i="58"/>
  <c r="CS11" i="58"/>
  <c r="CS5" i="58"/>
  <c r="CS13" i="58"/>
  <c r="CS12" i="58"/>
  <c r="CR23" i="58"/>
  <c r="BF38" i="58"/>
  <c r="BF37" i="58"/>
  <c r="BF35" i="58"/>
  <c r="BF33" i="58"/>
  <c r="BF40" i="58"/>
  <c r="BF34" i="58"/>
  <c r="BF31" i="58"/>
  <c r="BF39" i="58"/>
  <c r="BF32" i="58"/>
  <c r="Z13" i="58"/>
  <c r="BF36" i="58"/>
  <c r="BF30" i="58"/>
  <c r="CS8" i="58"/>
  <c r="CS10" i="58"/>
  <c r="BE33" i="57"/>
  <c r="BE40" i="57"/>
  <c r="BE32" i="57"/>
  <c r="BE39" i="57"/>
  <c r="BE31" i="57"/>
  <c r="BE38" i="57"/>
  <c r="BE37" i="57"/>
  <c r="BE36" i="57"/>
  <c r="BE35" i="57"/>
  <c r="BE34" i="57"/>
  <c r="Y13" i="57"/>
  <c r="BE30" i="57"/>
  <c r="CR8" i="57"/>
  <c r="CR9" i="57"/>
  <c r="CR10" i="57"/>
  <c r="CR3" i="57"/>
  <c r="CR15" i="57"/>
  <c r="CR16" i="57"/>
  <c r="CR17" i="57"/>
  <c r="CR19" i="57"/>
  <c r="CR20" i="57"/>
  <c r="CR18" i="57"/>
  <c r="CR21" i="57"/>
  <c r="CR14" i="57"/>
  <c r="CR22" i="57"/>
  <c r="CR11" i="57"/>
  <c r="CR4" i="57"/>
  <c r="CR12" i="57"/>
  <c r="CR5" i="57"/>
  <c r="CR13" i="57"/>
  <c r="CR6" i="57"/>
  <c r="AW6" i="48" a="1"/>
  <c r="AW6" i="48" s="1"/>
  <c r="BS28" i="48"/>
  <c r="BS27" i="51"/>
  <c r="AW5" i="51" a="1"/>
  <c r="AW5" i="51" s="1"/>
  <c r="BS26" i="53"/>
  <c r="AW4" i="53" a="1"/>
  <c r="AW4" i="53" s="1"/>
  <c r="AW6" i="52" a="1"/>
  <c r="AW6" i="52" s="1"/>
  <c r="BS28" i="52"/>
  <c r="AW21" i="51" a="1"/>
  <c r="AW21" i="51" s="1"/>
  <c r="BS41" i="51"/>
  <c r="AW21" i="52" a="1"/>
  <c r="AW21" i="52" s="1"/>
  <c r="BS41" i="52"/>
  <c r="AW6" i="47" a="1"/>
  <c r="AW6" i="47" s="1"/>
  <c r="BS28" i="47"/>
  <c r="AW21" i="47" a="1"/>
  <c r="AW21" i="47" s="1"/>
  <c r="BS41" i="47"/>
  <c r="AW23" i="53" a="1"/>
  <c r="AW23" i="53" s="1"/>
  <c r="BS44" i="53" s="1"/>
  <c r="BS43" i="53"/>
  <c r="BF14" i="53" a="1"/>
  <c r="BF14" i="53" s="1"/>
  <c r="BF15" i="53" s="1" a="1"/>
  <c r="BF15" i="53" s="1"/>
  <c r="BF16" i="53" s="1" a="1"/>
  <c r="BF16" i="53" s="1"/>
  <c r="BF17" i="53" s="1" a="1"/>
  <c r="BF17" i="53" s="1"/>
  <c r="BF18" i="53" s="1" a="1"/>
  <c r="BF18" i="53" s="1"/>
  <c r="BF19" i="53" s="1" a="1"/>
  <c r="BF19" i="53" s="1"/>
  <c r="BF20" i="53" s="1" a="1"/>
  <c r="BF20" i="53" s="1"/>
  <c r="BF21" i="53" s="1" a="1"/>
  <c r="BF21" i="53" s="1"/>
  <c r="BF22" i="53" s="1" a="1"/>
  <c r="BF22" i="53" s="1"/>
  <c r="BF23" i="53" s="1" a="1"/>
  <c r="BF23" i="53" s="1"/>
  <c r="Z8" i="53"/>
  <c r="BE12" i="53" a="1"/>
  <c r="BE12" i="53" s="1"/>
  <c r="BE11" i="53" s="1" a="1"/>
  <c r="BE11" i="53" s="1"/>
  <c r="BE10" i="53" s="1" a="1"/>
  <c r="BE10" i="53" s="1"/>
  <c r="BE9" i="53" s="1" a="1"/>
  <c r="BE9" i="53" s="1"/>
  <c r="BE8" i="53" s="1" a="1"/>
  <c r="BE8" i="53" s="1"/>
  <c r="BE7" i="53" s="1" a="1"/>
  <c r="BE7" i="53" s="1"/>
  <c r="BE6" i="53" s="1" a="1"/>
  <c r="BE6" i="53" s="1"/>
  <c r="BE5" i="53" s="1" a="1"/>
  <c r="BE5" i="53" s="1"/>
  <c r="BE4" i="53" s="1" a="1"/>
  <c r="BE4" i="53" s="1"/>
  <c r="BE3" i="53" s="1" a="1"/>
  <c r="BE3" i="53" s="1"/>
  <c r="Y13" i="53"/>
  <c r="BB9" i="53" a="1"/>
  <c r="BB9" i="53" s="1"/>
  <c r="BB19" i="53" a="1"/>
  <c r="BB19" i="53" s="1"/>
  <c r="BD14" i="52" a="1"/>
  <c r="BD14" i="52" s="1"/>
  <c r="BD15" i="52" s="1" a="1"/>
  <c r="BD15" i="52" s="1"/>
  <c r="BD16" i="52" s="1" a="1"/>
  <c r="BD16" i="52" s="1"/>
  <c r="BD17" i="52" s="1" a="1"/>
  <c r="BD17" i="52" s="1"/>
  <c r="BD18" i="52" s="1" a="1"/>
  <c r="BD18" i="52" s="1"/>
  <c r="BD19" i="52" s="1" a="1"/>
  <c r="BD19" i="52" s="1"/>
  <c r="BD20" i="52" s="1" a="1"/>
  <c r="BD20" i="52" s="1"/>
  <c r="BD21" i="52" s="1" a="1"/>
  <c r="BD21" i="52" s="1"/>
  <c r="BD22" i="52" s="1" a="1"/>
  <c r="BD22" i="52" s="1"/>
  <c r="BD23" i="52" s="1" a="1"/>
  <c r="BD23" i="52" s="1"/>
  <c r="X8" i="52"/>
  <c r="BB16" i="52" a="1"/>
  <c r="BB16" i="52" s="1"/>
  <c r="AU4" i="52" a="1"/>
  <c r="AU4" i="52" s="1"/>
  <c r="AU23" i="52" a="1"/>
  <c r="AU23" i="52" s="1"/>
  <c r="W13" i="52"/>
  <c r="BC12" i="52" a="1"/>
  <c r="BC12" i="52" s="1"/>
  <c r="BC11" i="52" s="1" a="1"/>
  <c r="BC11" i="52" s="1"/>
  <c r="BC10" i="52" s="1" a="1"/>
  <c r="BC10" i="52" s="1"/>
  <c r="BC9" i="52" s="1" a="1"/>
  <c r="BC9" i="52" s="1"/>
  <c r="BC8" i="52" s="1" a="1"/>
  <c r="BC8" i="52" s="1"/>
  <c r="BC7" i="52" s="1" a="1"/>
  <c r="BC7" i="52" s="1"/>
  <c r="BC6" i="52" s="1" a="1"/>
  <c r="BC6" i="52" s="1"/>
  <c r="BC5" i="52" s="1" a="1"/>
  <c r="BC5" i="52" s="1"/>
  <c r="BC4" i="52" s="1" a="1"/>
  <c r="BC4" i="52" s="1"/>
  <c r="BC3" i="52" s="1" a="1"/>
  <c r="BC3" i="52" s="1"/>
  <c r="BB11" i="52" a="1"/>
  <c r="BB11" i="52" s="1"/>
  <c r="BB11" i="48" a="1"/>
  <c r="BB11" i="48" s="1"/>
  <c r="AU4" i="48" a="1"/>
  <c r="AU4" i="48" s="1"/>
  <c r="BB10" i="51" a="1"/>
  <c r="BB10" i="51" s="1"/>
  <c r="BD12" i="51" a="1"/>
  <c r="BD12" i="51" s="1"/>
  <c r="BD11" i="51" s="1" a="1"/>
  <c r="BD11" i="51" s="1"/>
  <c r="BD10" i="51" s="1" a="1"/>
  <c r="BD10" i="51" s="1"/>
  <c r="BD9" i="51" s="1" a="1"/>
  <c r="BD9" i="51" s="1"/>
  <c r="BD8" i="51" s="1" a="1"/>
  <c r="BD8" i="51" s="1"/>
  <c r="BD7" i="51" s="1" a="1"/>
  <c r="BD7" i="51" s="1"/>
  <c r="BD6" i="51" s="1" a="1"/>
  <c r="BD6" i="51" s="1"/>
  <c r="BD5" i="51" s="1" a="1"/>
  <c r="BD5" i="51" s="1"/>
  <c r="BD4" i="51" s="1" a="1"/>
  <c r="BD4" i="51" s="1"/>
  <c r="BD3" i="51" s="1" a="1"/>
  <c r="BD3" i="51" s="1"/>
  <c r="X13" i="51"/>
  <c r="BB16" i="51" a="1"/>
  <c r="BB16" i="51" s="1"/>
  <c r="BD14" i="51" a="1"/>
  <c r="BD14" i="51" s="1"/>
  <c r="BD15" i="51" s="1" a="1"/>
  <c r="BD15" i="51" s="1"/>
  <c r="BD16" i="51" s="1" a="1"/>
  <c r="BD16" i="51" s="1"/>
  <c r="BD17" i="51" s="1" a="1"/>
  <c r="BD17" i="51" s="1"/>
  <c r="BD18" i="51" s="1" a="1"/>
  <c r="BD18" i="51" s="1"/>
  <c r="BD19" i="51" s="1" a="1"/>
  <c r="BD19" i="51" s="1"/>
  <c r="BD20" i="51" s="1" a="1"/>
  <c r="BD20" i="51" s="1"/>
  <c r="BD21" i="51" s="1" a="1"/>
  <c r="BD21" i="51" s="1"/>
  <c r="BD22" i="51" s="1" a="1"/>
  <c r="BD22" i="51" s="1"/>
  <c r="BD23" i="51" s="1" a="1"/>
  <c r="BD23" i="51" s="1"/>
  <c r="X8" i="51"/>
  <c r="W13" i="48"/>
  <c r="BC12" i="48" a="1"/>
  <c r="BC12" i="48" s="1"/>
  <c r="BC11" i="48" s="1" a="1"/>
  <c r="BC11" i="48" s="1"/>
  <c r="BC10" i="48" s="1" a="1"/>
  <c r="BC10" i="48" s="1"/>
  <c r="BC9" i="48" s="1" a="1"/>
  <c r="BC9" i="48" s="1"/>
  <c r="BC8" i="48" s="1" a="1"/>
  <c r="BC8" i="48" s="1"/>
  <c r="BC7" i="48" s="1" a="1"/>
  <c r="BC7" i="48" s="1"/>
  <c r="BC6" i="48" s="1" a="1"/>
  <c r="BC6" i="48" s="1"/>
  <c r="BC5" i="48" s="1" a="1"/>
  <c r="BC5" i="48" s="1"/>
  <c r="BC4" i="48" s="1" a="1"/>
  <c r="BC4" i="48" s="1"/>
  <c r="BC3" i="48" s="1" a="1"/>
  <c r="BC3" i="48" s="1"/>
  <c r="AA8" i="48"/>
  <c r="BG14" i="48" a="1"/>
  <c r="BG14" i="48" s="1"/>
  <c r="BG15" i="48" s="1" a="1"/>
  <c r="BG15" i="48" s="1"/>
  <c r="BG16" i="48" s="1" a="1"/>
  <c r="BG16" i="48" s="1"/>
  <c r="BG17" i="48" s="1" a="1"/>
  <c r="BG17" i="48" s="1"/>
  <c r="BG18" i="48" s="1" a="1"/>
  <c r="BG18" i="48" s="1"/>
  <c r="BG19" i="48" s="1" a="1"/>
  <c r="BG19" i="48" s="1"/>
  <c r="BG20" i="48" s="1" a="1"/>
  <c r="BG20" i="48" s="1"/>
  <c r="BG21" i="48" s="1" a="1"/>
  <c r="BG21" i="48" s="1"/>
  <c r="BG22" i="48" s="1" a="1"/>
  <c r="BG22" i="48" s="1"/>
  <c r="BG23" i="48" s="1" a="1"/>
  <c r="BG23" i="48" s="1"/>
  <c r="BB19" i="48" a="1"/>
  <c r="BB19" i="48" s="1"/>
  <c r="BD14" i="47" a="1"/>
  <c r="BD14" i="47" s="1"/>
  <c r="BD15" i="47" s="1" a="1"/>
  <c r="BD15" i="47" s="1"/>
  <c r="BD16" i="47" s="1" a="1"/>
  <c r="BD16" i="47" s="1"/>
  <c r="BD17" i="47" s="1" a="1"/>
  <c r="BD17" i="47" s="1"/>
  <c r="BD18" i="47" s="1" a="1"/>
  <c r="BD18" i="47" s="1"/>
  <c r="BD19" i="47" s="1" a="1"/>
  <c r="BD19" i="47" s="1"/>
  <c r="BD20" i="47" s="1" a="1"/>
  <c r="BD20" i="47" s="1"/>
  <c r="BD21" i="47" s="1" a="1"/>
  <c r="BD21" i="47" s="1"/>
  <c r="BD22" i="47" s="1" a="1"/>
  <c r="BD22" i="47" s="1"/>
  <c r="BD23" i="47" s="1" a="1"/>
  <c r="BD23" i="47" s="1"/>
  <c r="X8" i="47"/>
  <c r="W13" i="47"/>
  <c r="BC12" i="47" a="1"/>
  <c r="BC12" i="47" s="1"/>
  <c r="BC11" i="47" s="1" a="1"/>
  <c r="BC11" i="47" s="1"/>
  <c r="BC10" i="47" s="1" a="1"/>
  <c r="BC10" i="47" s="1"/>
  <c r="BC9" i="47" s="1" a="1"/>
  <c r="BC9" i="47" s="1"/>
  <c r="BC8" i="47" s="1" a="1"/>
  <c r="BC8" i="47" s="1"/>
  <c r="BC7" i="47" s="1" a="1"/>
  <c r="BC7" i="47" s="1"/>
  <c r="BC6" i="47" s="1" a="1"/>
  <c r="BC6" i="47" s="1"/>
  <c r="BC5" i="47" s="1" a="1"/>
  <c r="BC5" i="47" s="1"/>
  <c r="BC4" i="47" s="1" a="1"/>
  <c r="BC4" i="47" s="1"/>
  <c r="BC3" i="47" s="1" a="1"/>
  <c r="BC3" i="47" s="1"/>
  <c r="BB11" i="47" a="1"/>
  <c r="BB11" i="47" s="1"/>
  <c r="BB16" i="47" a="1"/>
  <c r="BB16" i="47" s="1"/>
  <c r="AZ23" i="47" a="1"/>
  <c r="AZ23" i="47" s="1"/>
  <c r="S27" i="12" a="1"/>
  <c r="S27" i="12" l="1"/>
  <c r="R28" i="12"/>
  <c r="X27" i="12"/>
  <c r="V27" i="12"/>
  <c r="CS7" i="57"/>
  <c r="CP13" i="60"/>
  <c r="CP8" i="60"/>
  <c r="CO23" i="60"/>
  <c r="CP6" i="60"/>
  <c r="CP11" i="60"/>
  <c r="CP3" i="60"/>
  <c r="CP22" i="60"/>
  <c r="CP16" i="60"/>
  <c r="CP19" i="60"/>
  <c r="CP18" i="60"/>
  <c r="CP14" i="60"/>
  <c r="CP15" i="60"/>
  <c r="CP17" i="60"/>
  <c r="CP21" i="60"/>
  <c r="CP20" i="60"/>
  <c r="CP9" i="60"/>
  <c r="BF33" i="60"/>
  <c r="BF38" i="60"/>
  <c r="BF36" i="60"/>
  <c r="BF34" i="60"/>
  <c r="BF40" i="60"/>
  <c r="BF37" i="60"/>
  <c r="BF31" i="60"/>
  <c r="BF32" i="60"/>
  <c r="BF35" i="60"/>
  <c r="Z13" i="60"/>
  <c r="BF39" i="60"/>
  <c r="BF30" i="60"/>
  <c r="CP12" i="60"/>
  <c r="AC8" i="60"/>
  <c r="CP4" i="60"/>
  <c r="CP10" i="60"/>
  <c r="CP7" i="60"/>
  <c r="CP5" i="60"/>
  <c r="CS8" i="57"/>
  <c r="BG39" i="58"/>
  <c r="BG31" i="58"/>
  <c r="BG37" i="58"/>
  <c r="BG35" i="58"/>
  <c r="BG33" i="58"/>
  <c r="BG40" i="58"/>
  <c r="BG38" i="58"/>
  <c r="BG34" i="58"/>
  <c r="BG32" i="58"/>
  <c r="BG36" i="58"/>
  <c r="AA13" i="58"/>
  <c r="BG30" i="58"/>
  <c r="CS23" i="58"/>
  <c r="CR23" i="57"/>
  <c r="BF40" i="57"/>
  <c r="BF32" i="57"/>
  <c r="BF39" i="57"/>
  <c r="BF31" i="57"/>
  <c r="BF38" i="57"/>
  <c r="BF37" i="57"/>
  <c r="BF36" i="57"/>
  <c r="BF35" i="57"/>
  <c r="BF34" i="57"/>
  <c r="Z13" i="57"/>
  <c r="BF33" i="57"/>
  <c r="BF30" i="57"/>
  <c r="CS9" i="57"/>
  <c r="CS10" i="57"/>
  <c r="CS3" i="57"/>
  <c r="CS20" i="57"/>
  <c r="CS19" i="57"/>
  <c r="CS21" i="57"/>
  <c r="CS16" i="57"/>
  <c r="CS22" i="57"/>
  <c r="CS17" i="57"/>
  <c r="CS14" i="57"/>
  <c r="CS15" i="57"/>
  <c r="CS18" i="57"/>
  <c r="CS11" i="57"/>
  <c r="CS4" i="57"/>
  <c r="CS12" i="57"/>
  <c r="CS5" i="57"/>
  <c r="CS13" i="57"/>
  <c r="CS6" i="57"/>
  <c r="BS25" i="53"/>
  <c r="AW3" i="53" a="1"/>
  <c r="AW3" i="53" s="1"/>
  <c r="BS24" i="53" s="1"/>
  <c r="AW22" i="47" a="1"/>
  <c r="AW22" i="47" s="1"/>
  <c r="BS42" i="47"/>
  <c r="BS26" i="51"/>
  <c r="AW4" i="51" a="1"/>
  <c r="AW4" i="51" s="1"/>
  <c r="AW5" i="47" a="1"/>
  <c r="AW5" i="47" s="1"/>
  <c r="BS27" i="47"/>
  <c r="AW5" i="52" a="1"/>
  <c r="AW5" i="52" s="1"/>
  <c r="BS27" i="52"/>
  <c r="AW22" i="52" a="1"/>
  <c r="AW22" i="52" s="1"/>
  <c r="BS42" i="52"/>
  <c r="AW22" i="51" a="1"/>
  <c r="AW22" i="51" s="1"/>
  <c r="BS42" i="51"/>
  <c r="AW5" i="48" a="1"/>
  <c r="AW5" i="48" s="1"/>
  <c r="BS27" i="48"/>
  <c r="BG14" i="53" a="1"/>
  <c r="BG14" i="53" s="1"/>
  <c r="BG15" i="53" s="1" a="1"/>
  <c r="BG15" i="53" s="1"/>
  <c r="BG16" i="53" s="1" a="1"/>
  <c r="BG16" i="53" s="1"/>
  <c r="BG17" i="53" s="1" a="1"/>
  <c r="BG17" i="53" s="1"/>
  <c r="BG18" i="53" s="1" a="1"/>
  <c r="BG18" i="53" s="1"/>
  <c r="BG19" i="53" s="1" a="1"/>
  <c r="BG19" i="53" s="1"/>
  <c r="BG20" i="53" s="1" a="1"/>
  <c r="BG20" i="53" s="1"/>
  <c r="BG21" i="53" s="1" a="1"/>
  <c r="BG21" i="53" s="1"/>
  <c r="BG22" i="53" s="1" a="1"/>
  <c r="BG22" i="53" s="1"/>
  <c r="BG23" i="53" s="1" a="1"/>
  <c r="BG23" i="53" s="1"/>
  <c r="AA8" i="53"/>
  <c r="BB20" i="53" a="1"/>
  <c r="BB20" i="53" s="1"/>
  <c r="Z13" i="53"/>
  <c r="BF12" i="53" a="1"/>
  <c r="BF12" i="53" s="1"/>
  <c r="BF11" i="53" s="1" a="1"/>
  <c r="BF11" i="53" s="1"/>
  <c r="BF10" i="53" s="1" a="1"/>
  <c r="BF10" i="53" s="1"/>
  <c r="BF9" i="53" s="1" a="1"/>
  <c r="BF9" i="53" s="1"/>
  <c r="BF8" i="53" s="1" a="1"/>
  <c r="BF8" i="53" s="1"/>
  <c r="BF7" i="53" s="1" a="1"/>
  <c r="BF7" i="53" s="1"/>
  <c r="BF6" i="53" s="1" a="1"/>
  <c r="BF6" i="53" s="1"/>
  <c r="BF5" i="53" s="1" a="1"/>
  <c r="BF5" i="53" s="1"/>
  <c r="BF4" i="53" s="1" a="1"/>
  <c r="BF4" i="53" s="1"/>
  <c r="BF3" i="53" s="1" a="1"/>
  <c r="BF3" i="53" s="1"/>
  <c r="BB8" i="53" a="1"/>
  <c r="BB8" i="53" s="1"/>
  <c r="BB17" i="52" a="1"/>
  <c r="BB17" i="52" s="1"/>
  <c r="BE14" i="52" a="1"/>
  <c r="BE14" i="52" s="1"/>
  <c r="BE15" i="52" s="1" a="1"/>
  <c r="BE15" i="52" s="1"/>
  <c r="BE16" i="52" s="1" a="1"/>
  <c r="BE16" i="52" s="1"/>
  <c r="BE17" i="52" s="1" a="1"/>
  <c r="BE17" i="52" s="1"/>
  <c r="BE18" i="52" s="1" a="1"/>
  <c r="BE18" i="52" s="1"/>
  <c r="BE19" i="52" s="1" a="1"/>
  <c r="BE19" i="52" s="1"/>
  <c r="BE20" i="52" s="1" a="1"/>
  <c r="BE20" i="52" s="1"/>
  <c r="BE21" i="52" s="1" a="1"/>
  <c r="BE21" i="52" s="1"/>
  <c r="BE22" i="52" s="1" a="1"/>
  <c r="BE22" i="52" s="1"/>
  <c r="BE23" i="52" s="1" a="1"/>
  <c r="BE23" i="52" s="1"/>
  <c r="Y8" i="52"/>
  <c r="BD12" i="52" a="1"/>
  <c r="BD12" i="52" s="1"/>
  <c r="BD11" i="52" s="1" a="1"/>
  <c r="BD11" i="52" s="1"/>
  <c r="BD10" i="52" s="1" a="1"/>
  <c r="BD10" i="52" s="1"/>
  <c r="BD9" i="52" s="1" a="1"/>
  <c r="BD9" i="52" s="1"/>
  <c r="BD8" i="52" s="1" a="1"/>
  <c r="BD8" i="52" s="1"/>
  <c r="BD7" i="52" s="1" a="1"/>
  <c r="BD7" i="52" s="1"/>
  <c r="BD6" i="52" s="1" a="1"/>
  <c r="BD6" i="52" s="1"/>
  <c r="BD5" i="52" s="1" a="1"/>
  <c r="BD5" i="52" s="1"/>
  <c r="BD4" i="52" s="1" a="1"/>
  <c r="BD4" i="52" s="1"/>
  <c r="BD3" i="52" s="1" a="1"/>
  <c r="BD3" i="52" s="1"/>
  <c r="X13" i="52"/>
  <c r="AU3" i="52" a="1"/>
  <c r="AU3" i="52" s="1"/>
  <c r="BB10" i="52" a="1"/>
  <c r="BB10" i="52" s="1"/>
  <c r="AU3" i="48" a="1"/>
  <c r="AU3" i="48" s="1"/>
  <c r="BB10" i="48" a="1"/>
  <c r="BB10" i="48" s="1"/>
  <c r="BB17" i="51" a="1"/>
  <c r="BB17" i="51" s="1"/>
  <c r="BE14" i="51" a="1"/>
  <c r="BE14" i="51" s="1"/>
  <c r="BE15" i="51" s="1" a="1"/>
  <c r="BE15" i="51" s="1"/>
  <c r="BE16" i="51" s="1" a="1"/>
  <c r="BE16" i="51" s="1"/>
  <c r="BE17" i="51" s="1" a="1"/>
  <c r="BE17" i="51" s="1"/>
  <c r="BE18" i="51" s="1" a="1"/>
  <c r="BE18" i="51" s="1"/>
  <c r="BE19" i="51" s="1" a="1"/>
  <c r="BE19" i="51" s="1"/>
  <c r="BE20" i="51" s="1" a="1"/>
  <c r="BE20" i="51" s="1"/>
  <c r="BE21" i="51" s="1" a="1"/>
  <c r="BE21" i="51" s="1"/>
  <c r="BE22" i="51" s="1" a="1"/>
  <c r="BE22" i="51" s="1"/>
  <c r="BE23" i="51" s="1" a="1"/>
  <c r="BE23" i="51" s="1"/>
  <c r="Y8" i="51"/>
  <c r="BE12" i="51" a="1"/>
  <c r="BE12" i="51" s="1"/>
  <c r="BE11" i="51" s="1" a="1"/>
  <c r="BE11" i="51" s="1"/>
  <c r="BE10" i="51" s="1" a="1"/>
  <c r="BE10" i="51" s="1"/>
  <c r="BE9" i="51" s="1" a="1"/>
  <c r="BE9" i="51" s="1"/>
  <c r="BE8" i="51" s="1" a="1"/>
  <c r="BE8" i="51" s="1"/>
  <c r="BE7" i="51" s="1" a="1"/>
  <c r="BE7" i="51" s="1"/>
  <c r="BE6" i="51" s="1" a="1"/>
  <c r="BE6" i="51" s="1"/>
  <c r="BE5" i="51" s="1" a="1"/>
  <c r="BE5" i="51" s="1"/>
  <c r="BE4" i="51" s="1" a="1"/>
  <c r="BE4" i="51" s="1"/>
  <c r="BE3" i="51" s="1" a="1"/>
  <c r="BE3" i="51" s="1"/>
  <c r="Y13" i="51"/>
  <c r="BB9" i="51" a="1"/>
  <c r="BB9" i="51" s="1"/>
  <c r="BD12" i="48" a="1"/>
  <c r="BD12" i="48" s="1"/>
  <c r="BD11" i="48" s="1" a="1"/>
  <c r="BD11" i="48" s="1"/>
  <c r="BD10" i="48" s="1" a="1"/>
  <c r="BD10" i="48" s="1"/>
  <c r="BD9" i="48" s="1" a="1"/>
  <c r="BD9" i="48" s="1"/>
  <c r="BD8" i="48" s="1" a="1"/>
  <c r="BD8" i="48" s="1"/>
  <c r="BD7" i="48" s="1" a="1"/>
  <c r="BD7" i="48" s="1"/>
  <c r="BD6" i="48" s="1" a="1"/>
  <c r="BD6" i="48" s="1"/>
  <c r="BD5" i="48" s="1" a="1"/>
  <c r="BD5" i="48" s="1"/>
  <c r="BD4" i="48" s="1" a="1"/>
  <c r="BD4" i="48" s="1"/>
  <c r="BD3" i="48" s="1" a="1"/>
  <c r="BD3" i="48" s="1"/>
  <c r="X13" i="48"/>
  <c r="BB20" i="48" a="1"/>
  <c r="BB20" i="48" s="1"/>
  <c r="AB8" i="48"/>
  <c r="BH14" i="48" a="1"/>
  <c r="BH14" i="48" s="1"/>
  <c r="BH15" i="48" s="1" a="1"/>
  <c r="BH15" i="48" s="1"/>
  <c r="BH16" i="48" s="1" a="1"/>
  <c r="BH16" i="48" s="1"/>
  <c r="BH17" i="48" s="1" a="1"/>
  <c r="BH17" i="48" s="1"/>
  <c r="BH18" i="48" s="1" a="1"/>
  <c r="BH18" i="48" s="1"/>
  <c r="BH19" i="48" s="1" a="1"/>
  <c r="BH19" i="48" s="1"/>
  <c r="BH20" i="48" s="1" a="1"/>
  <c r="BH20" i="48" s="1"/>
  <c r="BH21" i="48" s="1" a="1"/>
  <c r="BH21" i="48" s="1"/>
  <c r="BH22" i="48" s="1" a="1"/>
  <c r="BH22" i="48" s="1"/>
  <c r="BH23" i="48" s="1" a="1"/>
  <c r="BH23" i="48" s="1"/>
  <c r="BE14" i="47" a="1"/>
  <c r="BE14" i="47" s="1"/>
  <c r="BE15" i="47" s="1" a="1"/>
  <c r="BE15" i="47" s="1"/>
  <c r="BE16" i="47" s="1" a="1"/>
  <c r="BE16" i="47" s="1"/>
  <c r="BE17" i="47" s="1" a="1"/>
  <c r="BE17" i="47" s="1"/>
  <c r="BE18" i="47" s="1" a="1"/>
  <c r="BE18" i="47" s="1"/>
  <c r="BE19" i="47" s="1" a="1"/>
  <c r="BE19" i="47" s="1"/>
  <c r="BE20" i="47" s="1" a="1"/>
  <c r="BE20" i="47" s="1"/>
  <c r="BE21" i="47" s="1" a="1"/>
  <c r="BE21" i="47" s="1"/>
  <c r="BE22" i="47" s="1" a="1"/>
  <c r="BE22" i="47" s="1"/>
  <c r="BE23" i="47" s="1" a="1"/>
  <c r="BE23" i="47" s="1"/>
  <c r="Y8" i="47"/>
  <c r="BB17" i="47" a="1"/>
  <c r="BB17" i="47" s="1"/>
  <c r="BD12" i="47" a="1"/>
  <c r="BD12" i="47" s="1"/>
  <c r="BD11" i="47" s="1" a="1"/>
  <c r="BD11" i="47" s="1"/>
  <c r="BD10" i="47" s="1" a="1"/>
  <c r="BD10" i="47" s="1"/>
  <c r="BD9" i="47" s="1" a="1"/>
  <c r="BD9" i="47" s="1"/>
  <c r="BD8" i="47" s="1" a="1"/>
  <c r="BD8" i="47" s="1"/>
  <c r="BD7" i="47" s="1" a="1"/>
  <c r="BD7" i="47" s="1"/>
  <c r="BD6" i="47" s="1" a="1"/>
  <c r="BD6" i="47" s="1"/>
  <c r="BD5" i="47" s="1" a="1"/>
  <c r="BD5" i="47" s="1"/>
  <c r="BD4" i="47" s="1" a="1"/>
  <c r="BD4" i="47" s="1"/>
  <c r="BD3" i="47" s="1" a="1"/>
  <c r="BD3" i="47" s="1"/>
  <c r="X13" i="47"/>
  <c r="BB10" i="47" a="1"/>
  <c r="BB10" i="47" s="1"/>
  <c r="S28" i="12" a="1"/>
  <c r="S28" i="12" l="1"/>
  <c r="R29" i="12"/>
  <c r="X28" i="12"/>
  <c r="V28" i="12"/>
  <c r="CP23" i="60"/>
  <c r="AD8" i="60"/>
  <c r="BG33" i="60"/>
  <c r="BG36" i="60"/>
  <c r="BG34" i="60"/>
  <c r="BG32" i="60"/>
  <c r="BG40" i="60"/>
  <c r="BG38" i="60"/>
  <c r="BG31" i="60"/>
  <c r="BG39" i="60"/>
  <c r="BG35" i="60"/>
  <c r="AA13" i="60"/>
  <c r="BG37" i="60"/>
  <c r="BG30" i="60"/>
  <c r="CU9" i="58"/>
  <c r="CU5" i="58"/>
  <c r="CU7" i="58"/>
  <c r="CU11" i="58"/>
  <c r="CU3" i="58"/>
  <c r="CU14" i="58"/>
  <c r="CU21" i="58"/>
  <c r="CU22" i="58"/>
  <c r="CU15" i="58"/>
  <c r="CU19" i="58"/>
  <c r="CU16" i="58"/>
  <c r="CU18" i="58"/>
  <c r="CU17" i="58"/>
  <c r="CU20" i="58"/>
  <c r="BQ45" i="58"/>
  <c r="BQ46" i="58" s="1"/>
  <c r="BQ47" i="58" s="1"/>
  <c r="BQ48" i="58" s="1"/>
  <c r="BQ49" i="58" s="1"/>
  <c r="BQ50" i="58" s="1"/>
  <c r="BQ51" i="58" s="1"/>
  <c r="BQ52" i="58" s="1"/>
  <c r="BQ53" i="58" s="1"/>
  <c r="BQ54" i="58" s="1"/>
  <c r="BQ55" i="58" s="1"/>
  <c r="BQ56" i="58" s="1"/>
  <c r="BQ57" i="58" s="1"/>
  <c r="BQ58" i="58" s="1"/>
  <c r="BQ59" i="58" s="1"/>
  <c r="BQ60" i="58" s="1"/>
  <c r="BQ61" i="58" s="1"/>
  <c r="BQ62" i="58" s="1"/>
  <c r="BQ63" i="58" s="1"/>
  <c r="BQ64" i="58" s="1"/>
  <c r="BQ65" i="58" s="1"/>
  <c r="CU13" i="58"/>
  <c r="CU6" i="58"/>
  <c r="BH37" i="58"/>
  <c r="BH36" i="58"/>
  <c r="BH34" i="58"/>
  <c r="BH31" i="58"/>
  <c r="BH39" i="58"/>
  <c r="AB13" i="58"/>
  <c r="BH33" i="58"/>
  <c r="BH35" i="58"/>
  <c r="BH32" i="58"/>
  <c r="BH40" i="58"/>
  <c r="BH38" i="58"/>
  <c r="BH30" i="58"/>
  <c r="CU8" i="58"/>
  <c r="CU10" i="58"/>
  <c r="CU4" i="58"/>
  <c r="CU12" i="58"/>
  <c r="CS23" i="57"/>
  <c r="BG40" i="57"/>
  <c r="BG32" i="57"/>
  <c r="BG39" i="57"/>
  <c r="BG31" i="57"/>
  <c r="BG38" i="57"/>
  <c r="BG37" i="57"/>
  <c r="BG36" i="57"/>
  <c r="BG35" i="57"/>
  <c r="BG34" i="57"/>
  <c r="BG33" i="57"/>
  <c r="AA13" i="57"/>
  <c r="BG30" i="57"/>
  <c r="AW4" i="48" a="1"/>
  <c r="AW4" i="48" s="1"/>
  <c r="BS26" i="48"/>
  <c r="AW23" i="51" a="1"/>
  <c r="AW23" i="51" s="1"/>
  <c r="BS44" i="51" s="1"/>
  <c r="BS43" i="51"/>
  <c r="AW4" i="47" a="1"/>
  <c r="AW4" i="47" s="1"/>
  <c r="BS26" i="47"/>
  <c r="BS25" i="51"/>
  <c r="AW3" i="51" a="1"/>
  <c r="AW3" i="51" s="1"/>
  <c r="BS24" i="51" s="1"/>
  <c r="AW23" i="52" a="1"/>
  <c r="AW23" i="52" s="1"/>
  <c r="BS44" i="52" s="1"/>
  <c r="BS43" i="52"/>
  <c r="AW4" i="52" a="1"/>
  <c r="AW4" i="52" s="1"/>
  <c r="BS26" i="52"/>
  <c r="AW23" i="47" a="1"/>
  <c r="AW23" i="47" s="1"/>
  <c r="BS44" i="47" s="1"/>
  <c r="BS43" i="47"/>
  <c r="BH14" i="53" a="1"/>
  <c r="BH14" i="53" s="1"/>
  <c r="BH15" i="53" s="1" a="1"/>
  <c r="BH15" i="53" s="1"/>
  <c r="BH16" i="53" s="1" a="1"/>
  <c r="BH16" i="53" s="1"/>
  <c r="BH17" i="53" s="1" a="1"/>
  <c r="BH17" i="53" s="1"/>
  <c r="BH18" i="53" s="1" a="1"/>
  <c r="BH18" i="53" s="1"/>
  <c r="BH19" i="53" s="1" a="1"/>
  <c r="BH19" i="53" s="1"/>
  <c r="BH20" i="53" s="1" a="1"/>
  <c r="BH20" i="53" s="1"/>
  <c r="BH21" i="53" s="1" a="1"/>
  <c r="BH21" i="53" s="1"/>
  <c r="BH22" i="53" s="1" a="1"/>
  <c r="BH22" i="53" s="1"/>
  <c r="BH23" i="53" s="1" a="1"/>
  <c r="BH23" i="53" s="1"/>
  <c r="AB8" i="53"/>
  <c r="AA13" i="53"/>
  <c r="BG12" i="53" a="1"/>
  <c r="BG12" i="53" s="1"/>
  <c r="BG11" i="53" s="1" a="1"/>
  <c r="BG11" i="53" s="1"/>
  <c r="BG10" i="53" s="1" a="1"/>
  <c r="BG10" i="53" s="1"/>
  <c r="BG9" i="53" s="1" a="1"/>
  <c r="BG9" i="53" s="1"/>
  <c r="BG8" i="53" s="1" a="1"/>
  <c r="BG8" i="53" s="1"/>
  <c r="BG7" i="53" s="1" a="1"/>
  <c r="BG7" i="53" s="1"/>
  <c r="BG6" i="53" s="1" a="1"/>
  <c r="BG6" i="53" s="1"/>
  <c r="BG5" i="53" s="1" a="1"/>
  <c r="BG5" i="53" s="1"/>
  <c r="BG4" i="53" s="1" a="1"/>
  <c r="BG4" i="53" s="1"/>
  <c r="BG3" i="53" s="1" a="1"/>
  <c r="BG3" i="53" s="1"/>
  <c r="BB7" i="53" a="1"/>
  <c r="BB7" i="53" s="1"/>
  <c r="BB21" i="53" a="1"/>
  <c r="BB21" i="53" s="1"/>
  <c r="BE12" i="52" a="1"/>
  <c r="BE12" i="52" s="1"/>
  <c r="BE11" i="52" s="1" a="1"/>
  <c r="BE11" i="52" s="1"/>
  <c r="BE10" i="52" s="1" a="1"/>
  <c r="BE10" i="52" s="1"/>
  <c r="BE9" i="52" s="1" a="1"/>
  <c r="BE9" i="52" s="1"/>
  <c r="BE8" i="52" s="1" a="1"/>
  <c r="BE8" i="52" s="1"/>
  <c r="BE7" i="52" s="1" a="1"/>
  <c r="BE7" i="52" s="1"/>
  <c r="BE6" i="52" s="1" a="1"/>
  <c r="BE6" i="52" s="1"/>
  <c r="BE5" i="52" s="1" a="1"/>
  <c r="BE5" i="52" s="1"/>
  <c r="BE4" i="52" s="1" a="1"/>
  <c r="BE4" i="52" s="1"/>
  <c r="BE3" i="52" s="1" a="1"/>
  <c r="BE3" i="52" s="1"/>
  <c r="Y13" i="52"/>
  <c r="BF14" i="52" a="1"/>
  <c r="BF14" i="52" s="1"/>
  <c r="BF15" i="52" s="1" a="1"/>
  <c r="BF15" i="52" s="1"/>
  <c r="BF16" i="52" s="1" a="1"/>
  <c r="BF16" i="52" s="1"/>
  <c r="BF17" i="52" s="1" a="1"/>
  <c r="BF17" i="52" s="1"/>
  <c r="BF18" i="52" s="1" a="1"/>
  <c r="BF18" i="52" s="1"/>
  <c r="BF19" i="52" s="1" a="1"/>
  <c r="BF19" i="52" s="1"/>
  <c r="BF20" i="52" s="1" a="1"/>
  <c r="BF20" i="52" s="1"/>
  <c r="BF21" i="52" s="1" a="1"/>
  <c r="BF21" i="52" s="1"/>
  <c r="BF22" i="52" s="1" a="1"/>
  <c r="BF22" i="52" s="1"/>
  <c r="BF23" i="52" s="1" a="1"/>
  <c r="BF23" i="52" s="1"/>
  <c r="Z8" i="52"/>
  <c r="BB9" i="52" a="1"/>
  <c r="BB9" i="52" s="1"/>
  <c r="BB18" i="52" a="1"/>
  <c r="BB18" i="52" s="1"/>
  <c r="BB9" i="48" a="1"/>
  <c r="BB9" i="48" s="1"/>
  <c r="BF14" i="51" a="1"/>
  <c r="BF14" i="51" s="1"/>
  <c r="BF15" i="51" s="1" a="1"/>
  <c r="BF15" i="51" s="1"/>
  <c r="BF16" i="51" s="1" a="1"/>
  <c r="BF16" i="51" s="1"/>
  <c r="BF17" i="51" s="1" a="1"/>
  <c r="BF17" i="51" s="1"/>
  <c r="BF18" i="51" s="1" a="1"/>
  <c r="BF18" i="51" s="1"/>
  <c r="BF19" i="51" s="1" a="1"/>
  <c r="BF19" i="51" s="1"/>
  <c r="BF20" i="51" s="1" a="1"/>
  <c r="BF20" i="51" s="1"/>
  <c r="BF21" i="51" s="1" a="1"/>
  <c r="BF21" i="51" s="1"/>
  <c r="BF22" i="51" s="1" a="1"/>
  <c r="BF22" i="51" s="1"/>
  <c r="BF23" i="51" s="1" a="1"/>
  <c r="BF23" i="51" s="1"/>
  <c r="Z8" i="51"/>
  <c r="BB8" i="51" a="1"/>
  <c r="BB8" i="51" s="1"/>
  <c r="BB18" i="51" a="1"/>
  <c r="BB18" i="51" s="1"/>
  <c r="BF12" i="51" a="1"/>
  <c r="BF12" i="51" s="1"/>
  <c r="BF11" i="51" s="1" a="1"/>
  <c r="BF11" i="51" s="1"/>
  <c r="BF10" i="51" s="1" a="1"/>
  <c r="BF10" i="51" s="1"/>
  <c r="BF9" i="51" s="1" a="1"/>
  <c r="BF9" i="51" s="1"/>
  <c r="BF8" i="51" s="1" a="1"/>
  <c r="BF8" i="51" s="1"/>
  <c r="BF7" i="51" s="1" a="1"/>
  <c r="BF7" i="51" s="1"/>
  <c r="BF6" i="51" s="1" a="1"/>
  <c r="BF6" i="51" s="1"/>
  <c r="BF5" i="51" s="1" a="1"/>
  <c r="BF5" i="51" s="1"/>
  <c r="BF4" i="51" s="1" a="1"/>
  <c r="BF4" i="51" s="1"/>
  <c r="BF3" i="51" s="1" a="1"/>
  <c r="BF3" i="51" s="1"/>
  <c r="Z13" i="51"/>
  <c r="BB21" i="48" a="1"/>
  <c r="BB21" i="48" s="1"/>
  <c r="AC8" i="48"/>
  <c r="BI14" i="48" a="1"/>
  <c r="BI14" i="48" s="1"/>
  <c r="BI15" i="48" s="1" a="1"/>
  <c r="BI15" i="48" s="1"/>
  <c r="BI16" i="48" s="1" a="1"/>
  <c r="BI16" i="48" s="1"/>
  <c r="BI17" i="48" s="1" a="1"/>
  <c r="BI17" i="48" s="1"/>
  <c r="BI18" i="48" s="1" a="1"/>
  <c r="BI18" i="48" s="1"/>
  <c r="BI19" i="48" s="1" a="1"/>
  <c r="BI19" i="48" s="1"/>
  <c r="BI20" i="48" s="1" a="1"/>
  <c r="BI20" i="48" s="1"/>
  <c r="BI21" i="48" s="1" a="1"/>
  <c r="BI21" i="48" s="1"/>
  <c r="BI22" i="48" s="1" a="1"/>
  <c r="BI22" i="48" s="1"/>
  <c r="BI23" i="48" s="1" a="1"/>
  <c r="BI23" i="48" s="1"/>
  <c r="BE12" i="48" a="1"/>
  <c r="BE12" i="48" s="1"/>
  <c r="BE11" i="48" s="1" a="1"/>
  <c r="BE11" i="48" s="1"/>
  <c r="BE10" i="48" s="1" a="1"/>
  <c r="BE10" i="48" s="1"/>
  <c r="BE9" i="48" s="1" a="1"/>
  <c r="BE9" i="48" s="1"/>
  <c r="BE8" i="48" s="1" a="1"/>
  <c r="BE8" i="48" s="1"/>
  <c r="BE7" i="48" s="1" a="1"/>
  <c r="BE7" i="48" s="1"/>
  <c r="BE6" i="48" s="1" a="1"/>
  <c r="BE6" i="48" s="1"/>
  <c r="BE5" i="48" s="1" a="1"/>
  <c r="BE5" i="48" s="1"/>
  <c r="BE4" i="48" s="1" a="1"/>
  <c r="BE4" i="48" s="1"/>
  <c r="BE3" i="48" s="1" a="1"/>
  <c r="BE3" i="48" s="1"/>
  <c r="Y13" i="48"/>
  <c r="BF14" i="47" a="1"/>
  <c r="BF14" i="47" s="1"/>
  <c r="BF15" i="47" s="1" a="1"/>
  <c r="BF15" i="47" s="1"/>
  <c r="BF16" i="47" s="1" a="1"/>
  <c r="BF16" i="47" s="1"/>
  <c r="BF17" i="47" s="1" a="1"/>
  <c r="BF17" i="47" s="1"/>
  <c r="BF18" i="47" s="1" a="1"/>
  <c r="BF18" i="47" s="1"/>
  <c r="BF19" i="47" s="1" a="1"/>
  <c r="BF19" i="47" s="1"/>
  <c r="BF20" i="47" s="1" a="1"/>
  <c r="BF20" i="47" s="1"/>
  <c r="BF21" i="47" s="1" a="1"/>
  <c r="BF21" i="47" s="1"/>
  <c r="BF22" i="47" s="1" a="1"/>
  <c r="BF22" i="47" s="1"/>
  <c r="BF23" i="47" s="1" a="1"/>
  <c r="BF23" i="47" s="1"/>
  <c r="Z8" i="47"/>
  <c r="BB9" i="47" a="1"/>
  <c r="BB9" i="47" s="1"/>
  <c r="BB18" i="47" a="1"/>
  <c r="BB18" i="47" s="1"/>
  <c r="BE12" i="47" a="1"/>
  <c r="BE12" i="47" s="1"/>
  <c r="BE11" i="47" s="1" a="1"/>
  <c r="BE11" i="47" s="1"/>
  <c r="BE10" i="47" s="1" a="1"/>
  <c r="BE10" i="47" s="1"/>
  <c r="BE9" i="47" s="1" a="1"/>
  <c r="BE9" i="47" s="1"/>
  <c r="BE8" i="47" s="1" a="1"/>
  <c r="BE8" i="47" s="1"/>
  <c r="BE7" i="47" s="1" a="1"/>
  <c r="BE7" i="47" s="1"/>
  <c r="BE6" i="47" s="1" a="1"/>
  <c r="BE6" i="47" s="1"/>
  <c r="BE5" i="47" s="1" a="1"/>
  <c r="BE5" i="47" s="1"/>
  <c r="BE4" i="47" s="1" a="1"/>
  <c r="BE4" i="47" s="1"/>
  <c r="BE3" i="47" s="1" a="1"/>
  <c r="BE3" i="47" s="1"/>
  <c r="Y13" i="47"/>
  <c r="S29" i="12" a="1"/>
  <c r="S29" i="12" l="1"/>
  <c r="R30" i="12"/>
  <c r="X29" i="12"/>
  <c r="V29" i="12"/>
  <c r="CU7" i="57"/>
  <c r="CR8" i="60"/>
  <c r="AE8" i="60"/>
  <c r="CR10" i="60"/>
  <c r="BH40" i="60"/>
  <c r="BH32" i="60"/>
  <c r="BH37" i="60"/>
  <c r="BH35" i="60"/>
  <c r="BH33" i="60"/>
  <c r="BH31" i="60"/>
  <c r="BH38" i="60"/>
  <c r="BH36" i="60"/>
  <c r="AB13" i="60"/>
  <c r="BH34" i="60"/>
  <c r="BH39" i="60"/>
  <c r="BH30" i="60"/>
  <c r="CR12" i="60"/>
  <c r="CR4" i="60"/>
  <c r="CR3" i="60"/>
  <c r="CR19" i="60"/>
  <c r="CR20" i="60"/>
  <c r="CR14" i="60"/>
  <c r="CR22" i="60"/>
  <c r="CR15" i="60"/>
  <c r="CR17" i="60"/>
  <c r="CR18" i="60"/>
  <c r="CR21" i="60"/>
  <c r="CR16" i="60"/>
  <c r="CR11" i="60"/>
  <c r="CR13" i="60"/>
  <c r="CR5" i="60"/>
  <c r="CR7" i="60"/>
  <c r="CR9" i="60"/>
  <c r="CR6" i="60"/>
  <c r="CV11" i="58"/>
  <c r="CU6" i="57"/>
  <c r="CV5" i="58"/>
  <c r="CV8" i="58"/>
  <c r="CV6" i="58"/>
  <c r="CV3" i="58"/>
  <c r="CV15" i="58"/>
  <c r="BQ24" i="58"/>
  <c r="BQ25" i="58" s="1"/>
  <c r="BQ26" i="58" s="1"/>
  <c r="BQ27" i="58" s="1"/>
  <c r="BQ28" i="58" s="1"/>
  <c r="BQ29" i="58" s="1"/>
  <c r="BQ30" i="58" s="1"/>
  <c r="BQ31" i="58" s="1"/>
  <c r="BQ32" i="58" s="1"/>
  <c r="BQ33" i="58" s="1"/>
  <c r="BQ34" i="58" s="1"/>
  <c r="BQ35" i="58" s="1"/>
  <c r="BQ36" i="58" s="1"/>
  <c r="BQ37" i="58" s="1"/>
  <c r="BQ38" i="58" s="1"/>
  <c r="BQ39" i="58" s="1"/>
  <c r="BQ40" i="58" s="1"/>
  <c r="BQ41" i="58" s="1"/>
  <c r="BQ42" i="58" s="1"/>
  <c r="BQ43" i="58" s="1"/>
  <c r="BQ44" i="58" s="1"/>
  <c r="CV18" i="58"/>
  <c r="CV16" i="58"/>
  <c r="CV22" i="58"/>
  <c r="CV21" i="58"/>
  <c r="CV20" i="58"/>
  <c r="CV14" i="58"/>
  <c r="CV17" i="58"/>
  <c r="CV19" i="58"/>
  <c r="BI38" i="58"/>
  <c r="BI36" i="58"/>
  <c r="BI34" i="58"/>
  <c r="BI40" i="58"/>
  <c r="BI32" i="58"/>
  <c r="BI37" i="58"/>
  <c r="BI31" i="58"/>
  <c r="BI35" i="58"/>
  <c r="BI39" i="58"/>
  <c r="BI33" i="58"/>
  <c r="AC13" i="58"/>
  <c r="BI30" i="58"/>
  <c r="CV12" i="58"/>
  <c r="CV4" i="58"/>
  <c r="CU23" i="58"/>
  <c r="CV7" i="58"/>
  <c r="CV9" i="58"/>
  <c r="CV10" i="58"/>
  <c r="CV13" i="58"/>
  <c r="BH39" i="57"/>
  <c r="BH31" i="57"/>
  <c r="BH38" i="57"/>
  <c r="BH37" i="57"/>
  <c r="BH36" i="57"/>
  <c r="BH35" i="57"/>
  <c r="BH34" i="57"/>
  <c r="BH33" i="57"/>
  <c r="AB13" i="57"/>
  <c r="BH40" i="57"/>
  <c r="BH32" i="57"/>
  <c r="BH30" i="57"/>
  <c r="CU8" i="57"/>
  <c r="CU9" i="57"/>
  <c r="CU3" i="57"/>
  <c r="CU15" i="57"/>
  <c r="CU20" i="57"/>
  <c r="CU22" i="57"/>
  <c r="CU18" i="57"/>
  <c r="CU21" i="57"/>
  <c r="CU14" i="57"/>
  <c r="CU17" i="57"/>
  <c r="CU19" i="57"/>
  <c r="CU16" i="57"/>
  <c r="CU10" i="57"/>
  <c r="CU11" i="57"/>
  <c r="CU4" i="57"/>
  <c r="CU12" i="57"/>
  <c r="CU5" i="57"/>
  <c r="CU13" i="57"/>
  <c r="AW3" i="52" a="1"/>
  <c r="AW3" i="52" s="1"/>
  <c r="BS24" i="52" s="1"/>
  <c r="BS25" i="52"/>
  <c r="AW3" i="47" a="1"/>
  <c r="AW3" i="47" s="1"/>
  <c r="BS24" i="47" s="1"/>
  <c r="BS25" i="47"/>
  <c r="AW3" i="48" a="1"/>
  <c r="AW3" i="48" s="1"/>
  <c r="BS24" i="48" s="1"/>
  <c r="BS25" i="48"/>
  <c r="BI14" i="53" a="1"/>
  <c r="BI14" i="53" s="1"/>
  <c r="BI15" i="53" s="1" a="1"/>
  <c r="BI15" i="53" s="1"/>
  <c r="BI16" i="53" s="1" a="1"/>
  <c r="BI16" i="53" s="1"/>
  <c r="BI17" i="53" s="1" a="1"/>
  <c r="BI17" i="53" s="1"/>
  <c r="BI18" i="53" s="1" a="1"/>
  <c r="BI18" i="53" s="1"/>
  <c r="BI19" i="53" s="1" a="1"/>
  <c r="BI19" i="53" s="1"/>
  <c r="BI20" i="53" s="1" a="1"/>
  <c r="BI20" i="53" s="1"/>
  <c r="BI21" i="53" s="1" a="1"/>
  <c r="BI21" i="53" s="1"/>
  <c r="BI22" i="53" s="1" a="1"/>
  <c r="BI22" i="53" s="1"/>
  <c r="BI23" i="53" s="1" a="1"/>
  <c r="BI23" i="53" s="1"/>
  <c r="AC8" i="53"/>
  <c r="BB22" i="53" a="1"/>
  <c r="BB22" i="53" s="1"/>
  <c r="AB13" i="53"/>
  <c r="BH12" i="53" a="1"/>
  <c r="BH12" i="53" s="1"/>
  <c r="BH11" i="53" s="1" a="1"/>
  <c r="BH11" i="53" s="1"/>
  <c r="BH10" i="53" s="1" a="1"/>
  <c r="BH10" i="53" s="1"/>
  <c r="BH9" i="53" s="1" a="1"/>
  <c r="BH9" i="53" s="1"/>
  <c r="BH8" i="53" s="1" a="1"/>
  <c r="BH8" i="53" s="1"/>
  <c r="BH7" i="53" s="1" a="1"/>
  <c r="BH7" i="53" s="1"/>
  <c r="BH6" i="53" s="1" a="1"/>
  <c r="BH6" i="53" s="1"/>
  <c r="BH5" i="53" s="1" a="1"/>
  <c r="BH5" i="53" s="1"/>
  <c r="BH4" i="53" s="1" a="1"/>
  <c r="BH4" i="53" s="1"/>
  <c r="BH3" i="53" s="1" a="1"/>
  <c r="BH3" i="53" s="1"/>
  <c r="BB6" i="53" a="1"/>
  <c r="BB6" i="53" s="1"/>
  <c r="BB19" i="52" a="1"/>
  <c r="BB19" i="52" s="1"/>
  <c r="BG14" i="52" a="1"/>
  <c r="BG14" i="52" s="1"/>
  <c r="BG15" i="52" s="1" a="1"/>
  <c r="BG15" i="52" s="1"/>
  <c r="BG16" i="52" s="1" a="1"/>
  <c r="BG16" i="52" s="1"/>
  <c r="BG17" i="52" s="1" a="1"/>
  <c r="BG17" i="52" s="1"/>
  <c r="BG18" i="52" s="1" a="1"/>
  <c r="BG18" i="52" s="1"/>
  <c r="BG19" i="52" s="1" a="1"/>
  <c r="BG19" i="52" s="1"/>
  <c r="BG20" i="52" s="1" a="1"/>
  <c r="BG20" i="52" s="1"/>
  <c r="BG21" i="52" s="1" a="1"/>
  <c r="BG21" i="52" s="1"/>
  <c r="BG22" i="52" s="1" a="1"/>
  <c r="BG22" i="52" s="1"/>
  <c r="BG23" i="52" s="1" a="1"/>
  <c r="BG23" i="52" s="1"/>
  <c r="AA8" i="52"/>
  <c r="BB8" i="52" a="1"/>
  <c r="BB8" i="52" s="1"/>
  <c r="BF12" i="52" a="1"/>
  <c r="BF12" i="52" s="1"/>
  <c r="BF11" i="52" s="1" a="1"/>
  <c r="BF11" i="52" s="1"/>
  <c r="BF10" i="52" s="1" a="1"/>
  <c r="BF10" i="52" s="1"/>
  <c r="BF9" i="52" s="1" a="1"/>
  <c r="BF9" i="52" s="1"/>
  <c r="BF8" i="52" s="1" a="1"/>
  <c r="BF8" i="52" s="1"/>
  <c r="BF7" i="52" s="1" a="1"/>
  <c r="BF7" i="52" s="1"/>
  <c r="BF6" i="52" s="1" a="1"/>
  <c r="BF6" i="52" s="1"/>
  <c r="BF5" i="52" s="1" a="1"/>
  <c r="BF5" i="52" s="1"/>
  <c r="BF4" i="52" s="1" a="1"/>
  <c r="BF4" i="52" s="1"/>
  <c r="BF3" i="52" s="1" a="1"/>
  <c r="BF3" i="52" s="1"/>
  <c r="Z13" i="52"/>
  <c r="BB8" i="48" a="1"/>
  <c r="BB8" i="48" s="1"/>
  <c r="BB7" i="51" a="1"/>
  <c r="BB7" i="51" s="1"/>
  <c r="BG14" i="51" a="1"/>
  <c r="BG14" i="51" s="1"/>
  <c r="BG15" i="51" s="1" a="1"/>
  <c r="BG15" i="51" s="1"/>
  <c r="BG16" i="51" s="1" a="1"/>
  <c r="BG16" i="51" s="1"/>
  <c r="BG17" i="51" s="1" a="1"/>
  <c r="BG17" i="51" s="1"/>
  <c r="BG18" i="51" s="1" a="1"/>
  <c r="BG18" i="51" s="1"/>
  <c r="BG19" i="51" s="1" a="1"/>
  <c r="BG19" i="51" s="1"/>
  <c r="BG20" i="51" s="1" a="1"/>
  <c r="BG20" i="51" s="1"/>
  <c r="BG21" i="51" s="1" a="1"/>
  <c r="BG21" i="51" s="1"/>
  <c r="BG22" i="51" s="1" a="1"/>
  <c r="BG22" i="51" s="1"/>
  <c r="BG23" i="51" s="1" a="1"/>
  <c r="BG23" i="51" s="1"/>
  <c r="AA8" i="51"/>
  <c r="BG12" i="51" a="1"/>
  <c r="BG12" i="51" s="1"/>
  <c r="BG11" i="51" s="1" a="1"/>
  <c r="BG11" i="51" s="1"/>
  <c r="BG10" i="51" s="1" a="1"/>
  <c r="BG10" i="51" s="1"/>
  <c r="BG9" i="51" s="1" a="1"/>
  <c r="BG9" i="51" s="1"/>
  <c r="BG8" i="51" s="1" a="1"/>
  <c r="BG8" i="51" s="1"/>
  <c r="BG7" i="51" s="1" a="1"/>
  <c r="BG7" i="51" s="1"/>
  <c r="BG6" i="51" s="1" a="1"/>
  <c r="BG6" i="51" s="1"/>
  <c r="BG5" i="51" s="1" a="1"/>
  <c r="BG5" i="51" s="1"/>
  <c r="BG4" i="51" s="1" a="1"/>
  <c r="BG4" i="51" s="1"/>
  <c r="BG3" i="51" s="1" a="1"/>
  <c r="BG3" i="51" s="1"/>
  <c r="AA13" i="51"/>
  <c r="BB19" i="51" a="1"/>
  <c r="BB19" i="51" s="1"/>
  <c r="AD8" i="48"/>
  <c r="BJ14" i="48" a="1"/>
  <c r="BJ14" i="48" s="1"/>
  <c r="BJ15" i="48" s="1" a="1"/>
  <c r="BJ15" i="48" s="1"/>
  <c r="BJ16" i="48" s="1" a="1"/>
  <c r="BJ16" i="48" s="1"/>
  <c r="BJ17" i="48" s="1" a="1"/>
  <c r="BJ17" i="48" s="1"/>
  <c r="BJ18" i="48" s="1" a="1"/>
  <c r="BJ18" i="48" s="1"/>
  <c r="BJ19" i="48" s="1" a="1"/>
  <c r="BJ19" i="48" s="1"/>
  <c r="BJ20" i="48" s="1" a="1"/>
  <c r="BJ20" i="48" s="1"/>
  <c r="BJ21" i="48" s="1" a="1"/>
  <c r="BJ21" i="48" s="1"/>
  <c r="BJ22" i="48" s="1" a="1"/>
  <c r="BJ22" i="48" s="1"/>
  <c r="BJ23" i="48" s="1" a="1"/>
  <c r="BJ23" i="48" s="1"/>
  <c r="BB22" i="48" a="1"/>
  <c r="BB22" i="48" s="1"/>
  <c r="BF12" i="48" a="1"/>
  <c r="BF12" i="48" s="1"/>
  <c r="BF11" i="48" s="1" a="1"/>
  <c r="BF11" i="48" s="1"/>
  <c r="BF10" i="48" s="1" a="1"/>
  <c r="BF10" i="48" s="1"/>
  <c r="BF9" i="48" s="1" a="1"/>
  <c r="BF9" i="48" s="1"/>
  <c r="BF8" i="48" s="1" a="1"/>
  <c r="BF8" i="48" s="1"/>
  <c r="BF7" i="48" s="1" a="1"/>
  <c r="BF7" i="48" s="1"/>
  <c r="BF6" i="48" s="1" a="1"/>
  <c r="BF6" i="48" s="1"/>
  <c r="BF5" i="48" s="1" a="1"/>
  <c r="BF5" i="48" s="1"/>
  <c r="BF4" i="48" s="1" a="1"/>
  <c r="BF4" i="48" s="1"/>
  <c r="BF3" i="48" s="1" a="1"/>
  <c r="BF3" i="48" s="1"/>
  <c r="Z13" i="48"/>
  <c r="BG14" i="47" a="1"/>
  <c r="BG14" i="47" s="1"/>
  <c r="BG15" i="47" s="1" a="1"/>
  <c r="BG15" i="47" s="1"/>
  <c r="BG16" i="47" s="1" a="1"/>
  <c r="BG16" i="47" s="1"/>
  <c r="BG17" i="47" s="1" a="1"/>
  <c r="BG17" i="47" s="1"/>
  <c r="BG18" i="47" s="1" a="1"/>
  <c r="BG18" i="47" s="1"/>
  <c r="BG19" i="47" s="1" a="1"/>
  <c r="BG19" i="47" s="1"/>
  <c r="BG20" i="47" s="1" a="1"/>
  <c r="BG20" i="47" s="1"/>
  <c r="BG21" i="47" s="1" a="1"/>
  <c r="BG21" i="47" s="1"/>
  <c r="BG22" i="47" s="1" a="1"/>
  <c r="BG22" i="47" s="1"/>
  <c r="BG23" i="47" s="1" a="1"/>
  <c r="BG23" i="47" s="1"/>
  <c r="AA8" i="47"/>
  <c r="BB19" i="47" a="1"/>
  <c r="BB19" i="47" s="1"/>
  <c r="BB8" i="47" a="1"/>
  <c r="BB8" i="47" s="1"/>
  <c r="BF12" i="47" a="1"/>
  <c r="BF12" i="47" s="1"/>
  <c r="BF11" i="47" s="1" a="1"/>
  <c r="BF11" i="47" s="1"/>
  <c r="BF10" i="47" s="1" a="1"/>
  <c r="BF10" i="47" s="1"/>
  <c r="BF9" i="47" s="1" a="1"/>
  <c r="BF9" i="47" s="1"/>
  <c r="BF8" i="47" s="1" a="1"/>
  <c r="BF8" i="47" s="1"/>
  <c r="BF7" i="47" s="1" a="1"/>
  <c r="BF7" i="47" s="1"/>
  <c r="BF6" i="47" s="1" a="1"/>
  <c r="BF6" i="47" s="1"/>
  <c r="BF5" i="47" s="1" a="1"/>
  <c r="BF5" i="47" s="1"/>
  <c r="BF4" i="47" s="1" a="1"/>
  <c r="BF4" i="47" s="1"/>
  <c r="BF3" i="47" s="1" a="1"/>
  <c r="BF3" i="47" s="1"/>
  <c r="Z13" i="47"/>
  <c r="S30" i="12" a="1"/>
  <c r="S30" i="12" l="1"/>
  <c r="R31" i="12"/>
  <c r="X30" i="12"/>
  <c r="V30" i="12"/>
  <c r="CS8" i="60"/>
  <c r="CS10" i="60"/>
  <c r="CS5" i="60"/>
  <c r="CS13" i="60"/>
  <c r="CS12" i="60"/>
  <c r="AF8" i="60"/>
  <c r="CS7" i="60"/>
  <c r="CR23" i="60"/>
  <c r="BI40" i="60"/>
  <c r="BI32" i="60"/>
  <c r="BI35" i="60"/>
  <c r="BI37" i="60"/>
  <c r="BI34" i="60"/>
  <c r="BI38" i="60"/>
  <c r="BI31" i="60"/>
  <c r="BI39" i="60"/>
  <c r="AC13" i="60"/>
  <c r="BI33" i="60"/>
  <c r="BI36" i="60"/>
  <c r="BI30" i="60"/>
  <c r="CS9" i="60"/>
  <c r="CS11" i="60"/>
  <c r="CS3" i="60"/>
  <c r="CS14" i="60"/>
  <c r="CS16" i="60"/>
  <c r="CS18" i="60"/>
  <c r="CS22" i="60"/>
  <c r="CS19" i="60"/>
  <c r="CS20" i="60"/>
  <c r="CS17" i="60"/>
  <c r="CS15" i="60"/>
  <c r="CS21" i="60"/>
  <c r="CS4" i="60"/>
  <c r="CS6" i="60"/>
  <c r="CW9" i="58"/>
  <c r="CV5" i="57"/>
  <c r="CW11" i="58"/>
  <c r="BJ36" i="58"/>
  <c r="BJ35" i="58"/>
  <c r="BJ33" i="58"/>
  <c r="BJ37" i="58"/>
  <c r="BJ32" i="58"/>
  <c r="BJ34" i="58"/>
  <c r="BJ38" i="58"/>
  <c r="BJ31" i="58"/>
  <c r="BJ39" i="58"/>
  <c r="AD13" i="58"/>
  <c r="BJ40" i="58"/>
  <c r="BJ30" i="58"/>
  <c r="CW6" i="58"/>
  <c r="CW12" i="58"/>
  <c r="CW4" i="58"/>
  <c r="CW8" i="58"/>
  <c r="CW3" i="58"/>
  <c r="CW14" i="58"/>
  <c r="CW18" i="58"/>
  <c r="CW20" i="58"/>
  <c r="CW15" i="58"/>
  <c r="CW19" i="58"/>
  <c r="CW21" i="58"/>
  <c r="CW22" i="58"/>
  <c r="CW17" i="58"/>
  <c r="CW16" i="58"/>
  <c r="CW10" i="58"/>
  <c r="CV23" i="58"/>
  <c r="CW5" i="58"/>
  <c r="CW13" i="58"/>
  <c r="CW7" i="58"/>
  <c r="CU23" i="57"/>
  <c r="CV13" i="57"/>
  <c r="BI39" i="57"/>
  <c r="BI31" i="57"/>
  <c r="BI38" i="57"/>
  <c r="BI37" i="57"/>
  <c r="BI36" i="57"/>
  <c r="BI35" i="57"/>
  <c r="BI34" i="57"/>
  <c r="BI33" i="57"/>
  <c r="BI40" i="57"/>
  <c r="BI32" i="57"/>
  <c r="AC13" i="57"/>
  <c r="BI30" i="57"/>
  <c r="BQ45" i="57" s="1"/>
  <c r="CV6" i="57"/>
  <c r="CV7" i="57"/>
  <c r="CV3" i="57"/>
  <c r="CV16" i="57"/>
  <c r="CV18" i="57"/>
  <c r="CV17" i="57"/>
  <c r="CV15" i="57"/>
  <c r="CV20" i="57"/>
  <c r="CV14" i="57"/>
  <c r="CV19" i="57"/>
  <c r="CV22" i="57"/>
  <c r="CV21" i="57"/>
  <c r="BQ24" i="57"/>
  <c r="BQ25" i="57" s="1"/>
  <c r="BQ26" i="57" s="1"/>
  <c r="BQ27" i="57" s="1"/>
  <c r="BQ28" i="57" s="1"/>
  <c r="BQ29" i="57" s="1"/>
  <c r="BQ30" i="57" s="1"/>
  <c r="BQ31" i="57" s="1"/>
  <c r="BQ32" i="57" s="1"/>
  <c r="BQ33" i="57" s="1"/>
  <c r="BQ34" i="57" s="1"/>
  <c r="BQ35" i="57" s="1"/>
  <c r="BQ36" i="57" s="1"/>
  <c r="BQ37" i="57" s="1"/>
  <c r="BQ38" i="57" s="1"/>
  <c r="BQ39" i="57" s="1"/>
  <c r="BQ40" i="57" s="1"/>
  <c r="BQ41" i="57" s="1"/>
  <c r="BQ42" i="57" s="1"/>
  <c r="BQ43" i="57" s="1"/>
  <c r="BQ44" i="57" s="1"/>
  <c r="CV8" i="57"/>
  <c r="CV9" i="57"/>
  <c r="CV10" i="57"/>
  <c r="CV11" i="57"/>
  <c r="CV4" i="57"/>
  <c r="CV12" i="57"/>
  <c r="BJ14" i="53" a="1"/>
  <c r="BJ14" i="53" s="1"/>
  <c r="BJ15" i="53" s="1" a="1"/>
  <c r="BJ15" i="53" s="1"/>
  <c r="BJ16" i="53" s="1" a="1"/>
  <c r="BJ16" i="53" s="1"/>
  <c r="BJ17" i="53" s="1" a="1"/>
  <c r="BJ17" i="53" s="1"/>
  <c r="BJ18" i="53" s="1" a="1"/>
  <c r="BJ18" i="53" s="1"/>
  <c r="BJ19" i="53" s="1" a="1"/>
  <c r="BJ19" i="53" s="1"/>
  <c r="BJ20" i="53" s="1" a="1"/>
  <c r="BJ20" i="53" s="1"/>
  <c r="BJ21" i="53" s="1" a="1"/>
  <c r="BJ21" i="53" s="1"/>
  <c r="BJ22" i="53" s="1" a="1"/>
  <c r="BJ22" i="53" s="1"/>
  <c r="BJ23" i="53" s="1" a="1"/>
  <c r="BJ23" i="53" s="1"/>
  <c r="AD8" i="53"/>
  <c r="BI12" i="53" a="1"/>
  <c r="BI12" i="53" s="1"/>
  <c r="BI11" i="53" s="1" a="1"/>
  <c r="BI11" i="53" s="1"/>
  <c r="BI10" i="53" s="1" a="1"/>
  <c r="BI10" i="53" s="1"/>
  <c r="BI9" i="53" s="1" a="1"/>
  <c r="BI9" i="53" s="1"/>
  <c r="BI8" i="53" s="1" a="1"/>
  <c r="BI8" i="53" s="1"/>
  <c r="BI7" i="53" s="1" a="1"/>
  <c r="BI7" i="53" s="1"/>
  <c r="BI6" i="53" s="1" a="1"/>
  <c r="BI6" i="53" s="1"/>
  <c r="BI5" i="53" s="1" a="1"/>
  <c r="BI5" i="53" s="1"/>
  <c r="BI4" i="53" s="1" a="1"/>
  <c r="BI4" i="53" s="1"/>
  <c r="BI3" i="53" s="1" a="1"/>
  <c r="BI3" i="53" s="1"/>
  <c r="AC13" i="53"/>
  <c r="BB5" i="53" a="1"/>
  <c r="BB5" i="53" s="1"/>
  <c r="BB23" i="53" a="1"/>
  <c r="BB23" i="53" s="1"/>
  <c r="BH14" i="52" a="1"/>
  <c r="BH14" i="52" s="1"/>
  <c r="BH15" i="52" s="1" a="1"/>
  <c r="BH15" i="52" s="1"/>
  <c r="BH16" i="52" s="1" a="1"/>
  <c r="BH16" i="52" s="1"/>
  <c r="BH17" i="52" s="1" a="1"/>
  <c r="BH17" i="52" s="1"/>
  <c r="BH18" i="52" s="1" a="1"/>
  <c r="BH18" i="52" s="1"/>
  <c r="BH19" i="52" s="1" a="1"/>
  <c r="BH19" i="52" s="1"/>
  <c r="BH20" i="52" s="1" a="1"/>
  <c r="BH20" i="52" s="1"/>
  <c r="BH21" i="52" s="1" a="1"/>
  <c r="BH21" i="52" s="1"/>
  <c r="BH22" i="52" s="1" a="1"/>
  <c r="BH22" i="52" s="1"/>
  <c r="BH23" i="52" s="1" a="1"/>
  <c r="BH23" i="52" s="1"/>
  <c r="AB8" i="52"/>
  <c r="BB7" i="52" a="1"/>
  <c r="BB7" i="52" s="1"/>
  <c r="BG12" i="52" a="1"/>
  <c r="BG12" i="52" s="1"/>
  <c r="BG11" i="52" s="1" a="1"/>
  <c r="BG11" i="52" s="1"/>
  <c r="BG10" i="52" s="1" a="1"/>
  <c r="BG10" i="52" s="1"/>
  <c r="BG9" i="52" s="1" a="1"/>
  <c r="BG9" i="52" s="1"/>
  <c r="BG8" i="52" s="1" a="1"/>
  <c r="BG8" i="52" s="1"/>
  <c r="BG7" i="52" s="1" a="1"/>
  <c r="BG7" i="52" s="1"/>
  <c r="BG6" i="52" s="1" a="1"/>
  <c r="BG6" i="52" s="1"/>
  <c r="BG5" i="52" s="1" a="1"/>
  <c r="BG5" i="52" s="1"/>
  <c r="BG4" i="52" s="1" a="1"/>
  <c r="BG4" i="52" s="1"/>
  <c r="BG3" i="52" s="1" a="1"/>
  <c r="BG3" i="52" s="1"/>
  <c r="AA13" i="52"/>
  <c r="BB20" i="52" a="1"/>
  <c r="BB20" i="52" s="1"/>
  <c r="BB7" i="48" a="1"/>
  <c r="BB7" i="48" s="1"/>
  <c r="BH12" i="51" a="1"/>
  <c r="BH12" i="51" s="1"/>
  <c r="BH11" i="51" s="1" a="1"/>
  <c r="BH11" i="51" s="1"/>
  <c r="BH10" i="51" s="1" a="1"/>
  <c r="BH10" i="51" s="1"/>
  <c r="BH9" i="51" s="1" a="1"/>
  <c r="BH9" i="51" s="1"/>
  <c r="BH8" i="51" s="1" a="1"/>
  <c r="BH8" i="51" s="1"/>
  <c r="BH7" i="51" s="1" a="1"/>
  <c r="BH7" i="51" s="1"/>
  <c r="BH6" i="51" s="1" a="1"/>
  <c r="BH6" i="51" s="1"/>
  <c r="BH5" i="51" s="1" a="1"/>
  <c r="BH5" i="51" s="1"/>
  <c r="BH4" i="51" s="1" a="1"/>
  <c r="BH4" i="51" s="1"/>
  <c r="BH3" i="51" s="1" a="1"/>
  <c r="BH3" i="51" s="1"/>
  <c r="AB13" i="51"/>
  <c r="AB8" i="51"/>
  <c r="BH14" i="51" a="1"/>
  <c r="BH14" i="51" s="1"/>
  <c r="BH15" i="51" s="1" a="1"/>
  <c r="BH15" i="51" s="1"/>
  <c r="BH16" i="51" s="1" a="1"/>
  <c r="BH16" i="51" s="1"/>
  <c r="BH17" i="51" s="1" a="1"/>
  <c r="BH17" i="51" s="1"/>
  <c r="BH18" i="51" s="1" a="1"/>
  <c r="BH18" i="51" s="1"/>
  <c r="BH19" i="51" s="1" a="1"/>
  <c r="BH19" i="51" s="1"/>
  <c r="BH20" i="51" s="1" a="1"/>
  <c r="BH20" i="51" s="1"/>
  <c r="BH21" i="51" s="1" a="1"/>
  <c r="BH21" i="51" s="1"/>
  <c r="BH22" i="51" s="1" a="1"/>
  <c r="BH22" i="51" s="1"/>
  <c r="BH23" i="51" s="1" a="1"/>
  <c r="BH23" i="51" s="1"/>
  <c r="BB20" i="51" a="1"/>
  <c r="BB20" i="51" s="1"/>
  <c r="BB6" i="51" a="1"/>
  <c r="BB6" i="51" s="1"/>
  <c r="BK14" i="48" a="1"/>
  <c r="BK14" i="48" s="1"/>
  <c r="BK15" i="48" s="1" a="1"/>
  <c r="BK15" i="48" s="1"/>
  <c r="BK16" i="48" s="1" a="1"/>
  <c r="BK16" i="48" s="1"/>
  <c r="BK17" i="48" s="1" a="1"/>
  <c r="BK17" i="48" s="1"/>
  <c r="BK18" i="48" s="1" a="1"/>
  <c r="BK18" i="48" s="1"/>
  <c r="BK19" i="48" s="1" a="1"/>
  <c r="BK19" i="48" s="1"/>
  <c r="BK20" i="48" s="1" a="1"/>
  <c r="BK20" i="48" s="1"/>
  <c r="BK21" i="48" s="1" a="1"/>
  <c r="BK21" i="48" s="1"/>
  <c r="BK22" i="48" s="1" a="1"/>
  <c r="BK22" i="48" s="1"/>
  <c r="BK23" i="48" s="1" a="1"/>
  <c r="BK23" i="48" s="1"/>
  <c r="AE8" i="48"/>
  <c r="BG12" i="48" a="1"/>
  <c r="BG12" i="48" s="1"/>
  <c r="BG11" i="48" s="1" a="1"/>
  <c r="BG11" i="48" s="1"/>
  <c r="BG10" i="48" s="1" a="1"/>
  <c r="BG10" i="48" s="1"/>
  <c r="BG9" i="48" s="1" a="1"/>
  <c r="BG9" i="48" s="1"/>
  <c r="BG8" i="48" s="1" a="1"/>
  <c r="BG8" i="48" s="1"/>
  <c r="BG7" i="48" s="1" a="1"/>
  <c r="BG7" i="48" s="1"/>
  <c r="BG6" i="48" s="1" a="1"/>
  <c r="BG6" i="48" s="1"/>
  <c r="BG5" i="48" s="1" a="1"/>
  <c r="BG5" i="48" s="1"/>
  <c r="BG4" i="48" s="1" a="1"/>
  <c r="BG4" i="48" s="1"/>
  <c r="BG3" i="48" s="1" a="1"/>
  <c r="BG3" i="48" s="1"/>
  <c r="AA13" i="48"/>
  <c r="BB23" i="48" a="1"/>
  <c r="BB23" i="48" s="1"/>
  <c r="BH14" i="47" a="1"/>
  <c r="BH14" i="47" s="1"/>
  <c r="BH15" i="47" s="1" a="1"/>
  <c r="BH15" i="47" s="1"/>
  <c r="BH16" i="47" s="1" a="1"/>
  <c r="BH16" i="47" s="1"/>
  <c r="BH17" i="47" s="1" a="1"/>
  <c r="BH17" i="47" s="1"/>
  <c r="BH18" i="47" s="1" a="1"/>
  <c r="BH18" i="47" s="1"/>
  <c r="BH19" i="47" s="1" a="1"/>
  <c r="BH19" i="47" s="1"/>
  <c r="BH20" i="47" s="1" a="1"/>
  <c r="BH20" i="47" s="1"/>
  <c r="BH21" i="47" s="1" a="1"/>
  <c r="BH21" i="47" s="1"/>
  <c r="BH22" i="47" s="1" a="1"/>
  <c r="BH22" i="47" s="1"/>
  <c r="BH23" i="47" s="1" a="1"/>
  <c r="BH23" i="47" s="1"/>
  <c r="AB8" i="47"/>
  <c r="BG12" i="47" a="1"/>
  <c r="BG12" i="47" s="1"/>
  <c r="BG11" i="47" s="1" a="1"/>
  <c r="BG11" i="47" s="1"/>
  <c r="BG10" i="47" s="1" a="1"/>
  <c r="BG10" i="47" s="1"/>
  <c r="BG9" i="47" s="1" a="1"/>
  <c r="BG9" i="47" s="1"/>
  <c r="BG8" i="47" s="1" a="1"/>
  <c r="BG8" i="47" s="1"/>
  <c r="BG7" i="47" s="1" a="1"/>
  <c r="BG7" i="47" s="1"/>
  <c r="BG6" i="47" s="1" a="1"/>
  <c r="BG6" i="47" s="1"/>
  <c r="BG5" i="47" s="1" a="1"/>
  <c r="BG5" i="47" s="1"/>
  <c r="BG4" i="47" s="1" a="1"/>
  <c r="BG4" i="47" s="1"/>
  <c r="BG3" i="47" s="1" a="1"/>
  <c r="BG3" i="47" s="1"/>
  <c r="AA13" i="47"/>
  <c r="BB7" i="47" a="1"/>
  <c r="BB7" i="47" s="1"/>
  <c r="BB20" i="47" a="1"/>
  <c r="BB20" i="47" s="1"/>
  <c r="S31" i="12" a="1"/>
  <c r="BQ46" i="57" l="1"/>
  <c r="BQ47" i="57" s="1"/>
  <c r="BQ48" i="57" s="1"/>
  <c r="BQ49" i="57" s="1"/>
  <c r="BQ50" i="57" s="1"/>
  <c r="BQ51" i="57" s="1"/>
  <c r="BQ52" i="57" s="1"/>
  <c r="BQ53" i="57" s="1"/>
  <c r="BQ54" i="57" s="1"/>
  <c r="BQ55" i="57" s="1"/>
  <c r="BQ56" i="57" s="1"/>
  <c r="BQ57" i="57" s="1"/>
  <c r="BQ58" i="57" s="1"/>
  <c r="BQ59" i="57" s="1"/>
  <c r="BQ60" i="57" s="1"/>
  <c r="BQ61" i="57" s="1"/>
  <c r="BQ62" i="57" s="1"/>
  <c r="BQ63" i="57" s="1"/>
  <c r="BQ64" i="57" s="1"/>
  <c r="BQ65" i="57" s="1"/>
  <c r="S31" i="12"/>
  <c r="R32" i="12"/>
  <c r="X31" i="12"/>
  <c r="V31" i="12"/>
  <c r="CX12" i="58"/>
  <c r="CT6" i="60"/>
  <c r="CT12" i="60"/>
  <c r="AG8" i="60"/>
  <c r="CS23" i="60"/>
  <c r="BJ39" i="60"/>
  <c r="BJ31" i="60"/>
  <c r="BJ36" i="60"/>
  <c r="BJ34" i="60"/>
  <c r="BJ40" i="60"/>
  <c r="BJ32" i="60"/>
  <c r="BJ35" i="60"/>
  <c r="BJ37" i="60"/>
  <c r="BJ33" i="60"/>
  <c r="AD13" i="60"/>
  <c r="BJ38" i="60"/>
  <c r="BJ30" i="60"/>
  <c r="CT4" i="60"/>
  <c r="CT3" i="60"/>
  <c r="CT22" i="60"/>
  <c r="CT15" i="60"/>
  <c r="CT16" i="60"/>
  <c r="CT17" i="60"/>
  <c r="CT21" i="60"/>
  <c r="CT19" i="60"/>
  <c r="CT14" i="60"/>
  <c r="CT20" i="60"/>
  <c r="CT18" i="60"/>
  <c r="CT11" i="60"/>
  <c r="CT7" i="60"/>
  <c r="CT10" i="60"/>
  <c r="CT8" i="60"/>
  <c r="CT5" i="60"/>
  <c r="CT9" i="60"/>
  <c r="CT13" i="60"/>
  <c r="CW5" i="57"/>
  <c r="CX4" i="58"/>
  <c r="CX11" i="58"/>
  <c r="CX3" i="58"/>
  <c r="CX21" i="58"/>
  <c r="CX19" i="58"/>
  <c r="CX20" i="58"/>
  <c r="BQ87" i="58"/>
  <c r="BQ88" i="58" s="1"/>
  <c r="BQ89" i="58" s="1"/>
  <c r="BQ90" i="58" s="1"/>
  <c r="BQ91" i="58" s="1"/>
  <c r="BQ92" i="58" s="1"/>
  <c r="BQ93" i="58" s="1"/>
  <c r="BQ94" i="58" s="1"/>
  <c r="BQ95" i="58" s="1"/>
  <c r="BQ96" i="58" s="1"/>
  <c r="BQ97" i="58" s="1"/>
  <c r="BQ98" i="58" s="1"/>
  <c r="BQ99" i="58" s="1"/>
  <c r="BQ100" i="58" s="1"/>
  <c r="BQ101" i="58" s="1"/>
  <c r="BQ102" i="58" s="1"/>
  <c r="BQ103" i="58" s="1"/>
  <c r="BQ104" i="58" s="1"/>
  <c r="BQ105" i="58" s="1"/>
  <c r="BQ106" i="58" s="1"/>
  <c r="BQ107" i="58" s="1"/>
  <c r="CX17" i="58"/>
  <c r="CX16" i="58"/>
  <c r="CX15" i="58"/>
  <c r="CX22" i="58"/>
  <c r="CX18" i="58"/>
  <c r="CX14" i="58"/>
  <c r="CX7" i="58"/>
  <c r="BK37" i="58"/>
  <c r="BK35" i="58"/>
  <c r="BK33" i="58"/>
  <c r="BK39" i="58"/>
  <c r="BK31" i="58"/>
  <c r="BK32" i="58"/>
  <c r="BK34" i="58"/>
  <c r="AE13" i="58"/>
  <c r="BK38" i="58"/>
  <c r="BK36" i="58"/>
  <c r="BK40" i="58"/>
  <c r="BK30" i="58"/>
  <c r="CX5" i="58"/>
  <c r="CX10" i="58"/>
  <c r="CX6" i="58"/>
  <c r="CX8" i="58"/>
  <c r="CX9" i="58"/>
  <c r="CW23" i="58"/>
  <c r="CX13" i="58"/>
  <c r="CV23" i="57"/>
  <c r="BJ38" i="57"/>
  <c r="BJ37" i="57"/>
  <c r="BJ36" i="57"/>
  <c r="BJ35" i="57"/>
  <c r="BJ34" i="57"/>
  <c r="BJ33" i="57"/>
  <c r="BJ40" i="57"/>
  <c r="BJ32" i="57"/>
  <c r="BJ31" i="57"/>
  <c r="BJ39" i="57"/>
  <c r="AD13" i="57"/>
  <c r="BJ30" i="57"/>
  <c r="CW13" i="57"/>
  <c r="CW6" i="57"/>
  <c r="CW7" i="57"/>
  <c r="CW3" i="57"/>
  <c r="CW16" i="57"/>
  <c r="CW22" i="57"/>
  <c r="CW19" i="57"/>
  <c r="CW14" i="57"/>
  <c r="CW17" i="57"/>
  <c r="CW15" i="57"/>
  <c r="CW18" i="57"/>
  <c r="CW21" i="57"/>
  <c r="CW20" i="57"/>
  <c r="CW8" i="57"/>
  <c r="CW9" i="57"/>
  <c r="CW10" i="57"/>
  <c r="CW11" i="57"/>
  <c r="CW4" i="57"/>
  <c r="CW12" i="57"/>
  <c r="AD13" i="53"/>
  <c r="BJ12" i="53" a="1"/>
  <c r="BJ12" i="53" s="1"/>
  <c r="BJ11" i="53" s="1" a="1"/>
  <c r="BJ11" i="53" s="1"/>
  <c r="BJ10" i="53" s="1" a="1"/>
  <c r="BJ10" i="53" s="1"/>
  <c r="BJ9" i="53" s="1" a="1"/>
  <c r="BJ9" i="53" s="1"/>
  <c r="BJ8" i="53" s="1" a="1"/>
  <c r="BJ8" i="53" s="1"/>
  <c r="BJ7" i="53" s="1" a="1"/>
  <c r="BJ7" i="53" s="1"/>
  <c r="BJ6" i="53" s="1" a="1"/>
  <c r="BJ6" i="53" s="1"/>
  <c r="BJ5" i="53" s="1" a="1"/>
  <c r="BJ5" i="53" s="1"/>
  <c r="BJ4" i="53" s="1" a="1"/>
  <c r="BJ4" i="53" s="1"/>
  <c r="BJ3" i="53" s="1" a="1"/>
  <c r="BJ3" i="53" s="1"/>
  <c r="BK14" i="53" a="1"/>
  <c r="BK14" i="53" s="1"/>
  <c r="BK15" i="53" s="1" a="1"/>
  <c r="BK15" i="53" s="1"/>
  <c r="BK16" i="53" s="1" a="1"/>
  <c r="BK16" i="53" s="1"/>
  <c r="BK17" i="53" s="1" a="1"/>
  <c r="BK17" i="53" s="1"/>
  <c r="BK18" i="53" s="1" a="1"/>
  <c r="BK18" i="53" s="1"/>
  <c r="BK19" i="53" s="1" a="1"/>
  <c r="BK19" i="53" s="1"/>
  <c r="BK20" i="53" s="1" a="1"/>
  <c r="BK20" i="53" s="1"/>
  <c r="BK21" i="53" s="1" a="1"/>
  <c r="BK21" i="53" s="1"/>
  <c r="BK22" i="53" s="1" a="1"/>
  <c r="BK22" i="53" s="1"/>
  <c r="BK23" i="53" s="1" a="1"/>
  <c r="BK23" i="53" s="1"/>
  <c r="AE8" i="53"/>
  <c r="BB4" i="53" a="1"/>
  <c r="BB4" i="53" s="1"/>
  <c r="BB6" i="52" a="1"/>
  <c r="BB6" i="52" s="1"/>
  <c r="AC8" i="52"/>
  <c r="BI14" i="52" a="1"/>
  <c r="BI14" i="52" s="1"/>
  <c r="BI15" i="52" s="1" a="1"/>
  <c r="BI15" i="52" s="1"/>
  <c r="BI16" i="52" s="1" a="1"/>
  <c r="BI16" i="52" s="1"/>
  <c r="BI17" i="52" s="1" a="1"/>
  <c r="BI17" i="52" s="1"/>
  <c r="BI18" i="52" s="1" a="1"/>
  <c r="BI18" i="52" s="1"/>
  <c r="BI19" i="52" s="1" a="1"/>
  <c r="BI19" i="52" s="1"/>
  <c r="BI20" i="52" s="1" a="1"/>
  <c r="BI20" i="52" s="1"/>
  <c r="BI21" i="52" s="1" a="1"/>
  <c r="BI21" i="52" s="1"/>
  <c r="BI22" i="52" s="1" a="1"/>
  <c r="BI22" i="52" s="1"/>
  <c r="BI23" i="52" s="1" a="1"/>
  <c r="BI23" i="52" s="1"/>
  <c r="BB21" i="52" a="1"/>
  <c r="BB21" i="52" s="1"/>
  <c r="BH12" i="52" a="1"/>
  <c r="BH12" i="52" s="1"/>
  <c r="BH11" i="52" s="1" a="1"/>
  <c r="BH11" i="52" s="1"/>
  <c r="BH10" i="52" s="1" a="1"/>
  <c r="BH10" i="52" s="1"/>
  <c r="BH9" i="52" s="1" a="1"/>
  <c r="BH9" i="52" s="1"/>
  <c r="BH8" i="52" s="1" a="1"/>
  <c r="BH8" i="52" s="1"/>
  <c r="BH7" i="52" s="1" a="1"/>
  <c r="BH7" i="52" s="1"/>
  <c r="BH6" i="52" s="1" a="1"/>
  <c r="BH6" i="52" s="1"/>
  <c r="BH5" i="52" s="1" a="1"/>
  <c r="BH5" i="52" s="1"/>
  <c r="BH4" i="52" s="1" a="1"/>
  <c r="BH4" i="52" s="1"/>
  <c r="BH3" i="52" s="1" a="1"/>
  <c r="BH3" i="52" s="1"/>
  <c r="AB13" i="52"/>
  <c r="BB6" i="48" a="1"/>
  <c r="BB6" i="48" s="1"/>
  <c r="AC8" i="51"/>
  <c r="BI14" i="51" a="1"/>
  <c r="BI14" i="51" s="1"/>
  <c r="BI15" i="51" s="1" a="1"/>
  <c r="BI15" i="51" s="1"/>
  <c r="BI16" i="51" s="1" a="1"/>
  <c r="BI16" i="51" s="1"/>
  <c r="BI17" i="51" s="1" a="1"/>
  <c r="BI17" i="51" s="1"/>
  <c r="BI18" i="51" s="1" a="1"/>
  <c r="BI18" i="51" s="1"/>
  <c r="BI19" i="51" s="1" a="1"/>
  <c r="BI19" i="51" s="1"/>
  <c r="BI20" i="51" s="1" a="1"/>
  <c r="BI20" i="51" s="1"/>
  <c r="BI21" i="51" s="1" a="1"/>
  <c r="BI21" i="51" s="1"/>
  <c r="BI22" i="51" s="1" a="1"/>
  <c r="BI22" i="51" s="1"/>
  <c r="BI23" i="51" s="1" a="1"/>
  <c r="BI23" i="51" s="1"/>
  <c r="AC13" i="51"/>
  <c r="BI12" i="51" a="1"/>
  <c r="BI12" i="51" s="1"/>
  <c r="BI11" i="51" s="1" a="1"/>
  <c r="BI11" i="51" s="1"/>
  <c r="BI10" i="51" s="1" a="1"/>
  <c r="BI10" i="51" s="1"/>
  <c r="BI9" i="51" s="1" a="1"/>
  <c r="BI9" i="51" s="1"/>
  <c r="BI8" i="51" s="1" a="1"/>
  <c r="BI8" i="51" s="1"/>
  <c r="BI7" i="51" s="1" a="1"/>
  <c r="BI7" i="51" s="1"/>
  <c r="BI6" i="51" s="1" a="1"/>
  <c r="BI6" i="51" s="1"/>
  <c r="BI5" i="51" s="1" a="1"/>
  <c r="BI5" i="51" s="1"/>
  <c r="BI4" i="51" s="1" a="1"/>
  <c r="BI4" i="51" s="1"/>
  <c r="BI3" i="51" s="1" a="1"/>
  <c r="BI3" i="51" s="1"/>
  <c r="BB5" i="51" a="1"/>
  <c r="BB5" i="51" s="1"/>
  <c r="BB21" i="51" a="1"/>
  <c r="BB21" i="51" s="1"/>
  <c r="BH12" i="48" a="1"/>
  <c r="BH12" i="48" s="1"/>
  <c r="BH11" i="48" s="1" a="1"/>
  <c r="BH11" i="48" s="1"/>
  <c r="BH10" i="48" s="1" a="1"/>
  <c r="BH10" i="48" s="1"/>
  <c r="BH9" i="48" s="1" a="1"/>
  <c r="BH9" i="48" s="1"/>
  <c r="BH8" i="48" s="1" a="1"/>
  <c r="BH8" i="48" s="1"/>
  <c r="BH7" i="48" s="1" a="1"/>
  <c r="BH7" i="48" s="1"/>
  <c r="BH6" i="48" s="1" a="1"/>
  <c r="BH6" i="48" s="1"/>
  <c r="BH5" i="48" s="1" a="1"/>
  <c r="BH5" i="48" s="1"/>
  <c r="BH4" i="48" s="1" a="1"/>
  <c r="BH4" i="48" s="1"/>
  <c r="BH3" i="48" s="1" a="1"/>
  <c r="BH3" i="48" s="1"/>
  <c r="AB13" i="48"/>
  <c r="BL14" i="48" a="1"/>
  <c r="BL14" i="48" s="1"/>
  <c r="BL15" i="48" s="1" a="1"/>
  <c r="BL15" i="48" s="1"/>
  <c r="BL16" i="48" s="1" a="1"/>
  <c r="BL16" i="48" s="1"/>
  <c r="BL17" i="48" s="1" a="1"/>
  <c r="BL17" i="48" s="1"/>
  <c r="BL18" i="48" s="1" a="1"/>
  <c r="BL18" i="48" s="1"/>
  <c r="BL19" i="48" s="1" a="1"/>
  <c r="BL19" i="48" s="1"/>
  <c r="BL20" i="48" s="1" a="1"/>
  <c r="BL20" i="48" s="1"/>
  <c r="BL21" i="48" s="1" a="1"/>
  <c r="BL21" i="48" s="1"/>
  <c r="BL22" i="48" s="1" a="1"/>
  <c r="BL22" i="48" s="1"/>
  <c r="BL23" i="48" s="1" a="1"/>
  <c r="BL23" i="48" s="1"/>
  <c r="AF8" i="48"/>
  <c r="BI14" i="47" a="1"/>
  <c r="BI14" i="47" s="1"/>
  <c r="BI15" i="47" s="1" a="1"/>
  <c r="BI15" i="47" s="1"/>
  <c r="BI16" i="47" s="1" a="1"/>
  <c r="BI16" i="47" s="1"/>
  <c r="BI17" i="47" s="1" a="1"/>
  <c r="BI17" i="47" s="1"/>
  <c r="BI18" i="47" s="1" a="1"/>
  <c r="BI18" i="47" s="1"/>
  <c r="BI19" i="47" s="1" a="1"/>
  <c r="BI19" i="47" s="1"/>
  <c r="BI20" i="47" s="1" a="1"/>
  <c r="BI20" i="47" s="1"/>
  <c r="BI21" i="47" s="1" a="1"/>
  <c r="BI21" i="47" s="1"/>
  <c r="BI22" i="47" s="1" a="1"/>
  <c r="BI22" i="47" s="1"/>
  <c r="BI23" i="47" s="1" a="1"/>
  <c r="BI23" i="47" s="1"/>
  <c r="AC8" i="47"/>
  <c r="BB21" i="47" a="1"/>
  <c r="BB21" i="47" s="1"/>
  <c r="AB13" i="47"/>
  <c r="BH12" i="47" a="1"/>
  <c r="BH12" i="47" s="1"/>
  <c r="BH11" i="47" s="1" a="1"/>
  <c r="BH11" i="47" s="1"/>
  <c r="BH10" i="47" s="1" a="1"/>
  <c r="BH10" i="47" s="1"/>
  <c r="BH9" i="47" s="1" a="1"/>
  <c r="BH9" i="47" s="1"/>
  <c r="BH8" i="47" s="1" a="1"/>
  <c r="BH8" i="47" s="1"/>
  <c r="BH7" i="47" s="1" a="1"/>
  <c r="BH7" i="47" s="1"/>
  <c r="BH6" i="47" s="1" a="1"/>
  <c r="BH6" i="47" s="1"/>
  <c r="BH5" i="47" s="1" a="1"/>
  <c r="BH5" i="47" s="1"/>
  <c r="BH4" i="47" s="1" a="1"/>
  <c r="BH4" i="47" s="1"/>
  <c r="BH3" i="47" s="1" a="1"/>
  <c r="BH3" i="47" s="1"/>
  <c r="BB6" i="47" a="1"/>
  <c r="BB6" i="47" s="1"/>
  <c r="S32" i="12" a="1"/>
  <c r="S32" i="12" l="1"/>
  <c r="R33" i="12"/>
  <c r="X32" i="12"/>
  <c r="V32" i="12"/>
  <c r="CU7" i="60"/>
  <c r="CU9" i="60"/>
  <c r="CU4" i="60"/>
  <c r="CU12" i="60"/>
  <c r="AH8" i="60"/>
  <c r="CU11" i="60"/>
  <c r="BK39" i="60"/>
  <c r="BK31" i="60"/>
  <c r="BK34" i="60"/>
  <c r="BK38" i="60"/>
  <c r="BK35" i="60"/>
  <c r="BK32" i="60"/>
  <c r="BK40" i="60"/>
  <c r="BK36" i="60"/>
  <c r="BK37" i="60"/>
  <c r="BK33" i="60"/>
  <c r="AE13" i="60"/>
  <c r="BK30" i="60"/>
  <c r="CU6" i="60"/>
  <c r="CT23" i="60"/>
  <c r="CU10" i="60"/>
  <c r="CU8" i="60"/>
  <c r="CU3" i="60"/>
  <c r="CU16" i="60"/>
  <c r="CU19" i="60"/>
  <c r="CU21" i="60"/>
  <c r="CU14" i="60"/>
  <c r="CU22" i="60"/>
  <c r="CU18" i="60"/>
  <c r="CU20" i="60"/>
  <c r="CU17" i="60"/>
  <c r="CU15" i="60"/>
  <c r="CU5" i="60"/>
  <c r="CU13" i="60"/>
  <c r="CY8" i="58"/>
  <c r="CX12" i="57"/>
  <c r="CY13" i="58"/>
  <c r="CY9" i="58"/>
  <c r="CY10" i="58"/>
  <c r="CY11" i="58"/>
  <c r="BL35" i="58"/>
  <c r="BL34" i="58"/>
  <c r="BL40" i="58"/>
  <c r="BL32" i="58"/>
  <c r="BL39" i="58"/>
  <c r="BL38" i="58"/>
  <c r="AF13" i="58"/>
  <c r="BL37" i="58"/>
  <c r="BL36" i="58"/>
  <c r="BL33" i="58"/>
  <c r="BL31" i="58"/>
  <c r="BL30" i="58"/>
  <c r="CY7" i="58"/>
  <c r="CY3" i="58"/>
  <c r="CY17" i="58"/>
  <c r="CY14" i="58"/>
  <c r="CY19" i="58"/>
  <c r="CY15" i="58"/>
  <c r="CY21" i="58"/>
  <c r="CY20" i="58"/>
  <c r="CY18" i="58"/>
  <c r="CY16" i="58"/>
  <c r="CY22" i="58"/>
  <c r="CY5" i="58"/>
  <c r="CY4" i="58"/>
  <c r="CX23" i="58"/>
  <c r="CY12" i="58"/>
  <c r="CY6" i="58"/>
  <c r="CW23" i="57"/>
  <c r="CX4" i="57"/>
  <c r="CX5" i="57"/>
  <c r="CX13" i="57"/>
  <c r="CX3" i="57"/>
  <c r="CX16" i="57"/>
  <c r="CX22" i="57"/>
  <c r="BQ87" i="57"/>
  <c r="BQ88" i="57" s="1"/>
  <c r="BQ89" i="57" s="1"/>
  <c r="BQ90" i="57" s="1"/>
  <c r="BQ91" i="57" s="1"/>
  <c r="BQ92" i="57" s="1"/>
  <c r="BQ93" i="57" s="1"/>
  <c r="BQ94" i="57" s="1"/>
  <c r="BQ95" i="57" s="1"/>
  <c r="BQ96" i="57" s="1"/>
  <c r="BQ97" i="57" s="1"/>
  <c r="BQ98" i="57" s="1"/>
  <c r="BQ99" i="57" s="1"/>
  <c r="BQ100" i="57" s="1"/>
  <c r="BQ101" i="57" s="1"/>
  <c r="BQ102" i="57" s="1"/>
  <c r="BQ103" i="57" s="1"/>
  <c r="BQ104" i="57" s="1"/>
  <c r="BQ105" i="57" s="1"/>
  <c r="BQ106" i="57" s="1"/>
  <c r="BQ107" i="57" s="1"/>
  <c r="CX17" i="57"/>
  <c r="CX19" i="57"/>
  <c r="CX21" i="57"/>
  <c r="CX15" i="57"/>
  <c r="CX14" i="57"/>
  <c r="CX18" i="57"/>
  <c r="CX20" i="57"/>
  <c r="CX6" i="57"/>
  <c r="BK38" i="57"/>
  <c r="BK37" i="57"/>
  <c r="BK36" i="57"/>
  <c r="BK35" i="57"/>
  <c r="BK34" i="57"/>
  <c r="BK33" i="57"/>
  <c r="BK40" i="57"/>
  <c r="BK32" i="57"/>
  <c r="BK39" i="57"/>
  <c r="BK31" i="57"/>
  <c r="AE13" i="57"/>
  <c r="BK30" i="57"/>
  <c r="CX7" i="57"/>
  <c r="CX8" i="57"/>
  <c r="CX9" i="57"/>
  <c r="CX10" i="57"/>
  <c r="CX11" i="57"/>
  <c r="BK39" i="53"/>
  <c r="BK31" i="53"/>
  <c r="BK37" i="53"/>
  <c r="BK36" i="53"/>
  <c r="BK35" i="53"/>
  <c r="BK34" i="53"/>
  <c r="BK33" i="53"/>
  <c r="BK40" i="53"/>
  <c r="BK38" i="53"/>
  <c r="BK32" i="53"/>
  <c r="AE13" i="53"/>
  <c r="BK12" i="53" a="1"/>
  <c r="BK12" i="53" s="1"/>
  <c r="BK11" i="53" s="1" a="1"/>
  <c r="BK11" i="53" s="1"/>
  <c r="BK10" i="53" s="1" a="1"/>
  <c r="BK10" i="53" s="1"/>
  <c r="BK9" i="53" s="1" a="1"/>
  <c r="BK9" i="53" s="1"/>
  <c r="BK8" i="53" s="1" a="1"/>
  <c r="BK8" i="53" s="1"/>
  <c r="BK7" i="53" s="1" a="1"/>
  <c r="BK7" i="53" s="1"/>
  <c r="BK6" i="53" s="1" a="1"/>
  <c r="BK6" i="53" s="1"/>
  <c r="BK5" i="53" s="1" a="1"/>
  <c r="BK5" i="53" s="1"/>
  <c r="BK4" i="53" s="1" a="1"/>
  <c r="BK4" i="53" s="1"/>
  <c r="BK3" i="53" s="1" a="1"/>
  <c r="BK3" i="53" s="1"/>
  <c r="BK30" i="53"/>
  <c r="BB3" i="53" a="1"/>
  <c r="BB3" i="53" s="1"/>
  <c r="BL14" i="53" a="1"/>
  <c r="BL14" i="53" s="1"/>
  <c r="BL15" i="53" s="1" a="1"/>
  <c r="BL15" i="53" s="1"/>
  <c r="BL16" i="53" s="1" a="1"/>
  <c r="BL16" i="53" s="1"/>
  <c r="BL17" i="53" s="1" a="1"/>
  <c r="BL17" i="53" s="1"/>
  <c r="BL18" i="53" s="1" a="1"/>
  <c r="BL18" i="53" s="1"/>
  <c r="BL19" i="53" s="1" a="1"/>
  <c r="BL19" i="53" s="1"/>
  <c r="BL20" i="53" s="1" a="1"/>
  <c r="BL20" i="53" s="1"/>
  <c r="BL21" i="53" s="1" a="1"/>
  <c r="BL21" i="53" s="1"/>
  <c r="BL22" i="53" s="1" a="1"/>
  <c r="BL22" i="53" s="1"/>
  <c r="BL23" i="53" s="1" a="1"/>
  <c r="BL23" i="53" s="1"/>
  <c r="AF8" i="53"/>
  <c r="AD8" i="52"/>
  <c r="BJ14" i="52" a="1"/>
  <c r="BJ14" i="52" s="1"/>
  <c r="BJ15" i="52" s="1" a="1"/>
  <c r="BJ15" i="52" s="1"/>
  <c r="BJ16" i="52" s="1" a="1"/>
  <c r="BJ16" i="52" s="1"/>
  <c r="BJ17" i="52" s="1" a="1"/>
  <c r="BJ17" i="52" s="1"/>
  <c r="BJ18" i="52" s="1" a="1"/>
  <c r="BJ18" i="52" s="1"/>
  <c r="BJ19" i="52" s="1" a="1"/>
  <c r="BJ19" i="52" s="1"/>
  <c r="BJ20" i="52" s="1" a="1"/>
  <c r="BJ20" i="52" s="1"/>
  <c r="BJ21" i="52" s="1" a="1"/>
  <c r="BJ21" i="52" s="1"/>
  <c r="BJ22" i="52" s="1" a="1"/>
  <c r="BJ22" i="52" s="1"/>
  <c r="BJ23" i="52" s="1" a="1"/>
  <c r="BJ23" i="52" s="1"/>
  <c r="BB5" i="52" a="1"/>
  <c r="BB5" i="52" s="1"/>
  <c r="BI12" i="52" a="1"/>
  <c r="BI12" i="52" s="1"/>
  <c r="BI11" i="52" s="1" a="1"/>
  <c r="BI11" i="52" s="1"/>
  <c r="BI10" i="52" s="1" a="1"/>
  <c r="BI10" i="52" s="1"/>
  <c r="BI9" i="52" s="1" a="1"/>
  <c r="BI9" i="52" s="1"/>
  <c r="BI8" i="52" s="1" a="1"/>
  <c r="BI8" i="52" s="1"/>
  <c r="BI7" i="52" s="1" a="1"/>
  <c r="BI7" i="52" s="1"/>
  <c r="BI6" i="52" s="1" a="1"/>
  <c r="BI6" i="52" s="1"/>
  <c r="BI5" i="52" s="1" a="1"/>
  <c r="BI5" i="52" s="1"/>
  <c r="BI4" i="52" s="1" a="1"/>
  <c r="BI4" i="52" s="1"/>
  <c r="BI3" i="52" s="1" a="1"/>
  <c r="BI3" i="52" s="1"/>
  <c r="AC13" i="52"/>
  <c r="BB22" i="52" a="1"/>
  <c r="BB22" i="52" s="1"/>
  <c r="BB5" i="48" a="1"/>
  <c r="BB5" i="48" s="1"/>
  <c r="AD8" i="51"/>
  <c r="BJ14" i="51" a="1"/>
  <c r="BJ14" i="51" s="1"/>
  <c r="BJ15" i="51" s="1" a="1"/>
  <c r="BJ15" i="51" s="1"/>
  <c r="BJ16" i="51" s="1" a="1"/>
  <c r="BJ16" i="51" s="1"/>
  <c r="BJ17" i="51" s="1" a="1"/>
  <c r="BJ17" i="51" s="1"/>
  <c r="BJ18" i="51" s="1" a="1"/>
  <c r="BJ18" i="51" s="1"/>
  <c r="BJ19" i="51" s="1" a="1"/>
  <c r="BJ19" i="51" s="1"/>
  <c r="BJ20" i="51" s="1" a="1"/>
  <c r="BJ20" i="51" s="1"/>
  <c r="BJ21" i="51" s="1" a="1"/>
  <c r="BJ21" i="51" s="1"/>
  <c r="BJ22" i="51" s="1" a="1"/>
  <c r="BJ22" i="51" s="1"/>
  <c r="BJ23" i="51" s="1" a="1"/>
  <c r="BJ23" i="51" s="1"/>
  <c r="BJ12" i="51" a="1"/>
  <c r="BJ12" i="51" s="1"/>
  <c r="BJ11" i="51" s="1" a="1"/>
  <c r="BJ11" i="51" s="1"/>
  <c r="BJ10" i="51" s="1" a="1"/>
  <c r="BJ10" i="51" s="1"/>
  <c r="BJ9" i="51" s="1" a="1"/>
  <c r="BJ9" i="51" s="1"/>
  <c r="BJ8" i="51" s="1" a="1"/>
  <c r="BJ8" i="51" s="1"/>
  <c r="BJ7" i="51" s="1" a="1"/>
  <c r="BJ7" i="51" s="1"/>
  <c r="BJ6" i="51" s="1" a="1"/>
  <c r="BJ6" i="51" s="1"/>
  <c r="BJ5" i="51" s="1" a="1"/>
  <c r="BJ5" i="51" s="1"/>
  <c r="BJ4" i="51" s="1" a="1"/>
  <c r="BJ4" i="51" s="1"/>
  <c r="BJ3" i="51" s="1" a="1"/>
  <c r="BJ3" i="51" s="1"/>
  <c r="AD13" i="51"/>
  <c r="BB22" i="51" a="1"/>
  <c r="BB22" i="51" s="1"/>
  <c r="BB4" i="51" a="1"/>
  <c r="BB4" i="51" s="1"/>
  <c r="BM14" i="48" a="1"/>
  <c r="BM14" i="48" s="1"/>
  <c r="BM15" i="48" s="1" a="1"/>
  <c r="BM15" i="48" s="1"/>
  <c r="BM16" i="48" s="1" a="1"/>
  <c r="BM16" i="48" s="1"/>
  <c r="BM17" i="48" s="1" a="1"/>
  <c r="BM17" i="48" s="1"/>
  <c r="BM18" i="48" s="1" a="1"/>
  <c r="BM18" i="48" s="1"/>
  <c r="BM19" i="48" s="1" a="1"/>
  <c r="BM19" i="48" s="1"/>
  <c r="BM20" i="48" s="1" a="1"/>
  <c r="BM20" i="48" s="1"/>
  <c r="BM21" i="48" s="1" a="1"/>
  <c r="BM21" i="48" s="1"/>
  <c r="BM22" i="48" s="1" a="1"/>
  <c r="BM22" i="48" s="1"/>
  <c r="BM23" i="48" s="1" a="1"/>
  <c r="BM23" i="48" s="1"/>
  <c r="AG8" i="48"/>
  <c r="BI12" i="48" a="1"/>
  <c r="BI12" i="48" s="1"/>
  <c r="BI11" i="48" s="1" a="1"/>
  <c r="BI11" i="48" s="1"/>
  <c r="BI10" i="48" s="1" a="1"/>
  <c r="BI10" i="48" s="1"/>
  <c r="BI9" i="48" s="1" a="1"/>
  <c r="BI9" i="48" s="1"/>
  <c r="BI8" i="48" s="1" a="1"/>
  <c r="BI8" i="48" s="1"/>
  <c r="BI7" i="48" s="1" a="1"/>
  <c r="BI7" i="48" s="1"/>
  <c r="BI6" i="48" s="1" a="1"/>
  <c r="BI6" i="48" s="1"/>
  <c r="BI5" i="48" s="1" a="1"/>
  <c r="BI5" i="48" s="1"/>
  <c r="BI4" i="48" s="1" a="1"/>
  <c r="BI4" i="48" s="1"/>
  <c r="BI3" i="48" s="1" a="1"/>
  <c r="BI3" i="48" s="1"/>
  <c r="AC13" i="48"/>
  <c r="BJ14" i="47" a="1"/>
  <c r="BJ14" i="47" s="1"/>
  <c r="BJ15" i="47" s="1" a="1"/>
  <c r="BJ15" i="47" s="1"/>
  <c r="BJ16" i="47" s="1" a="1"/>
  <c r="BJ16" i="47" s="1"/>
  <c r="BJ17" i="47" s="1" a="1"/>
  <c r="BJ17" i="47" s="1"/>
  <c r="BJ18" i="47" s="1" a="1"/>
  <c r="BJ18" i="47" s="1"/>
  <c r="BJ19" i="47" s="1" a="1"/>
  <c r="BJ19" i="47" s="1"/>
  <c r="BJ20" i="47" s="1" a="1"/>
  <c r="BJ20" i="47" s="1"/>
  <c r="BJ21" i="47" s="1" a="1"/>
  <c r="BJ21" i="47" s="1"/>
  <c r="BJ22" i="47" s="1" a="1"/>
  <c r="BJ22" i="47" s="1"/>
  <c r="BJ23" i="47" s="1" a="1"/>
  <c r="BJ23" i="47" s="1"/>
  <c r="AD8" i="47"/>
  <c r="BI12" i="47" a="1"/>
  <c r="BI12" i="47" s="1"/>
  <c r="BI11" i="47" s="1" a="1"/>
  <c r="BI11" i="47" s="1"/>
  <c r="BI10" i="47" s="1" a="1"/>
  <c r="BI10" i="47" s="1"/>
  <c r="BI9" i="47" s="1" a="1"/>
  <c r="BI9" i="47" s="1"/>
  <c r="BI8" i="47" s="1" a="1"/>
  <c r="BI8" i="47" s="1"/>
  <c r="BI7" i="47" s="1" a="1"/>
  <c r="BI7" i="47" s="1"/>
  <c r="BI6" i="47" s="1" a="1"/>
  <c r="BI6" i="47" s="1"/>
  <c r="BI5" i="47" s="1" a="1"/>
  <c r="BI5" i="47" s="1"/>
  <c r="BI4" i="47" s="1" a="1"/>
  <c r="BI4" i="47" s="1"/>
  <c r="BI3" i="47" s="1" a="1"/>
  <c r="BI3" i="47" s="1"/>
  <c r="AC13" i="47"/>
  <c r="BB5" i="47" a="1"/>
  <c r="BB5" i="47" s="1"/>
  <c r="BB22" i="47" a="1"/>
  <c r="BB22" i="47" s="1"/>
  <c r="S33" i="12" a="1"/>
  <c r="S33" i="12" l="1"/>
  <c r="R34" i="12"/>
  <c r="V33" i="12"/>
  <c r="X33" i="12"/>
  <c r="CZ5" i="58"/>
  <c r="CV12" i="60"/>
  <c r="CU23" i="60"/>
  <c r="BL38" i="60"/>
  <c r="BL35" i="60"/>
  <c r="BL33" i="60"/>
  <c r="BL39" i="60"/>
  <c r="BL31" i="60"/>
  <c r="BL34" i="60"/>
  <c r="BL36" i="60"/>
  <c r="AF13" i="60"/>
  <c r="BL40" i="60"/>
  <c r="BL32" i="60"/>
  <c r="BL37" i="60"/>
  <c r="BL30" i="60"/>
  <c r="CV6" i="60"/>
  <c r="CV10" i="60"/>
  <c r="CV9" i="60"/>
  <c r="CV13" i="60"/>
  <c r="CV3" i="60"/>
  <c r="CV19" i="60"/>
  <c r="CV18" i="60"/>
  <c r="CV14" i="60"/>
  <c r="CV20" i="60"/>
  <c r="CV17" i="60"/>
  <c r="CV22" i="60"/>
  <c r="CV15" i="60"/>
  <c r="CV16" i="60"/>
  <c r="CV21" i="60"/>
  <c r="CV5" i="60"/>
  <c r="CV8" i="60"/>
  <c r="CV11" i="60"/>
  <c r="CV7" i="60"/>
  <c r="CV4" i="60"/>
  <c r="CY5" i="57"/>
  <c r="CZ3" i="58"/>
  <c r="CZ18" i="58"/>
  <c r="CZ15" i="58"/>
  <c r="CZ21" i="58"/>
  <c r="CZ19" i="58"/>
  <c r="CZ20" i="58"/>
  <c r="CZ17" i="58"/>
  <c r="CZ14" i="58"/>
  <c r="CZ22" i="58"/>
  <c r="CZ16" i="58"/>
  <c r="CZ12" i="58"/>
  <c r="CZ13" i="58"/>
  <c r="CZ7" i="58"/>
  <c r="CZ8" i="58"/>
  <c r="CZ4" i="58"/>
  <c r="CZ6" i="58"/>
  <c r="CZ9" i="58"/>
  <c r="CZ10" i="58"/>
  <c r="CY23" i="58"/>
  <c r="BM36" i="58"/>
  <c r="BM34" i="58"/>
  <c r="BM40" i="58"/>
  <c r="BM32" i="58"/>
  <c r="BM38" i="58"/>
  <c r="BM39" i="58"/>
  <c r="BM35" i="58"/>
  <c r="BM37" i="58"/>
  <c r="BM31" i="58"/>
  <c r="AG13" i="58"/>
  <c r="BM33" i="58"/>
  <c r="BM30" i="58"/>
  <c r="CZ11" i="58"/>
  <c r="CY4" i="57"/>
  <c r="CY12" i="57"/>
  <c r="CY13" i="57"/>
  <c r="CY3" i="57"/>
  <c r="CY20" i="57"/>
  <c r="CY15" i="57"/>
  <c r="CY16" i="57"/>
  <c r="CY22" i="57"/>
  <c r="CY18" i="57"/>
  <c r="CY14" i="57"/>
  <c r="CY19" i="57"/>
  <c r="CY21" i="57"/>
  <c r="CY17" i="57"/>
  <c r="CY6" i="57"/>
  <c r="BL37" i="57"/>
  <c r="BL36" i="57"/>
  <c r="BL35" i="57"/>
  <c r="BL34" i="57"/>
  <c r="BL33" i="57"/>
  <c r="BL40" i="57"/>
  <c r="BL32" i="57"/>
  <c r="BL39" i="57"/>
  <c r="BL31" i="57"/>
  <c r="BL38" i="57"/>
  <c r="AF13" i="57"/>
  <c r="BL30" i="57"/>
  <c r="BQ66" i="57" s="1"/>
  <c r="CY7" i="57"/>
  <c r="CX23" i="57"/>
  <c r="CY8" i="57"/>
  <c r="CY9" i="57"/>
  <c r="CY10" i="57"/>
  <c r="CY11" i="57"/>
  <c r="CV11" i="53"/>
  <c r="CV13" i="53"/>
  <c r="CV6" i="53"/>
  <c r="CV3" i="53"/>
  <c r="CV16" i="53"/>
  <c r="CV19" i="53"/>
  <c r="CV14" i="53"/>
  <c r="CV21" i="53"/>
  <c r="CV20" i="53"/>
  <c r="CV15" i="53"/>
  <c r="CV18" i="53"/>
  <c r="CV22" i="53"/>
  <c r="CV17" i="53"/>
  <c r="CV7" i="53"/>
  <c r="CV8" i="53"/>
  <c r="CV9" i="53"/>
  <c r="CV10" i="53"/>
  <c r="CV4" i="53"/>
  <c r="BL38" i="53"/>
  <c r="BL37" i="53"/>
  <c r="BL36" i="53"/>
  <c r="BL34" i="53"/>
  <c r="BL33" i="53"/>
  <c r="BL40" i="53"/>
  <c r="BL32" i="53"/>
  <c r="BL31" i="53"/>
  <c r="BL12" i="53" a="1"/>
  <c r="BL12" i="53" s="1"/>
  <c r="BL11" i="53" s="1" a="1"/>
  <c r="BL11" i="53" s="1"/>
  <c r="BL10" i="53" s="1" a="1"/>
  <c r="BL10" i="53" s="1"/>
  <c r="BL9" i="53" s="1" a="1"/>
  <c r="BL9" i="53" s="1"/>
  <c r="BL8" i="53" s="1" a="1"/>
  <c r="BL8" i="53" s="1"/>
  <c r="BL7" i="53" s="1" a="1"/>
  <c r="BL7" i="53" s="1"/>
  <c r="BL6" i="53" s="1" a="1"/>
  <c r="BL6" i="53" s="1"/>
  <c r="BL5" i="53" s="1" a="1"/>
  <c r="BL5" i="53" s="1"/>
  <c r="BL4" i="53" s="1" a="1"/>
  <c r="BL4" i="53" s="1"/>
  <c r="BL3" i="53" s="1" a="1"/>
  <c r="BL3" i="53" s="1"/>
  <c r="BL39" i="53"/>
  <c r="AF13" i="53"/>
  <c r="BL35" i="53"/>
  <c r="BL30" i="53"/>
  <c r="CV12" i="53"/>
  <c r="BM14" i="53" a="1"/>
  <c r="BM14" i="53" s="1"/>
  <c r="BM15" i="53" s="1" a="1"/>
  <c r="BM15" i="53" s="1"/>
  <c r="BM16" i="53" s="1" a="1"/>
  <c r="BM16" i="53" s="1"/>
  <c r="BM17" i="53" s="1" a="1"/>
  <c r="BM17" i="53" s="1"/>
  <c r="BM18" i="53" s="1" a="1"/>
  <c r="BM18" i="53" s="1"/>
  <c r="BM19" i="53" s="1" a="1"/>
  <c r="BM19" i="53" s="1"/>
  <c r="BM20" i="53" s="1" a="1"/>
  <c r="BM20" i="53" s="1"/>
  <c r="BM21" i="53" s="1" a="1"/>
  <c r="BM21" i="53" s="1"/>
  <c r="BM22" i="53" s="1" a="1"/>
  <c r="BM22" i="53" s="1"/>
  <c r="BM23" i="53" s="1" a="1"/>
  <c r="BM23" i="53" s="1"/>
  <c r="AG8" i="53"/>
  <c r="CV5" i="53"/>
  <c r="AE8" i="52"/>
  <c r="BK14" i="52" a="1"/>
  <c r="BK14" i="52" s="1"/>
  <c r="BK15" i="52" s="1" a="1"/>
  <c r="BK15" i="52" s="1"/>
  <c r="BK16" i="52" s="1" a="1"/>
  <c r="BK16" i="52" s="1"/>
  <c r="BK17" i="52" s="1" a="1"/>
  <c r="BK17" i="52" s="1"/>
  <c r="BK18" i="52" s="1" a="1"/>
  <c r="BK18" i="52" s="1"/>
  <c r="BK19" i="52" s="1" a="1"/>
  <c r="BK19" i="52" s="1"/>
  <c r="BK20" i="52" s="1" a="1"/>
  <c r="BK20" i="52" s="1"/>
  <c r="BK21" i="52" s="1" a="1"/>
  <c r="BK21" i="52" s="1"/>
  <c r="BK22" i="52" s="1" a="1"/>
  <c r="BK22" i="52" s="1"/>
  <c r="BK23" i="52" s="1" a="1"/>
  <c r="BK23" i="52" s="1"/>
  <c r="BB23" i="52" a="1"/>
  <c r="BB23" i="52" s="1"/>
  <c r="AD13" i="52"/>
  <c r="BJ12" i="52" a="1"/>
  <c r="BJ12" i="52" s="1"/>
  <c r="BJ11" i="52" s="1" a="1"/>
  <c r="BJ11" i="52" s="1"/>
  <c r="BJ10" i="52" s="1" a="1"/>
  <c r="BJ10" i="52" s="1"/>
  <c r="BJ9" i="52" s="1" a="1"/>
  <c r="BJ9" i="52" s="1"/>
  <c r="BJ8" i="52" s="1" a="1"/>
  <c r="BJ8" i="52" s="1"/>
  <c r="BJ7" i="52" s="1" a="1"/>
  <c r="BJ7" i="52" s="1"/>
  <c r="BJ6" i="52" s="1" a="1"/>
  <c r="BJ6" i="52" s="1"/>
  <c r="BJ5" i="52" s="1" a="1"/>
  <c r="BJ5" i="52" s="1"/>
  <c r="BJ4" i="52" s="1" a="1"/>
  <c r="BJ4" i="52" s="1"/>
  <c r="BJ3" i="52" s="1" a="1"/>
  <c r="BJ3" i="52" s="1"/>
  <c r="BB4" i="52" a="1"/>
  <c r="BB4" i="52" s="1"/>
  <c r="BB4" i="48" a="1"/>
  <c r="BB4" i="48" s="1"/>
  <c r="BK39" i="51"/>
  <c r="BK31" i="51"/>
  <c r="BK38" i="51"/>
  <c r="BK37" i="51"/>
  <c r="BK36" i="51"/>
  <c r="BK35" i="51"/>
  <c r="BK34" i="51"/>
  <c r="BK33" i="51"/>
  <c r="BK40" i="51"/>
  <c r="BK32" i="51"/>
  <c r="AE13" i="51"/>
  <c r="BK12" i="51" a="1"/>
  <c r="BK12" i="51" s="1"/>
  <c r="BK11" i="51" s="1" a="1"/>
  <c r="BK11" i="51" s="1"/>
  <c r="BK10" i="51" s="1" a="1"/>
  <c r="BK10" i="51" s="1"/>
  <c r="BK9" i="51" s="1" a="1"/>
  <c r="BK9" i="51" s="1"/>
  <c r="BK8" i="51" s="1" a="1"/>
  <c r="BK8" i="51" s="1"/>
  <c r="BK7" i="51" s="1" a="1"/>
  <c r="BK7" i="51" s="1"/>
  <c r="BK6" i="51" s="1" a="1"/>
  <c r="BK6" i="51" s="1"/>
  <c r="BK5" i="51" s="1" a="1"/>
  <c r="BK5" i="51" s="1"/>
  <c r="BK4" i="51" s="1" a="1"/>
  <c r="BK4" i="51" s="1"/>
  <c r="BK3" i="51" s="1" a="1"/>
  <c r="BK3" i="51" s="1"/>
  <c r="BK30" i="51"/>
  <c r="BK14" i="51" a="1"/>
  <c r="BK14" i="51" s="1"/>
  <c r="BK15" i="51" s="1" a="1"/>
  <c r="BK15" i="51" s="1"/>
  <c r="BK16" i="51" s="1" a="1"/>
  <c r="BK16" i="51" s="1"/>
  <c r="BK17" i="51" s="1" a="1"/>
  <c r="BK17" i="51" s="1"/>
  <c r="BK18" i="51" s="1" a="1"/>
  <c r="BK18" i="51" s="1"/>
  <c r="BK19" i="51" s="1" a="1"/>
  <c r="BK19" i="51" s="1"/>
  <c r="BK20" i="51" s="1" a="1"/>
  <c r="BK20" i="51" s="1"/>
  <c r="BK21" i="51" s="1" a="1"/>
  <c r="BK21" i="51" s="1"/>
  <c r="BK22" i="51" s="1" a="1"/>
  <c r="BK22" i="51" s="1"/>
  <c r="BK23" i="51" s="1" a="1"/>
  <c r="BK23" i="51" s="1"/>
  <c r="AE8" i="51"/>
  <c r="BB3" i="51" a="1"/>
  <c r="BB3" i="51" s="1"/>
  <c r="BB23" i="51" a="1"/>
  <c r="BB23" i="51" s="1"/>
  <c r="AD13" i="48"/>
  <c r="BJ12" i="48" a="1"/>
  <c r="BJ12" i="48" s="1"/>
  <c r="BJ11" i="48" s="1" a="1"/>
  <c r="BJ11" i="48" s="1"/>
  <c r="BJ10" i="48" s="1" a="1"/>
  <c r="BJ10" i="48" s="1"/>
  <c r="BJ9" i="48" s="1" a="1"/>
  <c r="BJ9" i="48" s="1"/>
  <c r="BJ8" i="48" s="1" a="1"/>
  <c r="BJ8" i="48" s="1"/>
  <c r="BJ7" i="48" s="1" a="1"/>
  <c r="BJ7" i="48" s="1"/>
  <c r="BJ6" i="48" s="1" a="1"/>
  <c r="BJ6" i="48" s="1"/>
  <c r="BJ5" i="48" s="1" a="1"/>
  <c r="BJ5" i="48" s="1"/>
  <c r="BJ4" i="48" s="1" a="1"/>
  <c r="BJ4" i="48" s="1"/>
  <c r="BJ3" i="48" s="1" a="1"/>
  <c r="BJ3" i="48" s="1"/>
  <c r="BN14" i="48" a="1"/>
  <c r="BN14" i="48" s="1"/>
  <c r="BN15" i="48" s="1" a="1"/>
  <c r="BN15" i="48" s="1"/>
  <c r="BN16" i="48" s="1" a="1"/>
  <c r="BN16" i="48" s="1"/>
  <c r="BN17" i="48" s="1" a="1"/>
  <c r="BN17" i="48" s="1"/>
  <c r="BN18" i="48" s="1" a="1"/>
  <c r="BN18" i="48" s="1"/>
  <c r="BN19" i="48" s="1" a="1"/>
  <c r="BN19" i="48" s="1"/>
  <c r="BN20" i="48" s="1" a="1"/>
  <c r="BN20" i="48" s="1"/>
  <c r="BN21" i="48" s="1" a="1"/>
  <c r="BN21" i="48" s="1"/>
  <c r="BN22" i="48" s="1" a="1"/>
  <c r="BN22" i="48" s="1"/>
  <c r="BN23" i="48" s="1" a="1"/>
  <c r="BN23" i="48" s="1"/>
  <c r="AH8" i="48"/>
  <c r="BK14" i="47" a="1"/>
  <c r="BK14" i="47" s="1"/>
  <c r="BK15" i="47" s="1" a="1"/>
  <c r="BK15" i="47" s="1"/>
  <c r="BK16" i="47" s="1" a="1"/>
  <c r="BK16" i="47" s="1"/>
  <c r="BK17" i="47" s="1" a="1"/>
  <c r="BK17" i="47" s="1"/>
  <c r="BK18" i="47" s="1" a="1"/>
  <c r="BK18" i="47" s="1"/>
  <c r="BK19" i="47" s="1" a="1"/>
  <c r="BK19" i="47" s="1"/>
  <c r="BK20" i="47" s="1" a="1"/>
  <c r="BK20" i="47" s="1"/>
  <c r="BK21" i="47" s="1" a="1"/>
  <c r="BK21" i="47" s="1"/>
  <c r="BK22" i="47" s="1" a="1"/>
  <c r="BK22" i="47" s="1"/>
  <c r="BK23" i="47" s="1" a="1"/>
  <c r="BK23" i="47" s="1"/>
  <c r="AE8" i="47"/>
  <c r="BJ12" i="47" a="1"/>
  <c r="BJ12" i="47" s="1"/>
  <c r="BJ11" i="47" s="1" a="1"/>
  <c r="BJ11" i="47" s="1"/>
  <c r="BJ10" i="47" s="1" a="1"/>
  <c r="BJ10" i="47" s="1"/>
  <c r="BJ9" i="47" s="1" a="1"/>
  <c r="BJ9" i="47" s="1"/>
  <c r="BJ8" i="47" s="1" a="1"/>
  <c r="BJ8" i="47" s="1"/>
  <c r="BJ7" i="47" s="1" a="1"/>
  <c r="BJ7" i="47" s="1"/>
  <c r="BJ6" i="47" s="1" a="1"/>
  <c r="BJ6" i="47" s="1"/>
  <c r="BJ5" i="47" s="1" a="1"/>
  <c r="BJ5" i="47" s="1"/>
  <c r="BJ4" i="47" s="1" a="1"/>
  <c r="BJ4" i="47" s="1"/>
  <c r="BJ3" i="47" s="1" a="1"/>
  <c r="BJ3" i="47" s="1"/>
  <c r="AD13" i="47"/>
  <c r="BB4" i="47" a="1"/>
  <c r="BB4" i="47" s="1"/>
  <c r="BB23" i="47" a="1"/>
  <c r="BB23" i="47" s="1"/>
  <c r="S34" i="12" a="1"/>
  <c r="S34" i="12" l="1"/>
  <c r="BQ67" i="57"/>
  <c r="BQ68" i="57" s="1"/>
  <c r="BQ69" i="57" s="1"/>
  <c r="BQ70" i="57" s="1"/>
  <c r="BQ71" i="57" s="1"/>
  <c r="BQ72" i="57" s="1"/>
  <c r="BQ73" i="57" s="1"/>
  <c r="BQ74" i="57" s="1"/>
  <c r="BQ75" i="57" s="1"/>
  <c r="BQ76" i="57" s="1"/>
  <c r="BQ77" i="57" s="1"/>
  <c r="BQ78" i="57" s="1"/>
  <c r="BQ79" i="57" s="1"/>
  <c r="BQ80" i="57" s="1"/>
  <c r="BQ81" i="57" s="1"/>
  <c r="BQ82" i="57" s="1"/>
  <c r="BQ83" i="57" s="1"/>
  <c r="BQ84" i="57" s="1"/>
  <c r="BQ85" i="57" s="1"/>
  <c r="BQ86" i="57" s="1"/>
  <c r="R35" i="12"/>
  <c r="V34" i="12"/>
  <c r="X34" i="12"/>
  <c r="CW4" i="60"/>
  <c r="CW12" i="60"/>
  <c r="CW6" i="60"/>
  <c r="CW8" i="60"/>
  <c r="CW11" i="60"/>
  <c r="CW10" i="60"/>
  <c r="CV23" i="60"/>
  <c r="CW5" i="60"/>
  <c r="CW13" i="60"/>
  <c r="BM38" i="60"/>
  <c r="BM33" i="60"/>
  <c r="BM39" i="60"/>
  <c r="BM36" i="60"/>
  <c r="BM32" i="60"/>
  <c r="BM40" i="60"/>
  <c r="AG13" i="60"/>
  <c r="BM35" i="60"/>
  <c r="BM37" i="60"/>
  <c r="BM34" i="60"/>
  <c r="BM31" i="60"/>
  <c r="BM30" i="60"/>
  <c r="CW9" i="60"/>
  <c r="CW3" i="60"/>
  <c r="CW22" i="60"/>
  <c r="CW21" i="60"/>
  <c r="CW16" i="60"/>
  <c r="CW17" i="60"/>
  <c r="CW15" i="60"/>
  <c r="CW20" i="60"/>
  <c r="CW14" i="60"/>
  <c r="CW19" i="60"/>
  <c r="CW18" i="60"/>
  <c r="CW7" i="60"/>
  <c r="DA4" i="58"/>
  <c r="CZ11" i="57"/>
  <c r="DA10" i="58"/>
  <c r="DA8" i="58"/>
  <c r="DA3" i="58"/>
  <c r="DA16" i="58"/>
  <c r="DA20" i="58"/>
  <c r="DA15" i="58"/>
  <c r="DA19" i="58"/>
  <c r="DA21" i="58"/>
  <c r="DA17" i="58"/>
  <c r="DA14" i="58"/>
  <c r="DA22" i="58"/>
  <c r="DA18" i="58"/>
  <c r="DA12" i="58"/>
  <c r="DA11" i="58"/>
  <c r="DA5" i="58"/>
  <c r="DA13" i="58"/>
  <c r="DA7" i="58"/>
  <c r="DA9" i="58"/>
  <c r="DA6" i="58"/>
  <c r="BN34" i="58"/>
  <c r="BN33" i="58"/>
  <c r="BN39" i="58"/>
  <c r="BN31" i="58"/>
  <c r="BN36" i="58"/>
  <c r="BN38" i="58"/>
  <c r="BN37" i="58"/>
  <c r="BN35" i="58"/>
  <c r="BN32" i="58"/>
  <c r="BN40" i="58"/>
  <c r="AH13" i="58"/>
  <c r="BN30" i="58"/>
  <c r="CZ23" i="58"/>
  <c r="BM37" i="57"/>
  <c r="BM36" i="57"/>
  <c r="BM35" i="57"/>
  <c r="BM34" i="57"/>
  <c r="BM33" i="57"/>
  <c r="BM40" i="57"/>
  <c r="BM32" i="57"/>
  <c r="BM39" i="57"/>
  <c r="BM31" i="57"/>
  <c r="BM38" i="57"/>
  <c r="AG13" i="57"/>
  <c r="BM30" i="57"/>
  <c r="CZ4" i="57"/>
  <c r="CZ12" i="57"/>
  <c r="CZ5" i="57"/>
  <c r="CZ3" i="57"/>
  <c r="CZ21" i="57"/>
  <c r="CZ14" i="57"/>
  <c r="CZ15" i="57"/>
  <c r="CZ18" i="57"/>
  <c r="CZ19" i="57"/>
  <c r="CZ20" i="57"/>
  <c r="CZ17" i="57"/>
  <c r="CZ22" i="57"/>
  <c r="CZ16" i="57"/>
  <c r="CZ13" i="57"/>
  <c r="CZ6" i="57"/>
  <c r="CZ7" i="57"/>
  <c r="CY23" i="57"/>
  <c r="CZ8" i="57"/>
  <c r="CZ9" i="57"/>
  <c r="CZ10" i="57"/>
  <c r="CW10" i="53"/>
  <c r="CW12" i="53"/>
  <c r="BM38" i="53"/>
  <c r="BM36" i="53"/>
  <c r="BM35" i="53"/>
  <c r="BM34" i="53"/>
  <c r="BM33" i="53"/>
  <c r="BM40" i="53"/>
  <c r="BM32" i="53"/>
  <c r="BM31" i="53"/>
  <c r="BM12" i="53" a="1"/>
  <c r="BM12" i="53" s="1"/>
  <c r="BM11" i="53" s="1" a="1"/>
  <c r="BM11" i="53" s="1"/>
  <c r="BM10" i="53" s="1" a="1"/>
  <c r="BM10" i="53" s="1"/>
  <c r="BM9" i="53" s="1" a="1"/>
  <c r="BM9" i="53" s="1"/>
  <c r="BM8" i="53" s="1" a="1"/>
  <c r="BM8" i="53" s="1"/>
  <c r="BM7" i="53" s="1" a="1"/>
  <c r="BM7" i="53" s="1"/>
  <c r="BM6" i="53" s="1" a="1"/>
  <c r="BM6" i="53" s="1"/>
  <c r="BM5" i="53" s="1" a="1"/>
  <c r="BM5" i="53" s="1"/>
  <c r="BM4" i="53" s="1" a="1"/>
  <c r="BM4" i="53" s="1"/>
  <c r="BM3" i="53" s="1" a="1"/>
  <c r="BM3" i="53" s="1"/>
  <c r="BM39" i="53"/>
  <c r="BM37" i="53"/>
  <c r="AG13" i="53"/>
  <c r="BM30" i="53"/>
  <c r="CW4" i="53"/>
  <c r="CW5" i="53"/>
  <c r="CW3" i="53"/>
  <c r="CW17" i="53"/>
  <c r="CW21" i="53"/>
  <c r="CW20" i="53"/>
  <c r="CW14" i="53"/>
  <c r="CW18" i="53"/>
  <c r="CW16" i="53"/>
  <c r="CW15" i="53"/>
  <c r="CW22" i="53"/>
  <c r="CW19" i="53"/>
  <c r="CW13" i="53"/>
  <c r="CW6" i="53"/>
  <c r="CW7" i="53"/>
  <c r="CW9" i="53"/>
  <c r="BN14" i="53" a="1"/>
  <c r="BN14" i="53" s="1"/>
  <c r="BN15" i="53" s="1" a="1"/>
  <c r="BN15" i="53" s="1"/>
  <c r="BN16" i="53" s="1" a="1"/>
  <c r="BN16" i="53" s="1"/>
  <c r="BN17" i="53" s="1" a="1"/>
  <c r="BN17" i="53" s="1"/>
  <c r="BN18" i="53" s="1" a="1"/>
  <c r="BN18" i="53" s="1"/>
  <c r="BN19" i="53" s="1" a="1"/>
  <c r="BN19" i="53" s="1"/>
  <c r="BN20" i="53" s="1" a="1"/>
  <c r="BN20" i="53" s="1"/>
  <c r="BN21" i="53" s="1" a="1"/>
  <c r="BN21" i="53" s="1"/>
  <c r="BN22" i="53" s="1" a="1"/>
  <c r="BN22" i="53" s="1"/>
  <c r="BN23" i="53" s="1" a="1"/>
  <c r="BN23" i="53" s="1"/>
  <c r="AH8" i="53"/>
  <c r="CV23" i="53"/>
  <c r="CW11" i="53"/>
  <c r="CW8" i="53"/>
  <c r="AF8" i="52"/>
  <c r="BL14" i="52" a="1"/>
  <c r="BL14" i="52" s="1"/>
  <c r="BL15" i="52" s="1" a="1"/>
  <c r="BL15" i="52" s="1"/>
  <c r="BL16" i="52" s="1" a="1"/>
  <c r="BL16" i="52" s="1"/>
  <c r="BL17" i="52" s="1" a="1"/>
  <c r="BL17" i="52" s="1"/>
  <c r="BL18" i="52" s="1" a="1"/>
  <c r="BL18" i="52" s="1"/>
  <c r="BL19" i="52" s="1" a="1"/>
  <c r="BL19" i="52" s="1"/>
  <c r="BL20" i="52" s="1" a="1"/>
  <c r="BL20" i="52" s="1"/>
  <c r="BL21" i="52" s="1" a="1"/>
  <c r="BL21" i="52" s="1"/>
  <c r="BL22" i="52" s="1" a="1"/>
  <c r="BL22" i="52" s="1"/>
  <c r="BL23" i="52" s="1" a="1"/>
  <c r="BL23" i="52" s="1"/>
  <c r="BB3" i="52" a="1"/>
  <c r="BB3" i="52" s="1"/>
  <c r="BK39" i="52"/>
  <c r="BK31" i="52"/>
  <c r="BK38" i="52"/>
  <c r="BK37" i="52"/>
  <c r="BK36" i="52"/>
  <c r="BK35" i="52"/>
  <c r="BK34" i="52"/>
  <c r="BK33" i="52"/>
  <c r="BK40" i="52"/>
  <c r="BK32" i="52"/>
  <c r="AE13" i="52"/>
  <c r="BK12" i="52" a="1"/>
  <c r="BK12" i="52" s="1"/>
  <c r="BK11" i="52" s="1" a="1"/>
  <c r="BK11" i="52" s="1"/>
  <c r="BK10" i="52" s="1" a="1"/>
  <c r="BK10" i="52" s="1"/>
  <c r="BK9" i="52" s="1" a="1"/>
  <c r="BK9" i="52" s="1"/>
  <c r="BK8" i="52" s="1" a="1"/>
  <c r="BK8" i="52" s="1"/>
  <c r="BK7" i="52" s="1" a="1"/>
  <c r="BK7" i="52" s="1"/>
  <c r="BK6" i="52" s="1" a="1"/>
  <c r="BK6" i="52" s="1"/>
  <c r="BK5" i="52" s="1" a="1"/>
  <c r="BK5" i="52" s="1"/>
  <c r="BK4" i="52" s="1" a="1"/>
  <c r="BK4" i="52" s="1"/>
  <c r="BK3" i="52" s="1" a="1"/>
  <c r="BK3" i="52" s="1"/>
  <c r="BK30" i="52"/>
  <c r="BB3" i="48" a="1"/>
  <c r="BB3" i="48" s="1"/>
  <c r="CV5" i="51"/>
  <c r="BL38" i="51"/>
  <c r="BL37" i="51"/>
  <c r="BL36" i="51"/>
  <c r="BL35" i="51"/>
  <c r="BL34" i="51"/>
  <c r="BL33" i="51"/>
  <c r="BL40" i="51"/>
  <c r="BL32" i="51"/>
  <c r="BL39" i="51"/>
  <c r="AF13" i="51"/>
  <c r="BL12" i="51" a="1"/>
  <c r="BL12" i="51" s="1"/>
  <c r="BL11" i="51" s="1" a="1"/>
  <c r="BL11" i="51" s="1"/>
  <c r="BL10" i="51" s="1" a="1"/>
  <c r="BL10" i="51" s="1"/>
  <c r="BL9" i="51" s="1" a="1"/>
  <c r="BL9" i="51" s="1"/>
  <c r="BL8" i="51" s="1" a="1"/>
  <c r="BL8" i="51" s="1"/>
  <c r="BL7" i="51" s="1" a="1"/>
  <c r="BL7" i="51" s="1"/>
  <c r="BL6" i="51" s="1" a="1"/>
  <c r="BL6" i="51" s="1"/>
  <c r="BL5" i="51" s="1" a="1"/>
  <c r="BL5" i="51" s="1"/>
  <c r="BL4" i="51" s="1" a="1"/>
  <c r="BL4" i="51" s="1"/>
  <c r="BL3" i="51" s="1" a="1"/>
  <c r="BL3" i="51" s="1"/>
  <c r="BL31" i="51"/>
  <c r="BL30" i="51"/>
  <c r="CV13" i="51"/>
  <c r="CV6" i="51"/>
  <c r="CV7" i="51"/>
  <c r="CV3" i="51"/>
  <c r="CV19" i="51"/>
  <c r="CV22" i="51"/>
  <c r="CV15" i="51"/>
  <c r="CV14" i="51"/>
  <c r="CV17" i="51"/>
  <c r="CV21" i="51"/>
  <c r="CV16" i="51"/>
  <c r="CV18" i="51"/>
  <c r="CV20" i="51"/>
  <c r="CV8" i="51"/>
  <c r="CV9" i="51"/>
  <c r="CV10" i="51"/>
  <c r="CV11" i="51"/>
  <c r="CV4" i="51"/>
  <c r="BL14" i="51" a="1"/>
  <c r="BL14" i="51" s="1"/>
  <c r="BL15" i="51" s="1" a="1"/>
  <c r="BL15" i="51" s="1"/>
  <c r="BL16" i="51" s="1" a="1"/>
  <c r="BL16" i="51" s="1"/>
  <c r="BL17" i="51" s="1" a="1"/>
  <c r="BL17" i="51" s="1"/>
  <c r="BL18" i="51" s="1" a="1"/>
  <c r="BL18" i="51" s="1"/>
  <c r="BL19" i="51" s="1" a="1"/>
  <c r="BL19" i="51" s="1"/>
  <c r="BL20" i="51" s="1" a="1"/>
  <c r="BL20" i="51" s="1"/>
  <c r="BL21" i="51" s="1" a="1"/>
  <c r="BL21" i="51" s="1"/>
  <c r="BL22" i="51" s="1" a="1"/>
  <c r="BL22" i="51" s="1"/>
  <c r="BL23" i="51" s="1" a="1"/>
  <c r="BL23" i="51" s="1"/>
  <c r="AF8" i="51"/>
  <c r="CV12" i="51"/>
  <c r="BK39" i="48"/>
  <c r="BK31" i="48"/>
  <c r="BK38" i="48"/>
  <c r="BK36" i="48"/>
  <c r="BK34" i="48"/>
  <c r="BK33" i="48"/>
  <c r="BK35" i="48"/>
  <c r="BK37" i="48"/>
  <c r="BK32" i="48"/>
  <c r="BK40" i="48"/>
  <c r="BK12" i="48" a="1"/>
  <c r="BK12" i="48" s="1"/>
  <c r="BK11" i="48" s="1" a="1"/>
  <c r="BK11" i="48" s="1"/>
  <c r="BK10" i="48" s="1" a="1"/>
  <c r="BK10" i="48" s="1"/>
  <c r="BK9" i="48" s="1" a="1"/>
  <c r="BK9" i="48" s="1"/>
  <c r="BK8" i="48" s="1" a="1"/>
  <c r="BK8" i="48" s="1"/>
  <c r="BK7" i="48" s="1" a="1"/>
  <c r="BK7" i="48" s="1"/>
  <c r="BK6" i="48" s="1" a="1"/>
  <c r="BK6" i="48" s="1"/>
  <c r="BK5" i="48" s="1" a="1"/>
  <c r="BK5" i="48" s="1"/>
  <c r="BK4" i="48" s="1" a="1"/>
  <c r="BK4" i="48" s="1"/>
  <c r="BK3" i="48" s="1" a="1"/>
  <c r="BK3" i="48" s="1"/>
  <c r="AE13" i="48"/>
  <c r="BK30" i="48"/>
  <c r="BO14" i="48" a="1"/>
  <c r="BO14" i="48" s="1"/>
  <c r="BO15" i="48" s="1" a="1"/>
  <c r="BO15" i="48" s="1"/>
  <c r="BO16" i="48" s="1" a="1"/>
  <c r="BO16" i="48" s="1"/>
  <c r="BO17" i="48" s="1" a="1"/>
  <c r="BO17" i="48" s="1"/>
  <c r="BO18" i="48" s="1" a="1"/>
  <c r="BO18" i="48" s="1"/>
  <c r="BO19" i="48" s="1" a="1"/>
  <c r="BO19" i="48" s="1"/>
  <c r="BO20" i="48" s="1" a="1"/>
  <c r="BO20" i="48" s="1"/>
  <c r="BO21" i="48" s="1" a="1"/>
  <c r="BO21" i="48" s="1"/>
  <c r="BO22" i="48" s="1" a="1"/>
  <c r="BO22" i="48" s="1"/>
  <c r="BO23" i="48" s="1" a="1"/>
  <c r="BO23" i="48" s="1"/>
  <c r="BB3" i="47" a="1"/>
  <c r="BB3" i="47" s="1"/>
  <c r="BL14" i="47" a="1"/>
  <c r="BL14" i="47" s="1"/>
  <c r="BL15" i="47" s="1" a="1"/>
  <c r="BL15" i="47" s="1"/>
  <c r="BL16" i="47" s="1" a="1"/>
  <c r="BL16" i="47" s="1"/>
  <c r="BL17" i="47" s="1" a="1"/>
  <c r="BL17" i="47" s="1"/>
  <c r="BL18" i="47" s="1" a="1"/>
  <c r="BL18" i="47" s="1"/>
  <c r="BL19" i="47" s="1" a="1"/>
  <c r="BL19" i="47" s="1"/>
  <c r="BL20" i="47" s="1" a="1"/>
  <c r="BL20" i="47" s="1"/>
  <c r="BL21" i="47" s="1" a="1"/>
  <c r="BL21" i="47" s="1"/>
  <c r="BL22" i="47" s="1" a="1"/>
  <c r="BL22" i="47" s="1"/>
  <c r="BL23" i="47" s="1" a="1"/>
  <c r="BL23" i="47" s="1"/>
  <c r="AF8" i="47"/>
  <c r="BK39" i="47"/>
  <c r="BK31" i="47"/>
  <c r="BK38" i="47"/>
  <c r="BK36" i="47"/>
  <c r="BK34" i="47"/>
  <c r="BK33" i="47"/>
  <c r="BK37" i="47"/>
  <c r="BK12" i="47" a="1"/>
  <c r="BK12" i="47" s="1"/>
  <c r="BK11" i="47" s="1" a="1"/>
  <c r="BK11" i="47" s="1"/>
  <c r="BK10" i="47" s="1" a="1"/>
  <c r="BK10" i="47" s="1"/>
  <c r="BK9" i="47" s="1" a="1"/>
  <c r="BK9" i="47" s="1"/>
  <c r="BK8" i="47" s="1" a="1"/>
  <c r="BK8" i="47" s="1"/>
  <c r="BK7" i="47" s="1" a="1"/>
  <c r="BK7" i="47" s="1"/>
  <c r="BK6" i="47" s="1" a="1"/>
  <c r="BK6" i="47" s="1"/>
  <c r="BK5" i="47" s="1" a="1"/>
  <c r="BK5" i="47" s="1"/>
  <c r="BK4" i="47" s="1" a="1"/>
  <c r="BK4" i="47" s="1"/>
  <c r="BK3" i="47" s="1" a="1"/>
  <c r="BK3" i="47" s="1"/>
  <c r="BK35" i="47"/>
  <c r="BK40" i="47"/>
  <c r="AE13" i="47"/>
  <c r="BK32" i="47"/>
  <c r="BK30" i="47"/>
  <c r="S35" i="12" a="1"/>
  <c r="S35" i="12" l="1"/>
  <c r="R36" i="12"/>
  <c r="V35" i="12"/>
  <c r="X35" i="12"/>
  <c r="CW23" i="60"/>
  <c r="BN37" i="60"/>
  <c r="BN34" i="60"/>
  <c r="BN40" i="60"/>
  <c r="BN32" i="60"/>
  <c r="BN38" i="60"/>
  <c r="AH13" i="60"/>
  <c r="BN35" i="60"/>
  <c r="BN33" i="60"/>
  <c r="BN36" i="60"/>
  <c r="BN31" i="60"/>
  <c r="BN39" i="60"/>
  <c r="BN30" i="60"/>
  <c r="CX3" i="60"/>
  <c r="CX22" i="60"/>
  <c r="CX16" i="60"/>
  <c r="CX19" i="60"/>
  <c r="CX18" i="60"/>
  <c r="CX14" i="60"/>
  <c r="CX17" i="60"/>
  <c r="CX15" i="60"/>
  <c r="CX21" i="60"/>
  <c r="CX20" i="60"/>
  <c r="CX13" i="60"/>
  <c r="CX5" i="60"/>
  <c r="CX9" i="60"/>
  <c r="CX12" i="60"/>
  <c r="CX6" i="60"/>
  <c r="CX11" i="60"/>
  <c r="CX4" i="60"/>
  <c r="CX7" i="60"/>
  <c r="CX10" i="60"/>
  <c r="CX8" i="60"/>
  <c r="DB10" i="58"/>
  <c r="DA11" i="57"/>
  <c r="DB3" i="58"/>
  <c r="DB15" i="58"/>
  <c r="DB17" i="58"/>
  <c r="DB18" i="58"/>
  <c r="DB20" i="58"/>
  <c r="DB22" i="58"/>
  <c r="DB16" i="58"/>
  <c r="DB14" i="58"/>
  <c r="DB19" i="58"/>
  <c r="DB21" i="58"/>
  <c r="DB11" i="58"/>
  <c r="DB9" i="58"/>
  <c r="DB4" i="58"/>
  <c r="DB12" i="58"/>
  <c r="DB6" i="58"/>
  <c r="DB7" i="58"/>
  <c r="BO35" i="58"/>
  <c r="BO33" i="58"/>
  <c r="BO39" i="58"/>
  <c r="BO31" i="58"/>
  <c r="BO37" i="58"/>
  <c r="BO36" i="58"/>
  <c r="BO40" i="58"/>
  <c r="BO32" i="58"/>
  <c r="BO34" i="58"/>
  <c r="BO38" i="58"/>
  <c r="BO30" i="58"/>
  <c r="DA23" i="58"/>
  <c r="DB13" i="58"/>
  <c r="DB5" i="58"/>
  <c r="DB8" i="58"/>
  <c r="BN36" i="57"/>
  <c r="BN35" i="57"/>
  <c r="BN34" i="57"/>
  <c r="BN33" i="57"/>
  <c r="BN40" i="57"/>
  <c r="BN32" i="57"/>
  <c r="BN39" i="57"/>
  <c r="BN31" i="57"/>
  <c r="BN38" i="57"/>
  <c r="AH13" i="57"/>
  <c r="BN37" i="57"/>
  <c r="BN30" i="57"/>
  <c r="CZ23" i="57"/>
  <c r="DA4" i="57"/>
  <c r="DA12" i="57"/>
  <c r="DA5" i="57"/>
  <c r="DA3" i="57"/>
  <c r="DA22" i="57"/>
  <c r="DA15" i="57"/>
  <c r="DA21" i="57"/>
  <c r="DA14" i="57"/>
  <c r="DA17" i="57"/>
  <c r="DA18" i="57"/>
  <c r="DA20" i="57"/>
  <c r="DA16" i="57"/>
  <c r="DA19" i="57"/>
  <c r="DA13" i="57"/>
  <c r="DA6" i="57"/>
  <c r="DA7" i="57"/>
  <c r="DA8" i="57"/>
  <c r="DA9" i="57"/>
  <c r="DA10" i="57"/>
  <c r="BO14" i="53" a="1"/>
  <c r="BO14" i="53" s="1"/>
  <c r="BO15" i="53" s="1" a="1"/>
  <c r="BO15" i="53" s="1"/>
  <c r="BO16" i="53" s="1" a="1"/>
  <c r="BO16" i="53" s="1"/>
  <c r="BO17" i="53" s="1" a="1"/>
  <c r="BO17" i="53" s="1"/>
  <c r="BO18" i="53" s="1" a="1"/>
  <c r="BO18" i="53" s="1"/>
  <c r="BO19" i="53" s="1" a="1"/>
  <c r="BO19" i="53" s="1"/>
  <c r="BO20" i="53" s="1" a="1"/>
  <c r="BO20" i="53" s="1"/>
  <c r="BO21" i="53" s="1" a="1"/>
  <c r="BO21" i="53" s="1"/>
  <c r="BO22" i="53" s="1" a="1"/>
  <c r="BO22" i="53" s="1"/>
  <c r="BO23" i="53" s="1" a="1"/>
  <c r="BO23" i="53" s="1"/>
  <c r="BN37" i="53"/>
  <c r="BN36" i="53"/>
  <c r="BN35" i="53"/>
  <c r="BN33" i="53"/>
  <c r="BN40" i="53"/>
  <c r="BN32" i="53"/>
  <c r="BN39" i="53"/>
  <c r="BN31" i="53"/>
  <c r="BN38" i="53"/>
  <c r="BN34" i="53"/>
  <c r="AH13" i="53"/>
  <c r="BN12" i="53" a="1"/>
  <c r="BN12" i="53" s="1"/>
  <c r="BN11" i="53" s="1" a="1"/>
  <c r="BN11" i="53" s="1"/>
  <c r="BN10" i="53" s="1" a="1"/>
  <c r="BN10" i="53" s="1"/>
  <c r="BN9" i="53" s="1" a="1"/>
  <c r="BN9" i="53" s="1"/>
  <c r="BN8" i="53" s="1" a="1"/>
  <c r="BN8" i="53" s="1"/>
  <c r="BN7" i="53" s="1" a="1"/>
  <c r="BN7" i="53" s="1"/>
  <c r="BN6" i="53" s="1" a="1"/>
  <c r="BN6" i="53" s="1"/>
  <c r="BN5" i="53" s="1" a="1"/>
  <c r="BN5" i="53" s="1"/>
  <c r="BN4" i="53" s="1" a="1"/>
  <c r="BN4" i="53" s="1"/>
  <c r="BN3" i="53" s="1" a="1"/>
  <c r="BN3" i="53" s="1"/>
  <c r="BN30" i="53"/>
  <c r="CX10" i="53"/>
  <c r="CX12" i="53"/>
  <c r="CW23" i="53"/>
  <c r="CX4" i="53"/>
  <c r="CX5" i="53"/>
  <c r="CX3" i="53"/>
  <c r="CX18" i="53"/>
  <c r="CX16" i="53"/>
  <c r="CX19" i="53"/>
  <c r="CX17" i="53"/>
  <c r="CX20" i="53"/>
  <c r="CX15" i="53"/>
  <c r="CX22" i="53"/>
  <c r="CX14" i="53"/>
  <c r="CX21" i="53"/>
  <c r="CX13" i="53"/>
  <c r="CX6" i="53"/>
  <c r="CX7" i="53"/>
  <c r="CX8" i="53"/>
  <c r="CX9" i="53"/>
  <c r="CX11" i="53"/>
  <c r="BL38" i="52"/>
  <c r="BL37" i="52"/>
  <c r="BL36" i="52"/>
  <c r="BL35" i="52"/>
  <c r="BL34" i="52"/>
  <c r="BL33" i="52"/>
  <c r="BL40" i="52"/>
  <c r="BL32" i="52"/>
  <c r="BL39" i="52"/>
  <c r="AF13" i="52"/>
  <c r="BL31" i="52"/>
  <c r="BL12" i="52" a="1"/>
  <c r="BL12" i="52" s="1"/>
  <c r="BL11" i="52" s="1" a="1"/>
  <c r="BL11" i="52" s="1"/>
  <c r="BL10" i="52" s="1" a="1"/>
  <c r="BL10" i="52" s="1"/>
  <c r="BL9" i="52" s="1" a="1"/>
  <c r="BL9" i="52" s="1"/>
  <c r="BL8" i="52" s="1" a="1"/>
  <c r="BL8" i="52" s="1"/>
  <c r="BL7" i="52" s="1" a="1"/>
  <c r="BL7" i="52" s="1"/>
  <c r="BL6" i="52" s="1" a="1"/>
  <c r="BL6" i="52" s="1"/>
  <c r="BL5" i="52" s="1" a="1"/>
  <c r="BL5" i="52" s="1"/>
  <c r="BL4" i="52" s="1" a="1"/>
  <c r="BL4" i="52" s="1"/>
  <c r="BL3" i="52" s="1" a="1"/>
  <c r="BL3" i="52" s="1"/>
  <c r="BL30" i="52"/>
  <c r="CV5" i="52"/>
  <c r="CV13" i="52"/>
  <c r="BM14" i="52" a="1"/>
  <c r="BM14" i="52" s="1"/>
  <c r="BM15" i="52" s="1" a="1"/>
  <c r="BM15" i="52" s="1"/>
  <c r="BM16" i="52" s="1" a="1"/>
  <c r="BM16" i="52" s="1"/>
  <c r="BM17" i="52" s="1" a="1"/>
  <c r="BM17" i="52" s="1"/>
  <c r="BM18" i="52" s="1" a="1"/>
  <c r="BM18" i="52" s="1"/>
  <c r="BM19" i="52" s="1" a="1"/>
  <c r="BM19" i="52" s="1"/>
  <c r="BM20" i="52" s="1" a="1"/>
  <c r="BM20" i="52" s="1"/>
  <c r="BM21" i="52" s="1" a="1"/>
  <c r="BM21" i="52" s="1"/>
  <c r="BM22" i="52" s="1" a="1"/>
  <c r="BM22" i="52" s="1"/>
  <c r="BM23" i="52" s="1" a="1"/>
  <c r="BM23" i="52" s="1"/>
  <c r="AG8" i="52"/>
  <c r="CV6" i="52"/>
  <c r="CV7" i="52"/>
  <c r="CV3" i="52"/>
  <c r="CV18" i="52"/>
  <c r="CV14" i="52"/>
  <c r="CV19" i="52"/>
  <c r="CV15" i="52"/>
  <c r="CV20" i="52"/>
  <c r="CV16" i="52"/>
  <c r="CV22" i="52"/>
  <c r="CV17" i="52"/>
  <c r="CV21" i="52"/>
  <c r="CV8" i="52"/>
  <c r="CV9" i="52"/>
  <c r="CV10" i="52"/>
  <c r="CV11" i="52"/>
  <c r="CV4" i="52"/>
  <c r="CV12" i="52"/>
  <c r="CV5" i="48"/>
  <c r="CV10" i="48"/>
  <c r="CV7" i="48"/>
  <c r="CV9" i="48"/>
  <c r="CV23" i="51"/>
  <c r="BM38" i="51"/>
  <c r="BM37" i="51"/>
  <c r="BM36" i="51"/>
  <c r="BM35" i="51"/>
  <c r="BM34" i="51"/>
  <c r="BM33" i="51"/>
  <c r="BM40" i="51"/>
  <c r="BM32" i="51"/>
  <c r="BM39" i="51"/>
  <c r="BM31" i="51"/>
  <c r="AG13" i="51"/>
  <c r="BM12" i="51" a="1"/>
  <c r="BM12" i="51" s="1"/>
  <c r="BM11" i="51" s="1" a="1"/>
  <c r="BM11" i="51" s="1"/>
  <c r="BM10" i="51" s="1" a="1"/>
  <c r="BM10" i="51" s="1"/>
  <c r="BM9" i="51" s="1" a="1"/>
  <c r="BM9" i="51" s="1"/>
  <c r="BM8" i="51" s="1" a="1"/>
  <c r="BM8" i="51" s="1"/>
  <c r="BM7" i="51" s="1" a="1"/>
  <c r="BM7" i="51" s="1"/>
  <c r="BM6" i="51" s="1" a="1"/>
  <c r="BM6" i="51" s="1"/>
  <c r="BM5" i="51" s="1" a="1"/>
  <c r="BM5" i="51" s="1"/>
  <c r="BM4" i="51" s="1" a="1"/>
  <c r="BM4" i="51" s="1"/>
  <c r="BM3" i="51" s="1" a="1"/>
  <c r="BM3" i="51" s="1"/>
  <c r="BM30" i="51"/>
  <c r="CW12" i="51"/>
  <c r="CW5" i="51"/>
  <c r="CW13" i="51"/>
  <c r="CW3" i="51"/>
  <c r="CW16" i="51"/>
  <c r="CW14" i="51"/>
  <c r="CW22" i="51"/>
  <c r="CW18" i="51"/>
  <c r="CW17" i="51"/>
  <c r="CW19" i="51"/>
  <c r="CW21" i="51"/>
  <c r="CW15" i="51"/>
  <c r="CW20" i="51"/>
  <c r="CW6" i="51"/>
  <c r="CW7" i="51"/>
  <c r="BM14" i="51" a="1"/>
  <c r="BM14" i="51" s="1"/>
  <c r="BM15" i="51" s="1" a="1"/>
  <c r="BM15" i="51" s="1"/>
  <c r="BM16" i="51" s="1" a="1"/>
  <c r="BM16" i="51" s="1"/>
  <c r="BM17" i="51" s="1" a="1"/>
  <c r="BM17" i="51" s="1"/>
  <c r="BM18" i="51" s="1" a="1"/>
  <c r="BM18" i="51" s="1"/>
  <c r="BM19" i="51" s="1" a="1"/>
  <c r="BM19" i="51" s="1"/>
  <c r="BM20" i="51" s="1" a="1"/>
  <c r="BM20" i="51" s="1"/>
  <c r="BM21" i="51" s="1" a="1"/>
  <c r="BM21" i="51" s="1"/>
  <c r="BM22" i="51" s="1" a="1"/>
  <c r="BM22" i="51" s="1"/>
  <c r="BM23" i="51" s="1" a="1"/>
  <c r="BM23" i="51" s="1"/>
  <c r="AG8" i="51"/>
  <c r="CW8" i="51"/>
  <c r="CW9" i="51"/>
  <c r="CW4" i="51"/>
  <c r="CW10" i="51"/>
  <c r="CW11" i="51"/>
  <c r="BL38" i="48"/>
  <c r="BL36" i="48"/>
  <c r="BL34" i="48"/>
  <c r="BL33" i="48"/>
  <c r="BL40" i="48"/>
  <c r="BL32" i="48"/>
  <c r="BL35" i="48"/>
  <c r="AF13" i="48"/>
  <c r="BL37" i="48"/>
  <c r="BL31" i="48"/>
  <c r="BL39" i="48"/>
  <c r="BL12" i="48" a="1"/>
  <c r="BL12" i="48" s="1"/>
  <c r="BL11" i="48" s="1" a="1"/>
  <c r="BL11" i="48" s="1"/>
  <c r="BL10" i="48" s="1" a="1"/>
  <c r="BL10" i="48" s="1"/>
  <c r="BL9" i="48" s="1" a="1"/>
  <c r="BL9" i="48" s="1"/>
  <c r="BL8" i="48" s="1" a="1"/>
  <c r="BL8" i="48" s="1"/>
  <c r="BL7" i="48" s="1" a="1"/>
  <c r="BL7" i="48" s="1"/>
  <c r="BL6" i="48" s="1" a="1"/>
  <c r="BL6" i="48" s="1"/>
  <c r="BL5" i="48" s="1" a="1"/>
  <c r="BL5" i="48" s="1"/>
  <c r="BL4" i="48" s="1" a="1"/>
  <c r="BL4" i="48" s="1"/>
  <c r="BL3" i="48" s="1" a="1"/>
  <c r="BL3" i="48" s="1"/>
  <c r="BL30" i="48"/>
  <c r="CV13" i="48"/>
  <c r="CV8" i="48"/>
  <c r="CV3" i="48"/>
  <c r="CV22" i="48"/>
  <c r="CV15" i="48"/>
  <c r="CV16" i="48"/>
  <c r="CV14" i="48"/>
  <c r="CV17" i="48"/>
  <c r="CV20" i="48"/>
  <c r="CV18" i="48"/>
  <c r="CV19" i="48"/>
  <c r="CV21" i="48"/>
  <c r="CV6" i="48"/>
  <c r="CV11" i="48"/>
  <c r="CV4" i="48"/>
  <c r="CV12" i="48"/>
  <c r="CV5" i="47"/>
  <c r="BL38" i="47"/>
  <c r="BL37" i="47"/>
  <c r="BL36" i="47"/>
  <c r="BL35" i="47"/>
  <c r="BL34" i="47"/>
  <c r="BL33" i="47"/>
  <c r="BL40" i="47"/>
  <c r="BL32" i="47"/>
  <c r="BL31" i="47"/>
  <c r="AF13" i="47"/>
  <c r="BL39" i="47"/>
  <c r="BL12" i="47" a="1"/>
  <c r="BL12" i="47" s="1"/>
  <c r="BL11" i="47" s="1" a="1"/>
  <c r="BL11" i="47" s="1"/>
  <c r="BL10" i="47" s="1" a="1"/>
  <c r="BL10" i="47" s="1"/>
  <c r="BL9" i="47" s="1" a="1"/>
  <c r="BL9" i="47" s="1"/>
  <c r="BL8" i="47" s="1" a="1"/>
  <c r="BL8" i="47" s="1"/>
  <c r="BL7" i="47" s="1" a="1"/>
  <c r="BL7" i="47" s="1"/>
  <c r="BL6" i="47" s="1" a="1"/>
  <c r="BL6" i="47" s="1"/>
  <c r="BL5" i="47" s="1" a="1"/>
  <c r="BL5" i="47" s="1"/>
  <c r="BL4" i="47" s="1" a="1"/>
  <c r="BL4" i="47" s="1"/>
  <c r="BL3" i="47" s="1" a="1"/>
  <c r="BL3" i="47" s="1"/>
  <c r="BL30" i="47"/>
  <c r="CV13" i="47"/>
  <c r="CV8" i="47"/>
  <c r="CV10" i="47"/>
  <c r="CV3" i="47"/>
  <c r="CV15" i="47"/>
  <c r="CV19" i="47"/>
  <c r="CV17" i="47"/>
  <c r="CV22" i="47"/>
  <c r="CV18" i="47"/>
  <c r="CV20" i="47"/>
  <c r="CV16" i="47"/>
  <c r="CV14" i="47"/>
  <c r="CV21" i="47"/>
  <c r="CV6" i="47"/>
  <c r="CV7" i="47"/>
  <c r="CV9" i="47"/>
  <c r="CV11" i="47"/>
  <c r="CV4" i="47"/>
  <c r="CV12" i="47"/>
  <c r="BM14" i="47" a="1"/>
  <c r="BM14" i="47" s="1"/>
  <c r="BM15" i="47" s="1" a="1"/>
  <c r="BM15" i="47" s="1"/>
  <c r="BM16" i="47" s="1" a="1"/>
  <c r="BM16" i="47" s="1"/>
  <c r="BM17" i="47" s="1" a="1"/>
  <c r="BM17" i="47" s="1"/>
  <c r="BM18" i="47" s="1" a="1"/>
  <c r="BM18" i="47" s="1"/>
  <c r="BM19" i="47" s="1" a="1"/>
  <c r="BM19" i="47" s="1"/>
  <c r="BM20" i="47" s="1" a="1"/>
  <c r="BM20" i="47" s="1"/>
  <c r="BM21" i="47" s="1" a="1"/>
  <c r="BM21" i="47" s="1"/>
  <c r="BM22" i="47" s="1" a="1"/>
  <c r="BM22" i="47" s="1"/>
  <c r="BM23" i="47" s="1" a="1"/>
  <c r="BM23" i="47" s="1"/>
  <c r="AG8" i="47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2" i="5"/>
  <c r="S36" i="12" a="1"/>
  <c r="Y6" i="60" l="1"/>
  <c r="Y6" i="53"/>
  <c r="Y1" i="53" s="1"/>
  <c r="Y6" i="57"/>
  <c r="Y6" i="58"/>
  <c r="Y6" i="52"/>
  <c r="Y1" i="52" s="1"/>
  <c r="Y6" i="51"/>
  <c r="Y1" i="51" s="1"/>
  <c r="Y6" i="48"/>
  <c r="Y1" i="48" s="1"/>
  <c r="Y6" i="47"/>
  <c r="V6" i="60"/>
  <c r="V6" i="48"/>
  <c r="V6" i="58"/>
  <c r="V6" i="51"/>
  <c r="V6" i="57"/>
  <c r="V6" i="53"/>
  <c r="V1" i="53" s="1"/>
  <c r="V6" i="47"/>
  <c r="V6" i="52"/>
  <c r="AP24" i="5"/>
  <c r="Z24" i="5"/>
  <c r="AN23" i="5"/>
  <c r="X23" i="5"/>
  <c r="AL22" i="5"/>
  <c r="V22" i="5"/>
  <c r="AJ21" i="5"/>
  <c r="T21" i="5"/>
  <c r="AM23" i="5"/>
  <c r="U22" i="5"/>
  <c r="S21" i="5"/>
  <c r="AO24" i="5"/>
  <c r="Y24" i="5"/>
  <c r="W23" i="5"/>
  <c r="AK22" i="5"/>
  <c r="AI21" i="5"/>
  <c r="X24" i="5"/>
  <c r="AL23" i="5"/>
  <c r="AH21" i="5"/>
  <c r="R22" i="5"/>
  <c r="AN24" i="5"/>
  <c r="V23" i="5"/>
  <c r="AM24" i="5"/>
  <c r="W24" i="5"/>
  <c r="AK23" i="5"/>
  <c r="U23" i="5"/>
  <c r="AI22" i="5"/>
  <c r="S22" i="5"/>
  <c r="AG21" i="5"/>
  <c r="Q21" i="5"/>
  <c r="AL24" i="5"/>
  <c r="V24" i="5"/>
  <c r="AJ23" i="5"/>
  <c r="T23" i="5"/>
  <c r="AK24" i="5"/>
  <c r="U24" i="5"/>
  <c r="AI23" i="5"/>
  <c r="S23" i="5"/>
  <c r="AG22" i="5"/>
  <c r="AJ24" i="5"/>
  <c r="T24" i="5"/>
  <c r="AH23" i="5"/>
  <c r="R23" i="5"/>
  <c r="AF22" i="5"/>
  <c r="P22" i="5"/>
  <c r="AD21" i="5"/>
  <c r="N21" i="5"/>
  <c r="Q23" i="5"/>
  <c r="AC21" i="5"/>
  <c r="AI24" i="5"/>
  <c r="S24" i="5"/>
  <c r="AG23" i="5"/>
  <c r="AE22" i="5"/>
  <c r="O22" i="5"/>
  <c r="M21" i="5"/>
  <c r="AH24" i="5"/>
  <c r="R24" i="5"/>
  <c r="AF23" i="5"/>
  <c r="P23" i="5"/>
  <c r="AD22" i="5"/>
  <c r="N22" i="5"/>
  <c r="AB21" i="5"/>
  <c r="AN21" i="5"/>
  <c r="Z23" i="5"/>
  <c r="W22" i="5"/>
  <c r="AE21" i="5"/>
  <c r="AG24" i="5"/>
  <c r="Q24" i="5"/>
  <c r="AE23" i="5"/>
  <c r="O23" i="5"/>
  <c r="AC22" i="5"/>
  <c r="M22" i="5"/>
  <c r="AA21" i="5"/>
  <c r="AP22" i="5"/>
  <c r="AN22" i="5"/>
  <c r="Y23" i="5"/>
  <c r="R21" i="5"/>
  <c r="AH22" i="5"/>
  <c r="AF24" i="5"/>
  <c r="P24" i="5"/>
  <c r="AD23" i="5"/>
  <c r="N23" i="5"/>
  <c r="AB22" i="5"/>
  <c r="AP21" i="5"/>
  <c r="Z21" i="5"/>
  <c r="Z22" i="5"/>
  <c r="V21" i="5"/>
  <c r="AK21" i="5"/>
  <c r="O21" i="5"/>
  <c r="AE24" i="5"/>
  <c r="O24" i="5"/>
  <c r="AC23" i="5"/>
  <c r="M23" i="5"/>
  <c r="AA22" i="5"/>
  <c r="AO21" i="5"/>
  <c r="Y21" i="5"/>
  <c r="AB23" i="5"/>
  <c r="AL21" i="5"/>
  <c r="AM22" i="5"/>
  <c r="T22" i="5"/>
  <c r="Q22" i="5"/>
  <c r="AD24" i="5"/>
  <c r="N24" i="5"/>
  <c r="X21" i="5"/>
  <c r="AA24" i="5"/>
  <c r="U21" i="5"/>
  <c r="AF21" i="5"/>
  <c r="AC24" i="5"/>
  <c r="M24" i="5"/>
  <c r="AA23" i="5"/>
  <c r="AO22" i="5"/>
  <c r="Y22" i="5"/>
  <c r="AM21" i="5"/>
  <c r="W21" i="5"/>
  <c r="AB24" i="5"/>
  <c r="AP23" i="5"/>
  <c r="X22" i="5"/>
  <c r="AO23" i="5"/>
  <c r="AJ22" i="5"/>
  <c r="P21" i="5"/>
  <c r="S36" i="12"/>
  <c r="E6" i="57"/>
  <c r="E6" i="58"/>
  <c r="E6" i="60"/>
  <c r="P6" i="57"/>
  <c r="P6" i="58"/>
  <c r="P6" i="60"/>
  <c r="L6" i="57"/>
  <c r="L6" i="58"/>
  <c r="L6" i="60"/>
  <c r="G6" i="60"/>
  <c r="G6" i="57"/>
  <c r="G6" i="58"/>
  <c r="K6" i="58"/>
  <c r="K6" i="60"/>
  <c r="K6" i="57"/>
  <c r="F6" i="57"/>
  <c r="F6" i="60"/>
  <c r="F6" i="58"/>
  <c r="S6" i="60"/>
  <c r="S6" i="58"/>
  <c r="S6" i="57"/>
  <c r="N6" i="60"/>
  <c r="N6" i="58"/>
  <c r="N6" i="57"/>
  <c r="J6" i="57"/>
  <c r="J6" i="58"/>
  <c r="J6" i="60"/>
  <c r="H6" i="60"/>
  <c r="H6" i="58"/>
  <c r="H6" i="57"/>
  <c r="T6" i="57"/>
  <c r="T6" i="58"/>
  <c r="T6" i="60"/>
  <c r="R6" i="57"/>
  <c r="R6" i="58"/>
  <c r="R6" i="60"/>
  <c r="U6" i="57"/>
  <c r="U6" i="58"/>
  <c r="U6" i="60"/>
  <c r="O6" i="60"/>
  <c r="O6" i="58"/>
  <c r="O6" i="57"/>
  <c r="I6" i="57"/>
  <c r="I6" i="60"/>
  <c r="I6" i="58"/>
  <c r="Q6" i="60"/>
  <c r="Q6" i="58"/>
  <c r="Q6" i="57"/>
  <c r="M6" i="60"/>
  <c r="M6" i="57"/>
  <c r="M6" i="58"/>
  <c r="R37" i="12"/>
  <c r="V36" i="12"/>
  <c r="X36" i="12"/>
  <c r="S58" i="5"/>
  <c r="S41" i="5" s="1"/>
  <c r="S53" i="5"/>
  <c r="S48" i="5"/>
  <c r="S59" i="5"/>
  <c r="S42" i="5" s="1"/>
  <c r="S54" i="5"/>
  <c r="S49" i="5"/>
  <c r="S61" i="5"/>
  <c r="S44" i="5" s="1"/>
  <c r="S60" i="5"/>
  <c r="S43" i="5" s="1"/>
  <c r="S50" i="5"/>
  <c r="S55" i="5"/>
  <c r="S56" i="5"/>
  <c r="S52" i="5"/>
  <c r="S51" i="5"/>
  <c r="S57" i="5"/>
  <c r="S40" i="5" s="1"/>
  <c r="S47" i="5"/>
  <c r="T53" i="5"/>
  <c r="T48" i="5"/>
  <c r="T59" i="5"/>
  <c r="T42" i="5" s="1"/>
  <c r="T49" i="5"/>
  <c r="T60" i="5"/>
  <c r="T43" i="5" s="1"/>
  <c r="T56" i="5"/>
  <c r="T55" i="5"/>
  <c r="T50" i="5"/>
  <c r="T61" i="5"/>
  <c r="T44" i="5" s="1"/>
  <c r="T51" i="5"/>
  <c r="T47" i="5"/>
  <c r="T57" i="5"/>
  <c r="T40" i="5" s="1"/>
  <c r="T52" i="5"/>
  <c r="T58" i="5"/>
  <c r="T41" i="5" s="1"/>
  <c r="T54" i="5"/>
  <c r="DB10" i="57"/>
  <c r="U59" i="5"/>
  <c r="U42" i="5" s="1"/>
  <c r="U49" i="5"/>
  <c r="U54" i="5"/>
  <c r="U60" i="5"/>
  <c r="U43" i="5" s="1"/>
  <c r="U55" i="5"/>
  <c r="U51" i="5"/>
  <c r="U50" i="5"/>
  <c r="U61" i="5"/>
  <c r="U44" i="5" s="1"/>
  <c r="U56" i="5"/>
  <c r="U57" i="5"/>
  <c r="U40" i="5" s="1"/>
  <c r="U58" i="5"/>
  <c r="U41" i="5" s="1"/>
  <c r="U52" i="5"/>
  <c r="U47" i="5"/>
  <c r="U53" i="5"/>
  <c r="U48" i="5"/>
  <c r="V59" i="5"/>
  <c r="V42" i="5" s="1"/>
  <c r="V54" i="5"/>
  <c r="V49" i="5"/>
  <c r="V60" i="5"/>
  <c r="V43" i="5" s="1"/>
  <c r="V55" i="5"/>
  <c r="V50" i="5"/>
  <c r="V61" i="5"/>
  <c r="V44" i="5" s="1"/>
  <c r="V56" i="5"/>
  <c r="V51" i="5"/>
  <c r="V57" i="5"/>
  <c r="V40" i="5" s="1"/>
  <c r="V52" i="5"/>
  <c r="V47" i="5"/>
  <c r="V53" i="5"/>
  <c r="V58" i="5"/>
  <c r="V41" i="5" s="1"/>
  <c r="V48" i="5"/>
  <c r="W54" i="5"/>
  <c r="W49" i="5"/>
  <c r="W60" i="5"/>
  <c r="W43" i="5" s="1"/>
  <c r="W55" i="5"/>
  <c r="W57" i="5"/>
  <c r="W40" i="5" s="1"/>
  <c r="W50" i="5"/>
  <c r="W61" i="5"/>
  <c r="W44" i="5" s="1"/>
  <c r="W56" i="5"/>
  <c r="W51" i="5"/>
  <c r="W52" i="5"/>
  <c r="W47" i="5"/>
  <c r="W58" i="5"/>
  <c r="W41" i="5" s="1"/>
  <c r="W53" i="5"/>
  <c r="W48" i="5"/>
  <c r="W59" i="5"/>
  <c r="W42" i="5" s="1"/>
  <c r="P57" i="5"/>
  <c r="P40" i="5" s="1"/>
  <c r="P52" i="5"/>
  <c r="P47" i="5"/>
  <c r="P58" i="5"/>
  <c r="P41" i="5" s="1"/>
  <c r="P53" i="5"/>
  <c r="P48" i="5"/>
  <c r="P59" i="5"/>
  <c r="P42" i="5" s="1"/>
  <c r="P54" i="5"/>
  <c r="P49" i="5"/>
  <c r="P60" i="5"/>
  <c r="P43" i="5" s="1"/>
  <c r="P55" i="5"/>
  <c r="P50" i="5"/>
  <c r="P61" i="5"/>
  <c r="P44" i="5" s="1"/>
  <c r="P51" i="5"/>
  <c r="P56" i="5"/>
  <c r="Y60" i="5"/>
  <c r="Y43" i="5" s="1"/>
  <c r="Y55" i="5"/>
  <c r="Y47" i="5"/>
  <c r="Y50" i="5"/>
  <c r="Y61" i="5"/>
  <c r="Y44" i="5" s="1"/>
  <c r="Y56" i="5"/>
  <c r="Y51" i="5"/>
  <c r="Y57" i="5"/>
  <c r="Y40" i="5" s="1"/>
  <c r="Y52" i="5"/>
  <c r="Y58" i="5"/>
  <c r="Y41" i="5" s="1"/>
  <c r="Y54" i="5"/>
  <c r="Y53" i="5"/>
  <c r="Y48" i="5"/>
  <c r="Y59" i="5"/>
  <c r="Y42" i="5" s="1"/>
  <c r="Y49" i="5"/>
  <c r="R58" i="5"/>
  <c r="R41" i="5" s="1"/>
  <c r="R53" i="5"/>
  <c r="R48" i="5"/>
  <c r="R59" i="5"/>
  <c r="R42" i="5" s="1"/>
  <c r="R54" i="5"/>
  <c r="R49" i="5"/>
  <c r="R60" i="5"/>
  <c r="R43" i="5" s="1"/>
  <c r="R55" i="5"/>
  <c r="R50" i="5"/>
  <c r="R61" i="5"/>
  <c r="R44" i="5" s="1"/>
  <c r="R56" i="5"/>
  <c r="R51" i="5"/>
  <c r="R57" i="5"/>
  <c r="R40" i="5" s="1"/>
  <c r="R52" i="5"/>
  <c r="R47" i="5"/>
  <c r="AA50" i="5"/>
  <c r="AA61" i="5"/>
  <c r="AA44" i="5" s="1"/>
  <c r="AA56" i="5"/>
  <c r="AA51" i="5"/>
  <c r="AA53" i="5"/>
  <c r="AA57" i="5"/>
  <c r="AA40" i="5" s="1"/>
  <c r="AA52" i="5"/>
  <c r="AA47" i="5"/>
  <c r="AA58" i="5"/>
  <c r="AA41" i="5" s="1"/>
  <c r="AA48" i="5"/>
  <c r="AA59" i="5"/>
  <c r="AA42" i="5" s="1"/>
  <c r="AA60" i="5"/>
  <c r="AA43" i="5" s="1"/>
  <c r="AA54" i="5"/>
  <c r="AA49" i="5"/>
  <c r="AA55" i="5"/>
  <c r="Z55" i="5"/>
  <c r="Z50" i="5"/>
  <c r="Z61" i="5"/>
  <c r="Z44" i="5" s="1"/>
  <c r="Z56" i="5"/>
  <c r="Z51" i="5"/>
  <c r="Z57" i="5"/>
  <c r="Z40" i="5" s="1"/>
  <c r="Z47" i="5"/>
  <c r="Z52" i="5"/>
  <c r="Z58" i="5"/>
  <c r="Z41" i="5" s="1"/>
  <c r="Z53" i="5"/>
  <c r="Z48" i="5"/>
  <c r="Z49" i="5"/>
  <c r="Z59" i="5"/>
  <c r="Z42" i="5" s="1"/>
  <c r="Z54" i="5"/>
  <c r="Z60" i="5"/>
  <c r="Z43" i="5" s="1"/>
  <c r="M50" i="5"/>
  <c r="M49" i="5"/>
  <c r="M47" i="5"/>
  <c r="M57" i="5"/>
  <c r="M40" i="5" s="1"/>
  <c r="M61" i="5"/>
  <c r="M44" i="5" s="1"/>
  <c r="M58" i="5"/>
  <c r="M41" i="5" s="1"/>
  <c r="M60" i="5"/>
  <c r="M43" i="5" s="1"/>
  <c r="M59" i="5"/>
  <c r="M42" i="5" s="1"/>
  <c r="M56" i="5"/>
  <c r="M55" i="5"/>
  <c r="M54" i="5"/>
  <c r="M52" i="5"/>
  <c r="M53" i="5"/>
  <c r="M51" i="5"/>
  <c r="M48" i="5"/>
  <c r="N52" i="5"/>
  <c r="N57" i="5"/>
  <c r="N40" i="5" s="1"/>
  <c r="N47" i="5"/>
  <c r="N58" i="5"/>
  <c r="N41" i="5" s="1"/>
  <c r="N53" i="5"/>
  <c r="N48" i="5"/>
  <c r="N59" i="5"/>
  <c r="N42" i="5" s="1"/>
  <c r="N49" i="5"/>
  <c r="N60" i="5"/>
  <c r="N43" i="5" s="1"/>
  <c r="N55" i="5"/>
  <c r="N50" i="5"/>
  <c r="N61" i="5"/>
  <c r="N44" i="5" s="1"/>
  <c r="N56" i="5"/>
  <c r="N51" i="5"/>
  <c r="N54" i="5"/>
  <c r="Q58" i="5"/>
  <c r="Q41" i="5" s="1"/>
  <c r="Q53" i="5"/>
  <c r="Q48" i="5"/>
  <c r="Q55" i="5"/>
  <c r="Q59" i="5"/>
  <c r="Q42" i="5" s="1"/>
  <c r="Q54" i="5"/>
  <c r="Q49" i="5"/>
  <c r="Q60" i="5"/>
  <c r="Q43" i="5" s="1"/>
  <c r="Q50" i="5"/>
  <c r="Q61" i="5"/>
  <c r="Q44" i="5" s="1"/>
  <c r="Q56" i="5"/>
  <c r="Q51" i="5"/>
  <c r="Q57" i="5"/>
  <c r="Q40" i="5" s="1"/>
  <c r="Q52" i="5"/>
  <c r="Q47" i="5"/>
  <c r="X49" i="5"/>
  <c r="X60" i="5"/>
  <c r="X43" i="5" s="1"/>
  <c r="X52" i="5"/>
  <c r="X55" i="5"/>
  <c r="X61" i="5"/>
  <c r="X44" i="5" s="1"/>
  <c r="X56" i="5"/>
  <c r="X51" i="5"/>
  <c r="X57" i="5"/>
  <c r="X40" i="5" s="1"/>
  <c r="X47" i="5"/>
  <c r="X58" i="5"/>
  <c r="X41" i="5" s="1"/>
  <c r="X53" i="5"/>
  <c r="X48" i="5"/>
  <c r="X59" i="5"/>
  <c r="X42" i="5" s="1"/>
  <c r="X54" i="5"/>
  <c r="X50" i="5"/>
  <c r="O47" i="5"/>
  <c r="O57" i="5"/>
  <c r="O40" i="5" s="1"/>
  <c r="O52" i="5"/>
  <c r="O58" i="5"/>
  <c r="O41" i="5" s="1"/>
  <c r="O54" i="5"/>
  <c r="O53" i="5"/>
  <c r="O48" i="5"/>
  <c r="O59" i="5"/>
  <c r="O42" i="5" s="1"/>
  <c r="O49" i="5"/>
  <c r="O60" i="5"/>
  <c r="O43" i="5" s="1"/>
  <c r="O55" i="5"/>
  <c r="O56" i="5"/>
  <c r="O50" i="5"/>
  <c r="O61" i="5"/>
  <c r="O44" i="5" s="1"/>
  <c r="O51" i="5"/>
  <c r="CY4" i="60"/>
  <c r="CY9" i="60"/>
  <c r="CY6" i="60"/>
  <c r="CX23" i="60"/>
  <c r="CY8" i="60"/>
  <c r="CY3" i="60"/>
  <c r="CY22" i="60"/>
  <c r="CY16" i="60"/>
  <c r="CY14" i="60"/>
  <c r="CY20" i="60"/>
  <c r="CY17" i="60"/>
  <c r="CY15" i="60"/>
  <c r="CY18" i="60"/>
  <c r="CY21" i="60"/>
  <c r="CY19" i="60"/>
  <c r="BO37" i="60"/>
  <c r="BO40" i="60"/>
  <c r="BO32" i="60"/>
  <c r="BO39" i="60"/>
  <c r="BO36" i="60"/>
  <c r="BO33" i="60"/>
  <c r="BO34" i="60"/>
  <c r="BO35" i="60"/>
  <c r="BO31" i="60"/>
  <c r="BO38" i="60"/>
  <c r="BO30" i="60"/>
  <c r="CY11" i="60"/>
  <c r="CY5" i="60"/>
  <c r="CY13" i="60"/>
  <c r="CY12" i="60"/>
  <c r="CY7" i="60"/>
  <c r="CY10" i="60"/>
  <c r="DC11" i="58"/>
  <c r="DC7" i="58"/>
  <c r="DC5" i="58"/>
  <c r="DC13" i="58"/>
  <c r="DC9" i="58"/>
  <c r="DC3" i="58"/>
  <c r="DC14" i="58"/>
  <c r="DC15" i="58"/>
  <c r="DC17" i="58"/>
  <c r="DC16" i="58"/>
  <c r="DC18" i="58"/>
  <c r="DC21" i="58"/>
  <c r="DC20" i="58"/>
  <c r="DC22" i="58"/>
  <c r="DC19" i="58"/>
  <c r="BQ3" i="58"/>
  <c r="BQ4" i="58" s="1"/>
  <c r="BQ5" i="58" s="1"/>
  <c r="BQ6" i="58" s="1"/>
  <c r="BQ7" i="58" s="1"/>
  <c r="BQ8" i="58" s="1"/>
  <c r="BQ9" i="58" s="1"/>
  <c r="BQ10" i="58" s="1"/>
  <c r="BQ11" i="58" s="1"/>
  <c r="BQ12" i="58" s="1"/>
  <c r="BQ13" i="58" s="1"/>
  <c r="BQ14" i="58" s="1"/>
  <c r="BQ15" i="58" s="1"/>
  <c r="BQ16" i="58" s="1"/>
  <c r="BQ17" i="58" s="1"/>
  <c r="BQ18" i="58" s="1"/>
  <c r="BQ19" i="58" s="1"/>
  <c r="BQ20" i="58" s="1"/>
  <c r="BQ21" i="58" s="1"/>
  <c r="BQ22" i="58" s="1"/>
  <c r="BQ23" i="58" s="1"/>
  <c r="DC10" i="58"/>
  <c r="DC4" i="58"/>
  <c r="DC12" i="58"/>
  <c r="DC6" i="58"/>
  <c r="DC8" i="58"/>
  <c r="DB23" i="58"/>
  <c r="DA23" i="57"/>
  <c r="BO36" i="57"/>
  <c r="BO35" i="57"/>
  <c r="BO34" i="57"/>
  <c r="BO33" i="57"/>
  <c r="BO40" i="57"/>
  <c r="BO32" i="57"/>
  <c r="BO39" i="57"/>
  <c r="BO31" i="57"/>
  <c r="BO38" i="57"/>
  <c r="BO37" i="57"/>
  <c r="BO30" i="57"/>
  <c r="DB11" i="57"/>
  <c r="DB4" i="57"/>
  <c r="DB12" i="57"/>
  <c r="DB3" i="57"/>
  <c r="DB19" i="57"/>
  <c r="DB16" i="57"/>
  <c r="DB15" i="57"/>
  <c r="DB21" i="57"/>
  <c r="DB14" i="57"/>
  <c r="DB17" i="57"/>
  <c r="DB22" i="57"/>
  <c r="DB20" i="57"/>
  <c r="DB18" i="57"/>
  <c r="DB5" i="57"/>
  <c r="DB13" i="57"/>
  <c r="DB6" i="57"/>
  <c r="DB7" i="57"/>
  <c r="DB8" i="57"/>
  <c r="DB9" i="57"/>
  <c r="Q39" i="5"/>
  <c r="Q65" i="5"/>
  <c r="R39" i="5"/>
  <c r="R65" i="5"/>
  <c r="V65" i="5"/>
  <c r="V39" i="5"/>
  <c r="X65" i="5"/>
  <c r="X39" i="5"/>
  <c r="AA39" i="5"/>
  <c r="AA65" i="5"/>
  <c r="W65" i="5"/>
  <c r="W39" i="5"/>
  <c r="Z65" i="5"/>
  <c r="Z39" i="5"/>
  <c r="O39" i="5"/>
  <c r="O65" i="5"/>
  <c r="Y65" i="5"/>
  <c r="Y39" i="5"/>
  <c r="P39" i="5"/>
  <c r="P65" i="5"/>
  <c r="M39" i="5"/>
  <c r="M65" i="5"/>
  <c r="S39" i="5"/>
  <c r="S65" i="5"/>
  <c r="T39" i="5"/>
  <c r="T65" i="5"/>
  <c r="N39" i="5"/>
  <c r="N65" i="5"/>
  <c r="U39" i="5"/>
  <c r="U65" i="5"/>
  <c r="L6" i="47"/>
  <c r="L6" i="53"/>
  <c r="L6" i="51"/>
  <c r="L6" i="48"/>
  <c r="L6" i="52"/>
  <c r="T6" i="51"/>
  <c r="T6" i="48"/>
  <c r="T6" i="52"/>
  <c r="T6" i="47"/>
  <c r="T6" i="53"/>
  <c r="G6" i="52"/>
  <c r="G6" i="51"/>
  <c r="G6" i="48"/>
  <c r="G6" i="47"/>
  <c r="G6" i="53"/>
  <c r="P6" i="52"/>
  <c r="P6" i="53"/>
  <c r="P6" i="51"/>
  <c r="P6" i="48"/>
  <c r="P6" i="47"/>
  <c r="O6" i="48"/>
  <c r="O6" i="51"/>
  <c r="O6" i="52"/>
  <c r="O6" i="47"/>
  <c r="O6" i="53"/>
  <c r="K6" i="48"/>
  <c r="K6" i="52"/>
  <c r="K6" i="47"/>
  <c r="K6" i="53"/>
  <c r="K6" i="51"/>
  <c r="S6" i="51"/>
  <c r="S6" i="52"/>
  <c r="S6" i="47"/>
  <c r="S6" i="53"/>
  <c r="S6" i="48"/>
  <c r="F6" i="47"/>
  <c r="F6" i="51"/>
  <c r="F6" i="52"/>
  <c r="F6" i="53"/>
  <c r="F6" i="48"/>
  <c r="R6" i="47"/>
  <c r="R6" i="48"/>
  <c r="R6" i="53"/>
  <c r="R6" i="52"/>
  <c r="R6" i="51"/>
  <c r="N6" i="47"/>
  <c r="N6" i="51"/>
  <c r="N6" i="53"/>
  <c r="N6" i="48"/>
  <c r="N6" i="52"/>
  <c r="J6" i="52"/>
  <c r="J6" i="51"/>
  <c r="J6" i="47"/>
  <c r="J6" i="48"/>
  <c r="J6" i="53"/>
  <c r="I6" i="47"/>
  <c r="I6" i="53"/>
  <c r="I6" i="51"/>
  <c r="I6" i="52"/>
  <c r="I6" i="48"/>
  <c r="Q6" i="47"/>
  <c r="Q6" i="53"/>
  <c r="Q6" i="52"/>
  <c r="Q6" i="51"/>
  <c r="Q6" i="48"/>
  <c r="M6" i="48"/>
  <c r="M6" i="52"/>
  <c r="M6" i="47"/>
  <c r="M6" i="51"/>
  <c r="M6" i="53"/>
  <c r="E6" i="52"/>
  <c r="E6" i="47"/>
  <c r="E6" i="51"/>
  <c r="E6" i="53"/>
  <c r="E6" i="48"/>
  <c r="H6" i="52"/>
  <c r="H6" i="51"/>
  <c r="H6" i="48"/>
  <c r="H6" i="53"/>
  <c r="H6" i="47"/>
  <c r="U6" i="52"/>
  <c r="U6" i="47"/>
  <c r="U6" i="51"/>
  <c r="U6" i="53"/>
  <c r="U6" i="48"/>
  <c r="BI41" i="47"/>
  <c r="BG34" i="47"/>
  <c r="BC44" i="47"/>
  <c r="BF48" i="47"/>
  <c r="Z6" i="52"/>
  <c r="Z1" i="52" s="1"/>
  <c r="Z6" i="51"/>
  <c r="Z1" i="51" s="1"/>
  <c r="Z6" i="48"/>
  <c r="Z1" i="48" s="1"/>
  <c r="Z6" i="53"/>
  <c r="Z1" i="53" s="1"/>
  <c r="Z6" i="47"/>
  <c r="BD43" i="53"/>
  <c r="BD42" i="53"/>
  <c r="BD41" i="53"/>
  <c r="BD49" i="53"/>
  <c r="BD48" i="53"/>
  <c r="BD47" i="53"/>
  <c r="BD46" i="53"/>
  <c r="BD45" i="53"/>
  <c r="BD44" i="53"/>
  <c r="W1" i="53"/>
  <c r="BD39" i="53"/>
  <c r="BD30" i="53"/>
  <c r="BD31" i="53"/>
  <c r="BD34" i="53"/>
  <c r="BD33" i="53"/>
  <c r="BD40" i="53"/>
  <c r="BD32" i="53"/>
  <c r="BD38" i="53"/>
  <c r="BD37" i="53"/>
  <c r="BD36" i="53"/>
  <c r="BD35" i="53"/>
  <c r="BF41" i="47"/>
  <c r="BF49" i="47"/>
  <c r="BF47" i="47"/>
  <c r="BF46" i="47"/>
  <c r="BF45" i="47"/>
  <c r="BF44" i="47"/>
  <c r="BF43" i="47"/>
  <c r="BF42" i="47"/>
  <c r="Y1" i="47"/>
  <c r="BF40" i="47"/>
  <c r="BF32" i="47"/>
  <c r="BF30" i="47"/>
  <c r="BF39" i="47"/>
  <c r="BF31" i="47"/>
  <c r="BF38" i="47"/>
  <c r="BF37" i="47"/>
  <c r="BF33" i="47"/>
  <c r="BF36" i="47"/>
  <c r="BF34" i="47"/>
  <c r="BF35" i="47"/>
  <c r="BC41" i="51"/>
  <c r="BC49" i="51"/>
  <c r="BC48" i="51"/>
  <c r="BC47" i="51"/>
  <c r="BC46" i="51"/>
  <c r="BC45" i="51"/>
  <c r="BC44" i="51"/>
  <c r="BC43" i="51"/>
  <c r="BC42" i="51"/>
  <c r="V1" i="51"/>
  <c r="BC36" i="51"/>
  <c r="BC33" i="51"/>
  <c r="BC39" i="51"/>
  <c r="BC30" i="51"/>
  <c r="BC32" i="51"/>
  <c r="BC35" i="51"/>
  <c r="BC34" i="51"/>
  <c r="BC40" i="51"/>
  <c r="BC37" i="51"/>
  <c r="BC31" i="51"/>
  <c r="BC38" i="51"/>
  <c r="BI48" i="47"/>
  <c r="BI47" i="47"/>
  <c r="BI45" i="47"/>
  <c r="BI43" i="47"/>
  <c r="BI42" i="47"/>
  <c r="AB1" i="47"/>
  <c r="BI33" i="47"/>
  <c r="BI35" i="47"/>
  <c r="BI38" i="47"/>
  <c r="BI36" i="47"/>
  <c r="BI30" i="47"/>
  <c r="BI34" i="47"/>
  <c r="BI40" i="47"/>
  <c r="BI32" i="47"/>
  <c r="BI39" i="47"/>
  <c r="BI31" i="47"/>
  <c r="BI37" i="47"/>
  <c r="BJ49" i="51"/>
  <c r="BJ48" i="51"/>
  <c r="BJ47" i="51"/>
  <c r="BJ46" i="51"/>
  <c r="BJ45" i="51"/>
  <c r="BJ44" i="51"/>
  <c r="BJ43" i="51"/>
  <c r="BJ42" i="51"/>
  <c r="BJ41" i="51"/>
  <c r="AC1" i="51"/>
  <c r="BJ32" i="51"/>
  <c r="BJ40" i="51"/>
  <c r="BJ30" i="51"/>
  <c r="BJ33" i="51"/>
  <c r="BJ39" i="51"/>
  <c r="BJ34" i="51"/>
  <c r="BJ31" i="51"/>
  <c r="BJ38" i="51"/>
  <c r="BJ37" i="51"/>
  <c r="BJ36" i="51"/>
  <c r="BJ35" i="51"/>
  <c r="BE42" i="51"/>
  <c r="BE43" i="51"/>
  <c r="BE41" i="51"/>
  <c r="BE49" i="51"/>
  <c r="BE48" i="51"/>
  <c r="BE47" i="51"/>
  <c r="BE46" i="51"/>
  <c r="BE45" i="51"/>
  <c r="BE44" i="51"/>
  <c r="X1" i="51"/>
  <c r="BE31" i="51"/>
  <c r="BE38" i="51"/>
  <c r="BE39" i="51"/>
  <c r="BE37" i="51"/>
  <c r="BE36" i="51"/>
  <c r="BE32" i="51"/>
  <c r="BE35" i="51"/>
  <c r="BE30" i="51"/>
  <c r="BE34" i="51"/>
  <c r="BE33" i="51"/>
  <c r="BE40" i="51"/>
  <c r="BJ49" i="48"/>
  <c r="BJ48" i="48"/>
  <c r="BJ47" i="48"/>
  <c r="BJ46" i="48"/>
  <c r="BJ45" i="48"/>
  <c r="BJ43" i="48"/>
  <c r="BJ42" i="48"/>
  <c r="BJ41" i="48"/>
  <c r="BJ44" i="48"/>
  <c r="AC1" i="48"/>
  <c r="BJ34" i="48"/>
  <c r="BJ33" i="48"/>
  <c r="BJ40" i="48"/>
  <c r="BJ36" i="48"/>
  <c r="BJ38" i="48"/>
  <c r="BJ32" i="48"/>
  <c r="BJ30" i="48"/>
  <c r="BJ39" i="48"/>
  <c r="BJ31" i="48"/>
  <c r="BJ37" i="48"/>
  <c r="BJ35" i="48"/>
  <c r="BI49" i="52"/>
  <c r="BI48" i="52"/>
  <c r="BI47" i="52"/>
  <c r="BI46" i="52"/>
  <c r="BI45" i="52"/>
  <c r="BI44" i="52"/>
  <c r="BI43" i="52"/>
  <c r="BI42" i="52"/>
  <c r="BI41" i="52"/>
  <c r="AB1" i="52"/>
  <c r="BI32" i="52"/>
  <c r="BI39" i="52"/>
  <c r="BI31" i="52"/>
  <c r="BI38" i="52"/>
  <c r="BI40" i="52"/>
  <c r="BI37" i="52"/>
  <c r="BI36" i="52"/>
  <c r="BI35" i="52"/>
  <c r="BI34" i="52"/>
  <c r="BI33" i="52"/>
  <c r="BI30" i="52"/>
  <c r="BF41" i="48"/>
  <c r="BF49" i="48"/>
  <c r="BF48" i="48"/>
  <c r="BF47" i="48"/>
  <c r="BF46" i="48"/>
  <c r="BF45" i="48"/>
  <c r="BF44" i="48"/>
  <c r="BF43" i="48"/>
  <c r="BF42" i="48"/>
  <c r="BF40" i="48"/>
  <c r="BF34" i="48"/>
  <c r="BF38" i="48"/>
  <c r="BF32" i="48"/>
  <c r="BF30" i="48"/>
  <c r="BF35" i="48"/>
  <c r="BF33" i="48"/>
  <c r="BF36" i="48"/>
  <c r="BF39" i="48"/>
  <c r="BF31" i="48"/>
  <c r="BF37" i="48"/>
  <c r="BD43" i="52"/>
  <c r="BD42" i="52"/>
  <c r="BD41" i="52"/>
  <c r="BD49" i="52"/>
  <c r="BD48" i="52"/>
  <c r="BD47" i="52"/>
  <c r="BD46" i="52"/>
  <c r="BD45" i="52"/>
  <c r="BD44" i="52"/>
  <c r="W1" i="52"/>
  <c r="BD33" i="52"/>
  <c r="BD40" i="52"/>
  <c r="BD32" i="52"/>
  <c r="BD39" i="52"/>
  <c r="BD31" i="52"/>
  <c r="BD38" i="52"/>
  <c r="BD37" i="52"/>
  <c r="BD36" i="52"/>
  <c r="BD35" i="52"/>
  <c r="BD34" i="52"/>
  <c r="BD30" i="52"/>
  <c r="BF44" i="53"/>
  <c r="BF47" i="53"/>
  <c r="BF46" i="53"/>
  <c r="BF45" i="53"/>
  <c r="BF43" i="53"/>
  <c r="BF42" i="53"/>
  <c r="BF41" i="53"/>
  <c r="BF49" i="53"/>
  <c r="BF48" i="53"/>
  <c r="BF31" i="53"/>
  <c r="BF37" i="53"/>
  <c r="BF36" i="53"/>
  <c r="BF35" i="53"/>
  <c r="BF38" i="53"/>
  <c r="BF34" i="53"/>
  <c r="BF30" i="53"/>
  <c r="BF39" i="53"/>
  <c r="BF33" i="53"/>
  <c r="BF32" i="53"/>
  <c r="BF40" i="53"/>
  <c r="BD46" i="47"/>
  <c r="BD45" i="47"/>
  <c r="BD44" i="47"/>
  <c r="W1" i="47"/>
  <c r="BD43" i="47"/>
  <c r="BD42" i="47"/>
  <c r="BD41" i="47"/>
  <c r="BD49" i="47"/>
  <c r="BD48" i="47"/>
  <c r="BD47" i="47"/>
  <c r="BD30" i="47"/>
  <c r="BD34" i="47"/>
  <c r="BD33" i="47"/>
  <c r="BD40" i="47"/>
  <c r="BD32" i="47"/>
  <c r="BD39" i="47"/>
  <c r="BD31" i="47"/>
  <c r="BD38" i="47"/>
  <c r="BD37" i="47"/>
  <c r="BD36" i="47"/>
  <c r="BD35" i="47"/>
  <c r="BC43" i="47"/>
  <c r="BC41" i="47"/>
  <c r="BC45" i="47"/>
  <c r="BC38" i="47"/>
  <c r="BC37" i="47"/>
  <c r="BC39" i="47"/>
  <c r="BC32" i="47"/>
  <c r="BC33" i="47"/>
  <c r="BC31" i="47"/>
  <c r="BC40" i="47"/>
  <c r="BC34" i="47"/>
  <c r="BG41" i="53"/>
  <c r="BG49" i="53"/>
  <c r="BG48" i="53"/>
  <c r="BG47" i="53"/>
  <c r="BG46" i="53"/>
  <c r="BG45" i="53"/>
  <c r="BG44" i="53"/>
  <c r="BG43" i="53"/>
  <c r="BG42" i="53"/>
  <c r="BG32" i="53"/>
  <c r="BG30" i="53"/>
  <c r="BG33" i="53"/>
  <c r="BG39" i="53"/>
  <c r="BG31" i="53"/>
  <c r="BG38" i="53"/>
  <c r="BG34" i="53"/>
  <c r="BG37" i="53"/>
  <c r="BG36" i="53"/>
  <c r="BG35" i="53"/>
  <c r="BG40" i="53"/>
  <c r="BG49" i="52"/>
  <c r="BG45" i="52"/>
  <c r="BG44" i="52"/>
  <c r="BG43" i="52"/>
  <c r="BG42" i="52"/>
  <c r="BG41" i="52"/>
  <c r="BG48" i="52"/>
  <c r="BG47" i="52"/>
  <c r="BG46" i="52"/>
  <c r="BG39" i="52"/>
  <c r="BG32" i="52"/>
  <c r="BG31" i="52"/>
  <c r="BG40" i="52"/>
  <c r="BG38" i="52"/>
  <c r="BG37" i="52"/>
  <c r="BG36" i="52"/>
  <c r="BG35" i="52"/>
  <c r="BG34" i="52"/>
  <c r="BG30" i="52"/>
  <c r="BG33" i="52"/>
  <c r="BH42" i="51"/>
  <c r="BH47" i="51"/>
  <c r="BH46" i="51"/>
  <c r="BH45" i="51"/>
  <c r="BH44" i="51"/>
  <c r="BH43" i="51"/>
  <c r="BH41" i="51"/>
  <c r="BH49" i="51"/>
  <c r="BH48" i="51"/>
  <c r="AA1" i="51"/>
  <c r="BH40" i="51"/>
  <c r="BH32" i="51"/>
  <c r="BH30" i="51"/>
  <c r="BH39" i="51"/>
  <c r="BH31" i="51"/>
  <c r="BH38" i="51"/>
  <c r="BH37" i="51"/>
  <c r="BH36" i="51"/>
  <c r="BH35" i="51"/>
  <c r="BH34" i="51"/>
  <c r="BH33" i="51"/>
  <c r="BE49" i="48"/>
  <c r="BE48" i="48"/>
  <c r="BE47" i="48"/>
  <c r="BE46" i="48"/>
  <c r="BE45" i="48"/>
  <c r="BE44" i="48"/>
  <c r="BE43" i="48"/>
  <c r="X1" i="48"/>
  <c r="BE42" i="48"/>
  <c r="BE41" i="48"/>
  <c r="BE30" i="48"/>
  <c r="BE34" i="48"/>
  <c r="BE33" i="48"/>
  <c r="BE39" i="48"/>
  <c r="BE37" i="48"/>
  <c r="BE31" i="48"/>
  <c r="BE36" i="48"/>
  <c r="BE40" i="48"/>
  <c r="BE35" i="48"/>
  <c r="BE38" i="48"/>
  <c r="BE32" i="48"/>
  <c r="BF48" i="51"/>
  <c r="BF41" i="51"/>
  <c r="BF49" i="51"/>
  <c r="BF47" i="51"/>
  <c r="BF46" i="51"/>
  <c r="BF45" i="51"/>
  <c r="BF44" i="51"/>
  <c r="BF43" i="51"/>
  <c r="BF42" i="51"/>
  <c r="BF38" i="51"/>
  <c r="BF37" i="51"/>
  <c r="BF36" i="51"/>
  <c r="BF35" i="51"/>
  <c r="BF34" i="51"/>
  <c r="BF30" i="51"/>
  <c r="BF39" i="51"/>
  <c r="BF31" i="51"/>
  <c r="BF33" i="51"/>
  <c r="BF40" i="51"/>
  <c r="BF32" i="51"/>
  <c r="BI47" i="53"/>
  <c r="BI48" i="53"/>
  <c r="BI46" i="53"/>
  <c r="BI45" i="53"/>
  <c r="BI44" i="53"/>
  <c r="BI43" i="53"/>
  <c r="BI42" i="53"/>
  <c r="BI41" i="53"/>
  <c r="BI49" i="53"/>
  <c r="AB1" i="53"/>
  <c r="BI30" i="53"/>
  <c r="BI40" i="53"/>
  <c r="BI32" i="53"/>
  <c r="BI38" i="53"/>
  <c r="BI37" i="53"/>
  <c r="BI36" i="53"/>
  <c r="BI31" i="53"/>
  <c r="BI35" i="53"/>
  <c r="BI39" i="53"/>
  <c r="BI34" i="53"/>
  <c r="BI33" i="53"/>
  <c r="BH45" i="48"/>
  <c r="BH48" i="48"/>
  <c r="BH49" i="48"/>
  <c r="BH44" i="48"/>
  <c r="BH43" i="48"/>
  <c r="BH42" i="48"/>
  <c r="BH46" i="48"/>
  <c r="BH41" i="48"/>
  <c r="BH47" i="48"/>
  <c r="AA1" i="48"/>
  <c r="BH39" i="48"/>
  <c r="BH31" i="48"/>
  <c r="BH33" i="48"/>
  <c r="BH30" i="48"/>
  <c r="BH40" i="48"/>
  <c r="BH37" i="48"/>
  <c r="BH32" i="48"/>
  <c r="BH38" i="48"/>
  <c r="BH36" i="48"/>
  <c r="BH35" i="48"/>
  <c r="BH34" i="48"/>
  <c r="BJ49" i="47"/>
  <c r="BJ48" i="47"/>
  <c r="BJ47" i="47"/>
  <c r="BJ46" i="47"/>
  <c r="BJ45" i="47"/>
  <c r="BJ44" i="47"/>
  <c r="BJ43" i="47"/>
  <c r="BJ42" i="47"/>
  <c r="BJ41" i="47"/>
  <c r="AC1" i="47"/>
  <c r="BJ32" i="47"/>
  <c r="BJ30" i="47"/>
  <c r="BJ39" i="47"/>
  <c r="BJ31" i="47"/>
  <c r="BJ38" i="47"/>
  <c r="BJ37" i="47"/>
  <c r="BJ36" i="47"/>
  <c r="BJ35" i="47"/>
  <c r="BJ34" i="47"/>
  <c r="BJ33" i="47"/>
  <c r="BJ40" i="47"/>
  <c r="BC43" i="52"/>
  <c r="BC42" i="52"/>
  <c r="BC41" i="52"/>
  <c r="BC49" i="52"/>
  <c r="BC48" i="52"/>
  <c r="BC47" i="52"/>
  <c r="BC46" i="52"/>
  <c r="BC45" i="52"/>
  <c r="BC44" i="52"/>
  <c r="V1" i="52"/>
  <c r="BC40" i="52"/>
  <c r="BC32" i="52"/>
  <c r="BC39" i="52"/>
  <c r="BC31" i="52"/>
  <c r="BC38" i="52"/>
  <c r="BC37" i="52"/>
  <c r="BC36" i="52"/>
  <c r="BC33" i="52"/>
  <c r="BC30" i="52"/>
  <c r="BC34" i="52"/>
  <c r="BC35" i="52"/>
  <c r="BG47" i="51"/>
  <c r="BG41" i="51"/>
  <c r="BG49" i="51"/>
  <c r="BG48" i="51"/>
  <c r="BG46" i="51"/>
  <c r="BG45" i="51"/>
  <c r="BG44" i="51"/>
  <c r="BG43" i="51"/>
  <c r="BG42" i="51"/>
  <c r="BG34" i="51"/>
  <c r="BG36" i="51"/>
  <c r="BG30" i="51"/>
  <c r="BG33" i="51"/>
  <c r="BG40" i="51"/>
  <c r="BG32" i="51"/>
  <c r="BG39" i="51"/>
  <c r="BG31" i="51"/>
  <c r="BG38" i="51"/>
  <c r="BG37" i="51"/>
  <c r="BG35" i="51"/>
  <c r="BD47" i="51"/>
  <c r="BD46" i="51"/>
  <c r="BD45" i="51"/>
  <c r="BD44" i="51"/>
  <c r="BD43" i="51"/>
  <c r="BD42" i="51"/>
  <c r="BD41" i="51"/>
  <c r="BD49" i="51"/>
  <c r="BD48" i="51"/>
  <c r="W1" i="51"/>
  <c r="BD34" i="51"/>
  <c r="BD33" i="51"/>
  <c r="BD40" i="51"/>
  <c r="BD32" i="51"/>
  <c r="BD39" i="51"/>
  <c r="BD31" i="51"/>
  <c r="BD38" i="51"/>
  <c r="BD37" i="51"/>
  <c r="BD36" i="51"/>
  <c r="BD35" i="51"/>
  <c r="BD30" i="51"/>
  <c r="BE46" i="52"/>
  <c r="BE43" i="52"/>
  <c r="BE42" i="52"/>
  <c r="X1" i="52"/>
  <c r="BE41" i="52"/>
  <c r="BE49" i="52"/>
  <c r="BE48" i="52"/>
  <c r="BE47" i="52"/>
  <c r="BE45" i="52"/>
  <c r="BE44" i="52"/>
  <c r="BE36" i="52"/>
  <c r="BE35" i="52"/>
  <c r="BE38" i="52"/>
  <c r="BE30" i="52"/>
  <c r="BE34" i="52"/>
  <c r="BE33" i="52"/>
  <c r="BE40" i="52"/>
  <c r="BE32" i="52"/>
  <c r="BE39" i="52"/>
  <c r="BE31" i="52"/>
  <c r="BE37" i="52"/>
  <c r="BD42" i="48"/>
  <c r="W1" i="48"/>
  <c r="BD49" i="48"/>
  <c r="BD48" i="48"/>
  <c r="BD47" i="48"/>
  <c r="BD46" i="48"/>
  <c r="BD45" i="48"/>
  <c r="BD44" i="48"/>
  <c r="BD41" i="48"/>
  <c r="BD43" i="48"/>
  <c r="BD30" i="48"/>
  <c r="BD34" i="48"/>
  <c r="BD40" i="48"/>
  <c r="BD32" i="48"/>
  <c r="BD38" i="48"/>
  <c r="BD37" i="48"/>
  <c r="BD36" i="48"/>
  <c r="BD35" i="48"/>
  <c r="BD31" i="48"/>
  <c r="BD39" i="48"/>
  <c r="BD33" i="48"/>
  <c r="BC48" i="53"/>
  <c r="BC46" i="53"/>
  <c r="BC45" i="53"/>
  <c r="BC42" i="53"/>
  <c r="BC44" i="53"/>
  <c r="BC43" i="53"/>
  <c r="BC41" i="53"/>
  <c r="BC49" i="53"/>
  <c r="BC47" i="53"/>
  <c r="BC35" i="53"/>
  <c r="BC32" i="53"/>
  <c r="BC33" i="53"/>
  <c r="BC40" i="53"/>
  <c r="BC39" i="53"/>
  <c r="BC31" i="53"/>
  <c r="BC38" i="53"/>
  <c r="BC37" i="53"/>
  <c r="BC36" i="53"/>
  <c r="BC34" i="53"/>
  <c r="BC30" i="53"/>
  <c r="BG44" i="48"/>
  <c r="BG43" i="48"/>
  <c r="BG46" i="48"/>
  <c r="BG42" i="48"/>
  <c r="BG47" i="48"/>
  <c r="BG48" i="48"/>
  <c r="BG49" i="48"/>
  <c r="BG45" i="48"/>
  <c r="BG41" i="48"/>
  <c r="BG33" i="48"/>
  <c r="BG40" i="48"/>
  <c r="BG32" i="48"/>
  <c r="BG38" i="48"/>
  <c r="BG39" i="48"/>
  <c r="BG36" i="48"/>
  <c r="BG31" i="48"/>
  <c r="BG35" i="48"/>
  <c r="BG34" i="48"/>
  <c r="BG37" i="48"/>
  <c r="BG30" i="48"/>
  <c r="BE42" i="47"/>
  <c r="BE41" i="47"/>
  <c r="BE49" i="47"/>
  <c r="BE48" i="47"/>
  <c r="BE47" i="47"/>
  <c r="BE46" i="47"/>
  <c r="BE45" i="47"/>
  <c r="BE44" i="47"/>
  <c r="BE43" i="47"/>
  <c r="X1" i="47"/>
  <c r="BE34" i="47"/>
  <c r="BE33" i="47"/>
  <c r="BE39" i="47"/>
  <c r="BE38" i="47"/>
  <c r="BE31" i="47"/>
  <c r="BE37" i="47"/>
  <c r="BE40" i="47"/>
  <c r="BE36" i="47"/>
  <c r="BE32" i="47"/>
  <c r="BE35" i="47"/>
  <c r="BE30" i="47"/>
  <c r="BJ43" i="53"/>
  <c r="BJ42" i="53"/>
  <c r="BJ41" i="53"/>
  <c r="BJ49" i="53"/>
  <c r="BJ48" i="53"/>
  <c r="BJ47" i="53"/>
  <c r="BJ46" i="53"/>
  <c r="BJ45" i="53"/>
  <c r="BJ44" i="53"/>
  <c r="AC1" i="53"/>
  <c r="BJ39" i="53"/>
  <c r="BJ31" i="53"/>
  <c r="BJ38" i="53"/>
  <c r="BJ37" i="53"/>
  <c r="BJ35" i="53"/>
  <c r="BJ34" i="53"/>
  <c r="BJ33" i="53"/>
  <c r="BJ40" i="53"/>
  <c r="BJ36" i="53"/>
  <c r="BJ32" i="53"/>
  <c r="BJ30" i="53"/>
  <c r="BH44" i="52"/>
  <c r="BH49" i="52"/>
  <c r="BH48" i="52"/>
  <c r="BH47" i="52"/>
  <c r="BH46" i="52"/>
  <c r="BH45" i="52"/>
  <c r="BH43" i="52"/>
  <c r="BH42" i="52"/>
  <c r="BH41" i="52"/>
  <c r="AA1" i="52"/>
  <c r="BH39" i="52"/>
  <c r="BH31" i="52"/>
  <c r="BH38" i="52"/>
  <c r="BH37" i="52"/>
  <c r="BH32" i="52"/>
  <c r="BH36" i="52"/>
  <c r="BH35" i="52"/>
  <c r="BH34" i="52"/>
  <c r="BH33" i="52"/>
  <c r="BH40" i="52"/>
  <c r="BH30" i="52"/>
  <c r="BI42" i="51"/>
  <c r="BI41" i="51"/>
  <c r="BI49" i="51"/>
  <c r="BI48" i="51"/>
  <c r="BI47" i="51"/>
  <c r="BI46" i="51"/>
  <c r="BI45" i="51"/>
  <c r="BI44" i="51"/>
  <c r="BI43" i="51"/>
  <c r="AB1" i="51"/>
  <c r="BI30" i="51"/>
  <c r="BI40" i="51"/>
  <c r="BI32" i="51"/>
  <c r="BI39" i="51"/>
  <c r="BI31" i="51"/>
  <c r="BI38" i="51"/>
  <c r="BI37" i="51"/>
  <c r="BI36" i="51"/>
  <c r="BI35" i="51"/>
  <c r="BI34" i="51"/>
  <c r="BI33" i="51"/>
  <c r="BF41" i="52"/>
  <c r="BF49" i="52"/>
  <c r="BF48" i="52"/>
  <c r="BF47" i="52"/>
  <c r="BF46" i="52"/>
  <c r="BF45" i="52"/>
  <c r="BF44" i="52"/>
  <c r="BF43" i="52"/>
  <c r="BF42" i="52"/>
  <c r="BF32" i="52"/>
  <c r="BF39" i="52"/>
  <c r="BF31" i="52"/>
  <c r="BF38" i="52"/>
  <c r="BF33" i="52"/>
  <c r="BF37" i="52"/>
  <c r="BF36" i="52"/>
  <c r="BF35" i="52"/>
  <c r="BF34" i="52"/>
  <c r="BF30" i="52"/>
  <c r="BF40" i="52"/>
  <c r="BJ44" i="52"/>
  <c r="BJ43" i="52"/>
  <c r="BJ42" i="52"/>
  <c r="BJ41" i="52"/>
  <c r="BJ49" i="52"/>
  <c r="BJ48" i="52"/>
  <c r="BJ47" i="52"/>
  <c r="BJ46" i="52"/>
  <c r="BJ45" i="52"/>
  <c r="AC1" i="52"/>
  <c r="BJ32" i="52"/>
  <c r="BJ40" i="52"/>
  <c r="BJ30" i="52"/>
  <c r="BJ39" i="52"/>
  <c r="BJ31" i="52"/>
  <c r="BJ38" i="52"/>
  <c r="BJ37" i="52"/>
  <c r="BJ36" i="52"/>
  <c r="BJ35" i="52"/>
  <c r="BJ34" i="52"/>
  <c r="BJ33" i="52"/>
  <c r="BH45" i="47"/>
  <c r="BH44" i="47"/>
  <c r="BH43" i="47"/>
  <c r="BH42" i="47"/>
  <c r="BH41" i="47"/>
  <c r="BH49" i="47"/>
  <c r="BH48" i="47"/>
  <c r="BH47" i="47"/>
  <c r="BH46" i="47"/>
  <c r="AA1" i="47"/>
  <c r="BH32" i="47"/>
  <c r="BH39" i="47"/>
  <c r="BH31" i="47"/>
  <c r="BH38" i="47"/>
  <c r="BH37" i="47"/>
  <c r="BH36" i="47"/>
  <c r="BH35" i="47"/>
  <c r="BH34" i="47"/>
  <c r="BH33" i="47"/>
  <c r="BH40" i="47"/>
  <c r="BH30" i="47"/>
  <c r="BI44" i="48"/>
  <c r="BI49" i="48"/>
  <c r="BI48" i="48"/>
  <c r="BI47" i="48"/>
  <c r="BI46" i="48"/>
  <c r="BI45" i="48"/>
  <c r="BI43" i="48"/>
  <c r="BI42" i="48"/>
  <c r="BI41" i="48"/>
  <c r="AB1" i="48"/>
  <c r="BI33" i="48"/>
  <c r="BI36" i="48"/>
  <c r="BI30" i="48"/>
  <c r="BI40" i="48"/>
  <c r="BI32" i="48"/>
  <c r="BI39" i="48"/>
  <c r="BI31" i="48"/>
  <c r="BI37" i="48"/>
  <c r="BI35" i="48"/>
  <c r="BI38" i="48"/>
  <c r="BI34" i="48"/>
  <c r="BC45" i="48"/>
  <c r="BC41" i="48"/>
  <c r="BC44" i="48"/>
  <c r="BC43" i="48"/>
  <c r="BC42" i="48"/>
  <c r="BC49" i="48"/>
  <c r="BC48" i="48"/>
  <c r="BC47" i="48"/>
  <c r="BC46" i="48"/>
  <c r="V1" i="48"/>
  <c r="BC33" i="48"/>
  <c r="BC36" i="48"/>
  <c r="BC31" i="48"/>
  <c r="BC39" i="48"/>
  <c r="BC30" i="48"/>
  <c r="BC35" i="48"/>
  <c r="BC37" i="48"/>
  <c r="BC34" i="48"/>
  <c r="BC40" i="48"/>
  <c r="BC32" i="48"/>
  <c r="BC38" i="48"/>
  <c r="BE45" i="53"/>
  <c r="BE49" i="53"/>
  <c r="BE48" i="53"/>
  <c r="BE47" i="53"/>
  <c r="BE46" i="53"/>
  <c r="BE44" i="53"/>
  <c r="BE41" i="53"/>
  <c r="BE43" i="53"/>
  <c r="BE42" i="53"/>
  <c r="X1" i="53"/>
  <c r="BE34" i="53"/>
  <c r="BE40" i="53"/>
  <c r="BE32" i="53"/>
  <c r="BE30" i="53"/>
  <c r="BE39" i="53"/>
  <c r="BE31" i="53"/>
  <c r="BE38" i="53"/>
  <c r="BE37" i="53"/>
  <c r="BE36" i="53"/>
  <c r="BE33" i="53"/>
  <c r="BE35" i="53"/>
  <c r="BH49" i="53"/>
  <c r="BH48" i="53"/>
  <c r="BH47" i="53"/>
  <c r="BH46" i="53"/>
  <c r="BH45" i="53"/>
  <c r="BH44" i="53"/>
  <c r="BH43" i="53"/>
  <c r="BH42" i="53"/>
  <c r="BH41" i="53"/>
  <c r="AA1" i="53"/>
  <c r="BH38" i="53"/>
  <c r="BH39" i="53"/>
  <c r="BH36" i="53"/>
  <c r="BH35" i="53"/>
  <c r="BH34" i="53"/>
  <c r="BH33" i="53"/>
  <c r="BH37" i="53"/>
  <c r="BH30" i="53"/>
  <c r="BH31" i="53"/>
  <c r="BH40" i="53"/>
  <c r="BH32" i="53"/>
  <c r="CW9" i="52"/>
  <c r="CY10" i="53"/>
  <c r="CY3" i="53"/>
  <c r="CY14" i="53"/>
  <c r="CY17" i="53"/>
  <c r="CY18" i="53"/>
  <c r="CY16" i="53"/>
  <c r="CY19" i="53"/>
  <c r="CY22" i="53"/>
  <c r="CY15" i="53"/>
  <c r="CY21" i="53"/>
  <c r="CY20" i="53"/>
  <c r="CY5" i="53"/>
  <c r="CY13" i="53"/>
  <c r="CY6" i="53"/>
  <c r="CY8" i="53"/>
  <c r="CY9" i="53"/>
  <c r="CX23" i="53"/>
  <c r="BO37" i="53"/>
  <c r="BO35" i="53"/>
  <c r="BO34" i="53"/>
  <c r="BO33" i="53"/>
  <c r="BO40" i="53"/>
  <c r="BO32" i="53"/>
  <c r="BO39" i="53"/>
  <c r="BO31" i="53"/>
  <c r="BO38" i="53"/>
  <c r="BO36" i="53"/>
  <c r="BO12" i="53" a="1"/>
  <c r="BO12" i="53" s="1"/>
  <c r="BO11" i="53" s="1" a="1"/>
  <c r="BO11" i="53" s="1"/>
  <c r="BO10" i="53" s="1" a="1"/>
  <c r="BO10" i="53" s="1"/>
  <c r="BO9" i="53" s="1" a="1"/>
  <c r="BO9" i="53" s="1"/>
  <c r="BO8" i="53" s="1" a="1"/>
  <c r="BO8" i="53" s="1"/>
  <c r="BO7" i="53" s="1" a="1"/>
  <c r="BO7" i="53" s="1"/>
  <c r="BO6" i="53" s="1" a="1"/>
  <c r="BO6" i="53" s="1"/>
  <c r="BO5" i="53" s="1" a="1"/>
  <c r="BO5" i="53" s="1"/>
  <c r="BO4" i="53" s="1" a="1"/>
  <c r="BO4" i="53" s="1"/>
  <c r="BO3" i="53" s="1" a="1"/>
  <c r="BO3" i="53" s="1"/>
  <c r="BO30" i="53"/>
  <c r="CY7" i="53"/>
  <c r="CY11" i="53"/>
  <c r="CY4" i="53"/>
  <c r="CY12" i="53"/>
  <c r="BM38" i="52"/>
  <c r="BM37" i="52"/>
  <c r="BM36" i="52"/>
  <c r="BM35" i="52"/>
  <c r="BM34" i="52"/>
  <c r="BM33" i="52"/>
  <c r="BM40" i="52"/>
  <c r="BM32" i="52"/>
  <c r="BM39" i="52"/>
  <c r="BM31" i="52"/>
  <c r="AG13" i="52"/>
  <c r="BM12" i="52" a="1"/>
  <c r="BM12" i="52" s="1"/>
  <c r="BM11" i="52" s="1" a="1"/>
  <c r="BM11" i="52" s="1"/>
  <c r="BM10" i="52" s="1" a="1"/>
  <c r="BM10" i="52" s="1"/>
  <c r="BM9" i="52" s="1" a="1"/>
  <c r="BM9" i="52" s="1"/>
  <c r="BM8" i="52" s="1" a="1"/>
  <c r="BM8" i="52" s="1"/>
  <c r="BM7" i="52" s="1" a="1"/>
  <c r="BM7" i="52" s="1"/>
  <c r="BM6" i="52" s="1" a="1"/>
  <c r="BM6" i="52" s="1"/>
  <c r="BM5" i="52" s="1" a="1"/>
  <c r="BM5" i="52" s="1"/>
  <c r="BM4" i="52" s="1" a="1"/>
  <c r="BM4" i="52" s="1"/>
  <c r="BM3" i="52" s="1" a="1"/>
  <c r="BM3" i="52" s="1"/>
  <c r="BM30" i="52"/>
  <c r="CW12" i="52"/>
  <c r="CW5" i="52"/>
  <c r="CV23" i="52"/>
  <c r="CW13" i="52"/>
  <c r="CW3" i="52"/>
  <c r="CW21" i="52"/>
  <c r="CW18" i="52"/>
  <c r="CW22" i="52"/>
  <c r="CW14" i="52"/>
  <c r="CW15" i="52"/>
  <c r="CW17" i="52"/>
  <c r="CW19" i="52"/>
  <c r="CW16" i="52"/>
  <c r="CW20" i="52"/>
  <c r="CW6" i="52"/>
  <c r="CW7" i="52"/>
  <c r="BN14" i="52" a="1"/>
  <c r="BN14" i="52" s="1"/>
  <c r="BN15" i="52" s="1" a="1"/>
  <c r="BN15" i="52" s="1"/>
  <c r="BN16" i="52" s="1" a="1"/>
  <c r="BN16" i="52" s="1"/>
  <c r="BN17" i="52" s="1" a="1"/>
  <c r="BN17" i="52" s="1"/>
  <c r="BN18" i="52" s="1" a="1"/>
  <c r="BN18" i="52" s="1"/>
  <c r="BN19" i="52" s="1" a="1"/>
  <c r="BN19" i="52" s="1"/>
  <c r="BN20" i="52" s="1" a="1"/>
  <c r="BN20" i="52" s="1"/>
  <c r="BN21" i="52" s="1" a="1"/>
  <c r="BN21" i="52" s="1"/>
  <c r="BN22" i="52" s="1" a="1"/>
  <c r="BN22" i="52" s="1"/>
  <c r="BN23" i="52" s="1" a="1"/>
  <c r="BN23" i="52" s="1"/>
  <c r="AH8" i="52"/>
  <c r="CW8" i="52"/>
  <c r="CW10" i="52"/>
  <c r="CW4" i="52"/>
  <c r="CW11" i="52"/>
  <c r="CW12" i="48"/>
  <c r="CW4" i="48"/>
  <c r="CX4" i="51"/>
  <c r="CX12" i="51"/>
  <c r="BN37" i="51"/>
  <c r="BN36" i="51"/>
  <c r="BN35" i="51"/>
  <c r="BN34" i="51"/>
  <c r="BN33" i="51"/>
  <c r="BN40" i="51"/>
  <c r="BN32" i="51"/>
  <c r="BN39" i="51"/>
  <c r="BN31" i="51"/>
  <c r="BN38" i="51"/>
  <c r="BN12" i="51" a="1"/>
  <c r="BN12" i="51" s="1"/>
  <c r="BN11" i="51" s="1" a="1"/>
  <c r="BN11" i="51" s="1"/>
  <c r="BN10" i="51" s="1" a="1"/>
  <c r="BN10" i="51" s="1"/>
  <c r="BN9" i="51" s="1" a="1"/>
  <c r="BN9" i="51" s="1"/>
  <c r="BN8" i="51" s="1" a="1"/>
  <c r="BN8" i="51" s="1"/>
  <c r="BN7" i="51" s="1" a="1"/>
  <c r="BN7" i="51" s="1"/>
  <c r="BN6" i="51" s="1" a="1"/>
  <c r="BN6" i="51" s="1"/>
  <c r="BN5" i="51" s="1" a="1"/>
  <c r="BN5" i="51" s="1"/>
  <c r="BN4" i="51" s="1" a="1"/>
  <c r="BN4" i="51" s="1"/>
  <c r="BN3" i="51" s="1" a="1"/>
  <c r="BN3" i="51" s="1"/>
  <c r="AH13" i="51"/>
  <c r="BN30" i="51"/>
  <c r="CW23" i="51"/>
  <c r="CX5" i="51"/>
  <c r="CX13" i="51"/>
  <c r="CX3" i="51"/>
  <c r="CX17" i="51"/>
  <c r="CX22" i="51"/>
  <c r="CX21" i="51"/>
  <c r="CX20" i="51"/>
  <c r="CX19" i="51"/>
  <c r="CX16" i="51"/>
  <c r="CX18" i="51"/>
  <c r="CX15" i="51"/>
  <c r="CX14" i="51"/>
  <c r="CX6" i="51"/>
  <c r="CX7" i="51"/>
  <c r="CX8" i="51"/>
  <c r="CX9" i="51"/>
  <c r="CX10" i="51"/>
  <c r="CX11" i="51"/>
  <c r="BN14" i="51" a="1"/>
  <c r="BN14" i="51" s="1"/>
  <c r="BN15" i="51" s="1" a="1"/>
  <c r="BN15" i="51" s="1"/>
  <c r="BN16" i="51" s="1" a="1"/>
  <c r="BN16" i="51" s="1"/>
  <c r="BN17" i="51" s="1" a="1"/>
  <c r="BN17" i="51" s="1"/>
  <c r="BN18" i="51" s="1" a="1"/>
  <c r="BN18" i="51" s="1"/>
  <c r="BN19" i="51" s="1" a="1"/>
  <c r="BN19" i="51" s="1"/>
  <c r="BN20" i="51" s="1" a="1"/>
  <c r="BN20" i="51" s="1"/>
  <c r="BN21" i="51" s="1" a="1"/>
  <c r="BN21" i="51" s="1"/>
  <c r="BN22" i="51" s="1" a="1"/>
  <c r="BN22" i="51" s="1"/>
  <c r="BN23" i="51" s="1" a="1"/>
  <c r="BN23" i="51" s="1"/>
  <c r="AH8" i="51"/>
  <c r="CW10" i="48"/>
  <c r="BM38" i="48"/>
  <c r="BM37" i="48"/>
  <c r="BM35" i="48"/>
  <c r="BM33" i="48"/>
  <c r="BM40" i="48"/>
  <c r="BM32" i="48"/>
  <c r="BM34" i="48"/>
  <c r="BM36" i="48"/>
  <c r="BM31" i="48"/>
  <c r="BM39" i="48"/>
  <c r="AG13" i="48"/>
  <c r="BM12" i="48" a="1"/>
  <c r="BM12" i="48" s="1"/>
  <c r="BM11" i="48" s="1" a="1"/>
  <c r="BM11" i="48" s="1"/>
  <c r="BM10" i="48" s="1" a="1"/>
  <c r="BM10" i="48" s="1"/>
  <c r="BM9" i="48" s="1" a="1"/>
  <c r="BM9" i="48" s="1"/>
  <c r="BM8" i="48" s="1" a="1"/>
  <c r="BM8" i="48" s="1"/>
  <c r="BM7" i="48" s="1" a="1"/>
  <c r="BM7" i="48" s="1"/>
  <c r="BM6" i="48" s="1" a="1"/>
  <c r="BM6" i="48" s="1"/>
  <c r="BM5" i="48" s="1" a="1"/>
  <c r="BM5" i="48" s="1"/>
  <c r="BM4" i="48" s="1" a="1"/>
  <c r="BM4" i="48" s="1"/>
  <c r="BM3" i="48" s="1" a="1"/>
  <c r="BM3" i="48" s="1"/>
  <c r="BM30" i="48"/>
  <c r="CW8" i="48"/>
  <c r="CV23" i="48"/>
  <c r="CW3" i="48"/>
  <c r="CW19" i="48"/>
  <c r="CW18" i="48"/>
  <c r="CW21" i="48"/>
  <c r="CW14" i="48"/>
  <c r="CW22" i="48"/>
  <c r="CW16" i="48"/>
  <c r="CW15" i="48"/>
  <c r="CW17" i="48"/>
  <c r="CW20" i="48"/>
  <c r="CW5" i="48"/>
  <c r="CW13" i="48"/>
  <c r="CW6" i="48"/>
  <c r="CW7" i="48"/>
  <c r="CW9" i="48"/>
  <c r="CW11" i="48"/>
  <c r="CW12" i="47"/>
  <c r="CV23" i="47"/>
  <c r="BM38" i="47"/>
  <c r="BM37" i="47"/>
  <c r="BM35" i="47"/>
  <c r="BM33" i="47"/>
  <c r="BM40" i="47"/>
  <c r="BM32" i="47"/>
  <c r="BM36" i="47"/>
  <c r="BM34" i="47"/>
  <c r="BM39" i="47"/>
  <c r="BM12" i="47" a="1"/>
  <c r="BM12" i="47" s="1"/>
  <c r="BM11" i="47" s="1" a="1"/>
  <c r="BM11" i="47" s="1"/>
  <c r="BM10" i="47" s="1" a="1"/>
  <c r="BM10" i="47" s="1"/>
  <c r="BM9" i="47" s="1" a="1"/>
  <c r="BM9" i="47" s="1"/>
  <c r="BM8" i="47" s="1" a="1"/>
  <c r="BM8" i="47" s="1"/>
  <c r="BM7" i="47" s="1" a="1"/>
  <c r="BM7" i="47" s="1"/>
  <c r="BM6" i="47" s="1" a="1"/>
  <c r="BM6" i="47" s="1"/>
  <c r="BM5" i="47" s="1" a="1"/>
  <c r="BM5" i="47" s="1"/>
  <c r="BM4" i="47" s="1" a="1"/>
  <c r="BM4" i="47" s="1"/>
  <c r="BM3" i="47" s="1" a="1"/>
  <c r="BM3" i="47" s="1"/>
  <c r="AG13" i="47"/>
  <c r="BM31" i="47"/>
  <c r="BM30" i="47"/>
  <c r="CW4" i="47"/>
  <c r="CW5" i="47"/>
  <c r="CW13" i="47"/>
  <c r="CW3" i="47"/>
  <c r="CW19" i="47"/>
  <c r="CW16" i="47"/>
  <c r="CW15" i="47"/>
  <c r="CW18" i="47"/>
  <c r="CW22" i="47"/>
  <c r="CW20" i="47"/>
  <c r="CW17" i="47"/>
  <c r="CW14" i="47"/>
  <c r="CW21" i="47"/>
  <c r="CW6" i="47"/>
  <c r="CW7" i="47"/>
  <c r="CW8" i="47"/>
  <c r="BN14" i="47" a="1"/>
  <c r="BN14" i="47" s="1"/>
  <c r="BN15" i="47" s="1" a="1"/>
  <c r="BN15" i="47" s="1"/>
  <c r="BN16" i="47" s="1" a="1"/>
  <c r="BN16" i="47" s="1"/>
  <c r="BN17" i="47" s="1" a="1"/>
  <c r="BN17" i="47" s="1"/>
  <c r="BN18" i="47" s="1" a="1"/>
  <c r="BN18" i="47" s="1"/>
  <c r="BN19" i="47" s="1" a="1"/>
  <c r="BN19" i="47" s="1"/>
  <c r="BN20" i="47" s="1" a="1"/>
  <c r="BN20" i="47" s="1"/>
  <c r="BN21" i="47" s="1" a="1"/>
  <c r="BN21" i="47" s="1"/>
  <c r="BN22" i="47" s="1" a="1"/>
  <c r="BN22" i="47" s="1"/>
  <c r="BN23" i="47" s="1" a="1"/>
  <c r="BN23" i="47" s="1"/>
  <c r="AH8" i="47"/>
  <c r="CW9" i="47"/>
  <c r="CW10" i="47"/>
  <c r="CW11" i="47"/>
  <c r="S37" i="12" a="1"/>
  <c r="V1" i="57" l="1"/>
  <c r="CQ15" i="57"/>
  <c r="CQ14" i="57"/>
  <c r="CQ4" i="57"/>
  <c r="CQ20" i="57"/>
  <c r="CQ12" i="57"/>
  <c r="CQ18" i="57"/>
  <c r="CQ5" i="57"/>
  <c r="CQ7" i="57"/>
  <c r="CQ9" i="57"/>
  <c r="CQ13" i="57"/>
  <c r="CQ19" i="57"/>
  <c r="CQ8" i="57"/>
  <c r="CQ10" i="57"/>
  <c r="CQ6" i="57"/>
  <c r="CQ11" i="57"/>
  <c r="CQ3" i="57"/>
  <c r="CQ21" i="57"/>
  <c r="CQ16" i="57"/>
  <c r="CQ17" i="57"/>
  <c r="CQ22" i="57"/>
  <c r="V1" i="58"/>
  <c r="CQ9" i="58"/>
  <c r="CQ8" i="58"/>
  <c r="CQ6" i="58"/>
  <c r="CQ11" i="58"/>
  <c r="CQ10" i="58"/>
  <c r="CQ7" i="58"/>
  <c r="CQ4" i="58"/>
  <c r="CQ13" i="58"/>
  <c r="CQ12" i="58"/>
  <c r="CQ5" i="58"/>
  <c r="CQ3" i="58"/>
  <c r="CQ16" i="58"/>
  <c r="CQ20" i="58"/>
  <c r="CQ19" i="58"/>
  <c r="CQ17" i="58"/>
  <c r="CQ21" i="58"/>
  <c r="CQ14" i="58"/>
  <c r="CQ18" i="58"/>
  <c r="CQ22" i="58"/>
  <c r="CQ15" i="58"/>
  <c r="V1" i="60"/>
  <c r="CN7" i="60"/>
  <c r="CN4" i="60"/>
  <c r="CN5" i="60"/>
  <c r="CN9" i="60"/>
  <c r="CN12" i="60"/>
  <c r="CN13" i="60"/>
  <c r="CN10" i="60"/>
  <c r="CN6" i="60"/>
  <c r="CN11" i="60"/>
  <c r="CN3" i="60"/>
  <c r="CN8" i="60"/>
  <c r="CN16" i="60"/>
  <c r="CN14" i="60"/>
  <c r="CN19" i="60"/>
  <c r="CN18" i="60"/>
  <c r="CN22" i="60"/>
  <c r="CN21" i="60"/>
  <c r="CN20" i="60"/>
  <c r="CN17" i="60"/>
  <c r="CN15" i="60"/>
  <c r="Y1" i="58"/>
  <c r="CT7" i="58"/>
  <c r="CT13" i="58"/>
  <c r="CT6" i="58"/>
  <c r="CT8" i="58"/>
  <c r="CT5" i="58"/>
  <c r="CT10" i="58"/>
  <c r="CT4" i="58"/>
  <c r="CT12" i="58"/>
  <c r="CT3" i="58"/>
  <c r="CT11" i="58"/>
  <c r="CT19" i="58"/>
  <c r="CT9" i="58"/>
  <c r="CT17" i="58"/>
  <c r="CT15" i="58"/>
  <c r="CT20" i="58"/>
  <c r="CT22" i="58"/>
  <c r="CT14" i="58"/>
  <c r="CT18" i="58"/>
  <c r="CT21" i="58"/>
  <c r="CT16" i="58"/>
  <c r="Y1" i="57"/>
  <c r="CT17" i="57"/>
  <c r="CT19" i="57"/>
  <c r="CT14" i="57"/>
  <c r="CT12" i="57"/>
  <c r="CT10" i="57"/>
  <c r="CT7" i="57"/>
  <c r="CT9" i="57"/>
  <c r="CT18" i="57"/>
  <c r="CT11" i="57"/>
  <c r="CT13" i="57"/>
  <c r="CT4" i="57"/>
  <c r="CT5" i="57"/>
  <c r="CT8" i="57"/>
  <c r="CT6" i="57"/>
  <c r="CT21" i="57"/>
  <c r="CT3" i="57"/>
  <c r="CT16" i="57"/>
  <c r="CT20" i="57"/>
  <c r="CT22" i="57"/>
  <c r="CT15" i="57"/>
  <c r="Y1" i="60"/>
  <c r="CQ14" i="60"/>
  <c r="CQ18" i="60"/>
  <c r="CQ10" i="60"/>
  <c r="CQ7" i="60"/>
  <c r="CQ13" i="60"/>
  <c r="CQ8" i="60"/>
  <c r="CQ9" i="60"/>
  <c r="CQ5" i="60"/>
  <c r="CQ4" i="60"/>
  <c r="CQ11" i="60"/>
  <c r="CQ3" i="60"/>
  <c r="CQ12" i="60"/>
  <c r="CQ17" i="60"/>
  <c r="CQ6" i="60"/>
  <c r="CQ15" i="60"/>
  <c r="CQ22" i="60"/>
  <c r="CQ21" i="60"/>
  <c r="CQ19" i="60"/>
  <c r="CQ20" i="60"/>
  <c r="CQ16" i="60"/>
  <c r="BV1" i="60"/>
  <c r="BY1" i="58"/>
  <c r="BY1" i="57"/>
  <c r="BV1" i="48"/>
  <c r="BV1" i="53"/>
  <c r="BV1" i="51"/>
  <c r="BV1" i="47"/>
  <c r="X69" i="5"/>
  <c r="X74" i="5" s="1"/>
  <c r="S37" i="12"/>
  <c r="M67" i="5"/>
  <c r="M72" i="5" s="1"/>
  <c r="Q1" i="57"/>
  <c r="CL17" i="57"/>
  <c r="CL22" i="57"/>
  <c r="CL18" i="57"/>
  <c r="CL19" i="57"/>
  <c r="CL6" i="57"/>
  <c r="CL14" i="57"/>
  <c r="CL7" i="57"/>
  <c r="CL5" i="57"/>
  <c r="CL8" i="57"/>
  <c r="CL10" i="57"/>
  <c r="CL13" i="57"/>
  <c r="CL9" i="57"/>
  <c r="CL11" i="57"/>
  <c r="CL4" i="57"/>
  <c r="CL12" i="57"/>
  <c r="CL3" i="57"/>
  <c r="CL15" i="57"/>
  <c r="CL20" i="57"/>
  <c r="CL21" i="57"/>
  <c r="CL16" i="57"/>
  <c r="R1" i="60"/>
  <c r="CJ17" i="60"/>
  <c r="CJ13" i="60"/>
  <c r="CJ10" i="60"/>
  <c r="CJ7" i="60"/>
  <c r="CJ6" i="60"/>
  <c r="CJ11" i="60"/>
  <c r="CJ8" i="60"/>
  <c r="CJ4" i="60"/>
  <c r="CJ3" i="60"/>
  <c r="CJ19" i="60"/>
  <c r="CJ21" i="60"/>
  <c r="CJ22" i="60"/>
  <c r="CJ14" i="60"/>
  <c r="CJ16" i="60"/>
  <c r="CJ18" i="60"/>
  <c r="CJ9" i="60"/>
  <c r="CJ15" i="60"/>
  <c r="CJ12" i="60"/>
  <c r="CJ20" i="60"/>
  <c r="CJ5" i="60"/>
  <c r="G1" i="58"/>
  <c r="CB16" i="58"/>
  <c r="CB6" i="58"/>
  <c r="CB5" i="58"/>
  <c r="CB20" i="58"/>
  <c r="CB8" i="58"/>
  <c r="CB15" i="58"/>
  <c r="CB21" i="58"/>
  <c r="CB10" i="58"/>
  <c r="CB7" i="58"/>
  <c r="CB17" i="58"/>
  <c r="CB19" i="58"/>
  <c r="CB3" i="58"/>
  <c r="CB11" i="58"/>
  <c r="CB22" i="58"/>
  <c r="CB13" i="58"/>
  <c r="CB4" i="58"/>
  <c r="CB18" i="58"/>
  <c r="CB12" i="58"/>
  <c r="CB9" i="58"/>
  <c r="CB14" i="58"/>
  <c r="N1" i="57"/>
  <c r="CI19" i="57"/>
  <c r="CI22" i="57"/>
  <c r="CI18" i="57"/>
  <c r="CI21" i="57"/>
  <c r="CI17" i="57"/>
  <c r="CI15" i="57"/>
  <c r="CI16" i="57"/>
  <c r="CI6" i="57"/>
  <c r="CI12" i="57"/>
  <c r="CI7" i="57"/>
  <c r="CI11" i="57"/>
  <c r="CI4" i="57"/>
  <c r="CI8" i="57"/>
  <c r="CI5" i="57"/>
  <c r="CI9" i="57"/>
  <c r="CI13" i="57"/>
  <c r="CI10" i="57"/>
  <c r="CI3" i="57"/>
  <c r="CI14" i="57"/>
  <c r="CI20" i="57"/>
  <c r="G1" i="57"/>
  <c r="CB9" i="57"/>
  <c r="CB13" i="57"/>
  <c r="CB10" i="57"/>
  <c r="CB6" i="57"/>
  <c r="CB7" i="57"/>
  <c r="CB3" i="57"/>
  <c r="CB21" i="57"/>
  <c r="CB16" i="57"/>
  <c r="CB15" i="57"/>
  <c r="CB18" i="57"/>
  <c r="CB5" i="57"/>
  <c r="CB14" i="57"/>
  <c r="CB11" i="57"/>
  <c r="CB17" i="57"/>
  <c r="CB12" i="57"/>
  <c r="CB8" i="57"/>
  <c r="CB20" i="57"/>
  <c r="CB4" i="57"/>
  <c r="CB22" i="57"/>
  <c r="CB19" i="57"/>
  <c r="Q1" i="58"/>
  <c r="CL18" i="58"/>
  <c r="CL15" i="58"/>
  <c r="CL9" i="58"/>
  <c r="CL21" i="58"/>
  <c r="CL10" i="58"/>
  <c r="CL4" i="58"/>
  <c r="CL11" i="58"/>
  <c r="CL12" i="58"/>
  <c r="CL5" i="58"/>
  <c r="CL13" i="58"/>
  <c r="CL6" i="58"/>
  <c r="CL8" i="58"/>
  <c r="CL3" i="58"/>
  <c r="CL7" i="58"/>
  <c r="CL19" i="58"/>
  <c r="CL22" i="58"/>
  <c r="CL17" i="58"/>
  <c r="CL14" i="58"/>
  <c r="CL16" i="58"/>
  <c r="CL20" i="58"/>
  <c r="R1" i="58"/>
  <c r="CM18" i="58"/>
  <c r="CM14" i="58"/>
  <c r="CM19" i="58"/>
  <c r="CM21" i="58"/>
  <c r="CM11" i="58"/>
  <c r="CM13" i="58"/>
  <c r="CM10" i="58"/>
  <c r="CM4" i="58"/>
  <c r="CM9" i="58"/>
  <c r="CM12" i="58"/>
  <c r="CM5" i="58"/>
  <c r="CM6" i="58"/>
  <c r="CM7" i="58"/>
  <c r="CM3" i="58"/>
  <c r="CM8" i="58"/>
  <c r="CM20" i="58"/>
  <c r="CM22" i="58"/>
  <c r="CM17" i="58"/>
  <c r="CM16" i="58"/>
  <c r="CM15" i="58"/>
  <c r="N1" i="58"/>
  <c r="CI19" i="58"/>
  <c r="CI18" i="58"/>
  <c r="CI20" i="58"/>
  <c r="CI22" i="58"/>
  <c r="CI17" i="58"/>
  <c r="CI21" i="58"/>
  <c r="CI16" i="58"/>
  <c r="CI8" i="58"/>
  <c r="CI15" i="58"/>
  <c r="CI5" i="58"/>
  <c r="CI3" i="58"/>
  <c r="CI11" i="58"/>
  <c r="CI4" i="58"/>
  <c r="CI7" i="58"/>
  <c r="CI12" i="58"/>
  <c r="CI6" i="58"/>
  <c r="CI13" i="58"/>
  <c r="CI10" i="58"/>
  <c r="CI9" i="58"/>
  <c r="CI14" i="58"/>
  <c r="Q1" i="60"/>
  <c r="CI8" i="60"/>
  <c r="CI11" i="60"/>
  <c r="CI7" i="60"/>
  <c r="CI5" i="60"/>
  <c r="CI10" i="60"/>
  <c r="CI13" i="60"/>
  <c r="CI4" i="60"/>
  <c r="CI6" i="60"/>
  <c r="CI3" i="60"/>
  <c r="CI9" i="60"/>
  <c r="CI16" i="60"/>
  <c r="CI12" i="60"/>
  <c r="CI17" i="60"/>
  <c r="CI20" i="60"/>
  <c r="CI14" i="60"/>
  <c r="CI18" i="60"/>
  <c r="CI15" i="60"/>
  <c r="CI21" i="60"/>
  <c r="CI19" i="60"/>
  <c r="CI22" i="60"/>
  <c r="R1" i="57"/>
  <c r="CM17" i="57"/>
  <c r="CM5" i="57"/>
  <c r="CM13" i="57"/>
  <c r="CM11" i="57"/>
  <c r="CM6" i="57"/>
  <c r="CM4" i="57"/>
  <c r="CM7" i="57"/>
  <c r="CM10" i="57"/>
  <c r="CM12" i="57"/>
  <c r="CM8" i="57"/>
  <c r="CM3" i="57"/>
  <c r="CM9" i="57"/>
  <c r="CM16" i="57"/>
  <c r="CM22" i="57"/>
  <c r="CM15" i="57"/>
  <c r="CM18" i="57"/>
  <c r="CM19" i="57"/>
  <c r="CM14" i="57"/>
  <c r="CM20" i="57"/>
  <c r="CM21" i="57"/>
  <c r="N1" i="60"/>
  <c r="CF16" i="60"/>
  <c r="CF15" i="60"/>
  <c r="CF18" i="60"/>
  <c r="CF14" i="60"/>
  <c r="CF13" i="60"/>
  <c r="CF9" i="60"/>
  <c r="CF11" i="60"/>
  <c r="CF12" i="60"/>
  <c r="CF8" i="60"/>
  <c r="CF7" i="60"/>
  <c r="CF6" i="60"/>
  <c r="CF4" i="60"/>
  <c r="CF5" i="60"/>
  <c r="CF10" i="60"/>
  <c r="CF3" i="60"/>
  <c r="CF17" i="60"/>
  <c r="CF21" i="60"/>
  <c r="CF20" i="60"/>
  <c r="CF19" i="60"/>
  <c r="CF22" i="60"/>
  <c r="G1" i="60"/>
  <c r="BY14" i="60"/>
  <c r="BY19" i="60"/>
  <c r="BY21" i="60"/>
  <c r="BY22" i="60"/>
  <c r="BY18" i="60"/>
  <c r="BY16" i="60"/>
  <c r="BY15" i="60"/>
  <c r="BY17" i="60"/>
  <c r="BY9" i="60"/>
  <c r="BY13" i="60"/>
  <c r="BY8" i="60"/>
  <c r="BY10" i="60"/>
  <c r="BY3" i="60"/>
  <c r="BY12" i="60"/>
  <c r="BY5" i="60"/>
  <c r="BY7" i="60"/>
  <c r="BY11" i="60"/>
  <c r="BY4" i="60"/>
  <c r="BY6" i="60"/>
  <c r="BY20" i="60"/>
  <c r="I1" i="58"/>
  <c r="CD14" i="58"/>
  <c r="CD20" i="58"/>
  <c r="CD16" i="58"/>
  <c r="CD21" i="58"/>
  <c r="CD6" i="58"/>
  <c r="CD4" i="58"/>
  <c r="CD12" i="58"/>
  <c r="CD8" i="58"/>
  <c r="CD7" i="58"/>
  <c r="CD9" i="58"/>
  <c r="CD10" i="58"/>
  <c r="CD3" i="58"/>
  <c r="CD11" i="58"/>
  <c r="CD5" i="58"/>
  <c r="CD15" i="58"/>
  <c r="CD13" i="58"/>
  <c r="CD17" i="58"/>
  <c r="CD19" i="58"/>
  <c r="CD18" i="58"/>
  <c r="CD22" i="58"/>
  <c r="S1" i="57"/>
  <c r="CN16" i="57"/>
  <c r="CN21" i="57"/>
  <c r="CN15" i="57"/>
  <c r="CN20" i="57"/>
  <c r="CN12" i="57"/>
  <c r="CN5" i="57"/>
  <c r="CN13" i="57"/>
  <c r="CN10" i="57"/>
  <c r="CN6" i="57"/>
  <c r="CN11" i="57"/>
  <c r="CN7" i="57"/>
  <c r="CN9" i="57"/>
  <c r="CN4" i="57"/>
  <c r="CN8" i="57"/>
  <c r="CN3" i="57"/>
  <c r="CN14" i="57"/>
  <c r="CN18" i="57"/>
  <c r="CN17" i="57"/>
  <c r="CN22" i="57"/>
  <c r="CN19" i="57"/>
  <c r="T1" i="60"/>
  <c r="CL6" i="60"/>
  <c r="CL5" i="60"/>
  <c r="CL4" i="60"/>
  <c r="CL8" i="60"/>
  <c r="CL12" i="60"/>
  <c r="CL3" i="60"/>
  <c r="CL9" i="60"/>
  <c r="CL10" i="60"/>
  <c r="CL19" i="60"/>
  <c r="CL7" i="60"/>
  <c r="CL22" i="60"/>
  <c r="CL13" i="60"/>
  <c r="CL14" i="60"/>
  <c r="CL15" i="60"/>
  <c r="CL21" i="60"/>
  <c r="CL16" i="60"/>
  <c r="CL17" i="60"/>
  <c r="CL20" i="60"/>
  <c r="CL18" i="60"/>
  <c r="CL11" i="60"/>
  <c r="S1" i="58"/>
  <c r="CN16" i="58"/>
  <c r="CN21" i="58"/>
  <c r="CN22" i="58"/>
  <c r="CN20" i="58"/>
  <c r="CN4" i="58"/>
  <c r="CN10" i="58"/>
  <c r="CN6" i="58"/>
  <c r="CN7" i="58"/>
  <c r="CN11" i="58"/>
  <c r="CN9" i="58"/>
  <c r="CN12" i="58"/>
  <c r="CN5" i="58"/>
  <c r="CN13" i="58"/>
  <c r="CN8" i="58"/>
  <c r="CN3" i="58"/>
  <c r="CN17" i="58"/>
  <c r="CN14" i="58"/>
  <c r="CN19" i="58"/>
  <c r="CN15" i="58"/>
  <c r="CN18" i="58"/>
  <c r="L1" i="60"/>
  <c r="CD18" i="60"/>
  <c r="CD10" i="60"/>
  <c r="CD15" i="60"/>
  <c r="CD11" i="60"/>
  <c r="CD22" i="60"/>
  <c r="CD12" i="60"/>
  <c r="CD5" i="60"/>
  <c r="CD6" i="60"/>
  <c r="CD4" i="60"/>
  <c r="CD7" i="60"/>
  <c r="CD8" i="60"/>
  <c r="CD13" i="60"/>
  <c r="CD9" i="60"/>
  <c r="CD3" i="60"/>
  <c r="CD17" i="60"/>
  <c r="CD14" i="60"/>
  <c r="CD21" i="60"/>
  <c r="CD16" i="60"/>
  <c r="CD19" i="60"/>
  <c r="CD20" i="60"/>
  <c r="I1" i="60"/>
  <c r="CA13" i="60"/>
  <c r="CA12" i="60"/>
  <c r="CA7" i="60"/>
  <c r="CA6" i="60"/>
  <c r="CA5" i="60"/>
  <c r="CA9" i="60"/>
  <c r="CA8" i="60"/>
  <c r="CA10" i="60"/>
  <c r="CA11" i="60"/>
  <c r="CA4" i="60"/>
  <c r="CA3" i="60"/>
  <c r="CA17" i="60"/>
  <c r="CA16" i="60"/>
  <c r="CA18" i="60"/>
  <c r="CA20" i="60"/>
  <c r="CA19" i="60"/>
  <c r="CA14" i="60"/>
  <c r="CA21" i="60"/>
  <c r="CA15" i="60"/>
  <c r="CA22" i="60"/>
  <c r="T1" i="58"/>
  <c r="CO22" i="58"/>
  <c r="CO14" i="58"/>
  <c r="CO21" i="58"/>
  <c r="CO4" i="58"/>
  <c r="CO9" i="58"/>
  <c r="CO11" i="58"/>
  <c r="CO12" i="58"/>
  <c r="CO10" i="58"/>
  <c r="CO5" i="58"/>
  <c r="CO6" i="58"/>
  <c r="CO13" i="58"/>
  <c r="CO3" i="58"/>
  <c r="CO7" i="58"/>
  <c r="CO8" i="58"/>
  <c r="CO18" i="58"/>
  <c r="CO20" i="58"/>
  <c r="CO19" i="58"/>
  <c r="CO15" i="58"/>
  <c r="CO16" i="58"/>
  <c r="CO17" i="58"/>
  <c r="L1" i="58"/>
  <c r="CG8" i="58"/>
  <c r="CG5" i="58"/>
  <c r="CG7" i="58"/>
  <c r="CG9" i="58"/>
  <c r="CG12" i="58"/>
  <c r="CG13" i="58"/>
  <c r="CG11" i="58"/>
  <c r="CG4" i="58"/>
  <c r="CG3" i="58"/>
  <c r="CG10" i="58"/>
  <c r="CG18" i="58"/>
  <c r="CG6" i="58"/>
  <c r="CG17" i="58"/>
  <c r="CG15" i="58"/>
  <c r="CG14" i="58"/>
  <c r="CG20" i="58"/>
  <c r="CG21" i="58"/>
  <c r="CG19" i="58"/>
  <c r="CG22" i="58"/>
  <c r="CG16" i="58"/>
  <c r="I1" i="57"/>
  <c r="CD17" i="57"/>
  <c r="CD20" i="57"/>
  <c r="CD18" i="57"/>
  <c r="CD21" i="57"/>
  <c r="CD22" i="57"/>
  <c r="CD19" i="57"/>
  <c r="CD15" i="57"/>
  <c r="CD10" i="57"/>
  <c r="CD7" i="57"/>
  <c r="CD11" i="57"/>
  <c r="CD8" i="57"/>
  <c r="CD4" i="57"/>
  <c r="CD13" i="57"/>
  <c r="CD12" i="57"/>
  <c r="CD9" i="57"/>
  <c r="CD5" i="57"/>
  <c r="CD6" i="57"/>
  <c r="CD3" i="57"/>
  <c r="CD16" i="57"/>
  <c r="CD14" i="57"/>
  <c r="T1" i="57"/>
  <c r="CO19" i="57"/>
  <c r="CO21" i="57"/>
  <c r="CO12" i="57"/>
  <c r="CO9" i="57"/>
  <c r="CO5" i="57"/>
  <c r="CO10" i="57"/>
  <c r="CO13" i="57"/>
  <c r="CO11" i="57"/>
  <c r="CO6" i="57"/>
  <c r="CO4" i="57"/>
  <c r="CO7" i="57"/>
  <c r="CO3" i="57"/>
  <c r="CO8" i="57"/>
  <c r="CO17" i="57"/>
  <c r="CO16" i="57"/>
  <c r="CO18" i="57"/>
  <c r="CO20" i="57"/>
  <c r="CO14" i="57"/>
  <c r="CO22" i="57"/>
  <c r="CO15" i="57"/>
  <c r="S1" i="60"/>
  <c r="CK20" i="60"/>
  <c r="CK19" i="60"/>
  <c r="CK14" i="60"/>
  <c r="CK18" i="60"/>
  <c r="CK21" i="60"/>
  <c r="CK4" i="60"/>
  <c r="CK11" i="60"/>
  <c r="CK12" i="60"/>
  <c r="CK10" i="60"/>
  <c r="CK6" i="60"/>
  <c r="CK7" i="60"/>
  <c r="CK9" i="60"/>
  <c r="CK13" i="60"/>
  <c r="CK5" i="60"/>
  <c r="CK8" i="60"/>
  <c r="CK3" i="60"/>
  <c r="CK17" i="60"/>
  <c r="CK16" i="60"/>
  <c r="CK15" i="60"/>
  <c r="CK22" i="60"/>
  <c r="L1" i="57"/>
  <c r="CG17" i="57"/>
  <c r="CG19" i="57"/>
  <c r="CG16" i="57"/>
  <c r="CG22" i="57"/>
  <c r="CG8" i="57"/>
  <c r="CG9" i="57"/>
  <c r="CG10" i="57"/>
  <c r="CG5" i="57"/>
  <c r="CG6" i="57"/>
  <c r="CG11" i="57"/>
  <c r="CG13" i="57"/>
  <c r="CG7" i="57"/>
  <c r="CG4" i="57"/>
  <c r="CG3" i="57"/>
  <c r="CG12" i="57"/>
  <c r="CG20" i="57"/>
  <c r="CG15" i="57"/>
  <c r="CG21" i="57"/>
  <c r="CG18" i="57"/>
  <c r="CG14" i="57"/>
  <c r="O1" i="57"/>
  <c r="CJ17" i="57"/>
  <c r="CJ15" i="57"/>
  <c r="CJ11" i="57"/>
  <c r="CJ14" i="57"/>
  <c r="CJ7" i="57"/>
  <c r="CJ19" i="57"/>
  <c r="CJ13" i="57"/>
  <c r="CJ4" i="57"/>
  <c r="CJ8" i="57"/>
  <c r="CJ9" i="57"/>
  <c r="CJ12" i="57"/>
  <c r="CJ10" i="57"/>
  <c r="CJ6" i="57"/>
  <c r="CJ5" i="57"/>
  <c r="CJ3" i="57"/>
  <c r="CJ18" i="57"/>
  <c r="CJ20" i="57"/>
  <c r="CJ21" i="57"/>
  <c r="CJ16" i="57"/>
  <c r="CJ22" i="57"/>
  <c r="H1" i="57"/>
  <c r="CC17" i="57"/>
  <c r="CC15" i="57"/>
  <c r="CC20" i="57"/>
  <c r="CC21" i="57"/>
  <c r="CC18" i="57"/>
  <c r="CC14" i="57"/>
  <c r="CC16" i="57"/>
  <c r="CC11" i="57"/>
  <c r="CC7" i="57"/>
  <c r="CC4" i="57"/>
  <c r="CC5" i="57"/>
  <c r="CC8" i="57"/>
  <c r="CC12" i="57"/>
  <c r="CC22" i="57"/>
  <c r="CC13" i="57"/>
  <c r="CC6" i="57"/>
  <c r="CC9" i="57"/>
  <c r="CC10" i="57"/>
  <c r="CC3" i="57"/>
  <c r="CC19" i="57"/>
  <c r="F1" i="58"/>
  <c r="CA22" i="58"/>
  <c r="CA17" i="58"/>
  <c r="CA7" i="58"/>
  <c r="CA21" i="58"/>
  <c r="CA13" i="58"/>
  <c r="CA16" i="58"/>
  <c r="CA18" i="58"/>
  <c r="CA19" i="58"/>
  <c r="CA12" i="58"/>
  <c r="CA3" i="58"/>
  <c r="CA8" i="58"/>
  <c r="CA6" i="58"/>
  <c r="CA9" i="58"/>
  <c r="CA15" i="58"/>
  <c r="CA10" i="58"/>
  <c r="CA5" i="58"/>
  <c r="CA4" i="58"/>
  <c r="CA20" i="58"/>
  <c r="CA14" i="58"/>
  <c r="CA11" i="58"/>
  <c r="P1" i="60"/>
  <c r="CH20" i="60"/>
  <c r="CH5" i="60"/>
  <c r="CH15" i="60"/>
  <c r="CH6" i="60"/>
  <c r="CH11" i="60"/>
  <c r="CH12" i="60"/>
  <c r="CH10" i="60"/>
  <c r="CH8" i="60"/>
  <c r="CH9" i="60"/>
  <c r="CH4" i="60"/>
  <c r="CH13" i="60"/>
  <c r="CH3" i="60"/>
  <c r="CH19" i="60"/>
  <c r="CH18" i="60"/>
  <c r="CH14" i="60"/>
  <c r="CH21" i="60"/>
  <c r="CH16" i="60"/>
  <c r="CH22" i="60"/>
  <c r="CH17" i="60"/>
  <c r="CH7" i="60"/>
  <c r="O1" i="58"/>
  <c r="CJ16" i="58"/>
  <c r="CJ19" i="58"/>
  <c r="CJ17" i="58"/>
  <c r="CJ12" i="58"/>
  <c r="CJ13" i="58"/>
  <c r="CJ7" i="58"/>
  <c r="CJ8" i="58"/>
  <c r="CJ5" i="58"/>
  <c r="CJ11" i="58"/>
  <c r="CJ6" i="58"/>
  <c r="CJ10" i="58"/>
  <c r="CJ3" i="58"/>
  <c r="CJ4" i="58"/>
  <c r="CJ9" i="58"/>
  <c r="CJ14" i="58"/>
  <c r="CJ15" i="58"/>
  <c r="CJ18" i="58"/>
  <c r="CJ22" i="58"/>
  <c r="CJ20" i="58"/>
  <c r="CJ21" i="58"/>
  <c r="H1" i="58"/>
  <c r="CC11" i="58"/>
  <c r="CC20" i="58"/>
  <c r="CC13" i="58"/>
  <c r="CC5" i="58"/>
  <c r="CC16" i="58"/>
  <c r="CC15" i="58"/>
  <c r="CC8" i="58"/>
  <c r="CC12" i="58"/>
  <c r="CC4" i="58"/>
  <c r="CC10" i="58"/>
  <c r="CC6" i="58"/>
  <c r="CC17" i="58"/>
  <c r="CC3" i="58"/>
  <c r="CC21" i="58"/>
  <c r="CC18" i="58"/>
  <c r="CC7" i="58"/>
  <c r="CC9" i="58"/>
  <c r="CC22" i="58"/>
  <c r="CC19" i="58"/>
  <c r="CC14" i="58"/>
  <c r="F1" i="60"/>
  <c r="BX14" i="60"/>
  <c r="BX13" i="60"/>
  <c r="BX4" i="60"/>
  <c r="BX12" i="60"/>
  <c r="BX18" i="60"/>
  <c r="BX22" i="60"/>
  <c r="BX11" i="60"/>
  <c r="BX10" i="60"/>
  <c r="BX15" i="60"/>
  <c r="BX8" i="60"/>
  <c r="BX5" i="60"/>
  <c r="BX17" i="60"/>
  <c r="BX20" i="60"/>
  <c r="BX19" i="60"/>
  <c r="BX16" i="60"/>
  <c r="BX3" i="60"/>
  <c r="BX9" i="60"/>
  <c r="BX7" i="60"/>
  <c r="BX6" i="60"/>
  <c r="BX21" i="60"/>
  <c r="P1" i="58"/>
  <c r="CK16" i="58"/>
  <c r="CK20" i="58"/>
  <c r="CK17" i="58"/>
  <c r="CK19" i="58"/>
  <c r="CK15" i="58"/>
  <c r="CK18" i="58"/>
  <c r="CK11" i="58"/>
  <c r="CK22" i="58"/>
  <c r="CK7" i="58"/>
  <c r="CK21" i="58"/>
  <c r="CK10" i="58"/>
  <c r="CK8" i="58"/>
  <c r="CK5" i="58"/>
  <c r="CK13" i="58"/>
  <c r="CK12" i="58"/>
  <c r="CK9" i="58"/>
  <c r="CK4" i="58"/>
  <c r="CK6" i="58"/>
  <c r="CK3" i="58"/>
  <c r="CK14" i="58"/>
  <c r="O1" i="60"/>
  <c r="CG4" i="60"/>
  <c r="CG12" i="60"/>
  <c r="CG6" i="60"/>
  <c r="CG8" i="60"/>
  <c r="CG5" i="60"/>
  <c r="CG10" i="60"/>
  <c r="CG11" i="60"/>
  <c r="CG3" i="60"/>
  <c r="CG7" i="60"/>
  <c r="CG17" i="60"/>
  <c r="CG13" i="60"/>
  <c r="CG19" i="60"/>
  <c r="CG14" i="60"/>
  <c r="CG20" i="60"/>
  <c r="CG22" i="60"/>
  <c r="CG16" i="60"/>
  <c r="CG15" i="60"/>
  <c r="CG21" i="60"/>
  <c r="CG18" i="60"/>
  <c r="CG9" i="60"/>
  <c r="P1" i="57"/>
  <c r="CK15" i="57"/>
  <c r="CK13" i="57"/>
  <c r="CK6" i="57"/>
  <c r="CK7" i="57"/>
  <c r="CK21" i="57"/>
  <c r="CK8" i="57"/>
  <c r="CK12" i="57"/>
  <c r="CK5" i="57"/>
  <c r="CK9" i="57"/>
  <c r="CK11" i="57"/>
  <c r="CK3" i="57"/>
  <c r="CK10" i="57"/>
  <c r="CK4" i="57"/>
  <c r="CK18" i="57"/>
  <c r="CK19" i="57"/>
  <c r="CK20" i="57"/>
  <c r="CK14" i="57"/>
  <c r="CK16" i="57"/>
  <c r="CK17" i="57"/>
  <c r="CK22" i="57"/>
  <c r="H1" i="60"/>
  <c r="BZ15" i="60"/>
  <c r="BZ14" i="60"/>
  <c r="BZ9" i="60"/>
  <c r="BZ20" i="60"/>
  <c r="BZ13" i="60"/>
  <c r="BZ19" i="60"/>
  <c r="BZ8" i="60"/>
  <c r="BZ7" i="60"/>
  <c r="BZ21" i="60"/>
  <c r="BZ10" i="60"/>
  <c r="BZ12" i="60"/>
  <c r="BZ4" i="60"/>
  <c r="BZ5" i="60"/>
  <c r="BZ11" i="60"/>
  <c r="BZ3" i="60"/>
  <c r="BZ18" i="60"/>
  <c r="BZ17" i="60"/>
  <c r="BZ22" i="60"/>
  <c r="BZ6" i="60"/>
  <c r="BZ16" i="60"/>
  <c r="F1" i="57"/>
  <c r="CA3" i="57"/>
  <c r="CA10" i="57"/>
  <c r="CA7" i="57"/>
  <c r="CA11" i="57"/>
  <c r="CA20" i="57"/>
  <c r="CA4" i="57"/>
  <c r="CA17" i="57"/>
  <c r="CA12" i="57"/>
  <c r="CA6" i="57"/>
  <c r="CA5" i="57"/>
  <c r="CA16" i="57"/>
  <c r="CA13" i="57"/>
  <c r="CA14" i="57"/>
  <c r="CA21" i="57"/>
  <c r="CA18" i="57"/>
  <c r="CA19" i="57"/>
  <c r="CA8" i="57"/>
  <c r="CA9" i="57"/>
  <c r="CA15" i="57"/>
  <c r="CA22" i="57"/>
  <c r="M1" i="58"/>
  <c r="CH20" i="58"/>
  <c r="CH14" i="58"/>
  <c r="CH16" i="58"/>
  <c r="CH21" i="58"/>
  <c r="CH18" i="58"/>
  <c r="CH5" i="58"/>
  <c r="CH10" i="58"/>
  <c r="CH6" i="58"/>
  <c r="CH11" i="58"/>
  <c r="CH12" i="58"/>
  <c r="CH4" i="58"/>
  <c r="CH8" i="58"/>
  <c r="CH9" i="58"/>
  <c r="CH7" i="58"/>
  <c r="CH13" i="58"/>
  <c r="CH3" i="58"/>
  <c r="CH15" i="58"/>
  <c r="CH22" i="58"/>
  <c r="CH19" i="58"/>
  <c r="CH17" i="58"/>
  <c r="U1" i="60"/>
  <c r="CM11" i="60"/>
  <c r="CM7" i="60"/>
  <c r="CM3" i="60"/>
  <c r="CM4" i="60"/>
  <c r="CM21" i="60"/>
  <c r="CM5" i="60"/>
  <c r="CM10" i="60"/>
  <c r="CM14" i="60"/>
  <c r="CM13" i="60"/>
  <c r="CM20" i="60"/>
  <c r="CM8" i="60"/>
  <c r="CM15" i="60"/>
  <c r="CM18" i="60"/>
  <c r="CM17" i="60"/>
  <c r="CM22" i="60"/>
  <c r="CM19" i="60"/>
  <c r="CM16" i="60"/>
  <c r="CM6" i="60"/>
  <c r="CM12" i="60"/>
  <c r="CM9" i="60"/>
  <c r="J1" i="60"/>
  <c r="CB20" i="60"/>
  <c r="CB19" i="60"/>
  <c r="CB21" i="60"/>
  <c r="CB8" i="60"/>
  <c r="CB13" i="60"/>
  <c r="CB12" i="60"/>
  <c r="CB5" i="60"/>
  <c r="CB10" i="60"/>
  <c r="CB9" i="60"/>
  <c r="CB7" i="60"/>
  <c r="CB11" i="60"/>
  <c r="CB4" i="60"/>
  <c r="CB3" i="60"/>
  <c r="CB6" i="60"/>
  <c r="CB17" i="60"/>
  <c r="CB18" i="60"/>
  <c r="CB16" i="60"/>
  <c r="CB14" i="60"/>
  <c r="CB15" i="60"/>
  <c r="CB22" i="60"/>
  <c r="K1" i="57"/>
  <c r="CF6" i="57"/>
  <c r="CF7" i="57"/>
  <c r="CF9" i="57"/>
  <c r="CF11" i="57"/>
  <c r="CF4" i="57"/>
  <c r="CF5" i="57"/>
  <c r="CF8" i="57"/>
  <c r="CF3" i="57"/>
  <c r="CF10" i="57"/>
  <c r="CF15" i="57"/>
  <c r="CF12" i="57"/>
  <c r="CF13" i="57"/>
  <c r="CF19" i="57"/>
  <c r="CF18" i="57"/>
  <c r="CF20" i="57"/>
  <c r="CF22" i="57"/>
  <c r="CF14" i="57"/>
  <c r="CF16" i="57"/>
  <c r="CF21" i="57"/>
  <c r="CF17" i="57"/>
  <c r="E1" i="60"/>
  <c r="AI6" i="60"/>
  <c r="AI1" i="60" s="1"/>
  <c r="BW14" i="60"/>
  <c r="BW9" i="60"/>
  <c r="BW6" i="60"/>
  <c r="BW3" i="60"/>
  <c r="BW5" i="60"/>
  <c r="BW13" i="60"/>
  <c r="BW22" i="60"/>
  <c r="BW18" i="60"/>
  <c r="BW16" i="60"/>
  <c r="BW15" i="60"/>
  <c r="BW4" i="60"/>
  <c r="BW11" i="60"/>
  <c r="BW21" i="60"/>
  <c r="BW12" i="60"/>
  <c r="BW7" i="60"/>
  <c r="BW17" i="60"/>
  <c r="BW8" i="60"/>
  <c r="BW10" i="60"/>
  <c r="BW19" i="60"/>
  <c r="BW20" i="60"/>
  <c r="J1" i="58"/>
  <c r="CE18" i="58"/>
  <c r="CE11" i="58"/>
  <c r="CE6" i="58"/>
  <c r="CE4" i="58"/>
  <c r="CE8" i="58"/>
  <c r="CE7" i="58"/>
  <c r="CE10" i="58"/>
  <c r="CE13" i="58"/>
  <c r="CE5" i="58"/>
  <c r="CE9" i="58"/>
  <c r="CE12" i="58"/>
  <c r="CE3" i="58"/>
  <c r="CE14" i="58"/>
  <c r="CE21" i="58"/>
  <c r="CE19" i="58"/>
  <c r="CE20" i="58"/>
  <c r="CE17" i="58"/>
  <c r="CE22" i="58"/>
  <c r="CE15" i="58"/>
  <c r="CE16" i="58"/>
  <c r="BZ4" i="58"/>
  <c r="BZ15" i="58"/>
  <c r="BZ9" i="58"/>
  <c r="BZ3" i="58"/>
  <c r="BZ5" i="58"/>
  <c r="BZ7" i="58"/>
  <c r="BZ6" i="58"/>
  <c r="BZ12" i="58"/>
  <c r="BZ19" i="58"/>
  <c r="BZ18" i="58"/>
  <c r="BZ20" i="58"/>
  <c r="AI6" i="58"/>
  <c r="AI1" i="58" s="1"/>
  <c r="BZ21" i="58"/>
  <c r="AA17" i="58"/>
  <c r="BZ17" i="58"/>
  <c r="BZ8" i="58"/>
  <c r="BZ10" i="58"/>
  <c r="E1" i="58"/>
  <c r="BZ13" i="58"/>
  <c r="BZ14" i="58"/>
  <c r="BZ22" i="58"/>
  <c r="BZ11" i="58"/>
  <c r="BZ16" i="58"/>
  <c r="M1" i="57"/>
  <c r="CH15" i="57"/>
  <c r="CH17" i="57"/>
  <c r="CH19" i="57"/>
  <c r="CH4" i="57"/>
  <c r="CH5" i="57"/>
  <c r="CH13" i="57"/>
  <c r="CH16" i="57"/>
  <c r="CH22" i="57"/>
  <c r="CH7" i="57"/>
  <c r="CH10" i="57"/>
  <c r="CH6" i="57"/>
  <c r="CH9" i="57"/>
  <c r="CH21" i="57"/>
  <c r="CH12" i="57"/>
  <c r="CH3" i="57"/>
  <c r="CH8" i="57"/>
  <c r="CH14" i="57"/>
  <c r="CH11" i="57"/>
  <c r="CH18" i="57"/>
  <c r="CH20" i="57"/>
  <c r="U1" i="58"/>
  <c r="CP17" i="58"/>
  <c r="CP11" i="58"/>
  <c r="CP10" i="58"/>
  <c r="CP4" i="58"/>
  <c r="CP12" i="58"/>
  <c r="CP6" i="58"/>
  <c r="CP5" i="58"/>
  <c r="CP7" i="58"/>
  <c r="CP9" i="58"/>
  <c r="CP13" i="58"/>
  <c r="CP8" i="58"/>
  <c r="CP3" i="58"/>
  <c r="CP22" i="58"/>
  <c r="CP14" i="58"/>
  <c r="CP18" i="58"/>
  <c r="CP21" i="58"/>
  <c r="CP16" i="58"/>
  <c r="CP20" i="58"/>
  <c r="CP15" i="58"/>
  <c r="CP19" i="58"/>
  <c r="J1" i="57"/>
  <c r="CE17" i="57"/>
  <c r="CE14" i="57"/>
  <c r="CE10" i="57"/>
  <c r="CE18" i="57"/>
  <c r="CE21" i="57"/>
  <c r="CE20" i="57"/>
  <c r="CE6" i="57"/>
  <c r="CE5" i="57"/>
  <c r="CE7" i="57"/>
  <c r="CE13" i="57"/>
  <c r="CE8" i="57"/>
  <c r="CE12" i="57"/>
  <c r="CE11" i="57"/>
  <c r="CE9" i="57"/>
  <c r="CE4" i="57"/>
  <c r="CE3" i="57"/>
  <c r="CE22" i="57"/>
  <c r="CE19" i="57"/>
  <c r="CE16" i="57"/>
  <c r="CE15" i="57"/>
  <c r="K1" i="60"/>
  <c r="CC6" i="60"/>
  <c r="CC10" i="60"/>
  <c r="CC5" i="60"/>
  <c r="CC12" i="60"/>
  <c r="CC13" i="60"/>
  <c r="CC11" i="60"/>
  <c r="CC3" i="60"/>
  <c r="CC4" i="60"/>
  <c r="CC7" i="60"/>
  <c r="CC17" i="60"/>
  <c r="CC8" i="60"/>
  <c r="CC21" i="60"/>
  <c r="CC15" i="60"/>
  <c r="CC22" i="60"/>
  <c r="CC14" i="60"/>
  <c r="CC19" i="60"/>
  <c r="CC20" i="60"/>
  <c r="CC18" i="60"/>
  <c r="CC16" i="60"/>
  <c r="CC9" i="60"/>
  <c r="M1" i="60"/>
  <c r="CE21" i="60"/>
  <c r="CE20" i="60"/>
  <c r="CE19" i="60"/>
  <c r="CE15" i="60"/>
  <c r="CE10" i="60"/>
  <c r="CE11" i="60"/>
  <c r="CE22" i="60"/>
  <c r="CE6" i="60"/>
  <c r="CE5" i="60"/>
  <c r="CE13" i="60"/>
  <c r="CE4" i="60"/>
  <c r="CE17" i="60"/>
  <c r="CE7" i="60"/>
  <c r="CE12" i="60"/>
  <c r="CE9" i="60"/>
  <c r="CE14" i="60"/>
  <c r="CE8" i="60"/>
  <c r="CE3" i="60"/>
  <c r="CE16" i="60"/>
  <c r="CE18" i="60"/>
  <c r="U1" i="57"/>
  <c r="CP18" i="57"/>
  <c r="CP4" i="57"/>
  <c r="CP9" i="57"/>
  <c r="CP12" i="57"/>
  <c r="CP8" i="57"/>
  <c r="CP5" i="57"/>
  <c r="CP13" i="57"/>
  <c r="CP10" i="57"/>
  <c r="CP11" i="57"/>
  <c r="CP6" i="57"/>
  <c r="CP3" i="57"/>
  <c r="CP7" i="57"/>
  <c r="CP19" i="57"/>
  <c r="CP20" i="57"/>
  <c r="CP21" i="57"/>
  <c r="CP15" i="57"/>
  <c r="CP16" i="57"/>
  <c r="CP14" i="57"/>
  <c r="CP22" i="57"/>
  <c r="CP17" i="57"/>
  <c r="K1" i="58"/>
  <c r="CF14" i="58"/>
  <c r="CF20" i="58"/>
  <c r="CF16" i="58"/>
  <c r="CF17" i="58"/>
  <c r="CF11" i="58"/>
  <c r="CF8" i="58"/>
  <c r="CF7" i="58"/>
  <c r="CF10" i="58"/>
  <c r="CF4" i="58"/>
  <c r="CF9" i="58"/>
  <c r="CF13" i="58"/>
  <c r="CF12" i="58"/>
  <c r="CF3" i="58"/>
  <c r="CF6" i="58"/>
  <c r="CF18" i="58"/>
  <c r="CF5" i="58"/>
  <c r="CF22" i="58"/>
  <c r="CF15" i="58"/>
  <c r="CF19" i="58"/>
  <c r="CF21" i="58"/>
  <c r="E1" i="57"/>
  <c r="AA17" i="57"/>
  <c r="AI6" i="57"/>
  <c r="AI1" i="57" s="1"/>
  <c r="BZ7" i="57"/>
  <c r="BZ11" i="57"/>
  <c r="BZ15" i="57"/>
  <c r="BZ20" i="57"/>
  <c r="BZ5" i="57"/>
  <c r="BZ4" i="57"/>
  <c r="BZ8" i="57"/>
  <c r="BZ10" i="57"/>
  <c r="BZ16" i="57"/>
  <c r="BZ14" i="57"/>
  <c r="BZ18" i="57"/>
  <c r="BZ21" i="57"/>
  <c r="BZ6" i="57"/>
  <c r="BZ13" i="57"/>
  <c r="BZ19" i="57"/>
  <c r="BZ9" i="57"/>
  <c r="BZ12" i="57"/>
  <c r="BZ17" i="57"/>
  <c r="BZ22" i="57"/>
  <c r="BZ3" i="57"/>
  <c r="S68" i="5"/>
  <c r="S73" i="5" s="1"/>
  <c r="N67" i="5"/>
  <c r="N72" i="5" s="1"/>
  <c r="U66" i="5"/>
  <c r="U71" i="5" s="1"/>
  <c r="Y68" i="5"/>
  <c r="Y73" i="5" s="1"/>
  <c r="V66" i="5"/>
  <c r="V71" i="5" s="1"/>
  <c r="X67" i="5"/>
  <c r="X72" i="5" s="1"/>
  <c r="R38" i="12"/>
  <c r="V37" i="12"/>
  <c r="X37" i="12"/>
  <c r="Y69" i="5"/>
  <c r="Y74" i="5" s="1"/>
  <c r="P66" i="5"/>
  <c r="P71" i="5" s="1"/>
  <c r="W68" i="5"/>
  <c r="W73" i="5" s="1"/>
  <c r="S66" i="5"/>
  <c r="S71" i="5" s="1"/>
  <c r="AA69" i="5"/>
  <c r="AA74" i="5" s="1"/>
  <c r="T66" i="5"/>
  <c r="T71" i="5" s="1"/>
  <c r="AA68" i="5"/>
  <c r="AA73" i="5" s="1"/>
  <c r="T68" i="5"/>
  <c r="T73" i="5" s="1"/>
  <c r="Q37" i="5"/>
  <c r="N36" i="5"/>
  <c r="M35" i="5"/>
  <c r="AH35" i="5"/>
  <c r="AF35" i="5"/>
  <c r="AL35" i="5"/>
  <c r="AB35" i="5"/>
  <c r="AK35" i="5"/>
  <c r="AE35" i="5"/>
  <c r="AM35" i="5"/>
  <c r="AC35" i="5"/>
  <c r="AJ35" i="5"/>
  <c r="AD35" i="5"/>
  <c r="AO35" i="5"/>
  <c r="AI35" i="5"/>
  <c r="AG35" i="5"/>
  <c r="AN35" i="5"/>
  <c r="AP35" i="5"/>
  <c r="Z66" i="5"/>
  <c r="Z71" i="5" s="1"/>
  <c r="AA33" i="5"/>
  <c r="V35" i="5"/>
  <c r="W36" i="5"/>
  <c r="X34" i="5"/>
  <c r="Q69" i="5"/>
  <c r="Q74" i="5" s="1"/>
  <c r="N68" i="5"/>
  <c r="N73" i="5" s="1"/>
  <c r="M36" i="5"/>
  <c r="AI36" i="5"/>
  <c r="AL36" i="5"/>
  <c r="AP36" i="5"/>
  <c r="AN36" i="5"/>
  <c r="AF36" i="5"/>
  <c r="AE36" i="5"/>
  <c r="AK36" i="5"/>
  <c r="AJ36" i="5"/>
  <c r="AB36" i="5"/>
  <c r="AC36" i="5"/>
  <c r="AH36" i="5"/>
  <c r="AO36" i="5"/>
  <c r="AD36" i="5"/>
  <c r="AG36" i="5"/>
  <c r="AM36" i="5"/>
  <c r="Z33" i="5"/>
  <c r="R35" i="5"/>
  <c r="Y66" i="5"/>
  <c r="Y71" i="5" s="1"/>
  <c r="U67" i="5"/>
  <c r="U72" i="5" s="1"/>
  <c r="S33" i="5"/>
  <c r="O36" i="5"/>
  <c r="X66" i="5"/>
  <c r="X71" i="5" s="1"/>
  <c r="Q36" i="5"/>
  <c r="N35" i="5"/>
  <c r="M34" i="5"/>
  <c r="AO34" i="5"/>
  <c r="AJ34" i="5"/>
  <c r="AM34" i="5"/>
  <c r="AK34" i="5"/>
  <c r="AL34" i="5"/>
  <c r="AB34" i="5"/>
  <c r="AC34" i="5"/>
  <c r="AD34" i="5"/>
  <c r="AH34" i="5"/>
  <c r="AI34" i="5"/>
  <c r="AF34" i="5"/>
  <c r="AG34" i="5"/>
  <c r="AP34" i="5"/>
  <c r="AE34" i="5"/>
  <c r="AN34" i="5"/>
  <c r="Z70" i="5"/>
  <c r="Z75" i="5" s="1"/>
  <c r="AA70" i="5"/>
  <c r="AA75" i="5" s="1"/>
  <c r="R67" i="5"/>
  <c r="R72" i="5" s="1"/>
  <c r="P33" i="5"/>
  <c r="V67" i="5"/>
  <c r="V72" i="5" s="1"/>
  <c r="T34" i="5"/>
  <c r="S70" i="5"/>
  <c r="S75" i="5" s="1"/>
  <c r="U35" i="5"/>
  <c r="O68" i="5"/>
  <c r="O73" i="5" s="1"/>
  <c r="X33" i="5"/>
  <c r="Q68" i="5"/>
  <c r="Q73" i="5" s="1"/>
  <c r="M37" i="5"/>
  <c r="AO37" i="5"/>
  <c r="AN37" i="5"/>
  <c r="AD37" i="5"/>
  <c r="AL37" i="5"/>
  <c r="AC37" i="5"/>
  <c r="AJ37" i="5"/>
  <c r="AK37" i="5"/>
  <c r="AB37" i="5"/>
  <c r="AH37" i="5"/>
  <c r="AP37" i="5"/>
  <c r="AG37" i="5"/>
  <c r="AM37" i="5"/>
  <c r="AE37" i="5"/>
  <c r="AF37" i="5"/>
  <c r="AI37" i="5"/>
  <c r="Y36" i="5"/>
  <c r="W35" i="5"/>
  <c r="V34" i="5"/>
  <c r="O35" i="5"/>
  <c r="X70" i="5"/>
  <c r="X75" i="5" s="1"/>
  <c r="M33" i="5"/>
  <c r="AO33" i="5"/>
  <c r="AP33" i="5"/>
  <c r="AG33" i="5"/>
  <c r="AN33" i="5"/>
  <c r="AK33" i="5"/>
  <c r="AE33" i="5"/>
  <c r="AL33" i="5"/>
  <c r="AD33" i="5"/>
  <c r="AF33" i="5"/>
  <c r="AH33" i="5"/>
  <c r="AI33" i="5"/>
  <c r="AC33" i="5"/>
  <c r="AB33" i="5"/>
  <c r="AM33" i="5"/>
  <c r="AJ33" i="5"/>
  <c r="Z37" i="5"/>
  <c r="AA37" i="5"/>
  <c r="R34" i="5"/>
  <c r="W67" i="5"/>
  <c r="W72" i="5" s="1"/>
  <c r="T33" i="5"/>
  <c r="O67" i="5"/>
  <c r="O72" i="5" s="1"/>
  <c r="Q35" i="5"/>
  <c r="N34" i="5"/>
  <c r="M66" i="5"/>
  <c r="M71" i="5" s="1"/>
  <c r="Z69" i="5"/>
  <c r="Z74" i="5" s="1"/>
  <c r="P70" i="5"/>
  <c r="P75" i="5" s="1"/>
  <c r="U34" i="5"/>
  <c r="O69" i="5"/>
  <c r="O74" i="5" s="1"/>
  <c r="P34" i="5"/>
  <c r="X37" i="5"/>
  <c r="N66" i="5"/>
  <c r="N71" i="5" s="1"/>
  <c r="M68" i="5"/>
  <c r="M73" i="5" s="1"/>
  <c r="R66" i="5"/>
  <c r="R71" i="5" s="1"/>
  <c r="Y35" i="5"/>
  <c r="P37" i="5"/>
  <c r="W34" i="5"/>
  <c r="U33" i="5"/>
  <c r="T70" i="5"/>
  <c r="T75" i="5" s="1"/>
  <c r="S69" i="5"/>
  <c r="S74" i="5" s="1"/>
  <c r="Q67" i="5"/>
  <c r="Q72" i="5" s="1"/>
  <c r="N33" i="5"/>
  <c r="M69" i="5"/>
  <c r="M74" i="5" s="1"/>
  <c r="Y67" i="5"/>
  <c r="Y72" i="5" s="1"/>
  <c r="P69" i="5"/>
  <c r="P74" i="5" s="1"/>
  <c r="W66" i="5"/>
  <c r="W71" i="5" s="1"/>
  <c r="V33" i="5"/>
  <c r="T37" i="5"/>
  <c r="S36" i="5"/>
  <c r="O34" i="5"/>
  <c r="Z36" i="5"/>
  <c r="R33" i="5"/>
  <c r="V70" i="5"/>
  <c r="V75" i="5" s="1"/>
  <c r="U37" i="5"/>
  <c r="T69" i="5"/>
  <c r="T74" i="5" s="1"/>
  <c r="S37" i="5"/>
  <c r="X36" i="5"/>
  <c r="Q34" i="5"/>
  <c r="R70" i="5"/>
  <c r="R75" i="5" s="1"/>
  <c r="P36" i="5"/>
  <c r="W70" i="5"/>
  <c r="W75" i="5" s="1"/>
  <c r="U69" i="5"/>
  <c r="U74" i="5" s="1"/>
  <c r="O33" i="5"/>
  <c r="X68" i="5"/>
  <c r="X73" i="5" s="1"/>
  <c r="M70" i="5"/>
  <c r="M75" i="5" s="1"/>
  <c r="Z35" i="5"/>
  <c r="AA36" i="5"/>
  <c r="Y34" i="5"/>
  <c r="P68" i="5"/>
  <c r="P73" i="5" s="1"/>
  <c r="V37" i="5"/>
  <c r="U70" i="5"/>
  <c r="U75" i="5" s="1"/>
  <c r="Y37" i="5"/>
  <c r="O66" i="5"/>
  <c r="O71" i="5" s="1"/>
  <c r="Q66" i="5"/>
  <c r="Q71" i="5" s="1"/>
  <c r="N70" i="5"/>
  <c r="N75" i="5" s="1"/>
  <c r="Z68" i="5"/>
  <c r="Z73" i="5" s="1"/>
  <c r="AA35" i="5"/>
  <c r="R37" i="5"/>
  <c r="W37" i="5"/>
  <c r="V69" i="5"/>
  <c r="V74" i="5" s="1"/>
  <c r="T36" i="5"/>
  <c r="S35" i="5"/>
  <c r="Z67" i="5"/>
  <c r="Z72" i="5" s="1"/>
  <c r="AA67" i="5"/>
  <c r="AA72" i="5" s="1"/>
  <c r="R69" i="5"/>
  <c r="R74" i="5" s="1"/>
  <c r="Y33" i="5"/>
  <c r="P35" i="5"/>
  <c r="W69" i="5"/>
  <c r="W74" i="5" s="1"/>
  <c r="U36" i="5"/>
  <c r="S67" i="5"/>
  <c r="S72" i="5" s="1"/>
  <c r="O70" i="5"/>
  <c r="O75" i="5" s="1"/>
  <c r="Q33" i="5"/>
  <c r="N37" i="5"/>
  <c r="AA34" i="5"/>
  <c r="Y70" i="5"/>
  <c r="Y75" i="5" s="1"/>
  <c r="P67" i="5"/>
  <c r="P72" i="5" s="1"/>
  <c r="W33" i="5"/>
  <c r="V36" i="5"/>
  <c r="T35" i="5"/>
  <c r="R68" i="5"/>
  <c r="R73" i="5" s="1"/>
  <c r="O37" i="5"/>
  <c r="X35" i="5"/>
  <c r="Q70" i="5"/>
  <c r="Q75" i="5" s="1"/>
  <c r="N69" i="5"/>
  <c r="N74" i="5" s="1"/>
  <c r="Z34" i="5"/>
  <c r="AA66" i="5"/>
  <c r="AA71" i="5" s="1"/>
  <c r="R36" i="5"/>
  <c r="V68" i="5"/>
  <c r="V73" i="5" s="1"/>
  <c r="U68" i="5"/>
  <c r="U73" i="5" s="1"/>
  <c r="T67" i="5"/>
  <c r="T72" i="5" s="1"/>
  <c r="S34" i="5"/>
  <c r="CZ13" i="60"/>
  <c r="CZ10" i="60"/>
  <c r="CZ11" i="60"/>
  <c r="CZ4" i="60"/>
  <c r="CZ8" i="60"/>
  <c r="CZ7" i="60"/>
  <c r="CY23" i="60"/>
  <c r="CZ6" i="60"/>
  <c r="CZ3" i="60"/>
  <c r="CZ14" i="60"/>
  <c r="CZ17" i="60"/>
  <c r="CZ16" i="60"/>
  <c r="CZ15" i="60"/>
  <c r="CZ20" i="60"/>
  <c r="CZ22" i="60"/>
  <c r="CZ21" i="60"/>
  <c r="CZ18" i="60"/>
  <c r="CZ19" i="60"/>
  <c r="CZ9" i="60"/>
  <c r="CZ12" i="60"/>
  <c r="CZ5" i="60"/>
  <c r="DC4" i="57"/>
  <c r="DC23" i="58"/>
  <c r="DC10" i="57"/>
  <c r="DB23" i="57"/>
  <c r="DC11" i="57"/>
  <c r="DC12" i="57"/>
  <c r="DC5" i="57"/>
  <c r="DC3" i="57"/>
  <c r="DC15" i="57"/>
  <c r="DC19" i="57"/>
  <c r="DC18" i="57"/>
  <c r="DC16" i="57"/>
  <c r="DC22" i="57"/>
  <c r="DC20" i="57"/>
  <c r="DC14" i="57"/>
  <c r="DC21" i="57"/>
  <c r="DC17" i="57"/>
  <c r="BQ3" i="57"/>
  <c r="BQ4" i="57" s="1"/>
  <c r="BQ5" i="57" s="1"/>
  <c r="BQ6" i="57" s="1"/>
  <c r="BQ7" i="57" s="1"/>
  <c r="BQ8" i="57" s="1"/>
  <c r="BQ9" i="57" s="1"/>
  <c r="BQ10" i="57" s="1"/>
  <c r="BQ11" i="57" s="1"/>
  <c r="BQ12" i="57" s="1"/>
  <c r="BQ13" i="57" s="1"/>
  <c r="BQ14" i="57" s="1"/>
  <c r="BQ15" i="57" s="1"/>
  <c r="BQ16" i="57" s="1"/>
  <c r="BQ17" i="57" s="1"/>
  <c r="BQ18" i="57" s="1"/>
  <c r="BQ19" i="57" s="1"/>
  <c r="BQ20" i="57" s="1"/>
  <c r="BQ21" i="57" s="1"/>
  <c r="BQ22" i="57" s="1"/>
  <c r="BQ23" i="57" s="1"/>
  <c r="DC13" i="57"/>
  <c r="DC6" i="57"/>
  <c r="DC7" i="57"/>
  <c r="DC8" i="57"/>
  <c r="DC9" i="57"/>
  <c r="K21" i="5"/>
  <c r="K24" i="5"/>
  <c r="K22" i="5"/>
  <c r="K23" i="5"/>
  <c r="AI6" i="47"/>
  <c r="AI6" i="52"/>
  <c r="BV1" i="52"/>
  <c r="AI6" i="48"/>
  <c r="AI6" i="53"/>
  <c r="AI6" i="51"/>
  <c r="BC46" i="47"/>
  <c r="BC47" i="47"/>
  <c r="BC35" i="47"/>
  <c r="BC48" i="47"/>
  <c r="BC49" i="47"/>
  <c r="BC30" i="47"/>
  <c r="BC36" i="47"/>
  <c r="BC42" i="47"/>
  <c r="V1" i="47"/>
  <c r="Z1" i="47"/>
  <c r="BG41" i="47"/>
  <c r="BG42" i="47"/>
  <c r="BG43" i="47"/>
  <c r="BG44" i="47"/>
  <c r="BG31" i="47"/>
  <c r="BG36" i="47"/>
  <c r="BG45" i="47"/>
  <c r="BG37" i="47"/>
  <c r="BG46" i="47"/>
  <c r="BG38" i="47"/>
  <c r="BG47" i="47"/>
  <c r="BG40" i="47"/>
  <c r="BG48" i="47"/>
  <c r="BG35" i="47"/>
  <c r="BG49" i="47"/>
  <c r="BG33" i="47"/>
  <c r="BG30" i="47"/>
  <c r="BG39" i="47"/>
  <c r="BG32" i="47"/>
  <c r="BI44" i="47"/>
  <c r="BI46" i="47"/>
  <c r="BI49" i="47"/>
  <c r="CS8" i="47"/>
  <c r="CS17" i="47"/>
  <c r="CU19" i="52"/>
  <c r="CQ11" i="52"/>
  <c r="CT21" i="51"/>
  <c r="CS7" i="52"/>
  <c r="CS22" i="52"/>
  <c r="CU19" i="53"/>
  <c r="CP18" i="47"/>
  <c r="CR5" i="48"/>
  <c r="CN9" i="53"/>
  <c r="CN15" i="53"/>
  <c r="CO16" i="48"/>
  <c r="CP18" i="52"/>
  <c r="CO4" i="51"/>
  <c r="CO20" i="51"/>
  <c r="CN6" i="52"/>
  <c r="CN15" i="52"/>
  <c r="CU4" i="47"/>
  <c r="CT11" i="53"/>
  <c r="CQ17" i="51"/>
  <c r="CP6" i="48"/>
  <c r="CS14" i="51"/>
  <c r="CR5" i="52"/>
  <c r="CR10" i="53"/>
  <c r="CR22" i="53"/>
  <c r="CO13" i="47"/>
  <c r="CQ4" i="53"/>
  <c r="CQ19" i="48"/>
  <c r="CT12" i="52"/>
  <c r="CU13" i="48"/>
  <c r="CP21" i="51"/>
  <c r="CU15" i="51"/>
  <c r="CN13" i="51"/>
  <c r="CQ15" i="47"/>
  <c r="CO6" i="53"/>
  <c r="CS20" i="53"/>
  <c r="CP15" i="53"/>
  <c r="CT14" i="48"/>
  <c r="CR15" i="51"/>
  <c r="CS7" i="48"/>
  <c r="CS15" i="48"/>
  <c r="CO17" i="52"/>
  <c r="CO7" i="53"/>
  <c r="CS4" i="53"/>
  <c r="CN3" i="48"/>
  <c r="CO4" i="53"/>
  <c r="CN16" i="52"/>
  <c r="CS16" i="51"/>
  <c r="CT5" i="52"/>
  <c r="CS22" i="53"/>
  <c r="CS10" i="47"/>
  <c r="CU3" i="53"/>
  <c r="CR6" i="48"/>
  <c r="CN10" i="52"/>
  <c r="CR11" i="53"/>
  <c r="CQ21" i="48"/>
  <c r="CQ17" i="47"/>
  <c r="CS6" i="53"/>
  <c r="CP14" i="53"/>
  <c r="CN9" i="48"/>
  <c r="CT16" i="48"/>
  <c r="CS11" i="47"/>
  <c r="CU6" i="52"/>
  <c r="CU22" i="52"/>
  <c r="CQ5" i="52"/>
  <c r="CT10" i="51"/>
  <c r="CU20" i="53"/>
  <c r="CO17" i="48"/>
  <c r="CQ5" i="51"/>
  <c r="CN14" i="51"/>
  <c r="CS7" i="53"/>
  <c r="CP8" i="53"/>
  <c r="CP17" i="53"/>
  <c r="CN6" i="48"/>
  <c r="CT18" i="48"/>
  <c r="CS4" i="47"/>
  <c r="CU7" i="52"/>
  <c r="CU14" i="52"/>
  <c r="CQ15" i="52"/>
  <c r="CT11" i="51"/>
  <c r="CU12" i="47"/>
  <c r="CP21" i="52"/>
  <c r="CU3" i="47"/>
  <c r="CS7" i="51"/>
  <c r="CS8" i="53"/>
  <c r="CP6" i="53"/>
  <c r="CP19" i="53"/>
  <c r="CT7" i="48"/>
  <c r="CT19" i="48"/>
  <c r="CS12" i="47"/>
  <c r="CU8" i="52"/>
  <c r="CU15" i="52"/>
  <c r="CQ16" i="52"/>
  <c r="CT4" i="51"/>
  <c r="CS11" i="52"/>
  <c r="CU13" i="53"/>
  <c r="CU14" i="53"/>
  <c r="CP13" i="51"/>
  <c r="CU20" i="52"/>
  <c r="CO14" i="48"/>
  <c r="CR12" i="52"/>
  <c r="CQ21" i="53"/>
  <c r="CS10" i="53"/>
  <c r="CU21" i="52"/>
  <c r="CS9" i="53"/>
  <c r="CP9" i="53"/>
  <c r="CP20" i="53"/>
  <c r="CN19" i="48"/>
  <c r="CT11" i="48"/>
  <c r="CT20" i="48"/>
  <c r="CS5" i="47"/>
  <c r="CU9" i="52"/>
  <c r="CU16" i="52"/>
  <c r="CQ17" i="52"/>
  <c r="CT12" i="51"/>
  <c r="CS4" i="52"/>
  <c r="CU6" i="53"/>
  <c r="CU15" i="53"/>
  <c r="CP13" i="47"/>
  <c r="CP14" i="47"/>
  <c r="CR21" i="48"/>
  <c r="CN6" i="53"/>
  <c r="CO12" i="48"/>
  <c r="CO21" i="48"/>
  <c r="CP12" i="52"/>
  <c r="CT7" i="51"/>
  <c r="CT8" i="51"/>
  <c r="CP22" i="51"/>
  <c r="CT15" i="48"/>
  <c r="CS12" i="53"/>
  <c r="CP10" i="53"/>
  <c r="CP21" i="53"/>
  <c r="CN20" i="48"/>
  <c r="CT8" i="48"/>
  <c r="CN12" i="48"/>
  <c r="CQ4" i="52"/>
  <c r="CP19" i="47"/>
  <c r="CQ10" i="48"/>
  <c r="CU6" i="48"/>
  <c r="CS9" i="52"/>
  <c r="CP20" i="47"/>
  <c r="CO5" i="51"/>
  <c r="CS8" i="48"/>
  <c r="CQ4" i="48"/>
  <c r="CU17" i="51"/>
  <c r="CS11" i="53"/>
  <c r="CP11" i="53"/>
  <c r="CP22" i="53"/>
  <c r="CN21" i="48"/>
  <c r="CT10" i="48"/>
  <c r="CT22" i="48"/>
  <c r="CS19" i="47"/>
  <c r="CU11" i="52"/>
  <c r="CQ19" i="52"/>
  <c r="CT13" i="51"/>
  <c r="CS3" i="53"/>
  <c r="CS8" i="52"/>
  <c r="CR13" i="48"/>
  <c r="CO12" i="51"/>
  <c r="CR7" i="53"/>
  <c r="CQ20" i="48"/>
  <c r="CP16" i="53"/>
  <c r="CQ12" i="52"/>
  <c r="CP3" i="47"/>
  <c r="CR16" i="51"/>
  <c r="CT13" i="53"/>
  <c r="CP4" i="53"/>
  <c r="CP18" i="53"/>
  <c r="CN22" i="48"/>
  <c r="CT4" i="48"/>
  <c r="CS20" i="47"/>
  <c r="CU4" i="52"/>
  <c r="CQ13" i="52"/>
  <c r="CT3" i="51"/>
  <c r="CT5" i="53"/>
  <c r="CS6" i="51"/>
  <c r="CN11" i="53"/>
  <c r="CS17" i="51"/>
  <c r="CS14" i="53"/>
  <c r="CP12" i="53"/>
  <c r="CN11" i="48"/>
  <c r="CT12" i="48"/>
  <c r="CT17" i="48"/>
  <c r="CS21" i="47"/>
  <c r="CU12" i="52"/>
  <c r="CQ3" i="52"/>
  <c r="CQ20" i="52"/>
  <c r="CT22" i="51"/>
  <c r="CP6" i="51"/>
  <c r="CN8" i="51"/>
  <c r="CS15" i="53"/>
  <c r="CP3" i="53"/>
  <c r="CN5" i="48"/>
  <c r="CN15" i="48"/>
  <c r="CT5" i="48"/>
  <c r="CS22" i="47"/>
  <c r="CU3" i="52"/>
  <c r="CQ7" i="52"/>
  <c r="CQ21" i="52"/>
  <c r="CT16" i="51"/>
  <c r="CS16" i="52"/>
  <c r="CU4" i="53"/>
  <c r="CN18" i="53"/>
  <c r="CQ16" i="47"/>
  <c r="CR14" i="53"/>
  <c r="CO18" i="52"/>
  <c r="CS16" i="53"/>
  <c r="CP5" i="53"/>
  <c r="CN13" i="48"/>
  <c r="CN16" i="48"/>
  <c r="CT13" i="48"/>
  <c r="CS3" i="47"/>
  <c r="CU13" i="52"/>
  <c r="CQ8" i="52"/>
  <c r="CQ22" i="52"/>
  <c r="CT17" i="51"/>
  <c r="CN22" i="51"/>
  <c r="CS9" i="47"/>
  <c r="CP20" i="52"/>
  <c r="CO6" i="47"/>
  <c r="CN4" i="48"/>
  <c r="CT9" i="51"/>
  <c r="CS16" i="48"/>
  <c r="CQ19" i="51"/>
  <c r="CO7" i="47"/>
  <c r="CU7" i="48"/>
  <c r="CS17" i="53"/>
  <c r="CP13" i="53"/>
  <c r="CN7" i="48"/>
  <c r="CN17" i="48"/>
  <c r="CT3" i="48"/>
  <c r="CS13" i="47"/>
  <c r="CS14" i="47"/>
  <c r="CU5" i="52"/>
  <c r="CQ9" i="52"/>
  <c r="CT18" i="51"/>
  <c r="CS21" i="53"/>
  <c r="CN10" i="53"/>
  <c r="CN9" i="52"/>
  <c r="CP7" i="48"/>
  <c r="CU16" i="51"/>
  <c r="CU21" i="53"/>
  <c r="CP3" i="48"/>
  <c r="CP7" i="51"/>
  <c r="CS18" i="53"/>
  <c r="CN10" i="48"/>
  <c r="CN14" i="48"/>
  <c r="CT9" i="48"/>
  <c r="CS6" i="47"/>
  <c r="CS15" i="47"/>
  <c r="CQ10" i="52"/>
  <c r="CQ14" i="52"/>
  <c r="CT19" i="51"/>
  <c r="CS13" i="52"/>
  <c r="CS20" i="52"/>
  <c r="CU17" i="53"/>
  <c r="CP16" i="47"/>
  <c r="CR12" i="48"/>
  <c r="CN3" i="53"/>
  <c r="CN16" i="53"/>
  <c r="CO7" i="48"/>
  <c r="CP9" i="52"/>
  <c r="CO10" i="51"/>
  <c r="CO18" i="51"/>
  <c r="CR9" i="51"/>
  <c r="CS18" i="47"/>
  <c r="CQ18" i="51"/>
  <c r="CN7" i="51"/>
  <c r="CS17" i="52"/>
  <c r="CN19" i="53"/>
  <c r="CR19" i="52"/>
  <c r="CQ22" i="53"/>
  <c r="CS5" i="53"/>
  <c r="CP7" i="53"/>
  <c r="CS13" i="53"/>
  <c r="CS19" i="53"/>
  <c r="CN8" i="48"/>
  <c r="CN18" i="48"/>
  <c r="CT6" i="48"/>
  <c r="CS7" i="47"/>
  <c r="CS16" i="47"/>
  <c r="CU18" i="52"/>
  <c r="CT14" i="51"/>
  <c r="CS5" i="52"/>
  <c r="CU5" i="53"/>
  <c r="CU22" i="53"/>
  <c r="CP8" i="47"/>
  <c r="CP21" i="47"/>
  <c r="CR14" i="48"/>
  <c r="CN4" i="53"/>
  <c r="CN21" i="53"/>
  <c r="CO18" i="48"/>
  <c r="CP22" i="52"/>
  <c r="CO13" i="51"/>
  <c r="CR17" i="51"/>
  <c r="CN11" i="52"/>
  <c r="CU5" i="47"/>
  <c r="CS9" i="48"/>
  <c r="CS17" i="48"/>
  <c r="CT3" i="53"/>
  <c r="CQ13" i="51"/>
  <c r="CQ20" i="51"/>
  <c r="CS8" i="51"/>
  <c r="CS18" i="51"/>
  <c r="CR20" i="52"/>
  <c r="CR4" i="53"/>
  <c r="CO3" i="47"/>
  <c r="CO19" i="52"/>
  <c r="CQ12" i="48"/>
  <c r="CQ22" i="48"/>
  <c r="CP3" i="51"/>
  <c r="CP14" i="51"/>
  <c r="CU8" i="51"/>
  <c r="CU18" i="51"/>
  <c r="CN5" i="51"/>
  <c r="CQ18" i="47"/>
  <c r="CO3" i="53"/>
  <c r="CT15" i="51"/>
  <c r="CS10" i="52"/>
  <c r="CU9" i="53"/>
  <c r="CP5" i="47"/>
  <c r="CP22" i="47"/>
  <c r="CR18" i="48"/>
  <c r="CN12" i="53"/>
  <c r="CO19" i="48"/>
  <c r="CP10" i="52"/>
  <c r="CO6" i="51"/>
  <c r="CR18" i="51"/>
  <c r="CN4" i="52"/>
  <c r="CS11" i="48"/>
  <c r="CS22" i="48"/>
  <c r="CQ6" i="51"/>
  <c r="CQ22" i="51"/>
  <c r="CP14" i="48"/>
  <c r="CS9" i="51"/>
  <c r="CS19" i="51"/>
  <c r="CR21" i="52"/>
  <c r="CR12" i="53"/>
  <c r="CO20" i="47"/>
  <c r="CQ14" i="53"/>
  <c r="CO20" i="52"/>
  <c r="CQ9" i="48"/>
  <c r="CT14" i="52"/>
  <c r="CU17" i="48"/>
  <c r="CP8" i="51"/>
  <c r="CP16" i="51"/>
  <c r="CU9" i="51"/>
  <c r="CU19" i="51"/>
  <c r="CN3" i="51"/>
  <c r="CQ8" i="47"/>
  <c r="CQ19" i="47"/>
  <c r="CO12" i="53"/>
  <c r="CP9" i="47"/>
  <c r="CR22" i="48"/>
  <c r="CN13" i="53"/>
  <c r="CO6" i="48"/>
  <c r="CO20" i="48"/>
  <c r="CP4" i="52"/>
  <c r="CP14" i="52"/>
  <c r="CO7" i="51"/>
  <c r="CR8" i="51"/>
  <c r="CR19" i="51"/>
  <c r="CN12" i="52"/>
  <c r="CU14" i="47"/>
  <c r="CS5" i="48"/>
  <c r="CS21" i="48"/>
  <c r="CT22" i="53"/>
  <c r="CQ4" i="51"/>
  <c r="CP15" i="48"/>
  <c r="CS10" i="51"/>
  <c r="CS20" i="51"/>
  <c r="CR6" i="53"/>
  <c r="CO21" i="47"/>
  <c r="CO3" i="52"/>
  <c r="CO21" i="52"/>
  <c r="CQ6" i="48"/>
  <c r="CT15" i="52"/>
  <c r="CU14" i="48"/>
  <c r="CP5" i="51"/>
  <c r="CP15" i="51"/>
  <c r="CU10" i="51"/>
  <c r="CU20" i="51"/>
  <c r="CN12" i="51"/>
  <c r="CQ7" i="47"/>
  <c r="CQ20" i="47"/>
  <c r="CR10" i="51"/>
  <c r="CR21" i="51"/>
  <c r="CN5" i="52"/>
  <c r="CU15" i="47"/>
  <c r="CS10" i="48"/>
  <c r="CS18" i="48"/>
  <c r="CQ12" i="51"/>
  <c r="CQ14" i="51"/>
  <c r="CS11" i="51"/>
  <c r="CS15" i="51"/>
  <c r="CR14" i="52"/>
  <c r="CR3" i="53"/>
  <c r="CO22" i="47"/>
  <c r="CQ13" i="53"/>
  <c r="CQ15" i="53"/>
  <c r="CO7" i="52"/>
  <c r="CO22" i="52"/>
  <c r="CQ8" i="48"/>
  <c r="CQ14" i="48"/>
  <c r="CT16" i="52"/>
  <c r="CU15" i="48"/>
  <c r="CP9" i="51"/>
  <c r="CU11" i="51"/>
  <c r="CU21" i="51"/>
  <c r="CN6" i="51"/>
  <c r="CQ9" i="47"/>
  <c r="CQ21" i="47"/>
  <c r="CO17" i="53"/>
  <c r="CT21" i="48"/>
  <c r="CU10" i="52"/>
  <c r="CU17" i="52"/>
  <c r="CQ18" i="52"/>
  <c r="CT5" i="51"/>
  <c r="CS12" i="52"/>
  <c r="CU7" i="53"/>
  <c r="CU16" i="53"/>
  <c r="CP10" i="47"/>
  <c r="CP15" i="47"/>
  <c r="CR20" i="48"/>
  <c r="CN5" i="53"/>
  <c r="CO4" i="48"/>
  <c r="CO22" i="48"/>
  <c r="CP5" i="52"/>
  <c r="CP15" i="52"/>
  <c r="CO21" i="51"/>
  <c r="CR11" i="51"/>
  <c r="CR22" i="51"/>
  <c r="CN13" i="52"/>
  <c r="CU16" i="47"/>
  <c r="CS13" i="48"/>
  <c r="CT14" i="53"/>
  <c r="CQ3" i="51"/>
  <c r="CQ21" i="51"/>
  <c r="CP16" i="48"/>
  <c r="CS4" i="51"/>
  <c r="CR6" i="52"/>
  <c r="CR5" i="53"/>
  <c r="CQ5" i="53"/>
  <c r="CQ16" i="53"/>
  <c r="CO8" i="52"/>
  <c r="CO14" i="52"/>
  <c r="CQ3" i="48"/>
  <c r="CT3" i="52"/>
  <c r="CT17" i="52"/>
  <c r="CU16" i="48"/>
  <c r="CP10" i="51"/>
  <c r="CU4" i="51"/>
  <c r="CU22" i="51"/>
  <c r="CN9" i="51"/>
  <c r="CQ6" i="47"/>
  <c r="CQ22" i="47"/>
  <c r="CO18" i="53"/>
  <c r="CU8" i="53"/>
  <c r="CP4" i="47"/>
  <c r="CR3" i="48"/>
  <c r="CN8" i="53"/>
  <c r="CO8" i="48"/>
  <c r="CP13" i="52"/>
  <c r="CP16" i="52"/>
  <c r="CO22" i="51"/>
  <c r="CR4" i="51"/>
  <c r="CU17" i="47"/>
  <c r="CS3" i="48"/>
  <c r="CT15" i="53"/>
  <c r="CQ7" i="51"/>
  <c r="CP5" i="48"/>
  <c r="CP17" i="48"/>
  <c r="CS12" i="51"/>
  <c r="CR3" i="52"/>
  <c r="CR15" i="52"/>
  <c r="CO14" i="47"/>
  <c r="CQ6" i="53"/>
  <c r="CQ18" i="53"/>
  <c r="CO9" i="52"/>
  <c r="CO15" i="52"/>
  <c r="CQ5" i="48"/>
  <c r="CT6" i="52"/>
  <c r="CT18" i="52"/>
  <c r="CU8" i="48"/>
  <c r="CU18" i="48"/>
  <c r="CP12" i="51"/>
  <c r="CU7" i="51"/>
  <c r="CQ10" i="47"/>
  <c r="CO19" i="53"/>
  <c r="CS14" i="52"/>
  <c r="CU10" i="53"/>
  <c r="CP11" i="47"/>
  <c r="CR10" i="48"/>
  <c r="CR15" i="48"/>
  <c r="CO9" i="48"/>
  <c r="CP6" i="52"/>
  <c r="CP19" i="52"/>
  <c r="CR12" i="51"/>
  <c r="CR14" i="51"/>
  <c r="CN17" i="52"/>
  <c r="CU13" i="47"/>
  <c r="CU18" i="47"/>
  <c r="CS6" i="48"/>
  <c r="CT6" i="53"/>
  <c r="CT16" i="53"/>
  <c r="CQ8" i="51"/>
  <c r="CP11" i="48"/>
  <c r="CP18" i="48"/>
  <c r="CS3" i="51"/>
  <c r="CR7" i="52"/>
  <c r="CR16" i="52"/>
  <c r="CR15" i="53"/>
  <c r="CO8" i="47"/>
  <c r="CO15" i="47"/>
  <c r="CQ12" i="53"/>
  <c r="CQ19" i="53"/>
  <c r="CO10" i="52"/>
  <c r="CO16" i="52"/>
  <c r="CQ11" i="48"/>
  <c r="CT7" i="52"/>
  <c r="CT19" i="52"/>
  <c r="CU10" i="48"/>
  <c r="CU19" i="48"/>
  <c r="CP11" i="51"/>
  <c r="CU12" i="51"/>
  <c r="CN15" i="51"/>
  <c r="CQ11" i="47"/>
  <c r="CQ14" i="47"/>
  <c r="CO20" i="53"/>
  <c r="CS15" i="52"/>
  <c r="CU11" i="53"/>
  <c r="CP12" i="47"/>
  <c r="CR7" i="48"/>
  <c r="CR19" i="48"/>
  <c r="CN20" i="53"/>
  <c r="CO10" i="48"/>
  <c r="CO15" i="48"/>
  <c r="CP7" i="52"/>
  <c r="CO14" i="51"/>
  <c r="CR5" i="51"/>
  <c r="CR20" i="51"/>
  <c r="CN18" i="52"/>
  <c r="CU6" i="47"/>
  <c r="CU19" i="47"/>
  <c r="CS4" i="48"/>
  <c r="CT7" i="53"/>
  <c r="CT17" i="53"/>
  <c r="CQ9" i="51"/>
  <c r="CP8" i="48"/>
  <c r="CP19" i="48"/>
  <c r="CS5" i="51"/>
  <c r="CR8" i="52"/>
  <c r="CR17" i="52"/>
  <c r="CR16" i="53"/>
  <c r="CO9" i="47"/>
  <c r="CO16" i="47"/>
  <c r="CQ3" i="53"/>
  <c r="CQ20" i="53"/>
  <c r="CO11" i="52"/>
  <c r="CQ7" i="48"/>
  <c r="CT8" i="52"/>
  <c r="CT20" i="52"/>
  <c r="CU4" i="48"/>
  <c r="CU20" i="48"/>
  <c r="CP4" i="51"/>
  <c r="CU6" i="51"/>
  <c r="CN16" i="51"/>
  <c r="CQ4" i="47"/>
  <c r="CO8" i="53"/>
  <c r="CO21" i="53"/>
  <c r="CP6" i="47"/>
  <c r="CR8" i="48"/>
  <c r="CN22" i="53"/>
  <c r="CO11" i="48"/>
  <c r="CP3" i="52"/>
  <c r="CO3" i="51"/>
  <c r="CO15" i="51"/>
  <c r="CR13" i="51"/>
  <c r="CN19" i="52"/>
  <c r="CU7" i="47"/>
  <c r="CU20" i="47"/>
  <c r="CS12" i="48"/>
  <c r="CT12" i="53"/>
  <c r="CT18" i="53"/>
  <c r="CQ10" i="51"/>
  <c r="CP13" i="48"/>
  <c r="CP20" i="48"/>
  <c r="CS13" i="51"/>
  <c r="CR9" i="52"/>
  <c r="CR18" i="52"/>
  <c r="CR17" i="53"/>
  <c r="CO10" i="47"/>
  <c r="CQ7" i="53"/>
  <c r="CQ17" i="53"/>
  <c r="CO4" i="52"/>
  <c r="CQ13" i="48"/>
  <c r="CT9" i="52"/>
  <c r="CT21" i="52"/>
  <c r="CU12" i="48"/>
  <c r="CU21" i="48"/>
  <c r="CU3" i="51"/>
  <c r="CN17" i="51"/>
  <c r="CQ12" i="47"/>
  <c r="CO9" i="53"/>
  <c r="CO22" i="53"/>
  <c r="CS18" i="52"/>
  <c r="CU12" i="53"/>
  <c r="CP7" i="47"/>
  <c r="CR4" i="48"/>
  <c r="CR16" i="48"/>
  <c r="CO5" i="48"/>
  <c r="CP11" i="52"/>
  <c r="CO8" i="51"/>
  <c r="CO16" i="51"/>
  <c r="CR6" i="51"/>
  <c r="CN20" i="52"/>
  <c r="CU8" i="47"/>
  <c r="CU21" i="47"/>
  <c r="CT8" i="53"/>
  <c r="CT19" i="53"/>
  <c r="CQ11" i="51"/>
  <c r="CP9" i="48"/>
  <c r="CP21" i="48"/>
  <c r="CR10" i="52"/>
  <c r="CR22" i="52"/>
  <c r="CR18" i="53"/>
  <c r="CO11" i="47"/>
  <c r="CO17" i="47"/>
  <c r="CQ11" i="53"/>
  <c r="CO12" i="52"/>
  <c r="CQ15" i="48"/>
  <c r="CT10" i="52"/>
  <c r="CT22" i="52"/>
  <c r="CU3" i="48"/>
  <c r="CU22" i="48"/>
  <c r="CP17" i="51"/>
  <c r="CU13" i="51"/>
  <c r="CN18" i="51"/>
  <c r="CQ3" i="47"/>
  <c r="CO10" i="53"/>
  <c r="CS3" i="52"/>
  <c r="CS19" i="52"/>
  <c r="CR9" i="48"/>
  <c r="CR17" i="48"/>
  <c r="CN14" i="53"/>
  <c r="CO13" i="48"/>
  <c r="CP8" i="52"/>
  <c r="CO9" i="51"/>
  <c r="CO17" i="51"/>
  <c r="CR3" i="51"/>
  <c r="CN8" i="52"/>
  <c r="CN21" i="52"/>
  <c r="CU9" i="47"/>
  <c r="CU22" i="47"/>
  <c r="CS20" i="48"/>
  <c r="CT4" i="53"/>
  <c r="CT21" i="53"/>
  <c r="CP4" i="48"/>
  <c r="CP22" i="48"/>
  <c r="CS21" i="51"/>
  <c r="CR11" i="52"/>
  <c r="CR13" i="53"/>
  <c r="CR19" i="53"/>
  <c r="CO4" i="47"/>
  <c r="CO18" i="47"/>
  <c r="CQ8" i="53"/>
  <c r="CO5" i="52"/>
  <c r="CQ16" i="48"/>
  <c r="CT13" i="52"/>
  <c r="CU5" i="48"/>
  <c r="CP18" i="51"/>
  <c r="CU5" i="51"/>
  <c r="CN11" i="51"/>
  <c r="CN19" i="51"/>
  <c r="CQ5" i="47"/>
  <c r="CO11" i="53"/>
  <c r="CO14" i="53"/>
  <c r="CN7" i="52"/>
  <c r="CN22" i="52"/>
  <c r="CU10" i="47"/>
  <c r="CS14" i="48"/>
  <c r="CT9" i="53"/>
  <c r="CT20" i="53"/>
  <c r="CQ15" i="51"/>
  <c r="CP10" i="48"/>
  <c r="CS22" i="51"/>
  <c r="CR13" i="52"/>
  <c r="CR8" i="53"/>
  <c r="CR20" i="53"/>
  <c r="CO12" i="47"/>
  <c r="CO19" i="47"/>
  <c r="CQ9" i="53"/>
  <c r="CO13" i="52"/>
  <c r="CQ17" i="48"/>
  <c r="CT11" i="52"/>
  <c r="CU11" i="48"/>
  <c r="CP19" i="51"/>
  <c r="CN4" i="51"/>
  <c r="CN20" i="51"/>
  <c r="CQ13" i="47"/>
  <c r="CO5" i="53"/>
  <c r="CO15" i="53"/>
  <c r="CQ6" i="52"/>
  <c r="CT6" i="51"/>
  <c r="CT20" i="51"/>
  <c r="CS6" i="52"/>
  <c r="CS21" i="52"/>
  <c r="CU18" i="53"/>
  <c r="CP17" i="47"/>
  <c r="CR11" i="48"/>
  <c r="CN7" i="53"/>
  <c r="CN17" i="53"/>
  <c r="CO3" i="48"/>
  <c r="CP17" i="52"/>
  <c r="CO11" i="51"/>
  <c r="CO19" i="51"/>
  <c r="CR7" i="51"/>
  <c r="CN3" i="52"/>
  <c r="CN14" i="52"/>
  <c r="CU11" i="47"/>
  <c r="CS19" i="48"/>
  <c r="CT10" i="53"/>
  <c r="CQ16" i="51"/>
  <c r="CP12" i="48"/>
  <c r="CR4" i="52"/>
  <c r="CR9" i="53"/>
  <c r="CR21" i="53"/>
  <c r="CO5" i="47"/>
  <c r="CQ10" i="53"/>
  <c r="CO6" i="52"/>
  <c r="CQ18" i="48"/>
  <c r="CT4" i="52"/>
  <c r="CU9" i="48"/>
  <c r="CP20" i="51"/>
  <c r="CU14" i="51"/>
  <c r="CN10" i="51"/>
  <c r="CN21" i="51"/>
  <c r="CO13" i="53"/>
  <c r="CO16" i="53"/>
  <c r="CX10" i="52"/>
  <c r="CZ10" i="53"/>
  <c r="CZ9" i="53"/>
  <c r="CZ4" i="53"/>
  <c r="CZ11" i="53"/>
  <c r="CZ12" i="53"/>
  <c r="CZ5" i="53"/>
  <c r="CZ3" i="53"/>
  <c r="CZ16" i="53"/>
  <c r="CZ18" i="53"/>
  <c r="CZ20" i="53"/>
  <c r="CZ15" i="53"/>
  <c r="CZ17" i="53"/>
  <c r="CZ22" i="53"/>
  <c r="CZ14" i="53"/>
  <c r="CZ19" i="53"/>
  <c r="CZ21" i="53"/>
  <c r="CZ13" i="53"/>
  <c r="CZ6" i="53"/>
  <c r="CZ7" i="53"/>
  <c r="CZ8" i="53"/>
  <c r="CY23" i="53"/>
  <c r="BO14" i="52" a="1"/>
  <c r="BO14" i="52" s="1"/>
  <c r="BO15" i="52" s="1" a="1"/>
  <c r="BO15" i="52" s="1"/>
  <c r="BO16" i="52" s="1" a="1"/>
  <c r="BO16" i="52" s="1"/>
  <c r="BO17" i="52" s="1" a="1"/>
  <c r="BO17" i="52" s="1"/>
  <c r="BO18" i="52" s="1" a="1"/>
  <c r="BO18" i="52" s="1"/>
  <c r="BO19" i="52" s="1" a="1"/>
  <c r="BO19" i="52" s="1"/>
  <c r="BO20" i="52" s="1" a="1"/>
  <c r="BO20" i="52" s="1"/>
  <c r="BO21" i="52" s="1" a="1"/>
  <c r="BO21" i="52" s="1"/>
  <c r="BO22" i="52" s="1" a="1"/>
  <c r="BO22" i="52" s="1"/>
  <c r="BO23" i="52" s="1" a="1"/>
  <c r="BO23" i="52" s="1"/>
  <c r="CW23" i="52"/>
  <c r="BN37" i="52"/>
  <c r="BN36" i="52"/>
  <c r="BN35" i="52"/>
  <c r="BN34" i="52"/>
  <c r="BN33" i="52"/>
  <c r="BN40" i="52"/>
  <c r="BN32" i="52"/>
  <c r="BN39" i="52"/>
  <c r="BN31" i="52"/>
  <c r="AH13" i="52"/>
  <c r="BN38" i="52"/>
  <c r="BN12" i="52" a="1"/>
  <c r="BN12" i="52" s="1"/>
  <c r="BN11" i="52" s="1" a="1"/>
  <c r="BN11" i="52" s="1"/>
  <c r="BN10" i="52" s="1" a="1"/>
  <c r="BN10" i="52" s="1"/>
  <c r="BN9" i="52" s="1" a="1"/>
  <c r="BN9" i="52" s="1"/>
  <c r="BN8" i="52" s="1" a="1"/>
  <c r="BN8" i="52" s="1"/>
  <c r="BN7" i="52" s="1" a="1"/>
  <c r="BN7" i="52" s="1"/>
  <c r="BN6" i="52" s="1" a="1"/>
  <c r="BN6" i="52" s="1"/>
  <c r="BN5" i="52" s="1" a="1"/>
  <c r="BN5" i="52" s="1"/>
  <c r="BN4" i="52" s="1" a="1"/>
  <c r="BN4" i="52" s="1"/>
  <c r="BN3" i="52" s="1" a="1"/>
  <c r="BN3" i="52" s="1"/>
  <c r="BN30" i="52"/>
  <c r="CX4" i="52"/>
  <c r="CX12" i="52"/>
  <c r="CX5" i="52"/>
  <c r="CX13" i="52"/>
  <c r="CX3" i="52"/>
  <c r="CX21" i="52"/>
  <c r="CX14" i="52"/>
  <c r="CX15" i="52"/>
  <c r="CX17" i="52"/>
  <c r="CX22" i="52"/>
  <c r="CX19" i="52"/>
  <c r="CX16" i="52"/>
  <c r="CX20" i="52"/>
  <c r="CX18" i="52"/>
  <c r="CX6" i="52"/>
  <c r="CX7" i="52"/>
  <c r="CX8" i="52"/>
  <c r="CX9" i="52"/>
  <c r="CX11" i="52"/>
  <c r="CX12" i="48"/>
  <c r="CY8" i="51"/>
  <c r="CY9" i="51"/>
  <c r="CY11" i="51"/>
  <c r="CX23" i="51"/>
  <c r="CY4" i="51"/>
  <c r="CY12" i="51"/>
  <c r="CY5" i="51"/>
  <c r="CY3" i="51"/>
  <c r="CY16" i="51"/>
  <c r="CY20" i="51"/>
  <c r="CY18" i="51"/>
  <c r="CY14" i="51"/>
  <c r="CY17" i="51"/>
  <c r="CY19" i="51"/>
  <c r="CY15" i="51"/>
  <c r="CY21" i="51"/>
  <c r="CY22" i="51"/>
  <c r="CY13" i="51"/>
  <c r="CY6" i="51"/>
  <c r="BO14" i="51" a="1"/>
  <c r="BO14" i="51" s="1"/>
  <c r="BO15" i="51" s="1" a="1"/>
  <c r="BO15" i="51" s="1"/>
  <c r="BO16" i="51" s="1" a="1"/>
  <c r="BO16" i="51" s="1"/>
  <c r="BO17" i="51" s="1" a="1"/>
  <c r="BO17" i="51" s="1"/>
  <c r="BO18" i="51" s="1" a="1"/>
  <c r="BO18" i="51" s="1"/>
  <c r="BO19" i="51" s="1" a="1"/>
  <c r="BO19" i="51" s="1"/>
  <c r="BO20" i="51" s="1" a="1"/>
  <c r="BO20" i="51" s="1"/>
  <c r="BO21" i="51" s="1" a="1"/>
  <c r="BO21" i="51" s="1"/>
  <c r="BO22" i="51" s="1" a="1"/>
  <c r="BO22" i="51" s="1"/>
  <c r="BO23" i="51" s="1" a="1"/>
  <c r="BO23" i="51" s="1"/>
  <c r="CY7" i="51"/>
  <c r="BO37" i="51"/>
  <c r="BO36" i="51"/>
  <c r="BO35" i="51"/>
  <c r="BO34" i="51"/>
  <c r="BO33" i="51"/>
  <c r="BO40" i="51"/>
  <c r="BO32" i="51"/>
  <c r="BO39" i="51"/>
  <c r="BO31" i="51"/>
  <c r="BO38" i="51"/>
  <c r="BO12" i="51" a="1"/>
  <c r="BO12" i="51" s="1"/>
  <c r="BO11" i="51" s="1" a="1"/>
  <c r="BO11" i="51" s="1"/>
  <c r="BO10" i="51" s="1" a="1"/>
  <c r="BO10" i="51" s="1"/>
  <c r="BO9" i="51" s="1" a="1"/>
  <c r="BO9" i="51" s="1"/>
  <c r="BO8" i="51" s="1" a="1"/>
  <c r="BO8" i="51" s="1"/>
  <c r="BO7" i="51" s="1" a="1"/>
  <c r="BO7" i="51" s="1"/>
  <c r="BO6" i="51" s="1" a="1"/>
  <c r="BO6" i="51" s="1"/>
  <c r="BO5" i="51" s="1" a="1"/>
  <c r="BO5" i="51" s="1"/>
  <c r="BO4" i="51" s="1" a="1"/>
  <c r="BO4" i="51" s="1"/>
  <c r="BO3" i="51" s="1" a="1"/>
  <c r="BO3" i="51" s="1"/>
  <c r="BO30" i="51"/>
  <c r="CY10" i="51"/>
  <c r="CW23" i="48"/>
  <c r="CX4" i="48"/>
  <c r="CX9" i="48"/>
  <c r="CX7" i="48"/>
  <c r="CX3" i="48"/>
  <c r="CX18" i="48"/>
  <c r="CX21" i="48"/>
  <c r="CX15" i="48"/>
  <c r="CX17" i="48"/>
  <c r="CX19" i="48"/>
  <c r="CX22" i="48"/>
  <c r="CX14" i="48"/>
  <c r="CX16" i="48"/>
  <c r="CX20" i="48"/>
  <c r="CX5" i="48"/>
  <c r="CX13" i="48"/>
  <c r="CX6" i="48"/>
  <c r="CX8" i="48"/>
  <c r="BN37" i="48"/>
  <c r="BN35" i="48"/>
  <c r="BN33" i="48"/>
  <c r="BN40" i="48"/>
  <c r="BN32" i="48"/>
  <c r="BN39" i="48"/>
  <c r="BN31" i="48"/>
  <c r="AH13" i="48"/>
  <c r="BN36" i="48"/>
  <c r="BN38" i="48"/>
  <c r="BN34" i="48"/>
  <c r="BN12" i="48" a="1"/>
  <c r="BN12" i="48" s="1"/>
  <c r="BN11" i="48" s="1" a="1"/>
  <c r="BN11" i="48" s="1"/>
  <c r="BN10" i="48" s="1" a="1"/>
  <c r="BN10" i="48" s="1"/>
  <c r="BN9" i="48" s="1" a="1"/>
  <c r="BN9" i="48" s="1"/>
  <c r="BN8" i="48" s="1" a="1"/>
  <c r="BN8" i="48" s="1"/>
  <c r="BN7" i="48" s="1" a="1"/>
  <c r="BN7" i="48" s="1"/>
  <c r="BN6" i="48" s="1" a="1"/>
  <c r="BN6" i="48" s="1"/>
  <c r="BN5" i="48" s="1" a="1"/>
  <c r="BN5" i="48" s="1"/>
  <c r="BN4" i="48" s="1" a="1"/>
  <c r="BN4" i="48" s="1"/>
  <c r="BN3" i="48" s="1" a="1"/>
  <c r="BN3" i="48" s="1"/>
  <c r="BN30" i="48"/>
  <c r="CX10" i="48"/>
  <c r="CX11" i="48"/>
  <c r="CX12" i="47"/>
  <c r="BN37" i="47"/>
  <c r="BN36" i="47"/>
  <c r="BN35" i="47"/>
  <c r="BN34" i="47"/>
  <c r="BN33" i="47"/>
  <c r="BN40" i="47"/>
  <c r="BN32" i="47"/>
  <c r="BN39" i="47"/>
  <c r="BN31" i="47"/>
  <c r="BN38" i="47"/>
  <c r="BN12" i="47" a="1"/>
  <c r="BN12" i="47" s="1"/>
  <c r="BN11" i="47" s="1" a="1"/>
  <c r="BN11" i="47" s="1"/>
  <c r="BN10" i="47" s="1" a="1"/>
  <c r="BN10" i="47" s="1"/>
  <c r="BN9" i="47" s="1" a="1"/>
  <c r="BN9" i="47" s="1"/>
  <c r="BN8" i="47" s="1" a="1"/>
  <c r="BN8" i="47" s="1"/>
  <c r="BN7" i="47" s="1" a="1"/>
  <c r="BN7" i="47" s="1"/>
  <c r="BN6" i="47" s="1" a="1"/>
  <c r="BN6" i="47" s="1"/>
  <c r="BN5" i="47" s="1" a="1"/>
  <c r="BN5" i="47" s="1"/>
  <c r="BN4" i="47" s="1" a="1"/>
  <c r="BN4" i="47" s="1"/>
  <c r="BN3" i="47" s="1" a="1"/>
  <c r="BN3" i="47" s="1"/>
  <c r="AH13" i="47"/>
  <c r="BN30" i="47"/>
  <c r="CW23" i="47"/>
  <c r="CX7" i="47"/>
  <c r="CX9" i="47"/>
  <c r="CX3" i="47"/>
  <c r="CX18" i="47"/>
  <c r="CX15" i="47"/>
  <c r="CX19" i="47"/>
  <c r="CX21" i="47"/>
  <c r="CX17" i="47"/>
  <c r="CX22" i="47"/>
  <c r="CX14" i="47"/>
  <c r="CX20" i="47"/>
  <c r="CX16" i="47"/>
  <c r="CX5" i="47"/>
  <c r="CX13" i="47"/>
  <c r="CX4" i="47"/>
  <c r="CX6" i="47"/>
  <c r="CX8" i="47"/>
  <c r="CX10" i="47"/>
  <c r="CX11" i="47"/>
  <c r="BO14" i="47" a="1"/>
  <c r="BO14" i="47" s="1"/>
  <c r="BO15" i="47" s="1" a="1"/>
  <c r="BO15" i="47" s="1"/>
  <c r="BO16" i="47" s="1" a="1"/>
  <c r="BO16" i="47" s="1"/>
  <c r="BO17" i="47" s="1" a="1"/>
  <c r="BO17" i="47" s="1"/>
  <c r="BO18" i="47" s="1" a="1"/>
  <c r="BO18" i="47" s="1"/>
  <c r="BO19" i="47" s="1" a="1"/>
  <c r="BO19" i="47" s="1"/>
  <c r="BO20" i="47" s="1" a="1"/>
  <c r="BO20" i="47" s="1"/>
  <c r="BO21" i="47" s="1" a="1"/>
  <c r="BO21" i="47" s="1"/>
  <c r="BO22" i="47" s="1" a="1"/>
  <c r="BO22" i="47" s="1"/>
  <c r="BO23" i="47" s="1" a="1"/>
  <c r="BO23" i="47" s="1"/>
  <c r="S38" i="12" a="1"/>
  <c r="CQ23" i="57" l="1"/>
  <c r="CQ23" i="58"/>
  <c r="CT23" i="57"/>
  <c r="CT23" i="58"/>
  <c r="CQ23" i="60"/>
  <c r="CN23" i="60"/>
  <c r="CB23" i="60"/>
  <c r="CK23" i="60"/>
  <c r="CE23" i="60"/>
  <c r="S38" i="12"/>
  <c r="CF23" i="60"/>
  <c r="BY23" i="60"/>
  <c r="CA23" i="57"/>
  <c r="BX23" i="60"/>
  <c r="CC23" i="60"/>
  <c r="CG23" i="60"/>
  <c r="CM23" i="60"/>
  <c r="CH23" i="60"/>
  <c r="BZ23" i="60"/>
  <c r="CD23" i="60"/>
  <c r="CA23" i="60"/>
  <c r="CL23" i="60"/>
  <c r="CI23" i="57"/>
  <c r="CN23" i="58"/>
  <c r="CJ23" i="60"/>
  <c r="BW23" i="60"/>
  <c r="CD23" i="58"/>
  <c r="CI23" i="60"/>
  <c r="CP23" i="58"/>
  <c r="CO23" i="57"/>
  <c r="CI23" i="58"/>
  <c r="CL23" i="57"/>
  <c r="CH23" i="57"/>
  <c r="CM23" i="57"/>
  <c r="CF23" i="57"/>
  <c r="CC23" i="57"/>
  <c r="CG23" i="57"/>
  <c r="BZ23" i="57"/>
  <c r="CB23" i="58"/>
  <c r="CO23" i="58"/>
  <c r="CN23" i="57"/>
  <c r="CE23" i="57"/>
  <c r="CE23" i="58"/>
  <c r="CK23" i="57"/>
  <c r="CA23" i="58"/>
  <c r="CF23" i="58"/>
  <c r="BZ23" i="58"/>
  <c r="CH23" i="58"/>
  <c r="CC23" i="58"/>
  <c r="CG23" i="58"/>
  <c r="CM23" i="58"/>
  <c r="CL23" i="58"/>
  <c r="CB23" i="57"/>
  <c r="CK23" i="58"/>
  <c r="CP23" i="57"/>
  <c r="CJ23" i="57"/>
  <c r="CJ23" i="58"/>
  <c r="CD23" i="57"/>
  <c r="AG8" i="57" a="1"/>
  <c r="AG8" i="57" s="1"/>
  <c r="Q9" i="57" a="1"/>
  <c r="Q9" i="57" s="1"/>
  <c r="L9" i="57" a="1"/>
  <c r="L9" i="57" s="1"/>
  <c r="I9" i="57" a="1"/>
  <c r="I9" i="57" s="1"/>
  <c r="AF8" i="57" a="1"/>
  <c r="AF8" i="57" s="1"/>
  <c r="U8" i="57" a="1"/>
  <c r="U8" i="57" s="1"/>
  <c r="J8" i="57" a="1"/>
  <c r="J8" i="57" s="1"/>
  <c r="V9" i="57" a="1"/>
  <c r="V9" i="57" s="1"/>
  <c r="AH8" i="57" a="1"/>
  <c r="AH8" i="57" s="1"/>
  <c r="F9" i="57" a="1"/>
  <c r="F9" i="57" s="1"/>
  <c r="G8" i="57" a="1"/>
  <c r="G8" i="57" s="1"/>
  <c r="AD8" i="57" a="1"/>
  <c r="AD8" i="57" s="1"/>
  <c r="Z9" i="57" a="1"/>
  <c r="Z9" i="57" s="1"/>
  <c r="H8" i="57" a="1"/>
  <c r="H8" i="57" s="1"/>
  <c r="M8" i="57" a="1"/>
  <c r="M8" i="57" s="1"/>
  <c r="X9" i="57" a="1"/>
  <c r="X9" i="57" s="1"/>
  <c r="AC8" i="57" a="1"/>
  <c r="AC8" i="57" s="1"/>
  <c r="W9" i="57" a="1"/>
  <c r="W9" i="57" s="1"/>
  <c r="AH9" i="57" a="1"/>
  <c r="AH9" i="57" s="1"/>
  <c r="K8" i="57" a="1"/>
  <c r="K8" i="57" s="1"/>
  <c r="T8" i="57" a="1"/>
  <c r="T8" i="57" s="1"/>
  <c r="L8" i="57" a="1"/>
  <c r="L8" i="57" s="1"/>
  <c r="AA8" i="57" a="1"/>
  <c r="AA8" i="57" s="1"/>
  <c r="U9" i="57" a="1"/>
  <c r="U9" i="57" s="1"/>
  <c r="S8" i="57" a="1"/>
  <c r="S8" i="57" s="1"/>
  <c r="E9" i="57" a="1"/>
  <c r="E9" i="57" s="1"/>
  <c r="M9" i="57" a="1"/>
  <c r="M9" i="57" s="1"/>
  <c r="R8" i="57" a="1"/>
  <c r="R8" i="57" s="1"/>
  <c r="AE9" i="57" a="1"/>
  <c r="AE9" i="57" s="1"/>
  <c r="W8" i="57" a="1"/>
  <c r="W8" i="57" s="1"/>
  <c r="K9" i="57" a="1"/>
  <c r="K9" i="57" s="1"/>
  <c r="AB8" i="57" a="1"/>
  <c r="AB8" i="57" s="1"/>
  <c r="O9" i="57" a="1"/>
  <c r="O9" i="57" s="1"/>
  <c r="Q8" i="57" a="1"/>
  <c r="Q8" i="57" s="1"/>
  <c r="J9" i="57" a="1"/>
  <c r="J9" i="57" s="1"/>
  <c r="T9" i="57" a="1"/>
  <c r="T9" i="57" s="1"/>
  <c r="P9" i="57" a="1"/>
  <c r="P9" i="57" s="1"/>
  <c r="AD9" i="57" a="1"/>
  <c r="AD9" i="57" s="1"/>
  <c r="AC9" i="57" a="1"/>
  <c r="AC9" i="57" s="1"/>
  <c r="N8" i="57" a="1"/>
  <c r="N8" i="57" s="1"/>
  <c r="X8" i="57" a="1"/>
  <c r="X8" i="57" s="1"/>
  <c r="E8" i="57" a="1"/>
  <c r="E8" i="57" s="1"/>
  <c r="N9" i="57" a="1"/>
  <c r="N9" i="57" s="1"/>
  <c r="P8" i="57" a="1"/>
  <c r="P8" i="57" s="1"/>
  <c r="O8" i="57" a="1"/>
  <c r="O8" i="57" s="1"/>
  <c r="Z8" i="57" a="1"/>
  <c r="Z8" i="57" s="1"/>
  <c r="AG9" i="57" a="1"/>
  <c r="AG9" i="57" s="1"/>
  <c r="S9" i="57" a="1"/>
  <c r="S9" i="57" s="1"/>
  <c r="Y8" i="57" a="1"/>
  <c r="Y8" i="57" s="1"/>
  <c r="H9" i="57" a="1"/>
  <c r="H9" i="57" s="1"/>
  <c r="Y9" i="57" a="1"/>
  <c r="Y9" i="57" s="1"/>
  <c r="I8" i="57" a="1"/>
  <c r="I8" i="57" s="1"/>
  <c r="AF9" i="57" a="1"/>
  <c r="AF9" i="57" s="1"/>
  <c r="AB9" i="57" a="1"/>
  <c r="AB9" i="57" s="1"/>
  <c r="G9" i="57" a="1"/>
  <c r="G9" i="57" s="1"/>
  <c r="V8" i="57" a="1"/>
  <c r="V8" i="57" s="1"/>
  <c r="R9" i="57" a="1"/>
  <c r="R9" i="57" s="1"/>
  <c r="F8" i="57" a="1"/>
  <c r="F8" i="57" s="1"/>
  <c r="AE8" i="57" a="1"/>
  <c r="AE8" i="57" s="1"/>
  <c r="AA9" i="57" a="1"/>
  <c r="AA9" i="57" s="1"/>
  <c r="Q9" i="58" a="1"/>
  <c r="Q9" i="58" s="1"/>
  <c r="S8" i="58" a="1"/>
  <c r="S8" i="58" s="1"/>
  <c r="W9" i="58" a="1"/>
  <c r="W9" i="58" s="1"/>
  <c r="F9" i="58" a="1"/>
  <c r="F9" i="58" s="1"/>
  <c r="AF9" i="58" a="1"/>
  <c r="AF9" i="58" s="1"/>
  <c r="G9" i="58" a="1"/>
  <c r="G9" i="58" s="1"/>
  <c r="AB8" i="58" a="1"/>
  <c r="AB8" i="58" s="1"/>
  <c r="F8" i="58" a="1"/>
  <c r="F8" i="58" s="1"/>
  <c r="V9" i="58" a="1"/>
  <c r="V9" i="58" s="1"/>
  <c r="T8" i="58" a="1"/>
  <c r="T8" i="58" s="1"/>
  <c r="AE9" i="58" a="1"/>
  <c r="AE9" i="58" s="1"/>
  <c r="Y8" i="58" a="1"/>
  <c r="Y8" i="58" s="1"/>
  <c r="AH9" i="58" a="1"/>
  <c r="AH9" i="58" s="1"/>
  <c r="L8" i="58" a="1"/>
  <c r="L8" i="58" s="1"/>
  <c r="L9" i="58" a="1"/>
  <c r="L9" i="58" s="1"/>
  <c r="M8" i="58" a="1"/>
  <c r="M8" i="58" s="1"/>
  <c r="Z9" i="58" a="1"/>
  <c r="Z9" i="58" s="1"/>
  <c r="AA9" i="58" a="1"/>
  <c r="AA9" i="58" s="1"/>
  <c r="AE8" i="58" a="1"/>
  <c r="AE8" i="58" s="1"/>
  <c r="T9" i="58" a="1"/>
  <c r="T9" i="58" s="1"/>
  <c r="AD8" i="58" a="1"/>
  <c r="AD8" i="58" s="1"/>
  <c r="P9" i="58" a="1"/>
  <c r="P9" i="58" s="1"/>
  <c r="Q8" i="58" a="1"/>
  <c r="Q8" i="58" s="1"/>
  <c r="K8" i="58" a="1"/>
  <c r="K8" i="58" s="1"/>
  <c r="AD9" i="58" a="1"/>
  <c r="AD9" i="58" s="1"/>
  <c r="Z8" i="58" a="1"/>
  <c r="Z8" i="58" s="1"/>
  <c r="E8" i="58" a="1"/>
  <c r="E8" i="58" s="1"/>
  <c r="W8" i="58" a="1"/>
  <c r="W8" i="58" s="1"/>
  <c r="AC9" i="58" a="1"/>
  <c r="AC9" i="58" s="1"/>
  <c r="R8" i="58" a="1"/>
  <c r="R8" i="58" s="1"/>
  <c r="I9" i="58" a="1"/>
  <c r="I9" i="58" s="1"/>
  <c r="S9" i="58" a="1"/>
  <c r="S9" i="58" s="1"/>
  <c r="U9" i="58" a="1"/>
  <c r="U9" i="58" s="1"/>
  <c r="J8" i="58" a="1"/>
  <c r="J8" i="58" s="1"/>
  <c r="AC8" i="58" a="1"/>
  <c r="AC8" i="58" s="1"/>
  <c r="R9" i="58" a="1"/>
  <c r="R9" i="58" s="1"/>
  <c r="M9" i="58" a="1"/>
  <c r="M9" i="58" s="1"/>
  <c r="K9" i="58" a="1"/>
  <c r="K9" i="58" s="1"/>
  <c r="O8" i="58" a="1"/>
  <c r="O8" i="58" s="1"/>
  <c r="V8" i="58" a="1"/>
  <c r="V8" i="58" s="1"/>
  <c r="E9" i="58" a="1"/>
  <c r="E9" i="58" s="1"/>
  <c r="X8" i="58" a="1"/>
  <c r="X8" i="58" s="1"/>
  <c r="Y9" i="58" a="1"/>
  <c r="Y9" i="58" s="1"/>
  <c r="I8" i="58" a="1"/>
  <c r="I8" i="58" s="1"/>
  <c r="AG9" i="58" a="1"/>
  <c r="AG9" i="58" s="1"/>
  <c r="P8" i="58" a="1"/>
  <c r="P8" i="58" s="1"/>
  <c r="AA8" i="58" a="1"/>
  <c r="AA8" i="58" s="1"/>
  <c r="AH8" i="58" a="1"/>
  <c r="AH8" i="58" s="1"/>
  <c r="J9" i="58" a="1"/>
  <c r="J9" i="58" s="1"/>
  <c r="H8" i="58" a="1"/>
  <c r="H8" i="58" s="1"/>
  <c r="X9" i="58" a="1"/>
  <c r="X9" i="58" s="1"/>
  <c r="O9" i="58" a="1"/>
  <c r="O9" i="58" s="1"/>
  <c r="AF8" i="58" a="1"/>
  <c r="AF8" i="58" s="1"/>
  <c r="N9" i="58" a="1"/>
  <c r="N9" i="58" s="1"/>
  <c r="H9" i="58" a="1"/>
  <c r="H9" i="58" s="1"/>
  <c r="U8" i="58" a="1"/>
  <c r="U8" i="58" s="1"/>
  <c r="AB9" i="58" a="1"/>
  <c r="AB9" i="58" s="1"/>
  <c r="AG8" i="58" a="1"/>
  <c r="AG8" i="58" s="1"/>
  <c r="N8" i="58" a="1"/>
  <c r="N8" i="58" s="1"/>
  <c r="G8" i="58" a="1"/>
  <c r="G8" i="58" s="1"/>
  <c r="CT21" i="47"/>
  <c r="K44" i="5"/>
  <c r="J44" i="5" s="1"/>
  <c r="AA17" i="5" s="1" a="1"/>
  <c r="AA17" i="5" s="1"/>
  <c r="K40" i="5"/>
  <c r="J40" i="5" s="1"/>
  <c r="AB13" i="5" s="1" a="1"/>
  <c r="AB13" i="5" s="1"/>
  <c r="T5" i="57" s="1"/>
  <c r="BA13" i="57" s="1"/>
  <c r="R39" i="12"/>
  <c r="V38" i="12"/>
  <c r="X38" i="12"/>
  <c r="CT15" i="47"/>
  <c r="K41" i="5"/>
  <c r="J41" i="5" s="1"/>
  <c r="AP14" i="5" s="1" a="1"/>
  <c r="AP14" i="5" s="1"/>
  <c r="AH5" i="60" s="1"/>
  <c r="BO13" i="60" s="1"/>
  <c r="K43" i="5"/>
  <c r="J43" i="5" s="1"/>
  <c r="AP16" i="5" s="1" a="1"/>
  <c r="AP16" i="5" s="1"/>
  <c r="K42" i="5"/>
  <c r="J42" i="5" s="1"/>
  <c r="U15" i="5" s="1" a="1"/>
  <c r="U15" i="5" s="1"/>
  <c r="M5" i="58" s="1"/>
  <c r="AT13" i="58" s="1"/>
  <c r="BU76" i="58" s="1"/>
  <c r="K33" i="5"/>
  <c r="J33" i="5" s="1"/>
  <c r="CN15" i="47"/>
  <c r="K37" i="5"/>
  <c r="J37" i="5" s="1"/>
  <c r="K35" i="5"/>
  <c r="J35" i="5" s="1"/>
  <c r="K34" i="5"/>
  <c r="J34" i="5" s="1"/>
  <c r="K36" i="5"/>
  <c r="J36" i="5" s="1"/>
  <c r="CT17" i="47"/>
  <c r="CT16" i="47"/>
  <c r="CT19" i="47"/>
  <c r="CT14" i="47"/>
  <c r="CT10" i="47"/>
  <c r="CT7" i="47"/>
  <c r="CT20" i="47"/>
  <c r="CT22" i="47"/>
  <c r="CT4" i="47"/>
  <c r="CT5" i="47"/>
  <c r="CT3" i="47"/>
  <c r="CT6" i="47"/>
  <c r="CT18" i="47"/>
  <c r="CT13" i="47"/>
  <c r="CT12" i="47"/>
  <c r="AJ13" i="5" a="1"/>
  <c r="AJ13" i="5" s="1"/>
  <c r="AB5" i="57" s="1"/>
  <c r="BI13" i="57" s="1"/>
  <c r="S13" i="5" a="1"/>
  <c r="S13" i="5" s="1"/>
  <c r="K5" i="57" s="1"/>
  <c r="AR13" i="57" s="1"/>
  <c r="Q13" i="5" a="1"/>
  <c r="Q13" i="5" s="1"/>
  <c r="I5" i="57" s="1"/>
  <c r="AP13" i="57" s="1"/>
  <c r="AD14" i="5" a="1"/>
  <c r="AD14" i="5" s="1"/>
  <c r="V5" i="60" s="1"/>
  <c r="BC13" i="60" s="1"/>
  <c r="AC14" i="5" a="1"/>
  <c r="AC14" i="5" s="1"/>
  <c r="U5" i="60" s="1"/>
  <c r="BB13" i="60" s="1"/>
  <c r="M14" i="5" a="1"/>
  <c r="M14" i="5" s="1"/>
  <c r="E5" i="60" s="1"/>
  <c r="AL13" i="60" s="1"/>
  <c r="AJ14" i="5" a="1"/>
  <c r="AJ14" i="5" s="1"/>
  <c r="AB5" i="60" s="1"/>
  <c r="BI13" i="60" s="1"/>
  <c r="Y14" i="5" a="1"/>
  <c r="Y14" i="5" s="1"/>
  <c r="Q5" i="60" s="1"/>
  <c r="AX13" i="60" s="1"/>
  <c r="AE14" i="5" a="1"/>
  <c r="AE14" i="5" s="1"/>
  <c r="W5" i="60" s="1"/>
  <c r="BD13" i="60" s="1"/>
  <c r="CZ23" i="60"/>
  <c r="DC23" i="57"/>
  <c r="CN18" i="47"/>
  <c r="CN20" i="47"/>
  <c r="CT9" i="47"/>
  <c r="CN16" i="47"/>
  <c r="CN9" i="47"/>
  <c r="CN4" i="47"/>
  <c r="CN3" i="47"/>
  <c r="CN10" i="47"/>
  <c r="CT11" i="47"/>
  <c r="CN17" i="47"/>
  <c r="CN6" i="47"/>
  <c r="CN21" i="47"/>
  <c r="CN8" i="47"/>
  <c r="CN19" i="47"/>
  <c r="CN5" i="47"/>
  <c r="CN11" i="47"/>
  <c r="CN14" i="47"/>
  <c r="CT8" i="47"/>
  <c r="CN22" i="47"/>
  <c r="CN7" i="47"/>
  <c r="CN12" i="47"/>
  <c r="CN13" i="47"/>
  <c r="CR10" i="47"/>
  <c r="CR17" i="47"/>
  <c r="CR15" i="47"/>
  <c r="CR14" i="47"/>
  <c r="CR12" i="47"/>
  <c r="CR20" i="47"/>
  <c r="CR11" i="47"/>
  <c r="CR16" i="47"/>
  <c r="CR3" i="47"/>
  <c r="CR18" i="47"/>
  <c r="CR6" i="47"/>
  <c r="CR22" i="47"/>
  <c r="CR9" i="47"/>
  <c r="CR7" i="47"/>
  <c r="CR5" i="47"/>
  <c r="CR8" i="47"/>
  <c r="CR4" i="47"/>
  <c r="CR21" i="47"/>
  <c r="CR13" i="47"/>
  <c r="CR19" i="47"/>
  <c r="CN23" i="48"/>
  <c r="CO23" i="53"/>
  <c r="CU23" i="53"/>
  <c r="CN23" i="51"/>
  <c r="CS23" i="47"/>
  <c r="CT23" i="52"/>
  <c r="CQ23" i="52"/>
  <c r="CN23" i="52"/>
  <c r="CQ23" i="48"/>
  <c r="CQ23" i="51"/>
  <c r="CP23" i="48"/>
  <c r="CU23" i="52"/>
  <c r="CS23" i="48"/>
  <c r="CO23" i="51"/>
  <c r="CT23" i="48"/>
  <c r="CP23" i="52"/>
  <c r="CU23" i="51"/>
  <c r="CR23" i="48"/>
  <c r="CR23" i="53"/>
  <c r="CO23" i="52"/>
  <c r="CS23" i="51"/>
  <c r="CR23" i="52"/>
  <c r="CT23" i="53"/>
  <c r="CU23" i="47"/>
  <c r="CS23" i="53"/>
  <c r="CU23" i="48"/>
  <c r="CP23" i="53"/>
  <c r="CO23" i="48"/>
  <c r="CS23" i="52"/>
  <c r="CQ23" i="53"/>
  <c r="CO23" i="47"/>
  <c r="CP23" i="47"/>
  <c r="CR23" i="51"/>
  <c r="CP23" i="51"/>
  <c r="CN23" i="53"/>
  <c r="CT23" i="51"/>
  <c r="CQ23" i="47"/>
  <c r="CY11" i="52"/>
  <c r="CZ23" i="53"/>
  <c r="CY6" i="52"/>
  <c r="CY7" i="52"/>
  <c r="CY8" i="52"/>
  <c r="CY9" i="52"/>
  <c r="CY10" i="52"/>
  <c r="CX23" i="52"/>
  <c r="BO37" i="52"/>
  <c r="BO36" i="52"/>
  <c r="BO35" i="52"/>
  <c r="BO34" i="52"/>
  <c r="BO33" i="52"/>
  <c r="BO40" i="52"/>
  <c r="BO32" i="52"/>
  <c r="BO39" i="52"/>
  <c r="BO31" i="52"/>
  <c r="BO38" i="52"/>
  <c r="BO12" i="52" a="1"/>
  <c r="BO12" i="52" s="1"/>
  <c r="BO11" i="52" s="1" a="1"/>
  <c r="BO11" i="52" s="1"/>
  <c r="BO10" i="52" s="1" a="1"/>
  <c r="BO10" i="52" s="1"/>
  <c r="BO9" i="52" s="1" a="1"/>
  <c r="BO9" i="52" s="1"/>
  <c r="BO8" i="52" s="1" a="1"/>
  <c r="BO8" i="52" s="1"/>
  <c r="BO7" i="52" s="1" a="1"/>
  <c r="BO7" i="52" s="1"/>
  <c r="BO6" i="52" s="1" a="1"/>
  <c r="BO6" i="52" s="1"/>
  <c r="BO5" i="52" s="1" a="1"/>
  <c r="BO5" i="52" s="1"/>
  <c r="BO4" i="52" s="1" a="1"/>
  <c r="BO4" i="52" s="1"/>
  <c r="BO3" i="52" s="1" a="1"/>
  <c r="BO3" i="52" s="1"/>
  <c r="BO30" i="52"/>
  <c r="CY4" i="52"/>
  <c r="CY12" i="52"/>
  <c r="CY5" i="52"/>
  <c r="CY3" i="52"/>
  <c r="CY21" i="52"/>
  <c r="CY17" i="52"/>
  <c r="CY22" i="52"/>
  <c r="CY14" i="52"/>
  <c r="CY18" i="52"/>
  <c r="CY19" i="52"/>
  <c r="CY15" i="52"/>
  <c r="CY20" i="52"/>
  <c r="CY16" i="52"/>
  <c r="CY13" i="52"/>
  <c r="CY7" i="48"/>
  <c r="CY11" i="48"/>
  <c r="CZ9" i="51"/>
  <c r="CZ8" i="51"/>
  <c r="CZ10" i="51"/>
  <c r="CY23" i="51"/>
  <c r="CZ4" i="51"/>
  <c r="CZ12" i="51"/>
  <c r="CZ11" i="51"/>
  <c r="CZ5" i="51"/>
  <c r="CZ13" i="51"/>
  <c r="CZ3" i="51"/>
  <c r="CZ20" i="51"/>
  <c r="CZ16" i="51"/>
  <c r="CZ22" i="51"/>
  <c r="CZ19" i="51"/>
  <c r="CZ17" i="51"/>
  <c r="CZ15" i="51"/>
  <c r="CZ14" i="51"/>
  <c r="CZ21" i="51"/>
  <c r="CZ18" i="51"/>
  <c r="CZ6" i="51"/>
  <c r="CZ7" i="51"/>
  <c r="CY9" i="48"/>
  <c r="BO37" i="48"/>
  <c r="BO36" i="48"/>
  <c r="BO34" i="48"/>
  <c r="BO40" i="48"/>
  <c r="BO32" i="48"/>
  <c r="BO39" i="48"/>
  <c r="BO31" i="48"/>
  <c r="BO35" i="48"/>
  <c r="BO38" i="48"/>
  <c r="BO33" i="48"/>
  <c r="BO12" i="48" a="1"/>
  <c r="BO12" i="48" s="1"/>
  <c r="BO11" i="48" s="1" a="1"/>
  <c r="BO11" i="48" s="1"/>
  <c r="BO10" i="48" s="1" a="1"/>
  <c r="BO10" i="48" s="1"/>
  <c r="BO9" i="48" s="1" a="1"/>
  <c r="BO9" i="48" s="1"/>
  <c r="BO8" i="48" s="1" a="1"/>
  <c r="BO8" i="48" s="1"/>
  <c r="BO7" i="48" s="1" a="1"/>
  <c r="BO7" i="48" s="1"/>
  <c r="BO6" i="48" s="1" a="1"/>
  <c r="BO6" i="48" s="1"/>
  <c r="BO5" i="48" s="1" a="1"/>
  <c r="BO5" i="48" s="1"/>
  <c r="BO4" i="48" s="1" a="1"/>
  <c r="BO4" i="48" s="1"/>
  <c r="BO3" i="48" s="1" a="1"/>
  <c r="BO3" i="48" s="1"/>
  <c r="BO30" i="48"/>
  <c r="CY4" i="48"/>
  <c r="CY3" i="48"/>
  <c r="CY20" i="48"/>
  <c r="CY15" i="48"/>
  <c r="CY22" i="48"/>
  <c r="CY21" i="48"/>
  <c r="CY18" i="48"/>
  <c r="CY14" i="48"/>
  <c r="CY17" i="48"/>
  <c r="CY16" i="48"/>
  <c r="CY19" i="48"/>
  <c r="CY12" i="48"/>
  <c r="CY5" i="48"/>
  <c r="CY13" i="48"/>
  <c r="CY6" i="48"/>
  <c r="CX23" i="48"/>
  <c r="CY8" i="48"/>
  <c r="CY10" i="48"/>
  <c r="CY11" i="47"/>
  <c r="BO37" i="47"/>
  <c r="BO36" i="47"/>
  <c r="BO34" i="47"/>
  <c r="BO40" i="47"/>
  <c r="BO32" i="47"/>
  <c r="BO39" i="47"/>
  <c r="BO31" i="47"/>
  <c r="BO35" i="47"/>
  <c r="BO12" i="47" a="1"/>
  <c r="BO12" i="47" s="1"/>
  <c r="BO11" i="47" s="1" a="1"/>
  <c r="BO11" i="47" s="1"/>
  <c r="BO10" i="47" s="1" a="1"/>
  <c r="BO10" i="47" s="1"/>
  <c r="BO9" i="47" s="1" a="1"/>
  <c r="BO9" i="47" s="1"/>
  <c r="BO8" i="47" s="1" a="1"/>
  <c r="BO8" i="47" s="1"/>
  <c r="BO7" i="47" s="1" a="1"/>
  <c r="BO7" i="47" s="1"/>
  <c r="BO6" i="47" s="1" a="1"/>
  <c r="BO6" i="47" s="1"/>
  <c r="BO5" i="47" s="1" a="1"/>
  <c r="BO5" i="47" s="1"/>
  <c r="BO4" i="47" s="1" a="1"/>
  <c r="BO4" i="47" s="1"/>
  <c r="BO3" i="47" s="1" a="1"/>
  <c r="BO3" i="47" s="1"/>
  <c r="BO33" i="47"/>
  <c r="BO38" i="47"/>
  <c r="BO30" i="47"/>
  <c r="CX23" i="47"/>
  <c r="CY4" i="47"/>
  <c r="CY12" i="47"/>
  <c r="CY5" i="47"/>
  <c r="CY3" i="47"/>
  <c r="CY14" i="47"/>
  <c r="CY16" i="47"/>
  <c r="CY18" i="47"/>
  <c r="CY20" i="47"/>
  <c r="CY15" i="47"/>
  <c r="CY19" i="47"/>
  <c r="CY21" i="47"/>
  <c r="CY22" i="47"/>
  <c r="CY17" i="47"/>
  <c r="CY13" i="47"/>
  <c r="CY6" i="47"/>
  <c r="CY7" i="47"/>
  <c r="CY8" i="47"/>
  <c r="CY9" i="47"/>
  <c r="CY10" i="47"/>
  <c r="S39" i="12" a="1"/>
  <c r="S16" i="5" l="1" a="1"/>
  <c r="S16" i="5" s="1"/>
  <c r="AA16" i="5" a="1"/>
  <c r="AA16" i="5" s="1"/>
  <c r="AC16" i="5" a="1"/>
  <c r="AC16" i="5" s="1"/>
  <c r="Q14" i="5" a="1"/>
  <c r="Q14" i="5" s="1"/>
  <c r="I5" i="60" s="1"/>
  <c r="AP13" i="60" s="1"/>
  <c r="AP14" i="60" s="1" a="1"/>
  <c r="AP14" i="60" s="1"/>
  <c r="AP15" i="60" s="1" a="1"/>
  <c r="AP15" i="60" s="1"/>
  <c r="AP16" i="60" s="1" a="1"/>
  <c r="AP16" i="60" s="1"/>
  <c r="AP17" i="60" s="1" a="1"/>
  <c r="AP17" i="60" s="1"/>
  <c r="AP18" i="60" s="1" a="1"/>
  <c r="AP18" i="60" s="1"/>
  <c r="AP19" i="60" s="1" a="1"/>
  <c r="AP19" i="60" s="1"/>
  <c r="AP20" i="60" s="1" a="1"/>
  <c r="AP20" i="60" s="1"/>
  <c r="AP21" i="60" s="1" a="1"/>
  <c r="AP21" i="60" s="1"/>
  <c r="AP22" i="60" s="1" a="1"/>
  <c r="AP22" i="60" s="1"/>
  <c r="AP23" i="60" s="1" a="1"/>
  <c r="AP23" i="60" s="1"/>
  <c r="S14" i="5" a="1"/>
  <c r="S14" i="5" s="1"/>
  <c r="K5" i="60" s="1"/>
  <c r="AR13" i="60" s="1"/>
  <c r="AR14" i="60" s="1" a="1"/>
  <c r="AR14" i="60" s="1"/>
  <c r="AR15" i="60" s="1" a="1"/>
  <c r="AR15" i="60" s="1"/>
  <c r="AR16" i="60" s="1" a="1"/>
  <c r="AR16" i="60" s="1"/>
  <c r="AR17" i="60" s="1" a="1"/>
  <c r="AR17" i="60" s="1"/>
  <c r="AR18" i="60" s="1" a="1"/>
  <c r="AR18" i="60" s="1"/>
  <c r="AR19" i="60" s="1" a="1"/>
  <c r="AR19" i="60" s="1"/>
  <c r="AR20" i="60" s="1" a="1"/>
  <c r="AR20" i="60" s="1"/>
  <c r="AR21" i="60" s="1" a="1"/>
  <c r="AR21" i="60" s="1"/>
  <c r="AR22" i="60" s="1" a="1"/>
  <c r="AR22" i="60" s="1"/>
  <c r="AR23" i="60" s="1" a="1"/>
  <c r="AR23" i="60" s="1"/>
  <c r="AL14" i="5" a="1"/>
  <c r="AL14" i="5" s="1"/>
  <c r="AD5" i="60" s="1"/>
  <c r="BK13" i="60" s="1"/>
  <c r="BK14" i="60" s="1" a="1"/>
  <c r="BK14" i="60" s="1"/>
  <c r="BK15" i="60" s="1" a="1"/>
  <c r="BK15" i="60" s="1"/>
  <c r="BK16" i="60" s="1" a="1"/>
  <c r="BK16" i="60" s="1"/>
  <c r="BK17" i="60" s="1" a="1"/>
  <c r="BK17" i="60" s="1"/>
  <c r="BK18" i="60" s="1" a="1"/>
  <c r="BK18" i="60" s="1"/>
  <c r="BK19" i="60" s="1" a="1"/>
  <c r="BK19" i="60" s="1"/>
  <c r="BK20" i="60" s="1" a="1"/>
  <c r="BK20" i="60" s="1"/>
  <c r="BK21" i="60" s="1" a="1"/>
  <c r="BK21" i="60" s="1"/>
  <c r="BK22" i="60" s="1" a="1"/>
  <c r="BK22" i="60" s="1"/>
  <c r="BK23" i="60" s="1" a="1"/>
  <c r="BK23" i="60" s="1"/>
  <c r="P14" i="5" a="1"/>
  <c r="P14" i="5" s="1"/>
  <c r="H5" i="60" s="1"/>
  <c r="AO13" i="60" s="1"/>
  <c r="AO14" i="60" s="1" a="1"/>
  <c r="AO14" i="60" s="1"/>
  <c r="AO15" i="60" s="1" a="1"/>
  <c r="AO15" i="60" s="1"/>
  <c r="AO16" i="60" s="1" a="1"/>
  <c r="AO16" i="60" s="1"/>
  <c r="AO17" i="60" s="1" a="1"/>
  <c r="AO17" i="60" s="1"/>
  <c r="AO18" i="60" s="1" a="1"/>
  <c r="AO18" i="60" s="1"/>
  <c r="AO19" i="60" s="1" a="1"/>
  <c r="AO19" i="60" s="1"/>
  <c r="AO20" i="60" s="1" a="1"/>
  <c r="AO20" i="60" s="1"/>
  <c r="AO21" i="60" s="1" a="1"/>
  <c r="AO21" i="60" s="1"/>
  <c r="AO22" i="60" s="1" a="1"/>
  <c r="AO22" i="60" s="1"/>
  <c r="AO23" i="60" s="1" a="1"/>
  <c r="AO23" i="60" s="1"/>
  <c r="AM14" i="5" a="1"/>
  <c r="AM14" i="5" s="1"/>
  <c r="AE5" i="60" s="1"/>
  <c r="BL13" i="60" s="1"/>
  <c r="BL12" i="60" s="1" a="1"/>
  <c r="BL12" i="60" s="1"/>
  <c r="BL11" i="60" s="1" a="1"/>
  <c r="BL11" i="60" s="1"/>
  <c r="BL10" i="60" s="1" a="1"/>
  <c r="BL10" i="60" s="1"/>
  <c r="BL9" i="60" s="1" a="1"/>
  <c r="BL9" i="60" s="1"/>
  <c r="BL8" i="60" s="1" a="1"/>
  <c r="BL8" i="60" s="1"/>
  <c r="BL7" i="60" s="1" a="1"/>
  <c r="BL7" i="60" s="1"/>
  <c r="BL6" i="60" s="1" a="1"/>
  <c r="BL6" i="60" s="1"/>
  <c r="BL5" i="60" s="1" a="1"/>
  <c r="BL5" i="60" s="1"/>
  <c r="BL4" i="60" s="1" a="1"/>
  <c r="BL4" i="60" s="1"/>
  <c r="BL3" i="60" s="1" a="1"/>
  <c r="BL3" i="60" s="1"/>
  <c r="X13" i="5" a="1"/>
  <c r="X13" i="5" s="1"/>
  <c r="P5" i="57" s="1"/>
  <c r="AW13" i="57" s="1"/>
  <c r="AG16" i="5" a="1"/>
  <c r="AG16" i="5" s="1"/>
  <c r="AD17" i="5" a="1"/>
  <c r="AD17" i="5" s="1"/>
  <c r="AG14" i="5" a="1"/>
  <c r="AG14" i="5" s="1"/>
  <c r="Y5" i="60" s="1"/>
  <c r="BF13" i="60" s="1"/>
  <c r="BF12" i="60" s="1" a="1"/>
  <c r="BF12" i="60" s="1"/>
  <c r="BF11" i="60" s="1" a="1"/>
  <c r="BF11" i="60" s="1"/>
  <c r="BF10" i="60" s="1" a="1"/>
  <c r="BF10" i="60" s="1"/>
  <c r="BF9" i="60" s="1" a="1"/>
  <c r="BF9" i="60" s="1"/>
  <c r="BF8" i="60" s="1" a="1"/>
  <c r="BF8" i="60" s="1"/>
  <c r="BF7" i="60" s="1" a="1"/>
  <c r="BF7" i="60" s="1"/>
  <c r="BF6" i="60" s="1" a="1"/>
  <c r="BF6" i="60" s="1"/>
  <c r="BF5" i="60" s="1" a="1"/>
  <c r="BF5" i="60" s="1"/>
  <c r="BF4" i="60" s="1" a="1"/>
  <c r="BF4" i="60" s="1"/>
  <c r="BF3" i="60" s="1" a="1"/>
  <c r="BF3" i="60" s="1"/>
  <c r="X14" i="5" a="1"/>
  <c r="X14" i="5" s="1"/>
  <c r="P5" i="60" s="1"/>
  <c r="AW13" i="60" s="1"/>
  <c r="AW14" i="60" s="1" a="1"/>
  <c r="AW14" i="60" s="1"/>
  <c r="Z14" i="5" a="1"/>
  <c r="Z14" i="5" s="1"/>
  <c r="R5" i="60" s="1"/>
  <c r="AY13" i="60" s="1"/>
  <c r="AY14" i="60" s="1" a="1"/>
  <c r="AY14" i="60" s="1"/>
  <c r="AY15" i="60" s="1" a="1"/>
  <c r="AY15" i="60" s="1"/>
  <c r="AY16" i="60" s="1" a="1"/>
  <c r="AY16" i="60" s="1"/>
  <c r="AY17" i="60" s="1" a="1"/>
  <c r="AY17" i="60" s="1"/>
  <c r="AY18" i="60" s="1" a="1"/>
  <c r="AY18" i="60" s="1"/>
  <c r="AY19" i="60" s="1" a="1"/>
  <c r="AY19" i="60" s="1"/>
  <c r="AY20" i="60" s="1" a="1"/>
  <c r="AY20" i="60" s="1"/>
  <c r="AY21" i="60" s="1" a="1"/>
  <c r="AY21" i="60" s="1"/>
  <c r="AY22" i="60" s="1" a="1"/>
  <c r="AY22" i="60" s="1"/>
  <c r="AY23" i="60" s="1" a="1"/>
  <c r="AY23" i="60" s="1"/>
  <c r="AN14" i="5" a="1"/>
  <c r="AN14" i="5" s="1"/>
  <c r="AF5" i="60" s="1"/>
  <c r="BM13" i="60" s="1"/>
  <c r="BM14" i="60" s="1" a="1"/>
  <c r="BM14" i="60" s="1"/>
  <c r="BM15" i="60" s="1" a="1"/>
  <c r="BM15" i="60" s="1"/>
  <c r="BM16" i="60" s="1" a="1"/>
  <c r="BM16" i="60" s="1"/>
  <c r="BM17" i="60" s="1" a="1"/>
  <c r="BM17" i="60" s="1"/>
  <c r="BM18" i="60" s="1" a="1"/>
  <c r="BM18" i="60" s="1"/>
  <c r="BM19" i="60" s="1" a="1"/>
  <c r="BM19" i="60" s="1"/>
  <c r="BM20" i="60" s="1" a="1"/>
  <c r="BM20" i="60" s="1"/>
  <c r="BM21" i="60" s="1" a="1"/>
  <c r="BM21" i="60" s="1"/>
  <c r="BM22" i="60" s="1" a="1"/>
  <c r="BM22" i="60" s="1"/>
  <c r="BM23" i="60" s="1" a="1"/>
  <c r="BM23" i="60" s="1"/>
  <c r="AA14" i="5" a="1"/>
  <c r="AA14" i="5" s="1"/>
  <c r="S5" i="60" s="1"/>
  <c r="AZ13" i="60" s="1"/>
  <c r="AZ14" i="60" s="1" a="1"/>
  <c r="AZ14" i="60" s="1"/>
  <c r="AZ15" i="60" s="1" a="1"/>
  <c r="AZ15" i="60" s="1"/>
  <c r="AZ16" i="60" s="1" a="1"/>
  <c r="AZ16" i="60" s="1"/>
  <c r="AZ17" i="60" s="1" a="1"/>
  <c r="AZ17" i="60" s="1"/>
  <c r="AZ18" i="60" s="1" a="1"/>
  <c r="AZ18" i="60" s="1"/>
  <c r="AZ19" i="60" s="1" a="1"/>
  <c r="AZ19" i="60" s="1"/>
  <c r="AZ20" i="60" s="1" a="1"/>
  <c r="AZ20" i="60" s="1"/>
  <c r="AZ21" i="60" s="1" a="1"/>
  <c r="AZ21" i="60" s="1"/>
  <c r="AZ22" i="60" s="1" a="1"/>
  <c r="AZ22" i="60" s="1"/>
  <c r="AZ23" i="60" s="1" a="1"/>
  <c r="AZ23" i="60" s="1"/>
  <c r="V14" i="5" a="1"/>
  <c r="V14" i="5" s="1"/>
  <c r="N5" i="60" s="1"/>
  <c r="AU13" i="60" s="1"/>
  <c r="AU14" i="60" s="1" a="1"/>
  <c r="AU14" i="60" s="1"/>
  <c r="AU15" i="60" s="1" a="1"/>
  <c r="AU15" i="60" s="1"/>
  <c r="AU16" i="60" s="1" a="1"/>
  <c r="AU16" i="60" s="1"/>
  <c r="AU17" i="60" s="1" a="1"/>
  <c r="AU17" i="60" s="1"/>
  <c r="AU18" i="60" s="1" a="1"/>
  <c r="AU18" i="60" s="1"/>
  <c r="AU19" i="60" s="1" a="1"/>
  <c r="AU19" i="60" s="1"/>
  <c r="AU20" i="60" s="1" a="1"/>
  <c r="AU20" i="60" s="1"/>
  <c r="AU21" i="60" s="1" a="1"/>
  <c r="AU21" i="60" s="1"/>
  <c r="AU22" i="60" s="1" a="1"/>
  <c r="AU22" i="60" s="1"/>
  <c r="AU23" i="60" s="1" a="1"/>
  <c r="AU23" i="60" s="1"/>
  <c r="AO14" i="5" a="1"/>
  <c r="AO14" i="5" s="1"/>
  <c r="AG5" i="60" s="1"/>
  <c r="BN13" i="60" s="1"/>
  <c r="BN12" i="60" s="1" a="1"/>
  <c r="BN12" i="60" s="1"/>
  <c r="BN11" i="60" s="1" a="1"/>
  <c r="BN11" i="60" s="1"/>
  <c r="BN10" i="60" s="1" a="1"/>
  <c r="BN10" i="60" s="1"/>
  <c r="BN9" i="60" s="1" a="1"/>
  <c r="BN9" i="60" s="1"/>
  <c r="BN8" i="60" s="1" a="1"/>
  <c r="BN8" i="60" s="1"/>
  <c r="BN7" i="60" s="1" a="1"/>
  <c r="BN7" i="60" s="1"/>
  <c r="BN6" i="60" s="1" a="1"/>
  <c r="BN6" i="60" s="1"/>
  <c r="BN5" i="60" s="1" a="1"/>
  <c r="BN5" i="60" s="1"/>
  <c r="BN4" i="60" s="1" a="1"/>
  <c r="BN4" i="60" s="1"/>
  <c r="BN3" i="60" s="1" a="1"/>
  <c r="BN3" i="60" s="1"/>
  <c r="AB14" i="5" a="1"/>
  <c r="AB14" i="5" s="1"/>
  <c r="T5" i="60" s="1"/>
  <c r="BA13" i="60" s="1"/>
  <c r="BA12" i="60" s="1" a="1"/>
  <c r="BA12" i="60" s="1"/>
  <c r="BA11" i="60" s="1" a="1"/>
  <c r="BA11" i="60" s="1"/>
  <c r="BA10" i="60" s="1" a="1"/>
  <c r="BA10" i="60" s="1"/>
  <c r="BA9" i="60" s="1" a="1"/>
  <c r="BA9" i="60" s="1"/>
  <c r="BA8" i="60" s="1" a="1"/>
  <c r="BA8" i="60" s="1"/>
  <c r="BA7" i="60" s="1" a="1"/>
  <c r="BA7" i="60" s="1"/>
  <c r="BA6" i="60" s="1" a="1"/>
  <c r="BA6" i="60" s="1"/>
  <c r="BA5" i="60" s="1" a="1"/>
  <c r="BA5" i="60" s="1"/>
  <c r="BA4" i="60" s="1" a="1"/>
  <c r="BA4" i="60" s="1"/>
  <c r="BA3" i="60" s="1" a="1"/>
  <c r="BA3" i="60" s="1"/>
  <c r="A3" i="52"/>
  <c r="DD23" i="52" s="1"/>
  <c r="U17" i="5" a="1"/>
  <c r="U17" i="5" s="1"/>
  <c r="AK17" i="5" a="1"/>
  <c r="AK17" i="5" s="1"/>
  <c r="S17" i="5" a="1"/>
  <c r="S17" i="5" s="1"/>
  <c r="X17" i="5" a="1"/>
  <c r="X17" i="5" s="1"/>
  <c r="AN17" i="5" a="1"/>
  <c r="AN17" i="5" s="1"/>
  <c r="Y17" i="5" a="1"/>
  <c r="Y17" i="5" s="1"/>
  <c r="AO17" i="5" a="1"/>
  <c r="AO17" i="5" s="1"/>
  <c r="AP17" i="5" a="1"/>
  <c r="AP17" i="5" s="1"/>
  <c r="AJ16" i="5" a="1"/>
  <c r="AJ16" i="5" s="1"/>
  <c r="AM16" i="5" a="1"/>
  <c r="AM16" i="5" s="1"/>
  <c r="X16" i="5" a="1"/>
  <c r="X16" i="5" s="1"/>
  <c r="AN16" i="5" a="1"/>
  <c r="AN16" i="5" s="1"/>
  <c r="Y16" i="5" a="1"/>
  <c r="Y16" i="5" s="1"/>
  <c r="AE16" i="5" a="1"/>
  <c r="AE16" i="5" s="1"/>
  <c r="AO16" i="5" a="1"/>
  <c r="AO16" i="5" s="1"/>
  <c r="V13" i="5" a="1"/>
  <c r="V13" i="5" s="1"/>
  <c r="N5" i="57" s="1"/>
  <c r="AU13" i="57" s="1"/>
  <c r="AU14" i="57" s="1" a="1"/>
  <c r="AU14" i="57" s="1"/>
  <c r="AU15" i="57" s="1" a="1"/>
  <c r="AU15" i="57" s="1"/>
  <c r="AU16" i="57" s="1" a="1"/>
  <c r="AU16" i="57" s="1"/>
  <c r="AU17" i="57" s="1" a="1"/>
  <c r="AU17" i="57" s="1"/>
  <c r="AU18" i="57" s="1" a="1"/>
  <c r="AU18" i="57" s="1"/>
  <c r="AU19" i="57" s="1" a="1"/>
  <c r="AU19" i="57" s="1"/>
  <c r="AU20" i="57" s="1" a="1"/>
  <c r="AU20" i="57" s="1"/>
  <c r="AU21" i="57" s="1" a="1"/>
  <c r="AU21" i="57" s="1"/>
  <c r="AU22" i="57" s="1" a="1"/>
  <c r="AU22" i="57" s="1"/>
  <c r="AU23" i="57" s="1" a="1"/>
  <c r="AU23" i="57" s="1"/>
  <c r="AC13" i="5" a="1"/>
  <c r="AC13" i="5" s="1"/>
  <c r="U5" i="57" s="1"/>
  <c r="BB13" i="57" s="1"/>
  <c r="BB14" i="57" s="1" a="1"/>
  <c r="BB14" i="57" s="1"/>
  <c r="BB15" i="57" s="1" a="1"/>
  <c r="BB15" i="57" s="1"/>
  <c r="BB16" i="57" s="1" a="1"/>
  <c r="BB16" i="57" s="1"/>
  <c r="BB17" i="57" s="1" a="1"/>
  <c r="BB17" i="57" s="1"/>
  <c r="BB18" i="57" s="1" a="1"/>
  <c r="BB18" i="57" s="1"/>
  <c r="BB19" i="57" s="1" a="1"/>
  <c r="BB19" i="57" s="1"/>
  <c r="BB20" i="57" s="1" a="1"/>
  <c r="BB20" i="57" s="1"/>
  <c r="BB21" i="57" s="1" a="1"/>
  <c r="BB21" i="57" s="1"/>
  <c r="BB22" i="57" s="1" a="1"/>
  <c r="BB22" i="57" s="1"/>
  <c r="BB23" i="57" s="1" a="1"/>
  <c r="BB23" i="57" s="1"/>
  <c r="AC17" i="5" a="1"/>
  <c r="AC17" i="5" s="1"/>
  <c r="AL13" i="5" a="1"/>
  <c r="AL13" i="5" s="1"/>
  <c r="AD5" i="57" s="1"/>
  <c r="BK13" i="57" s="1"/>
  <c r="BK12" i="57" s="1" a="1"/>
  <c r="BK12" i="57" s="1"/>
  <c r="BK11" i="57" s="1" a="1"/>
  <c r="BK11" i="57" s="1"/>
  <c r="BK10" i="57" s="1" a="1"/>
  <c r="BK10" i="57" s="1"/>
  <c r="BK9" i="57" s="1" a="1"/>
  <c r="BK9" i="57" s="1"/>
  <c r="BK8" i="57" s="1" a="1"/>
  <c r="BK8" i="57" s="1"/>
  <c r="BK7" i="57" s="1" a="1"/>
  <c r="BK7" i="57" s="1"/>
  <c r="BK6" i="57" s="1" a="1"/>
  <c r="BK6" i="57" s="1"/>
  <c r="BK5" i="57" s="1" a="1"/>
  <c r="BK5" i="57" s="1"/>
  <c r="BK4" i="57" s="1" a="1"/>
  <c r="BK4" i="57" s="1"/>
  <c r="BK3" i="57" s="1" a="1"/>
  <c r="BK3" i="57" s="1"/>
  <c r="W13" i="5" a="1"/>
  <c r="W13" i="5" s="1"/>
  <c r="O5" i="57" s="1"/>
  <c r="AV13" i="57" s="1"/>
  <c r="AV12" i="57" s="1" a="1"/>
  <c r="AV12" i="57" s="1"/>
  <c r="AV11" i="57" s="1" a="1"/>
  <c r="AV11" i="57" s="1"/>
  <c r="AV10" i="57" s="1" a="1"/>
  <c r="AV10" i="57" s="1"/>
  <c r="AV9" i="57" s="1" a="1"/>
  <c r="AV9" i="57" s="1"/>
  <c r="AV8" i="57" s="1" a="1"/>
  <c r="AV8" i="57" s="1"/>
  <c r="AV7" i="57" s="1" a="1"/>
  <c r="AV7" i="57" s="1"/>
  <c r="AV6" i="57" s="1" a="1"/>
  <c r="AV6" i="57" s="1"/>
  <c r="AV5" i="57" s="1" a="1"/>
  <c r="AV5" i="57" s="1"/>
  <c r="AV4" i="57" s="1" a="1"/>
  <c r="AV4" i="57" s="1"/>
  <c r="AV3" i="57" s="1" a="1"/>
  <c r="AV3" i="57" s="1"/>
  <c r="AM13" i="5" a="1"/>
  <c r="AM13" i="5" s="1"/>
  <c r="AE5" i="57" s="1"/>
  <c r="BL13" i="57" s="1"/>
  <c r="BL14" i="57" s="1" a="1"/>
  <c r="BL14" i="57" s="1"/>
  <c r="BL15" i="57" s="1" a="1"/>
  <c r="BL15" i="57" s="1"/>
  <c r="BL16" i="57" s="1" a="1"/>
  <c r="BL16" i="57" s="1"/>
  <c r="BL17" i="57" s="1" a="1"/>
  <c r="BL17" i="57" s="1"/>
  <c r="BL18" i="57" s="1" a="1"/>
  <c r="BL18" i="57" s="1"/>
  <c r="BL19" i="57" s="1" a="1"/>
  <c r="BL19" i="57" s="1"/>
  <c r="BL20" i="57" s="1" a="1"/>
  <c r="BL20" i="57" s="1"/>
  <c r="BL21" i="57" s="1" a="1"/>
  <c r="BL21" i="57" s="1"/>
  <c r="BL22" i="57" s="1" a="1"/>
  <c r="BL22" i="57" s="1"/>
  <c r="BL23" i="57" s="1" a="1"/>
  <c r="BL23" i="57" s="1"/>
  <c r="N13" i="5" a="1"/>
  <c r="N13" i="5" s="1"/>
  <c r="F5" i="57" s="1"/>
  <c r="AM13" i="57" s="1"/>
  <c r="AM12" i="57" s="1" a="1"/>
  <c r="AM12" i="57" s="1"/>
  <c r="AM11" i="57" s="1" a="1"/>
  <c r="AM11" i="57" s="1"/>
  <c r="AM10" i="57" s="1" a="1"/>
  <c r="AM10" i="57" s="1"/>
  <c r="AM9" i="57" s="1" a="1"/>
  <c r="AM9" i="57" s="1"/>
  <c r="AM8" i="57" s="1" a="1"/>
  <c r="AM8" i="57" s="1"/>
  <c r="AM7" i="57" s="1" a="1"/>
  <c r="AM7" i="57" s="1"/>
  <c r="AM6" i="57" s="1" a="1"/>
  <c r="AM6" i="57" s="1"/>
  <c r="AM5" i="57" s="1" a="1"/>
  <c r="AM5" i="57" s="1"/>
  <c r="AM4" i="57" s="1" a="1"/>
  <c r="AM4" i="57" s="1"/>
  <c r="AM3" i="57" s="1" a="1"/>
  <c r="AM3" i="57" s="1"/>
  <c r="AN13" i="5" a="1"/>
  <c r="AN13" i="5" s="1"/>
  <c r="AF5" i="57" s="1"/>
  <c r="BM13" i="57" s="1"/>
  <c r="BM14" i="57" s="1" a="1"/>
  <c r="BM14" i="57" s="1"/>
  <c r="BM15" i="57" s="1" a="1"/>
  <c r="BM15" i="57" s="1"/>
  <c r="BM16" i="57" s="1" a="1"/>
  <c r="BM16" i="57" s="1"/>
  <c r="BM17" i="57" s="1" a="1"/>
  <c r="BM17" i="57" s="1"/>
  <c r="BM18" i="57" s="1" a="1"/>
  <c r="BM18" i="57" s="1"/>
  <c r="BM19" i="57" s="1" a="1"/>
  <c r="BM19" i="57" s="1"/>
  <c r="BM20" i="57" s="1" a="1"/>
  <c r="BM20" i="57" s="1"/>
  <c r="BM21" i="57" s="1" a="1"/>
  <c r="BM21" i="57" s="1"/>
  <c r="BM22" i="57" s="1" a="1"/>
  <c r="BM22" i="57" s="1"/>
  <c r="BM23" i="57" s="1" a="1"/>
  <c r="BM23" i="57" s="1"/>
  <c r="AO13" i="5" a="1"/>
  <c r="AO13" i="5" s="1"/>
  <c r="AG5" i="57" s="1"/>
  <c r="BN13" i="57" s="1"/>
  <c r="BN14" i="57" s="1" a="1"/>
  <c r="BN14" i="57" s="1"/>
  <c r="BN15" i="57" s="1" a="1"/>
  <c r="BN15" i="57" s="1"/>
  <c r="BN16" i="57" s="1" a="1"/>
  <c r="BN16" i="57" s="1"/>
  <c r="BN17" i="57" s="1" a="1"/>
  <c r="BN17" i="57" s="1"/>
  <c r="BN18" i="57" s="1" a="1"/>
  <c r="BN18" i="57" s="1"/>
  <c r="BN19" i="57" s="1" a="1"/>
  <c r="BN19" i="57" s="1"/>
  <c r="BN20" i="57" s="1" a="1"/>
  <c r="BN20" i="57" s="1"/>
  <c r="BN21" i="57" s="1" a="1"/>
  <c r="BN21" i="57" s="1"/>
  <c r="BN22" i="57" s="1" a="1"/>
  <c r="BN22" i="57" s="1"/>
  <c r="BN23" i="57" s="1" a="1"/>
  <c r="BN23" i="57" s="1"/>
  <c r="O13" i="5" a="1"/>
  <c r="O13" i="5" s="1"/>
  <c r="G5" i="57" s="1"/>
  <c r="AN13" i="57" s="1"/>
  <c r="AN12" i="57" s="1" a="1"/>
  <c r="AN12" i="57" s="1"/>
  <c r="AN11" i="57" s="1" a="1"/>
  <c r="AN11" i="57" s="1"/>
  <c r="AN10" i="57" s="1" a="1"/>
  <c r="AN10" i="57" s="1"/>
  <c r="AN9" i="57" s="1" a="1"/>
  <c r="AN9" i="57" s="1"/>
  <c r="AN8" i="57" s="1" a="1"/>
  <c r="AN8" i="57" s="1"/>
  <c r="AN7" i="57" s="1" a="1"/>
  <c r="AN7" i="57" s="1"/>
  <c r="AN6" i="57" s="1" a="1"/>
  <c r="AN6" i="57" s="1"/>
  <c r="AN5" i="57" s="1" a="1"/>
  <c r="AN5" i="57" s="1"/>
  <c r="AN4" i="57" s="1" a="1"/>
  <c r="AN4" i="57" s="1"/>
  <c r="AN3" i="57" s="1" a="1"/>
  <c r="AN3" i="57" s="1"/>
  <c r="Y13" i="5" a="1"/>
  <c r="Y13" i="5" s="1"/>
  <c r="Q5" i="57" s="1"/>
  <c r="AX13" i="57" s="1"/>
  <c r="AX14" i="57" s="1" a="1"/>
  <c r="AX14" i="57" s="1"/>
  <c r="AE13" i="5" a="1"/>
  <c r="AE13" i="5" s="1"/>
  <c r="W5" i="57" s="1"/>
  <c r="BD13" i="57" s="1"/>
  <c r="BD14" i="57" s="1" a="1"/>
  <c r="BD14" i="57" s="1"/>
  <c r="BD15" i="57" s="1" a="1"/>
  <c r="BD15" i="57" s="1"/>
  <c r="BD16" i="57" s="1" a="1"/>
  <c r="BD16" i="57" s="1"/>
  <c r="BD17" i="57" s="1" a="1"/>
  <c r="BD17" i="57" s="1"/>
  <c r="BD18" i="57" s="1" a="1"/>
  <c r="BD18" i="57" s="1"/>
  <c r="BD19" i="57" s="1" a="1"/>
  <c r="BD19" i="57" s="1"/>
  <c r="BD20" i="57" s="1" a="1"/>
  <c r="BD20" i="57" s="1"/>
  <c r="BD21" i="57" s="1" a="1"/>
  <c r="BD21" i="57" s="1"/>
  <c r="BD22" i="57" s="1" a="1"/>
  <c r="BD22" i="57" s="1"/>
  <c r="BD23" i="57" s="1" a="1"/>
  <c r="BD23" i="57" s="1"/>
  <c r="Z13" i="5" a="1"/>
  <c r="Z13" i="5" s="1"/>
  <c r="R5" i="57" s="1"/>
  <c r="AY13" i="57" s="1"/>
  <c r="AY14" i="57" s="1" a="1"/>
  <c r="AY14" i="57" s="1"/>
  <c r="AY15" i="57" s="1" a="1"/>
  <c r="AY15" i="57" s="1"/>
  <c r="AY16" i="57" s="1" a="1"/>
  <c r="AY16" i="57" s="1"/>
  <c r="AY17" i="57" s="1" a="1"/>
  <c r="AY17" i="57" s="1"/>
  <c r="AY18" i="57" s="1" a="1"/>
  <c r="AY18" i="57" s="1"/>
  <c r="AY19" i="57" s="1" a="1"/>
  <c r="AY19" i="57" s="1"/>
  <c r="AY20" i="57" s="1" a="1"/>
  <c r="AY20" i="57" s="1"/>
  <c r="AY21" i="57" s="1" a="1"/>
  <c r="AY21" i="57" s="1"/>
  <c r="AY22" i="57" s="1" a="1"/>
  <c r="AY22" i="57" s="1"/>
  <c r="AY23" i="57" s="1" a="1"/>
  <c r="AY23" i="57" s="1"/>
  <c r="P13" i="5" a="1"/>
  <c r="P13" i="5" s="1"/>
  <c r="H5" i="57" s="1"/>
  <c r="AO13" i="57" s="1"/>
  <c r="AO14" i="57" s="1" a="1"/>
  <c r="AO14" i="57" s="1"/>
  <c r="AO15" i="57" s="1" a="1"/>
  <c r="AO15" i="57" s="1"/>
  <c r="AO16" i="57" s="1" a="1"/>
  <c r="AO16" i="57" s="1"/>
  <c r="AO17" i="57" s="1" a="1"/>
  <c r="AO17" i="57" s="1"/>
  <c r="AO18" i="57" s="1" a="1"/>
  <c r="AO18" i="57" s="1"/>
  <c r="AO19" i="57" s="1" a="1"/>
  <c r="AO19" i="57" s="1"/>
  <c r="AO20" i="57" s="1" a="1"/>
  <c r="AO20" i="57" s="1"/>
  <c r="AO21" i="57" s="1" a="1"/>
  <c r="AO21" i="57" s="1"/>
  <c r="AO22" i="57" s="1" a="1"/>
  <c r="AO22" i="57" s="1"/>
  <c r="AO23" i="57" s="1" a="1"/>
  <c r="AO23" i="57" s="1"/>
  <c r="M13" i="5" a="1"/>
  <c r="M13" i="5" s="1"/>
  <c r="E5" i="57" s="1"/>
  <c r="AL13" i="57" s="1"/>
  <c r="AL12" i="57" s="1" a="1"/>
  <c r="AL12" i="57" s="1"/>
  <c r="AL11" i="57" s="1" a="1"/>
  <c r="AL11" i="57" s="1"/>
  <c r="AL10" i="57" s="1" a="1"/>
  <c r="AL10" i="57" s="1"/>
  <c r="AL9" i="57" s="1" a="1"/>
  <c r="AL9" i="57" s="1"/>
  <c r="AL8" i="57" s="1" a="1"/>
  <c r="AL8" i="57" s="1"/>
  <c r="AL7" i="57" s="1" a="1"/>
  <c r="AL7" i="57" s="1"/>
  <c r="AL6" i="57" s="1" a="1"/>
  <c r="AL6" i="57" s="1"/>
  <c r="AL5" i="57" s="1" a="1"/>
  <c r="AL5" i="57" s="1"/>
  <c r="AL4" i="57" s="1" a="1"/>
  <c r="AL4" i="57" s="1"/>
  <c r="AL3" i="57" s="1" a="1"/>
  <c r="AL3" i="57" s="1"/>
  <c r="AF13" i="5" a="1"/>
  <c r="AF13" i="5" s="1"/>
  <c r="X5" i="57" s="1"/>
  <c r="BE13" i="57" s="1"/>
  <c r="BE14" i="57" s="1" a="1"/>
  <c r="BE14" i="57" s="1"/>
  <c r="BE15" i="57" s="1" a="1"/>
  <c r="BE15" i="57" s="1"/>
  <c r="BE16" i="57" s="1" a="1"/>
  <c r="BE16" i="57" s="1"/>
  <c r="BE17" i="57" s="1" a="1"/>
  <c r="BE17" i="57" s="1"/>
  <c r="BE18" i="57" s="1" a="1"/>
  <c r="BE18" i="57" s="1"/>
  <c r="BE19" i="57" s="1" a="1"/>
  <c r="BE19" i="57" s="1"/>
  <c r="BE20" i="57" s="1" a="1"/>
  <c r="BE20" i="57" s="1"/>
  <c r="BE21" i="57" s="1" a="1"/>
  <c r="BE21" i="57" s="1"/>
  <c r="BE22" i="57" s="1" a="1"/>
  <c r="BE22" i="57" s="1"/>
  <c r="BE23" i="57" s="1" a="1"/>
  <c r="BE23" i="57" s="1"/>
  <c r="AA13" i="5" a="1"/>
  <c r="AA13" i="5" s="1"/>
  <c r="S5" i="57" s="1"/>
  <c r="AZ13" i="57" s="1"/>
  <c r="AZ12" i="57" s="1" a="1"/>
  <c r="AZ12" i="57" s="1"/>
  <c r="AZ11" i="57" s="1" a="1"/>
  <c r="AZ11" i="57" s="1"/>
  <c r="AZ10" i="57" s="1" a="1"/>
  <c r="AZ10" i="57" s="1"/>
  <c r="AZ9" i="57" s="1" a="1"/>
  <c r="AZ9" i="57" s="1"/>
  <c r="AZ8" i="57" s="1" a="1"/>
  <c r="AZ8" i="57" s="1"/>
  <c r="AZ7" i="57" s="1" a="1"/>
  <c r="AZ7" i="57" s="1"/>
  <c r="AZ6" i="57" s="1" a="1"/>
  <c r="AZ6" i="57" s="1"/>
  <c r="AZ5" i="57" s="1" a="1"/>
  <c r="AZ5" i="57" s="1"/>
  <c r="AZ4" i="57" s="1" a="1"/>
  <c r="AZ4" i="57" s="1"/>
  <c r="AZ3" i="57" s="1" a="1"/>
  <c r="AZ3" i="57" s="1"/>
  <c r="S39" i="12"/>
  <c r="Q16" i="5" a="1"/>
  <c r="Q16" i="5" s="1"/>
  <c r="AI16" i="5" a="1"/>
  <c r="AI16" i="5" s="1"/>
  <c r="W16" i="5" a="1"/>
  <c r="W16" i="5" s="1"/>
  <c r="U16" i="5" a="1"/>
  <c r="U16" i="5" s="1"/>
  <c r="AT12" i="58" a="1"/>
  <c r="AT12" i="58" s="1"/>
  <c r="AT11" i="58" s="1" a="1"/>
  <c r="AT11" i="58" s="1"/>
  <c r="AT10" i="58" s="1" a="1"/>
  <c r="AT10" i="58" s="1"/>
  <c r="N14" i="5" a="1"/>
  <c r="N14" i="5" s="1"/>
  <c r="F5" i="60" s="1"/>
  <c r="AM13" i="60" s="1"/>
  <c r="AM14" i="60" s="1" a="1"/>
  <c r="AM14" i="60" s="1"/>
  <c r="AM15" i="60" s="1" a="1"/>
  <c r="AM15" i="60" s="1"/>
  <c r="AM16" i="60" s="1" a="1"/>
  <c r="AM16" i="60" s="1"/>
  <c r="AM17" i="60" s="1" a="1"/>
  <c r="AM17" i="60" s="1"/>
  <c r="AM18" i="60" s="1" a="1"/>
  <c r="AM18" i="60" s="1"/>
  <c r="AM19" i="60" s="1" a="1"/>
  <c r="AM19" i="60" s="1"/>
  <c r="AM20" i="60" s="1" a="1"/>
  <c r="AM20" i="60" s="1"/>
  <c r="AM21" i="60" s="1" a="1"/>
  <c r="AM21" i="60" s="1"/>
  <c r="AM22" i="60" s="1" a="1"/>
  <c r="AM22" i="60" s="1"/>
  <c r="AM23" i="60" s="1" a="1"/>
  <c r="AM23" i="60" s="1"/>
  <c r="AI14" i="5" a="1"/>
  <c r="AI14" i="5" s="1"/>
  <c r="AA5" i="60" s="1"/>
  <c r="BH13" i="60" s="1"/>
  <c r="W14" i="5" a="1"/>
  <c r="W14" i="5" s="1"/>
  <c r="O5" i="60" s="1"/>
  <c r="AV13" i="60" s="1"/>
  <c r="U14" i="5" a="1"/>
  <c r="U14" i="5" s="1"/>
  <c r="M5" i="60" s="1"/>
  <c r="AT13" i="60" s="1"/>
  <c r="AT14" i="58" a="1"/>
  <c r="AT14" i="58" s="1"/>
  <c r="BU77" i="58" s="1"/>
  <c r="AM17" i="5" a="1"/>
  <c r="AM17" i="5" s="1"/>
  <c r="AH17" i="5" a="1"/>
  <c r="AH17" i="5" s="1"/>
  <c r="AG17" i="5" a="1"/>
  <c r="AG17" i="5" s="1"/>
  <c r="AI17" i="5" a="1"/>
  <c r="AI17" i="5" s="1"/>
  <c r="AJ17" i="5" a="1"/>
  <c r="AJ17" i="5" s="1"/>
  <c r="V17" i="5" a="1"/>
  <c r="V17" i="5" s="1"/>
  <c r="Q17" i="5" a="1"/>
  <c r="Q17" i="5" s="1"/>
  <c r="W17" i="5" a="1"/>
  <c r="W17" i="5" s="1"/>
  <c r="T17" i="5" a="1"/>
  <c r="T17" i="5" s="1"/>
  <c r="AL16" i="5" a="1"/>
  <c r="AL16" i="5" s="1"/>
  <c r="T13" i="5" a="1"/>
  <c r="T13" i="5" s="1"/>
  <c r="L5" i="57" s="1"/>
  <c r="AS13" i="57" s="1"/>
  <c r="AS12" i="57" s="1" a="1"/>
  <c r="AS12" i="57" s="1"/>
  <c r="AS11" i="57" s="1" a="1"/>
  <c r="AS11" i="57" s="1"/>
  <c r="AS10" i="57" s="1" a="1"/>
  <c r="AS10" i="57" s="1"/>
  <c r="AS9" i="57" s="1" a="1"/>
  <c r="AS9" i="57" s="1"/>
  <c r="AS8" i="57" s="1" a="1"/>
  <c r="AS8" i="57" s="1"/>
  <c r="AS7" i="57" s="1" a="1"/>
  <c r="AS7" i="57" s="1"/>
  <c r="AS6" i="57" s="1" a="1"/>
  <c r="AS6" i="57" s="1"/>
  <c r="AS5" i="57" s="1" a="1"/>
  <c r="AS5" i="57" s="1"/>
  <c r="AS4" i="57" s="1" a="1"/>
  <c r="AS4" i="57" s="1"/>
  <c r="AS3" i="57" s="1" a="1"/>
  <c r="AS3" i="57" s="1"/>
  <c r="AE17" i="5" a="1"/>
  <c r="AE17" i="5" s="1"/>
  <c r="AH13" i="5" a="1"/>
  <c r="AH13" i="5" s="1"/>
  <c r="Z5" i="57" s="1"/>
  <c r="BG13" i="57" s="1"/>
  <c r="BG14" i="57" s="1" a="1"/>
  <c r="BG14" i="57" s="1"/>
  <c r="BG15" i="57" s="1" a="1"/>
  <c r="BG15" i="57" s="1"/>
  <c r="BG16" i="57" s="1" a="1"/>
  <c r="BG16" i="57" s="1"/>
  <c r="BG17" i="57" s="1" a="1"/>
  <c r="BG17" i="57" s="1"/>
  <c r="BG18" i="57" s="1" a="1"/>
  <c r="BG18" i="57" s="1"/>
  <c r="BG19" i="57" s="1" a="1"/>
  <c r="BG19" i="57" s="1"/>
  <c r="BG20" i="57" s="1" a="1"/>
  <c r="BG20" i="57" s="1"/>
  <c r="BG21" i="57" s="1" a="1"/>
  <c r="BG21" i="57" s="1"/>
  <c r="BG22" i="57" s="1" a="1"/>
  <c r="BG22" i="57" s="1"/>
  <c r="BG23" i="57" s="1" a="1"/>
  <c r="BG23" i="57" s="1"/>
  <c r="U13" i="5" a="1"/>
  <c r="U13" i="5" s="1"/>
  <c r="M5" i="57" s="1"/>
  <c r="AT13" i="57" s="1"/>
  <c r="AT12" i="57" s="1" a="1"/>
  <c r="AT12" i="57" s="1"/>
  <c r="AT11" i="57" s="1" a="1"/>
  <c r="AT11" i="57" s="1"/>
  <c r="AG13" i="5" a="1"/>
  <c r="AG13" i="5" s="1"/>
  <c r="Y5" i="57" s="1"/>
  <c r="BF13" i="57" s="1"/>
  <c r="BF14" i="57" s="1" a="1"/>
  <c r="BF14" i="57" s="1"/>
  <c r="BF15" i="57" s="1" a="1"/>
  <c r="BF15" i="57" s="1"/>
  <c r="BF16" i="57" s="1" a="1"/>
  <c r="BF16" i="57" s="1"/>
  <c r="BF17" i="57" s="1" a="1"/>
  <c r="BF17" i="57" s="1"/>
  <c r="BF18" i="57" s="1" a="1"/>
  <c r="BF18" i="57" s="1"/>
  <c r="BF19" i="57" s="1" a="1"/>
  <c r="BF19" i="57" s="1"/>
  <c r="BF20" i="57" s="1" a="1"/>
  <c r="BF20" i="57" s="1"/>
  <c r="BF21" i="57" s="1" a="1"/>
  <c r="BF21" i="57" s="1"/>
  <c r="BF22" i="57" s="1" a="1"/>
  <c r="BF22" i="57" s="1"/>
  <c r="BF23" i="57" s="1" a="1"/>
  <c r="BF23" i="57" s="1"/>
  <c r="AP13" i="5" a="1"/>
  <c r="AP13" i="5" s="1"/>
  <c r="AH5" i="57" s="1"/>
  <c r="BO13" i="57" s="1"/>
  <c r="BO14" i="57" s="1" a="1"/>
  <c r="BO14" i="57" s="1"/>
  <c r="BO15" i="57" s="1" a="1"/>
  <c r="BO15" i="57" s="1"/>
  <c r="BO16" i="57" s="1" a="1"/>
  <c r="BO16" i="57" s="1"/>
  <c r="BO17" i="57" s="1" a="1"/>
  <c r="BO17" i="57" s="1"/>
  <c r="BO18" i="57" s="1" a="1"/>
  <c r="BO18" i="57" s="1"/>
  <c r="BO19" i="57" s="1" a="1"/>
  <c r="BO19" i="57" s="1"/>
  <c r="BO20" i="57" s="1" a="1"/>
  <c r="BO20" i="57" s="1"/>
  <c r="BO21" i="57" s="1" a="1"/>
  <c r="BO21" i="57" s="1"/>
  <c r="BO22" i="57" s="1" a="1"/>
  <c r="BO22" i="57" s="1"/>
  <c r="BO23" i="57" s="1" a="1"/>
  <c r="BO23" i="57" s="1"/>
  <c r="V16" i="5" a="1"/>
  <c r="V16" i="5" s="1"/>
  <c r="AL17" i="5" a="1"/>
  <c r="AL17" i="5" s="1"/>
  <c r="AL15" i="5" a="1"/>
  <c r="AL15" i="5" s="1"/>
  <c r="AD5" i="58" s="1"/>
  <c r="BK13" i="58" s="1"/>
  <c r="BK14" i="58" s="1" a="1"/>
  <c r="BK14" i="58" s="1"/>
  <c r="BK15" i="58" s="1" a="1"/>
  <c r="BK15" i="58" s="1"/>
  <c r="BK16" i="58" s="1" a="1"/>
  <c r="BK16" i="58" s="1"/>
  <c r="BK17" i="58" s="1" a="1"/>
  <c r="BK17" i="58" s="1"/>
  <c r="BK18" i="58" s="1" a="1"/>
  <c r="BK18" i="58" s="1"/>
  <c r="BK19" i="58" s="1" a="1"/>
  <c r="BK19" i="58" s="1"/>
  <c r="BK20" i="58" s="1" a="1"/>
  <c r="BK20" i="58" s="1"/>
  <c r="BK21" i="58" s="1" a="1"/>
  <c r="BK21" i="58" s="1"/>
  <c r="BK22" i="58" s="1" a="1"/>
  <c r="BK22" i="58" s="1"/>
  <c r="BK23" i="58" s="1" a="1"/>
  <c r="BK23" i="58" s="1"/>
  <c r="AI15" i="5" a="1"/>
  <c r="AI15" i="5" s="1"/>
  <c r="AA5" i="58" s="1"/>
  <c r="BH13" i="58" s="1"/>
  <c r="AK15" i="5" a="1"/>
  <c r="AK15" i="5" s="1"/>
  <c r="AC5" i="58" s="1"/>
  <c r="BJ13" i="58" s="1"/>
  <c r="AF15" i="5" a="1"/>
  <c r="AF15" i="5" s="1"/>
  <c r="X5" i="58" s="1"/>
  <c r="BE13" i="58" s="1"/>
  <c r="AD15" i="5" a="1"/>
  <c r="AD15" i="5" s="1"/>
  <c r="V5" i="58" s="1"/>
  <c r="BC13" i="58" s="1"/>
  <c r="BS34" i="58" s="1"/>
  <c r="AF16" i="5" a="1"/>
  <c r="AF16" i="5" s="1"/>
  <c r="AD16" i="5" a="1"/>
  <c r="AD16" i="5" s="1"/>
  <c r="AB16" i="5" a="1"/>
  <c r="AB16" i="5" s="1"/>
  <c r="AH16" i="5" a="1"/>
  <c r="AH16" i="5" s="1"/>
  <c r="AK16" i="5" a="1"/>
  <c r="AK16" i="5" s="1"/>
  <c r="AF14" i="5" a="1"/>
  <c r="AF14" i="5" s="1"/>
  <c r="X5" i="60" s="1"/>
  <c r="BE13" i="60" s="1"/>
  <c r="AK14" i="5" a="1"/>
  <c r="AK14" i="5" s="1"/>
  <c r="AC5" i="60" s="1"/>
  <c r="BJ13" i="60" s="1"/>
  <c r="AH14" i="5" a="1"/>
  <c r="AH14" i="5" s="1"/>
  <c r="Z5" i="60" s="1"/>
  <c r="BG13" i="60" s="1"/>
  <c r="R13" i="5" a="1"/>
  <c r="R13" i="5" s="1"/>
  <c r="J5" i="57" s="1"/>
  <c r="AQ13" i="57" s="1"/>
  <c r="AQ14" i="57" s="1" a="1"/>
  <c r="AQ14" i="57" s="1"/>
  <c r="AQ15" i="57" s="1" a="1"/>
  <c r="AQ15" i="57" s="1"/>
  <c r="AQ16" i="57" s="1" a="1"/>
  <c r="AQ16" i="57" s="1"/>
  <c r="AQ17" i="57" s="1" a="1"/>
  <c r="AQ17" i="57" s="1"/>
  <c r="AQ18" i="57" s="1" a="1"/>
  <c r="AQ18" i="57" s="1"/>
  <c r="AQ19" i="57" s="1" a="1"/>
  <c r="AQ19" i="57" s="1"/>
  <c r="AQ20" i="57" s="1" a="1"/>
  <c r="AQ20" i="57" s="1"/>
  <c r="AQ21" i="57" s="1" a="1"/>
  <c r="AQ21" i="57" s="1"/>
  <c r="AQ22" i="57" s="1" a="1"/>
  <c r="AQ22" i="57" s="1"/>
  <c r="AQ23" i="57" s="1" a="1"/>
  <c r="AQ23" i="57" s="1"/>
  <c r="AI13" i="5" a="1"/>
  <c r="AI13" i="5" s="1"/>
  <c r="AA5" i="57" s="1"/>
  <c r="BH13" i="57" s="1"/>
  <c r="AD13" i="5" a="1"/>
  <c r="AD13" i="5" s="1"/>
  <c r="V5" i="57" s="1"/>
  <c r="BC13" i="57" s="1"/>
  <c r="AK13" i="5" a="1"/>
  <c r="AK13" i="5" s="1"/>
  <c r="AC5" i="57" s="1"/>
  <c r="BJ13" i="57" s="1"/>
  <c r="AB17" i="5" a="1"/>
  <c r="AB17" i="5" s="1"/>
  <c r="AF17" i="5" a="1"/>
  <c r="AF17" i="5" s="1"/>
  <c r="AG15" i="5" a="1"/>
  <c r="AG15" i="5" s="1"/>
  <c r="Y5" i="58" s="1"/>
  <c r="BF13" i="58" s="1"/>
  <c r="BF14" i="58" s="1" a="1"/>
  <c r="BF14" i="58" s="1"/>
  <c r="BF15" i="58" s="1" a="1"/>
  <c r="BF15" i="58" s="1"/>
  <c r="BF16" i="58" s="1" a="1"/>
  <c r="BF16" i="58" s="1"/>
  <c r="BF17" i="58" s="1" a="1"/>
  <c r="BF17" i="58" s="1"/>
  <c r="BF18" i="58" s="1" a="1"/>
  <c r="BF18" i="58" s="1"/>
  <c r="BF19" i="58" s="1" a="1"/>
  <c r="BF19" i="58" s="1"/>
  <c r="BF20" i="58" s="1" a="1"/>
  <c r="BF20" i="58" s="1"/>
  <c r="BF21" i="58" s="1" a="1"/>
  <c r="BF21" i="58" s="1"/>
  <c r="BF22" i="58" s="1" a="1"/>
  <c r="BF22" i="58" s="1"/>
  <c r="BF23" i="58" s="1" a="1"/>
  <c r="BF23" i="58" s="1"/>
  <c r="AB15" i="5" a="1"/>
  <c r="AB15" i="5" s="1"/>
  <c r="T5" i="58" s="1"/>
  <c r="BA13" i="58" s="1"/>
  <c r="BA12" i="58" s="1" a="1"/>
  <c r="BA12" i="58" s="1"/>
  <c r="AH15" i="5" a="1"/>
  <c r="AH15" i="5" s="1"/>
  <c r="Z5" i="58" s="1"/>
  <c r="BG13" i="58" s="1"/>
  <c r="BG14" i="58" s="1" a="1"/>
  <c r="BG14" i="58" s="1"/>
  <c r="M15" i="5" a="1"/>
  <c r="M15" i="5" s="1"/>
  <c r="E5" i="58" s="1"/>
  <c r="AL13" i="58" s="1"/>
  <c r="AL12" i="58" s="1" a="1"/>
  <c r="AL12" i="58" s="1"/>
  <c r="AL11" i="58" s="1" a="1"/>
  <c r="AL11" i="58" s="1"/>
  <c r="W15" i="5" a="1"/>
  <c r="W15" i="5" s="1"/>
  <c r="O5" i="58" s="1"/>
  <c r="AV13" i="58" s="1"/>
  <c r="AV14" i="58" s="1" a="1"/>
  <c r="AV14" i="58" s="1"/>
  <c r="AV15" i="58" s="1" a="1"/>
  <c r="AV15" i="58" s="1"/>
  <c r="AV16" i="58" s="1" a="1"/>
  <c r="AV16" i="58" s="1"/>
  <c r="AV17" i="58" s="1" a="1"/>
  <c r="AV17" i="58" s="1"/>
  <c r="AV18" i="58" s="1" a="1"/>
  <c r="AV18" i="58" s="1"/>
  <c r="AV19" i="58" s="1" a="1"/>
  <c r="AV19" i="58" s="1"/>
  <c r="AV20" i="58" s="1" a="1"/>
  <c r="AV20" i="58" s="1"/>
  <c r="AV21" i="58" s="1" a="1"/>
  <c r="AV21" i="58" s="1"/>
  <c r="AV22" i="58" s="1" a="1"/>
  <c r="AV22" i="58" s="1"/>
  <c r="AV23" i="58" s="1" a="1"/>
  <c r="AV23" i="58" s="1"/>
  <c r="S15" i="5" a="1"/>
  <c r="S15" i="5" s="1"/>
  <c r="K5" i="58" s="1"/>
  <c r="AR13" i="58" s="1"/>
  <c r="AR14" i="58" s="1" a="1"/>
  <c r="AR14" i="58" s="1"/>
  <c r="AR15" i="58" s="1" a="1"/>
  <c r="AR15" i="58" s="1"/>
  <c r="AR16" i="58" s="1" a="1"/>
  <c r="AR16" i="58" s="1"/>
  <c r="AR17" i="58" s="1" a="1"/>
  <c r="AR17" i="58" s="1"/>
  <c r="AR18" i="58" s="1" a="1"/>
  <c r="AR18" i="58" s="1"/>
  <c r="AR19" i="58" s="1" a="1"/>
  <c r="AR19" i="58" s="1"/>
  <c r="AR20" i="58" s="1" a="1"/>
  <c r="AR20" i="58" s="1"/>
  <c r="AR21" i="58" s="1" a="1"/>
  <c r="AR21" i="58" s="1"/>
  <c r="AR22" i="58" s="1" a="1"/>
  <c r="AR22" i="58" s="1"/>
  <c r="AR23" i="58" s="1" a="1"/>
  <c r="AR23" i="58" s="1"/>
  <c r="AC15" i="5" a="1"/>
  <c r="AC15" i="5" s="1"/>
  <c r="U5" i="58" s="1"/>
  <c r="BB13" i="58" s="1"/>
  <c r="BB14" i="58" s="1" a="1"/>
  <c r="BB14" i="58" s="1"/>
  <c r="T15" i="5" a="1"/>
  <c r="T15" i="5" s="1"/>
  <c r="L5" i="58" s="1"/>
  <c r="AS13" i="58" s="1"/>
  <c r="AS14" i="58" s="1" a="1"/>
  <c r="AS14" i="58" s="1"/>
  <c r="AS15" i="58" s="1" a="1"/>
  <c r="AS15" i="58" s="1"/>
  <c r="AS16" i="58" s="1" a="1"/>
  <c r="AS16" i="58" s="1"/>
  <c r="AS17" i="58" s="1" a="1"/>
  <c r="AS17" i="58" s="1"/>
  <c r="AS18" i="58" s="1" a="1"/>
  <c r="AS18" i="58" s="1"/>
  <c r="AS19" i="58" s="1" a="1"/>
  <c r="AS19" i="58" s="1"/>
  <c r="AS20" i="58" s="1" a="1"/>
  <c r="AS20" i="58" s="1"/>
  <c r="AS21" i="58" s="1" a="1"/>
  <c r="AS21" i="58" s="1"/>
  <c r="AS22" i="58" s="1" a="1"/>
  <c r="AS22" i="58" s="1"/>
  <c r="AS23" i="58" s="1" a="1"/>
  <c r="AS23" i="58" s="1"/>
  <c r="N15" i="5" a="1"/>
  <c r="N15" i="5" s="1"/>
  <c r="F5" i="58" s="1"/>
  <c r="AM13" i="58" s="1"/>
  <c r="AM12" i="58" s="1" a="1"/>
  <c r="AM12" i="58" s="1"/>
  <c r="AM11" i="58" s="1" a="1"/>
  <c r="AM11" i="58" s="1"/>
  <c r="AM10" i="58" s="1" a="1"/>
  <c r="AM10" i="58" s="1"/>
  <c r="AM9" i="58" s="1" a="1"/>
  <c r="AM9" i="58" s="1"/>
  <c r="AM8" i="58" s="1" a="1"/>
  <c r="AM8" i="58" s="1"/>
  <c r="AM7" i="58" s="1" a="1"/>
  <c r="AM7" i="58" s="1"/>
  <c r="AM6" i="58" s="1" a="1"/>
  <c r="AM6" i="58" s="1"/>
  <c r="AM5" i="58" s="1" a="1"/>
  <c r="AM5" i="58" s="1"/>
  <c r="AM4" i="58" s="1" a="1"/>
  <c r="AM4" i="58" s="1"/>
  <c r="AM3" i="58" s="1" a="1"/>
  <c r="AM3" i="58" s="1"/>
  <c r="AJ15" i="5" a="1"/>
  <c r="AJ15" i="5" s="1"/>
  <c r="AB5" i="58" s="1"/>
  <c r="BI13" i="58" s="1"/>
  <c r="BI14" i="58" s="1" a="1"/>
  <c r="BI14" i="58" s="1"/>
  <c r="BI15" i="58" s="1" a="1"/>
  <c r="BI15" i="58" s="1"/>
  <c r="BI16" i="58" s="1" a="1"/>
  <c r="BI16" i="58" s="1"/>
  <c r="BI17" i="58" s="1" a="1"/>
  <c r="BI17" i="58" s="1"/>
  <c r="BI18" i="58" s="1" a="1"/>
  <c r="BI18" i="58" s="1"/>
  <c r="BI19" i="58" s="1" a="1"/>
  <c r="BI19" i="58" s="1"/>
  <c r="BI20" i="58" s="1" a="1"/>
  <c r="BI20" i="58" s="1"/>
  <c r="BI21" i="58" s="1" a="1"/>
  <c r="BI21" i="58" s="1"/>
  <c r="BI22" i="58" s="1" a="1"/>
  <c r="BI22" i="58" s="1"/>
  <c r="BI23" i="58" s="1" a="1"/>
  <c r="BI23" i="58" s="1"/>
  <c r="V15" i="5" a="1"/>
  <c r="V15" i="5" s="1"/>
  <c r="N5" i="58" s="1"/>
  <c r="AU13" i="58" s="1"/>
  <c r="AU14" i="58" s="1" a="1"/>
  <c r="AU14" i="58" s="1"/>
  <c r="AU15" i="58" s="1" a="1"/>
  <c r="AU15" i="58" s="1"/>
  <c r="AU16" i="58" s="1" a="1"/>
  <c r="AU16" i="58" s="1"/>
  <c r="AU17" i="58" s="1" a="1"/>
  <c r="AU17" i="58" s="1"/>
  <c r="AU18" i="58" s="1" a="1"/>
  <c r="AU18" i="58" s="1"/>
  <c r="AU19" i="58" s="1" a="1"/>
  <c r="AU19" i="58" s="1"/>
  <c r="AU20" i="58" s="1" a="1"/>
  <c r="AU20" i="58" s="1"/>
  <c r="AU21" i="58" s="1" a="1"/>
  <c r="AU21" i="58" s="1"/>
  <c r="AU22" i="58" s="1" a="1"/>
  <c r="AU22" i="58" s="1"/>
  <c r="AU23" i="58" s="1" a="1"/>
  <c r="AU23" i="58" s="1"/>
  <c r="R15" i="5" a="1"/>
  <c r="R15" i="5" s="1"/>
  <c r="J5" i="58" s="1"/>
  <c r="AQ13" i="58" s="1"/>
  <c r="O15" i="5" a="1"/>
  <c r="O15" i="5" s="1"/>
  <c r="G5" i="58" s="1"/>
  <c r="AN13" i="58" s="1"/>
  <c r="AM15" i="5" a="1"/>
  <c r="AM15" i="5" s="1"/>
  <c r="AE5" i="58" s="1"/>
  <c r="BL13" i="58" s="1"/>
  <c r="BL14" i="58" s="1" a="1"/>
  <c r="BL14" i="58" s="1"/>
  <c r="BL15" i="58" s="1" a="1"/>
  <c r="BL15" i="58" s="1"/>
  <c r="BL16" i="58" s="1" a="1"/>
  <c r="BL16" i="58" s="1"/>
  <c r="BL17" i="58" s="1" a="1"/>
  <c r="BL17" i="58" s="1"/>
  <c r="BL18" i="58" s="1" a="1"/>
  <c r="BL18" i="58" s="1"/>
  <c r="BL19" i="58" s="1" a="1"/>
  <c r="BL19" i="58" s="1"/>
  <c r="BL20" i="58" s="1" a="1"/>
  <c r="BL20" i="58" s="1"/>
  <c r="BL21" i="58" s="1" a="1"/>
  <c r="BL21" i="58" s="1"/>
  <c r="BL22" i="58" s="1" a="1"/>
  <c r="BL22" i="58" s="1"/>
  <c r="BL23" i="58" s="1" a="1"/>
  <c r="BL23" i="58" s="1"/>
  <c r="Z16" i="5" a="1"/>
  <c r="Z16" i="5" s="1"/>
  <c r="P16" i="5" a="1"/>
  <c r="P16" i="5" s="1"/>
  <c r="T16" i="5" a="1"/>
  <c r="T16" i="5" s="1"/>
  <c r="O16" i="5" a="1"/>
  <c r="O16" i="5" s="1"/>
  <c r="R16" i="5" a="1"/>
  <c r="R16" i="5" s="1"/>
  <c r="N16" i="5" a="1"/>
  <c r="N16" i="5" s="1"/>
  <c r="M16" i="5" a="1"/>
  <c r="M16" i="5" s="1"/>
  <c r="X15" i="5" a="1"/>
  <c r="X15" i="5" s="1"/>
  <c r="P5" i="58" s="1"/>
  <c r="AW13" i="58" s="1"/>
  <c r="BT55" i="58" s="1"/>
  <c r="T14" i="5" a="1"/>
  <c r="T14" i="5" s="1"/>
  <c r="L5" i="60" s="1"/>
  <c r="AS13" i="60" s="1"/>
  <c r="R14" i="5" a="1"/>
  <c r="R14" i="5" s="1"/>
  <c r="J5" i="60" s="1"/>
  <c r="AQ13" i="60" s="1"/>
  <c r="O14" i="5" a="1"/>
  <c r="O14" i="5" s="1"/>
  <c r="G5" i="60" s="1"/>
  <c r="AN13" i="60" s="1"/>
  <c r="AN15" i="5" a="1"/>
  <c r="AN15" i="5" s="1"/>
  <c r="AF5" i="58" s="1"/>
  <c r="BM13" i="58" s="1"/>
  <c r="BM14" i="58" s="1" a="1"/>
  <c r="BM14" i="58" s="1"/>
  <c r="BM15" i="58" s="1" a="1"/>
  <c r="BM15" i="58" s="1"/>
  <c r="BM16" i="58" s="1" a="1"/>
  <c r="BM16" i="58" s="1"/>
  <c r="BM17" i="58" s="1" a="1"/>
  <c r="BM17" i="58" s="1"/>
  <c r="BM18" i="58" s="1" a="1"/>
  <c r="BM18" i="58" s="1"/>
  <c r="BM19" i="58" s="1" a="1"/>
  <c r="BM19" i="58" s="1"/>
  <c r="BM20" i="58" s="1" a="1"/>
  <c r="BM20" i="58" s="1"/>
  <c r="BM21" i="58" s="1" a="1"/>
  <c r="BM21" i="58" s="1"/>
  <c r="BM22" i="58" s="1" a="1"/>
  <c r="BM22" i="58" s="1"/>
  <c r="BM23" i="58" s="1" a="1"/>
  <c r="BM23" i="58" s="1"/>
  <c r="Y15" i="5" a="1"/>
  <c r="Y15" i="5" s="1"/>
  <c r="Q5" i="58" s="1"/>
  <c r="AX13" i="58" s="1"/>
  <c r="AX14" i="58" s="1" a="1"/>
  <c r="AX14" i="58" s="1"/>
  <c r="AX15" i="58" s="1" a="1"/>
  <c r="AX15" i="58" s="1"/>
  <c r="AX16" i="58" s="1" a="1"/>
  <c r="AX16" i="58" s="1"/>
  <c r="AX17" i="58" s="1" a="1"/>
  <c r="AX17" i="58" s="1"/>
  <c r="AX18" i="58" s="1" a="1"/>
  <c r="AX18" i="58" s="1"/>
  <c r="AX19" i="58" s="1" a="1"/>
  <c r="AX19" i="58" s="1"/>
  <c r="AX20" i="58" s="1" a="1"/>
  <c r="AX20" i="58" s="1"/>
  <c r="AX21" i="58" s="1" a="1"/>
  <c r="AX21" i="58" s="1"/>
  <c r="AX22" i="58" s="1" a="1"/>
  <c r="AX22" i="58" s="1"/>
  <c r="AX23" i="58" s="1" a="1"/>
  <c r="AX23" i="58" s="1"/>
  <c r="AO15" i="5" a="1"/>
  <c r="AO15" i="5" s="1"/>
  <c r="AG5" i="58" s="1"/>
  <c r="BN13" i="58" s="1"/>
  <c r="BN14" i="58" s="1" a="1"/>
  <c r="BN14" i="58" s="1"/>
  <c r="BN15" i="58" s="1" a="1"/>
  <c r="BN15" i="58" s="1"/>
  <c r="BN16" i="58" s="1" a="1"/>
  <c r="BN16" i="58" s="1"/>
  <c r="BN17" i="58" s="1" a="1"/>
  <c r="BN17" i="58" s="1"/>
  <c r="BN18" i="58" s="1" a="1"/>
  <c r="BN18" i="58" s="1"/>
  <c r="BN19" i="58" s="1" a="1"/>
  <c r="BN19" i="58" s="1"/>
  <c r="BN20" i="58" s="1" a="1"/>
  <c r="BN20" i="58" s="1"/>
  <c r="BN21" i="58" s="1" a="1"/>
  <c r="BN21" i="58" s="1"/>
  <c r="BN22" i="58" s="1" a="1"/>
  <c r="BN22" i="58" s="1"/>
  <c r="BN23" i="58" s="1" a="1"/>
  <c r="BN23" i="58" s="1"/>
  <c r="AE15" i="5" a="1"/>
  <c r="AE15" i="5" s="1"/>
  <c r="W5" i="58" s="1"/>
  <c r="BD13" i="58" s="1"/>
  <c r="BD12" i="58" s="1" a="1"/>
  <c r="BD12" i="58" s="1"/>
  <c r="BD11" i="58" s="1" a="1"/>
  <c r="BD11" i="58" s="1"/>
  <c r="BD10" i="58" s="1" a="1"/>
  <c r="BD10" i="58" s="1"/>
  <c r="BD9" i="58" s="1" a="1"/>
  <c r="BD9" i="58" s="1"/>
  <c r="BD8" i="58" s="1" a="1"/>
  <c r="BD8" i="58" s="1"/>
  <c r="BD7" i="58" s="1" a="1"/>
  <c r="BD7" i="58" s="1"/>
  <c r="BD6" i="58" s="1" a="1"/>
  <c r="BD6" i="58" s="1"/>
  <c r="BD5" i="58" s="1" a="1"/>
  <c r="BD5" i="58" s="1"/>
  <c r="BD4" i="58" s="1" a="1"/>
  <c r="BD4" i="58" s="1"/>
  <c r="BD3" i="58" s="1" a="1"/>
  <c r="BD3" i="58" s="1"/>
  <c r="Z15" i="5" a="1"/>
  <c r="Z15" i="5" s="1"/>
  <c r="R5" i="58" s="1"/>
  <c r="AY13" i="58" s="1"/>
  <c r="AY14" i="58" s="1" a="1"/>
  <c r="AY14" i="58" s="1"/>
  <c r="AY15" i="58" s="1" a="1"/>
  <c r="AY15" i="58" s="1"/>
  <c r="AY16" i="58" s="1" a="1"/>
  <c r="AY16" i="58" s="1"/>
  <c r="AY17" i="58" s="1" a="1"/>
  <c r="AY17" i="58" s="1"/>
  <c r="AY18" i="58" s="1" a="1"/>
  <c r="AY18" i="58" s="1"/>
  <c r="AY19" i="58" s="1" a="1"/>
  <c r="AY19" i="58" s="1"/>
  <c r="AY20" i="58" s="1" a="1"/>
  <c r="AY20" i="58" s="1"/>
  <c r="AY21" i="58" s="1" a="1"/>
  <c r="AY21" i="58" s="1"/>
  <c r="AY22" i="58" s="1" a="1"/>
  <c r="AY22" i="58" s="1"/>
  <c r="AY23" i="58" s="1" a="1"/>
  <c r="AY23" i="58" s="1"/>
  <c r="P15" i="5" a="1"/>
  <c r="P15" i="5" s="1"/>
  <c r="H5" i="58" s="1"/>
  <c r="AO13" i="58" s="1"/>
  <c r="AO12" i="58" s="1" a="1"/>
  <c r="AO12" i="58" s="1"/>
  <c r="AO11" i="58" s="1" a="1"/>
  <c r="AO11" i="58" s="1"/>
  <c r="AO10" i="58" s="1" a="1"/>
  <c r="AO10" i="58" s="1"/>
  <c r="AO9" i="58" s="1" a="1"/>
  <c r="AO9" i="58" s="1"/>
  <c r="AO8" i="58" s="1" a="1"/>
  <c r="AO8" i="58" s="1"/>
  <c r="AO7" i="58" s="1" a="1"/>
  <c r="AO7" i="58" s="1"/>
  <c r="AO6" i="58" s="1" a="1"/>
  <c r="AO6" i="58" s="1"/>
  <c r="AO5" i="58" s="1" a="1"/>
  <c r="AO5" i="58" s="1"/>
  <c r="AO4" i="58" s="1" a="1"/>
  <c r="AO4" i="58" s="1"/>
  <c r="AO3" i="58" s="1" a="1"/>
  <c r="AO3" i="58" s="1"/>
  <c r="AP15" i="5" a="1"/>
  <c r="AP15" i="5" s="1"/>
  <c r="AH5" i="58" s="1"/>
  <c r="BO13" i="58" s="1"/>
  <c r="BO14" i="58" s="1" a="1"/>
  <c r="BO14" i="58" s="1"/>
  <c r="BO15" i="58" s="1" a="1"/>
  <c r="BO15" i="58" s="1"/>
  <c r="BO16" i="58" s="1" a="1"/>
  <c r="BO16" i="58" s="1"/>
  <c r="BO17" i="58" s="1" a="1"/>
  <c r="BO17" i="58" s="1"/>
  <c r="BO18" i="58" s="1" a="1"/>
  <c r="BO18" i="58" s="1"/>
  <c r="BO19" i="58" s="1" a="1"/>
  <c r="BO19" i="58" s="1"/>
  <c r="BO20" i="58" s="1" a="1"/>
  <c r="BO20" i="58" s="1"/>
  <c r="BO21" i="58" s="1" a="1"/>
  <c r="BO21" i="58" s="1"/>
  <c r="BO22" i="58" s="1" a="1"/>
  <c r="BO22" i="58" s="1"/>
  <c r="BO23" i="58" s="1" a="1"/>
  <c r="BO23" i="58" s="1"/>
  <c r="Q15" i="5" a="1"/>
  <c r="Q15" i="5" s="1"/>
  <c r="I5" i="58" s="1"/>
  <c r="AP13" i="58" s="1"/>
  <c r="AP12" i="58" s="1" a="1"/>
  <c r="AP12" i="58" s="1"/>
  <c r="AP11" i="58" s="1" a="1"/>
  <c r="AP11" i="58" s="1"/>
  <c r="AP10" i="58" s="1" a="1"/>
  <c r="AP10" i="58" s="1"/>
  <c r="AP9" i="58" s="1" a="1"/>
  <c r="AP9" i="58" s="1"/>
  <c r="AP8" i="58" s="1" a="1"/>
  <c r="AP8" i="58" s="1"/>
  <c r="AP7" i="58" s="1" a="1"/>
  <c r="AP7" i="58" s="1"/>
  <c r="AP6" i="58" s="1" a="1"/>
  <c r="AP6" i="58" s="1"/>
  <c r="AP5" i="58" s="1" a="1"/>
  <c r="AP5" i="58" s="1"/>
  <c r="AP4" i="58" s="1" a="1"/>
  <c r="AP4" i="58" s="1"/>
  <c r="AP3" i="58" s="1" a="1"/>
  <c r="AP3" i="58" s="1"/>
  <c r="AA15" i="5" a="1"/>
  <c r="AA15" i="5" s="1"/>
  <c r="S5" i="58" s="1"/>
  <c r="AZ13" i="58" s="1"/>
  <c r="AZ14" i="58" s="1" a="1"/>
  <c r="AZ14" i="58" s="1"/>
  <c r="AZ15" i="58" s="1" a="1"/>
  <c r="AZ15" i="58" s="1"/>
  <c r="AZ16" i="58" s="1" a="1"/>
  <c r="AZ16" i="58" s="1"/>
  <c r="AZ17" i="58" s="1" a="1"/>
  <c r="AZ17" i="58" s="1"/>
  <c r="AZ18" i="58" s="1" a="1"/>
  <c r="AZ18" i="58" s="1"/>
  <c r="AZ19" i="58" s="1" a="1"/>
  <c r="AZ19" i="58" s="1"/>
  <c r="AZ20" i="58" s="1" a="1"/>
  <c r="AZ20" i="58" s="1"/>
  <c r="AZ21" i="58" s="1" a="1"/>
  <c r="AZ21" i="58" s="1"/>
  <c r="AZ22" i="58" s="1" a="1"/>
  <c r="AZ22" i="58" s="1"/>
  <c r="AZ23" i="58" s="1" a="1"/>
  <c r="AZ23" i="58" s="1"/>
  <c r="P17" i="5" a="1"/>
  <c r="P17" i="5" s="1"/>
  <c r="O17" i="5" a="1"/>
  <c r="O17" i="5" s="1"/>
  <c r="Z17" i="5" a="1"/>
  <c r="Z17" i="5" s="1"/>
  <c r="M17" i="5" a="1"/>
  <c r="M17" i="5" s="1"/>
  <c r="N17" i="5" a="1"/>
  <c r="N17" i="5" s="1"/>
  <c r="R17" i="5" a="1"/>
  <c r="R17" i="5" s="1"/>
  <c r="R40" i="12"/>
  <c r="V39" i="12"/>
  <c r="X39" i="12"/>
  <c r="AT15" i="58" a="1"/>
  <c r="AT15" i="58" s="1"/>
  <c r="BI14" i="57" a="1"/>
  <c r="BI14" i="57" s="1"/>
  <c r="BI15" i="57" s="1" a="1"/>
  <c r="BI15" i="57" s="1"/>
  <c r="BI16" i="57" s="1" a="1"/>
  <c r="BI16" i="57" s="1"/>
  <c r="BI17" i="57" s="1" a="1"/>
  <c r="BI17" i="57" s="1"/>
  <c r="BI18" i="57" s="1" a="1"/>
  <c r="BI18" i="57" s="1"/>
  <c r="BI19" i="57" s="1" a="1"/>
  <c r="BI19" i="57" s="1"/>
  <c r="BI20" i="57" s="1" a="1"/>
  <c r="BI20" i="57" s="1"/>
  <c r="BI21" i="57" s="1" a="1"/>
  <c r="BI21" i="57" s="1"/>
  <c r="BI22" i="57" s="1" a="1"/>
  <c r="BI22" i="57" s="1"/>
  <c r="BI23" i="57" s="1" a="1"/>
  <c r="BI23" i="57" s="1"/>
  <c r="BI12" i="57" a="1"/>
  <c r="BI12" i="57" s="1"/>
  <c r="BI11" i="57" s="1" a="1"/>
  <c r="BI11" i="57" s="1"/>
  <c r="BI10" i="57" s="1" a="1"/>
  <c r="BI10" i="57" s="1"/>
  <c r="BI9" i="57" s="1" a="1"/>
  <c r="BI9" i="57" s="1"/>
  <c r="BI8" i="57" s="1" a="1"/>
  <c r="BI8" i="57" s="1"/>
  <c r="BI7" i="57" s="1" a="1"/>
  <c r="BI7" i="57" s="1"/>
  <c r="BI6" i="57" s="1" a="1"/>
  <c r="BI6" i="57" s="1"/>
  <c r="BI5" i="57" s="1" a="1"/>
  <c r="BI5" i="57" s="1"/>
  <c r="BI4" i="57" s="1" a="1"/>
  <c r="BI4" i="57" s="1"/>
  <c r="BI3" i="57" s="1" a="1"/>
  <c r="BI3" i="57" s="1"/>
  <c r="AX14" i="60" a="1"/>
  <c r="AX14" i="60" s="1"/>
  <c r="AX15" i="60" s="1" a="1"/>
  <c r="AX15" i="60" s="1"/>
  <c r="AX16" i="60" s="1" a="1"/>
  <c r="AX16" i="60" s="1"/>
  <c r="AX17" i="60" s="1" a="1"/>
  <c r="AX17" i="60" s="1"/>
  <c r="AX18" i="60" s="1" a="1"/>
  <c r="AX18" i="60" s="1"/>
  <c r="AX19" i="60" s="1" a="1"/>
  <c r="AX19" i="60" s="1"/>
  <c r="AX20" i="60" s="1" a="1"/>
  <c r="AX20" i="60" s="1"/>
  <c r="AX21" i="60" s="1" a="1"/>
  <c r="AX21" i="60" s="1"/>
  <c r="AX22" i="60" s="1" a="1"/>
  <c r="AX22" i="60" s="1"/>
  <c r="AX23" i="60" s="1" a="1"/>
  <c r="AX23" i="60" s="1"/>
  <c r="AX12" i="60" a="1"/>
  <c r="AX12" i="60" s="1"/>
  <c r="AX11" i="60" s="1" a="1"/>
  <c r="AX11" i="60" s="1"/>
  <c r="AX10" i="60" s="1" a="1"/>
  <c r="AX10" i="60" s="1"/>
  <c r="AX9" i="60" s="1" a="1"/>
  <c r="AX9" i="60" s="1"/>
  <c r="AX8" i="60" s="1" a="1"/>
  <c r="AX8" i="60" s="1"/>
  <c r="AX7" i="60" s="1" a="1"/>
  <c r="AX7" i="60" s="1"/>
  <c r="AX6" i="60" s="1" a="1"/>
  <c r="AX6" i="60" s="1"/>
  <c r="AX5" i="60" s="1" a="1"/>
  <c r="AX5" i="60" s="1"/>
  <c r="AX4" i="60" s="1" a="1"/>
  <c r="AX4" i="60" s="1"/>
  <c r="AX3" i="60" s="1" a="1"/>
  <c r="AX3" i="60" s="1"/>
  <c r="BI14" i="60" a="1"/>
  <c r="BI14" i="60" s="1"/>
  <c r="BI15" i="60" s="1" a="1"/>
  <c r="BI15" i="60" s="1"/>
  <c r="BI16" i="60" s="1" a="1"/>
  <c r="BI16" i="60" s="1"/>
  <c r="BI17" i="60" s="1" a="1"/>
  <c r="BI17" i="60" s="1"/>
  <c r="BI18" i="60" s="1" a="1"/>
  <c r="BI18" i="60" s="1"/>
  <c r="BI19" i="60" s="1" a="1"/>
  <c r="BI19" i="60" s="1"/>
  <c r="BI20" i="60" s="1" a="1"/>
  <c r="BI20" i="60" s="1"/>
  <c r="BI21" i="60" s="1" a="1"/>
  <c r="BI21" i="60" s="1"/>
  <c r="BI22" i="60" s="1" a="1"/>
  <c r="BI22" i="60" s="1"/>
  <c r="BI23" i="60" s="1" a="1"/>
  <c r="BI23" i="60" s="1"/>
  <c r="BI12" i="60" a="1"/>
  <c r="BI12" i="60" s="1"/>
  <c r="BI11" i="60" s="1" a="1"/>
  <c r="BI11" i="60" s="1"/>
  <c r="BI10" i="60" s="1" a="1"/>
  <c r="BI10" i="60" s="1"/>
  <c r="BI9" i="60" s="1" a="1"/>
  <c r="BI9" i="60" s="1"/>
  <c r="BI8" i="60" s="1" a="1"/>
  <c r="BI8" i="60" s="1"/>
  <c r="BI7" i="60" s="1" a="1"/>
  <c r="BI7" i="60" s="1"/>
  <c r="BI6" i="60" s="1" a="1"/>
  <c r="BI6" i="60" s="1"/>
  <c r="BI5" i="60" s="1" a="1"/>
  <c r="BI5" i="60" s="1"/>
  <c r="BI4" i="60" s="1" a="1"/>
  <c r="BI4" i="60" s="1"/>
  <c r="BI3" i="60" s="1" a="1"/>
  <c r="BI3" i="60" s="1"/>
  <c r="AW14" i="57" a="1"/>
  <c r="AW14" i="57" s="1"/>
  <c r="AW15" i="57" s="1" a="1"/>
  <c r="AW15" i="57" s="1"/>
  <c r="AW16" i="57" s="1" a="1"/>
  <c r="AW16" i="57" s="1"/>
  <c r="AW17" i="57" s="1" a="1"/>
  <c r="AW17" i="57" s="1"/>
  <c r="AW18" i="57" s="1" a="1"/>
  <c r="AW18" i="57" s="1"/>
  <c r="AW19" i="57" s="1" a="1"/>
  <c r="AW19" i="57" s="1"/>
  <c r="AW20" i="57" s="1" a="1"/>
  <c r="AW20" i="57" s="1"/>
  <c r="AW21" i="57" s="1" a="1"/>
  <c r="AW21" i="57" s="1"/>
  <c r="AW22" i="57" s="1" a="1"/>
  <c r="AW22" i="57" s="1"/>
  <c r="AW23" i="57" s="1" a="1"/>
  <c r="AW23" i="57" s="1"/>
  <c r="AW12" i="57" a="1"/>
  <c r="AW12" i="57" s="1"/>
  <c r="AW11" i="57" s="1" a="1"/>
  <c r="AW11" i="57" s="1"/>
  <c r="AW10" i="57" s="1" a="1"/>
  <c r="AW10" i="57" s="1"/>
  <c r="AW9" i="57" s="1" a="1"/>
  <c r="AW9" i="57" s="1"/>
  <c r="AW8" i="57" s="1" a="1"/>
  <c r="AW8" i="57" s="1"/>
  <c r="AW7" i="57" s="1" a="1"/>
  <c r="AW7" i="57" s="1"/>
  <c r="AW6" i="57" s="1" a="1"/>
  <c r="AW6" i="57" s="1"/>
  <c r="AW5" i="57" s="1" a="1"/>
  <c r="AW5" i="57" s="1"/>
  <c r="AW4" i="57" s="1" a="1"/>
  <c r="AW4" i="57" s="1"/>
  <c r="AW3" i="57" s="1" a="1"/>
  <c r="AW3" i="57" s="1"/>
  <c r="AN14" i="57" a="1"/>
  <c r="AN14" i="57" s="1"/>
  <c r="AN15" i="57" s="1" a="1"/>
  <c r="AN15" i="57" s="1"/>
  <c r="AN16" i="57" s="1" a="1"/>
  <c r="AN16" i="57" s="1"/>
  <c r="AN17" i="57" s="1" a="1"/>
  <c r="AN17" i="57" s="1"/>
  <c r="AN18" i="57" s="1" a="1"/>
  <c r="AN18" i="57" s="1"/>
  <c r="AN19" i="57" s="1" a="1"/>
  <c r="AN19" i="57" s="1"/>
  <c r="AN20" i="57" s="1" a="1"/>
  <c r="AN20" i="57" s="1"/>
  <c r="AN21" i="57" s="1" a="1"/>
  <c r="AN21" i="57" s="1"/>
  <c r="AN22" i="57" s="1" a="1"/>
  <c r="AN22" i="57" s="1"/>
  <c r="AN23" i="57" s="1" a="1"/>
  <c r="AN23" i="57" s="1"/>
  <c r="BL14" i="60" a="1"/>
  <c r="BL14" i="60" s="1"/>
  <c r="BL15" i="60" s="1" a="1"/>
  <c r="BL15" i="60" s="1"/>
  <c r="BL16" i="60" s="1" a="1"/>
  <c r="BL16" i="60" s="1"/>
  <c r="BL17" i="60" s="1" a="1"/>
  <c r="BL17" i="60" s="1"/>
  <c r="BL18" i="60" s="1" a="1"/>
  <c r="BL18" i="60" s="1"/>
  <c r="BL19" i="60" s="1" a="1"/>
  <c r="BL19" i="60" s="1"/>
  <c r="BL20" i="60" s="1" a="1"/>
  <c r="BL20" i="60" s="1"/>
  <c r="BL21" i="60" s="1" a="1"/>
  <c r="BL21" i="60" s="1"/>
  <c r="BL22" i="60" s="1" a="1"/>
  <c r="BL22" i="60" s="1"/>
  <c r="BL23" i="60" s="1" a="1"/>
  <c r="BL23" i="60" s="1"/>
  <c r="AP14" i="57" a="1"/>
  <c r="AP14" i="57" s="1"/>
  <c r="AP15" i="57" s="1" a="1"/>
  <c r="AP15" i="57" s="1"/>
  <c r="AP16" i="57" s="1" a="1"/>
  <c r="AP16" i="57" s="1"/>
  <c r="AP17" i="57" s="1" a="1"/>
  <c r="AP17" i="57" s="1"/>
  <c r="AP18" i="57" s="1" a="1"/>
  <c r="AP18" i="57" s="1"/>
  <c r="AP19" i="57" s="1" a="1"/>
  <c r="AP19" i="57" s="1"/>
  <c r="AP20" i="57" s="1" a="1"/>
  <c r="AP20" i="57" s="1"/>
  <c r="AP21" i="57" s="1" a="1"/>
  <c r="AP21" i="57" s="1"/>
  <c r="AP22" i="57" s="1" a="1"/>
  <c r="AP22" i="57" s="1"/>
  <c r="AP23" i="57" s="1" a="1"/>
  <c r="AP23" i="57" s="1"/>
  <c r="AP12" i="57" a="1"/>
  <c r="AP12" i="57" s="1"/>
  <c r="AP11" i="57" s="1" a="1"/>
  <c r="AP11" i="57" s="1"/>
  <c r="AP10" i="57" s="1" a="1"/>
  <c r="AP10" i="57" s="1"/>
  <c r="AP9" i="57" s="1" a="1"/>
  <c r="AP9" i="57" s="1"/>
  <c r="AP8" i="57" s="1" a="1"/>
  <c r="AP8" i="57" s="1"/>
  <c r="AP7" i="57" s="1" a="1"/>
  <c r="AP7" i="57" s="1"/>
  <c r="AP6" i="57" s="1" a="1"/>
  <c r="AP6" i="57" s="1"/>
  <c r="AP5" i="57" s="1" a="1"/>
  <c r="AP5" i="57" s="1"/>
  <c r="AP4" i="57" s="1" a="1"/>
  <c r="AP4" i="57" s="1"/>
  <c r="AP3" i="57" s="1" a="1"/>
  <c r="AP3" i="57" s="1"/>
  <c r="BD14" i="60" a="1"/>
  <c r="BD14" i="60" s="1"/>
  <c r="BD15" i="60" s="1" a="1"/>
  <c r="BD15" i="60" s="1"/>
  <c r="BD16" i="60" s="1" a="1"/>
  <c r="BD16" i="60" s="1"/>
  <c r="BD17" i="60" s="1" a="1"/>
  <c r="BD17" i="60" s="1"/>
  <c r="BD18" i="60" s="1" a="1"/>
  <c r="BD18" i="60" s="1"/>
  <c r="BD19" i="60" s="1" a="1"/>
  <c r="BD19" i="60" s="1"/>
  <c r="BD20" i="60" s="1" a="1"/>
  <c r="BD20" i="60" s="1"/>
  <c r="BD21" i="60" s="1" a="1"/>
  <c r="BD21" i="60" s="1"/>
  <c r="BD22" i="60" s="1" a="1"/>
  <c r="BD22" i="60" s="1"/>
  <c r="BD23" i="60" s="1" a="1"/>
  <c r="BD23" i="60" s="1"/>
  <c r="BD12" i="60" a="1"/>
  <c r="BD12" i="60" s="1"/>
  <c r="BD11" i="60" s="1" a="1"/>
  <c r="BD11" i="60" s="1"/>
  <c r="BD10" i="60" s="1" a="1"/>
  <c r="BD10" i="60" s="1"/>
  <c r="BD9" i="60" s="1" a="1"/>
  <c r="BD9" i="60" s="1"/>
  <c r="BD8" i="60" s="1" a="1"/>
  <c r="BD8" i="60" s="1"/>
  <c r="BD7" i="60" s="1" a="1"/>
  <c r="BD7" i="60" s="1"/>
  <c r="BD6" i="60" s="1" a="1"/>
  <c r="BD6" i="60" s="1"/>
  <c r="BD5" i="60" s="1" a="1"/>
  <c r="BD5" i="60" s="1"/>
  <c r="BD4" i="60" s="1" a="1"/>
  <c r="BD4" i="60" s="1"/>
  <c r="BD3" i="60" s="1" a="1"/>
  <c r="BD3" i="60" s="1"/>
  <c r="BO14" i="60" a="1"/>
  <c r="BO14" i="60" s="1"/>
  <c r="BO15" i="60" s="1" a="1"/>
  <c r="BO15" i="60" s="1"/>
  <c r="BO16" i="60" s="1" a="1"/>
  <c r="BO16" i="60" s="1"/>
  <c r="BO17" i="60" s="1" a="1"/>
  <c r="BO17" i="60" s="1"/>
  <c r="BO18" i="60" s="1" a="1"/>
  <c r="BO18" i="60" s="1"/>
  <c r="BO19" i="60" s="1" a="1"/>
  <c r="BO19" i="60" s="1"/>
  <c r="BO20" i="60" s="1" a="1"/>
  <c r="BO20" i="60" s="1"/>
  <c r="BO21" i="60" s="1" a="1"/>
  <c r="BO21" i="60" s="1"/>
  <c r="BO22" i="60" s="1" a="1"/>
  <c r="BO22" i="60" s="1"/>
  <c r="BO23" i="60" s="1" a="1"/>
  <c r="BO23" i="60" s="1"/>
  <c r="BO12" i="60" a="1"/>
  <c r="BO12" i="60" s="1"/>
  <c r="BO11" i="60" s="1" a="1"/>
  <c r="BO11" i="60" s="1"/>
  <c r="BO10" i="60" s="1" a="1"/>
  <c r="BO10" i="60" s="1"/>
  <c r="BO9" i="60" s="1" a="1"/>
  <c r="BO9" i="60" s="1"/>
  <c r="BO8" i="60" s="1" a="1"/>
  <c r="BO8" i="60" s="1"/>
  <c r="BO7" i="60" s="1" a="1"/>
  <c r="BO7" i="60" s="1"/>
  <c r="BO6" i="60" s="1" a="1"/>
  <c r="BO6" i="60" s="1"/>
  <c r="BO5" i="60" s="1" a="1"/>
  <c r="BO5" i="60" s="1"/>
  <c r="BO4" i="60" s="1" a="1"/>
  <c r="BO4" i="60" s="1"/>
  <c r="BO3" i="60" s="1" a="1"/>
  <c r="BO3" i="60" s="1"/>
  <c r="AL14" i="60" a="1"/>
  <c r="AL14" i="60" s="1"/>
  <c r="AL15" i="60" s="1" a="1"/>
  <c r="AL15" i="60" s="1"/>
  <c r="AL16" i="60" s="1" a="1"/>
  <c r="AL16" i="60" s="1"/>
  <c r="AL17" i="60" s="1" a="1"/>
  <c r="AL17" i="60" s="1"/>
  <c r="AL12" i="60" a="1"/>
  <c r="AL12" i="60" s="1"/>
  <c r="AL11" i="60" s="1" a="1"/>
  <c r="AL11" i="60" s="1"/>
  <c r="BB14" i="60" a="1"/>
  <c r="BB14" i="60" s="1"/>
  <c r="BB12" i="60" a="1"/>
  <c r="BB12" i="60" s="1"/>
  <c r="AR14" i="57" a="1"/>
  <c r="AR14" i="57" s="1"/>
  <c r="AR15" i="57" s="1" a="1"/>
  <c r="AR15" i="57" s="1"/>
  <c r="AR16" i="57" s="1" a="1"/>
  <c r="AR16" i="57" s="1"/>
  <c r="AR17" i="57" s="1" a="1"/>
  <c r="AR17" i="57" s="1"/>
  <c r="AR18" i="57" s="1" a="1"/>
  <c r="AR18" i="57" s="1"/>
  <c r="AR19" i="57" s="1" a="1"/>
  <c r="AR19" i="57" s="1"/>
  <c r="AR20" i="57" s="1" a="1"/>
  <c r="AR20" i="57" s="1"/>
  <c r="AR21" i="57" s="1" a="1"/>
  <c r="AR21" i="57" s="1"/>
  <c r="AR22" i="57" s="1" a="1"/>
  <c r="AR22" i="57" s="1"/>
  <c r="AR23" i="57" s="1" a="1"/>
  <c r="AR23" i="57" s="1"/>
  <c r="AR12" i="57" a="1"/>
  <c r="AR12" i="57" s="1"/>
  <c r="AR11" i="57" s="1" a="1"/>
  <c r="AR11" i="57" s="1"/>
  <c r="AR10" i="57" s="1" a="1"/>
  <c r="AR10" i="57" s="1"/>
  <c r="AR9" i="57" s="1" a="1"/>
  <c r="AR9" i="57" s="1"/>
  <c r="AR8" i="57" s="1" a="1"/>
  <c r="AR8" i="57" s="1"/>
  <c r="AR7" i="57" s="1" a="1"/>
  <c r="AR7" i="57" s="1"/>
  <c r="AR6" i="57" s="1" a="1"/>
  <c r="AR6" i="57" s="1"/>
  <c r="AR5" i="57" s="1" a="1"/>
  <c r="AR5" i="57" s="1"/>
  <c r="AR4" i="57" s="1" a="1"/>
  <c r="AR4" i="57" s="1"/>
  <c r="AR3" i="57" s="1" a="1"/>
  <c r="AR3" i="57" s="1"/>
  <c r="BF14" i="60" a="1"/>
  <c r="BF14" i="60" s="1"/>
  <c r="BF15" i="60" s="1" a="1"/>
  <c r="BF15" i="60" s="1"/>
  <c r="BF16" i="60" s="1" a="1"/>
  <c r="BF16" i="60" s="1"/>
  <c r="BF17" i="60" s="1" a="1"/>
  <c r="BF17" i="60" s="1"/>
  <c r="BF18" i="60" s="1" a="1"/>
  <c r="BF18" i="60" s="1"/>
  <c r="BF19" i="60" s="1" a="1"/>
  <c r="BF19" i="60" s="1"/>
  <c r="BF20" i="60" s="1" a="1"/>
  <c r="BF20" i="60" s="1"/>
  <c r="BF21" i="60" s="1" a="1"/>
  <c r="BF21" i="60" s="1"/>
  <c r="BF22" i="60" s="1" a="1"/>
  <c r="BF22" i="60" s="1"/>
  <c r="BF23" i="60" s="1" a="1"/>
  <c r="BF23" i="60" s="1"/>
  <c r="BC14" i="60" a="1"/>
  <c r="BC14" i="60" s="1"/>
  <c r="BC15" i="60" s="1" a="1"/>
  <c r="BC15" i="60" s="1"/>
  <c r="BC16" i="60" s="1" a="1"/>
  <c r="BC16" i="60" s="1"/>
  <c r="BC17" i="60" s="1" a="1"/>
  <c r="BC17" i="60" s="1"/>
  <c r="BC18" i="60" s="1" a="1"/>
  <c r="BC18" i="60" s="1"/>
  <c r="BC19" i="60" s="1" a="1"/>
  <c r="BC19" i="60" s="1"/>
  <c r="BC20" i="60" s="1" a="1"/>
  <c r="BC20" i="60" s="1"/>
  <c r="BC21" i="60" s="1" a="1"/>
  <c r="BC21" i="60" s="1"/>
  <c r="BC22" i="60" s="1" a="1"/>
  <c r="BC22" i="60" s="1"/>
  <c r="BC23" i="60" s="1" a="1"/>
  <c r="BC23" i="60" s="1"/>
  <c r="BC12" i="60" a="1"/>
  <c r="BC12" i="60" s="1"/>
  <c r="BC11" i="60" s="1" a="1"/>
  <c r="BC11" i="60" s="1"/>
  <c r="BC10" i="60" s="1" a="1"/>
  <c r="BC10" i="60" s="1"/>
  <c r="BC9" i="60" s="1" a="1"/>
  <c r="BC9" i="60" s="1"/>
  <c r="BC8" i="60" s="1" a="1"/>
  <c r="BC8" i="60" s="1"/>
  <c r="BC7" i="60" s="1" a="1"/>
  <c r="BC7" i="60" s="1"/>
  <c r="BC6" i="60" s="1" a="1"/>
  <c r="BC6" i="60" s="1"/>
  <c r="BC5" i="60" s="1" a="1"/>
  <c r="BC5" i="60" s="1"/>
  <c r="BC4" i="60" s="1" a="1"/>
  <c r="BC4" i="60" s="1"/>
  <c r="BC3" i="60" s="1" a="1"/>
  <c r="BC3" i="60" s="1"/>
  <c r="BA14" i="57" a="1"/>
  <c r="BA14" i="57" s="1"/>
  <c r="BA15" i="57" s="1" a="1"/>
  <c r="BA15" i="57" s="1"/>
  <c r="BA16" i="57" s="1" a="1"/>
  <c r="BA16" i="57" s="1"/>
  <c r="BA17" i="57" s="1" a="1"/>
  <c r="BA17" i="57" s="1"/>
  <c r="BA18" i="57" s="1" a="1"/>
  <c r="BA18" i="57" s="1"/>
  <c r="BA19" i="57" s="1" a="1"/>
  <c r="BA19" i="57" s="1"/>
  <c r="BA20" i="57" s="1" a="1"/>
  <c r="BA20" i="57" s="1"/>
  <c r="BA21" i="57" s="1" a="1"/>
  <c r="BA21" i="57" s="1"/>
  <c r="BA22" i="57" s="1" a="1"/>
  <c r="BA22" i="57" s="1"/>
  <c r="BA23" i="57" s="1" a="1"/>
  <c r="BA23" i="57" s="1"/>
  <c r="BA12" i="57" a="1"/>
  <c r="BA12" i="57" s="1"/>
  <c r="CT23" i="47"/>
  <c r="CN23" i="47"/>
  <c r="CR23" i="47"/>
  <c r="CZ11" i="52"/>
  <c r="CY23" i="52"/>
  <c r="CZ5" i="52"/>
  <c r="CZ13" i="52"/>
  <c r="CZ12" i="52"/>
  <c r="CZ3" i="52"/>
  <c r="CZ21" i="52"/>
  <c r="CZ18" i="52"/>
  <c r="CZ22" i="52"/>
  <c r="CZ17" i="52"/>
  <c r="CZ19" i="52"/>
  <c r="CZ15" i="52"/>
  <c r="CZ16" i="52"/>
  <c r="CZ20" i="52"/>
  <c r="CZ14" i="52"/>
  <c r="CZ6" i="52"/>
  <c r="CZ7" i="52"/>
  <c r="CZ4" i="52"/>
  <c r="CZ8" i="52"/>
  <c r="CZ9" i="52"/>
  <c r="CZ10" i="52"/>
  <c r="CZ6" i="48"/>
  <c r="CZ11" i="48"/>
  <c r="CZ8" i="48"/>
  <c r="CZ23" i="51"/>
  <c r="CY23" i="48"/>
  <c r="CZ4" i="48"/>
  <c r="CZ12" i="48"/>
  <c r="CZ3" i="48"/>
  <c r="CZ20" i="48"/>
  <c r="CZ15" i="48"/>
  <c r="CZ22" i="48"/>
  <c r="CZ16" i="48"/>
  <c r="CZ19" i="48"/>
  <c r="CZ17" i="48"/>
  <c r="CZ14" i="48"/>
  <c r="CZ18" i="48"/>
  <c r="CZ21" i="48"/>
  <c r="CZ5" i="48"/>
  <c r="CZ13" i="48"/>
  <c r="CZ7" i="48"/>
  <c r="CZ9" i="48"/>
  <c r="CZ10" i="48"/>
  <c r="CZ6" i="47"/>
  <c r="CZ8" i="47"/>
  <c r="CZ4" i="47"/>
  <c r="CY23" i="47"/>
  <c r="CZ12" i="47"/>
  <c r="CZ3" i="47"/>
  <c r="CZ19" i="47"/>
  <c r="CZ21" i="47"/>
  <c r="CZ17" i="47"/>
  <c r="CZ15" i="47"/>
  <c r="CZ20" i="47"/>
  <c r="CZ22" i="47"/>
  <c r="CZ14" i="47"/>
  <c r="CZ18" i="47"/>
  <c r="CZ16" i="47"/>
  <c r="CZ5" i="47"/>
  <c r="CZ13" i="47"/>
  <c r="CZ7" i="47"/>
  <c r="CZ11" i="47"/>
  <c r="CZ9" i="47"/>
  <c r="CZ10" i="47"/>
  <c r="S40" i="12" a="1"/>
  <c r="AO12" i="60" l="1" a="1"/>
  <c r="AO12" i="60" s="1"/>
  <c r="AO11" i="60" s="1" a="1"/>
  <c r="AO11" i="60" s="1"/>
  <c r="AO10" i="60" s="1" a="1"/>
  <c r="AO10" i="60" s="1"/>
  <c r="AO9" i="60" s="1" a="1"/>
  <c r="AO9" i="60" s="1"/>
  <c r="AO8" i="60" s="1" a="1"/>
  <c r="AO8" i="60" s="1"/>
  <c r="AO7" i="60" s="1" a="1"/>
  <c r="AO7" i="60" s="1"/>
  <c r="AO6" i="60" s="1" a="1"/>
  <c r="AO6" i="60" s="1"/>
  <c r="AO5" i="60" s="1" a="1"/>
  <c r="AO5" i="60" s="1"/>
  <c r="AO4" i="60" s="1" a="1"/>
  <c r="AO4" i="60" s="1"/>
  <c r="AO3" i="60" s="1" a="1"/>
  <c r="AO3" i="60" s="1"/>
  <c r="AL14" i="57" a="1"/>
  <c r="AL14" i="57" s="1"/>
  <c r="BS34" i="60"/>
  <c r="AY12" i="60" a="1"/>
  <c r="AY12" i="60" s="1"/>
  <c r="AY11" i="60" s="1" a="1"/>
  <c r="AY11" i="60" s="1"/>
  <c r="AY10" i="60" s="1" a="1"/>
  <c r="AY10" i="60" s="1"/>
  <c r="AY9" i="60" s="1" a="1"/>
  <c r="AY9" i="60" s="1"/>
  <c r="AY8" i="60" s="1" a="1"/>
  <c r="AY8" i="60" s="1"/>
  <c r="AY7" i="60" s="1" a="1"/>
  <c r="AY7" i="60" s="1"/>
  <c r="AY6" i="60" s="1" a="1"/>
  <c r="AY6" i="60" s="1"/>
  <c r="AY5" i="60" s="1" a="1"/>
  <c r="AY5" i="60" s="1"/>
  <c r="AY4" i="60" s="1" a="1"/>
  <c r="AY4" i="60" s="1"/>
  <c r="AY3" i="60" s="1" a="1"/>
  <c r="AY3" i="60" s="1"/>
  <c r="AU12" i="60" a="1"/>
  <c r="AU12" i="60" s="1"/>
  <c r="AU11" i="60" s="1" a="1"/>
  <c r="AU11" i="60" s="1"/>
  <c r="AU10" i="60" s="1" a="1"/>
  <c r="AU10" i="60" s="1"/>
  <c r="AU9" i="60" s="1" a="1"/>
  <c r="AU9" i="60" s="1"/>
  <c r="AU8" i="60" s="1" a="1"/>
  <c r="AU8" i="60" s="1"/>
  <c r="AU7" i="60" s="1" a="1"/>
  <c r="AU7" i="60" s="1"/>
  <c r="AU6" i="60" s="1" a="1"/>
  <c r="AU6" i="60" s="1"/>
  <c r="AU5" i="60" s="1" a="1"/>
  <c r="AU5" i="60" s="1"/>
  <c r="AU4" i="60" s="1" a="1"/>
  <c r="AU4" i="60" s="1"/>
  <c r="AU3" i="60" s="1" a="1"/>
  <c r="AU3" i="60" s="1"/>
  <c r="BK14" i="57" a="1"/>
  <c r="BK14" i="57" s="1"/>
  <c r="BK15" i="57" s="1" a="1"/>
  <c r="BK15" i="57" s="1"/>
  <c r="BK16" i="57" s="1" a="1"/>
  <c r="BK16" i="57" s="1"/>
  <c r="BK17" i="57" s="1" a="1"/>
  <c r="BK17" i="57" s="1"/>
  <c r="BK18" i="57" s="1" a="1"/>
  <c r="BK18" i="57" s="1"/>
  <c r="BK19" i="57" s="1" a="1"/>
  <c r="BK19" i="57" s="1"/>
  <c r="BK20" i="57" s="1" a="1"/>
  <c r="BK20" i="57" s="1"/>
  <c r="BK21" i="57" s="1" a="1"/>
  <c r="BK21" i="57" s="1"/>
  <c r="BK22" i="57" s="1" a="1"/>
  <c r="BK22" i="57" s="1"/>
  <c r="BK23" i="57" s="1" a="1"/>
  <c r="BK23" i="57" s="1"/>
  <c r="AM12" i="60" a="1"/>
  <c r="AM12" i="60" s="1"/>
  <c r="AM11" i="60" s="1" a="1"/>
  <c r="AM11" i="60" s="1"/>
  <c r="AM10" i="60" s="1" a="1"/>
  <c r="AM10" i="60" s="1"/>
  <c r="AM9" i="60" s="1" a="1"/>
  <c r="AM9" i="60" s="1"/>
  <c r="AM8" i="60" s="1" a="1"/>
  <c r="AM8" i="60" s="1"/>
  <c r="AM7" i="60" s="1" a="1"/>
  <c r="AM7" i="60" s="1"/>
  <c r="AM6" i="60" s="1" a="1"/>
  <c r="AM6" i="60" s="1"/>
  <c r="AM5" i="60" s="1" a="1"/>
  <c r="AM5" i="60" s="1"/>
  <c r="AM4" i="60" s="1" a="1"/>
  <c r="AM4" i="60" s="1"/>
  <c r="AM3" i="60" s="1" a="1"/>
  <c r="AM3" i="60" s="1"/>
  <c r="BE12" i="57" a="1"/>
  <c r="BE12" i="57" s="1"/>
  <c r="BE11" i="57" s="1" a="1"/>
  <c r="BE11" i="57" s="1"/>
  <c r="BE10" i="57" s="1" a="1"/>
  <c r="BE10" i="57" s="1"/>
  <c r="BE9" i="57" s="1" a="1"/>
  <c r="BE9" i="57" s="1"/>
  <c r="BE8" i="57" s="1" a="1"/>
  <c r="BE8" i="57" s="1"/>
  <c r="BE7" i="57" s="1" a="1"/>
  <c r="BE7" i="57" s="1"/>
  <c r="BE6" i="57" s="1" a="1"/>
  <c r="BE6" i="57" s="1"/>
  <c r="BE5" i="57" s="1" a="1"/>
  <c r="BE5" i="57" s="1"/>
  <c r="BE4" i="57" s="1" a="1"/>
  <c r="BE4" i="57" s="1"/>
  <c r="BE3" i="57" s="1" a="1"/>
  <c r="BE3" i="57" s="1"/>
  <c r="BA14" i="60" a="1"/>
  <c r="BA14" i="60" s="1"/>
  <c r="BA15" i="60" s="1" a="1"/>
  <c r="BA15" i="60" s="1"/>
  <c r="BA16" i="60" s="1" a="1"/>
  <c r="BA16" i="60" s="1"/>
  <c r="BA17" i="60" s="1" a="1"/>
  <c r="BA17" i="60" s="1"/>
  <c r="BA18" i="60" s="1" a="1"/>
  <c r="BA18" i="60" s="1"/>
  <c r="BA19" i="60" s="1" a="1"/>
  <c r="BA19" i="60" s="1"/>
  <c r="BA20" i="60" s="1" a="1"/>
  <c r="BA20" i="60" s="1"/>
  <c r="BA21" i="60" s="1" a="1"/>
  <c r="BA21" i="60" s="1"/>
  <c r="BA22" i="60" s="1" a="1"/>
  <c r="BA22" i="60" s="1"/>
  <c r="BA23" i="60" s="1" a="1"/>
  <c r="BA23" i="60" s="1"/>
  <c r="DD22" i="52"/>
  <c r="DD4" i="52"/>
  <c r="DD3" i="52"/>
  <c r="DD6" i="52"/>
  <c r="DD5" i="52"/>
  <c r="DD9" i="52"/>
  <c r="DD8" i="52"/>
  <c r="AP12" i="60" a="1"/>
  <c r="AP12" i="60" s="1"/>
  <c r="AP11" i="60" s="1" a="1"/>
  <c r="AP11" i="60" s="1"/>
  <c r="AP10" i="60" s="1" a="1"/>
  <c r="AP10" i="60" s="1"/>
  <c r="AP9" i="60" s="1" a="1"/>
  <c r="AP9" i="60" s="1"/>
  <c r="AP8" i="60" s="1" a="1"/>
  <c r="AP8" i="60" s="1"/>
  <c r="AP7" i="60" s="1" a="1"/>
  <c r="AP7" i="60" s="1"/>
  <c r="AP6" i="60" s="1" a="1"/>
  <c r="AP6" i="60" s="1"/>
  <c r="AP5" i="60" s="1" a="1"/>
  <c r="AP5" i="60" s="1"/>
  <c r="AP4" i="60" s="1" a="1"/>
  <c r="AP4" i="60" s="1"/>
  <c r="AP3" i="60" s="1" a="1"/>
  <c r="AP3" i="60" s="1"/>
  <c r="DD16" i="52"/>
  <c r="BN14" i="60" a="1"/>
  <c r="BN14" i="60" s="1"/>
  <c r="BN15" i="60" s="1" a="1"/>
  <c r="BN15" i="60" s="1"/>
  <c r="BN16" i="60" s="1" a="1"/>
  <c r="BN16" i="60" s="1"/>
  <c r="BN17" i="60" s="1" a="1"/>
  <c r="BN17" i="60" s="1"/>
  <c r="BN18" i="60" s="1" a="1"/>
  <c r="BN18" i="60" s="1"/>
  <c r="BN19" i="60" s="1" a="1"/>
  <c r="BN19" i="60" s="1"/>
  <c r="BN20" i="60" s="1" a="1"/>
  <c r="BN20" i="60" s="1"/>
  <c r="BN21" i="60" s="1" a="1"/>
  <c r="BN21" i="60" s="1"/>
  <c r="BN22" i="60" s="1" a="1"/>
  <c r="BN22" i="60" s="1"/>
  <c r="BN23" i="60" s="1" a="1"/>
  <c r="BN23" i="60" s="1"/>
  <c r="AS14" i="57" a="1"/>
  <c r="AS14" i="57" s="1"/>
  <c r="AS15" i="57" s="1" a="1"/>
  <c r="AS15" i="57" s="1"/>
  <c r="AS16" i="57" s="1" a="1"/>
  <c r="AS16" i="57" s="1"/>
  <c r="AS17" i="57" s="1" a="1"/>
  <c r="AS17" i="57" s="1"/>
  <c r="AS18" i="57" s="1" a="1"/>
  <c r="AS18" i="57" s="1"/>
  <c r="AS19" i="57" s="1" a="1"/>
  <c r="AS19" i="57" s="1"/>
  <c r="AS20" i="57" s="1" a="1"/>
  <c r="AS20" i="57" s="1"/>
  <c r="AS21" i="57" s="1" a="1"/>
  <c r="AS21" i="57" s="1"/>
  <c r="AS22" i="57" s="1" a="1"/>
  <c r="AS22" i="57" s="1"/>
  <c r="AS23" i="57" s="1" a="1"/>
  <c r="AS23" i="57" s="1"/>
  <c r="AV14" i="57" a="1"/>
  <c r="AV14" i="57" s="1"/>
  <c r="AV15" i="57" s="1" a="1"/>
  <c r="AV15" i="57" s="1"/>
  <c r="AV16" i="57" s="1" a="1"/>
  <c r="AV16" i="57" s="1"/>
  <c r="AV17" i="57" s="1" a="1"/>
  <c r="AV17" i="57" s="1"/>
  <c r="AV18" i="57" s="1" a="1"/>
  <c r="AV18" i="57" s="1"/>
  <c r="AV19" i="57" s="1" a="1"/>
  <c r="AV19" i="57" s="1"/>
  <c r="AV20" i="57" s="1" a="1"/>
  <c r="AV20" i="57" s="1"/>
  <c r="AV21" i="57" s="1" a="1"/>
  <c r="AV21" i="57" s="1"/>
  <c r="AV22" i="57" s="1" a="1"/>
  <c r="AV22" i="57" s="1"/>
  <c r="AV23" i="57" s="1" a="1"/>
  <c r="AV23" i="57" s="1"/>
  <c r="AZ12" i="60" a="1"/>
  <c r="AZ12" i="60" s="1"/>
  <c r="AZ11" i="60" s="1" a="1"/>
  <c r="AZ11" i="60" s="1"/>
  <c r="AZ10" i="60" s="1" a="1"/>
  <c r="AZ10" i="60" s="1"/>
  <c r="AZ9" i="60" s="1" a="1"/>
  <c r="AZ9" i="60" s="1"/>
  <c r="AZ8" i="60" s="1" a="1"/>
  <c r="AZ8" i="60" s="1"/>
  <c r="AZ7" i="60" s="1" a="1"/>
  <c r="AZ7" i="60" s="1"/>
  <c r="AZ6" i="60" s="1" a="1"/>
  <c r="AZ6" i="60" s="1"/>
  <c r="AZ5" i="60" s="1" a="1"/>
  <c r="AZ5" i="60" s="1"/>
  <c r="AZ4" i="60" s="1" a="1"/>
  <c r="AZ4" i="60" s="1"/>
  <c r="AZ3" i="60" s="1" a="1"/>
  <c r="AZ3" i="60" s="1"/>
  <c r="BO12" i="57" a="1"/>
  <c r="BO12" i="57" s="1"/>
  <c r="BO11" i="57" s="1" a="1"/>
  <c r="BO11" i="57" s="1"/>
  <c r="BM12" i="60" a="1"/>
  <c r="BM12" i="60" s="1"/>
  <c r="BM11" i="60" s="1" a="1"/>
  <c r="BM11" i="60" s="1"/>
  <c r="BM10" i="60" s="1" a="1"/>
  <c r="BM10" i="60" s="1"/>
  <c r="BM9" i="60" s="1" a="1"/>
  <c r="BM9" i="60" s="1"/>
  <c r="BM8" i="60" s="1" a="1"/>
  <c r="BM8" i="60" s="1"/>
  <c r="BM7" i="60" s="1" a="1"/>
  <c r="BM7" i="60" s="1"/>
  <c r="BM6" i="60" s="1" a="1"/>
  <c r="BM6" i="60" s="1"/>
  <c r="BM5" i="60" s="1" a="1"/>
  <c r="BM5" i="60" s="1"/>
  <c r="BM4" i="60" s="1" a="1"/>
  <c r="BM4" i="60" s="1"/>
  <c r="BM3" i="60" s="1" a="1"/>
  <c r="BM3" i="60" s="1"/>
  <c r="DD11" i="52"/>
  <c r="BF12" i="57" a="1"/>
  <c r="BF12" i="57" s="1"/>
  <c r="BF11" i="57" s="1" a="1"/>
  <c r="BF11" i="57" s="1"/>
  <c r="BF10" i="57" s="1" a="1"/>
  <c r="BF10" i="57" s="1"/>
  <c r="BF9" i="57" s="1" a="1"/>
  <c r="BF9" i="57" s="1"/>
  <c r="BF8" i="57" s="1" a="1"/>
  <c r="BF8" i="57" s="1"/>
  <c r="BF7" i="57" s="1" a="1"/>
  <c r="BF7" i="57" s="1"/>
  <c r="BF6" i="57" s="1" a="1"/>
  <c r="BF6" i="57" s="1"/>
  <c r="BF5" i="57" s="1" a="1"/>
  <c r="BF5" i="57" s="1"/>
  <c r="BF4" i="57" s="1" a="1"/>
  <c r="BF4" i="57" s="1"/>
  <c r="BF3" i="57" s="1" a="1"/>
  <c r="BF3" i="57" s="1"/>
  <c r="DD13" i="52"/>
  <c r="DD15" i="52"/>
  <c r="BU76" i="57"/>
  <c r="DD17" i="52"/>
  <c r="DD10" i="52"/>
  <c r="DD12" i="52"/>
  <c r="DD18" i="52"/>
  <c r="DD20" i="52"/>
  <c r="DD21" i="52"/>
  <c r="AR12" i="60" a="1"/>
  <c r="AR12" i="60" s="1"/>
  <c r="AR11" i="60" s="1" a="1"/>
  <c r="AR11" i="60" s="1"/>
  <c r="AR10" i="60" s="1" a="1"/>
  <c r="AR10" i="60" s="1"/>
  <c r="AR9" i="60" s="1" a="1"/>
  <c r="AR9" i="60" s="1"/>
  <c r="AR8" i="60" s="1" a="1"/>
  <c r="AR8" i="60" s="1"/>
  <c r="AR7" i="60" s="1" a="1"/>
  <c r="AR7" i="60" s="1"/>
  <c r="AR6" i="60" s="1" a="1"/>
  <c r="AR6" i="60" s="1"/>
  <c r="AR5" i="60" s="1" a="1"/>
  <c r="AR5" i="60" s="1"/>
  <c r="AR4" i="60" s="1" a="1"/>
  <c r="AR4" i="60" s="1"/>
  <c r="AR3" i="60" s="1" a="1"/>
  <c r="AR3" i="60" s="1"/>
  <c r="AW12" i="60" a="1"/>
  <c r="AW12" i="60" s="1"/>
  <c r="AW11" i="60" s="1" a="1"/>
  <c r="AW11" i="60" s="1"/>
  <c r="BK12" i="60" a="1"/>
  <c r="BK12" i="60" s="1"/>
  <c r="BK11" i="60" s="1" a="1"/>
  <c r="BK11" i="60" s="1"/>
  <c r="BK10" i="60" s="1" a="1"/>
  <c r="BK10" i="60" s="1"/>
  <c r="BK9" i="60" s="1" a="1"/>
  <c r="BK9" i="60" s="1"/>
  <c r="BK8" i="60" s="1" a="1"/>
  <c r="BK8" i="60" s="1"/>
  <c r="BK7" i="60" s="1" a="1"/>
  <c r="BK7" i="60" s="1"/>
  <c r="BK6" i="60" s="1" a="1"/>
  <c r="BK6" i="60" s="1"/>
  <c r="BK5" i="60" s="1" a="1"/>
  <c r="BK5" i="60" s="1"/>
  <c r="BK4" i="60" s="1" a="1"/>
  <c r="BK4" i="60" s="1"/>
  <c r="BK3" i="60" s="1" a="1"/>
  <c r="BK3" i="60" s="1"/>
  <c r="DD7" i="52"/>
  <c r="DD14" i="52"/>
  <c r="AZ12" i="58" a="1"/>
  <c r="AZ12" i="58" s="1"/>
  <c r="AZ11" i="58" s="1" a="1"/>
  <c r="AZ11" i="58" s="1"/>
  <c r="AZ10" i="58" s="1" a="1"/>
  <c r="AZ10" i="58" s="1"/>
  <c r="AZ9" i="58" s="1" a="1"/>
  <c r="AZ9" i="58" s="1"/>
  <c r="AZ8" i="58" s="1" a="1"/>
  <c r="AZ8" i="58" s="1"/>
  <c r="AZ7" i="58" s="1" a="1"/>
  <c r="AZ7" i="58" s="1"/>
  <c r="AZ6" i="58" s="1" a="1"/>
  <c r="AZ6" i="58" s="1"/>
  <c r="AZ5" i="58" s="1" a="1"/>
  <c r="AZ5" i="58" s="1"/>
  <c r="AZ4" i="58" s="1" a="1"/>
  <c r="AZ4" i="58" s="1"/>
  <c r="AZ3" i="58" s="1" a="1"/>
  <c r="AZ3" i="58" s="1"/>
  <c r="DD19" i="52"/>
  <c r="BG12" i="58" a="1"/>
  <c r="BG12" i="58" s="1"/>
  <c r="BG11" i="58" s="1" a="1"/>
  <c r="BG11" i="58" s="1"/>
  <c r="AU12" i="57" a="1"/>
  <c r="AU12" i="57" s="1"/>
  <c r="AU11" i="57" s="1" a="1"/>
  <c r="AU11" i="57" s="1"/>
  <c r="AU10" i="57" s="1" a="1"/>
  <c r="AU10" i="57" s="1"/>
  <c r="AU9" i="57" s="1" a="1"/>
  <c r="AU9" i="57" s="1"/>
  <c r="AU8" i="57" s="1" a="1"/>
  <c r="AU8" i="57" s="1"/>
  <c r="AU7" i="57" s="1" a="1"/>
  <c r="AU7" i="57" s="1"/>
  <c r="AU6" i="57" s="1" a="1"/>
  <c r="AU6" i="57" s="1"/>
  <c r="AU5" i="57" s="1" a="1"/>
  <c r="AU5" i="57" s="1"/>
  <c r="AU4" i="57" s="1" a="1"/>
  <c r="AU4" i="57" s="1"/>
  <c r="AU3" i="57" s="1" a="1"/>
  <c r="AU3" i="57" s="1"/>
  <c r="BA14" i="58" a="1"/>
  <c r="BA14" i="58" s="1"/>
  <c r="BA15" i="58" s="1" a="1"/>
  <c r="BA15" i="58" s="1"/>
  <c r="BA16" i="58" s="1" a="1"/>
  <c r="BA16" i="58" s="1"/>
  <c r="BA17" i="58" s="1" a="1"/>
  <c r="BA17" i="58" s="1"/>
  <c r="BA18" i="58" s="1" a="1"/>
  <c r="BA18" i="58" s="1"/>
  <c r="BA19" i="58" s="1" a="1"/>
  <c r="BA19" i="58" s="1"/>
  <c r="BA20" i="58" s="1" a="1"/>
  <c r="BA20" i="58" s="1"/>
  <c r="BA21" i="58" s="1" a="1"/>
  <c r="BA21" i="58" s="1"/>
  <c r="BA22" i="58" s="1" a="1"/>
  <c r="BA22" i="58" s="1"/>
  <c r="BA23" i="58" s="1" a="1"/>
  <c r="BA23" i="58" s="1"/>
  <c r="BM12" i="57" a="1"/>
  <c r="BM12" i="57" s="1"/>
  <c r="BM11" i="57" s="1" a="1"/>
  <c r="BM11" i="57" s="1"/>
  <c r="BM10" i="57" s="1" a="1"/>
  <c r="BM10" i="57" s="1"/>
  <c r="BM9" i="57" s="1" a="1"/>
  <c r="BM9" i="57" s="1"/>
  <c r="BM8" i="57" s="1" a="1"/>
  <c r="BM8" i="57" s="1"/>
  <c r="BM7" i="57" s="1" a="1"/>
  <c r="BM7" i="57" s="1"/>
  <c r="BM6" i="57" s="1" a="1"/>
  <c r="BM6" i="57" s="1"/>
  <c r="BM5" i="57" s="1" a="1"/>
  <c r="BM5" i="57" s="1"/>
  <c r="BM4" i="57" s="1" a="1"/>
  <c r="BM4" i="57" s="1"/>
  <c r="BM3" i="57" s="1" a="1"/>
  <c r="BM3" i="57" s="1"/>
  <c r="AM14" i="57" a="1"/>
  <c r="AM14" i="57" s="1"/>
  <c r="AM15" i="57" s="1" a="1"/>
  <c r="AM15" i="57" s="1"/>
  <c r="AM16" i="57" s="1" a="1"/>
  <c r="AM16" i="57" s="1"/>
  <c r="AM17" i="57" s="1" a="1"/>
  <c r="AM17" i="57" s="1"/>
  <c r="AM18" i="57" s="1" a="1"/>
  <c r="AM18" i="57" s="1"/>
  <c r="AM19" i="57" s="1" a="1"/>
  <c r="AM19" i="57" s="1"/>
  <c r="AM20" i="57" s="1" a="1"/>
  <c r="AM20" i="57" s="1"/>
  <c r="AM21" i="57" s="1" a="1"/>
  <c r="AM21" i="57" s="1"/>
  <c r="AM22" i="57" s="1" a="1"/>
  <c r="AM22" i="57" s="1"/>
  <c r="AM23" i="57" s="1" a="1"/>
  <c r="AM23" i="57" s="1"/>
  <c r="AZ14" i="57" a="1"/>
  <c r="AZ14" i="57" s="1"/>
  <c r="AZ15" i="57" s="1" a="1"/>
  <c r="AZ15" i="57" s="1"/>
  <c r="AZ16" i="57" s="1" a="1"/>
  <c r="AZ16" i="57" s="1"/>
  <c r="AZ17" i="57" s="1" a="1"/>
  <c r="AZ17" i="57" s="1"/>
  <c r="AZ18" i="57" s="1" a="1"/>
  <c r="AZ18" i="57" s="1"/>
  <c r="AZ19" i="57" s="1" a="1"/>
  <c r="AZ19" i="57" s="1"/>
  <c r="AZ20" i="57" s="1" a="1"/>
  <c r="AZ20" i="57" s="1"/>
  <c r="AZ21" i="57" s="1" a="1"/>
  <c r="AZ21" i="57" s="1"/>
  <c r="AZ22" i="57" s="1" a="1"/>
  <c r="AZ22" i="57" s="1"/>
  <c r="AZ23" i="57" s="1" a="1"/>
  <c r="AZ23" i="57" s="1"/>
  <c r="BD12" i="57" a="1"/>
  <c r="BD12" i="57" s="1"/>
  <c r="BD11" i="57" s="1" a="1"/>
  <c r="BD11" i="57" s="1"/>
  <c r="BD10" i="57" s="1" a="1"/>
  <c r="BD10" i="57" s="1"/>
  <c r="BD9" i="57" s="1" a="1"/>
  <c r="BD9" i="57" s="1"/>
  <c r="BD8" i="57" s="1" a="1"/>
  <c r="BD8" i="57" s="1"/>
  <c r="BD7" i="57" s="1" a="1"/>
  <c r="BD7" i="57" s="1"/>
  <c r="BD6" i="57" s="1" a="1"/>
  <c r="BD6" i="57" s="1"/>
  <c r="BD5" i="57" s="1" a="1"/>
  <c r="BD5" i="57" s="1"/>
  <c r="BD4" i="57" s="1" a="1"/>
  <c r="BD4" i="57" s="1"/>
  <c r="BD3" i="57" s="1" a="1"/>
  <c r="BD3" i="57" s="1"/>
  <c r="AY12" i="57" a="1"/>
  <c r="AY12" i="57" s="1"/>
  <c r="AY11" i="57" s="1" a="1"/>
  <c r="AY11" i="57" s="1"/>
  <c r="AY10" i="57" s="1" a="1"/>
  <c r="AY10" i="57" s="1"/>
  <c r="AY9" i="57" s="1" a="1"/>
  <c r="AY9" i="57" s="1"/>
  <c r="AY8" i="57" s="1" a="1"/>
  <c r="AY8" i="57" s="1"/>
  <c r="AY7" i="57" s="1" a="1"/>
  <c r="AY7" i="57" s="1"/>
  <c r="AY6" i="57" s="1" a="1"/>
  <c r="AY6" i="57" s="1"/>
  <c r="AY5" i="57" s="1" a="1"/>
  <c r="AY5" i="57" s="1"/>
  <c r="AY4" i="57" s="1" a="1"/>
  <c r="AY4" i="57" s="1"/>
  <c r="AY3" i="57" s="1" a="1"/>
  <c r="AY3" i="57" s="1"/>
  <c r="BI12" i="58" a="1"/>
  <c r="BI12" i="58" s="1"/>
  <c r="BI11" i="58" s="1" a="1"/>
  <c r="BI11" i="58" s="1"/>
  <c r="BI10" i="58" s="1" a="1"/>
  <c r="BI10" i="58" s="1"/>
  <c r="BI9" i="58" s="1" a="1"/>
  <c r="BI9" i="58" s="1"/>
  <c r="BI8" i="58" s="1" a="1"/>
  <c r="BI8" i="58" s="1"/>
  <c r="BI7" i="58" s="1" a="1"/>
  <c r="BI7" i="58" s="1"/>
  <c r="BI6" i="58" s="1" a="1"/>
  <c r="BI6" i="58" s="1"/>
  <c r="BI5" i="58" s="1" a="1"/>
  <c r="BI5" i="58" s="1"/>
  <c r="BI4" i="58" s="1" a="1"/>
  <c r="BI4" i="58" s="1"/>
  <c r="BI3" i="58" s="1" a="1"/>
  <c r="BI3" i="58" s="1"/>
  <c r="BL12" i="57" a="1"/>
  <c r="BL12" i="57" s="1"/>
  <c r="BL11" i="57" s="1" a="1"/>
  <c r="BL11" i="57" s="1"/>
  <c r="BL10" i="57" s="1" a="1"/>
  <c r="BL10" i="57" s="1"/>
  <c r="BL9" i="57" s="1" a="1"/>
  <c r="BL9" i="57" s="1"/>
  <c r="BL8" i="57" s="1" a="1"/>
  <c r="BL8" i="57" s="1"/>
  <c r="BL7" i="57" s="1" a="1"/>
  <c r="BL7" i="57" s="1"/>
  <c r="BL6" i="57" s="1" a="1"/>
  <c r="BL6" i="57" s="1"/>
  <c r="BL5" i="57" s="1" a="1"/>
  <c r="BL5" i="57" s="1"/>
  <c r="BL4" i="57" s="1" a="1"/>
  <c r="BL4" i="57" s="1"/>
  <c r="BL3" i="57" s="1" a="1"/>
  <c r="BL3" i="57" s="1"/>
  <c r="BT55" i="57"/>
  <c r="BM12" i="58" a="1"/>
  <c r="BM12" i="58" s="1"/>
  <c r="BM11" i="58" s="1" a="1"/>
  <c r="BM11" i="58" s="1"/>
  <c r="BM10" i="58" s="1" a="1"/>
  <c r="BM10" i="58" s="1"/>
  <c r="BM9" i="58" s="1" a="1"/>
  <c r="BM9" i="58" s="1"/>
  <c r="BM8" i="58" s="1" a="1"/>
  <c r="BM8" i="58" s="1"/>
  <c r="BM7" i="58" s="1" a="1"/>
  <c r="BM7" i="58" s="1"/>
  <c r="BM6" i="58" s="1" a="1"/>
  <c r="BM6" i="58" s="1"/>
  <c r="BM5" i="58" s="1" a="1"/>
  <c r="BM5" i="58" s="1"/>
  <c r="BM4" i="58" s="1" a="1"/>
  <c r="BM4" i="58" s="1"/>
  <c r="BM3" i="58" s="1" a="1"/>
  <c r="BM3" i="58" s="1"/>
  <c r="BU74" i="58"/>
  <c r="BB12" i="57" a="1"/>
  <c r="BB12" i="57" s="1"/>
  <c r="BB11" i="57" s="1" a="1"/>
  <c r="BB11" i="57" s="1"/>
  <c r="BB10" i="57" s="1" a="1"/>
  <c r="BB10" i="57" s="1"/>
  <c r="BB9" i="57" s="1" a="1"/>
  <c r="BB9" i="57" s="1"/>
  <c r="BB8" i="57" s="1" a="1"/>
  <c r="BB8" i="57" s="1"/>
  <c r="BB7" i="57" s="1" a="1"/>
  <c r="BB7" i="57" s="1"/>
  <c r="BB6" i="57" s="1" a="1"/>
  <c r="BB6" i="57" s="1"/>
  <c r="BB5" i="57" s="1" a="1"/>
  <c r="BB5" i="57" s="1"/>
  <c r="BB4" i="57" s="1" a="1"/>
  <c r="BB4" i="57" s="1"/>
  <c r="BB3" i="57" s="1" a="1"/>
  <c r="BB3" i="57" s="1"/>
  <c r="AT14" i="57" a="1"/>
  <c r="AT14" i="57" s="1"/>
  <c r="AT15" i="57" s="1" a="1"/>
  <c r="AT15" i="57" s="1"/>
  <c r="AX12" i="57" a="1"/>
  <c r="AX12" i="57" s="1"/>
  <c r="AX11" i="57" s="1" a="1"/>
  <c r="AX11" i="57" s="1"/>
  <c r="AX10" i="57" s="1" a="1"/>
  <c r="AX10" i="57" s="1"/>
  <c r="AP14" i="58" a="1"/>
  <c r="AP14" i="58" s="1"/>
  <c r="AP15" i="58" s="1" a="1"/>
  <c r="AP15" i="58" s="1"/>
  <c r="AP16" i="58" s="1" a="1"/>
  <c r="AP16" i="58" s="1"/>
  <c r="AP17" i="58" s="1" a="1"/>
  <c r="AP17" i="58" s="1"/>
  <c r="AP18" i="58" s="1" a="1"/>
  <c r="AP18" i="58" s="1"/>
  <c r="AP19" i="58" s="1" a="1"/>
  <c r="AP19" i="58" s="1"/>
  <c r="AP20" i="58" s="1" a="1"/>
  <c r="AP20" i="58" s="1"/>
  <c r="AP21" i="58" s="1" a="1"/>
  <c r="AP21" i="58" s="1"/>
  <c r="AP22" i="58" s="1" a="1"/>
  <c r="AP22" i="58" s="1"/>
  <c r="AP23" i="58" s="1" a="1"/>
  <c r="AP23" i="58" s="1"/>
  <c r="BB12" i="58" a="1"/>
  <c r="BB12" i="58" s="1"/>
  <c r="BB11" i="58" s="1" a="1"/>
  <c r="BB11" i="58" s="1"/>
  <c r="BN12" i="57" a="1"/>
  <c r="BN12" i="57" s="1"/>
  <c r="BN11" i="57" s="1" a="1"/>
  <c r="BN11" i="57" s="1"/>
  <c r="BN10" i="57" s="1" a="1"/>
  <c r="BN10" i="57" s="1"/>
  <c r="BN9" i="57" s="1" a="1"/>
  <c r="BN9" i="57" s="1"/>
  <c r="BN8" i="57" s="1" a="1"/>
  <c r="BN8" i="57" s="1"/>
  <c r="BN7" i="57" s="1" a="1"/>
  <c r="BN7" i="57" s="1"/>
  <c r="BN6" i="57" s="1" a="1"/>
  <c r="BN6" i="57" s="1"/>
  <c r="BN5" i="57" s="1" a="1"/>
  <c r="BN5" i="57" s="1"/>
  <c r="BN4" i="57" s="1" a="1"/>
  <c r="BN4" i="57" s="1"/>
  <c r="BN3" i="57" s="1" a="1"/>
  <c r="BN3" i="57" s="1"/>
  <c r="BN12" i="58" a="1"/>
  <c r="BN12" i="58" s="1"/>
  <c r="BN11" i="58" s="1" a="1"/>
  <c r="BN11" i="58" s="1"/>
  <c r="BN10" i="58" s="1" a="1"/>
  <c r="BN10" i="58" s="1"/>
  <c r="BN9" i="58" s="1" a="1"/>
  <c r="BN9" i="58" s="1"/>
  <c r="BN8" i="58" s="1" a="1"/>
  <c r="BN8" i="58" s="1"/>
  <c r="BN7" i="58" s="1" a="1"/>
  <c r="BN7" i="58" s="1"/>
  <c r="BN6" i="58" s="1" a="1"/>
  <c r="BN6" i="58" s="1"/>
  <c r="BN5" i="58" s="1" a="1"/>
  <c r="BN5" i="58" s="1"/>
  <c r="BN4" i="58" s="1" a="1"/>
  <c r="BN4" i="58" s="1"/>
  <c r="BN3" i="58" s="1" a="1"/>
  <c r="BN3" i="58" s="1"/>
  <c r="AO12" i="57" a="1"/>
  <c r="AO12" i="57" s="1"/>
  <c r="AO11" i="57" s="1" a="1"/>
  <c r="AO11" i="57" s="1"/>
  <c r="AO10" i="57" s="1" a="1"/>
  <c r="AO10" i="57" s="1"/>
  <c r="AO9" i="57" s="1" a="1"/>
  <c r="AO9" i="57" s="1"/>
  <c r="AO8" i="57" s="1" a="1"/>
  <c r="AO8" i="57" s="1"/>
  <c r="AO7" i="57" s="1" a="1"/>
  <c r="AO7" i="57" s="1"/>
  <c r="AO6" i="57" s="1" a="1"/>
  <c r="AO6" i="57" s="1"/>
  <c r="AO5" i="57" s="1" a="1"/>
  <c r="AO5" i="57" s="1"/>
  <c r="AO4" i="57" s="1" a="1"/>
  <c r="AO4" i="57" s="1"/>
  <c r="AO3" i="57" s="1" a="1"/>
  <c r="AO3" i="57" s="1"/>
  <c r="J13" i="5"/>
  <c r="BG12" i="57" a="1"/>
  <c r="BG12" i="57" s="1"/>
  <c r="BG11" i="57" s="1" a="1"/>
  <c r="BG11" i="57" s="1"/>
  <c r="BG10" i="57" s="1" a="1"/>
  <c r="BG10" i="57" s="1"/>
  <c r="BG9" i="57" s="1" a="1"/>
  <c r="BG9" i="57" s="1"/>
  <c r="BG8" i="57" s="1" a="1"/>
  <c r="BG8" i="57" s="1"/>
  <c r="BG7" i="57" s="1" a="1"/>
  <c r="BG7" i="57" s="1"/>
  <c r="BG6" i="57" s="1" a="1"/>
  <c r="BG6" i="57" s="1"/>
  <c r="BG5" i="57" s="1" a="1"/>
  <c r="BG5" i="57" s="1"/>
  <c r="BG4" i="57" s="1" a="1"/>
  <c r="BG4" i="57" s="1"/>
  <c r="BG3" i="57" s="1" a="1"/>
  <c r="BG3" i="57" s="1"/>
  <c r="AR12" i="58" a="1"/>
  <c r="AR12" i="58" s="1"/>
  <c r="AR11" i="58" s="1" a="1"/>
  <c r="AR11" i="58" s="1"/>
  <c r="AR10" i="58" s="1" a="1"/>
  <c r="AR10" i="58" s="1"/>
  <c r="AR9" i="58" s="1" a="1"/>
  <c r="AR9" i="58" s="1"/>
  <c r="AR8" i="58" s="1" a="1"/>
  <c r="AR8" i="58" s="1"/>
  <c r="AR7" i="58" s="1" a="1"/>
  <c r="AR7" i="58" s="1"/>
  <c r="AR6" i="58" s="1" a="1"/>
  <c r="AR6" i="58" s="1"/>
  <c r="AR5" i="58" s="1" a="1"/>
  <c r="AR5" i="58" s="1"/>
  <c r="AR4" i="58" s="1" a="1"/>
  <c r="AR4" i="58" s="1"/>
  <c r="AR3" i="58" s="1" a="1"/>
  <c r="AR3" i="58" s="1"/>
  <c r="BR13" i="57"/>
  <c r="AW12" i="58" a="1"/>
  <c r="AW12" i="58" s="1"/>
  <c r="AW11" i="58" s="1" a="1"/>
  <c r="AW11" i="58" s="1"/>
  <c r="AW10" i="58" s="1" a="1"/>
  <c r="AW10" i="58" s="1"/>
  <c r="BT52" i="58" s="1"/>
  <c r="AW14" i="58" a="1"/>
  <c r="AW14" i="58" s="1"/>
  <c r="AW15" i="58" s="1" a="1"/>
  <c r="AW15" i="58" s="1"/>
  <c r="AW16" i="58" s="1" a="1"/>
  <c r="AW16" i="58" s="1"/>
  <c r="AW17" i="58" s="1" a="1"/>
  <c r="AW17" i="58" s="1"/>
  <c r="AW18" i="58" s="1" a="1"/>
  <c r="AW18" i="58" s="1"/>
  <c r="AW19" i="58" s="1" a="1"/>
  <c r="AW19" i="58" s="1"/>
  <c r="AW20" i="58" s="1" a="1"/>
  <c r="AW20" i="58" s="1"/>
  <c r="AW21" i="58" s="1" a="1"/>
  <c r="AW21" i="58" s="1"/>
  <c r="BT63" i="58" s="1"/>
  <c r="S40" i="12"/>
  <c r="BK12" i="58" a="1"/>
  <c r="BK12" i="58" s="1"/>
  <c r="BK11" i="58" s="1" a="1"/>
  <c r="BK11" i="58" s="1"/>
  <c r="BK10" i="58" s="1" a="1"/>
  <c r="BK10" i="58" s="1"/>
  <c r="BK9" i="58" s="1" a="1"/>
  <c r="BK9" i="58" s="1"/>
  <c r="BK8" i="58" s="1" a="1"/>
  <c r="BK8" i="58" s="1"/>
  <c r="BK7" i="58" s="1" a="1"/>
  <c r="BK7" i="58" s="1"/>
  <c r="BK6" i="58" s="1" a="1"/>
  <c r="BK6" i="58" s="1"/>
  <c r="BK5" i="58" s="1" a="1"/>
  <c r="BK5" i="58" s="1"/>
  <c r="BK4" i="58" s="1" a="1"/>
  <c r="BK4" i="58" s="1"/>
  <c r="BK3" i="58" s="1" a="1"/>
  <c r="BK3" i="58" s="1"/>
  <c r="BL12" i="58" a="1"/>
  <c r="BL12" i="58" s="1"/>
  <c r="BL11" i="58" s="1" a="1"/>
  <c r="BL11" i="58" s="1"/>
  <c r="BL10" i="58" s="1" a="1"/>
  <c r="BL10" i="58" s="1"/>
  <c r="BL9" i="58" s="1" a="1"/>
  <c r="BL9" i="58" s="1"/>
  <c r="BL8" i="58" s="1" a="1"/>
  <c r="BL8" i="58" s="1"/>
  <c r="BL7" i="58" s="1" a="1"/>
  <c r="BL7" i="58" s="1"/>
  <c r="BL6" i="58" s="1" a="1"/>
  <c r="BL6" i="58" s="1"/>
  <c r="BL5" i="58" s="1" a="1"/>
  <c r="BL5" i="58" s="1"/>
  <c r="BL4" i="58" s="1" a="1"/>
  <c r="BL4" i="58" s="1"/>
  <c r="BL3" i="58" s="1" a="1"/>
  <c r="BL3" i="58" s="1"/>
  <c r="BR13" i="60"/>
  <c r="AY12" i="58" a="1"/>
  <c r="AY12" i="58" s="1"/>
  <c r="AY11" i="58" s="1" a="1"/>
  <c r="AY11" i="58" s="1"/>
  <c r="AY10" i="58" s="1" a="1"/>
  <c r="AY10" i="58" s="1"/>
  <c r="AY9" i="58" s="1" a="1"/>
  <c r="AY9" i="58" s="1"/>
  <c r="AY8" i="58" s="1" a="1"/>
  <c r="AY8" i="58" s="1"/>
  <c r="AY7" i="58" s="1" a="1"/>
  <c r="AY7" i="58" s="1"/>
  <c r="AY6" i="58" s="1" a="1"/>
  <c r="AY6" i="58" s="1"/>
  <c r="AY5" i="58" s="1" a="1"/>
  <c r="AY5" i="58" s="1"/>
  <c r="AY4" i="58" s="1" a="1"/>
  <c r="AY4" i="58" s="1"/>
  <c r="AY3" i="58" s="1" a="1"/>
  <c r="AY3" i="58" s="1"/>
  <c r="BD14" i="58" a="1"/>
  <c r="BD14" i="58" s="1"/>
  <c r="BD15" i="58" s="1" a="1"/>
  <c r="BD15" i="58" s="1"/>
  <c r="BD16" i="58" s="1" a="1"/>
  <c r="BD16" i="58" s="1"/>
  <c r="BD17" i="58" s="1" a="1"/>
  <c r="BD17" i="58" s="1"/>
  <c r="BD18" i="58" s="1" a="1"/>
  <c r="BD18" i="58" s="1"/>
  <c r="BD19" i="58" s="1" a="1"/>
  <c r="BD19" i="58" s="1"/>
  <c r="BD20" i="58" s="1" a="1"/>
  <c r="BD20" i="58" s="1"/>
  <c r="BD21" i="58" s="1" a="1"/>
  <c r="BD21" i="58" s="1"/>
  <c r="BD22" i="58" s="1" a="1"/>
  <c r="BD22" i="58" s="1"/>
  <c r="BD23" i="58" s="1" a="1"/>
  <c r="BD23" i="58" s="1"/>
  <c r="AT14" i="60" a="1"/>
  <c r="AT14" i="60" s="1"/>
  <c r="AT15" i="60" s="1" a="1"/>
  <c r="AT15" i="60" s="1"/>
  <c r="AT16" i="60" s="1" a="1"/>
  <c r="AT16" i="60" s="1"/>
  <c r="AT17" i="60" s="1" a="1"/>
  <c r="AT17" i="60" s="1"/>
  <c r="AT18" i="60" s="1" a="1"/>
  <c r="AT18" i="60" s="1"/>
  <c r="AT19" i="60" s="1" a="1"/>
  <c r="AT19" i="60" s="1"/>
  <c r="AT20" i="60" s="1" a="1"/>
  <c r="AT20" i="60" s="1"/>
  <c r="AT21" i="60" s="1" a="1"/>
  <c r="AT21" i="60" s="1"/>
  <c r="AT22" i="60" s="1" a="1"/>
  <c r="AT22" i="60" s="1"/>
  <c r="AT23" i="60" s="1" a="1"/>
  <c r="AT23" i="60" s="1"/>
  <c r="AT12" i="60" a="1"/>
  <c r="AT12" i="60" s="1"/>
  <c r="AT11" i="60" s="1" a="1"/>
  <c r="AT11" i="60" s="1"/>
  <c r="AT10" i="60" s="1" a="1"/>
  <c r="AT10" i="60" s="1"/>
  <c r="AT9" i="60" s="1" a="1"/>
  <c r="AT9" i="60" s="1"/>
  <c r="AT8" i="60" s="1" a="1"/>
  <c r="AT8" i="60" s="1"/>
  <c r="AT7" i="60" s="1" a="1"/>
  <c r="AT7" i="60" s="1"/>
  <c r="AT6" i="60" s="1" a="1"/>
  <c r="AT6" i="60" s="1"/>
  <c r="AT5" i="60" s="1" a="1"/>
  <c r="AT5" i="60" s="1"/>
  <c r="AT4" i="60" s="1" a="1"/>
  <c r="AT4" i="60" s="1"/>
  <c r="AT3" i="60" s="1" a="1"/>
  <c r="AT3" i="60" s="1"/>
  <c r="AV14" i="60" a="1"/>
  <c r="AV14" i="60" s="1"/>
  <c r="AV15" i="60" s="1" a="1"/>
  <c r="AV15" i="60" s="1"/>
  <c r="AV16" i="60" s="1" a="1"/>
  <c r="AV16" i="60" s="1"/>
  <c r="AV17" i="60" s="1" a="1"/>
  <c r="AV17" i="60" s="1"/>
  <c r="AV18" i="60" s="1" a="1"/>
  <c r="AV18" i="60" s="1"/>
  <c r="AV19" i="60" s="1" a="1"/>
  <c r="AV19" i="60" s="1"/>
  <c r="AV20" i="60" s="1" a="1"/>
  <c r="AV20" i="60" s="1"/>
  <c r="AV21" i="60" s="1" a="1"/>
  <c r="AV21" i="60" s="1"/>
  <c r="AV22" i="60" s="1" a="1"/>
  <c r="AV22" i="60" s="1"/>
  <c r="AV23" i="60" s="1" a="1"/>
  <c r="AV23" i="60" s="1"/>
  <c r="AV12" i="60" a="1"/>
  <c r="AV12" i="60" s="1"/>
  <c r="AV11" i="60" s="1" a="1"/>
  <c r="AV11" i="60" s="1"/>
  <c r="AV10" i="60" s="1" a="1"/>
  <c r="AV10" i="60" s="1"/>
  <c r="AV9" i="60" s="1" a="1"/>
  <c r="AV9" i="60" s="1"/>
  <c r="AV8" i="60" s="1" a="1"/>
  <c r="AV8" i="60" s="1"/>
  <c r="AV7" i="60" s="1" a="1"/>
  <c r="AV7" i="60" s="1"/>
  <c r="AV6" i="60" s="1" a="1"/>
  <c r="AV6" i="60" s="1"/>
  <c r="AV5" i="60" s="1" a="1"/>
  <c r="AV5" i="60" s="1"/>
  <c r="AV4" i="60" s="1" a="1"/>
  <c r="AV4" i="60" s="1"/>
  <c r="AV3" i="60" s="1" a="1"/>
  <c r="AV3" i="60" s="1"/>
  <c r="AU12" i="58" a="1"/>
  <c r="AU12" i="58" s="1"/>
  <c r="AU11" i="58" s="1" a="1"/>
  <c r="AU11" i="58" s="1"/>
  <c r="AU10" i="58" s="1" a="1"/>
  <c r="AU10" i="58" s="1"/>
  <c r="AU9" i="58" s="1" a="1"/>
  <c r="AU9" i="58" s="1"/>
  <c r="AU8" i="58" s="1" a="1"/>
  <c r="AU8" i="58" s="1"/>
  <c r="AU7" i="58" s="1" a="1"/>
  <c r="AU7" i="58" s="1"/>
  <c r="AU6" i="58" s="1" a="1"/>
  <c r="AU6" i="58" s="1"/>
  <c r="AU5" i="58" s="1" a="1"/>
  <c r="AU5" i="58" s="1"/>
  <c r="AU4" i="58" s="1" a="1"/>
  <c r="AU4" i="58" s="1"/>
  <c r="AU3" i="58" s="1" a="1"/>
  <c r="AU3" i="58" s="1"/>
  <c r="BH14" i="60" a="1"/>
  <c r="BH14" i="60" s="1"/>
  <c r="BH15" i="60" s="1" a="1"/>
  <c r="BH15" i="60" s="1"/>
  <c r="BH16" i="60" s="1" a="1"/>
  <c r="BH16" i="60" s="1"/>
  <c r="BH17" i="60" s="1" a="1"/>
  <c r="BH17" i="60" s="1"/>
  <c r="BH18" i="60" s="1" a="1"/>
  <c r="BH18" i="60" s="1"/>
  <c r="BH19" i="60" s="1" a="1"/>
  <c r="BH19" i="60" s="1"/>
  <c r="BH20" i="60" s="1" a="1"/>
  <c r="BH20" i="60" s="1"/>
  <c r="BH21" i="60" s="1" a="1"/>
  <c r="BH21" i="60" s="1"/>
  <c r="BH22" i="60" s="1" a="1"/>
  <c r="BH22" i="60" s="1"/>
  <c r="BH23" i="60" s="1" a="1"/>
  <c r="BH23" i="60" s="1"/>
  <c r="BH12" i="60" a="1"/>
  <c r="BH12" i="60" s="1"/>
  <c r="BH11" i="60" s="1" a="1"/>
  <c r="BH11" i="60" s="1"/>
  <c r="BH10" i="60" s="1" a="1"/>
  <c r="BH10" i="60" s="1"/>
  <c r="BH9" i="60" s="1" a="1"/>
  <c r="BH9" i="60" s="1"/>
  <c r="BH8" i="60" s="1" a="1"/>
  <c r="BH8" i="60" s="1"/>
  <c r="BH7" i="60" s="1" a="1"/>
  <c r="BH7" i="60" s="1"/>
  <c r="BH6" i="60" s="1" a="1"/>
  <c r="BH6" i="60" s="1"/>
  <c r="BH5" i="60" s="1" a="1"/>
  <c r="BH5" i="60" s="1"/>
  <c r="BH4" i="60" s="1" a="1"/>
  <c r="BH4" i="60" s="1"/>
  <c r="BH3" i="60" s="1" a="1"/>
  <c r="BH3" i="60" s="1"/>
  <c r="AX12" i="58" a="1"/>
  <c r="AX12" i="58" s="1"/>
  <c r="AX11" i="58" s="1" a="1"/>
  <c r="AX11" i="58" s="1"/>
  <c r="AX10" i="58" s="1" a="1"/>
  <c r="AX10" i="58" s="1"/>
  <c r="AX9" i="58" s="1" a="1"/>
  <c r="AX9" i="58" s="1"/>
  <c r="AX8" i="58" s="1" a="1"/>
  <c r="AX8" i="58" s="1"/>
  <c r="AX7" i="58" s="1" a="1"/>
  <c r="AX7" i="58" s="1"/>
  <c r="AX6" i="58" s="1" a="1"/>
  <c r="AX6" i="58" s="1"/>
  <c r="AX5" i="58" s="1" a="1"/>
  <c r="AX5" i="58" s="1"/>
  <c r="AX4" i="58" s="1" a="1"/>
  <c r="AX4" i="58" s="1"/>
  <c r="AX3" i="58" s="1" a="1"/>
  <c r="AX3" i="58" s="1"/>
  <c r="F13" i="5"/>
  <c r="AO14" i="58" a="1"/>
  <c r="AO14" i="58" s="1"/>
  <c r="AO15" i="58" s="1" a="1"/>
  <c r="AO15" i="58" s="1"/>
  <c r="AO16" i="58" s="1" a="1"/>
  <c r="AO16" i="58" s="1"/>
  <c r="AO17" i="58" s="1" a="1"/>
  <c r="AO17" i="58" s="1"/>
  <c r="AO18" i="58" s="1" a="1"/>
  <c r="AO18" i="58" s="1"/>
  <c r="AO19" i="58" s="1" a="1"/>
  <c r="AO19" i="58" s="1"/>
  <c r="AO20" i="58" s="1" a="1"/>
  <c r="AO20" i="58" s="1"/>
  <c r="AO21" i="58" s="1" a="1"/>
  <c r="AO21" i="58" s="1"/>
  <c r="AO22" i="58" s="1" a="1"/>
  <c r="AO22" i="58" s="1"/>
  <c r="AO23" i="58" s="1" a="1"/>
  <c r="AO23" i="58" s="1"/>
  <c r="AV12" i="58" a="1"/>
  <c r="AV12" i="58" s="1"/>
  <c r="AV11" i="58" s="1" a="1"/>
  <c r="AV11" i="58" s="1"/>
  <c r="AV10" i="58" s="1" a="1"/>
  <c r="AV10" i="58" s="1"/>
  <c r="AV9" i="58" s="1" a="1"/>
  <c r="AV9" i="58" s="1"/>
  <c r="AV8" i="58" s="1" a="1"/>
  <c r="AV8" i="58" s="1"/>
  <c r="AV7" i="58" s="1" a="1"/>
  <c r="AV7" i="58" s="1"/>
  <c r="AV6" i="58" s="1" a="1"/>
  <c r="AV6" i="58" s="1"/>
  <c r="AV5" i="58" s="1" a="1"/>
  <c r="AV5" i="58" s="1"/>
  <c r="AV4" i="58" s="1" a="1"/>
  <c r="AV4" i="58" s="1"/>
  <c r="AV3" i="58" s="1" a="1"/>
  <c r="AV3" i="58" s="1"/>
  <c r="AL14" i="58" a="1"/>
  <c r="AL14" i="58" s="1"/>
  <c r="AL15" i="58" s="1" a="1"/>
  <c r="AL15" i="58" s="1"/>
  <c r="AM14" i="58" a="1"/>
  <c r="AM14" i="58" s="1"/>
  <c r="AM15" i="58" s="1" a="1"/>
  <c r="AM15" i="58" s="1"/>
  <c r="AM16" i="58" s="1" a="1"/>
  <c r="AM16" i="58" s="1"/>
  <c r="AM17" i="58" s="1" a="1"/>
  <c r="AM17" i="58" s="1"/>
  <c r="AM18" i="58" s="1" a="1"/>
  <c r="AM18" i="58" s="1"/>
  <c r="AM19" i="58" s="1" a="1"/>
  <c r="AM19" i="58" s="1"/>
  <c r="AM20" i="58" s="1" a="1"/>
  <c r="AM20" i="58" s="1"/>
  <c r="AM21" i="58" s="1" a="1"/>
  <c r="AM21" i="58" s="1"/>
  <c r="AM22" i="58" s="1" a="1"/>
  <c r="AM22" i="58" s="1"/>
  <c r="AM23" i="58" s="1" a="1"/>
  <c r="AM23" i="58" s="1"/>
  <c r="AS12" i="58" a="1"/>
  <c r="AS12" i="58" s="1"/>
  <c r="AS11" i="58" s="1" a="1"/>
  <c r="AS11" i="58" s="1"/>
  <c r="AS10" i="58" s="1" a="1"/>
  <c r="AS10" i="58" s="1"/>
  <c r="AS9" i="58" s="1" a="1"/>
  <c r="AS9" i="58" s="1"/>
  <c r="AS8" i="58" s="1" a="1"/>
  <c r="AS8" i="58" s="1"/>
  <c r="AS7" i="58" s="1" a="1"/>
  <c r="AS7" i="58" s="1"/>
  <c r="AS6" i="58" s="1" a="1"/>
  <c r="AS6" i="58" s="1"/>
  <c r="AS5" i="58" s="1" a="1"/>
  <c r="AS5" i="58" s="1"/>
  <c r="AS4" i="58" s="1" a="1"/>
  <c r="AS4" i="58" s="1"/>
  <c r="AS3" i="58" s="1" a="1"/>
  <c r="AS3" i="58" s="1"/>
  <c r="F17" i="5"/>
  <c r="J17" i="5"/>
  <c r="J14" i="5"/>
  <c r="AQ12" i="57" a="1"/>
  <c r="AQ12" i="57" s="1"/>
  <c r="AQ11" i="57" s="1" a="1"/>
  <c r="AQ11" i="57" s="1"/>
  <c r="AQ10" i="57" s="1" a="1"/>
  <c r="AQ10" i="57" s="1"/>
  <c r="AQ9" i="57" s="1" a="1"/>
  <c r="AQ9" i="57" s="1"/>
  <c r="AQ8" i="57" s="1" a="1"/>
  <c r="AQ8" i="57" s="1"/>
  <c r="AQ7" i="57" s="1" a="1"/>
  <c r="AQ7" i="57" s="1"/>
  <c r="AQ6" i="57" s="1" a="1"/>
  <c r="AQ6" i="57" s="1"/>
  <c r="AQ5" i="57" s="1" a="1"/>
  <c r="AQ5" i="57" s="1"/>
  <c r="AQ4" i="57" s="1" a="1"/>
  <c r="AQ4" i="57" s="1"/>
  <c r="AQ3" i="57" s="1" a="1"/>
  <c r="AQ3" i="57" s="1"/>
  <c r="F14" i="5"/>
  <c r="BC14" i="57" a="1"/>
  <c r="BC14" i="57" s="1"/>
  <c r="BC15" i="57" s="1" a="1"/>
  <c r="BC15" i="57" s="1"/>
  <c r="BC16" i="57" s="1" a="1"/>
  <c r="BC16" i="57" s="1"/>
  <c r="BC17" i="57" s="1" a="1"/>
  <c r="BC17" i="57" s="1"/>
  <c r="BC18" i="57" s="1" a="1"/>
  <c r="BC18" i="57" s="1"/>
  <c r="BC19" i="57" s="1" a="1"/>
  <c r="BC19" i="57" s="1"/>
  <c r="BC20" i="57" s="1" a="1"/>
  <c r="BC20" i="57" s="1"/>
  <c r="BC21" i="57" s="1" a="1"/>
  <c r="BC21" i="57" s="1"/>
  <c r="BC22" i="57" s="1" a="1"/>
  <c r="BC22" i="57" s="1"/>
  <c r="BC23" i="57" s="1" a="1"/>
  <c r="BC23" i="57" s="1"/>
  <c r="BC12" i="57" a="1"/>
  <c r="BC12" i="57" s="1"/>
  <c r="BC11" i="57" s="1" a="1"/>
  <c r="BC11" i="57" s="1"/>
  <c r="BC10" i="57" s="1" a="1"/>
  <c r="BC10" i="57" s="1"/>
  <c r="BC9" i="57" s="1" a="1"/>
  <c r="BC9" i="57" s="1"/>
  <c r="BC8" i="57" s="1" a="1"/>
  <c r="BC8" i="57" s="1"/>
  <c r="BC7" i="57" s="1" a="1"/>
  <c r="BC7" i="57" s="1"/>
  <c r="BC6" i="57" s="1" a="1"/>
  <c r="BC6" i="57" s="1"/>
  <c r="BC5" i="57" s="1" a="1"/>
  <c r="BC5" i="57" s="1"/>
  <c r="BC4" i="57" s="1" a="1"/>
  <c r="BC4" i="57" s="1"/>
  <c r="BC3" i="57" s="1" a="1"/>
  <c r="BC3" i="57" s="1"/>
  <c r="BS34" i="57"/>
  <c r="BH14" i="57" a="1"/>
  <c r="BH14" i="57" s="1"/>
  <c r="BT56" i="57" s="1"/>
  <c r="BH12" i="57" a="1"/>
  <c r="BH12" i="57" s="1"/>
  <c r="BT54" i="57" s="1"/>
  <c r="BG14" i="60" a="1"/>
  <c r="BG14" i="60" s="1"/>
  <c r="BG15" i="60" s="1" a="1"/>
  <c r="BG15" i="60" s="1"/>
  <c r="BG16" i="60" s="1" a="1"/>
  <c r="BG16" i="60" s="1"/>
  <c r="BG17" i="60" s="1" a="1"/>
  <c r="BG17" i="60" s="1"/>
  <c r="BG18" i="60" s="1" a="1"/>
  <c r="BG18" i="60" s="1"/>
  <c r="BG19" i="60" s="1" a="1"/>
  <c r="BG19" i="60" s="1"/>
  <c r="BG20" i="60" s="1" a="1"/>
  <c r="BG20" i="60" s="1"/>
  <c r="BG21" i="60" s="1" a="1"/>
  <c r="BG21" i="60" s="1"/>
  <c r="BG22" i="60" s="1" a="1"/>
  <c r="BG22" i="60" s="1"/>
  <c r="BG23" i="60" s="1" a="1"/>
  <c r="BG23" i="60" s="1"/>
  <c r="BG12" i="60" a="1"/>
  <c r="BG12" i="60" s="1"/>
  <c r="BG11" i="60" s="1" a="1"/>
  <c r="BG11" i="60" s="1"/>
  <c r="BG10" i="60" s="1" a="1"/>
  <c r="BG10" i="60" s="1"/>
  <c r="BG9" i="60" s="1" a="1"/>
  <c r="BG9" i="60" s="1"/>
  <c r="BG8" i="60" s="1" a="1"/>
  <c r="BG8" i="60" s="1"/>
  <c r="BG7" i="60" s="1" a="1"/>
  <c r="BG7" i="60" s="1"/>
  <c r="BG6" i="60" s="1" a="1"/>
  <c r="BG6" i="60" s="1"/>
  <c r="BG5" i="60" s="1" a="1"/>
  <c r="BG5" i="60" s="1"/>
  <c r="BG4" i="60" s="1" a="1"/>
  <c r="BG4" i="60" s="1"/>
  <c r="BG3" i="60" s="1" a="1"/>
  <c r="BG3" i="60" s="1"/>
  <c r="BJ14" i="60" a="1"/>
  <c r="BJ14" i="60" s="1"/>
  <c r="BJ15" i="60" s="1" a="1"/>
  <c r="BJ15" i="60" s="1"/>
  <c r="BJ16" i="60" s="1" a="1"/>
  <c r="BJ16" i="60" s="1"/>
  <c r="BJ17" i="60" s="1" a="1"/>
  <c r="BJ17" i="60" s="1"/>
  <c r="BJ18" i="60" s="1" a="1"/>
  <c r="BJ18" i="60" s="1"/>
  <c r="BJ19" i="60" s="1" a="1"/>
  <c r="BJ19" i="60" s="1"/>
  <c r="BJ20" i="60" s="1" a="1"/>
  <c r="BJ20" i="60" s="1"/>
  <c r="BJ21" i="60" s="1" a="1"/>
  <c r="BJ21" i="60" s="1"/>
  <c r="BJ22" i="60" s="1" a="1"/>
  <c r="BJ22" i="60" s="1"/>
  <c r="BJ23" i="60" s="1" a="1"/>
  <c r="BJ23" i="60" s="1"/>
  <c r="BJ12" i="60" a="1"/>
  <c r="BJ12" i="60" s="1"/>
  <c r="BJ11" i="60" s="1" a="1"/>
  <c r="BJ11" i="60" s="1"/>
  <c r="BJ10" i="60" s="1" a="1"/>
  <c r="BJ10" i="60" s="1"/>
  <c r="BJ9" i="60" s="1" a="1"/>
  <c r="BJ9" i="60" s="1"/>
  <c r="BJ8" i="60" s="1" a="1"/>
  <c r="BJ8" i="60" s="1"/>
  <c r="BJ7" i="60" s="1" a="1"/>
  <c r="BJ7" i="60" s="1"/>
  <c r="BJ6" i="60" s="1" a="1"/>
  <c r="BJ6" i="60" s="1"/>
  <c r="BJ5" i="60" s="1" a="1"/>
  <c r="BJ5" i="60" s="1"/>
  <c r="BJ4" i="60" s="1" a="1"/>
  <c r="BJ4" i="60" s="1"/>
  <c r="BJ3" i="60" s="1" a="1"/>
  <c r="BJ3" i="60" s="1"/>
  <c r="BE14" i="60" a="1"/>
  <c r="BE14" i="60" s="1"/>
  <c r="BE15" i="60" s="1" a="1"/>
  <c r="BE15" i="60" s="1"/>
  <c r="BE16" i="60" s="1" a="1"/>
  <c r="BE16" i="60" s="1"/>
  <c r="BE17" i="60" s="1" a="1"/>
  <c r="BE17" i="60" s="1"/>
  <c r="BE18" i="60" s="1" a="1"/>
  <c r="BE18" i="60" s="1"/>
  <c r="BE19" i="60" s="1" a="1"/>
  <c r="BE19" i="60" s="1"/>
  <c r="BE20" i="60" s="1" a="1"/>
  <c r="BE20" i="60" s="1"/>
  <c r="BE21" i="60" s="1" a="1"/>
  <c r="BE21" i="60" s="1"/>
  <c r="BE22" i="60" s="1" a="1"/>
  <c r="BE22" i="60" s="1"/>
  <c r="BE23" i="60" s="1" a="1"/>
  <c r="BE23" i="60" s="1"/>
  <c r="BE12" i="60" a="1"/>
  <c r="BE12" i="60" s="1"/>
  <c r="BE11" i="60" s="1" a="1"/>
  <c r="BE11" i="60" s="1"/>
  <c r="BE10" i="60" s="1" a="1"/>
  <c r="BE10" i="60" s="1"/>
  <c r="BE9" i="60" s="1" a="1"/>
  <c r="BE9" i="60" s="1"/>
  <c r="BE8" i="60" s="1" a="1"/>
  <c r="BE8" i="60" s="1"/>
  <c r="BE7" i="60" s="1" a="1"/>
  <c r="BE7" i="60" s="1"/>
  <c r="BE6" i="60" s="1" a="1"/>
  <c r="BE6" i="60" s="1"/>
  <c r="BE5" i="60" s="1" a="1"/>
  <c r="BE5" i="60" s="1"/>
  <c r="BE4" i="60" s="1" a="1"/>
  <c r="BE4" i="60" s="1"/>
  <c r="BE3" i="60" s="1" a="1"/>
  <c r="BE3" i="60" s="1"/>
  <c r="BC14" i="58" a="1"/>
  <c r="BC14" i="58" s="1"/>
  <c r="BC15" i="58" s="1" a="1"/>
  <c r="BC15" i="58" s="1"/>
  <c r="BC16" i="58" s="1" a="1"/>
  <c r="BC16" i="58" s="1"/>
  <c r="BC17" i="58" s="1" a="1"/>
  <c r="BC17" i="58" s="1"/>
  <c r="BC18" i="58" s="1" a="1"/>
  <c r="BC18" i="58" s="1"/>
  <c r="BC19" i="58" s="1" a="1"/>
  <c r="BC19" i="58" s="1"/>
  <c r="BC20" i="58" s="1" a="1"/>
  <c r="BC20" i="58" s="1"/>
  <c r="BC21" i="58" s="1" a="1"/>
  <c r="BC21" i="58" s="1"/>
  <c r="BC22" i="58" s="1" a="1"/>
  <c r="BC22" i="58" s="1"/>
  <c r="BC23" i="58" s="1" a="1"/>
  <c r="BC23" i="58" s="1"/>
  <c r="BC12" i="58" a="1"/>
  <c r="BC12" i="58" s="1"/>
  <c r="BC11" i="58" s="1" a="1"/>
  <c r="BC11" i="58" s="1"/>
  <c r="BC10" i="58" s="1" a="1"/>
  <c r="BC10" i="58" s="1"/>
  <c r="BC9" i="58" s="1" a="1"/>
  <c r="BC9" i="58" s="1"/>
  <c r="BC8" i="58" s="1" a="1"/>
  <c r="BC8" i="58" s="1"/>
  <c r="BC7" i="58" s="1" a="1"/>
  <c r="BC7" i="58" s="1"/>
  <c r="BC6" i="58" s="1" a="1"/>
  <c r="BC6" i="58" s="1"/>
  <c r="BC5" i="58" s="1" a="1"/>
  <c r="BC5" i="58" s="1"/>
  <c r="BC4" i="58" s="1" a="1"/>
  <c r="BC4" i="58" s="1"/>
  <c r="BC3" i="58" s="1" a="1"/>
  <c r="BC3" i="58" s="1"/>
  <c r="BE14" i="58" a="1"/>
  <c r="BE14" i="58" s="1"/>
  <c r="BE15" i="58" s="1" a="1"/>
  <c r="BE15" i="58" s="1"/>
  <c r="BE16" i="58" s="1" a="1"/>
  <c r="BE16" i="58" s="1"/>
  <c r="BE17" i="58" s="1" a="1"/>
  <c r="BE17" i="58" s="1"/>
  <c r="BE18" i="58" s="1" a="1"/>
  <c r="BE18" i="58" s="1"/>
  <c r="BE19" i="58" s="1" a="1"/>
  <c r="BE19" i="58" s="1"/>
  <c r="BE20" i="58" s="1" a="1"/>
  <c r="BE20" i="58" s="1"/>
  <c r="BE21" i="58" s="1" a="1"/>
  <c r="BE21" i="58" s="1"/>
  <c r="BE22" i="58" s="1" a="1"/>
  <c r="BE22" i="58" s="1"/>
  <c r="BE23" i="58" s="1" a="1"/>
  <c r="BE23" i="58" s="1"/>
  <c r="BE12" i="58" a="1"/>
  <c r="BE12" i="58" s="1"/>
  <c r="BE11" i="58" s="1" a="1"/>
  <c r="BE11" i="58" s="1"/>
  <c r="BE10" i="58" s="1" a="1"/>
  <c r="BE10" i="58" s="1"/>
  <c r="BE9" i="58" s="1" a="1"/>
  <c r="BE9" i="58" s="1"/>
  <c r="BE8" i="58" s="1" a="1"/>
  <c r="BE8" i="58" s="1"/>
  <c r="BE7" i="58" s="1" a="1"/>
  <c r="BE7" i="58" s="1"/>
  <c r="BE6" i="58" s="1" a="1"/>
  <c r="BE6" i="58" s="1"/>
  <c r="BE5" i="58" s="1" a="1"/>
  <c r="BE5" i="58" s="1"/>
  <c r="BE4" i="58" s="1" a="1"/>
  <c r="BE4" i="58" s="1"/>
  <c r="BE3" i="58" s="1" a="1"/>
  <c r="BE3" i="58" s="1"/>
  <c r="BV97" i="58"/>
  <c r="BJ14" i="58" a="1"/>
  <c r="BJ14" i="58" s="1"/>
  <c r="BJ12" i="58" a="1"/>
  <c r="BJ12" i="58" s="1"/>
  <c r="BH14" i="58" a="1"/>
  <c r="BH14" i="58" s="1"/>
  <c r="BH15" i="58" s="1" a="1"/>
  <c r="BH15" i="58" s="1"/>
  <c r="BH16" i="58" s="1" a="1"/>
  <c r="BH16" i="58" s="1"/>
  <c r="BH17" i="58" s="1" a="1"/>
  <c r="BH17" i="58" s="1"/>
  <c r="BH18" i="58" s="1" a="1"/>
  <c r="BH18" i="58" s="1"/>
  <c r="BH19" i="58" s="1" a="1"/>
  <c r="BH19" i="58" s="1"/>
  <c r="BH20" i="58" s="1" a="1"/>
  <c r="BH20" i="58" s="1"/>
  <c r="BH21" i="58" s="1" a="1"/>
  <c r="BH21" i="58" s="1"/>
  <c r="BH22" i="58" s="1" a="1"/>
  <c r="BH22" i="58" s="1"/>
  <c r="BH23" i="58" s="1" a="1"/>
  <c r="BH23" i="58" s="1"/>
  <c r="BH12" i="58" a="1"/>
  <c r="BH12" i="58" s="1"/>
  <c r="BH11" i="58" s="1" a="1"/>
  <c r="BH11" i="58" s="1"/>
  <c r="BH10" i="58" s="1" a="1"/>
  <c r="BH10" i="58" s="1"/>
  <c r="BH9" i="58" s="1" a="1"/>
  <c r="BH9" i="58" s="1"/>
  <c r="BH8" i="58" s="1" a="1"/>
  <c r="BH8" i="58" s="1"/>
  <c r="BH7" i="58" s="1" a="1"/>
  <c r="BH7" i="58" s="1"/>
  <c r="BH6" i="58" s="1" a="1"/>
  <c r="BH6" i="58" s="1"/>
  <c r="BH5" i="58" s="1" a="1"/>
  <c r="BH5" i="58" s="1"/>
  <c r="BH4" i="58" s="1" a="1"/>
  <c r="BH4" i="58" s="1"/>
  <c r="BH3" i="58" s="1" a="1"/>
  <c r="BH3" i="58" s="1"/>
  <c r="BV97" i="57"/>
  <c r="BJ14" i="57" a="1"/>
  <c r="BJ14" i="57" s="1"/>
  <c r="BJ12" i="57" a="1"/>
  <c r="BJ12" i="57" s="1"/>
  <c r="AN12" i="58" a="1"/>
  <c r="AN12" i="58" s="1"/>
  <c r="AN11" i="58" s="1" a="1"/>
  <c r="AN11" i="58" s="1"/>
  <c r="AN10" i="58" s="1" a="1"/>
  <c r="AN10" i="58" s="1"/>
  <c r="AN9" i="58" s="1" a="1"/>
  <c r="AN9" i="58" s="1"/>
  <c r="AN8" i="58" s="1" a="1"/>
  <c r="AN8" i="58" s="1"/>
  <c r="AN7" i="58" s="1" a="1"/>
  <c r="AN7" i="58" s="1"/>
  <c r="AN6" i="58" s="1" a="1"/>
  <c r="AN6" i="58" s="1"/>
  <c r="AN5" i="58" s="1" a="1"/>
  <c r="AN5" i="58" s="1"/>
  <c r="AN4" i="58" s="1" a="1"/>
  <c r="AN4" i="58" s="1"/>
  <c r="AN3" i="58" s="1" a="1"/>
  <c r="AN3" i="58" s="1"/>
  <c r="AN14" i="58" a="1"/>
  <c r="AN14" i="58" s="1"/>
  <c r="AN15" i="58" s="1" a="1"/>
  <c r="AN15" i="58" s="1"/>
  <c r="AN16" i="58" s="1" a="1"/>
  <c r="AN16" i="58" s="1"/>
  <c r="AN17" i="58" s="1" a="1"/>
  <c r="AN17" i="58" s="1"/>
  <c r="AN18" i="58" s="1" a="1"/>
  <c r="AN18" i="58" s="1"/>
  <c r="AN19" i="58" s="1" a="1"/>
  <c r="AN19" i="58" s="1"/>
  <c r="AN20" i="58" s="1" a="1"/>
  <c r="AN20" i="58" s="1"/>
  <c r="AN21" i="58" s="1" a="1"/>
  <c r="AN21" i="58" s="1"/>
  <c r="AN22" i="58" s="1" a="1"/>
  <c r="AN22" i="58" s="1"/>
  <c r="AN23" i="58" s="1" a="1"/>
  <c r="AN23" i="58" s="1"/>
  <c r="AQ14" i="58" a="1"/>
  <c r="AQ14" i="58" s="1"/>
  <c r="AQ15" i="58" s="1" a="1"/>
  <c r="AQ15" i="58" s="1"/>
  <c r="AQ16" i="58" s="1" a="1"/>
  <c r="AQ16" i="58" s="1"/>
  <c r="AQ17" i="58" s="1" a="1"/>
  <c r="AQ17" i="58" s="1"/>
  <c r="AQ18" i="58" s="1" a="1"/>
  <c r="AQ18" i="58" s="1"/>
  <c r="AQ19" i="58" s="1" a="1"/>
  <c r="AQ19" i="58" s="1"/>
  <c r="AQ20" i="58" s="1" a="1"/>
  <c r="AQ20" i="58" s="1"/>
  <c r="AQ21" i="58" s="1" a="1"/>
  <c r="AQ21" i="58" s="1"/>
  <c r="AQ22" i="58" s="1" a="1"/>
  <c r="AQ22" i="58" s="1"/>
  <c r="AQ23" i="58" s="1" a="1"/>
  <c r="AQ23" i="58" s="1"/>
  <c r="AQ12" i="58" a="1"/>
  <c r="AQ12" i="58" s="1"/>
  <c r="AQ11" i="58" s="1" a="1"/>
  <c r="AQ11" i="58" s="1"/>
  <c r="AQ10" i="58" s="1" a="1"/>
  <c r="AQ10" i="58" s="1"/>
  <c r="AQ9" i="58" s="1" a="1"/>
  <c r="AQ9" i="58" s="1"/>
  <c r="AQ8" i="58" s="1" a="1"/>
  <c r="AQ8" i="58" s="1"/>
  <c r="AQ7" i="58" s="1" a="1"/>
  <c r="AQ7" i="58" s="1"/>
  <c r="AQ6" i="58" s="1" a="1"/>
  <c r="AQ6" i="58" s="1"/>
  <c r="AQ5" i="58" s="1" a="1"/>
  <c r="AQ5" i="58" s="1"/>
  <c r="AQ4" i="58" s="1" a="1"/>
  <c r="AQ4" i="58" s="1"/>
  <c r="AQ3" i="58" s="1" a="1"/>
  <c r="AQ3" i="58" s="1"/>
  <c r="BO12" i="58" a="1"/>
  <c r="BO12" i="58" s="1"/>
  <c r="F16" i="5"/>
  <c r="AN14" i="60" a="1"/>
  <c r="AN14" i="60" s="1"/>
  <c r="AN15" i="60" s="1" a="1"/>
  <c r="AN15" i="60" s="1"/>
  <c r="AN16" i="60" s="1" a="1"/>
  <c r="AN16" i="60" s="1"/>
  <c r="AN17" i="60" s="1" a="1"/>
  <c r="AN17" i="60" s="1"/>
  <c r="AN18" i="60" s="1" a="1"/>
  <c r="AN18" i="60" s="1"/>
  <c r="AN19" i="60" s="1" a="1"/>
  <c r="AN19" i="60" s="1"/>
  <c r="AN20" i="60" s="1" a="1"/>
  <c r="AN20" i="60" s="1"/>
  <c r="AN21" i="60" s="1" a="1"/>
  <c r="AN21" i="60" s="1"/>
  <c r="AN22" i="60" s="1" a="1"/>
  <c r="AN22" i="60" s="1"/>
  <c r="AN23" i="60" s="1" a="1"/>
  <c r="AN23" i="60" s="1"/>
  <c r="AN12" i="60" a="1"/>
  <c r="AN12" i="60" s="1"/>
  <c r="AN11" i="60" s="1" a="1"/>
  <c r="AN11" i="60" s="1"/>
  <c r="AN10" i="60" s="1" a="1"/>
  <c r="AN10" i="60" s="1"/>
  <c r="AN9" i="60" s="1" a="1"/>
  <c r="AN9" i="60" s="1"/>
  <c r="AN8" i="60" s="1" a="1"/>
  <c r="AN8" i="60" s="1"/>
  <c r="AN7" i="60" s="1" a="1"/>
  <c r="AN7" i="60" s="1"/>
  <c r="AN6" i="60" s="1" a="1"/>
  <c r="AN6" i="60" s="1"/>
  <c r="AN5" i="60" s="1" a="1"/>
  <c r="AN5" i="60" s="1"/>
  <c r="AN4" i="60" s="1" a="1"/>
  <c r="AN4" i="60" s="1"/>
  <c r="AN3" i="60" s="1" a="1"/>
  <c r="AN3" i="60" s="1"/>
  <c r="AQ14" i="60" a="1"/>
  <c r="AQ14" i="60" s="1"/>
  <c r="AQ15" i="60" s="1" a="1"/>
  <c r="AQ15" i="60" s="1"/>
  <c r="AQ16" i="60" s="1" a="1"/>
  <c r="AQ16" i="60" s="1"/>
  <c r="AQ17" i="60" s="1" a="1"/>
  <c r="AQ17" i="60" s="1"/>
  <c r="AQ18" i="60" s="1" a="1"/>
  <c r="AQ18" i="60" s="1"/>
  <c r="AQ19" i="60" s="1" a="1"/>
  <c r="AQ19" i="60" s="1"/>
  <c r="AQ20" i="60" s="1" a="1"/>
  <c r="AQ20" i="60" s="1"/>
  <c r="AQ21" i="60" s="1" a="1"/>
  <c r="AQ21" i="60" s="1"/>
  <c r="AQ22" i="60" s="1" a="1"/>
  <c r="AQ22" i="60" s="1"/>
  <c r="AQ23" i="60" s="1" a="1"/>
  <c r="AQ23" i="60" s="1"/>
  <c r="AQ12" i="60" a="1"/>
  <c r="AQ12" i="60" s="1"/>
  <c r="AQ11" i="60" s="1" a="1"/>
  <c r="AQ11" i="60" s="1"/>
  <c r="AQ10" i="60" s="1" a="1"/>
  <c r="AQ10" i="60" s="1"/>
  <c r="AQ9" i="60" s="1" a="1"/>
  <c r="AQ9" i="60" s="1"/>
  <c r="AQ8" i="60" s="1" a="1"/>
  <c r="AQ8" i="60" s="1"/>
  <c r="AQ7" i="60" s="1" a="1"/>
  <c r="AQ7" i="60" s="1"/>
  <c r="AQ6" i="60" s="1" a="1"/>
  <c r="AQ6" i="60" s="1"/>
  <c r="AQ5" i="60" s="1" a="1"/>
  <c r="AQ5" i="60" s="1"/>
  <c r="AQ4" i="60" s="1" a="1"/>
  <c r="AQ4" i="60" s="1"/>
  <c r="AQ3" i="60" s="1" a="1"/>
  <c r="AQ3" i="60" s="1"/>
  <c r="F15" i="5"/>
  <c r="J16" i="5"/>
  <c r="AS14" i="60" a="1"/>
  <c r="AS14" i="60" s="1"/>
  <c r="AS15" i="60" s="1" a="1"/>
  <c r="AS15" i="60" s="1"/>
  <c r="AS16" i="60" s="1" a="1"/>
  <c r="AS16" i="60" s="1"/>
  <c r="AS17" i="60" s="1" a="1"/>
  <c r="AS17" i="60" s="1"/>
  <c r="AS18" i="60" s="1" a="1"/>
  <c r="AS18" i="60" s="1"/>
  <c r="AS19" i="60" s="1" a="1"/>
  <c r="AS19" i="60" s="1"/>
  <c r="AS20" i="60" s="1" a="1"/>
  <c r="AS20" i="60" s="1"/>
  <c r="AS21" i="60" s="1" a="1"/>
  <c r="AS21" i="60" s="1"/>
  <c r="AS22" i="60" s="1" a="1"/>
  <c r="AS22" i="60" s="1"/>
  <c r="AS23" i="60" s="1" a="1"/>
  <c r="AS23" i="60" s="1"/>
  <c r="AS12" i="60" a="1"/>
  <c r="AS12" i="60" s="1"/>
  <c r="AS11" i="60" s="1" a="1"/>
  <c r="AS11" i="60" s="1"/>
  <c r="AS10" i="60" s="1" a="1"/>
  <c r="AS10" i="60" s="1"/>
  <c r="AS9" i="60" s="1" a="1"/>
  <c r="AS9" i="60" s="1"/>
  <c r="AS8" i="60" s="1" a="1"/>
  <c r="AS8" i="60" s="1"/>
  <c r="AS7" i="60" s="1" a="1"/>
  <c r="AS7" i="60" s="1"/>
  <c r="AS6" i="60" s="1" a="1"/>
  <c r="AS6" i="60" s="1"/>
  <c r="AS5" i="60" s="1" a="1"/>
  <c r="AS5" i="60" s="1"/>
  <c r="AS4" i="60" s="1" a="1"/>
  <c r="AS4" i="60" s="1"/>
  <c r="AS3" i="60" s="1" a="1"/>
  <c r="AS3" i="60" s="1"/>
  <c r="BF12" i="58" a="1"/>
  <c r="BF12" i="58" s="1"/>
  <c r="BF11" i="58" s="1" a="1"/>
  <c r="BF11" i="58" s="1"/>
  <c r="BF10" i="58" s="1" a="1"/>
  <c r="BF10" i="58" s="1"/>
  <c r="BF9" i="58" s="1" a="1"/>
  <c r="BF9" i="58" s="1"/>
  <c r="BF8" i="58" s="1" a="1"/>
  <c r="BF8" i="58" s="1"/>
  <c r="BF7" i="58" s="1" a="1"/>
  <c r="BF7" i="58" s="1"/>
  <c r="BF6" i="58" s="1" a="1"/>
  <c r="BF6" i="58" s="1"/>
  <c r="BF5" i="58" s="1" a="1"/>
  <c r="BF5" i="58" s="1"/>
  <c r="BF4" i="58" s="1" a="1"/>
  <c r="BF4" i="58" s="1"/>
  <c r="BF3" i="58" s="1" a="1"/>
  <c r="BF3" i="58" s="1"/>
  <c r="BR13" i="58"/>
  <c r="J15" i="5"/>
  <c r="R41" i="12"/>
  <c r="V40" i="12"/>
  <c r="X40" i="12"/>
  <c r="AT16" i="58" a="1"/>
  <c r="AT16" i="58" s="1"/>
  <c r="BU78" i="58"/>
  <c r="AT9" i="58" a="1"/>
  <c r="AT9" i="58" s="1"/>
  <c r="BU73" i="58"/>
  <c r="BB11" i="60" a="1"/>
  <c r="BB11" i="60" s="1"/>
  <c r="BB10" i="60" s="1" a="1"/>
  <c r="BB10" i="60" s="1"/>
  <c r="BB9" i="60" s="1" a="1"/>
  <c r="BB9" i="60" s="1"/>
  <c r="BB8" i="60" s="1" a="1"/>
  <c r="BB8" i="60" s="1"/>
  <c r="BB7" i="60" s="1" a="1"/>
  <c r="BB7" i="60" s="1"/>
  <c r="BB6" i="60" s="1" a="1"/>
  <c r="BB6" i="60" s="1"/>
  <c r="BB5" i="60" s="1" a="1"/>
  <c r="BB5" i="60" s="1"/>
  <c r="BB4" i="60" s="1" a="1"/>
  <c r="BB4" i="60" s="1"/>
  <c r="BB3" i="60" s="1" a="1"/>
  <c r="BB3" i="60" s="1"/>
  <c r="AL18" i="60" a="1"/>
  <c r="AL18" i="60" s="1"/>
  <c r="BS35" i="60"/>
  <c r="AW15" i="60" a="1"/>
  <c r="AW15" i="60" s="1"/>
  <c r="AL10" i="58" a="1"/>
  <c r="AL10" i="58" s="1"/>
  <c r="BB15" i="58" a="1"/>
  <c r="BB15" i="58" s="1"/>
  <c r="BG15" i="58" a="1"/>
  <c r="BG15" i="58" s="1"/>
  <c r="AL15" i="57" a="1"/>
  <c r="AL15" i="57" s="1"/>
  <c r="AT10" i="57" a="1"/>
  <c r="AT10" i="57" s="1"/>
  <c r="BA11" i="57" a="1"/>
  <c r="BA11" i="57" s="1"/>
  <c r="BA10" i="57" s="1" a="1"/>
  <c r="BA10" i="57" s="1"/>
  <c r="BA9" i="57" s="1" a="1"/>
  <c r="BA9" i="57" s="1"/>
  <c r="BA8" i="57" s="1" a="1"/>
  <c r="BA8" i="57" s="1"/>
  <c r="BA7" i="57" s="1" a="1"/>
  <c r="BA7" i="57" s="1"/>
  <c r="BA6" i="57" s="1" a="1"/>
  <c r="BA6" i="57" s="1"/>
  <c r="BA5" i="57" s="1" a="1"/>
  <c r="BA5" i="57" s="1"/>
  <c r="BA4" i="57" s="1" a="1"/>
  <c r="BA4" i="57" s="1"/>
  <c r="BA3" i="57" s="1" a="1"/>
  <c r="BA3" i="57" s="1"/>
  <c r="BU75" i="58"/>
  <c r="BA11" i="58" a="1"/>
  <c r="BA11" i="58" s="1"/>
  <c r="BA10" i="58" s="1" a="1"/>
  <c r="BA10" i="58" s="1"/>
  <c r="BA9" i="58" s="1" a="1"/>
  <c r="BA9" i="58" s="1"/>
  <c r="BA8" i="58" s="1" a="1"/>
  <c r="BA8" i="58" s="1"/>
  <c r="BA7" i="58" s="1" a="1"/>
  <c r="BA7" i="58" s="1"/>
  <c r="BA6" i="58" s="1" a="1"/>
  <c r="BA6" i="58" s="1"/>
  <c r="BA5" i="58" s="1" a="1"/>
  <c r="BA5" i="58" s="1"/>
  <c r="BA4" i="58" s="1" a="1"/>
  <c r="BA4" i="58" s="1"/>
  <c r="BA3" i="58" s="1" a="1"/>
  <c r="BA3" i="58" s="1"/>
  <c r="BB15" i="60" a="1"/>
  <c r="BB15" i="60" s="1"/>
  <c r="AX15" i="57" a="1"/>
  <c r="AX15" i="57" s="1"/>
  <c r="BU77" i="57"/>
  <c r="AL10" i="60" a="1"/>
  <c r="AL10" i="60" s="1"/>
  <c r="BS33" i="60"/>
  <c r="CZ23" i="52"/>
  <c r="CZ23" i="48"/>
  <c r="CZ23" i="47"/>
  <c r="S41" i="12" a="1"/>
  <c r="BT54" i="58" l="1"/>
  <c r="BU75" i="57"/>
  <c r="AW9" i="58" a="1"/>
  <c r="AW9" i="58" s="1"/>
  <c r="AW8" i="58" s="1" a="1"/>
  <c r="AW8" i="58" s="1"/>
  <c r="BT56" i="58"/>
  <c r="BS35" i="58"/>
  <c r="AW22" i="58" a="1"/>
  <c r="AW22" i="58" s="1"/>
  <c r="AW23" i="58" s="1" a="1"/>
  <c r="AW23" i="58" s="1"/>
  <c r="S41" i="12"/>
  <c r="BS33" i="58"/>
  <c r="BR14" i="57"/>
  <c r="BR12" i="58"/>
  <c r="BO11" i="58" a="1"/>
  <c r="BO11" i="58" s="1"/>
  <c r="BO10" i="58" s="1" a="1"/>
  <c r="BO10" i="58" s="1"/>
  <c r="BO9" i="58" s="1" a="1"/>
  <c r="BO9" i="58" s="1"/>
  <c r="BO8" i="58" s="1" a="1"/>
  <c r="BO8" i="58" s="1"/>
  <c r="BO7" i="58" s="1" a="1"/>
  <c r="BO7" i="58" s="1"/>
  <c r="BO6" i="58" s="1" a="1"/>
  <c r="BO6" i="58" s="1"/>
  <c r="BR12" i="57"/>
  <c r="BR14" i="60"/>
  <c r="BV96" i="57"/>
  <c r="BJ11" i="57" a="1"/>
  <c r="BJ11" i="57" s="1"/>
  <c r="BV98" i="57"/>
  <c r="BJ15" i="57" a="1"/>
  <c r="BJ15" i="57" s="1"/>
  <c r="BS33" i="57"/>
  <c r="BH11" i="57" a="1"/>
  <c r="BH11" i="57" s="1"/>
  <c r="BV96" i="58"/>
  <c r="BJ11" i="58" a="1"/>
  <c r="BJ11" i="58" s="1"/>
  <c r="BS35" i="57"/>
  <c r="BH15" i="57" a="1"/>
  <c r="BH15" i="57" s="1"/>
  <c r="BR12" i="60"/>
  <c r="BV98" i="58"/>
  <c r="BJ15" i="58" a="1"/>
  <c r="BJ15" i="58" s="1"/>
  <c r="BR15" i="58" s="1"/>
  <c r="BR14" i="58"/>
  <c r="R42" i="12"/>
  <c r="X41" i="12"/>
  <c r="V41" i="12"/>
  <c r="AT8" i="58" a="1"/>
  <c r="AT8" i="58" s="1"/>
  <c r="BU72" i="58"/>
  <c r="AT17" i="58" a="1"/>
  <c r="AT17" i="58" s="1"/>
  <c r="BU79" i="58"/>
  <c r="BR11" i="60"/>
  <c r="AT16" i="57" a="1"/>
  <c r="AT16" i="57" s="1"/>
  <c r="BT57" i="57"/>
  <c r="BB10" i="58" a="1"/>
  <c r="BB10" i="58" s="1"/>
  <c r="BS32" i="58"/>
  <c r="BO10" i="57" a="1"/>
  <c r="BO10" i="57" s="1"/>
  <c r="BO9" i="57" s="1" a="1"/>
  <c r="BO9" i="57" s="1"/>
  <c r="BO8" i="57" s="1" a="1"/>
  <c r="BO8" i="57" s="1"/>
  <c r="BO7" i="57" s="1" a="1"/>
  <c r="BO7" i="57" s="1"/>
  <c r="BO6" i="57" s="1" a="1"/>
  <c r="BO6" i="57" s="1"/>
  <c r="AL9" i="58" a="1"/>
  <c r="AL9" i="58" s="1"/>
  <c r="AW10" i="60" a="1"/>
  <c r="AW10" i="60" s="1"/>
  <c r="BS32" i="60"/>
  <c r="AT9" i="57" a="1"/>
  <c r="AT9" i="57" s="1"/>
  <c r="AL16" i="58" a="1"/>
  <c r="AL16" i="58" s="1"/>
  <c r="AL16" i="57" a="1"/>
  <c r="AL16" i="57" s="1"/>
  <c r="AL9" i="60" a="1"/>
  <c r="AL9" i="60" s="1"/>
  <c r="BS36" i="60"/>
  <c r="AW16" i="60" a="1"/>
  <c r="AW16" i="60" s="1"/>
  <c r="AX16" i="57" a="1"/>
  <c r="AX16" i="57" s="1"/>
  <c r="BR15" i="60"/>
  <c r="BB16" i="60" a="1"/>
  <c r="BB16" i="60" s="1"/>
  <c r="BT57" i="58"/>
  <c r="BG16" i="58" a="1"/>
  <c r="BG16" i="58" s="1"/>
  <c r="AL19" i="60" a="1"/>
  <c r="AL19" i="60" s="1"/>
  <c r="BB16" i="58" a="1"/>
  <c r="BB16" i="58" s="1"/>
  <c r="BS36" i="58"/>
  <c r="BT53" i="58"/>
  <c r="BG10" i="58" a="1"/>
  <c r="BG10" i="58" s="1"/>
  <c r="BG9" i="58" s="1" a="1"/>
  <c r="BG9" i="58" s="1"/>
  <c r="BG8" i="58" s="1" a="1"/>
  <c r="BG8" i="58" s="1"/>
  <c r="BG7" i="58" s="1" a="1"/>
  <c r="BG7" i="58" s="1"/>
  <c r="BG6" i="58" s="1" a="1"/>
  <c r="BG6" i="58" s="1"/>
  <c r="BG5" i="58" s="1" a="1"/>
  <c r="BG5" i="58" s="1"/>
  <c r="BG4" i="58" s="1" a="1"/>
  <c r="BG4" i="58" s="1"/>
  <c r="BG3" i="58" s="1" a="1"/>
  <c r="BG3" i="58" s="1"/>
  <c r="AX9" i="57" a="1"/>
  <c r="AX9" i="57" s="1"/>
  <c r="S42" i="12" a="1"/>
  <c r="BT64" i="58" l="1"/>
  <c r="BT51" i="58"/>
  <c r="BR15" i="57"/>
  <c r="BU78" i="57"/>
  <c r="BU74" i="57"/>
  <c r="BT53" i="57"/>
  <c r="S42" i="12"/>
  <c r="BS36" i="57"/>
  <c r="BH16" i="57" a="1"/>
  <c r="BH16" i="57" s="1"/>
  <c r="BT58" i="57" s="1"/>
  <c r="BV95" i="58"/>
  <c r="BJ10" i="58" a="1"/>
  <c r="BJ10" i="58" s="1"/>
  <c r="BR10" i="58" s="1"/>
  <c r="BS32" i="57"/>
  <c r="BH10" i="57" a="1"/>
  <c r="BH10" i="57" s="1"/>
  <c r="BR11" i="58"/>
  <c r="BR11" i="57"/>
  <c r="BV99" i="57"/>
  <c r="BJ16" i="57" a="1"/>
  <c r="BJ16" i="57" s="1"/>
  <c r="BJ16" i="58" a="1"/>
  <c r="BJ16" i="58" s="1"/>
  <c r="BR16" i="58" s="1"/>
  <c r="BV99" i="58"/>
  <c r="BV95" i="57"/>
  <c r="BJ10" i="57" a="1"/>
  <c r="BJ10" i="57" s="1"/>
  <c r="R43" i="12"/>
  <c r="X42" i="12"/>
  <c r="V42" i="12"/>
  <c r="AT18" i="58" a="1"/>
  <c r="AT18" i="58" s="1"/>
  <c r="BU80" i="58"/>
  <c r="AT7" i="58" a="1"/>
  <c r="AT7" i="58" s="1"/>
  <c r="BU71" i="58"/>
  <c r="BS31" i="60"/>
  <c r="AW9" i="60" a="1"/>
  <c r="AW9" i="60" s="1"/>
  <c r="BR9" i="60" s="1"/>
  <c r="AL8" i="58" a="1"/>
  <c r="AL8" i="58" s="1"/>
  <c r="BS37" i="60"/>
  <c r="AW17" i="60" a="1"/>
  <c r="AW17" i="60" s="1"/>
  <c r="BB17" i="58" a="1"/>
  <c r="BB17" i="58" s="1"/>
  <c r="BS37" i="58"/>
  <c r="AL8" i="60" a="1"/>
  <c r="AL8" i="60" s="1"/>
  <c r="AL20" i="60" a="1"/>
  <c r="AL20" i="60" s="1"/>
  <c r="AL17" i="57" a="1"/>
  <c r="AL17" i="57" s="1"/>
  <c r="BT58" i="58"/>
  <c r="BG17" i="58" a="1"/>
  <c r="BG17" i="58" s="1"/>
  <c r="AT8" i="57" a="1"/>
  <c r="AT8" i="57" s="1"/>
  <c r="BR10" i="60"/>
  <c r="BR16" i="60"/>
  <c r="BB17" i="60" a="1"/>
  <c r="BB17" i="60" s="1"/>
  <c r="BB18" i="60" s="1" a="1"/>
  <c r="BB18" i="60" s="1"/>
  <c r="BB19" i="60" s="1" a="1"/>
  <c r="BB19" i="60" s="1"/>
  <c r="BB20" i="60" s="1" a="1"/>
  <c r="BB20" i="60" s="1"/>
  <c r="BB21" i="60" s="1" a="1"/>
  <c r="BB21" i="60" s="1"/>
  <c r="BB22" i="60" s="1" a="1"/>
  <c r="BB22" i="60" s="1"/>
  <c r="BB23" i="60" s="1" a="1"/>
  <c r="BB23" i="60" s="1"/>
  <c r="AW7" i="58" a="1"/>
  <c r="AW7" i="58" s="1"/>
  <c r="BT50" i="58"/>
  <c r="BB9" i="58" a="1"/>
  <c r="BB9" i="58" s="1"/>
  <c r="BS31" i="58"/>
  <c r="AL17" i="58" a="1"/>
  <c r="AL17" i="58" s="1"/>
  <c r="AT17" i="57" a="1"/>
  <c r="AT17" i="57" s="1"/>
  <c r="AX17" i="57" a="1"/>
  <c r="AX17" i="57" s="1"/>
  <c r="AX8" i="57" a="1"/>
  <c r="AX8" i="57" s="1"/>
  <c r="BO5" i="58" a="1"/>
  <c r="BO5" i="58" s="1"/>
  <c r="BO5" i="57" a="1"/>
  <c r="BO5" i="57" s="1"/>
  <c r="S43" i="12" a="1"/>
  <c r="BU79" i="57" l="1"/>
  <c r="BU73" i="57"/>
  <c r="BT52" i="57"/>
  <c r="S43" i="12"/>
  <c r="BR10" i="57"/>
  <c r="BV100" i="58"/>
  <c r="BJ17" i="58" a="1"/>
  <c r="BJ17" i="58" s="1"/>
  <c r="BR17" i="58" s="1"/>
  <c r="BV100" i="57"/>
  <c r="BJ17" i="57" a="1"/>
  <c r="BJ17" i="57" s="1"/>
  <c r="BR16" i="57"/>
  <c r="BS31" i="57"/>
  <c r="BH9" i="57" a="1"/>
  <c r="BH9" i="57" s="1"/>
  <c r="BV94" i="58"/>
  <c r="BJ9" i="58" a="1"/>
  <c r="BJ9" i="58" s="1"/>
  <c r="BV94" i="57"/>
  <c r="BJ9" i="57" a="1"/>
  <c r="BJ9" i="57" s="1"/>
  <c r="BH17" i="57" a="1"/>
  <c r="BH17" i="57" s="1"/>
  <c r="BT59" i="57" s="1"/>
  <c r="BS37" i="57"/>
  <c r="R44" i="12"/>
  <c r="X43" i="12"/>
  <c r="V43" i="12"/>
  <c r="AT19" i="58" a="1"/>
  <c r="AT19" i="58" s="1"/>
  <c r="BU81" i="58"/>
  <c r="AT6" i="58" a="1"/>
  <c r="AT6" i="58" s="1"/>
  <c r="BU70" i="58"/>
  <c r="AL7" i="60" a="1"/>
  <c r="AL7" i="60" s="1"/>
  <c r="AL21" i="60" a="1"/>
  <c r="AL21" i="60" s="1"/>
  <c r="BB18" i="58" a="1"/>
  <c r="BB18" i="58" s="1"/>
  <c r="BS38" i="58"/>
  <c r="AW6" i="58" a="1"/>
  <c r="AW6" i="58" s="1"/>
  <c r="BT49" i="58"/>
  <c r="AX18" i="57" a="1"/>
  <c r="AX18" i="57" s="1"/>
  <c r="AW18" i="60" a="1"/>
  <c r="AW18" i="60" s="1"/>
  <c r="BS38" i="60"/>
  <c r="BR17" i="60"/>
  <c r="AT18" i="57" a="1"/>
  <c r="AT18" i="57" s="1"/>
  <c r="AT7" i="57" a="1"/>
  <c r="AT7" i="57" s="1"/>
  <c r="AL7" i="58" a="1"/>
  <c r="AL7" i="58" s="1"/>
  <c r="AL18" i="58" a="1"/>
  <c r="AL18" i="58" s="1"/>
  <c r="BT59" i="58"/>
  <c r="BG18" i="58" a="1"/>
  <c r="BG18" i="58" s="1"/>
  <c r="AX7" i="57" a="1"/>
  <c r="AX7" i="57" s="1"/>
  <c r="AL18" i="57" a="1"/>
  <c r="AL18" i="57" s="1"/>
  <c r="AW8" i="60" a="1"/>
  <c r="AW8" i="60" s="1"/>
  <c r="BS30" i="60"/>
  <c r="BB8" i="58" a="1"/>
  <c r="BB8" i="58" s="1"/>
  <c r="BS30" i="58"/>
  <c r="BO4" i="58" a="1"/>
  <c r="BO4" i="58" s="1"/>
  <c r="BO4" i="57" a="1"/>
  <c r="BO4" i="57" s="1"/>
  <c r="S44" i="12" a="1"/>
  <c r="BU80" i="57" l="1"/>
  <c r="BU72" i="57"/>
  <c r="BT51" i="57"/>
  <c r="S44" i="12"/>
  <c r="BR17" i="57"/>
  <c r="BV93" i="58"/>
  <c r="BJ8" i="58" a="1"/>
  <c r="BJ8" i="58" s="1"/>
  <c r="BR8" i="58" s="1"/>
  <c r="BS30" i="57"/>
  <c r="BH8" i="57" a="1"/>
  <c r="BH8" i="57" s="1"/>
  <c r="BR9" i="57"/>
  <c r="BR9" i="58"/>
  <c r="BV101" i="57"/>
  <c r="BJ18" i="57" a="1"/>
  <c r="BJ18" i="57" s="1"/>
  <c r="BH18" i="57" a="1"/>
  <c r="BH18" i="57" s="1"/>
  <c r="BU81" i="57" s="1"/>
  <c r="BS38" i="57"/>
  <c r="BV101" i="58"/>
  <c r="BJ18" i="58" a="1"/>
  <c r="BJ18" i="58" s="1"/>
  <c r="BR18" i="58" s="1"/>
  <c r="BV93" i="57"/>
  <c r="BJ8" i="57" a="1"/>
  <c r="BJ8" i="57" s="1"/>
  <c r="R45" i="12"/>
  <c r="X44" i="12"/>
  <c r="V44" i="12"/>
  <c r="AT20" i="58" a="1"/>
  <c r="AT20" i="58" s="1"/>
  <c r="BU82" i="58"/>
  <c r="AT5" i="58" a="1"/>
  <c r="AT5" i="58" s="1"/>
  <c r="BU69" i="58"/>
  <c r="AT19" i="57" a="1"/>
  <c r="AT19" i="57" s="1"/>
  <c r="BS39" i="60"/>
  <c r="AW19" i="60" a="1"/>
  <c r="AW19" i="60" s="1"/>
  <c r="BR18" i="60"/>
  <c r="AX19" i="57" a="1"/>
  <c r="AX19" i="57" s="1"/>
  <c r="BT60" i="58"/>
  <c r="BG19" i="58" a="1"/>
  <c r="BG19" i="58" s="1"/>
  <c r="AW5" i="58" a="1"/>
  <c r="AW5" i="58" s="1"/>
  <c r="BT48" i="58"/>
  <c r="BB7" i="58" a="1"/>
  <c r="BB7" i="58" s="1"/>
  <c r="BS29" i="58"/>
  <c r="AL19" i="58" a="1"/>
  <c r="AL19" i="58" s="1"/>
  <c r="BB19" i="58" a="1"/>
  <c r="BB19" i="58" s="1"/>
  <c r="BS39" i="58"/>
  <c r="BS29" i="60"/>
  <c r="AW7" i="60" a="1"/>
  <c r="AW7" i="60" s="1"/>
  <c r="BR7" i="60" s="1"/>
  <c r="AL6" i="58" a="1"/>
  <c r="AL6" i="58" s="1"/>
  <c r="AL19" i="57" a="1"/>
  <c r="AL19" i="57" s="1"/>
  <c r="AT6" i="57" a="1"/>
  <c r="AT6" i="57" s="1"/>
  <c r="AL22" i="60" a="1"/>
  <c r="AL22" i="60" s="1"/>
  <c r="AX6" i="57" a="1"/>
  <c r="AX6" i="57" s="1"/>
  <c r="BR8" i="60"/>
  <c r="AL6" i="60" a="1"/>
  <c r="AL6" i="60" s="1"/>
  <c r="BO3" i="58" a="1"/>
  <c r="BO3" i="58" s="1"/>
  <c r="BO3" i="57" a="1"/>
  <c r="BO3" i="57" s="1"/>
  <c r="S45" i="12" a="1"/>
  <c r="BT60" i="57" l="1"/>
  <c r="BU71" i="57"/>
  <c r="BT50" i="57"/>
  <c r="S45" i="12"/>
  <c r="BR18" i="57"/>
  <c r="BS39" i="57"/>
  <c r="BH19" i="57" a="1"/>
  <c r="BH19" i="57" s="1"/>
  <c r="BJ19" i="57" a="1"/>
  <c r="BJ19" i="57" s="1"/>
  <c r="BV102" i="57"/>
  <c r="BV92" i="57"/>
  <c r="BJ7" i="57" a="1"/>
  <c r="BJ7" i="57" s="1"/>
  <c r="BS29" i="57"/>
  <c r="BH7" i="57" a="1"/>
  <c r="BH7" i="57" s="1"/>
  <c r="BR8" i="57"/>
  <c r="BV102" i="58"/>
  <c r="BJ19" i="58" a="1"/>
  <c r="BJ19" i="58" s="1"/>
  <c r="BR19" i="58" s="1"/>
  <c r="BV92" i="58"/>
  <c r="BJ7" i="58" a="1"/>
  <c r="BJ7" i="58" s="1"/>
  <c r="BR7" i="58" s="1"/>
  <c r="R46" i="12"/>
  <c r="X45" i="12"/>
  <c r="V45" i="12"/>
  <c r="AT4" i="58" a="1"/>
  <c r="AT4" i="58" s="1"/>
  <c r="BU68" i="58"/>
  <c r="AT21" i="58" a="1"/>
  <c r="AT21" i="58" s="1"/>
  <c r="BU83" i="58"/>
  <c r="BB6" i="58" a="1"/>
  <c r="BB6" i="58" s="1"/>
  <c r="BS28" i="58"/>
  <c r="AT5" i="57" a="1"/>
  <c r="AT5" i="57" s="1"/>
  <c r="AW4" i="58" a="1"/>
  <c r="AW4" i="58" s="1"/>
  <c r="BT47" i="58"/>
  <c r="BT61" i="58"/>
  <c r="BG20" i="58" a="1"/>
  <c r="BG20" i="58" s="1"/>
  <c r="AL20" i="57" a="1"/>
  <c r="AL20" i="57" s="1"/>
  <c r="AX20" i="57" a="1"/>
  <c r="AX20" i="57" s="1"/>
  <c r="AL5" i="60" a="1"/>
  <c r="AL5" i="60" s="1"/>
  <c r="AL5" i="58" a="1"/>
  <c r="AL5" i="58" s="1"/>
  <c r="AW6" i="60" a="1"/>
  <c r="AW6" i="60" s="1"/>
  <c r="BS28" i="60"/>
  <c r="BB20" i="58" a="1"/>
  <c r="BB20" i="58" s="1"/>
  <c r="BS40" i="58"/>
  <c r="AX5" i="57" a="1"/>
  <c r="AX5" i="57" s="1"/>
  <c r="BS40" i="60"/>
  <c r="AW20" i="60" a="1"/>
  <c r="AW20" i="60" s="1"/>
  <c r="BR19" i="60"/>
  <c r="AL23" i="60" a="1"/>
  <c r="AL23" i="60" s="1"/>
  <c r="AL20" i="58" a="1"/>
  <c r="AL20" i="58" s="1"/>
  <c r="AT20" i="57" a="1"/>
  <c r="AT20" i="57" s="1"/>
  <c r="S46" i="12" a="1"/>
  <c r="BU82" i="57" l="1"/>
  <c r="BT61" i="57"/>
  <c r="BT49" i="57"/>
  <c r="BU70" i="57"/>
  <c r="S46" i="12"/>
  <c r="BR19" i="57"/>
  <c r="BV103" i="58"/>
  <c r="BJ20" i="58" a="1"/>
  <c r="BJ20" i="58" s="1"/>
  <c r="BR20" i="58" s="1"/>
  <c r="BS28" i="57"/>
  <c r="BH6" i="57" a="1"/>
  <c r="BH6" i="57" s="1"/>
  <c r="BR7" i="57"/>
  <c r="BV91" i="57"/>
  <c r="BJ6" i="57" a="1"/>
  <c r="BJ6" i="57" s="1"/>
  <c r="BJ20" i="57" a="1"/>
  <c r="BJ20" i="57" s="1"/>
  <c r="BV103" i="57"/>
  <c r="BV91" i="58"/>
  <c r="BJ6" i="58" a="1"/>
  <c r="BJ6" i="58" s="1"/>
  <c r="BH20" i="57" a="1"/>
  <c r="BH20" i="57" s="1"/>
  <c r="BU83" i="57" s="1"/>
  <c r="BS40" i="57"/>
  <c r="R47" i="12"/>
  <c r="X46" i="12"/>
  <c r="V46" i="12"/>
  <c r="AT22" i="58" a="1"/>
  <c r="AT22" i="58" s="1"/>
  <c r="BU84" i="58"/>
  <c r="AT3" i="58" a="1"/>
  <c r="AT3" i="58" s="1"/>
  <c r="BU66" i="58" s="1"/>
  <c r="BU67" i="58"/>
  <c r="BB21" i="58" a="1"/>
  <c r="BB21" i="58" s="1"/>
  <c r="BS41" i="58"/>
  <c r="AL21" i="57" a="1"/>
  <c r="AL21" i="57" s="1"/>
  <c r="BT62" i="58"/>
  <c r="BG21" i="58" a="1"/>
  <c r="BG21" i="58" s="1"/>
  <c r="BG22" i="58" s="1" a="1"/>
  <c r="BG22" i="58" s="1"/>
  <c r="BG23" i="58" s="1" a="1"/>
  <c r="BG23" i="58" s="1"/>
  <c r="BT65" i="58" s="1"/>
  <c r="AT21" i="57" a="1"/>
  <c r="AT21" i="57" s="1"/>
  <c r="AL21" i="58" a="1"/>
  <c r="AL21" i="58" s="1"/>
  <c r="AW5" i="60" a="1"/>
  <c r="AW5" i="60" s="1"/>
  <c r="BR5" i="60" s="1"/>
  <c r="BS27" i="60"/>
  <c r="AW3" i="58" a="1"/>
  <c r="AW3" i="58" s="1"/>
  <c r="BT45" i="58" s="1"/>
  <c r="BT46" i="58"/>
  <c r="AL4" i="58" a="1"/>
  <c r="AL4" i="58" s="1"/>
  <c r="AW21" i="60" a="1"/>
  <c r="AW21" i="60" s="1"/>
  <c r="BS41" i="60"/>
  <c r="BR20" i="60"/>
  <c r="BR6" i="60"/>
  <c r="AL4" i="60" a="1"/>
  <c r="AL4" i="60" s="1"/>
  <c r="AT4" i="57" a="1"/>
  <c r="AT4" i="57" s="1"/>
  <c r="AX4" i="57" a="1"/>
  <c r="AX4" i="57" s="1"/>
  <c r="AX21" i="57" a="1"/>
  <c r="AX21" i="57" s="1"/>
  <c r="BB5" i="58" a="1"/>
  <c r="BB5" i="58" s="1"/>
  <c r="BS27" i="58"/>
  <c r="S47" i="12" a="1"/>
  <c r="BT62" i="57" l="1"/>
  <c r="BU69" i="57"/>
  <c r="BT48" i="57"/>
  <c r="S47" i="12"/>
  <c r="BR20" i="57"/>
  <c r="BV90" i="58"/>
  <c r="BJ5" i="58" a="1"/>
  <c r="BJ5" i="58" s="1"/>
  <c r="BR5" i="58" s="1"/>
  <c r="BV104" i="57"/>
  <c r="BJ21" i="57" a="1"/>
  <c r="BJ21" i="57" s="1"/>
  <c r="BV90" i="57"/>
  <c r="BJ5" i="57" a="1"/>
  <c r="BJ5" i="57" s="1"/>
  <c r="BR6" i="58"/>
  <c r="BS27" i="57"/>
  <c r="BH5" i="57" a="1"/>
  <c r="BH5" i="57" s="1"/>
  <c r="BR6" i="57"/>
  <c r="BV104" i="58"/>
  <c r="BJ21" i="58" a="1"/>
  <c r="BJ21" i="58" s="1"/>
  <c r="BR21" i="58" s="1"/>
  <c r="BH21" i="57" a="1"/>
  <c r="BH21" i="57" s="1"/>
  <c r="BS41" i="57"/>
  <c r="R48" i="12"/>
  <c r="X47" i="12"/>
  <c r="V47" i="12"/>
  <c r="AT23" i="58" a="1"/>
  <c r="AT23" i="58" s="1"/>
  <c r="BU86" i="58" s="1"/>
  <c r="BU85" i="58"/>
  <c r="AL3" i="60" a="1"/>
  <c r="AL3" i="60" s="1"/>
  <c r="BS42" i="60"/>
  <c r="AW22" i="60" a="1"/>
  <c r="AW22" i="60" s="1"/>
  <c r="BR21" i="60"/>
  <c r="AT22" i="57" a="1"/>
  <c r="AT22" i="57" s="1"/>
  <c r="AL3" i="58" a="1"/>
  <c r="AL3" i="58" s="1"/>
  <c r="BB4" i="58" a="1"/>
  <c r="BB4" i="58" s="1"/>
  <c r="BS26" i="58"/>
  <c r="AX22" i="57" a="1"/>
  <c r="AX22" i="57" s="1"/>
  <c r="AL22" i="57" a="1"/>
  <c r="AL22" i="57" s="1"/>
  <c r="AX3" i="57" a="1"/>
  <c r="AX3" i="57" s="1"/>
  <c r="BS26" i="60"/>
  <c r="AW4" i="60" a="1"/>
  <c r="AW4" i="60" s="1"/>
  <c r="AL22" i="58" a="1"/>
  <c r="AL22" i="58" s="1"/>
  <c r="AT3" i="57" a="1"/>
  <c r="AT3" i="57" s="1"/>
  <c r="BB22" i="58" a="1"/>
  <c r="BB22" i="58" s="1"/>
  <c r="BS42" i="58"/>
  <c r="S48" i="12" a="1"/>
  <c r="BU84" i="57" l="1"/>
  <c r="BT63" i="57"/>
  <c r="BU68" i="57"/>
  <c r="BT47" i="57"/>
  <c r="S48" i="12"/>
  <c r="BR21" i="57"/>
  <c r="BV89" i="57"/>
  <c r="BJ4" i="57" a="1"/>
  <c r="BJ4" i="57" s="1"/>
  <c r="BV105" i="57"/>
  <c r="BJ22" i="57" a="1"/>
  <c r="BJ22" i="57" s="1"/>
  <c r="BS42" i="57"/>
  <c r="BH22" i="57" a="1"/>
  <c r="BH22" i="57" s="1"/>
  <c r="BV105" i="58"/>
  <c r="BJ22" i="58" a="1"/>
  <c r="BJ22" i="58" s="1"/>
  <c r="BR22" i="58" s="1"/>
  <c r="BR23" i="58" s="1"/>
  <c r="BV89" i="58"/>
  <c r="BJ4" i="58" a="1"/>
  <c r="BJ4" i="58" s="1"/>
  <c r="BS26" i="57"/>
  <c r="BH4" i="57" a="1"/>
  <c r="BH4" i="57" s="1"/>
  <c r="BR5" i="57"/>
  <c r="R49" i="12"/>
  <c r="X48" i="12"/>
  <c r="V48" i="12"/>
  <c r="BB3" i="58" a="1"/>
  <c r="BB3" i="58" s="1"/>
  <c r="BS24" i="58" s="1"/>
  <c r="BS25" i="58"/>
  <c r="AL23" i="58" a="1"/>
  <c r="AL23" i="58" s="1"/>
  <c r="AT23" i="57" a="1"/>
  <c r="AT23" i="57" s="1"/>
  <c r="BS25" i="60"/>
  <c r="AW3" i="60" a="1"/>
  <c r="AW3" i="60" s="1"/>
  <c r="BS24" i="60" s="1"/>
  <c r="BS43" i="60"/>
  <c r="AW23" i="60" a="1"/>
  <c r="AW23" i="60" s="1"/>
  <c r="BR22" i="60"/>
  <c r="BR23" i="60" s="1"/>
  <c r="AL23" i="57" a="1"/>
  <c r="AL23" i="57" s="1"/>
  <c r="BR4" i="60"/>
  <c r="AX23" i="57" a="1"/>
  <c r="AX23" i="57" s="1"/>
  <c r="BB23" i="58" a="1"/>
  <c r="BB23" i="58" s="1"/>
  <c r="BS44" i="58" s="1"/>
  <c r="BS43" i="58"/>
  <c r="S49" i="12" a="1"/>
  <c r="BU85" i="57" l="1"/>
  <c r="BT64" i="57"/>
  <c r="BU67" i="57"/>
  <c r="BT46" i="57"/>
  <c r="S49" i="12"/>
  <c r="BV88" i="58"/>
  <c r="BJ3" i="58" a="1"/>
  <c r="BJ3" i="58" s="1"/>
  <c r="BV87" i="58" s="1"/>
  <c r="BV106" i="58"/>
  <c r="BJ23" i="58" a="1"/>
  <c r="BJ23" i="58" s="1"/>
  <c r="BV107" i="58" s="1"/>
  <c r="BS43" i="57"/>
  <c r="BH23" i="57" a="1"/>
  <c r="BH23" i="57" s="1"/>
  <c r="BS44" i="57" s="1"/>
  <c r="BR4" i="58"/>
  <c r="BJ23" i="57" a="1"/>
  <c r="BJ23" i="57" s="1"/>
  <c r="BV107" i="57" s="1"/>
  <c r="BV106" i="57"/>
  <c r="BR22" i="57"/>
  <c r="BR23" i="57" s="1"/>
  <c r="BJ3" i="57" a="1"/>
  <c r="BJ3" i="57" s="1"/>
  <c r="BV87" i="57" s="1"/>
  <c r="BV88" i="57"/>
  <c r="BS25" i="57"/>
  <c r="BH3" i="57" a="1"/>
  <c r="BH3" i="57" s="1"/>
  <c r="BR4" i="57"/>
  <c r="R50" i="12"/>
  <c r="V49" i="12"/>
  <c r="X49" i="12"/>
  <c r="BR3" i="60"/>
  <c r="BS44" i="60"/>
  <c r="S50" i="12" a="1"/>
  <c r="BU86" i="57" l="1"/>
  <c r="BT65" i="57"/>
  <c r="BU66" i="57"/>
  <c r="BT45" i="57"/>
  <c r="S50" i="12"/>
  <c r="BR3" i="58"/>
  <c r="BS24" i="57"/>
  <c r="BR3" i="57"/>
  <c r="R51" i="12"/>
  <c r="V50" i="12"/>
  <c r="X50" i="12"/>
  <c r="S51" i="12" a="1"/>
  <c r="S51" i="12" l="1"/>
  <c r="R52" i="12"/>
  <c r="V51" i="12"/>
  <c r="X51" i="12"/>
  <c r="S52" i="12" a="1"/>
  <c r="S52" i="12" l="1"/>
  <c r="R53" i="12"/>
  <c r="V52" i="12"/>
  <c r="X52" i="12"/>
  <c r="S53" i="12" a="1"/>
  <c r="S53" i="12" l="1"/>
  <c r="R54" i="12"/>
  <c r="V53" i="12"/>
  <c r="X53" i="12"/>
  <c r="S54" i="12" a="1"/>
  <c r="S54" i="12" l="1"/>
  <c r="R55" i="12"/>
  <c r="V54" i="12"/>
  <c r="X54" i="12"/>
  <c r="S55" i="12" a="1"/>
  <c r="S55" i="12" l="1"/>
  <c r="R56" i="12"/>
  <c r="V55" i="12"/>
  <c r="X55" i="12"/>
  <c r="G1" i="53"/>
  <c r="E1" i="53"/>
  <c r="E1" i="51"/>
  <c r="F1" i="53"/>
  <c r="F1" i="51"/>
  <c r="S56" i="12" a="1"/>
  <c r="S56" i="12" l="1"/>
  <c r="R57" i="12"/>
  <c r="V56" i="12"/>
  <c r="X56" i="12"/>
  <c r="AV42" i="47"/>
  <c r="AM34" i="47"/>
  <c r="E1" i="47"/>
  <c r="AN36" i="47"/>
  <c r="AT40" i="47"/>
  <c r="M1" i="51"/>
  <c r="AT30" i="51"/>
  <c r="AT32" i="51"/>
  <c r="AT39" i="51"/>
  <c r="AT31" i="51"/>
  <c r="AT38" i="51"/>
  <c r="AT37" i="51"/>
  <c r="AT36" i="51"/>
  <c r="AT35" i="51"/>
  <c r="AT34" i="51"/>
  <c r="AT33" i="51"/>
  <c r="AT40" i="51"/>
  <c r="AN36" i="51"/>
  <c r="AN38" i="51"/>
  <c r="AN35" i="51"/>
  <c r="G1" i="51"/>
  <c r="AN34" i="51"/>
  <c r="AN37" i="51"/>
  <c r="AN33" i="51"/>
  <c r="AN40" i="51"/>
  <c r="AN32" i="51"/>
  <c r="AN39" i="51"/>
  <c r="AN31" i="51"/>
  <c r="BB38" i="52"/>
  <c r="BB37" i="52"/>
  <c r="BB36" i="52"/>
  <c r="BB30" i="52"/>
  <c r="BB32" i="52"/>
  <c r="BB35" i="52"/>
  <c r="BB34" i="52"/>
  <c r="BB39" i="52"/>
  <c r="BB33" i="52"/>
  <c r="BB31" i="52"/>
  <c r="BB40" i="52"/>
  <c r="AV38" i="47"/>
  <c r="H1" i="47"/>
  <c r="AO32" i="47"/>
  <c r="AO30" i="47"/>
  <c r="AO34" i="47"/>
  <c r="AO33" i="47"/>
  <c r="AO39" i="47"/>
  <c r="AO31" i="47"/>
  <c r="AO37" i="47"/>
  <c r="AO40" i="47"/>
  <c r="AO38" i="47"/>
  <c r="AO36" i="47"/>
  <c r="AO35" i="47"/>
  <c r="I1" i="47"/>
  <c r="AP31" i="47"/>
  <c r="AP35" i="47"/>
  <c r="AP38" i="47"/>
  <c r="AP37" i="47"/>
  <c r="AP32" i="47"/>
  <c r="AP36" i="47"/>
  <c r="AP39" i="47"/>
  <c r="AP34" i="47"/>
  <c r="AP30" i="47"/>
  <c r="AP33" i="47"/>
  <c r="AP40" i="47"/>
  <c r="Q1" i="47"/>
  <c r="AX34" i="47"/>
  <c r="AX33" i="47"/>
  <c r="AX37" i="47"/>
  <c r="AX40" i="47"/>
  <c r="AX32" i="47"/>
  <c r="AX39" i="47"/>
  <c r="AX31" i="47"/>
  <c r="AX38" i="47"/>
  <c r="AX30" i="47"/>
  <c r="AX35" i="47"/>
  <c r="AX36" i="47"/>
  <c r="R1" i="53"/>
  <c r="AY34" i="53"/>
  <c r="AY33" i="53"/>
  <c r="AY40" i="53"/>
  <c r="AY32" i="53"/>
  <c r="AY35" i="53"/>
  <c r="AY39" i="53"/>
  <c r="AY31" i="53"/>
  <c r="AY38" i="53"/>
  <c r="AY36" i="53"/>
  <c r="AY37" i="53"/>
  <c r="AY30" i="53"/>
  <c r="P1" i="53"/>
  <c r="AW39" i="53"/>
  <c r="AW38" i="53"/>
  <c r="AW36" i="53"/>
  <c r="AW35" i="53"/>
  <c r="AW34" i="53"/>
  <c r="AW33" i="53"/>
  <c r="AW40" i="53"/>
  <c r="AW32" i="53"/>
  <c r="AW37" i="53"/>
  <c r="AW31" i="53"/>
  <c r="AW30" i="53"/>
  <c r="AO34" i="53"/>
  <c r="AO40" i="53"/>
  <c r="AO32" i="53"/>
  <c r="AO30" i="53"/>
  <c r="AO39" i="53"/>
  <c r="AO31" i="53"/>
  <c r="AO38" i="53"/>
  <c r="AO37" i="53"/>
  <c r="AO36" i="53"/>
  <c r="AO35" i="53"/>
  <c r="AO33" i="53"/>
  <c r="N1" i="51"/>
  <c r="AU30" i="51"/>
  <c r="AU39" i="51"/>
  <c r="AU31" i="51"/>
  <c r="AU38" i="51"/>
  <c r="AU37" i="51"/>
  <c r="AU36" i="51"/>
  <c r="AU35" i="51"/>
  <c r="AU34" i="51"/>
  <c r="AU33" i="51"/>
  <c r="AU40" i="51"/>
  <c r="AU32" i="51"/>
  <c r="L1" i="53"/>
  <c r="AS37" i="53"/>
  <c r="AS36" i="53"/>
  <c r="AS32" i="53"/>
  <c r="AS35" i="53"/>
  <c r="AS38" i="53"/>
  <c r="AS34" i="53"/>
  <c r="AS33" i="53"/>
  <c r="AS31" i="53"/>
  <c r="AS39" i="53"/>
  <c r="AS40" i="53"/>
  <c r="AS30" i="53"/>
  <c r="R1" i="47"/>
  <c r="AY33" i="47"/>
  <c r="AY38" i="47"/>
  <c r="AY35" i="47"/>
  <c r="AY39" i="47"/>
  <c r="AY30" i="47"/>
  <c r="AY31" i="47"/>
  <c r="AY37" i="47"/>
  <c r="AY36" i="47"/>
  <c r="AY34" i="47"/>
  <c r="AY40" i="47"/>
  <c r="AY32" i="47"/>
  <c r="AY35" i="52"/>
  <c r="AY34" i="52"/>
  <c r="AY33" i="52"/>
  <c r="AY37" i="52"/>
  <c r="AY40" i="52"/>
  <c r="AY32" i="52"/>
  <c r="AY39" i="52"/>
  <c r="AY36" i="52"/>
  <c r="AY31" i="52"/>
  <c r="AY38" i="52"/>
  <c r="AY30" i="52"/>
  <c r="AW30" i="52"/>
  <c r="AW32" i="52"/>
  <c r="AW38" i="52"/>
  <c r="AW31" i="52"/>
  <c r="AW37" i="52"/>
  <c r="AW36" i="52"/>
  <c r="AW35" i="52"/>
  <c r="AW34" i="52"/>
  <c r="AW33" i="52"/>
  <c r="AW39" i="52"/>
  <c r="AW40" i="52"/>
  <c r="AO34" i="52"/>
  <c r="AO33" i="52"/>
  <c r="AO40" i="52"/>
  <c r="AO30" i="52"/>
  <c r="AO32" i="52"/>
  <c r="AO39" i="52"/>
  <c r="AO31" i="52"/>
  <c r="AO38" i="52"/>
  <c r="AO37" i="52"/>
  <c r="AO36" i="52"/>
  <c r="AO35" i="52"/>
  <c r="J1" i="47"/>
  <c r="AQ36" i="47"/>
  <c r="AQ31" i="47"/>
  <c r="AQ37" i="47"/>
  <c r="AQ39" i="47"/>
  <c r="AQ30" i="47"/>
  <c r="AQ40" i="47"/>
  <c r="AQ34" i="47"/>
  <c r="AQ33" i="47"/>
  <c r="AQ32" i="47"/>
  <c r="AQ35" i="47"/>
  <c r="AQ38" i="47"/>
  <c r="AY38" i="48"/>
  <c r="AY37" i="48"/>
  <c r="AY36" i="48"/>
  <c r="AY34" i="48"/>
  <c r="AY40" i="48"/>
  <c r="AY32" i="48"/>
  <c r="AY39" i="48"/>
  <c r="AY31" i="48"/>
  <c r="AY33" i="48"/>
  <c r="AY35" i="48"/>
  <c r="AY30" i="48"/>
  <c r="AW34" i="48"/>
  <c r="AW30" i="48"/>
  <c r="AW36" i="48"/>
  <c r="AW31" i="48"/>
  <c r="AW38" i="48"/>
  <c r="AW37" i="48"/>
  <c r="AW35" i="48"/>
  <c r="AW33" i="48"/>
  <c r="AW40" i="48"/>
  <c r="AW32" i="48"/>
  <c r="AW39" i="48"/>
  <c r="AS36" i="52"/>
  <c r="AS35" i="52"/>
  <c r="AS34" i="52"/>
  <c r="AS31" i="52"/>
  <c r="AS33" i="52"/>
  <c r="AS30" i="52"/>
  <c r="AS39" i="52"/>
  <c r="AS40" i="52"/>
  <c r="AS38" i="52"/>
  <c r="AS32" i="52"/>
  <c r="AS37" i="52"/>
  <c r="AP30" i="53"/>
  <c r="AP31" i="53"/>
  <c r="AP38" i="53"/>
  <c r="AP33" i="53"/>
  <c r="AP40" i="53"/>
  <c r="AP34" i="53"/>
  <c r="AP32" i="53"/>
  <c r="AP39" i="53"/>
  <c r="AP37" i="53"/>
  <c r="AP36" i="53"/>
  <c r="AP35" i="53"/>
  <c r="AO33" i="48"/>
  <c r="AO39" i="48"/>
  <c r="AO31" i="48"/>
  <c r="AO37" i="48"/>
  <c r="AO34" i="48"/>
  <c r="AO36" i="48"/>
  <c r="AO38" i="48"/>
  <c r="AO32" i="48"/>
  <c r="AO40" i="48"/>
  <c r="AO35" i="48"/>
  <c r="AO30" i="48"/>
  <c r="U1" i="47"/>
  <c r="BB35" i="47"/>
  <c r="BB31" i="47"/>
  <c r="BB34" i="47"/>
  <c r="BB36" i="47"/>
  <c r="BB30" i="47"/>
  <c r="BB33" i="47"/>
  <c r="BB40" i="47"/>
  <c r="BB32" i="47"/>
  <c r="BB38" i="47"/>
  <c r="BB39" i="47"/>
  <c r="BB37" i="47"/>
  <c r="S1" i="47"/>
  <c r="AZ32" i="47"/>
  <c r="AZ33" i="47"/>
  <c r="AZ39" i="47"/>
  <c r="AZ40" i="47"/>
  <c r="AZ31" i="47"/>
  <c r="AZ38" i="47"/>
  <c r="AZ37" i="47"/>
  <c r="AZ30" i="47"/>
  <c r="AZ36" i="47"/>
  <c r="AZ34" i="47"/>
  <c r="AZ35" i="47"/>
  <c r="AS40" i="48"/>
  <c r="AS32" i="48"/>
  <c r="AS39" i="48"/>
  <c r="AS31" i="48"/>
  <c r="AS37" i="48"/>
  <c r="AS35" i="48"/>
  <c r="AS34" i="48"/>
  <c r="AS38" i="48"/>
  <c r="AS33" i="48"/>
  <c r="AS36" i="48"/>
  <c r="AS30" i="48"/>
  <c r="K1" i="47"/>
  <c r="AR32" i="47"/>
  <c r="AR31" i="47"/>
  <c r="AR39" i="47"/>
  <c r="AR38" i="47"/>
  <c r="AR37" i="47"/>
  <c r="AR36" i="47"/>
  <c r="AR35" i="47"/>
  <c r="AR34" i="47"/>
  <c r="AR33" i="47"/>
  <c r="AR30" i="47"/>
  <c r="AR40" i="47"/>
  <c r="S1" i="53"/>
  <c r="AZ40" i="53"/>
  <c r="AZ32" i="53"/>
  <c r="AZ39" i="53"/>
  <c r="AZ31" i="53"/>
  <c r="AZ38" i="53"/>
  <c r="AZ33" i="53"/>
  <c r="AZ37" i="53"/>
  <c r="AZ35" i="53"/>
  <c r="AZ30" i="53"/>
  <c r="AZ36" i="53"/>
  <c r="AZ34" i="53"/>
  <c r="R1" i="51"/>
  <c r="AY32" i="51"/>
  <c r="AY39" i="51"/>
  <c r="AY31" i="51"/>
  <c r="AY38" i="51"/>
  <c r="AY33" i="51"/>
  <c r="AY30" i="51"/>
  <c r="AY34" i="51"/>
  <c r="AY37" i="51"/>
  <c r="AY36" i="51"/>
  <c r="AY40" i="51"/>
  <c r="AY35" i="51"/>
  <c r="Q1" i="53"/>
  <c r="AX34" i="53"/>
  <c r="AX39" i="53"/>
  <c r="AX30" i="53"/>
  <c r="AX37" i="53"/>
  <c r="AX36" i="53"/>
  <c r="AX35" i="53"/>
  <c r="AX31" i="53"/>
  <c r="AX33" i="53"/>
  <c r="AX40" i="53"/>
  <c r="AX32" i="53"/>
  <c r="AX38" i="53"/>
  <c r="P1" i="51"/>
  <c r="AW30" i="51"/>
  <c r="AW38" i="51"/>
  <c r="AW37" i="51"/>
  <c r="AW36" i="51"/>
  <c r="AW35" i="51"/>
  <c r="AW34" i="51"/>
  <c r="AW33" i="51"/>
  <c r="AW40" i="51"/>
  <c r="AW32" i="51"/>
  <c r="AW39" i="51"/>
  <c r="AW31" i="51"/>
  <c r="O1" i="53"/>
  <c r="AV34" i="53"/>
  <c r="AV33" i="53"/>
  <c r="AV40" i="53"/>
  <c r="AV32" i="53"/>
  <c r="AV35" i="53"/>
  <c r="AV39" i="53"/>
  <c r="AV31" i="53"/>
  <c r="AV30" i="53"/>
  <c r="AV38" i="53"/>
  <c r="AV37" i="53"/>
  <c r="AV36" i="53"/>
  <c r="AP38" i="52"/>
  <c r="AP31" i="52"/>
  <c r="AP37" i="52"/>
  <c r="AP36" i="52"/>
  <c r="AP32" i="52"/>
  <c r="AP35" i="52"/>
  <c r="AP34" i="52"/>
  <c r="AP30" i="52"/>
  <c r="AP39" i="52"/>
  <c r="AP40" i="52"/>
  <c r="AP33" i="52"/>
  <c r="H1" i="51"/>
  <c r="AO39" i="51"/>
  <c r="AO36" i="51"/>
  <c r="AO34" i="51"/>
  <c r="AO33" i="51"/>
  <c r="AO40" i="51"/>
  <c r="AO30" i="51"/>
  <c r="AO32" i="51"/>
  <c r="AO31" i="51"/>
  <c r="AO35" i="51"/>
  <c r="AO38" i="51"/>
  <c r="AO37" i="51"/>
  <c r="U1" i="53"/>
  <c r="BB33" i="53"/>
  <c r="BB40" i="53"/>
  <c r="BB39" i="53"/>
  <c r="BB31" i="53"/>
  <c r="BB38" i="53"/>
  <c r="BB37" i="53"/>
  <c r="BB36" i="53"/>
  <c r="BB34" i="53"/>
  <c r="BB32" i="53"/>
  <c r="BB35" i="53"/>
  <c r="BB30" i="53"/>
  <c r="BB35" i="48"/>
  <c r="BB30" i="48"/>
  <c r="BB33" i="48"/>
  <c r="BB36" i="48"/>
  <c r="BB39" i="48"/>
  <c r="BB31" i="48"/>
  <c r="BB38" i="48"/>
  <c r="BB37" i="48"/>
  <c r="BB40" i="48"/>
  <c r="BB34" i="48"/>
  <c r="BB32" i="48"/>
  <c r="L1" i="47"/>
  <c r="AS30" i="47"/>
  <c r="AS33" i="47"/>
  <c r="AS38" i="47"/>
  <c r="AS32" i="47"/>
  <c r="AS40" i="47"/>
  <c r="AS37" i="47"/>
  <c r="AS39" i="47"/>
  <c r="AS31" i="47"/>
  <c r="AS35" i="47"/>
  <c r="AS34" i="47"/>
  <c r="AS36" i="47"/>
  <c r="L1" i="51"/>
  <c r="AS30" i="51"/>
  <c r="AS34" i="51"/>
  <c r="AS40" i="51"/>
  <c r="AS33" i="51"/>
  <c r="AS32" i="51"/>
  <c r="AS35" i="51"/>
  <c r="AS39" i="51"/>
  <c r="AS31" i="51"/>
  <c r="AS38" i="51"/>
  <c r="AS37" i="51"/>
  <c r="AS36" i="51"/>
  <c r="K1" i="53"/>
  <c r="AR38" i="53"/>
  <c r="AR36" i="53"/>
  <c r="AR32" i="53"/>
  <c r="AR31" i="53"/>
  <c r="AR35" i="53"/>
  <c r="AR34" i="53"/>
  <c r="AR37" i="53"/>
  <c r="AR33" i="53"/>
  <c r="AR30" i="53"/>
  <c r="AR40" i="53"/>
  <c r="AR39" i="53"/>
  <c r="AQ30" i="53"/>
  <c r="AQ32" i="53"/>
  <c r="AQ40" i="53"/>
  <c r="AQ33" i="53"/>
  <c r="AQ35" i="53"/>
  <c r="AQ39" i="53"/>
  <c r="AQ31" i="53"/>
  <c r="AQ38" i="53"/>
  <c r="AQ37" i="53"/>
  <c r="AQ36" i="53"/>
  <c r="AQ34" i="53"/>
  <c r="AP39" i="48"/>
  <c r="AP31" i="48"/>
  <c r="AP37" i="48"/>
  <c r="AP36" i="48"/>
  <c r="AP35" i="48"/>
  <c r="AP38" i="48"/>
  <c r="AP32" i="48"/>
  <c r="AP40" i="48"/>
  <c r="AP34" i="48"/>
  <c r="AP33" i="48"/>
  <c r="AP30" i="48"/>
  <c r="N1" i="53"/>
  <c r="AU38" i="53"/>
  <c r="AU30" i="53"/>
  <c r="AU33" i="53"/>
  <c r="AU39" i="53"/>
  <c r="AU31" i="53"/>
  <c r="AU37" i="53"/>
  <c r="AU36" i="53"/>
  <c r="AU35" i="53"/>
  <c r="AU34" i="53"/>
  <c r="AU40" i="53"/>
  <c r="AU32" i="53"/>
  <c r="AZ34" i="52"/>
  <c r="AZ33" i="52"/>
  <c r="AZ40" i="52"/>
  <c r="AZ32" i="52"/>
  <c r="AZ36" i="52"/>
  <c r="AZ39" i="52"/>
  <c r="AZ31" i="52"/>
  <c r="AZ38" i="52"/>
  <c r="AZ35" i="52"/>
  <c r="AZ37" i="52"/>
  <c r="AZ30" i="52"/>
  <c r="AX36" i="52"/>
  <c r="AX35" i="52"/>
  <c r="AX34" i="52"/>
  <c r="AX33" i="52"/>
  <c r="AX40" i="52"/>
  <c r="AX32" i="52"/>
  <c r="AX39" i="52"/>
  <c r="AX37" i="52"/>
  <c r="AX31" i="52"/>
  <c r="AX38" i="52"/>
  <c r="AX30" i="52"/>
  <c r="AV31" i="52"/>
  <c r="AV30" i="52"/>
  <c r="AV38" i="52"/>
  <c r="AV37" i="52"/>
  <c r="AV32" i="52"/>
  <c r="AV36" i="52"/>
  <c r="AV35" i="52"/>
  <c r="AV34" i="52"/>
  <c r="AV39" i="52"/>
  <c r="AV33" i="52"/>
  <c r="AV40" i="52"/>
  <c r="M1" i="53"/>
  <c r="AT39" i="53"/>
  <c r="AT31" i="53"/>
  <c r="AT30" i="53"/>
  <c r="AT38" i="53"/>
  <c r="AT37" i="53"/>
  <c r="AT35" i="53"/>
  <c r="AT34" i="53"/>
  <c r="AT33" i="53"/>
  <c r="AT40" i="53"/>
  <c r="AT32" i="53"/>
  <c r="AT36" i="53"/>
  <c r="AN40" i="47"/>
  <c r="AZ33" i="48"/>
  <c r="AZ35" i="48"/>
  <c r="AZ37" i="48"/>
  <c r="AZ31" i="48"/>
  <c r="AZ30" i="48"/>
  <c r="AZ36" i="48"/>
  <c r="AZ34" i="48"/>
  <c r="AZ40" i="48"/>
  <c r="AZ39" i="48"/>
  <c r="AZ38" i="48"/>
  <c r="AZ32" i="48"/>
  <c r="AX36" i="48"/>
  <c r="AX38" i="48"/>
  <c r="AX39" i="48"/>
  <c r="AX33" i="48"/>
  <c r="AX30" i="48"/>
  <c r="AX34" i="48"/>
  <c r="AX37" i="48"/>
  <c r="AX35" i="48"/>
  <c r="AX40" i="48"/>
  <c r="AX32" i="48"/>
  <c r="AX31" i="48"/>
  <c r="AV38" i="48"/>
  <c r="AV36" i="48"/>
  <c r="AV34" i="48"/>
  <c r="AV33" i="48"/>
  <c r="AV40" i="48"/>
  <c r="AV32" i="48"/>
  <c r="AV39" i="48"/>
  <c r="AV35" i="48"/>
  <c r="AV37" i="48"/>
  <c r="AV31" i="48"/>
  <c r="AV30" i="48"/>
  <c r="AR40" i="52"/>
  <c r="AR39" i="52"/>
  <c r="AR32" i="52"/>
  <c r="AR31" i="52"/>
  <c r="AR33" i="52"/>
  <c r="AR38" i="52"/>
  <c r="AR37" i="52"/>
  <c r="AR36" i="52"/>
  <c r="AR35" i="52"/>
  <c r="AR34" i="52"/>
  <c r="AR30" i="52"/>
  <c r="AQ30" i="52"/>
  <c r="AQ37" i="52"/>
  <c r="AQ33" i="52"/>
  <c r="AQ40" i="52"/>
  <c r="AQ32" i="52"/>
  <c r="AQ35" i="52"/>
  <c r="AQ34" i="52"/>
  <c r="AQ39" i="52"/>
  <c r="AQ31" i="52"/>
  <c r="AQ36" i="52"/>
  <c r="AQ38" i="52"/>
  <c r="I1" i="51"/>
  <c r="AP38" i="51"/>
  <c r="AP37" i="51"/>
  <c r="AP36" i="51"/>
  <c r="AP35" i="51"/>
  <c r="AP34" i="51"/>
  <c r="AP31" i="51"/>
  <c r="AP30" i="51"/>
  <c r="AP39" i="51"/>
  <c r="AP40" i="51"/>
  <c r="AP32" i="51"/>
  <c r="AP33" i="51"/>
  <c r="AT32" i="47"/>
  <c r="AT32" i="52"/>
  <c r="AT39" i="52"/>
  <c r="AT34" i="52"/>
  <c r="AT40" i="52"/>
  <c r="AT30" i="52"/>
  <c r="AT31" i="52"/>
  <c r="AT38" i="52"/>
  <c r="AT37" i="52"/>
  <c r="AT36" i="52"/>
  <c r="AT35" i="52"/>
  <c r="AT33" i="52"/>
  <c r="AR40" i="48"/>
  <c r="AR38" i="48"/>
  <c r="AR32" i="48"/>
  <c r="AR36" i="48"/>
  <c r="AR35" i="48"/>
  <c r="AR34" i="48"/>
  <c r="AR31" i="48"/>
  <c r="AR39" i="48"/>
  <c r="AR33" i="48"/>
  <c r="AR37" i="48"/>
  <c r="AR30" i="48"/>
  <c r="AQ31" i="48"/>
  <c r="AQ30" i="48"/>
  <c r="AQ34" i="48"/>
  <c r="AQ33" i="48"/>
  <c r="AQ40" i="48"/>
  <c r="AQ32" i="48"/>
  <c r="AQ37" i="48"/>
  <c r="AQ38" i="48"/>
  <c r="AQ39" i="48"/>
  <c r="AQ36" i="48"/>
  <c r="AQ35" i="48"/>
  <c r="AN33" i="52"/>
  <c r="AN36" i="52"/>
  <c r="AN40" i="52"/>
  <c r="AN32" i="52"/>
  <c r="AN34" i="52"/>
  <c r="AN39" i="52"/>
  <c r="AN31" i="52"/>
  <c r="AN30" i="52"/>
  <c r="AN38" i="52"/>
  <c r="AN37" i="52"/>
  <c r="AN35" i="52"/>
  <c r="U1" i="51"/>
  <c r="BB38" i="51"/>
  <c r="BB37" i="51"/>
  <c r="BB36" i="51"/>
  <c r="BB31" i="51"/>
  <c r="BB30" i="51"/>
  <c r="BB32" i="51"/>
  <c r="BB39" i="51"/>
  <c r="BB35" i="51"/>
  <c r="BB34" i="51"/>
  <c r="BB33" i="51"/>
  <c r="BB40" i="51"/>
  <c r="AM35" i="52"/>
  <c r="AM34" i="52"/>
  <c r="AM33" i="52"/>
  <c r="AM40" i="52"/>
  <c r="AM32" i="52"/>
  <c r="AM39" i="52"/>
  <c r="AM31" i="52"/>
  <c r="AM38" i="52"/>
  <c r="AM37" i="52"/>
  <c r="AM36" i="52"/>
  <c r="S1" i="51"/>
  <c r="AZ36" i="51"/>
  <c r="AZ35" i="51"/>
  <c r="AZ34" i="51"/>
  <c r="AZ33" i="51"/>
  <c r="AZ40" i="51"/>
  <c r="AZ32" i="51"/>
  <c r="AZ39" i="51"/>
  <c r="AZ31" i="51"/>
  <c r="AZ38" i="51"/>
  <c r="AZ30" i="51"/>
  <c r="AZ37" i="51"/>
  <c r="Q1" i="51"/>
  <c r="AX31" i="51"/>
  <c r="AX38" i="51"/>
  <c r="AX39" i="51"/>
  <c r="AX30" i="51"/>
  <c r="AX32" i="51"/>
  <c r="AX37" i="51"/>
  <c r="AX40" i="51"/>
  <c r="AX36" i="51"/>
  <c r="AX35" i="51"/>
  <c r="AX34" i="51"/>
  <c r="AX33" i="51"/>
  <c r="O1" i="51"/>
  <c r="AV39" i="51"/>
  <c r="AV31" i="51"/>
  <c r="AV30" i="51"/>
  <c r="AV38" i="51"/>
  <c r="AV40" i="51"/>
  <c r="AV37" i="51"/>
  <c r="AV36" i="51"/>
  <c r="AV35" i="51"/>
  <c r="AV34" i="51"/>
  <c r="AV33" i="51"/>
  <c r="AV32" i="51"/>
  <c r="AU39" i="52"/>
  <c r="AU31" i="52"/>
  <c r="AU38" i="52"/>
  <c r="AU37" i="52"/>
  <c r="AU36" i="52"/>
  <c r="AU35" i="52"/>
  <c r="AU34" i="52"/>
  <c r="AU33" i="52"/>
  <c r="AU40" i="52"/>
  <c r="AU32" i="52"/>
  <c r="AU30" i="52"/>
  <c r="AT39" i="48"/>
  <c r="AT31" i="48"/>
  <c r="AT37" i="48"/>
  <c r="AT30" i="48"/>
  <c r="AT35" i="48"/>
  <c r="AT34" i="48"/>
  <c r="AT33" i="48"/>
  <c r="AT32" i="48"/>
  <c r="AT38" i="48"/>
  <c r="AT40" i="48"/>
  <c r="AT36" i="48"/>
  <c r="AN37" i="48"/>
  <c r="AN34" i="48"/>
  <c r="AN40" i="48"/>
  <c r="AN32" i="48"/>
  <c r="AN38" i="48"/>
  <c r="AN35" i="48"/>
  <c r="AN36" i="48"/>
  <c r="AN30" i="48"/>
  <c r="AN31" i="48"/>
  <c r="AN39" i="48"/>
  <c r="AN33" i="48"/>
  <c r="N1" i="47"/>
  <c r="AU39" i="47"/>
  <c r="AU31" i="47"/>
  <c r="AU38" i="47"/>
  <c r="AU36" i="47"/>
  <c r="AU34" i="47"/>
  <c r="AU37" i="47"/>
  <c r="AU33" i="47"/>
  <c r="AU32" i="47"/>
  <c r="AU35" i="47"/>
  <c r="AU40" i="47"/>
  <c r="AU30" i="47"/>
  <c r="P1" i="47"/>
  <c r="AW30" i="47"/>
  <c r="AW38" i="47"/>
  <c r="AW36" i="47"/>
  <c r="AW37" i="47"/>
  <c r="AW35" i="47"/>
  <c r="AW33" i="47"/>
  <c r="AW40" i="47"/>
  <c r="AW32" i="47"/>
  <c r="AW34" i="47"/>
  <c r="AW39" i="47"/>
  <c r="AW31" i="47"/>
  <c r="AM34" i="48"/>
  <c r="AM40" i="48"/>
  <c r="AM32" i="48"/>
  <c r="AM38" i="48"/>
  <c r="AM37" i="48"/>
  <c r="AM31" i="48"/>
  <c r="AM39" i="48"/>
  <c r="AM33" i="48"/>
  <c r="AM36" i="48"/>
  <c r="AM35" i="48"/>
  <c r="AU39" i="48"/>
  <c r="AU30" i="48"/>
  <c r="AU31" i="48"/>
  <c r="AU38" i="48"/>
  <c r="AU36" i="48"/>
  <c r="AU34" i="48"/>
  <c r="AU33" i="48"/>
  <c r="AU32" i="48"/>
  <c r="AU40" i="48"/>
  <c r="AU35" i="48"/>
  <c r="AU37" i="48"/>
  <c r="K1" i="51"/>
  <c r="AR40" i="51"/>
  <c r="AR32" i="51"/>
  <c r="AR39" i="51"/>
  <c r="AR31" i="51"/>
  <c r="AR38" i="51"/>
  <c r="AR37" i="51"/>
  <c r="AR33" i="51"/>
  <c r="AR36" i="51"/>
  <c r="AR35" i="51"/>
  <c r="AR34" i="51"/>
  <c r="AR30" i="51"/>
  <c r="J1" i="51"/>
  <c r="AQ30" i="51"/>
  <c r="AQ35" i="51"/>
  <c r="AQ33" i="51"/>
  <c r="AQ34" i="51"/>
  <c r="AQ40" i="51"/>
  <c r="AQ32" i="51"/>
  <c r="AQ39" i="51"/>
  <c r="AQ37" i="51"/>
  <c r="AQ31" i="51"/>
  <c r="AQ38" i="51"/>
  <c r="AQ36" i="51"/>
  <c r="AQ48" i="47"/>
  <c r="AQ45" i="47"/>
  <c r="AQ43" i="47"/>
  <c r="AQ42" i="47"/>
  <c r="AQ41" i="47"/>
  <c r="AQ49" i="47"/>
  <c r="AQ47" i="47"/>
  <c r="AQ46" i="47"/>
  <c r="AQ44" i="47"/>
  <c r="AR48" i="47"/>
  <c r="AR47" i="47"/>
  <c r="AR46" i="47"/>
  <c r="AR45" i="47"/>
  <c r="AR44" i="47"/>
  <c r="AR43" i="47"/>
  <c r="AR42" i="47"/>
  <c r="AR49" i="47"/>
  <c r="AR41" i="47"/>
  <c r="AS46" i="47"/>
  <c r="AS44" i="47"/>
  <c r="AS49" i="47"/>
  <c r="AS48" i="47"/>
  <c r="AS47" i="47"/>
  <c r="AS45" i="47"/>
  <c r="AS43" i="47"/>
  <c r="AS42" i="47"/>
  <c r="AS41" i="47"/>
  <c r="AU49" i="53"/>
  <c r="AU48" i="53"/>
  <c r="AU47" i="53"/>
  <c r="AU46" i="53"/>
  <c r="AU45" i="53"/>
  <c r="AU44" i="53"/>
  <c r="AU43" i="53"/>
  <c r="AU42" i="53"/>
  <c r="AU41" i="53"/>
  <c r="AN46" i="47"/>
  <c r="AU44" i="47"/>
  <c r="AU42" i="47"/>
  <c r="AU49" i="47"/>
  <c r="AU48" i="47"/>
  <c r="AU47" i="47"/>
  <c r="AU46" i="47"/>
  <c r="AU45" i="47"/>
  <c r="AU41" i="47"/>
  <c r="AU43" i="47"/>
  <c r="AX47" i="47"/>
  <c r="AX45" i="47"/>
  <c r="AX49" i="47"/>
  <c r="AX48" i="47"/>
  <c r="AX46" i="47"/>
  <c r="AX44" i="47"/>
  <c r="AX43" i="47"/>
  <c r="AX42" i="47"/>
  <c r="AX41" i="47"/>
  <c r="AU49" i="51"/>
  <c r="AU48" i="51"/>
  <c r="AU47" i="51"/>
  <c r="AU46" i="51"/>
  <c r="AU45" i="51"/>
  <c r="AU44" i="51"/>
  <c r="AU43" i="51"/>
  <c r="AU42" i="51"/>
  <c r="AU41" i="51"/>
  <c r="AY41" i="47"/>
  <c r="AY49" i="47"/>
  <c r="AY47" i="47"/>
  <c r="AY46" i="47"/>
  <c r="AY45" i="47"/>
  <c r="AY44" i="47"/>
  <c r="AY43" i="47"/>
  <c r="AY42" i="47"/>
  <c r="AY48" i="47"/>
  <c r="AZ46" i="47"/>
  <c r="AZ45" i="47"/>
  <c r="AZ42" i="47"/>
  <c r="AZ49" i="47"/>
  <c r="AZ48" i="47"/>
  <c r="AZ47" i="47"/>
  <c r="AZ44" i="47"/>
  <c r="AZ43" i="47"/>
  <c r="AZ41" i="47"/>
  <c r="AI1" i="47"/>
  <c r="AW42" i="47"/>
  <c r="AW47" i="47"/>
  <c r="AW45" i="47"/>
  <c r="AW44" i="47"/>
  <c r="AW43" i="47"/>
  <c r="AW41" i="47"/>
  <c r="AW49" i="47"/>
  <c r="AW48" i="47"/>
  <c r="AW46" i="47"/>
  <c r="AO42" i="47"/>
  <c r="AO41" i="47"/>
  <c r="AO49" i="47"/>
  <c r="AO48" i="47"/>
  <c r="AO47" i="47"/>
  <c r="AO43" i="47"/>
  <c r="AO46" i="47"/>
  <c r="AO45" i="47"/>
  <c r="AO44" i="47"/>
  <c r="AP44" i="47"/>
  <c r="AP42" i="47"/>
  <c r="AP41" i="47"/>
  <c r="AP49" i="47"/>
  <c r="AP48" i="47"/>
  <c r="AP47" i="47"/>
  <c r="AP46" i="47"/>
  <c r="AP45" i="47"/>
  <c r="AP43" i="47"/>
  <c r="AL47" i="47"/>
  <c r="AL34" i="47"/>
  <c r="AL45" i="47"/>
  <c r="AL40" i="47"/>
  <c r="AL44" i="47"/>
  <c r="AL32" i="47"/>
  <c r="AL39" i="47"/>
  <c r="AL31" i="47"/>
  <c r="AL38" i="47"/>
  <c r="AL37" i="47"/>
  <c r="AL43" i="47"/>
  <c r="AL42" i="47"/>
  <c r="AL41" i="47"/>
  <c r="AL30" i="47"/>
  <c r="AL49" i="47"/>
  <c r="AL48" i="47"/>
  <c r="AL46" i="47"/>
  <c r="AL35" i="47"/>
  <c r="AL33" i="47"/>
  <c r="AL36" i="47"/>
  <c r="AM31" i="51"/>
  <c r="AM38" i="51"/>
  <c r="AM43" i="51"/>
  <c r="AM37" i="51"/>
  <c r="AM42" i="51"/>
  <c r="AM36" i="51"/>
  <c r="AM41" i="51"/>
  <c r="AM44" i="51"/>
  <c r="AM33" i="51"/>
  <c r="AM40" i="51"/>
  <c r="AM32" i="51"/>
  <c r="AM39" i="51"/>
  <c r="AM30" i="51"/>
  <c r="AM45" i="51"/>
  <c r="AM49" i="51"/>
  <c r="AM48" i="51"/>
  <c r="AM47" i="51"/>
  <c r="AM35" i="51"/>
  <c r="AM46" i="51"/>
  <c r="AM34" i="51"/>
  <c r="AM43" i="53"/>
  <c r="AM35" i="53"/>
  <c r="AM41" i="53"/>
  <c r="AM33" i="53"/>
  <c r="AM30" i="53"/>
  <c r="AM40" i="53"/>
  <c r="AM32" i="53"/>
  <c r="AM44" i="53"/>
  <c r="AM39" i="53"/>
  <c r="AM31" i="53"/>
  <c r="AM38" i="53"/>
  <c r="AM36" i="53"/>
  <c r="AM37" i="53"/>
  <c r="AM49" i="53"/>
  <c r="AM48" i="53"/>
  <c r="AM47" i="53"/>
  <c r="AM46" i="53"/>
  <c r="AM34" i="53"/>
  <c r="AM45" i="53"/>
  <c r="AM42" i="53"/>
  <c r="F1" i="52"/>
  <c r="AM43" i="52"/>
  <c r="AM42" i="52"/>
  <c r="AM48" i="52"/>
  <c r="AM47" i="52"/>
  <c r="AM46" i="52"/>
  <c r="AM45" i="52"/>
  <c r="AM44" i="52"/>
  <c r="AM41" i="52"/>
  <c r="AM30" i="52"/>
  <c r="AM49" i="52"/>
  <c r="F1" i="48"/>
  <c r="AM41" i="48"/>
  <c r="AM43" i="48"/>
  <c r="AM42" i="48"/>
  <c r="AM30" i="48"/>
  <c r="AM47" i="48"/>
  <c r="AM46" i="48"/>
  <c r="AM45" i="48"/>
  <c r="AM44" i="48"/>
  <c r="AM49" i="48"/>
  <c r="AM48" i="48"/>
  <c r="AL46" i="51"/>
  <c r="AL45" i="51"/>
  <c r="AL44" i="51"/>
  <c r="AL34" i="51"/>
  <c r="AL33" i="51"/>
  <c r="AL40" i="51"/>
  <c r="AL32" i="51"/>
  <c r="AL39" i="51"/>
  <c r="AL43" i="51"/>
  <c r="AL31" i="51"/>
  <c r="AL42" i="51"/>
  <c r="AL38" i="51"/>
  <c r="AL41" i="51"/>
  <c r="AL37" i="51"/>
  <c r="AL30" i="51"/>
  <c r="AL36" i="51"/>
  <c r="AL49" i="51"/>
  <c r="AL48" i="51"/>
  <c r="AL47" i="51"/>
  <c r="AL35" i="51"/>
  <c r="AL47" i="53"/>
  <c r="AL37" i="53"/>
  <c r="AL46" i="53"/>
  <c r="AL45" i="53"/>
  <c r="AL44" i="53"/>
  <c r="AL34" i="53"/>
  <c r="AL33" i="53"/>
  <c r="AL39" i="53"/>
  <c r="AL31" i="53"/>
  <c r="AL38" i="53"/>
  <c r="AL36" i="53"/>
  <c r="AL43" i="53"/>
  <c r="AL42" i="53"/>
  <c r="AL41" i="53"/>
  <c r="AL40" i="53"/>
  <c r="AL35" i="53"/>
  <c r="AL32" i="53"/>
  <c r="AL30" i="53"/>
  <c r="AL49" i="53"/>
  <c r="AL48" i="53"/>
  <c r="E1" i="52"/>
  <c r="AL30" i="52"/>
  <c r="AL38" i="52"/>
  <c r="AL37" i="52"/>
  <c r="AL49" i="52"/>
  <c r="AL48" i="52"/>
  <c r="AL36" i="52"/>
  <c r="AL47" i="52"/>
  <c r="AL46" i="52"/>
  <c r="AL35" i="52"/>
  <c r="AL45" i="52"/>
  <c r="AL34" i="52"/>
  <c r="AL44" i="52"/>
  <c r="AL33" i="52"/>
  <c r="AL40" i="52"/>
  <c r="AL32" i="52"/>
  <c r="AL39" i="52"/>
  <c r="AL31" i="52"/>
  <c r="AL43" i="52"/>
  <c r="AL42" i="52"/>
  <c r="AL41" i="52"/>
  <c r="AL42" i="48"/>
  <c r="AL33" i="48"/>
  <c r="AL41" i="48"/>
  <c r="AL39" i="48"/>
  <c r="AL30" i="48"/>
  <c r="AL31" i="48"/>
  <c r="AL35" i="48"/>
  <c r="AL43" i="48"/>
  <c r="AL38" i="48"/>
  <c r="AL49" i="48"/>
  <c r="AL34" i="48"/>
  <c r="E1" i="48"/>
  <c r="AL36" i="48"/>
  <c r="AL48" i="48"/>
  <c r="AL47" i="48"/>
  <c r="AL46" i="48"/>
  <c r="AL45" i="48"/>
  <c r="AL44" i="48"/>
  <c r="AL37" i="48"/>
  <c r="AL32" i="48"/>
  <c r="AL40" i="48"/>
  <c r="AI1" i="51"/>
  <c r="AI1" i="53"/>
  <c r="AI1" i="52"/>
  <c r="AI1" i="48"/>
  <c r="AZ44" i="51"/>
  <c r="AZ43" i="51"/>
  <c r="AZ42" i="51"/>
  <c r="AZ41" i="51"/>
  <c r="AZ49" i="51"/>
  <c r="AZ48" i="51"/>
  <c r="AZ47" i="51"/>
  <c r="AZ46" i="51"/>
  <c r="AZ45" i="51"/>
  <c r="AZ44" i="53"/>
  <c r="AZ43" i="53"/>
  <c r="AZ42" i="53"/>
  <c r="AZ41" i="53"/>
  <c r="AZ46" i="53"/>
  <c r="AZ49" i="53"/>
  <c r="AZ45" i="53"/>
  <c r="AZ48" i="53"/>
  <c r="AZ47" i="53"/>
  <c r="AZ45" i="52"/>
  <c r="S1" i="52"/>
  <c r="AZ49" i="52"/>
  <c r="AZ48" i="52"/>
  <c r="AZ47" i="52"/>
  <c r="AZ46" i="52"/>
  <c r="AZ44" i="52"/>
  <c r="AZ43" i="52"/>
  <c r="AZ42" i="52"/>
  <c r="AZ41" i="52"/>
  <c r="S1" i="48"/>
  <c r="AZ46" i="48"/>
  <c r="AZ41" i="48"/>
  <c r="AZ47" i="48"/>
  <c r="AZ44" i="48"/>
  <c r="AZ42" i="48"/>
  <c r="AZ49" i="48"/>
  <c r="AZ45" i="48"/>
  <c r="AZ43" i="48"/>
  <c r="AZ48" i="48"/>
  <c r="AY48" i="51"/>
  <c r="AY47" i="51"/>
  <c r="AY46" i="51"/>
  <c r="AY45" i="51"/>
  <c r="AY44" i="51"/>
  <c r="AY42" i="51"/>
  <c r="AY41" i="51"/>
  <c r="AY49" i="51"/>
  <c r="AY43" i="51"/>
  <c r="AY43" i="53"/>
  <c r="AY42" i="53"/>
  <c r="AY41" i="53"/>
  <c r="AY49" i="53"/>
  <c r="AY48" i="53"/>
  <c r="AY47" i="53"/>
  <c r="AY46" i="53"/>
  <c r="AY45" i="53"/>
  <c r="AY44" i="53"/>
  <c r="R1" i="52"/>
  <c r="AY49" i="52"/>
  <c r="AY48" i="52"/>
  <c r="AY47" i="52"/>
  <c r="AY46" i="52"/>
  <c r="AY45" i="52"/>
  <c r="AY44" i="52"/>
  <c r="AY43" i="52"/>
  <c r="AY42" i="52"/>
  <c r="AY41" i="52"/>
  <c r="R1" i="48"/>
  <c r="AY48" i="48"/>
  <c r="AY47" i="48"/>
  <c r="AY46" i="48"/>
  <c r="AY44" i="48"/>
  <c r="AY41" i="48"/>
  <c r="AY43" i="48"/>
  <c r="AY49" i="48"/>
  <c r="AY45" i="48"/>
  <c r="AY42" i="48"/>
  <c r="AX42" i="51"/>
  <c r="AX41" i="51"/>
  <c r="AX43" i="51"/>
  <c r="AX44" i="51"/>
  <c r="AX49" i="51"/>
  <c r="AX48" i="51"/>
  <c r="AX47" i="51"/>
  <c r="AX46" i="51"/>
  <c r="AX45" i="51"/>
  <c r="AX49" i="53"/>
  <c r="AX48" i="53"/>
  <c r="AX44" i="53"/>
  <c r="AX43" i="53"/>
  <c r="AX42" i="53"/>
  <c r="AX41" i="53"/>
  <c r="AX47" i="53"/>
  <c r="AX46" i="53"/>
  <c r="AX45" i="53"/>
  <c r="Q1" i="52"/>
  <c r="AX49" i="52"/>
  <c r="AX48" i="52"/>
  <c r="AX47" i="52"/>
  <c r="AX45" i="52"/>
  <c r="AX44" i="52"/>
  <c r="AX43" i="52"/>
  <c r="AX42" i="52"/>
  <c r="AX41" i="52"/>
  <c r="AX46" i="52"/>
  <c r="Q1" i="48"/>
  <c r="AX43" i="48"/>
  <c r="AX41" i="48"/>
  <c r="AX42" i="48"/>
  <c r="AX46" i="48"/>
  <c r="AX44" i="48"/>
  <c r="AX49" i="48"/>
  <c r="AX48" i="48"/>
  <c r="AX47" i="48"/>
  <c r="AX45" i="48"/>
  <c r="AW49" i="51"/>
  <c r="AW48" i="51"/>
  <c r="AW47" i="51"/>
  <c r="AW46" i="51"/>
  <c r="AW45" i="51"/>
  <c r="AW44" i="51"/>
  <c r="AW43" i="51"/>
  <c r="AW42" i="51"/>
  <c r="AW41" i="51"/>
  <c r="AW46" i="53"/>
  <c r="AW45" i="53"/>
  <c r="AW44" i="53"/>
  <c r="AW43" i="53"/>
  <c r="AW42" i="53"/>
  <c r="AW41" i="53"/>
  <c r="AW49" i="53"/>
  <c r="AW48" i="53"/>
  <c r="AW47" i="53"/>
  <c r="P1" i="52"/>
  <c r="AW47" i="52"/>
  <c r="AW46" i="52"/>
  <c r="AW45" i="52"/>
  <c r="AW44" i="52"/>
  <c r="AW43" i="52"/>
  <c r="AW49" i="52"/>
  <c r="AW48" i="52"/>
  <c r="AW42" i="52"/>
  <c r="AW41" i="52"/>
  <c r="P1" i="48"/>
  <c r="AW42" i="48"/>
  <c r="AW49" i="48"/>
  <c r="AW48" i="48"/>
  <c r="AW47" i="48"/>
  <c r="AW46" i="48"/>
  <c r="AW45" i="48"/>
  <c r="AW43" i="48"/>
  <c r="AW41" i="48"/>
  <c r="AW44" i="48"/>
  <c r="AV46" i="51"/>
  <c r="AV45" i="51"/>
  <c r="AV44" i="51"/>
  <c r="AV43" i="51"/>
  <c r="AV42" i="51"/>
  <c r="AV49" i="51"/>
  <c r="AV48" i="51"/>
  <c r="AV47" i="51"/>
  <c r="AV41" i="51"/>
  <c r="AV49" i="53"/>
  <c r="AV48" i="53"/>
  <c r="AV47" i="53"/>
  <c r="AV46" i="53"/>
  <c r="AV45" i="53"/>
  <c r="AV44" i="53"/>
  <c r="AV43" i="53"/>
  <c r="AV42" i="53"/>
  <c r="AV41" i="53"/>
  <c r="O1" i="52"/>
  <c r="AV49" i="52"/>
  <c r="AV48" i="52"/>
  <c r="AV47" i="52"/>
  <c r="AV46" i="52"/>
  <c r="AV45" i="52"/>
  <c r="AV44" i="52"/>
  <c r="AV43" i="52"/>
  <c r="AV42" i="52"/>
  <c r="AV41" i="52"/>
  <c r="AV48" i="48"/>
  <c r="AV42" i="48"/>
  <c r="AV41" i="48"/>
  <c r="AV49" i="48"/>
  <c r="O1" i="48"/>
  <c r="AV44" i="48"/>
  <c r="AV45" i="48"/>
  <c r="AV46" i="48"/>
  <c r="AV47" i="48"/>
  <c r="AV43" i="48"/>
  <c r="N1" i="52"/>
  <c r="AU45" i="52"/>
  <c r="AU44" i="52"/>
  <c r="AU43" i="52"/>
  <c r="AU42" i="52"/>
  <c r="AU41" i="52"/>
  <c r="AU49" i="52"/>
  <c r="AU48" i="52"/>
  <c r="AU47" i="52"/>
  <c r="AU46" i="52"/>
  <c r="AU43" i="48"/>
  <c r="AU47" i="48"/>
  <c r="AU48" i="48"/>
  <c r="N1" i="48"/>
  <c r="AU44" i="48"/>
  <c r="AU42" i="48"/>
  <c r="AU41" i="48"/>
  <c r="AU49" i="48"/>
  <c r="AU45" i="48"/>
  <c r="AU46" i="48"/>
  <c r="AT48" i="51"/>
  <c r="AT47" i="51"/>
  <c r="AT46" i="51"/>
  <c r="AT45" i="51"/>
  <c r="AT44" i="51"/>
  <c r="AT41" i="51"/>
  <c r="AT49" i="51"/>
  <c r="AT43" i="51"/>
  <c r="AT42" i="51"/>
  <c r="AT43" i="53"/>
  <c r="AT42" i="53"/>
  <c r="AT41" i="53"/>
  <c r="AT49" i="53"/>
  <c r="AT48" i="53"/>
  <c r="AT47" i="53"/>
  <c r="AT46" i="53"/>
  <c r="AT45" i="53"/>
  <c r="AT44" i="53"/>
  <c r="AT41" i="52"/>
  <c r="M1" i="52"/>
  <c r="AT49" i="52"/>
  <c r="AT48" i="52"/>
  <c r="AT47" i="52"/>
  <c r="AT46" i="52"/>
  <c r="AT45" i="52"/>
  <c r="AT44" i="52"/>
  <c r="AT43" i="52"/>
  <c r="AT42" i="52"/>
  <c r="M1" i="48"/>
  <c r="AT49" i="48"/>
  <c r="AT48" i="48"/>
  <c r="AT47" i="48"/>
  <c r="AT46" i="48"/>
  <c r="AT45" i="48"/>
  <c r="AT43" i="48"/>
  <c r="AT42" i="48"/>
  <c r="AT41" i="48"/>
  <c r="AT44" i="48"/>
  <c r="AS42" i="51"/>
  <c r="AS41" i="51"/>
  <c r="AS49" i="51"/>
  <c r="AS47" i="51"/>
  <c r="AS46" i="51"/>
  <c r="AS45" i="51"/>
  <c r="AS44" i="51"/>
  <c r="AS43" i="51"/>
  <c r="AS48" i="51"/>
  <c r="AS49" i="53"/>
  <c r="AS45" i="53"/>
  <c r="AS44" i="53"/>
  <c r="AS43" i="53"/>
  <c r="AS42" i="53"/>
  <c r="AS41" i="53"/>
  <c r="AS48" i="53"/>
  <c r="AS47" i="53"/>
  <c r="AS46" i="53"/>
  <c r="L1" i="52"/>
  <c r="AS49" i="52"/>
  <c r="AS48" i="52"/>
  <c r="AS47" i="52"/>
  <c r="AS46" i="52"/>
  <c r="AS45" i="52"/>
  <c r="AS44" i="52"/>
  <c r="AS43" i="52"/>
  <c r="AS42" i="52"/>
  <c r="AS41" i="52"/>
  <c r="AS45" i="48"/>
  <c r="AS43" i="48"/>
  <c r="AS42" i="48"/>
  <c r="L1" i="48"/>
  <c r="AS49" i="48"/>
  <c r="AS48" i="48"/>
  <c r="AS46" i="48"/>
  <c r="AS44" i="48"/>
  <c r="AS41" i="48"/>
  <c r="AS47" i="48"/>
  <c r="AR49" i="51"/>
  <c r="AR48" i="51"/>
  <c r="AR47" i="51"/>
  <c r="AR46" i="51"/>
  <c r="AR45" i="51"/>
  <c r="AR44" i="51"/>
  <c r="AR43" i="51"/>
  <c r="AR42" i="51"/>
  <c r="AR41" i="51"/>
  <c r="AR44" i="53"/>
  <c r="AR43" i="53"/>
  <c r="AR42" i="53"/>
  <c r="AR41" i="53"/>
  <c r="AR49" i="53"/>
  <c r="AR48" i="53"/>
  <c r="AR47" i="53"/>
  <c r="AR46" i="53"/>
  <c r="AR45" i="53"/>
  <c r="K1" i="52"/>
  <c r="AR47" i="52"/>
  <c r="AR46" i="52"/>
  <c r="AR45" i="52"/>
  <c r="AR44" i="52"/>
  <c r="AR43" i="52"/>
  <c r="AR49" i="52"/>
  <c r="AR48" i="52"/>
  <c r="AR42" i="52"/>
  <c r="AR41" i="52"/>
  <c r="K1" i="48"/>
  <c r="AR43" i="48"/>
  <c r="AR48" i="48"/>
  <c r="AR49" i="48"/>
  <c r="AR45" i="48"/>
  <c r="AR46" i="48"/>
  <c r="AR41" i="48"/>
  <c r="AR47" i="48"/>
  <c r="AR44" i="48"/>
  <c r="AR42" i="48"/>
  <c r="AQ47" i="51"/>
  <c r="AQ46" i="51"/>
  <c r="AQ45" i="51"/>
  <c r="AQ44" i="51"/>
  <c r="AQ43" i="51"/>
  <c r="AQ41" i="51"/>
  <c r="AQ49" i="51"/>
  <c r="AQ48" i="51"/>
  <c r="AQ42" i="51"/>
  <c r="J1" i="53"/>
  <c r="AQ41" i="53"/>
  <c r="AQ49" i="53"/>
  <c r="AQ48" i="53"/>
  <c r="AQ47" i="53"/>
  <c r="AQ46" i="53"/>
  <c r="AQ45" i="53"/>
  <c r="AQ44" i="53"/>
  <c r="AQ43" i="53"/>
  <c r="AQ42" i="53"/>
  <c r="J1" i="52"/>
  <c r="AQ48" i="52"/>
  <c r="AQ47" i="52"/>
  <c r="AQ46" i="52"/>
  <c r="AQ45" i="52"/>
  <c r="AQ44" i="52"/>
  <c r="AQ43" i="52"/>
  <c r="AQ42" i="52"/>
  <c r="AQ41" i="52"/>
  <c r="AQ49" i="52"/>
  <c r="J1" i="48"/>
  <c r="AQ44" i="48"/>
  <c r="AQ43" i="48"/>
  <c r="AQ48" i="48"/>
  <c r="AQ45" i="48"/>
  <c r="AQ46" i="48"/>
  <c r="AQ42" i="48"/>
  <c r="AQ47" i="48"/>
  <c r="AQ49" i="48"/>
  <c r="AQ41" i="48"/>
  <c r="AP41" i="51"/>
  <c r="AP46" i="51"/>
  <c r="AP45" i="51"/>
  <c r="AP44" i="51"/>
  <c r="AP43" i="51"/>
  <c r="AP42" i="51"/>
  <c r="AP49" i="51"/>
  <c r="AP48" i="51"/>
  <c r="AP47" i="51"/>
  <c r="I1" i="53"/>
  <c r="AP44" i="53"/>
  <c r="AP43" i="53"/>
  <c r="AP42" i="53"/>
  <c r="AP41" i="53"/>
  <c r="AP49" i="53"/>
  <c r="AP48" i="53"/>
  <c r="AP47" i="53"/>
  <c r="AP46" i="53"/>
  <c r="AP45" i="53"/>
  <c r="AP41" i="52"/>
  <c r="AP49" i="52"/>
  <c r="AP48" i="52"/>
  <c r="AP43" i="52"/>
  <c r="AP42" i="52"/>
  <c r="I1" i="52"/>
  <c r="AP47" i="52"/>
  <c r="AP46" i="52"/>
  <c r="AP45" i="52"/>
  <c r="AP44" i="52"/>
  <c r="I1" i="48"/>
  <c r="AP45" i="48"/>
  <c r="AP44" i="48"/>
  <c r="AP43" i="48"/>
  <c r="AP47" i="48"/>
  <c r="AP42" i="48"/>
  <c r="AP49" i="48"/>
  <c r="AP48" i="48"/>
  <c r="AP46" i="48"/>
  <c r="AP41" i="48"/>
  <c r="AO48" i="51"/>
  <c r="AO47" i="51"/>
  <c r="AO46" i="51"/>
  <c r="AO45" i="51"/>
  <c r="AO44" i="51"/>
  <c r="AO42" i="51"/>
  <c r="AO41" i="51"/>
  <c r="AO49" i="51"/>
  <c r="AO43" i="51"/>
  <c r="H1" i="53"/>
  <c r="AO49" i="53"/>
  <c r="AO48" i="53"/>
  <c r="AO47" i="53"/>
  <c r="AO46" i="53"/>
  <c r="AO42" i="53"/>
  <c r="AO45" i="53"/>
  <c r="AO44" i="53"/>
  <c r="AO43" i="53"/>
  <c r="AO41" i="53"/>
  <c r="AO49" i="52"/>
  <c r="AO48" i="52"/>
  <c r="AO47" i="52"/>
  <c r="AO46" i="52"/>
  <c r="AO45" i="52"/>
  <c r="AO44" i="52"/>
  <c r="AO43" i="52"/>
  <c r="H1" i="52"/>
  <c r="AO42" i="52"/>
  <c r="AO41" i="52"/>
  <c r="H1" i="48"/>
  <c r="AO48" i="48"/>
  <c r="AO47" i="48"/>
  <c r="AO46" i="48"/>
  <c r="AO41" i="48"/>
  <c r="AO49" i="48"/>
  <c r="AO45" i="48"/>
  <c r="AO44" i="48"/>
  <c r="AO43" i="48"/>
  <c r="AO42" i="48"/>
  <c r="AN42" i="51"/>
  <c r="AN41" i="51"/>
  <c r="AN30" i="51"/>
  <c r="AN49" i="51"/>
  <c r="AN48" i="51"/>
  <c r="AN47" i="51"/>
  <c r="AN46" i="51"/>
  <c r="AN45" i="51"/>
  <c r="AN44" i="51"/>
  <c r="AN43" i="51"/>
  <c r="AN36" i="53"/>
  <c r="AN35" i="53"/>
  <c r="AN42" i="53"/>
  <c r="AN31" i="53"/>
  <c r="AN41" i="53"/>
  <c r="AN45" i="53"/>
  <c r="AN32" i="53"/>
  <c r="AN44" i="53"/>
  <c r="AN38" i="53"/>
  <c r="AN43" i="53"/>
  <c r="AN37" i="53"/>
  <c r="AN34" i="53"/>
  <c r="AN33" i="53"/>
  <c r="AN40" i="53"/>
  <c r="AN39" i="53"/>
  <c r="AN30" i="53"/>
  <c r="AN49" i="53"/>
  <c r="AN48" i="53"/>
  <c r="AN47" i="53"/>
  <c r="AN46" i="53"/>
  <c r="AN42" i="52"/>
  <c r="AN41" i="52"/>
  <c r="G1" i="52"/>
  <c r="AN49" i="52"/>
  <c r="AN48" i="52"/>
  <c r="AN47" i="52"/>
  <c r="AN46" i="52"/>
  <c r="AN45" i="52"/>
  <c r="AN44" i="52"/>
  <c r="AN43" i="52"/>
  <c r="AN42" i="48"/>
  <c r="AN47" i="48"/>
  <c r="G1" i="48"/>
  <c r="AN45" i="48"/>
  <c r="AN44" i="48"/>
  <c r="AN43" i="48"/>
  <c r="AN41" i="48"/>
  <c r="AN49" i="48"/>
  <c r="AN48" i="48"/>
  <c r="AN46" i="48"/>
  <c r="BB43" i="53"/>
  <c r="BB49" i="53"/>
  <c r="BB48" i="53"/>
  <c r="BB47" i="53"/>
  <c r="BB46" i="53"/>
  <c r="BB45" i="53"/>
  <c r="BB44" i="53"/>
  <c r="BB42" i="53"/>
  <c r="BB41" i="53"/>
  <c r="BB43" i="51"/>
  <c r="BB42" i="51"/>
  <c r="BB48" i="51"/>
  <c r="BB47" i="51"/>
  <c r="BB46" i="51"/>
  <c r="BB45" i="51"/>
  <c r="BB44" i="51"/>
  <c r="BB41" i="51"/>
  <c r="BB49" i="51"/>
  <c r="BB41" i="47"/>
  <c r="BB49" i="47"/>
  <c r="BB43" i="47"/>
  <c r="BB42" i="47"/>
  <c r="BB48" i="47"/>
  <c r="BB47" i="47"/>
  <c r="BB46" i="47"/>
  <c r="BB45" i="47"/>
  <c r="BB44" i="47"/>
  <c r="U1" i="48"/>
  <c r="BB45" i="48"/>
  <c r="BB42" i="48"/>
  <c r="BB44" i="48"/>
  <c r="BB48" i="48"/>
  <c r="BB47" i="48"/>
  <c r="BB46" i="48"/>
  <c r="BB43" i="48"/>
  <c r="BB41" i="48"/>
  <c r="BB49" i="48"/>
  <c r="U1" i="52"/>
  <c r="BB45" i="52"/>
  <c r="BB44" i="52"/>
  <c r="BB43" i="52"/>
  <c r="BB42" i="52"/>
  <c r="BB41" i="52"/>
  <c r="BB49" i="52"/>
  <c r="BB48" i="52"/>
  <c r="BB47" i="52"/>
  <c r="BB46" i="52"/>
  <c r="S57" i="12" a="1"/>
  <c r="S57" i="12" l="1"/>
  <c r="R58" i="12"/>
  <c r="X57" i="12"/>
  <c r="V57" i="12"/>
  <c r="AM45" i="47"/>
  <c r="AM35" i="47"/>
  <c r="AM30" i="47"/>
  <c r="AM42" i="47"/>
  <c r="AM43" i="47"/>
  <c r="AM36" i="47"/>
  <c r="AM48" i="47"/>
  <c r="AM39" i="47"/>
  <c r="AM31" i="47"/>
  <c r="F1" i="47"/>
  <c r="AM33" i="47"/>
  <c r="AM41" i="47"/>
  <c r="AM37" i="47"/>
  <c r="AM46" i="47"/>
  <c r="AM38" i="47"/>
  <c r="AM47" i="47"/>
  <c r="AM32" i="47"/>
  <c r="AM49" i="47"/>
  <c r="AM40" i="47"/>
  <c r="AM44" i="47"/>
  <c r="AT33" i="47"/>
  <c r="AT34" i="47"/>
  <c r="M1" i="47"/>
  <c r="AT48" i="47"/>
  <c r="AT49" i="47"/>
  <c r="AT45" i="47"/>
  <c r="AT47" i="47"/>
  <c r="AT35" i="47"/>
  <c r="AT41" i="47"/>
  <c r="AT36" i="47"/>
  <c r="AT42" i="47"/>
  <c r="AT31" i="47"/>
  <c r="AT43" i="47"/>
  <c r="AT39" i="47"/>
  <c r="AT44" i="47"/>
  <c r="AT38" i="47"/>
  <c r="AT46" i="47"/>
  <c r="AT30" i="47"/>
  <c r="AT37" i="47"/>
  <c r="AV43" i="47"/>
  <c r="AN44" i="47"/>
  <c r="AN31" i="47"/>
  <c r="AV44" i="47"/>
  <c r="AN45" i="47"/>
  <c r="AN39" i="47"/>
  <c r="AV45" i="47"/>
  <c r="AN47" i="47"/>
  <c r="AN34" i="47"/>
  <c r="AV46" i="47"/>
  <c r="AN32" i="47"/>
  <c r="AV35" i="47"/>
  <c r="AV41" i="47"/>
  <c r="AN48" i="47"/>
  <c r="AN33" i="47"/>
  <c r="AV30" i="47"/>
  <c r="AV49" i="47"/>
  <c r="AV36" i="47"/>
  <c r="AV37" i="47"/>
  <c r="AV31" i="47"/>
  <c r="AV39" i="47"/>
  <c r="AV32" i="47"/>
  <c r="AN49" i="47"/>
  <c r="AN35" i="47"/>
  <c r="AV40" i="47"/>
  <c r="AN41" i="47"/>
  <c r="AN30" i="47"/>
  <c r="AV33" i="47"/>
  <c r="AV47" i="47"/>
  <c r="AN42" i="47"/>
  <c r="AN37" i="47"/>
  <c r="AV34" i="47"/>
  <c r="AV48" i="47"/>
  <c r="G1" i="47"/>
  <c r="AN38" i="47"/>
  <c r="O1" i="47"/>
  <c r="AN43" i="47"/>
  <c r="BZ21" i="48"/>
  <c r="CE17" i="52"/>
  <c r="CI14" i="48"/>
  <c r="CK17" i="52"/>
  <c r="CM16" i="47"/>
  <c r="BY16" i="48"/>
  <c r="CI20" i="52"/>
  <c r="CK20" i="48"/>
  <c r="CA14" i="47"/>
  <c r="CM22" i="48"/>
  <c r="CM20" i="51"/>
  <c r="CM15" i="53"/>
  <c r="BY20" i="53"/>
  <c r="BY16" i="51"/>
  <c r="BZ22" i="52"/>
  <c r="BZ21" i="51"/>
  <c r="CA17" i="53"/>
  <c r="CA15" i="51"/>
  <c r="CB17" i="48"/>
  <c r="CB18" i="53"/>
  <c r="CC14" i="48"/>
  <c r="CC19" i="52"/>
  <c r="CC22" i="51"/>
  <c r="CD17" i="52"/>
  <c r="CD22" i="53"/>
  <c r="CD18" i="51"/>
  <c r="CE22" i="48"/>
  <c r="CE20" i="53"/>
  <c r="CF14" i="48"/>
  <c r="CF18" i="52"/>
  <c r="CG17" i="52"/>
  <c r="CG22" i="53"/>
  <c r="CG22" i="51"/>
  <c r="CH15" i="48"/>
  <c r="CI15" i="51"/>
  <c r="CJ18" i="52"/>
  <c r="CJ16" i="53"/>
  <c r="CJ15" i="51"/>
  <c r="CK19" i="53"/>
  <c r="BX15" i="48"/>
  <c r="BX15" i="53"/>
  <c r="BX21" i="51"/>
  <c r="BZ21" i="47"/>
  <c r="CH21" i="47"/>
  <c r="CJ14" i="47"/>
  <c r="CI21" i="47"/>
  <c r="CF14" i="47"/>
  <c r="CF16" i="53"/>
  <c r="CD17" i="47"/>
  <c r="CB14" i="47"/>
  <c r="CM22" i="52"/>
  <c r="BY16" i="52"/>
  <c r="BZ18" i="53"/>
  <c r="CA22" i="48"/>
  <c r="CA22" i="52"/>
  <c r="CB14" i="52"/>
  <c r="CB21" i="51"/>
  <c r="CC19" i="53"/>
  <c r="CD17" i="48"/>
  <c r="CE22" i="51"/>
  <c r="CG19" i="48"/>
  <c r="CH21" i="52"/>
  <c r="CH17" i="53"/>
  <c r="CH16" i="51"/>
  <c r="CI20" i="53"/>
  <c r="CK21" i="51"/>
  <c r="BX22" i="52"/>
  <c r="CK17" i="47"/>
  <c r="CF16" i="51"/>
  <c r="CC15" i="47"/>
  <c r="CJ19" i="48"/>
  <c r="CM17" i="51"/>
  <c r="BY14" i="52"/>
  <c r="BY5" i="53"/>
  <c r="BZ17" i="48"/>
  <c r="BZ19" i="52"/>
  <c r="BZ18" i="51"/>
  <c r="CA18" i="52"/>
  <c r="CA14" i="53"/>
  <c r="CA20" i="51"/>
  <c r="CB18" i="48"/>
  <c r="CB15" i="53"/>
  <c r="CC15" i="48"/>
  <c r="CC16" i="52"/>
  <c r="CC19" i="51"/>
  <c r="CD14" i="52"/>
  <c r="CD16" i="53"/>
  <c r="CD21" i="51"/>
  <c r="CE19" i="48"/>
  <c r="CE17" i="53"/>
  <c r="CF15" i="52"/>
  <c r="CG14" i="52"/>
  <c r="CG19" i="53"/>
  <c r="CG14" i="51"/>
  <c r="CH21" i="48"/>
  <c r="CH20" i="53"/>
  <c r="CI20" i="48"/>
  <c r="CJ15" i="52"/>
  <c r="CJ22" i="51"/>
  <c r="CK21" i="53"/>
  <c r="BW10" i="48"/>
  <c r="BW12" i="48"/>
  <c r="BW19" i="52"/>
  <c r="BW13" i="53"/>
  <c r="BW15" i="51"/>
  <c r="BX15" i="52"/>
  <c r="BX5" i="53"/>
  <c r="BX19" i="51"/>
  <c r="BX10" i="51"/>
  <c r="BW11" i="47"/>
  <c r="BZ19" i="47"/>
  <c r="CJ20" i="47"/>
  <c r="CI16" i="47"/>
  <c r="CD21" i="47"/>
  <c r="CB19" i="47"/>
  <c r="CM22" i="47"/>
  <c r="CM18" i="51"/>
  <c r="BY17" i="48"/>
  <c r="CM14" i="47"/>
  <c r="CM19" i="51"/>
  <c r="CM14" i="53"/>
  <c r="BY4" i="53"/>
  <c r="T1" i="53"/>
  <c r="BA39" i="53"/>
  <c r="BA32" i="53"/>
  <c r="BR5" i="53" s="1"/>
  <c r="BA31" i="53"/>
  <c r="BR4" i="53" s="1"/>
  <c r="BA38" i="53"/>
  <c r="BR11" i="53" s="1"/>
  <c r="BA35" i="53"/>
  <c r="BR8" i="53" s="1"/>
  <c r="BA33" i="53"/>
  <c r="BR6" i="53" s="1"/>
  <c r="BA37" i="53"/>
  <c r="BR10" i="53" s="1"/>
  <c r="BA30" i="53"/>
  <c r="BQ3" i="53" s="1"/>
  <c r="BA36" i="53"/>
  <c r="BR9" i="53" s="1"/>
  <c r="BA40" i="53"/>
  <c r="BR13" i="53" s="1"/>
  <c r="BA34" i="53"/>
  <c r="BR7" i="53" s="1"/>
  <c r="BW19" i="48"/>
  <c r="BW15" i="48"/>
  <c r="BW21" i="52"/>
  <c r="BW16" i="53"/>
  <c r="BW12" i="51"/>
  <c r="BX3" i="53"/>
  <c r="BX4" i="51"/>
  <c r="BW5" i="47"/>
  <c r="CM19" i="52"/>
  <c r="CM14" i="48"/>
  <c r="CM21" i="51"/>
  <c r="CM17" i="53"/>
  <c r="CM20" i="52"/>
  <c r="CM16" i="48"/>
  <c r="CM15" i="51"/>
  <c r="CM18" i="53"/>
  <c r="CM21" i="52"/>
  <c r="CM19" i="48"/>
  <c r="CM16" i="51"/>
  <c r="CM19" i="53"/>
  <c r="CM20" i="48"/>
  <c r="CM20" i="53"/>
  <c r="BY3" i="53"/>
  <c r="BY20" i="51"/>
  <c r="CA19" i="51"/>
  <c r="CB22" i="53"/>
  <c r="CC22" i="48"/>
  <c r="CD21" i="52"/>
  <c r="CE14" i="53"/>
  <c r="CF21" i="48"/>
  <c r="CG20" i="52"/>
  <c r="CG17" i="51"/>
  <c r="CJ22" i="52"/>
  <c r="CJ20" i="51"/>
  <c r="CK16" i="53"/>
  <c r="BW4" i="52"/>
  <c r="BW11" i="52"/>
  <c r="BW12" i="53"/>
  <c r="BW20" i="51"/>
  <c r="BW7" i="51"/>
  <c r="BX20" i="53"/>
  <c r="BX16" i="53"/>
  <c r="BX3" i="51"/>
  <c r="BW19" i="47"/>
  <c r="BW7" i="47"/>
  <c r="BZ15" i="47"/>
  <c r="CH16" i="47"/>
  <c r="CI20" i="47"/>
  <c r="CF21" i="47"/>
  <c r="CF19" i="53"/>
  <c r="CB21" i="47"/>
  <c r="CM21" i="48"/>
  <c r="CM21" i="53"/>
  <c r="BY17" i="52"/>
  <c r="BY12" i="53"/>
  <c r="BZ15" i="53"/>
  <c r="CB15" i="52"/>
  <c r="CB22" i="51"/>
  <c r="CC21" i="48"/>
  <c r="CC20" i="53"/>
  <c r="CD19" i="48"/>
  <c r="CD22" i="52"/>
  <c r="CM14" i="52"/>
  <c r="CM17" i="47"/>
  <c r="CM22" i="53"/>
  <c r="BY18" i="52"/>
  <c r="BY13" i="53"/>
  <c r="BY22" i="51"/>
  <c r="BZ19" i="53"/>
  <c r="CA15" i="48"/>
  <c r="CA14" i="52"/>
  <c r="CA14" i="51"/>
  <c r="CB16" i="52"/>
  <c r="CB14" i="53"/>
  <c r="CC16" i="48"/>
  <c r="CC21" i="53"/>
  <c r="CM15" i="52"/>
  <c r="CM17" i="48"/>
  <c r="CM18" i="47"/>
  <c r="BY19" i="52"/>
  <c r="BY6" i="53"/>
  <c r="BZ14" i="52"/>
  <c r="BZ20" i="53"/>
  <c r="BZ16" i="51"/>
  <c r="CM16" i="52"/>
  <c r="CM15" i="48"/>
  <c r="CM19" i="47"/>
  <c r="CM16" i="53"/>
  <c r="BY20" i="52"/>
  <c r="BY7" i="53"/>
  <c r="BY3" i="51"/>
  <c r="BZ15" i="52"/>
  <c r="BZ21" i="53"/>
  <c r="BZ22" i="51"/>
  <c r="CA16" i="48"/>
  <c r="CA19" i="53"/>
  <c r="CB18" i="52"/>
  <c r="CB16" i="51"/>
  <c r="CC14" i="52"/>
  <c r="CC14" i="51"/>
  <c r="CD19" i="53"/>
  <c r="CE14" i="48"/>
  <c r="CE21" i="52"/>
  <c r="CE18" i="51"/>
  <c r="CF20" i="52"/>
  <c r="CG14" i="53"/>
  <c r="CH14" i="48"/>
  <c r="CH17" i="52"/>
  <c r="CH20" i="51"/>
  <c r="CI14" i="52"/>
  <c r="CI17" i="53"/>
  <c r="CI19" i="51"/>
  <c r="CJ18" i="53"/>
  <c r="CK22" i="52"/>
  <c r="CM17" i="52"/>
  <c r="CM18" i="48"/>
  <c r="CM20" i="47"/>
  <c r="BY19" i="48"/>
  <c r="CM18" i="52"/>
  <c r="CM21" i="47"/>
  <c r="CM22" i="51"/>
  <c r="BY21" i="48"/>
  <c r="BY22" i="52"/>
  <c r="BY16" i="53"/>
  <c r="CM15" i="47"/>
  <c r="CM14" i="51"/>
  <c r="CB5" i="51"/>
  <c r="CC5" i="51"/>
  <c r="CF13" i="48"/>
  <c r="BY15" i="52"/>
  <c r="BY18" i="53"/>
  <c r="BZ18" i="48"/>
  <c r="BZ20" i="52"/>
  <c r="BZ19" i="51"/>
  <c r="CA19" i="52"/>
  <c r="CA15" i="53"/>
  <c r="CA21" i="51"/>
  <c r="CB21" i="48"/>
  <c r="CB16" i="53"/>
  <c r="CC17" i="48"/>
  <c r="CC17" i="52"/>
  <c r="CC20" i="51"/>
  <c r="CD15" i="52"/>
  <c r="CD17" i="53"/>
  <c r="CD16" i="51"/>
  <c r="CE20" i="48"/>
  <c r="CE18" i="53"/>
  <c r="CF18" i="48"/>
  <c r="CF16" i="52"/>
  <c r="CG15" i="52"/>
  <c r="CG20" i="53"/>
  <c r="CG20" i="51"/>
  <c r="CH22" i="48"/>
  <c r="CH21" i="53"/>
  <c r="CI21" i="48"/>
  <c r="CI21" i="52"/>
  <c r="CI16" i="51"/>
  <c r="CJ16" i="52"/>
  <c r="CJ14" i="53"/>
  <c r="CK14" i="48"/>
  <c r="CK18" i="53"/>
  <c r="BA39" i="52"/>
  <c r="BR12" i="52" s="1"/>
  <c r="BA31" i="52"/>
  <c r="BA38" i="52"/>
  <c r="BA37" i="52"/>
  <c r="BR10" i="52" s="1"/>
  <c r="BA30" i="52"/>
  <c r="BQ3" i="52" s="1"/>
  <c r="BA32" i="52"/>
  <c r="BR5" i="52" s="1"/>
  <c r="BA33" i="52"/>
  <c r="BR6" i="52" s="1"/>
  <c r="BA36" i="52"/>
  <c r="BR9" i="52" s="1"/>
  <c r="BA40" i="52"/>
  <c r="BR13" i="52" s="1"/>
  <c r="BA35" i="52"/>
  <c r="BR8" i="52" s="1"/>
  <c r="BA34" i="52"/>
  <c r="BR7" i="52" s="1"/>
  <c r="BW17" i="48"/>
  <c r="BW14" i="48"/>
  <c r="BW20" i="52"/>
  <c r="BW14" i="53"/>
  <c r="BW4" i="51"/>
  <c r="BX20" i="48"/>
  <c r="BX16" i="52"/>
  <c r="BX8" i="51"/>
  <c r="BX16" i="51"/>
  <c r="BW4" i="47"/>
  <c r="CA15" i="47"/>
  <c r="BZ16" i="47"/>
  <c r="CJ22" i="47"/>
  <c r="CI17" i="47"/>
  <c r="CF14" i="53"/>
  <c r="CD22" i="47"/>
  <c r="CB20" i="47"/>
  <c r="BY18" i="48"/>
  <c r="BY19" i="53"/>
  <c r="BY14" i="53"/>
  <c r="BZ22" i="48"/>
  <c r="BZ21" i="52"/>
  <c r="BZ20" i="51"/>
  <c r="CA20" i="52"/>
  <c r="CA16" i="53"/>
  <c r="CA22" i="51"/>
  <c r="CB16" i="48"/>
  <c r="CB17" i="53"/>
  <c r="CC20" i="48"/>
  <c r="CC18" i="52"/>
  <c r="CC21" i="51"/>
  <c r="CD16" i="52"/>
  <c r="CD18" i="53"/>
  <c r="CD17" i="51"/>
  <c r="CE21" i="48"/>
  <c r="CE19" i="53"/>
  <c r="CF22" i="48"/>
  <c r="CF17" i="52"/>
  <c r="CG16" i="52"/>
  <c r="CG21" i="53"/>
  <c r="CG21" i="51"/>
  <c r="CH22" i="53"/>
  <c r="CI22" i="48"/>
  <c r="CI22" i="52"/>
  <c r="CI14" i="51"/>
  <c r="CJ17" i="52"/>
  <c r="CJ15" i="53"/>
  <c r="CJ14" i="51"/>
  <c r="CK19" i="48"/>
  <c r="CK22" i="53"/>
  <c r="BW18" i="48"/>
  <c r="BW6" i="48"/>
  <c r="BW9" i="52"/>
  <c r="BW15" i="53"/>
  <c r="BW16" i="51"/>
  <c r="BX3" i="48"/>
  <c r="BX13" i="53"/>
  <c r="BX20" i="51"/>
  <c r="BX11" i="51"/>
  <c r="BW12" i="47"/>
  <c r="CA17" i="47"/>
  <c r="BZ20" i="47"/>
  <c r="CH19" i="47"/>
  <c r="CI19" i="47"/>
  <c r="CF16" i="47"/>
  <c r="CF15" i="53"/>
  <c r="CB22" i="47"/>
  <c r="CB6" i="51"/>
  <c r="CF7" i="48"/>
  <c r="BX9" i="48"/>
  <c r="CH10" i="47"/>
  <c r="BY20" i="48"/>
  <c r="BY21" i="53"/>
  <c r="BY15" i="53"/>
  <c r="BY17" i="51"/>
  <c r="BZ14" i="48"/>
  <c r="BZ14" i="53"/>
  <c r="CA14" i="48"/>
  <c r="CA15" i="52"/>
  <c r="CA16" i="51"/>
  <c r="CB19" i="53"/>
  <c r="CC19" i="48"/>
  <c r="CC20" i="52"/>
  <c r="CD18" i="52"/>
  <c r="CD19" i="51"/>
  <c r="CE21" i="53"/>
  <c r="CF15" i="48"/>
  <c r="CH14" i="53"/>
  <c r="CI17" i="48"/>
  <c r="CJ15" i="48"/>
  <c r="CJ19" i="52"/>
  <c r="CJ17" i="51"/>
  <c r="CK14" i="52"/>
  <c r="CK18" i="51"/>
  <c r="BW20" i="48"/>
  <c r="BW14" i="52"/>
  <c r="BW22" i="52"/>
  <c r="BW9" i="53"/>
  <c r="BW5" i="51"/>
  <c r="BX16" i="48"/>
  <c r="BX18" i="53"/>
  <c r="BX6" i="53"/>
  <c r="BX22" i="51"/>
  <c r="BW9" i="47"/>
  <c r="BW17" i="47"/>
  <c r="BZ22" i="47"/>
  <c r="CH22" i="47"/>
  <c r="T1" i="47"/>
  <c r="BA30" i="47"/>
  <c r="BA34" i="47"/>
  <c r="BA36" i="47"/>
  <c r="BA35" i="47"/>
  <c r="BA33" i="47"/>
  <c r="BA39" i="47"/>
  <c r="BA31" i="47"/>
  <c r="BA38" i="47"/>
  <c r="BA32" i="47"/>
  <c r="BA40" i="47"/>
  <c r="BA37" i="47"/>
  <c r="CI22" i="47"/>
  <c r="CF18" i="47"/>
  <c r="CF17" i="53"/>
  <c r="CD19" i="47"/>
  <c r="CB15" i="47"/>
  <c r="BY22" i="53"/>
  <c r="BY8" i="53"/>
  <c r="BY18" i="51"/>
  <c r="BZ19" i="48"/>
  <c r="CA19" i="48"/>
  <c r="CA16" i="52"/>
  <c r="CA17" i="51"/>
  <c r="CB22" i="52"/>
  <c r="CB20" i="53"/>
  <c r="CD20" i="48"/>
  <c r="CD19" i="52"/>
  <c r="CD20" i="51"/>
  <c r="CE15" i="52"/>
  <c r="CE22" i="53"/>
  <c r="CE15" i="51"/>
  <c r="CF17" i="48"/>
  <c r="CG16" i="48"/>
  <c r="CG18" i="52"/>
  <c r="CG15" i="51"/>
  <c r="CH14" i="52"/>
  <c r="CH15" i="53"/>
  <c r="CH14" i="51"/>
  <c r="CI19" i="48"/>
  <c r="CI18" i="53"/>
  <c r="CJ18" i="48"/>
  <c r="CJ20" i="52"/>
  <c r="CJ18" i="51"/>
  <c r="CK15" i="52"/>
  <c r="CK14" i="53"/>
  <c r="CK19" i="51"/>
  <c r="BW21" i="48"/>
  <c r="BW15" i="52"/>
  <c r="BW10" i="52"/>
  <c r="BW11" i="53"/>
  <c r="BW13" i="51"/>
  <c r="BX14" i="48"/>
  <c r="BX7" i="53"/>
  <c r="BX14" i="53"/>
  <c r="BW6" i="47"/>
  <c r="BW13" i="47"/>
  <c r="CK14" i="47"/>
  <c r="CF14" i="51"/>
  <c r="CF19" i="47"/>
  <c r="CC14" i="47"/>
  <c r="CB16" i="47"/>
  <c r="BY15" i="48"/>
  <c r="BY9" i="53"/>
  <c r="BY19" i="51"/>
  <c r="BZ20" i="48"/>
  <c r="BZ17" i="53"/>
  <c r="CA21" i="48"/>
  <c r="CA21" i="52"/>
  <c r="CA18" i="51"/>
  <c r="CB21" i="53"/>
  <c r="CB15" i="51"/>
  <c r="CC18" i="48"/>
  <c r="CC18" i="53"/>
  <c r="CD14" i="48"/>
  <c r="CD20" i="52"/>
  <c r="CD22" i="51"/>
  <c r="CE16" i="52"/>
  <c r="CE16" i="51"/>
  <c r="CG20" i="48"/>
  <c r="CG19" i="52"/>
  <c r="CG16" i="51"/>
  <c r="CH15" i="52"/>
  <c r="CH16" i="53"/>
  <c r="CH15" i="51"/>
  <c r="CI15" i="48"/>
  <c r="CI19" i="53"/>
  <c r="CJ22" i="48"/>
  <c r="CJ21" i="52"/>
  <c r="CJ19" i="51"/>
  <c r="CK16" i="52"/>
  <c r="CK15" i="53"/>
  <c r="CK20" i="51"/>
  <c r="BW9" i="48"/>
  <c r="BW16" i="52"/>
  <c r="BW4" i="53"/>
  <c r="BW8" i="51"/>
  <c r="BW6" i="51"/>
  <c r="BX19" i="53"/>
  <c r="BX8" i="53"/>
  <c r="BX18" i="51"/>
  <c r="BW8" i="47"/>
  <c r="BW18" i="47"/>
  <c r="BZ14" i="47"/>
  <c r="CH14" i="47"/>
  <c r="CK16" i="47"/>
  <c r="CF15" i="51"/>
  <c r="CI18" i="47"/>
  <c r="CF20" i="47"/>
  <c r="CF18" i="53"/>
  <c r="CC22" i="47"/>
  <c r="CB18" i="47"/>
  <c r="CC3" i="51"/>
  <c r="CF3" i="48"/>
  <c r="BQ24" i="48"/>
  <c r="BQ25" i="48" s="1"/>
  <c r="BQ26" i="48" s="1"/>
  <c r="BQ27" i="48" s="1"/>
  <c r="BQ28" i="48" s="1"/>
  <c r="BQ29" i="48" s="1"/>
  <c r="BQ30" i="48" s="1"/>
  <c r="BQ31" i="48" s="1"/>
  <c r="BQ32" i="48" s="1"/>
  <c r="BQ33" i="48" s="1"/>
  <c r="BQ34" i="48" s="1"/>
  <c r="BQ35" i="48" s="1"/>
  <c r="BQ36" i="48" s="1"/>
  <c r="BQ37" i="48" s="1"/>
  <c r="BQ38" i="48" s="1"/>
  <c r="BQ39" i="48" s="1"/>
  <c r="BQ40" i="48" s="1"/>
  <c r="BQ41" i="48" s="1"/>
  <c r="BQ42" i="48" s="1"/>
  <c r="BQ43" i="48" s="1"/>
  <c r="BQ44" i="48" s="1"/>
  <c r="BX10" i="48"/>
  <c r="CE7" i="48"/>
  <c r="CF12" i="52"/>
  <c r="CI12" i="51"/>
  <c r="CK3" i="51"/>
  <c r="BX5" i="52"/>
  <c r="CD14" i="51"/>
  <c r="CE18" i="52"/>
  <c r="CE15" i="53"/>
  <c r="CF20" i="48"/>
  <c r="CG21" i="52"/>
  <c r="CG18" i="51"/>
  <c r="CH22" i="52"/>
  <c r="CH18" i="53"/>
  <c r="CH17" i="51"/>
  <c r="CI16" i="48"/>
  <c r="CI14" i="53"/>
  <c r="CJ16" i="48"/>
  <c r="CJ21" i="51"/>
  <c r="CK19" i="52"/>
  <c r="CK17" i="53"/>
  <c r="CK22" i="51"/>
  <c r="BW7" i="48"/>
  <c r="BW12" i="52"/>
  <c r="BW3" i="52"/>
  <c r="BW6" i="53"/>
  <c r="BW21" i="51"/>
  <c r="BW17" i="51"/>
  <c r="BX21" i="53"/>
  <c r="BX12" i="51"/>
  <c r="BW21" i="47"/>
  <c r="BW20" i="47"/>
  <c r="CH17" i="47"/>
  <c r="CK20" i="47"/>
  <c r="CF17" i="51"/>
  <c r="CF22" i="47"/>
  <c r="CF20" i="53"/>
  <c r="CC16" i="47"/>
  <c r="CD21" i="48"/>
  <c r="CD15" i="51"/>
  <c r="CE19" i="52"/>
  <c r="CE16" i="53"/>
  <c r="CE14" i="51"/>
  <c r="CF16" i="48"/>
  <c r="CG18" i="48"/>
  <c r="CG22" i="52"/>
  <c r="CG19" i="51"/>
  <c r="CH19" i="53"/>
  <c r="CH18" i="51"/>
  <c r="CI15" i="53"/>
  <c r="CJ14" i="48"/>
  <c r="CK21" i="48"/>
  <c r="CK20" i="52"/>
  <c r="BW22" i="48"/>
  <c r="BW5" i="52"/>
  <c r="BW7" i="53"/>
  <c r="BW22" i="51"/>
  <c r="BW18" i="51"/>
  <c r="BX3" i="52"/>
  <c r="BX22" i="53"/>
  <c r="BX5" i="51"/>
  <c r="BW22" i="47"/>
  <c r="CA16" i="47"/>
  <c r="CH18" i="47"/>
  <c r="CK21" i="47"/>
  <c r="CF18" i="51"/>
  <c r="CF21" i="53"/>
  <c r="CC17" i="47"/>
  <c r="CA20" i="48"/>
  <c r="CA18" i="53"/>
  <c r="CB14" i="48"/>
  <c r="CB17" i="52"/>
  <c r="CB14" i="51"/>
  <c r="CC22" i="53"/>
  <c r="CD22" i="48"/>
  <c r="CE17" i="48"/>
  <c r="CE20" i="52"/>
  <c r="CE17" i="51"/>
  <c r="CF19" i="52"/>
  <c r="CG17" i="48"/>
  <c r="CH17" i="48"/>
  <c r="CH16" i="52"/>
  <c r="CH19" i="51"/>
  <c r="CI19" i="52"/>
  <c r="CI16" i="53"/>
  <c r="CI18" i="51"/>
  <c r="CJ17" i="48"/>
  <c r="CJ17" i="53"/>
  <c r="CK16" i="48"/>
  <c r="CK21" i="52"/>
  <c r="CK14" i="51"/>
  <c r="BW11" i="48"/>
  <c r="BW13" i="52"/>
  <c r="BW21" i="53"/>
  <c r="BW17" i="53"/>
  <c r="BW19" i="51"/>
  <c r="BX14" i="52"/>
  <c r="BX10" i="53"/>
  <c r="BX13" i="51"/>
  <c r="CA18" i="47"/>
  <c r="CH20" i="47"/>
  <c r="CK22" i="47"/>
  <c r="CJ21" i="47"/>
  <c r="CF19" i="51"/>
  <c r="CF15" i="47"/>
  <c r="CF22" i="53"/>
  <c r="CC18" i="47"/>
  <c r="CK15" i="51"/>
  <c r="BW16" i="48"/>
  <c r="BW6" i="52"/>
  <c r="BW22" i="53"/>
  <c r="BW18" i="53"/>
  <c r="BW9" i="51"/>
  <c r="BX21" i="48"/>
  <c r="BX17" i="52"/>
  <c r="BX9" i="53"/>
  <c r="BX6" i="51"/>
  <c r="BW3" i="47"/>
  <c r="CA19" i="47"/>
  <c r="CH15" i="47"/>
  <c r="CJ15" i="47"/>
  <c r="CF20" i="51"/>
  <c r="CF17" i="47"/>
  <c r="CD14" i="47"/>
  <c r="CC19" i="47"/>
  <c r="BY21" i="52"/>
  <c r="BY10" i="53"/>
  <c r="BY14" i="51"/>
  <c r="BZ22" i="53"/>
  <c r="CA17" i="48"/>
  <c r="CA20" i="53"/>
  <c r="CB22" i="48"/>
  <c r="CB19" i="52"/>
  <c r="CB17" i="51"/>
  <c r="CC15" i="52"/>
  <c r="CC14" i="53"/>
  <c r="CC15" i="51"/>
  <c r="CD20" i="53"/>
  <c r="CE22" i="52"/>
  <c r="CE19" i="51"/>
  <c r="CF21" i="52"/>
  <c r="CG22" i="48"/>
  <c r="CG15" i="53"/>
  <c r="CH16" i="48"/>
  <c r="CH18" i="52"/>
  <c r="CH21" i="51"/>
  <c r="CI15" i="52"/>
  <c r="CI21" i="53"/>
  <c r="CI20" i="51"/>
  <c r="CJ20" i="48"/>
  <c r="CJ19" i="53"/>
  <c r="CK18" i="48"/>
  <c r="CK16" i="51"/>
  <c r="BA37" i="51"/>
  <c r="BR10" i="51" s="1"/>
  <c r="BA31" i="51"/>
  <c r="BR4" i="51" s="1"/>
  <c r="BA39" i="51"/>
  <c r="BR12" i="51" s="1"/>
  <c r="BA30" i="51"/>
  <c r="BQ3" i="51" s="1"/>
  <c r="BA36" i="51"/>
  <c r="BR9" i="51" s="1"/>
  <c r="BA35" i="51"/>
  <c r="BR8" i="51" s="1"/>
  <c r="BA34" i="51"/>
  <c r="BR7" i="51" s="1"/>
  <c r="BA33" i="51"/>
  <c r="BR6" i="51" s="1"/>
  <c r="BA40" i="51"/>
  <c r="BR13" i="51" s="1"/>
  <c r="BA32" i="51"/>
  <c r="BA38" i="51"/>
  <c r="BR11" i="51" s="1"/>
  <c r="BW8" i="48"/>
  <c r="BW17" i="52"/>
  <c r="BW19" i="53"/>
  <c r="BW3" i="51"/>
  <c r="BX22" i="48"/>
  <c r="BX18" i="52"/>
  <c r="BX11" i="53"/>
  <c r="BX17" i="51"/>
  <c r="BW14" i="47"/>
  <c r="CA20" i="47"/>
  <c r="CK15" i="47"/>
  <c r="CJ16" i="47"/>
  <c r="CF21" i="51"/>
  <c r="CD15" i="47"/>
  <c r="CC20" i="47"/>
  <c r="BY15" i="51"/>
  <c r="BZ16" i="52"/>
  <c r="BZ14" i="51"/>
  <c r="CA18" i="48"/>
  <c r="CA21" i="53"/>
  <c r="CB20" i="48"/>
  <c r="CB20" i="52"/>
  <c r="CB18" i="51"/>
  <c r="CC21" i="52"/>
  <c r="CC15" i="53"/>
  <c r="CC16" i="51"/>
  <c r="CD15" i="48"/>
  <c r="CD21" i="53"/>
  <c r="CE15" i="48"/>
  <c r="CE20" i="51"/>
  <c r="CF22" i="52"/>
  <c r="CG14" i="48"/>
  <c r="CG16" i="53"/>
  <c r="CH18" i="48"/>
  <c r="CH19" i="52"/>
  <c r="CH22" i="51"/>
  <c r="CI16" i="52"/>
  <c r="CI22" i="53"/>
  <c r="CI21" i="51"/>
  <c r="CJ21" i="48"/>
  <c r="CJ20" i="53"/>
  <c r="CK22" i="48"/>
  <c r="CK17" i="51"/>
  <c r="BW7" i="52"/>
  <c r="BW3" i="53"/>
  <c r="BW10" i="53"/>
  <c r="BW10" i="51"/>
  <c r="BX19" i="52"/>
  <c r="BX4" i="53"/>
  <c r="BX14" i="51"/>
  <c r="BW15" i="47"/>
  <c r="CA21" i="47"/>
  <c r="CK18" i="47"/>
  <c r="CJ17" i="47"/>
  <c r="CF22" i="51"/>
  <c r="CD16" i="47"/>
  <c r="CC21" i="47"/>
  <c r="BY22" i="48"/>
  <c r="BY11" i="53"/>
  <c r="BZ15" i="48"/>
  <c r="BZ17" i="52"/>
  <c r="BZ15" i="51"/>
  <c r="CA22" i="53"/>
  <c r="CB15" i="48"/>
  <c r="CB21" i="52"/>
  <c r="CB19" i="51"/>
  <c r="CC22" i="52"/>
  <c r="CC16" i="53"/>
  <c r="CC17" i="51"/>
  <c r="CD16" i="48"/>
  <c r="CD14" i="53"/>
  <c r="CE16" i="48"/>
  <c r="CE21" i="51"/>
  <c r="CG15" i="48"/>
  <c r="CG17" i="53"/>
  <c r="CH19" i="48"/>
  <c r="CH20" i="52"/>
  <c r="CI17" i="52"/>
  <c r="CI22" i="51"/>
  <c r="CJ21" i="53"/>
  <c r="CK15" i="48"/>
  <c r="CK18" i="52"/>
  <c r="BW13" i="48"/>
  <c r="BW4" i="48"/>
  <c r="BW18" i="52"/>
  <c r="BW5" i="53"/>
  <c r="BW20" i="53"/>
  <c r="BW14" i="51"/>
  <c r="BX17" i="48"/>
  <c r="BX20" i="52"/>
  <c r="BX12" i="53"/>
  <c r="BX9" i="51"/>
  <c r="BW16" i="47"/>
  <c r="CA22" i="47"/>
  <c r="BZ17" i="47"/>
  <c r="CK19" i="47"/>
  <c r="CJ18" i="47"/>
  <c r="CI14" i="47"/>
  <c r="CD18" i="47"/>
  <c r="BY14" i="48"/>
  <c r="BY17" i="53"/>
  <c r="BZ16" i="48"/>
  <c r="BZ18" i="52"/>
  <c r="BZ17" i="51"/>
  <c r="CA17" i="52"/>
  <c r="CB19" i="48"/>
  <c r="CB20" i="51"/>
  <c r="CC17" i="53"/>
  <c r="CC18" i="51"/>
  <c r="CD18" i="48"/>
  <c r="CD15" i="53"/>
  <c r="CE18" i="48"/>
  <c r="CE14" i="52"/>
  <c r="CF19" i="48"/>
  <c r="CF14" i="52"/>
  <c r="CG21" i="48"/>
  <c r="CG18" i="53"/>
  <c r="CH20" i="48"/>
  <c r="CI18" i="48"/>
  <c r="CI18" i="52"/>
  <c r="CI17" i="51"/>
  <c r="CJ14" i="52"/>
  <c r="CJ22" i="53"/>
  <c r="CJ16" i="51"/>
  <c r="CK17" i="48"/>
  <c r="CK20" i="53"/>
  <c r="BA31" i="48"/>
  <c r="BR4" i="48" s="1"/>
  <c r="BA38" i="48"/>
  <c r="BA40" i="48"/>
  <c r="BA35" i="48"/>
  <c r="BR8" i="48" s="1"/>
  <c r="BA34" i="48"/>
  <c r="BR7" i="48" s="1"/>
  <c r="BA37" i="48"/>
  <c r="BA32" i="48"/>
  <c r="BR5" i="48" s="1"/>
  <c r="BA33" i="48"/>
  <c r="BR6" i="48" s="1"/>
  <c r="BA30" i="48"/>
  <c r="BQ3" i="48" s="1"/>
  <c r="BA39" i="48"/>
  <c r="BA36" i="48"/>
  <c r="BW5" i="48"/>
  <c r="BW3" i="48"/>
  <c r="BW8" i="52"/>
  <c r="BW8" i="53"/>
  <c r="BW11" i="51"/>
  <c r="BX18" i="48"/>
  <c r="BX21" i="52"/>
  <c r="BX17" i="53"/>
  <c r="BX7" i="51"/>
  <c r="BX15" i="51"/>
  <c r="BW10" i="47"/>
  <c r="BZ18" i="47"/>
  <c r="CJ19" i="47"/>
  <c r="CI15" i="47"/>
  <c r="CD20" i="47"/>
  <c r="CB17" i="47"/>
  <c r="CH13" i="47"/>
  <c r="CF11" i="47"/>
  <c r="BY9" i="48"/>
  <c r="CF6" i="52"/>
  <c r="CG3" i="51"/>
  <c r="CI7" i="51"/>
  <c r="CK9" i="51"/>
  <c r="CM4" i="51"/>
  <c r="CB5" i="48"/>
  <c r="CC13" i="48"/>
  <c r="CB11" i="52"/>
  <c r="CC11" i="52"/>
  <c r="CG11" i="48"/>
  <c r="CK7" i="48"/>
  <c r="CE13" i="53"/>
  <c r="CG5" i="52"/>
  <c r="CK3" i="52"/>
  <c r="CF10" i="53"/>
  <c r="CB7" i="53"/>
  <c r="CC7" i="53"/>
  <c r="CD7" i="51"/>
  <c r="CD5" i="47"/>
  <c r="CM9" i="48"/>
  <c r="BZ10" i="51"/>
  <c r="CA7" i="52"/>
  <c r="CG6" i="53"/>
  <c r="CI5" i="53"/>
  <c r="CJ3" i="51"/>
  <c r="CK5" i="53"/>
  <c r="CK3" i="47"/>
  <c r="CM9" i="47"/>
  <c r="BZ8" i="48"/>
  <c r="CA13" i="53"/>
  <c r="CH10" i="48"/>
  <c r="CJ11" i="48"/>
  <c r="CB10" i="47"/>
  <c r="BZ7" i="52"/>
  <c r="CJ4" i="52"/>
  <c r="CF8" i="51"/>
  <c r="BZ5" i="53"/>
  <c r="CJ11" i="53"/>
  <c r="CM12" i="52"/>
  <c r="BY7" i="51"/>
  <c r="CB13" i="51"/>
  <c r="CC13" i="51"/>
  <c r="CF5" i="48"/>
  <c r="CH6" i="47"/>
  <c r="CF4" i="47"/>
  <c r="CB7" i="51"/>
  <c r="CF6" i="48"/>
  <c r="BX8" i="48"/>
  <c r="CH8" i="47"/>
  <c r="CF12" i="47"/>
  <c r="BY11" i="48"/>
  <c r="CE9" i="48"/>
  <c r="CF8" i="52"/>
  <c r="CG12" i="51"/>
  <c r="CI9" i="51"/>
  <c r="BX9" i="52"/>
  <c r="CB8" i="51"/>
  <c r="CF9" i="48"/>
  <c r="BX6" i="48"/>
  <c r="CH9" i="47"/>
  <c r="CB3" i="51"/>
  <c r="CF11" i="48"/>
  <c r="BX12" i="48"/>
  <c r="CH11" i="47"/>
  <c r="CF4" i="48"/>
  <c r="BX4" i="48"/>
  <c r="CH3" i="47"/>
  <c r="BY10" i="48"/>
  <c r="CE6" i="48"/>
  <c r="CF4" i="52"/>
  <c r="CI3" i="51"/>
  <c r="CK10" i="51"/>
  <c r="BX12" i="52"/>
  <c r="BY10" i="52"/>
  <c r="CC3" i="48"/>
  <c r="CE4" i="52"/>
  <c r="BY11" i="52"/>
  <c r="CC10" i="48"/>
  <c r="CE3" i="52"/>
  <c r="CA12" i="51"/>
  <c r="CB13" i="52"/>
  <c r="CG4" i="48"/>
  <c r="CI3" i="48"/>
  <c r="CE4" i="53"/>
  <c r="CI4" i="52"/>
  <c r="CK5" i="52"/>
  <c r="CA7" i="48"/>
  <c r="CB6" i="53"/>
  <c r="CD9" i="51"/>
  <c r="CM7" i="53"/>
  <c r="BZ6" i="51"/>
  <c r="CG9" i="53"/>
  <c r="CH6" i="51"/>
  <c r="CI3" i="53"/>
  <c r="CK7" i="53"/>
  <c r="CC8" i="47"/>
  <c r="CD8" i="48"/>
  <c r="CK5" i="47"/>
  <c r="BZ4" i="48"/>
  <c r="CD11" i="52"/>
  <c r="CJ8" i="48"/>
  <c r="BZ9" i="52"/>
  <c r="CH8" i="52"/>
  <c r="CJ7" i="52"/>
  <c r="CJ10" i="47"/>
  <c r="CD4" i="53"/>
  <c r="CH10" i="53"/>
  <c r="CJ7" i="53"/>
  <c r="CI3" i="47"/>
  <c r="CA3" i="47"/>
  <c r="BZ13" i="47"/>
  <c r="CM11" i="52"/>
  <c r="CE10" i="51"/>
  <c r="CC7" i="51"/>
  <c r="CF12" i="48"/>
  <c r="BX11" i="48"/>
  <c r="CF3" i="47"/>
  <c r="CE8" i="48"/>
  <c r="CG5" i="51"/>
  <c r="CI11" i="51"/>
  <c r="CK11" i="51"/>
  <c r="BX13" i="52"/>
  <c r="BY3" i="52"/>
  <c r="CC6" i="48"/>
  <c r="CE13" i="52"/>
  <c r="CC8" i="51"/>
  <c r="BX19" i="48"/>
  <c r="BX5" i="48"/>
  <c r="CF13" i="47"/>
  <c r="CE3" i="48"/>
  <c r="CG6" i="51"/>
  <c r="CI4" i="51"/>
  <c r="CK4" i="51"/>
  <c r="BX6" i="52"/>
  <c r="CC9" i="51"/>
  <c r="BX13" i="48"/>
  <c r="CF8" i="47"/>
  <c r="CB9" i="51"/>
  <c r="CC6" i="51"/>
  <c r="BX7" i="48"/>
  <c r="CF5" i="47"/>
  <c r="CE4" i="48"/>
  <c r="CG8" i="51"/>
  <c r="CK5" i="51"/>
  <c r="BX8" i="52"/>
  <c r="CM7" i="51"/>
  <c r="BY7" i="52"/>
  <c r="CB11" i="51"/>
  <c r="CC10" i="51"/>
  <c r="CH4" i="47"/>
  <c r="CF6" i="47"/>
  <c r="BY6" i="48"/>
  <c r="CB4" i="51"/>
  <c r="CC11" i="51"/>
  <c r="CH12" i="47"/>
  <c r="CB12" i="51"/>
  <c r="CC12" i="51"/>
  <c r="CF8" i="48"/>
  <c r="CH5" i="47"/>
  <c r="CF9" i="47"/>
  <c r="BY8" i="48"/>
  <c r="CF7" i="52"/>
  <c r="CG4" i="51"/>
  <c r="CI8" i="51"/>
  <c r="CM9" i="51"/>
  <c r="CB13" i="48"/>
  <c r="CE6" i="52"/>
  <c r="CB9" i="52"/>
  <c r="CC6" i="52"/>
  <c r="CI4" i="48"/>
  <c r="CK9" i="48"/>
  <c r="CE6" i="53"/>
  <c r="CG10" i="52"/>
  <c r="CK10" i="52"/>
  <c r="CF4" i="53"/>
  <c r="CB9" i="53"/>
  <c r="CC8" i="53"/>
  <c r="CD3" i="51"/>
  <c r="BQ24" i="51"/>
  <c r="BQ25" i="51" s="1"/>
  <c r="BQ26" i="51" s="1"/>
  <c r="BQ27" i="51" s="1"/>
  <c r="BQ28" i="51" s="1"/>
  <c r="BQ29" i="51" s="1"/>
  <c r="BQ30" i="51" s="1"/>
  <c r="BQ31" i="51" s="1"/>
  <c r="BQ32" i="51" s="1"/>
  <c r="BQ33" i="51" s="1"/>
  <c r="BQ34" i="51" s="1"/>
  <c r="BQ35" i="51" s="1"/>
  <c r="BQ36" i="51" s="1"/>
  <c r="BQ37" i="51" s="1"/>
  <c r="BQ38" i="51" s="1"/>
  <c r="BQ39" i="51" s="1"/>
  <c r="BQ40" i="51" s="1"/>
  <c r="BQ41" i="51" s="1"/>
  <c r="BQ42" i="51" s="1"/>
  <c r="BQ43" i="51" s="1"/>
  <c r="BQ44" i="51" s="1"/>
  <c r="CD11" i="47"/>
  <c r="CM6" i="48"/>
  <c r="BZ11" i="51"/>
  <c r="CA8" i="52"/>
  <c r="CG7" i="53"/>
  <c r="CI13" i="53"/>
  <c r="CJ6" i="51"/>
  <c r="CK13" i="53"/>
  <c r="CK10" i="47"/>
  <c r="CM7" i="47"/>
  <c r="BZ13" i="48"/>
  <c r="CA6" i="53"/>
  <c r="CH11" i="48"/>
  <c r="CB4" i="47"/>
  <c r="CJ9" i="52"/>
  <c r="CF9" i="51"/>
  <c r="BZ13" i="53"/>
  <c r="CJ4" i="53"/>
  <c r="CM7" i="52"/>
  <c r="CM10" i="51"/>
  <c r="CB6" i="48"/>
  <c r="CE8" i="52"/>
  <c r="CB4" i="52"/>
  <c r="CC4" i="52"/>
  <c r="CI5" i="48"/>
  <c r="CK3" i="48"/>
  <c r="CE7" i="53"/>
  <c r="CG11" i="52"/>
  <c r="CK8" i="52"/>
  <c r="CF12" i="53"/>
  <c r="CB10" i="53"/>
  <c r="CC4" i="53"/>
  <c r="CD6" i="47"/>
  <c r="CM3" i="48"/>
  <c r="BZ8" i="51"/>
  <c r="CA5" i="52"/>
  <c r="CI6" i="53"/>
  <c r="CJ11" i="51"/>
  <c r="CD3" i="48"/>
  <c r="CK11" i="47"/>
  <c r="CM4" i="47"/>
  <c r="BZ5" i="48"/>
  <c r="CA11" i="53"/>
  <c r="CH4" i="48"/>
  <c r="CB9" i="47"/>
  <c r="CJ12" i="52"/>
  <c r="CF10" i="51"/>
  <c r="BZ7" i="53"/>
  <c r="CJ12" i="53"/>
  <c r="CM8" i="52"/>
  <c r="BY8" i="51"/>
  <c r="CE13" i="51"/>
  <c r="BY5" i="48"/>
  <c r="CE13" i="48"/>
  <c r="CF9" i="52"/>
  <c r="CI13" i="51"/>
  <c r="BX10" i="52"/>
  <c r="CM11" i="51"/>
  <c r="CB7" i="48"/>
  <c r="CE9" i="52"/>
  <c r="CB12" i="52"/>
  <c r="CC5" i="52"/>
  <c r="CI13" i="48"/>
  <c r="CK4" i="48"/>
  <c r="CE8" i="53"/>
  <c r="CG3" i="52"/>
  <c r="CK11" i="52"/>
  <c r="CF6" i="53"/>
  <c r="CB11" i="53"/>
  <c r="CC5" i="53"/>
  <c r="CD3" i="47"/>
  <c r="BQ24" i="47"/>
  <c r="BQ25" i="47" s="1"/>
  <c r="BQ26" i="47" s="1"/>
  <c r="BQ27" i="47" s="1"/>
  <c r="BQ28" i="47" s="1"/>
  <c r="BQ29" i="47" s="1"/>
  <c r="BQ30" i="47" s="1"/>
  <c r="BQ31" i="47" s="1"/>
  <c r="BQ32" i="47" s="1"/>
  <c r="BQ33" i="47" s="1"/>
  <c r="BQ34" i="47" s="1"/>
  <c r="BQ35" i="47" s="1"/>
  <c r="BQ36" i="47" s="1"/>
  <c r="BQ37" i="47" s="1"/>
  <c r="BQ38" i="47" s="1"/>
  <c r="BQ39" i="47" s="1"/>
  <c r="BQ40" i="47" s="1"/>
  <c r="BQ41" i="47" s="1"/>
  <c r="BQ42" i="47" s="1"/>
  <c r="BQ43" i="47" s="1"/>
  <c r="BQ44" i="47" s="1"/>
  <c r="CM8" i="48"/>
  <c r="BZ4" i="51"/>
  <c r="CA9" i="52"/>
  <c r="CH4" i="51"/>
  <c r="CI4" i="53"/>
  <c r="CJ4" i="51"/>
  <c r="CC13" i="47"/>
  <c r="CD9" i="48"/>
  <c r="CK4" i="47"/>
  <c r="CM8" i="47"/>
  <c r="BZ11" i="48"/>
  <c r="CA4" i="53"/>
  <c r="CH9" i="48"/>
  <c r="CH13" i="52"/>
  <c r="CJ5" i="52"/>
  <c r="CJ5" i="47"/>
  <c r="CF11" i="51"/>
  <c r="CJ8" i="53"/>
  <c r="CM5" i="52"/>
  <c r="BY11" i="51"/>
  <c r="CE6" i="51"/>
  <c r="BY13" i="48"/>
  <c r="CE11" i="48"/>
  <c r="CF10" i="52"/>
  <c r="CI10" i="51"/>
  <c r="BX11" i="52"/>
  <c r="CB3" i="48"/>
  <c r="CE10" i="52"/>
  <c r="CA6" i="51"/>
  <c r="CB7" i="52"/>
  <c r="CC12" i="52"/>
  <c r="CI8" i="48"/>
  <c r="CK10" i="48"/>
  <c r="CE10" i="53"/>
  <c r="CG4" i="52"/>
  <c r="CK4" i="52"/>
  <c r="CF3" i="53"/>
  <c r="CB4" i="53"/>
  <c r="CC9" i="53"/>
  <c r="CM3" i="53"/>
  <c r="BZ5" i="51"/>
  <c r="CA10" i="52"/>
  <c r="CH12" i="51"/>
  <c r="CI8" i="53"/>
  <c r="CJ12" i="51"/>
  <c r="CC3" i="47"/>
  <c r="CD6" i="48"/>
  <c r="CK13" i="47"/>
  <c r="BZ9" i="48"/>
  <c r="CA3" i="53"/>
  <c r="CH3" i="48"/>
  <c r="CH12" i="52"/>
  <c r="CJ13" i="52"/>
  <c r="CJ13" i="47"/>
  <c r="CD3" i="53"/>
  <c r="BQ24" i="53"/>
  <c r="BQ25" i="53" s="1"/>
  <c r="BQ26" i="53" s="1"/>
  <c r="BQ27" i="53" s="1"/>
  <c r="BQ28" i="53" s="1"/>
  <c r="BQ29" i="53" s="1"/>
  <c r="BQ30" i="53" s="1"/>
  <c r="BQ31" i="53" s="1"/>
  <c r="BQ32" i="53" s="1"/>
  <c r="BQ33" i="53" s="1"/>
  <c r="BQ34" i="53" s="1"/>
  <c r="BQ35" i="53" s="1"/>
  <c r="BQ36" i="53" s="1"/>
  <c r="BQ37" i="53" s="1"/>
  <c r="BQ38" i="53" s="1"/>
  <c r="BQ39" i="53" s="1"/>
  <c r="BQ40" i="53" s="1"/>
  <c r="BQ41" i="53" s="1"/>
  <c r="BQ42" i="53" s="1"/>
  <c r="BQ43" i="53" s="1"/>
  <c r="BQ44" i="53" s="1"/>
  <c r="CF4" i="51"/>
  <c r="CJ5" i="53"/>
  <c r="BZ8" i="47"/>
  <c r="CM3" i="52"/>
  <c r="BY9" i="51"/>
  <c r="CE7" i="51"/>
  <c r="BY7" i="48"/>
  <c r="CE5" i="48"/>
  <c r="CF11" i="52"/>
  <c r="CI5" i="51"/>
  <c r="BX4" i="52"/>
  <c r="BY8" i="52"/>
  <c r="CB4" i="48"/>
  <c r="CE11" i="52"/>
  <c r="CA5" i="51"/>
  <c r="CB8" i="52"/>
  <c r="CC13" i="52"/>
  <c r="CI10" i="48"/>
  <c r="CK8" i="48"/>
  <c r="CE11" i="53"/>
  <c r="CI3" i="52"/>
  <c r="CK12" i="52"/>
  <c r="CF11" i="53"/>
  <c r="CA3" i="48"/>
  <c r="CB12" i="53"/>
  <c r="CC11" i="53"/>
  <c r="CM8" i="53"/>
  <c r="BZ3" i="51"/>
  <c r="CA4" i="52"/>
  <c r="CH5" i="51"/>
  <c r="CI9" i="53"/>
  <c r="CJ5" i="51"/>
  <c r="CC6" i="47"/>
  <c r="CD11" i="48"/>
  <c r="CK12" i="47"/>
  <c r="BZ7" i="48"/>
  <c r="CD10" i="52"/>
  <c r="CH7" i="48"/>
  <c r="CH6" i="52"/>
  <c r="CJ10" i="52"/>
  <c r="CJ7" i="47"/>
  <c r="CD13" i="53"/>
  <c r="CF12" i="51"/>
  <c r="CH3" i="53"/>
  <c r="CJ13" i="53"/>
  <c r="CI9" i="47"/>
  <c r="CA13" i="47"/>
  <c r="BZ9" i="47"/>
  <c r="CM9" i="52"/>
  <c r="CE8" i="51"/>
  <c r="CA13" i="51"/>
  <c r="CB5" i="52"/>
  <c r="CG3" i="48"/>
  <c r="CI7" i="48"/>
  <c r="CK6" i="48"/>
  <c r="CE3" i="53"/>
  <c r="CI11" i="52"/>
  <c r="CK9" i="52"/>
  <c r="CA6" i="48"/>
  <c r="CB8" i="53"/>
  <c r="CM5" i="53"/>
  <c r="BZ13" i="51"/>
  <c r="CA11" i="52"/>
  <c r="CH13" i="51"/>
  <c r="CI10" i="53"/>
  <c r="CC7" i="47"/>
  <c r="CD7" i="48"/>
  <c r="CK6" i="47"/>
  <c r="BZ10" i="48"/>
  <c r="CD5" i="52"/>
  <c r="CJ3" i="48"/>
  <c r="BZ8" i="52"/>
  <c r="CH7" i="52"/>
  <c r="CJ6" i="52"/>
  <c r="CJ9" i="47"/>
  <c r="CD12" i="53"/>
  <c r="CF3" i="51"/>
  <c r="CH4" i="53"/>
  <c r="CJ6" i="53"/>
  <c r="CI8" i="47"/>
  <c r="CA6" i="47"/>
  <c r="BZ11" i="47"/>
  <c r="CM10" i="52"/>
  <c r="CE9" i="51"/>
  <c r="CA3" i="51"/>
  <c r="CB6" i="52"/>
  <c r="CG10" i="48"/>
  <c r="CI6" i="48"/>
  <c r="CE12" i="53"/>
  <c r="CI10" i="52"/>
  <c r="CK13" i="52"/>
  <c r="CA13" i="48"/>
  <c r="CB13" i="53"/>
  <c r="CD10" i="51"/>
  <c r="CM9" i="53"/>
  <c r="BZ7" i="51"/>
  <c r="CG10" i="53"/>
  <c r="CH7" i="51"/>
  <c r="CI12" i="53"/>
  <c r="CK9" i="53"/>
  <c r="CC9" i="47"/>
  <c r="CD10" i="48"/>
  <c r="BZ12" i="48"/>
  <c r="CD13" i="52"/>
  <c r="CJ6" i="48"/>
  <c r="CB11" i="47"/>
  <c r="BZ10" i="52"/>
  <c r="CH9" i="52"/>
  <c r="CJ8" i="52"/>
  <c r="CJ4" i="47"/>
  <c r="CD6" i="53"/>
  <c r="BZ6" i="53"/>
  <c r="CH5" i="53"/>
  <c r="CI11" i="47"/>
  <c r="CA7" i="47"/>
  <c r="BZ10" i="47"/>
  <c r="CE11" i="51"/>
  <c r="CM13" i="51"/>
  <c r="BY4" i="52"/>
  <c r="CC12" i="48"/>
  <c r="CE7" i="52"/>
  <c r="CA4" i="51"/>
  <c r="CB10" i="52"/>
  <c r="CG8" i="48"/>
  <c r="CI12" i="48"/>
  <c r="CI12" i="52"/>
  <c r="CK6" i="52"/>
  <c r="CA5" i="48"/>
  <c r="CB5" i="53"/>
  <c r="CD11" i="51"/>
  <c r="CD9" i="47"/>
  <c r="CM5" i="48"/>
  <c r="CM10" i="53"/>
  <c r="BZ9" i="51"/>
  <c r="CG11" i="53"/>
  <c r="CH8" i="51"/>
  <c r="CI7" i="53"/>
  <c r="CK3" i="53"/>
  <c r="CC10" i="47"/>
  <c r="CD4" i="48"/>
  <c r="CM10" i="47"/>
  <c r="BZ6" i="48"/>
  <c r="CD12" i="52"/>
  <c r="CJ4" i="48"/>
  <c r="CB8" i="47"/>
  <c r="BZ11" i="52"/>
  <c r="CH10" i="52"/>
  <c r="CJ3" i="47"/>
  <c r="CD7" i="53"/>
  <c r="BZ8" i="53"/>
  <c r="CH13" i="53"/>
  <c r="CI4" i="47"/>
  <c r="CA12" i="47"/>
  <c r="BZ4" i="47"/>
  <c r="CE4" i="51"/>
  <c r="CE10" i="48"/>
  <c r="CG7" i="51"/>
  <c r="CK12" i="51"/>
  <c r="BX7" i="52"/>
  <c r="CM6" i="51"/>
  <c r="BY12" i="52"/>
  <c r="CC4" i="48"/>
  <c r="CE12" i="52"/>
  <c r="CA7" i="51"/>
  <c r="CB3" i="52"/>
  <c r="CG12" i="48"/>
  <c r="CI11" i="48"/>
  <c r="CG13" i="52"/>
  <c r="CI5" i="52"/>
  <c r="CK7" i="52"/>
  <c r="CA11" i="48"/>
  <c r="CB3" i="53"/>
  <c r="CD4" i="51"/>
  <c r="CD7" i="47"/>
  <c r="CM7" i="48"/>
  <c r="CM11" i="53"/>
  <c r="BZ12" i="51"/>
  <c r="CG3" i="53"/>
  <c r="CH9" i="51"/>
  <c r="CK8" i="53"/>
  <c r="CC11" i="47"/>
  <c r="CD12" i="48"/>
  <c r="CM12" i="47"/>
  <c r="CA8" i="53"/>
  <c r="CD3" i="52"/>
  <c r="CJ12" i="48"/>
  <c r="CB5" i="47"/>
  <c r="BZ4" i="52"/>
  <c r="CH4" i="52"/>
  <c r="CJ12" i="47"/>
  <c r="CD11" i="53"/>
  <c r="BZ9" i="53"/>
  <c r="CH6" i="53"/>
  <c r="CI12" i="47"/>
  <c r="CA9" i="47"/>
  <c r="BZ12" i="47"/>
  <c r="BY21" i="51"/>
  <c r="BY4" i="51"/>
  <c r="CE12" i="51"/>
  <c r="CB8" i="48"/>
  <c r="CC7" i="48"/>
  <c r="CE5" i="52"/>
  <c r="CA8" i="51"/>
  <c r="CC3" i="52"/>
  <c r="CG5" i="48"/>
  <c r="CI9" i="48"/>
  <c r="CG6" i="52"/>
  <c r="CI13" i="52"/>
  <c r="CF5" i="53"/>
  <c r="CA8" i="48"/>
  <c r="CC12" i="53"/>
  <c r="CD12" i="51"/>
  <c r="CD8" i="47"/>
  <c r="CM13" i="48"/>
  <c r="CM4" i="53"/>
  <c r="CG4" i="53"/>
  <c r="CH10" i="51"/>
  <c r="CJ8" i="51"/>
  <c r="CK10" i="53"/>
  <c r="CC12" i="47"/>
  <c r="CD5" i="48"/>
  <c r="CM11" i="47"/>
  <c r="CA9" i="53"/>
  <c r="CD6" i="52"/>
  <c r="CH12" i="48"/>
  <c r="CJ5" i="48"/>
  <c r="CB6" i="47"/>
  <c r="BZ12" i="52"/>
  <c r="CH11" i="52"/>
  <c r="CJ8" i="47"/>
  <c r="CD8" i="53"/>
  <c r="BZ10" i="53"/>
  <c r="CH7" i="53"/>
  <c r="CI5" i="47"/>
  <c r="CA5" i="47"/>
  <c r="BZ6" i="47"/>
  <c r="BY12" i="51"/>
  <c r="CE5" i="51"/>
  <c r="CE12" i="48"/>
  <c r="CG9" i="51"/>
  <c r="CK13" i="51"/>
  <c r="CM8" i="51"/>
  <c r="BY5" i="52"/>
  <c r="CB9" i="48"/>
  <c r="CC8" i="48"/>
  <c r="CA9" i="51"/>
  <c r="CC7" i="52"/>
  <c r="CG13" i="48"/>
  <c r="CK5" i="48"/>
  <c r="CG12" i="52"/>
  <c r="CI6" i="52"/>
  <c r="CF13" i="53"/>
  <c r="CA9" i="48"/>
  <c r="CC13" i="53"/>
  <c r="CD8" i="51"/>
  <c r="CD4" i="47"/>
  <c r="CM10" i="48"/>
  <c r="CM12" i="53"/>
  <c r="CA6" i="52"/>
  <c r="CG12" i="53"/>
  <c r="CH11" i="51"/>
  <c r="CJ13" i="51"/>
  <c r="CK6" i="53"/>
  <c r="CC4" i="47"/>
  <c r="CD13" i="48"/>
  <c r="CM5" i="47"/>
  <c r="CA10" i="53"/>
  <c r="CD4" i="52"/>
  <c r="CH5" i="48"/>
  <c r="CJ13" i="48"/>
  <c r="CB7" i="47"/>
  <c r="BZ5" i="52"/>
  <c r="CH5" i="52"/>
  <c r="CJ11" i="47"/>
  <c r="CD5" i="53"/>
  <c r="CF5" i="51"/>
  <c r="BZ11" i="53"/>
  <c r="CH8" i="53"/>
  <c r="CI13" i="47"/>
  <c r="CA10" i="47"/>
  <c r="BZ7" i="47"/>
  <c r="BY5" i="51"/>
  <c r="CE3" i="51"/>
  <c r="CF10" i="47"/>
  <c r="BY12" i="48"/>
  <c r="CF3" i="52"/>
  <c r="BQ24" i="52"/>
  <c r="BQ25" i="52" s="1"/>
  <c r="BQ26" i="52" s="1"/>
  <c r="BQ27" i="52" s="1"/>
  <c r="BQ28" i="52" s="1"/>
  <c r="BQ29" i="52" s="1"/>
  <c r="BQ30" i="52" s="1"/>
  <c r="BQ31" i="52" s="1"/>
  <c r="BQ32" i="52" s="1"/>
  <c r="BQ33" i="52" s="1"/>
  <c r="BQ34" i="52" s="1"/>
  <c r="BQ35" i="52" s="1"/>
  <c r="BQ36" i="52" s="1"/>
  <c r="BQ37" i="52" s="1"/>
  <c r="BQ38" i="52" s="1"/>
  <c r="BQ39" i="52" s="1"/>
  <c r="BQ40" i="52" s="1"/>
  <c r="BQ41" i="52" s="1"/>
  <c r="BQ42" i="52" s="1"/>
  <c r="BQ43" i="52" s="1"/>
  <c r="BQ44" i="52" s="1"/>
  <c r="CG10" i="51"/>
  <c r="CK6" i="51"/>
  <c r="CM12" i="51"/>
  <c r="BY13" i="52"/>
  <c r="CB12" i="48"/>
  <c r="CC9" i="48"/>
  <c r="CA10" i="51"/>
  <c r="CC8" i="52"/>
  <c r="CG6" i="48"/>
  <c r="CK11" i="48"/>
  <c r="CG7" i="52"/>
  <c r="CI7" i="52"/>
  <c r="CF7" i="53"/>
  <c r="CA10" i="48"/>
  <c r="CC3" i="53"/>
  <c r="CD5" i="51"/>
  <c r="CD12" i="47"/>
  <c r="CM11" i="48"/>
  <c r="CM13" i="53"/>
  <c r="CA13" i="52"/>
  <c r="CG8" i="53"/>
  <c r="CH3" i="51"/>
  <c r="CJ9" i="51"/>
  <c r="CK11" i="53"/>
  <c r="CC5" i="47"/>
  <c r="CK8" i="47"/>
  <c r="CM13" i="47"/>
  <c r="CA12" i="53"/>
  <c r="CD7" i="52"/>
  <c r="CH13" i="48"/>
  <c r="CJ7" i="48"/>
  <c r="CB13" i="47"/>
  <c r="BZ3" i="52"/>
  <c r="CH3" i="52"/>
  <c r="CJ6" i="47"/>
  <c r="CD9" i="53"/>
  <c r="CF13" i="51"/>
  <c r="BZ4" i="53"/>
  <c r="CH9" i="53"/>
  <c r="CJ3" i="53"/>
  <c r="CI10" i="47"/>
  <c r="CA11" i="47"/>
  <c r="BZ3" i="47"/>
  <c r="CM13" i="52"/>
  <c r="BY13" i="51"/>
  <c r="CB10" i="51"/>
  <c r="CC4" i="51"/>
  <c r="CF10" i="48"/>
  <c r="CH7" i="47"/>
  <c r="CF7" i="47"/>
  <c r="BY4" i="48"/>
  <c r="CF5" i="52"/>
  <c r="CG13" i="51"/>
  <c r="CK7" i="51"/>
  <c r="CM5" i="51"/>
  <c r="BY9" i="52"/>
  <c r="CB11" i="48"/>
  <c r="CC5" i="48"/>
  <c r="CA11" i="51"/>
  <c r="CC9" i="52"/>
  <c r="CG7" i="48"/>
  <c r="CK12" i="48"/>
  <c r="CE9" i="53"/>
  <c r="CG8" i="52"/>
  <c r="CI8" i="52"/>
  <c r="CF8" i="53"/>
  <c r="CA4" i="48"/>
  <c r="CC6" i="53"/>
  <c r="CD6" i="51"/>
  <c r="CD10" i="47"/>
  <c r="CM4" i="48"/>
  <c r="CM6" i="53"/>
  <c r="CA12" i="52"/>
  <c r="CG5" i="53"/>
  <c r="CJ10" i="51"/>
  <c r="CK4" i="53"/>
  <c r="CK7" i="47"/>
  <c r="CM6" i="47"/>
  <c r="CA5" i="53"/>
  <c r="CD8" i="52"/>
  <c r="CH6" i="48"/>
  <c r="CJ9" i="48"/>
  <c r="CB3" i="47"/>
  <c r="BZ13" i="52"/>
  <c r="CJ3" i="52"/>
  <c r="CD10" i="53"/>
  <c r="CF6" i="51"/>
  <c r="BZ12" i="53"/>
  <c r="CH11" i="53"/>
  <c r="CJ10" i="53"/>
  <c r="CI6" i="47"/>
  <c r="CA8" i="47"/>
  <c r="BZ5" i="47"/>
  <c r="CM4" i="52"/>
  <c r="BY6" i="51"/>
  <c r="BY3" i="48"/>
  <c r="CF13" i="52"/>
  <c r="CG11" i="51"/>
  <c r="CI6" i="51"/>
  <c r="CK8" i="51"/>
  <c r="CM3" i="51"/>
  <c r="BY6" i="52"/>
  <c r="CB10" i="48"/>
  <c r="CC11" i="48"/>
  <c r="CC10" i="52"/>
  <c r="CG9" i="48"/>
  <c r="CK13" i="48"/>
  <c r="CE5" i="53"/>
  <c r="CG9" i="52"/>
  <c r="CI9" i="52"/>
  <c r="CF9" i="53"/>
  <c r="CA12" i="48"/>
  <c r="CC10" i="53"/>
  <c r="CD13" i="51"/>
  <c r="CD13" i="47"/>
  <c r="CM12" i="48"/>
  <c r="CA3" i="52"/>
  <c r="CG13" i="53"/>
  <c r="CI11" i="53"/>
  <c r="CJ7" i="51"/>
  <c r="CK12" i="53"/>
  <c r="CK9" i="47"/>
  <c r="CM3" i="47"/>
  <c r="BZ3" i="48"/>
  <c r="CA7" i="53"/>
  <c r="CD9" i="52"/>
  <c r="CH8" i="48"/>
  <c r="CJ10" i="48"/>
  <c r="CB12" i="47"/>
  <c r="BZ6" i="52"/>
  <c r="CJ11" i="52"/>
  <c r="CF7" i="51"/>
  <c r="BZ16" i="53"/>
  <c r="BZ3" i="53"/>
  <c r="CH12" i="53"/>
  <c r="CJ9" i="53"/>
  <c r="CI7" i="47"/>
  <c r="CA4" i="47"/>
  <c r="CM6" i="52"/>
  <c r="BY10" i="51"/>
  <c r="T1" i="48"/>
  <c r="BA49" i="48"/>
  <c r="BR23" i="48"/>
  <c r="BA46" i="48"/>
  <c r="BA47" i="48"/>
  <c r="BA42" i="48"/>
  <c r="BA48" i="48"/>
  <c r="BR21" i="48" s="1"/>
  <c r="BA44" i="48"/>
  <c r="BR17" i="48" s="1"/>
  <c r="BA43" i="48"/>
  <c r="BR16" i="48" s="1"/>
  <c r="BA41" i="48"/>
  <c r="BR14" i="48" s="1"/>
  <c r="BA45" i="48"/>
  <c r="BR18" i="48" s="1"/>
  <c r="T1" i="52"/>
  <c r="BA41" i="52"/>
  <c r="BR23" i="52"/>
  <c r="BA49" i="52"/>
  <c r="BA48" i="52"/>
  <c r="BR21" i="52" s="1"/>
  <c r="BA47" i="52"/>
  <c r="BR20" i="52" s="1"/>
  <c r="BA44" i="52"/>
  <c r="BR17" i="52" s="1"/>
  <c r="BA43" i="52"/>
  <c r="BA42" i="52"/>
  <c r="BR15" i="52" s="1"/>
  <c r="BA46" i="52"/>
  <c r="BA45" i="52"/>
  <c r="BA48" i="53"/>
  <c r="BR21" i="53" s="1"/>
  <c r="BA47" i="53"/>
  <c r="BR20" i="53" s="1"/>
  <c r="BA44" i="53"/>
  <c r="BR17" i="53" s="1"/>
  <c r="BA43" i="53"/>
  <c r="BA46" i="53"/>
  <c r="BA49" i="53"/>
  <c r="BA45" i="53"/>
  <c r="BA42" i="53"/>
  <c r="BA41" i="53"/>
  <c r="BR14" i="53" s="1"/>
  <c r="BR23" i="53"/>
  <c r="T1" i="51"/>
  <c r="BA44" i="51"/>
  <c r="BA43" i="51"/>
  <c r="BA42" i="51"/>
  <c r="BR15" i="51" s="1"/>
  <c r="BA41" i="51"/>
  <c r="BR23" i="51"/>
  <c r="BA49" i="51"/>
  <c r="BA48" i="51"/>
  <c r="BR21" i="51" s="1"/>
  <c r="BA47" i="51"/>
  <c r="BA46" i="51"/>
  <c r="BA45" i="51"/>
  <c r="BA42" i="47"/>
  <c r="BA44" i="47"/>
  <c r="BA43" i="47"/>
  <c r="BA41" i="47"/>
  <c r="BR23" i="47"/>
  <c r="BA46" i="47"/>
  <c r="BA49" i="47"/>
  <c r="BA45" i="47"/>
  <c r="BA48" i="47"/>
  <c r="BA47" i="47"/>
  <c r="S58" i="12" a="1"/>
  <c r="BR14" i="47" l="1"/>
  <c r="BR17" i="47"/>
  <c r="BR15" i="47"/>
  <c r="BR7" i="47"/>
  <c r="BR10" i="47"/>
  <c r="S58" i="12"/>
  <c r="BR6" i="47"/>
  <c r="BX6" i="47"/>
  <c r="R59" i="12"/>
  <c r="X58" i="12"/>
  <c r="V58" i="12"/>
  <c r="BR13" i="47"/>
  <c r="BX4" i="47"/>
  <c r="BR9" i="47"/>
  <c r="BX3" i="47"/>
  <c r="CG7" i="47"/>
  <c r="BX12" i="47"/>
  <c r="BX10" i="47"/>
  <c r="BX15" i="47"/>
  <c r="BX18" i="47"/>
  <c r="BX9" i="47"/>
  <c r="BX19" i="47"/>
  <c r="BX16" i="47"/>
  <c r="BX21" i="47"/>
  <c r="BX5" i="47"/>
  <c r="BX20" i="47"/>
  <c r="BX17" i="47"/>
  <c r="BX13" i="47"/>
  <c r="BX7" i="47"/>
  <c r="BX22" i="47"/>
  <c r="BY16" i="47"/>
  <c r="CE7" i="47"/>
  <c r="BX11" i="47"/>
  <c r="BX8" i="47"/>
  <c r="BX14" i="47"/>
  <c r="BQ3" i="47"/>
  <c r="BQ4" i="47" s="1"/>
  <c r="BQ5" i="47" s="1"/>
  <c r="BQ6" i="47" s="1"/>
  <c r="BQ7" i="47" s="1"/>
  <c r="BQ8" i="47" s="1"/>
  <c r="BQ9" i="47" s="1"/>
  <c r="BQ10" i="47" s="1"/>
  <c r="BQ11" i="47" s="1"/>
  <c r="BQ12" i="47" s="1"/>
  <c r="BQ13" i="47" s="1"/>
  <c r="BQ14" i="47" s="1"/>
  <c r="BQ15" i="47" s="1"/>
  <c r="BQ16" i="47" s="1"/>
  <c r="BQ17" i="47" s="1"/>
  <c r="BQ18" i="47" s="1"/>
  <c r="BQ19" i="47" s="1"/>
  <c r="BQ20" i="47" s="1"/>
  <c r="BQ21" i="47" s="1"/>
  <c r="BQ22" i="47" s="1"/>
  <c r="BQ23" i="47" s="1"/>
  <c r="BY22" i="47"/>
  <c r="BY12" i="47"/>
  <c r="CE17" i="47"/>
  <c r="BR8" i="47"/>
  <c r="BY7" i="47"/>
  <c r="BY15" i="47"/>
  <c r="CE6" i="47"/>
  <c r="BY11" i="47"/>
  <c r="BY10" i="47"/>
  <c r="CE8" i="47"/>
  <c r="CE14" i="47"/>
  <c r="CE16" i="47"/>
  <c r="CE13" i="47"/>
  <c r="BY4" i="47"/>
  <c r="CE5" i="47"/>
  <c r="BY20" i="47"/>
  <c r="BY18" i="47"/>
  <c r="BY9" i="47"/>
  <c r="CE11" i="47"/>
  <c r="CE12" i="47"/>
  <c r="BY3" i="47"/>
  <c r="CE4" i="47"/>
  <c r="CE22" i="47"/>
  <c r="CE21" i="47"/>
  <c r="BY8" i="47"/>
  <c r="BY19" i="47"/>
  <c r="BY17" i="47"/>
  <c r="CE18" i="47"/>
  <c r="CE10" i="47"/>
  <c r="CE15" i="47"/>
  <c r="CE20" i="47"/>
  <c r="CE19" i="47"/>
  <c r="CG14" i="47"/>
  <c r="BY21" i="47"/>
  <c r="CE3" i="47"/>
  <c r="CE9" i="47"/>
  <c r="BY5" i="47"/>
  <c r="BY6" i="47"/>
  <c r="BY13" i="47"/>
  <c r="CG22" i="47"/>
  <c r="CG18" i="47"/>
  <c r="CG4" i="47"/>
  <c r="CG9" i="47"/>
  <c r="CG6" i="47"/>
  <c r="CG10" i="47"/>
  <c r="CG8" i="47"/>
  <c r="CG19" i="47"/>
  <c r="BY14" i="47"/>
  <c r="CG3" i="47"/>
  <c r="CG17" i="47"/>
  <c r="CG15" i="47"/>
  <c r="CG20" i="47"/>
  <c r="CG11" i="47"/>
  <c r="CG5" i="47"/>
  <c r="CG21" i="47"/>
  <c r="CG16" i="47"/>
  <c r="CG13" i="47"/>
  <c r="CG12" i="47"/>
  <c r="BR12" i="47"/>
  <c r="BR3" i="47"/>
  <c r="BQ4" i="53"/>
  <c r="BQ5" i="53" s="1"/>
  <c r="BQ6" i="53" s="1"/>
  <c r="BQ7" i="53" s="1"/>
  <c r="BQ8" i="53" s="1"/>
  <c r="BQ9" i="53" s="1"/>
  <c r="BQ10" i="53" s="1"/>
  <c r="BQ11" i="53" s="1"/>
  <c r="BQ12" i="53" s="1"/>
  <c r="BQ13" i="53" s="1"/>
  <c r="BQ14" i="53" s="1"/>
  <c r="BQ15" i="53" s="1"/>
  <c r="BQ16" i="53" s="1"/>
  <c r="BQ17" i="53" s="1"/>
  <c r="BQ18" i="53" s="1"/>
  <c r="BQ19" i="53" s="1"/>
  <c r="BQ20" i="53" s="1"/>
  <c r="BQ21" i="53" s="1"/>
  <c r="BQ22" i="53" s="1"/>
  <c r="BQ23" i="53" s="1"/>
  <c r="BQ4" i="51"/>
  <c r="BQ5" i="51" s="1"/>
  <c r="BQ6" i="51" s="1"/>
  <c r="BQ7" i="51" s="1"/>
  <c r="BQ8" i="51" s="1"/>
  <c r="BQ9" i="51" s="1"/>
  <c r="BQ10" i="51" s="1"/>
  <c r="BQ11" i="51" s="1"/>
  <c r="BQ12" i="51" s="1"/>
  <c r="BQ13" i="51" s="1"/>
  <c r="BQ14" i="51" s="1"/>
  <c r="BQ15" i="51" s="1"/>
  <c r="BQ16" i="51" s="1"/>
  <c r="BQ17" i="51" s="1"/>
  <c r="BQ18" i="51" s="1"/>
  <c r="BQ19" i="51" s="1"/>
  <c r="BQ20" i="51" s="1"/>
  <c r="BQ21" i="51" s="1"/>
  <c r="BQ22" i="51" s="1"/>
  <c r="BQ23" i="51" s="1"/>
  <c r="BR3" i="53"/>
  <c r="BQ4" i="52"/>
  <c r="BQ5" i="52" s="1"/>
  <c r="BQ6" i="52" s="1"/>
  <c r="BQ7" i="52" s="1"/>
  <c r="BQ8" i="52" s="1"/>
  <c r="BQ9" i="52" s="1"/>
  <c r="BQ10" i="52" s="1"/>
  <c r="BQ11" i="52" s="1"/>
  <c r="BQ12" i="52" s="1"/>
  <c r="BQ13" i="52" s="1"/>
  <c r="BQ14" i="52" s="1"/>
  <c r="BQ15" i="52" s="1"/>
  <c r="BQ16" i="52" s="1"/>
  <c r="BQ17" i="52" s="1"/>
  <c r="BQ18" i="52" s="1"/>
  <c r="BQ19" i="52" s="1"/>
  <c r="BQ20" i="52" s="1"/>
  <c r="BQ21" i="52" s="1"/>
  <c r="BQ22" i="52" s="1"/>
  <c r="BQ23" i="52" s="1"/>
  <c r="BR3" i="48"/>
  <c r="CL19" i="47"/>
  <c r="CL22" i="53"/>
  <c r="CB23" i="47"/>
  <c r="CJ23" i="48"/>
  <c r="BQ4" i="48"/>
  <c r="BQ5" i="48" s="1"/>
  <c r="BQ6" i="48" s="1"/>
  <c r="BQ7" i="48" s="1"/>
  <c r="BQ8" i="48" s="1"/>
  <c r="BQ9" i="48" s="1"/>
  <c r="BQ10" i="48" s="1"/>
  <c r="BQ11" i="48" s="1"/>
  <c r="BQ12" i="48" s="1"/>
  <c r="BQ13" i="48" s="1"/>
  <c r="BQ14" i="48" s="1"/>
  <c r="BQ15" i="48" s="1"/>
  <c r="BQ16" i="48" s="1"/>
  <c r="BQ17" i="48" s="1"/>
  <c r="BQ18" i="48" s="1"/>
  <c r="BQ19" i="48" s="1"/>
  <c r="BQ20" i="48" s="1"/>
  <c r="BQ21" i="48" s="1"/>
  <c r="BQ22" i="48" s="1"/>
  <c r="BQ23" i="48" s="1"/>
  <c r="BR3" i="51"/>
  <c r="BW23" i="48"/>
  <c r="CL18" i="51"/>
  <c r="CL18" i="52"/>
  <c r="CA23" i="51"/>
  <c r="CL15" i="48"/>
  <c r="CE23" i="52"/>
  <c r="CL19" i="51"/>
  <c r="CL19" i="52"/>
  <c r="CL20" i="48"/>
  <c r="BY23" i="48"/>
  <c r="CH23" i="52"/>
  <c r="CG23" i="48"/>
  <c r="CD23" i="53"/>
  <c r="CH23" i="47"/>
  <c r="CK23" i="47"/>
  <c r="BW23" i="52"/>
  <c r="BR20" i="48"/>
  <c r="CL10" i="52"/>
  <c r="CL12" i="53"/>
  <c r="CJ23" i="53"/>
  <c r="CC23" i="47"/>
  <c r="CG23" i="51"/>
  <c r="BW23" i="53"/>
  <c r="CL11" i="52"/>
  <c r="CL21" i="51"/>
  <c r="CL16" i="52"/>
  <c r="CH23" i="51"/>
  <c r="CF23" i="52"/>
  <c r="CG23" i="52"/>
  <c r="CF23" i="47"/>
  <c r="CJ23" i="51"/>
  <c r="CL9" i="48"/>
  <c r="BW23" i="51"/>
  <c r="CL4" i="52"/>
  <c r="BR15" i="48"/>
  <c r="CL10" i="51"/>
  <c r="CL19" i="48"/>
  <c r="CL22" i="51"/>
  <c r="CL17" i="52"/>
  <c r="CL22" i="48"/>
  <c r="CA23" i="52"/>
  <c r="BZ23" i="52"/>
  <c r="CL12" i="48"/>
  <c r="BR16" i="52"/>
  <c r="CL12" i="52"/>
  <c r="BR19" i="47"/>
  <c r="BY23" i="53"/>
  <c r="CL3" i="52"/>
  <c r="CL20" i="51"/>
  <c r="CL15" i="52"/>
  <c r="CL20" i="52"/>
  <c r="CJ23" i="52"/>
  <c r="CK23" i="48"/>
  <c r="CL3" i="48"/>
  <c r="CL10" i="47"/>
  <c r="BR19" i="48"/>
  <c r="BR19" i="52"/>
  <c r="CL20" i="47"/>
  <c r="CL14" i="51"/>
  <c r="CL21" i="52"/>
  <c r="BZ23" i="47"/>
  <c r="CG23" i="53"/>
  <c r="CJ23" i="47"/>
  <c r="CK23" i="53"/>
  <c r="CD23" i="48"/>
  <c r="CD23" i="51"/>
  <c r="CC23" i="48"/>
  <c r="CL6" i="48"/>
  <c r="CL11" i="51"/>
  <c r="BX23" i="52"/>
  <c r="BR20" i="47"/>
  <c r="BR9" i="48"/>
  <c r="CL13" i="47"/>
  <c r="BX23" i="51"/>
  <c r="CL21" i="47"/>
  <c r="CL15" i="51"/>
  <c r="CL14" i="53"/>
  <c r="CL22" i="52"/>
  <c r="BZ23" i="53"/>
  <c r="CB23" i="52"/>
  <c r="BZ23" i="51"/>
  <c r="CL5" i="48"/>
  <c r="BR18" i="52"/>
  <c r="CL5" i="51"/>
  <c r="BR18" i="51"/>
  <c r="CL5" i="47"/>
  <c r="CL7" i="53"/>
  <c r="BR12" i="48"/>
  <c r="CK23" i="52"/>
  <c r="CL5" i="53"/>
  <c r="CH23" i="53"/>
  <c r="CM23" i="53"/>
  <c r="CL10" i="48"/>
  <c r="CL13" i="51"/>
  <c r="BW23" i="47"/>
  <c r="BR21" i="47"/>
  <c r="CL11" i="47"/>
  <c r="CL13" i="53"/>
  <c r="CI23" i="52"/>
  <c r="CL18" i="47"/>
  <c r="CL16" i="51"/>
  <c r="CL15" i="53"/>
  <c r="CL22" i="47"/>
  <c r="CL17" i="51"/>
  <c r="CL18" i="53"/>
  <c r="CL14" i="52"/>
  <c r="CM23" i="51"/>
  <c r="CE23" i="51"/>
  <c r="CA23" i="47"/>
  <c r="CL7" i="48"/>
  <c r="BR14" i="51"/>
  <c r="CL6" i="51"/>
  <c r="BR19" i="51"/>
  <c r="BR22" i="51"/>
  <c r="BR22" i="48"/>
  <c r="CL4" i="47"/>
  <c r="BR12" i="53"/>
  <c r="CL9" i="53"/>
  <c r="BR10" i="48"/>
  <c r="CB23" i="48"/>
  <c r="CF23" i="48"/>
  <c r="BY23" i="51"/>
  <c r="CL3" i="53"/>
  <c r="CL19" i="53"/>
  <c r="CL18" i="48"/>
  <c r="CC23" i="53"/>
  <c r="CF23" i="51"/>
  <c r="CM23" i="52"/>
  <c r="CD23" i="47"/>
  <c r="CM23" i="48"/>
  <c r="CE23" i="48"/>
  <c r="BY23" i="52"/>
  <c r="CI23" i="48"/>
  <c r="CL13" i="48"/>
  <c r="BR13" i="48"/>
  <c r="CL8" i="51"/>
  <c r="BR18" i="53"/>
  <c r="BR18" i="47"/>
  <c r="CL6" i="47"/>
  <c r="BR4" i="47"/>
  <c r="CL8" i="52"/>
  <c r="BR11" i="52"/>
  <c r="CL10" i="53"/>
  <c r="CL7" i="51"/>
  <c r="CL14" i="47"/>
  <c r="CL16" i="53"/>
  <c r="CL14" i="48"/>
  <c r="CC23" i="52"/>
  <c r="CH23" i="48"/>
  <c r="CI23" i="53"/>
  <c r="CI23" i="51"/>
  <c r="CL11" i="48"/>
  <c r="CL9" i="51"/>
  <c r="BR11" i="48"/>
  <c r="CC23" i="51"/>
  <c r="CL8" i="47"/>
  <c r="BR15" i="53"/>
  <c r="CL13" i="52"/>
  <c r="BR5" i="47"/>
  <c r="CL6" i="53"/>
  <c r="BR11" i="47"/>
  <c r="CL8" i="48"/>
  <c r="CL12" i="47"/>
  <c r="CL7" i="52"/>
  <c r="CL16" i="47"/>
  <c r="CL17" i="53"/>
  <c r="CL16" i="48"/>
  <c r="BZ23" i="48"/>
  <c r="CB23" i="53"/>
  <c r="CE23" i="53"/>
  <c r="CA23" i="48"/>
  <c r="CI23" i="47"/>
  <c r="CL4" i="48"/>
  <c r="CL3" i="51"/>
  <c r="BR22" i="53"/>
  <c r="CL9" i="47"/>
  <c r="BR22" i="52"/>
  <c r="BX23" i="48"/>
  <c r="CL9" i="52"/>
  <c r="BR20" i="51"/>
  <c r="BR4" i="52"/>
  <c r="CL8" i="53"/>
  <c r="CL17" i="47"/>
  <c r="CL20" i="53"/>
  <c r="CL17" i="48"/>
  <c r="CM23" i="47"/>
  <c r="CD23" i="52"/>
  <c r="CA23" i="53"/>
  <c r="CF23" i="53"/>
  <c r="CL12" i="51"/>
  <c r="CL7" i="47"/>
  <c r="BR16" i="51"/>
  <c r="CL6" i="52"/>
  <c r="CL11" i="53"/>
  <c r="CL15" i="47"/>
  <c r="CL21" i="53"/>
  <c r="CL21" i="48"/>
  <c r="CB23" i="51"/>
  <c r="BR16" i="47"/>
  <c r="BR19" i="53"/>
  <c r="CL4" i="51"/>
  <c r="BR22" i="47"/>
  <c r="BR17" i="51"/>
  <c r="BR3" i="52"/>
  <c r="CK23" i="51"/>
  <c r="CL3" i="47"/>
  <c r="BR5" i="51"/>
  <c r="BR14" i="52"/>
  <c r="CL5" i="52"/>
  <c r="BX23" i="53"/>
  <c r="BR16" i="53"/>
  <c r="CL4" i="53"/>
  <c r="S59" i="12" a="1"/>
  <c r="S59" i="12" l="1"/>
  <c r="R60" i="12"/>
  <c r="X59" i="12"/>
  <c r="V59" i="12"/>
  <c r="BX23" i="47"/>
  <c r="CE23" i="47"/>
  <c r="BY23" i="47"/>
  <c r="CG23" i="47"/>
  <c r="CL23" i="47"/>
  <c r="CL23" i="51"/>
  <c r="CL23" i="52"/>
  <c r="CL23" i="53"/>
  <c r="CL23" i="48"/>
  <c r="S60" i="12" a="1"/>
  <c r="S60" i="12" l="1"/>
  <c r="R61" i="12"/>
  <c r="X60" i="12"/>
  <c r="V60" i="12"/>
  <c r="S61" i="12" a="1"/>
  <c r="S61" i="12" l="1"/>
  <c r="R62" i="12"/>
  <c r="X61" i="12"/>
  <c r="V61" i="12"/>
  <c r="S62" i="12" a="1"/>
  <c r="S62" i="12" l="1"/>
  <c r="R63" i="12"/>
  <c r="X62" i="12"/>
  <c r="V62" i="12"/>
  <c r="S63" i="12" a="1"/>
  <c r="S63" i="12" l="1"/>
  <c r="R64" i="12"/>
  <c r="X63" i="12"/>
  <c r="V63" i="12"/>
  <c r="S64" i="12" a="1"/>
  <c r="S64" i="12" l="1"/>
  <c r="R65" i="12"/>
  <c r="X64" i="12"/>
  <c r="V64" i="12"/>
  <c r="S65" i="12" a="1"/>
  <c r="S65" i="12" l="1"/>
  <c r="R66" i="12"/>
  <c r="V65" i="12"/>
  <c r="X65" i="12"/>
  <c r="S66" i="12" a="1"/>
  <c r="S66" i="12" l="1"/>
  <c r="R67" i="12"/>
  <c r="V66" i="12"/>
  <c r="X66" i="12"/>
  <c r="S67" i="12" a="1"/>
  <c r="S67" i="12" l="1"/>
  <c r="R68" i="12"/>
  <c r="V67" i="12"/>
  <c r="X67" i="12"/>
  <c r="S68" i="12" a="1"/>
  <c r="S68" i="12" l="1"/>
  <c r="R69" i="12"/>
  <c r="V68" i="12"/>
  <c r="X68" i="12"/>
  <c r="S69" i="12" a="1"/>
  <c r="S69" i="12" l="1"/>
  <c r="R70" i="12"/>
  <c r="V69" i="12"/>
  <c r="X69" i="12"/>
  <c r="S70" i="12" a="1"/>
  <c r="S70" i="12" l="1"/>
  <c r="R71" i="12"/>
  <c r="V70" i="12"/>
  <c r="X70" i="12"/>
  <c r="S71" i="12" a="1"/>
  <c r="S71" i="12" l="1"/>
  <c r="R72" i="12"/>
  <c r="V71" i="12"/>
  <c r="X71" i="12"/>
  <c r="S72" i="12" a="1"/>
  <c r="S72" i="12" l="1"/>
  <c r="R73" i="12"/>
  <c r="V72" i="12"/>
  <c r="X72" i="12"/>
  <c r="S73" i="12" a="1"/>
  <c r="S73" i="12" l="1"/>
  <c r="R74" i="12"/>
  <c r="X73" i="12"/>
  <c r="V73" i="12"/>
  <c r="S74" i="12" a="1"/>
  <c r="S74" i="12" l="1"/>
  <c r="R75" i="12"/>
  <c r="X74" i="12"/>
  <c r="V74" i="12"/>
  <c r="S75" i="12" a="1"/>
  <c r="S75" i="12" l="1"/>
  <c r="R76" i="12"/>
  <c r="X75" i="12"/>
  <c r="V75" i="12"/>
  <c r="S76" i="12" a="1"/>
  <c r="S76" i="12" l="1"/>
  <c r="R77" i="12"/>
  <c r="X76" i="12"/>
  <c r="V76" i="12"/>
  <c r="S77" i="12" a="1"/>
  <c r="S77" i="12" l="1"/>
  <c r="R78" i="12"/>
  <c r="X77" i="12"/>
  <c r="V77" i="12"/>
  <c r="S78" i="12" a="1"/>
  <c r="S78" i="12" l="1"/>
  <c r="R79" i="12"/>
  <c r="X78" i="12"/>
  <c r="V78" i="12"/>
  <c r="S79" i="12" a="1"/>
  <c r="S79" i="12" l="1"/>
  <c r="R80" i="12"/>
  <c r="X79" i="12"/>
  <c r="V79" i="12"/>
  <c r="S80" i="12" a="1"/>
  <c r="S80" i="12" l="1"/>
  <c r="R81" i="12"/>
  <c r="X80" i="12"/>
  <c r="V80" i="12"/>
  <c r="S81" i="12" a="1"/>
  <c r="S81" i="12" l="1"/>
  <c r="R82" i="12"/>
  <c r="V81" i="12"/>
  <c r="X81" i="12"/>
  <c r="S82" i="12" a="1"/>
  <c r="S82" i="12" l="1"/>
  <c r="R83" i="12"/>
  <c r="V82" i="12"/>
  <c r="X82" i="12"/>
  <c r="S83" i="12" a="1"/>
  <c r="S83" i="12" l="1"/>
  <c r="R84" i="12"/>
  <c r="V83" i="12"/>
  <c r="X83" i="12"/>
  <c r="S84" i="12" a="1"/>
  <c r="S84" i="12" l="1"/>
  <c r="R85" i="12"/>
  <c r="V84" i="12"/>
  <c r="X84" i="12"/>
  <c r="S85" i="12" a="1"/>
  <c r="S85" i="12" l="1"/>
  <c r="R86" i="12"/>
  <c r="V85" i="12"/>
  <c r="X85" i="12"/>
  <c r="S86" i="12" a="1"/>
  <c r="S86" i="12" l="1"/>
  <c r="R87" i="12"/>
  <c r="V86" i="12"/>
  <c r="X86" i="12"/>
  <c r="S87" i="12" a="1"/>
  <c r="S87" i="12" l="1"/>
  <c r="R88" i="12"/>
  <c r="V87" i="12"/>
  <c r="X87" i="12"/>
  <c r="S88" i="12" a="1"/>
  <c r="S88" i="12" l="1"/>
  <c r="R89" i="12"/>
  <c r="V88" i="12"/>
  <c r="X88" i="12"/>
  <c r="S89" i="12" a="1"/>
  <c r="S89" i="12" l="1"/>
  <c r="R90" i="12"/>
  <c r="X89" i="12"/>
  <c r="V89" i="12"/>
  <c r="S90" i="12" a="1"/>
  <c r="S90" i="12" l="1"/>
  <c r="R91" i="12"/>
  <c r="X90" i="12"/>
  <c r="V90" i="12"/>
  <c r="S91" i="12" a="1"/>
  <c r="S91" i="12" l="1"/>
  <c r="R92" i="12"/>
  <c r="X91" i="12"/>
  <c r="V91" i="12"/>
  <c r="S92" i="12" a="1"/>
  <c r="S92" i="12" l="1"/>
  <c r="R93" i="12"/>
  <c r="X92" i="12"/>
  <c r="V92" i="12"/>
  <c r="S93" i="12" a="1"/>
  <c r="S93" i="12" l="1"/>
  <c r="R94" i="12"/>
  <c r="X93" i="12"/>
  <c r="V93" i="12"/>
  <c r="S94" i="12" a="1"/>
  <c r="S94" i="12" l="1"/>
  <c r="R95" i="12"/>
  <c r="X94" i="12"/>
  <c r="V94" i="12"/>
  <c r="S95" i="12" a="1"/>
  <c r="S95" i="12" l="1"/>
  <c r="R96" i="12"/>
  <c r="X95" i="12"/>
  <c r="V95" i="12"/>
  <c r="S96" i="12" a="1"/>
  <c r="S96" i="12" l="1"/>
  <c r="R97" i="12"/>
  <c r="X96" i="12"/>
  <c r="V96" i="12"/>
  <c r="S97" i="12" a="1"/>
  <c r="S97" i="12" l="1"/>
  <c r="R98" i="12"/>
  <c r="V97" i="12"/>
  <c r="X97" i="12"/>
  <c r="S98" i="12" a="1"/>
  <c r="S98" i="12" l="1"/>
  <c r="R99" i="12"/>
  <c r="V98" i="12"/>
  <c r="X98" i="12"/>
  <c r="S99" i="12" a="1"/>
  <c r="S99" i="12" l="1"/>
  <c r="R100" i="12"/>
  <c r="V99" i="12"/>
  <c r="X99" i="12"/>
  <c r="S100" i="12" a="1"/>
  <c r="S100" i="12" l="1"/>
  <c r="R101" i="12"/>
  <c r="V100" i="12"/>
  <c r="X100" i="12"/>
  <c r="S101" i="12" a="1"/>
  <c r="S101" i="12" l="1"/>
  <c r="R102" i="12"/>
  <c r="V101" i="12"/>
  <c r="X101" i="12"/>
  <c r="S102" i="12" a="1"/>
  <c r="S102" i="12" l="1"/>
  <c r="R103" i="12"/>
  <c r="V102" i="12"/>
  <c r="X102" i="12"/>
  <c r="S103" i="12" a="1"/>
  <c r="S103" i="12" l="1"/>
  <c r="R104" i="12"/>
  <c r="V103" i="12"/>
  <c r="X103" i="12"/>
  <c r="S104" i="12" a="1"/>
  <c r="S104" i="12" l="1"/>
  <c r="R105" i="12"/>
  <c r="V104" i="12"/>
  <c r="X104" i="12"/>
  <c r="S105" i="12" a="1"/>
  <c r="S105" i="12" l="1"/>
  <c r="R106" i="12"/>
  <c r="X105" i="12"/>
  <c r="V105" i="12"/>
  <c r="S106" i="12" a="1"/>
  <c r="S106" i="12" l="1"/>
  <c r="R107" i="12"/>
  <c r="X106" i="12"/>
  <c r="V106" i="12"/>
  <c r="S107" i="12" a="1"/>
  <c r="S107" i="12" l="1"/>
  <c r="R108" i="12"/>
  <c r="X107" i="12"/>
  <c r="V107" i="12"/>
  <c r="S108" i="12" a="1"/>
  <c r="S108" i="12" l="1"/>
  <c r="R109" i="12"/>
  <c r="X108" i="12"/>
  <c r="V108" i="12"/>
  <c r="S109" i="12" a="1"/>
  <c r="S109" i="12" l="1"/>
  <c r="R110" i="12"/>
  <c r="X109" i="12"/>
  <c r="V109" i="12"/>
  <c r="S110" i="12" a="1"/>
  <c r="S110" i="12" l="1"/>
  <c r="R111" i="12"/>
  <c r="X110" i="12"/>
  <c r="V110" i="12"/>
  <c r="S111" i="12" a="1"/>
  <c r="S111" i="12" l="1"/>
  <c r="R112" i="12"/>
  <c r="X111" i="12"/>
  <c r="V111" i="12"/>
  <c r="S112" i="12" a="1"/>
  <c r="S112" i="12" l="1"/>
  <c r="R113" i="12"/>
  <c r="X112" i="12"/>
  <c r="V112" i="12"/>
  <c r="S113" i="12" a="1"/>
  <c r="S113" i="12" l="1"/>
  <c r="R114" i="12"/>
  <c r="V113" i="12"/>
  <c r="X113" i="12"/>
  <c r="S114" i="12" a="1"/>
  <c r="S114" i="12" l="1"/>
  <c r="R115" i="12"/>
  <c r="V114" i="12"/>
  <c r="X114" i="12"/>
  <c r="S115" i="12" a="1"/>
  <c r="S115" i="12" l="1"/>
  <c r="R116" i="12"/>
  <c r="V115" i="12"/>
  <c r="X115" i="12"/>
  <c r="S116" i="12" a="1"/>
  <c r="S116" i="12" l="1"/>
  <c r="R117" i="12"/>
  <c r="V116" i="12"/>
  <c r="X116" i="12"/>
  <c r="S117" i="12" a="1"/>
  <c r="S117" i="12" l="1"/>
  <c r="R118" i="12"/>
  <c r="V117" i="12"/>
  <c r="X117" i="12"/>
  <c r="S118" i="12" a="1"/>
  <c r="S118" i="12" l="1"/>
  <c r="R119" i="12"/>
  <c r="V118" i="12"/>
  <c r="X118" i="12"/>
  <c r="S119" i="12" a="1"/>
  <c r="S119" i="12" l="1"/>
  <c r="R120" i="12"/>
  <c r="V119" i="12"/>
  <c r="X119" i="12"/>
  <c r="S120" i="12" a="1"/>
  <c r="S120" i="12" l="1"/>
  <c r="R121" i="12"/>
  <c r="V120" i="12"/>
  <c r="X120" i="12"/>
  <c r="S121" i="12" a="1"/>
  <c r="S121" i="12" l="1"/>
  <c r="R122" i="12"/>
  <c r="X121" i="12"/>
  <c r="V121" i="12"/>
  <c r="S122" i="12" a="1"/>
  <c r="S122" i="12" l="1"/>
  <c r="R123" i="12"/>
  <c r="X122" i="12"/>
  <c r="V122" i="12"/>
  <c r="S123" i="12" a="1"/>
  <c r="S123" i="12" l="1"/>
  <c r="R124" i="12"/>
  <c r="X123" i="12"/>
  <c r="V123" i="12"/>
  <c r="S124" i="12" a="1"/>
  <c r="S124" i="12" l="1"/>
  <c r="R125" i="12"/>
  <c r="X124" i="12"/>
  <c r="V124" i="12"/>
  <c r="S125" i="12" a="1"/>
  <c r="S125" i="12" l="1"/>
  <c r="R126" i="12"/>
  <c r="X125" i="12"/>
  <c r="V125" i="12"/>
  <c r="S126" i="12" a="1"/>
  <c r="S126" i="12" l="1"/>
  <c r="R127" i="12"/>
  <c r="X126" i="12"/>
  <c r="V126" i="12"/>
  <c r="S127" i="12" a="1"/>
  <c r="S127" i="12" l="1"/>
  <c r="R128" i="12"/>
  <c r="X127" i="12"/>
  <c r="V127" i="12"/>
  <c r="S128" i="12" a="1"/>
  <c r="S128" i="12" l="1"/>
  <c r="R129" i="12"/>
  <c r="X128" i="12"/>
  <c r="V128" i="12"/>
  <c r="S129" i="12" a="1"/>
  <c r="S129" i="12" l="1"/>
  <c r="R130" i="12"/>
  <c r="V129" i="12"/>
  <c r="X129" i="12"/>
  <c r="S130" i="12" a="1"/>
  <c r="S130" i="12" l="1"/>
  <c r="R131" i="12"/>
  <c r="V130" i="12"/>
  <c r="X130" i="12"/>
  <c r="S131" i="12" a="1"/>
  <c r="S131" i="12" l="1"/>
  <c r="R132" i="12"/>
  <c r="V131" i="12"/>
  <c r="X131" i="12"/>
  <c r="S132" i="12" a="1"/>
  <c r="S132" i="12" l="1"/>
  <c r="R133" i="12"/>
  <c r="V132" i="12"/>
  <c r="X132" i="12"/>
  <c r="S133" i="12" a="1"/>
  <c r="S133" i="12" l="1"/>
  <c r="R134" i="12"/>
  <c r="V133" i="12"/>
  <c r="X133" i="12"/>
  <c r="S134" i="12" a="1"/>
  <c r="S134" i="12" l="1"/>
  <c r="R135" i="12"/>
  <c r="V134" i="12"/>
  <c r="X134" i="12"/>
  <c r="S135" i="12" a="1"/>
  <c r="S135" i="12" l="1"/>
  <c r="R136" i="12"/>
  <c r="V135" i="12"/>
  <c r="X135" i="12"/>
  <c r="S136" i="12" a="1"/>
  <c r="S136" i="12" l="1"/>
  <c r="R137" i="12"/>
  <c r="V136" i="12"/>
  <c r="X136" i="12"/>
  <c r="S137" i="12" a="1"/>
  <c r="S137" i="12" l="1"/>
  <c r="R138" i="12"/>
  <c r="X137" i="12"/>
  <c r="V137" i="12"/>
  <c r="S138" i="12" a="1"/>
  <c r="S138" i="12" l="1"/>
  <c r="R139" i="12"/>
  <c r="X138" i="12"/>
  <c r="V138" i="12"/>
  <c r="S139" i="12" a="1"/>
  <c r="S139" i="12" l="1"/>
  <c r="R140" i="12"/>
  <c r="X139" i="12"/>
  <c r="V139" i="12"/>
  <c r="S140" i="12" a="1"/>
  <c r="S140" i="12" l="1"/>
  <c r="R141" i="12"/>
  <c r="X140" i="12"/>
  <c r="V140" i="12"/>
  <c r="S141" i="12" a="1"/>
  <c r="S141" i="12" l="1"/>
  <c r="R142" i="12"/>
  <c r="X141" i="12"/>
  <c r="V141" i="12"/>
  <c r="S142" i="12" a="1"/>
  <c r="S142" i="12" l="1"/>
  <c r="R143" i="12"/>
  <c r="X142" i="12"/>
  <c r="V142" i="12"/>
  <c r="S143" i="12" a="1"/>
  <c r="S143" i="12" l="1"/>
  <c r="R144" i="12"/>
  <c r="X143" i="12"/>
  <c r="V143" i="12"/>
  <c r="S144" i="12" a="1"/>
  <c r="S144" i="12" l="1"/>
  <c r="R145" i="12"/>
  <c r="X144" i="12"/>
  <c r="V144" i="12"/>
  <c r="S145" i="12" a="1"/>
  <c r="S145" i="12" l="1"/>
  <c r="R146" i="12"/>
  <c r="V145" i="12"/>
  <c r="X145" i="12"/>
  <c r="S146" i="12" a="1"/>
  <c r="S146" i="12" l="1"/>
  <c r="R147" i="12"/>
  <c r="V146" i="12"/>
  <c r="X146" i="12"/>
  <c r="S147" i="12" a="1"/>
  <c r="S147" i="12" l="1"/>
  <c r="R148" i="12"/>
  <c r="V147" i="12"/>
  <c r="X147" i="12"/>
  <c r="S148" i="12" a="1"/>
  <c r="S148" i="12" l="1"/>
  <c r="R149" i="12"/>
  <c r="V148" i="12"/>
  <c r="X148" i="12"/>
  <c r="S149" i="12" a="1"/>
  <c r="S149" i="12" l="1"/>
  <c r="R150" i="12"/>
  <c r="V149" i="12"/>
  <c r="X149" i="12"/>
  <c r="S150" i="12" a="1"/>
  <c r="S150" i="12" l="1"/>
  <c r="R151" i="12"/>
  <c r="V150" i="12"/>
  <c r="X150" i="12"/>
  <c r="S151" i="12" a="1"/>
  <c r="S151" i="12" l="1"/>
  <c r="R152" i="12"/>
  <c r="V151" i="12"/>
  <c r="X151" i="12"/>
  <c r="S152" i="12" a="1"/>
  <c r="S152" i="12" l="1"/>
  <c r="R153" i="12"/>
  <c r="V152" i="12"/>
  <c r="X152" i="12"/>
  <c r="S153" i="12" a="1"/>
  <c r="S153" i="12" l="1"/>
  <c r="R154" i="12"/>
  <c r="X153" i="12"/>
  <c r="V153" i="12"/>
  <c r="S154" i="12" a="1"/>
  <c r="S154" i="12" l="1"/>
  <c r="R155" i="12"/>
  <c r="X154" i="12"/>
  <c r="V154" i="12"/>
  <c r="S155" i="12" a="1"/>
  <c r="S155" i="12" l="1"/>
  <c r="R156" i="12"/>
  <c r="X155" i="12"/>
  <c r="V155" i="12"/>
  <c r="S156" i="12" a="1"/>
  <c r="S156" i="12" l="1"/>
  <c r="R157" i="12"/>
  <c r="X156" i="12"/>
  <c r="V156" i="12"/>
  <c r="S157" i="12" a="1"/>
  <c r="S157" i="12" l="1"/>
  <c r="R158" i="12"/>
  <c r="X157" i="12"/>
  <c r="V157" i="12"/>
  <c r="S158" i="12" a="1"/>
  <c r="S158" i="12" l="1"/>
  <c r="R159" i="12"/>
  <c r="X158" i="12"/>
  <c r="V158" i="12"/>
  <c r="S159" i="12" a="1"/>
  <c r="S159" i="12" l="1"/>
  <c r="R160" i="12"/>
  <c r="X159" i="12"/>
  <c r="V159" i="12"/>
  <c r="S160" i="12" a="1"/>
  <c r="S160" i="12" l="1"/>
  <c r="R161" i="12"/>
  <c r="X160" i="12"/>
  <c r="V160" i="12"/>
  <c r="S161" i="12" a="1"/>
  <c r="S161" i="12" l="1"/>
  <c r="R162" i="12"/>
  <c r="V161" i="12"/>
  <c r="X161" i="12"/>
  <c r="S162" i="12" a="1"/>
  <c r="S162" i="12" l="1"/>
  <c r="R163" i="12"/>
  <c r="V162" i="12"/>
  <c r="X162" i="12"/>
  <c r="S163" i="12" a="1"/>
  <c r="S163" i="12" l="1"/>
  <c r="R164" i="12"/>
  <c r="V163" i="12"/>
  <c r="X163" i="12"/>
  <c r="S164" i="12" a="1"/>
  <c r="S164" i="12" l="1"/>
  <c r="R165" i="12"/>
  <c r="V164" i="12"/>
  <c r="X164" i="12"/>
  <c r="S165" i="12" a="1"/>
  <c r="S165" i="12" l="1"/>
  <c r="R166" i="12"/>
  <c r="V165" i="12"/>
  <c r="X165" i="12"/>
  <c r="S166" i="12" a="1"/>
  <c r="S166" i="12" l="1"/>
  <c r="R167" i="12"/>
  <c r="V166" i="12"/>
  <c r="X166" i="12"/>
  <c r="S167" i="12" a="1"/>
  <c r="S167" i="12" l="1"/>
  <c r="R168" i="12"/>
  <c r="V167" i="12"/>
  <c r="X167" i="12"/>
  <c r="S168" i="12" a="1"/>
  <c r="S168" i="12" l="1"/>
  <c r="R169" i="12"/>
  <c r="V168" i="12"/>
  <c r="X168" i="12"/>
  <c r="S169" i="12" a="1"/>
  <c r="S169" i="12" l="1"/>
  <c r="R170" i="12"/>
  <c r="X169" i="12"/>
  <c r="V169" i="12"/>
  <c r="S170" i="12" a="1"/>
  <c r="S170" i="12" l="1"/>
  <c r="R171" i="12"/>
  <c r="X170" i="12"/>
  <c r="V170" i="12"/>
  <c r="S171" i="12" a="1"/>
  <c r="S171" i="12" l="1"/>
  <c r="R172" i="12"/>
  <c r="X171" i="12"/>
  <c r="V171" i="12"/>
  <c r="S172" i="12" a="1"/>
  <c r="S172" i="12" l="1"/>
  <c r="R173" i="12"/>
  <c r="X172" i="12"/>
  <c r="V172" i="12"/>
  <c r="S173" i="12" a="1"/>
  <c r="S173" i="12" l="1"/>
  <c r="R174" i="12"/>
  <c r="X173" i="12"/>
  <c r="V173" i="12"/>
  <c r="S174" i="12" a="1"/>
  <c r="S174" i="12" l="1"/>
  <c r="R175" i="12"/>
  <c r="X174" i="12"/>
  <c r="V174" i="12"/>
  <c r="S175" i="12" a="1"/>
  <c r="S175" i="12" l="1"/>
  <c r="R176" i="12"/>
  <c r="X175" i="12"/>
  <c r="V175" i="12"/>
  <c r="S176" i="12" a="1"/>
  <c r="S176" i="12" l="1"/>
  <c r="R177" i="12"/>
  <c r="X176" i="12"/>
  <c r="V176" i="12"/>
  <c r="S177" i="12" a="1"/>
  <c r="S177" i="12" l="1"/>
  <c r="R178" i="12"/>
  <c r="V177" i="12"/>
  <c r="X177" i="12"/>
  <c r="S178" i="12" a="1"/>
  <c r="S178" i="12" l="1"/>
  <c r="R179" i="12"/>
  <c r="V178" i="12"/>
  <c r="X178" i="12"/>
  <c r="S179" i="12" a="1"/>
  <c r="S179" i="12" l="1"/>
  <c r="R180" i="12"/>
  <c r="V179" i="12"/>
  <c r="X179" i="12"/>
  <c r="S180" i="12" a="1"/>
  <c r="S180" i="12" l="1"/>
  <c r="R181" i="12"/>
  <c r="V180" i="12"/>
  <c r="X180" i="12"/>
  <c r="S181" i="12" a="1"/>
  <c r="S181" i="12" l="1"/>
  <c r="R182" i="12"/>
  <c r="V181" i="12"/>
  <c r="X181" i="12"/>
  <c r="S182" i="12" a="1"/>
  <c r="S182" i="12" l="1"/>
  <c r="R183" i="12"/>
  <c r="V182" i="12"/>
  <c r="X182" i="12"/>
  <c r="S183" i="12" a="1"/>
  <c r="S183" i="12" l="1"/>
  <c r="R184" i="12"/>
  <c r="V183" i="12"/>
  <c r="X183" i="12"/>
  <c r="S184" i="12" a="1"/>
  <c r="S184" i="12" l="1"/>
  <c r="R185" i="12"/>
  <c r="V184" i="12"/>
  <c r="X184" i="12"/>
  <c r="S185" i="12" a="1"/>
  <c r="S185" i="12" l="1"/>
  <c r="R186" i="12"/>
  <c r="X185" i="12"/>
  <c r="V185" i="12"/>
  <c r="S186" i="12" a="1"/>
  <c r="S186" i="12" l="1"/>
  <c r="R187" i="12"/>
  <c r="X186" i="12"/>
  <c r="V186" i="12"/>
  <c r="S187" i="12" a="1"/>
  <c r="S187" i="12" l="1"/>
  <c r="R188" i="12"/>
  <c r="X187" i="12"/>
  <c r="V187" i="12"/>
  <c r="S188" i="12" a="1"/>
  <c r="S188" i="12" l="1"/>
  <c r="X188" i="12"/>
  <c r="V188" i="12"/>
  <c r="R189" i="12"/>
  <c r="S189" i="12" a="1"/>
  <c r="S189" i="12" l="1"/>
  <c r="V189" i="12"/>
  <c r="R190" i="12"/>
  <c r="S190" i="12" a="1"/>
  <c r="S190" i="12" l="1"/>
  <c r="V190" i="12"/>
  <c r="R191" i="12"/>
  <c r="S191" i="12" a="1"/>
  <c r="S191" i="12" l="1"/>
  <c r="V191" i="12"/>
  <c r="R192" i="12"/>
  <c r="S192" i="12" a="1"/>
  <c r="S192" i="12" l="1"/>
  <c r="V192" i="12"/>
  <c r="R193" i="12"/>
  <c r="S193" i="12" a="1"/>
  <c r="S193" i="12" l="1"/>
  <c r="V193" i="12"/>
  <c r="R194" i="12"/>
  <c r="S194" i="12" a="1"/>
  <c r="S194" i="12" l="1"/>
  <c r="V194" i="12"/>
  <c r="R195" i="12"/>
  <c r="S195" i="12" a="1"/>
  <c r="S195" i="12" l="1"/>
  <c r="V195" i="12"/>
  <c r="R196" i="12"/>
  <c r="S196" i="12" a="1"/>
  <c r="S196" i="12" l="1"/>
  <c r="V196" i="12"/>
  <c r="R197" i="12"/>
  <c r="S197" i="12" a="1"/>
  <c r="S197" i="12" l="1"/>
  <c r="V197" i="12"/>
  <c r="R198" i="12"/>
  <c r="S198" i="12" a="1"/>
  <c r="S198" i="12" l="1"/>
  <c r="V198" i="12"/>
  <c r="R199" i="12"/>
  <c r="S199" i="12" a="1"/>
  <c r="S199" i="12" l="1"/>
  <c r="V199" i="12"/>
  <c r="R200" i="12"/>
  <c r="S200" i="12" a="1"/>
  <c r="S200" i="12" l="1"/>
  <c r="V200" i="12"/>
  <c r="R201" i="12"/>
  <c r="S201" i="12" a="1"/>
  <c r="S201" i="12" l="1"/>
  <c r="V201" i="12"/>
  <c r="R202" i="12"/>
  <c r="S202" i="12" a="1"/>
  <c r="S202" i="12" l="1"/>
  <c r="V202" i="12"/>
  <c r="R203" i="12"/>
  <c r="S203" i="12" a="1"/>
  <c r="S203" i="12" l="1"/>
  <c r="V203" i="12"/>
  <c r="R204" i="12"/>
  <c r="S204" i="12" a="1"/>
  <c r="S204" i="12" l="1"/>
  <c r="V204" i="12"/>
  <c r="R205" i="12"/>
  <c r="S205" i="12" a="1"/>
  <c r="S205" i="12" l="1"/>
  <c r="V205" i="12"/>
  <c r="R206" i="12"/>
  <c r="S206" i="12" a="1"/>
  <c r="S206" i="12" l="1"/>
  <c r="V206" i="12"/>
  <c r="R207" i="12"/>
  <c r="S207" i="12" a="1"/>
  <c r="S207" i="12" l="1"/>
  <c r="V207" i="12"/>
  <c r="R208" i="12"/>
  <c r="S208" i="12" a="1"/>
  <c r="S208" i="12" l="1"/>
  <c r="V208" i="12"/>
  <c r="R209" i="12"/>
  <c r="S209" i="12" a="1"/>
  <c r="S209" i="12" l="1"/>
  <c r="V209" i="12"/>
  <c r="R210" i="12"/>
  <c r="S210" i="12" a="1"/>
  <c r="S210" i="12" l="1"/>
  <c r="V210" i="12"/>
  <c r="R211" i="12"/>
  <c r="S211" i="12" a="1"/>
  <c r="S211" i="12" l="1"/>
  <c r="V211" i="12"/>
  <c r="R212" i="12"/>
  <c r="S212" i="12" a="1"/>
  <c r="S212" i="12" l="1"/>
  <c r="V212" i="12"/>
  <c r="R213" i="12"/>
  <c r="S213" i="12" a="1"/>
  <c r="S213" i="12" l="1"/>
  <c r="V213" i="12"/>
  <c r="R214" i="12"/>
  <c r="S214" i="12" a="1"/>
  <c r="S214" i="12" l="1"/>
  <c r="V214" i="12"/>
  <c r="R215" i="12"/>
  <c r="S215" i="12" a="1"/>
  <c r="S215" i="12" l="1"/>
  <c r="V215" i="12"/>
  <c r="R216" i="12"/>
  <c r="S216" i="12" a="1"/>
  <c r="S216" i="12" l="1"/>
  <c r="V216" i="12"/>
  <c r="R217" i="12"/>
  <c r="S217" i="12" a="1"/>
  <c r="S217" i="12" l="1"/>
  <c r="V217" i="12"/>
  <c r="R218" i="12"/>
  <c r="S218" i="12" a="1"/>
  <c r="S218" i="12" l="1"/>
  <c r="V218" i="12"/>
  <c r="R219" i="12"/>
  <c r="S219" i="12" a="1"/>
  <c r="S219" i="12" l="1"/>
  <c r="V219" i="12"/>
  <c r="R220" i="12"/>
  <c r="S220" i="12" a="1"/>
  <c r="S220" i="12" l="1"/>
  <c r="V220" i="12"/>
  <c r="R221" i="12"/>
  <c r="S221" i="12" a="1"/>
  <c r="S221" i="12" l="1"/>
  <c r="V221" i="12"/>
  <c r="R222" i="12"/>
  <c r="S222" i="12" a="1"/>
  <c r="S222" i="12" l="1"/>
  <c r="V222" i="12"/>
  <c r="R223" i="12"/>
  <c r="S223" i="12" a="1"/>
  <c r="S223" i="12" l="1"/>
  <c r="V223" i="12"/>
  <c r="R224" i="12"/>
  <c r="S224" i="12" a="1"/>
  <c r="S224" i="12" l="1"/>
  <c r="V224" i="12"/>
  <c r="R225" i="12"/>
  <c r="S225" i="12" a="1"/>
  <c r="S225" i="12" l="1"/>
  <c r="V225" i="12"/>
  <c r="R226" i="12"/>
  <c r="S226" i="12" a="1"/>
  <c r="S226" i="12" l="1"/>
  <c r="V226" i="12"/>
  <c r="R227" i="12"/>
  <c r="S227" i="12" a="1"/>
  <c r="S227" i="12" l="1"/>
  <c r="V227" i="12"/>
  <c r="R228" i="12"/>
  <c r="S228" i="12" a="1"/>
  <c r="S228" i="12" l="1"/>
  <c r="V228" i="12"/>
  <c r="R229" i="12"/>
  <c r="S229" i="12" a="1"/>
  <c r="S229" i="12" l="1"/>
  <c r="V229" i="12"/>
  <c r="R230" i="12"/>
  <c r="S230" i="12" a="1"/>
  <c r="S230" i="12" l="1"/>
  <c r="V230" i="12"/>
  <c r="R231" i="12"/>
  <c r="S231" i="12" a="1"/>
  <c r="S231" i="12" l="1"/>
  <c r="V231" i="12"/>
  <c r="R232" i="12"/>
  <c r="S232" i="12" a="1"/>
  <c r="S232" i="12" l="1"/>
  <c r="V232" i="12"/>
  <c r="R233" i="12"/>
  <c r="S233" i="12" a="1"/>
  <c r="S233" i="12" l="1"/>
  <c r="V233" i="12"/>
  <c r="R234" i="12"/>
  <c r="S234" i="12" a="1"/>
  <c r="S234" i="12" l="1"/>
  <c r="V234" i="12"/>
  <c r="R235" i="12"/>
  <c r="S235" i="12" a="1"/>
  <c r="S235" i="12" l="1"/>
  <c r="V235" i="12"/>
  <c r="R236" i="12"/>
  <c r="S236" i="12" a="1"/>
  <c r="S236" i="12" l="1"/>
  <c r="V236" i="12"/>
  <c r="R237" i="12"/>
  <c r="S237" i="12" a="1"/>
  <c r="S237" i="12" l="1"/>
  <c r="V237" i="12"/>
  <c r="R238" i="12"/>
  <c r="S238" i="12" a="1"/>
  <c r="S238" i="12" l="1"/>
  <c r="V238" i="12"/>
  <c r="R239" i="12"/>
  <c r="S239" i="12" a="1"/>
  <c r="S239" i="12" l="1"/>
  <c r="V239" i="12"/>
  <c r="R240" i="12"/>
  <c r="S240" i="12" a="1"/>
  <c r="S240" i="12" l="1"/>
  <c r="V240" i="12"/>
  <c r="R241" i="12"/>
  <c r="S241" i="12" a="1"/>
  <c r="S241" i="12" l="1"/>
  <c r="V241" i="12"/>
  <c r="R242" i="12"/>
  <c r="S242" i="12" a="1"/>
  <c r="S242" i="12" l="1"/>
  <c r="V242" i="12"/>
  <c r="R243" i="12"/>
  <c r="S243" i="12" a="1"/>
  <c r="S243" i="12" l="1"/>
  <c r="V243" i="12"/>
  <c r="R244" i="12"/>
  <c r="S244" i="12" a="1"/>
  <c r="S244" i="12" l="1"/>
  <c r="V244" i="12"/>
  <c r="R245" i="12"/>
  <c r="S245" i="12" a="1"/>
  <c r="S245" i="12" l="1"/>
  <c r="V245" i="12"/>
  <c r="R246" i="12"/>
  <c r="S246" i="12" a="1"/>
  <c r="S246" i="12" l="1"/>
  <c r="V246" i="12"/>
  <c r="R247" i="12"/>
  <c r="S247" i="12" a="1"/>
  <c r="S247" i="12" l="1"/>
  <c r="V247" i="12"/>
  <c r="R248" i="12"/>
  <c r="S248" i="12" a="1"/>
  <c r="S248" i="12" l="1"/>
  <c r="V248" i="12"/>
  <c r="R249" i="12"/>
  <c r="S249" i="12" a="1"/>
  <c r="S249" i="12" l="1"/>
  <c r="V249" i="12"/>
  <c r="R250" i="12"/>
  <c r="S250" i="12" a="1"/>
  <c r="S250" i="12" l="1"/>
  <c r="V250" i="12"/>
  <c r="R251" i="12"/>
  <c r="S251" i="12" a="1"/>
  <c r="S251" i="12" l="1"/>
  <c r="V251" i="12"/>
  <c r="R252" i="12"/>
  <c r="S252" i="12" a="1"/>
  <c r="S252" i="12" l="1"/>
  <c r="V252" i="12"/>
  <c r="R253" i="12"/>
  <c r="S253" i="12" a="1"/>
  <c r="S253" i="12" l="1"/>
  <c r="V253" i="12"/>
  <c r="R254" i="12"/>
  <c r="S254" i="12" a="1"/>
  <c r="S254" i="12" l="1"/>
  <c r="V254" i="12"/>
  <c r="R255" i="12"/>
  <c r="S255" i="12" a="1"/>
  <c r="S255" i="12" l="1"/>
  <c r="V255" i="12"/>
  <c r="R256" i="12"/>
  <c r="S256" i="12" a="1"/>
  <c r="S256" i="12" l="1"/>
  <c r="V256" i="12"/>
  <c r="R257" i="12"/>
  <c r="S257" i="12" a="1"/>
  <c r="S257" i="12" l="1"/>
  <c r="V257" i="12"/>
  <c r="R258" i="12"/>
  <c r="S258" i="12" a="1"/>
  <c r="S258" i="12" l="1"/>
  <c r="V258" i="12"/>
  <c r="R259" i="12"/>
  <c r="S259" i="12" a="1"/>
  <c r="S259" i="12" l="1"/>
  <c r="V259" i="12"/>
  <c r="R260" i="12"/>
  <c r="S260" i="12" a="1"/>
  <c r="S260" i="12" l="1"/>
  <c r="V260" i="12"/>
  <c r="R261" i="12"/>
  <c r="S261" i="12" a="1"/>
  <c r="S261" i="12" l="1"/>
  <c r="V261" i="12"/>
  <c r="R262" i="12"/>
  <c r="S262" i="12" a="1"/>
  <c r="S262" i="12" l="1"/>
  <c r="V262" i="12"/>
  <c r="R263" i="12"/>
  <c r="S263" i="12" a="1"/>
  <c r="S263" i="12" l="1"/>
  <c r="V263" i="12"/>
  <c r="R264" i="12"/>
  <c r="S264" i="12" a="1"/>
  <c r="S264" i="12" l="1"/>
  <c r="V264" i="12"/>
  <c r="R265" i="12"/>
  <c r="S265" i="12" a="1"/>
  <c r="S265" i="12" l="1"/>
  <c r="V265" i="12"/>
  <c r="R266" i="12"/>
  <c r="S266" i="12" a="1"/>
  <c r="S266" i="12" l="1"/>
  <c r="V266" i="12"/>
  <c r="R267" i="12"/>
  <c r="S267" i="12" a="1"/>
  <c r="S267" i="12" l="1"/>
  <c r="V267" i="12"/>
  <c r="R268" i="12"/>
  <c r="S268" i="12" a="1"/>
  <c r="S268" i="12" l="1"/>
  <c r="V268" i="12"/>
  <c r="R269" i="12"/>
  <c r="S269" i="12" a="1"/>
  <c r="S269" i="12" l="1"/>
  <c r="V269" i="12"/>
  <c r="R270" i="12"/>
  <c r="S270" i="12" a="1"/>
  <c r="S270" i="12" l="1"/>
  <c r="V270" i="12"/>
  <c r="R271" i="12"/>
  <c r="S271" i="12" a="1"/>
  <c r="S271" i="12" l="1"/>
  <c r="V271" i="12"/>
  <c r="R272" i="12"/>
  <c r="S272" i="12" a="1"/>
  <c r="S272" i="12" l="1"/>
  <c r="V272" i="12"/>
  <c r="R273" i="12"/>
  <c r="S273" i="12" a="1"/>
  <c r="S273" i="12" l="1"/>
  <c r="V273" i="12"/>
  <c r="R274" i="12"/>
  <c r="S274" i="12" a="1"/>
  <c r="S274" i="12" l="1"/>
  <c r="V274" i="12"/>
  <c r="R275" i="12"/>
  <c r="S275" i="12" a="1"/>
  <c r="S275" i="12" l="1"/>
  <c r="V275" i="12"/>
  <c r="R276" i="12"/>
  <c r="S276" i="12" a="1"/>
  <c r="S276" i="12" l="1"/>
  <c r="V276" i="12"/>
  <c r="R277" i="12"/>
  <c r="S277" i="12" a="1"/>
  <c r="S277" i="12" l="1"/>
  <c r="V277" i="12"/>
  <c r="R278" i="12"/>
  <c r="S278" i="12" a="1"/>
  <c r="S278" i="12" l="1"/>
  <c r="V278" i="12"/>
  <c r="R279" i="12"/>
  <c r="S279" i="12" a="1"/>
  <c r="S279" i="12" l="1"/>
  <c r="V279" i="12"/>
  <c r="R280" i="12"/>
  <c r="S280" i="12" a="1"/>
  <c r="S280" i="12" l="1"/>
  <c r="V280" i="12"/>
  <c r="R281" i="12"/>
  <c r="S281" i="12" a="1"/>
  <c r="S281" i="12" l="1"/>
  <c r="V281" i="12"/>
  <c r="R282" i="12"/>
  <c r="S282" i="12" a="1"/>
  <c r="S282" i="12" l="1"/>
  <c r="V282" i="12"/>
  <c r="R283" i="12"/>
  <c r="S283" i="12" a="1"/>
  <c r="S283" i="12" l="1"/>
  <c r="V283" i="12"/>
  <c r="R284" i="12"/>
  <c r="S284" i="12" a="1"/>
  <c r="S284" i="12" l="1"/>
  <c r="V284" i="12"/>
  <c r="R285" i="12"/>
  <c r="S285" i="12" a="1"/>
  <c r="S285" i="12" l="1"/>
  <c r="V285" i="12"/>
  <c r="R286" i="12"/>
  <c r="S286" i="12" a="1"/>
  <c r="S286" i="12" l="1"/>
  <c r="V286" i="12"/>
  <c r="R287" i="12"/>
  <c r="S287" i="12" a="1"/>
  <c r="S287" i="12" l="1"/>
  <c r="V287" i="12"/>
  <c r="R288" i="12"/>
  <c r="S288" i="12" a="1"/>
  <c r="S288" i="12" l="1"/>
  <c r="V288" i="12"/>
  <c r="R289" i="12"/>
  <c r="S289" i="12" a="1"/>
  <c r="S289" i="12" l="1"/>
  <c r="V289" i="12"/>
  <c r="R290" i="12"/>
  <c r="S290" i="12" a="1"/>
  <c r="S290" i="12" l="1"/>
  <c r="V290" i="12"/>
  <c r="R291" i="12"/>
  <c r="S291" i="12" a="1"/>
  <c r="S291" i="12" l="1"/>
  <c r="V291" i="12"/>
  <c r="R292" i="12"/>
  <c r="S292" i="12" a="1"/>
  <c r="S292" i="12" l="1"/>
  <c r="V292" i="12"/>
  <c r="R293" i="12"/>
  <c r="S293" i="12" a="1"/>
  <c r="S293" i="12" l="1"/>
  <c r="V293" i="12"/>
  <c r="R294" i="12"/>
  <c r="S294" i="12" a="1"/>
  <c r="S294" i="12" l="1"/>
  <c r="V294" i="12"/>
  <c r="R295" i="12"/>
  <c r="S295" i="12" a="1"/>
  <c r="S295" i="12" l="1"/>
  <c r="V295" i="12"/>
  <c r="R296" i="12"/>
  <c r="S296" i="12" a="1"/>
  <c r="S296" i="12" l="1"/>
  <c r="V296" i="12"/>
  <c r="R297" i="12"/>
  <c r="S297" i="12" a="1"/>
  <c r="S297" i="12" l="1"/>
  <c r="V297" i="12"/>
  <c r="R298" i="12"/>
  <c r="S298" i="12" a="1"/>
  <c r="S298" i="12" l="1"/>
  <c r="V298" i="12"/>
  <c r="R299" i="12"/>
  <c r="S299" i="12" a="1"/>
  <c r="S299" i="12" l="1"/>
  <c r="V299" i="12"/>
  <c r="R300" i="12"/>
  <c r="S300" i="12" a="1"/>
  <c r="S300" i="12" l="1"/>
  <c r="V300" i="12"/>
  <c r="R301" i="12"/>
  <c r="S301" i="12" a="1"/>
  <c r="S301" i="12" l="1"/>
  <c r="V301" i="12"/>
  <c r="R302" i="12"/>
  <c r="S302" i="12" a="1"/>
  <c r="S302" i="12" l="1"/>
  <c r="V302" i="12"/>
  <c r="R303" i="12"/>
  <c r="S303" i="12" a="1"/>
  <c r="S303" i="12" l="1"/>
  <c r="V303" i="12"/>
  <c r="R304" i="12"/>
  <c r="S304" i="12" a="1"/>
  <c r="S304" i="12" l="1"/>
  <c r="V304" i="12"/>
  <c r="R305" i="12"/>
  <c r="S305" i="12" a="1"/>
  <c r="S305" i="12" l="1"/>
  <c r="V305" i="12"/>
  <c r="R306" i="12"/>
  <c r="S306" i="12" a="1"/>
  <c r="S306" i="12" l="1"/>
  <c r="V306" i="12"/>
  <c r="R307" i="12"/>
  <c r="S307" i="12" a="1"/>
  <c r="S307" i="12" l="1"/>
  <c r="V307" i="12"/>
  <c r="R308" i="12"/>
  <c r="S308" i="12" a="1"/>
  <c r="S308" i="12" l="1"/>
  <c r="V308" i="12"/>
  <c r="R309" i="12"/>
  <c r="S309" i="12" a="1"/>
  <c r="S309" i="12" l="1"/>
  <c r="V309" i="12"/>
  <c r="R310" i="12"/>
  <c r="S310" i="12" a="1"/>
  <c r="S310" i="12" l="1"/>
  <c r="V310" i="12"/>
  <c r="R311" i="12"/>
  <c r="S311" i="12" a="1"/>
  <c r="S311" i="12" l="1"/>
  <c r="V311" i="12"/>
  <c r="R312" i="12"/>
  <c r="S312" i="12" a="1"/>
  <c r="S312" i="12" l="1"/>
  <c r="V312" i="12"/>
  <c r="R313" i="12"/>
  <c r="S313" i="12" a="1"/>
  <c r="S313" i="12" l="1"/>
  <c r="V313" i="12"/>
  <c r="R314" i="12"/>
  <c r="S314" i="12" a="1"/>
  <c r="S314" i="12" l="1"/>
  <c r="V314" i="12"/>
  <c r="R315" i="12"/>
  <c r="S315" i="12" a="1"/>
  <c r="S315" i="12" l="1"/>
  <c r="V315" i="12"/>
  <c r="R316" i="12"/>
  <c r="S316" i="12" a="1"/>
  <c r="S316" i="12" l="1"/>
  <c r="V316" i="12"/>
  <c r="R317" i="12"/>
  <c r="S317" i="12" a="1"/>
  <c r="S317" i="12" l="1"/>
  <c r="V317" i="12"/>
  <c r="R318" i="12"/>
  <c r="S318" i="12" a="1"/>
  <c r="S318" i="12" l="1"/>
  <c r="V318" i="12"/>
  <c r="R319" i="12"/>
  <c r="S319" i="12" a="1"/>
  <c r="S319" i="12" l="1"/>
  <c r="V319" i="12"/>
  <c r="R320" i="12"/>
  <c r="S320" i="12" a="1"/>
  <c r="S320" i="12" l="1"/>
  <c r="V320" i="12"/>
  <c r="R321" i="12"/>
  <c r="S321" i="12" a="1"/>
  <c r="S321" i="12" l="1"/>
  <c r="V321" i="12"/>
  <c r="R322" i="12"/>
  <c r="S322" i="12" a="1"/>
  <c r="S322" i="12" l="1"/>
  <c r="V322" i="12"/>
  <c r="R323" i="12"/>
  <c r="S323" i="12" a="1"/>
  <c r="S323" i="12" l="1"/>
  <c r="V323" i="12"/>
  <c r="R324" i="12"/>
  <c r="S324" i="12" a="1"/>
  <c r="S324" i="12" l="1"/>
  <c r="V324" i="12"/>
  <c r="R325" i="12"/>
  <c r="S325" i="12" a="1"/>
  <c r="S325" i="12" l="1"/>
  <c r="V325" i="12"/>
  <c r="R326" i="12"/>
  <c r="S326" i="12" a="1"/>
  <c r="S326" i="12" l="1"/>
  <c r="V326" i="12"/>
  <c r="R327" i="12"/>
  <c r="S327" i="12" a="1"/>
  <c r="S327" i="12" l="1"/>
  <c r="V327" i="12"/>
  <c r="R328" i="12"/>
  <c r="S328" i="12" a="1"/>
  <c r="S328" i="12" l="1"/>
  <c r="V328" i="12"/>
  <c r="R329" i="12"/>
  <c r="S329" i="12" a="1"/>
  <c r="S329" i="12" l="1"/>
  <c r="V329" i="12"/>
  <c r="R330" i="12"/>
  <c r="S330" i="12" a="1"/>
  <c r="S330" i="12" l="1"/>
  <c r="V330" i="12"/>
  <c r="R331" i="12"/>
  <c r="S331" i="12" a="1"/>
  <c r="S331" i="12" l="1"/>
  <c r="V331" i="12"/>
  <c r="R332" i="12"/>
  <c r="S332" i="12" a="1"/>
  <c r="S332" i="12" l="1"/>
  <c r="V332" i="12"/>
  <c r="R333" i="12"/>
  <c r="S333" i="12" a="1"/>
  <c r="S333" i="12" l="1"/>
  <c r="V333" i="12"/>
  <c r="R334" i="12"/>
  <c r="S334" i="12" a="1"/>
  <c r="S334" i="12" l="1"/>
  <c r="V334" i="12"/>
  <c r="R335" i="12"/>
  <c r="S335" i="12" a="1"/>
  <c r="S335" i="12" l="1"/>
  <c r="V335" i="12"/>
  <c r="R336" i="12"/>
  <c r="S336" i="12" a="1"/>
  <c r="S336" i="12" l="1"/>
  <c r="V336" i="12"/>
  <c r="R337" i="12"/>
  <c r="S337" i="12" a="1"/>
  <c r="S337" i="12" l="1"/>
  <c r="V337" i="12"/>
  <c r="R338" i="12"/>
  <c r="S338" i="12" a="1"/>
  <c r="S338" i="12" l="1"/>
  <c r="V338" i="12"/>
  <c r="R339" i="12"/>
  <c r="S339" i="12" a="1"/>
  <c r="S339" i="12" l="1"/>
  <c r="V339" i="12"/>
  <c r="R340" i="12"/>
  <c r="S340" i="12" a="1"/>
  <c r="S340" i="12" l="1"/>
  <c r="V340" i="12"/>
  <c r="R341" i="12"/>
  <c r="S341" i="12" a="1"/>
  <c r="S341" i="12" l="1"/>
  <c r="V341" i="12"/>
  <c r="R342" i="12"/>
  <c r="S342" i="12" a="1"/>
  <c r="S342" i="12" l="1"/>
  <c r="V342" i="12"/>
  <c r="R343" i="12"/>
  <c r="S343" i="12" a="1"/>
  <c r="S343" i="12" l="1"/>
  <c r="V343" i="12"/>
  <c r="R344" i="12"/>
  <c r="S344" i="12" a="1"/>
  <c r="S344" i="12" l="1"/>
  <c r="V344" i="12"/>
  <c r="R345" i="12"/>
  <c r="S345" i="12" a="1"/>
  <c r="S345" i="12" l="1"/>
  <c r="V345" i="12"/>
  <c r="R346" i="12"/>
  <c r="S346" i="12" a="1"/>
  <c r="S346" i="12" l="1"/>
  <c r="V346" i="12"/>
  <c r="R347" i="12"/>
  <c r="S347" i="12" a="1"/>
  <c r="S347" i="12" l="1"/>
  <c r="V347" i="12"/>
  <c r="R348" i="12"/>
  <c r="S348" i="12" a="1"/>
  <c r="S348" i="12" l="1"/>
  <c r="V348" i="12"/>
  <c r="R349" i="12"/>
  <c r="S349" i="12" a="1"/>
  <c r="S349" i="12" l="1"/>
  <c r="V349" i="12"/>
  <c r="R350" i="12"/>
  <c r="S350" i="12" a="1"/>
  <c r="S350" i="12" l="1"/>
  <c r="V350" i="12"/>
  <c r="R351" i="12"/>
  <c r="S351" i="12" a="1"/>
  <c r="S351" i="12" l="1"/>
  <c r="V351" i="12"/>
  <c r="R352" i="12"/>
  <c r="S352" i="12" a="1"/>
  <c r="S352" i="12" l="1"/>
  <c r="V352" i="12"/>
  <c r="R353" i="12"/>
  <c r="S353" i="12" a="1"/>
  <c r="S353" i="12" l="1"/>
  <c r="V353" i="12"/>
  <c r="R354" i="12"/>
  <c r="S354" i="12" a="1"/>
  <c r="S354" i="12" l="1"/>
  <c r="V354" i="12"/>
  <c r="R355" i="12"/>
  <c r="S355" i="12" a="1"/>
  <c r="S355" i="12" l="1"/>
  <c r="V355" i="12"/>
  <c r="R356" i="12"/>
  <c r="S356" i="12" a="1"/>
  <c r="S356" i="12" l="1"/>
  <c r="V356" i="12"/>
  <c r="R357" i="12"/>
  <c r="S357" i="12" a="1"/>
  <c r="S357" i="12" l="1"/>
  <c r="V357" i="12"/>
  <c r="R358" i="12"/>
  <c r="S358" i="12" a="1"/>
  <c r="S358" i="12" l="1"/>
  <c r="V358" i="12"/>
  <c r="R359" i="12"/>
  <c r="S359" i="12" a="1"/>
  <c r="S359" i="12" l="1"/>
  <c r="V359" i="12"/>
  <c r="R360" i="12"/>
  <c r="S360" i="12" a="1"/>
  <c r="S360" i="12" l="1"/>
  <c r="V360" i="12"/>
  <c r="R361" i="12"/>
  <c r="S361" i="12" a="1"/>
  <c r="S361" i="12" l="1"/>
  <c r="R362" i="12"/>
  <c r="V361" i="12"/>
  <c r="S362" i="12" a="1"/>
  <c r="S362" i="12" l="1"/>
  <c r="V362" i="12"/>
  <c r="R363" i="12"/>
  <c r="S363" i="12" a="1"/>
  <c r="S363" i="12" l="1"/>
  <c r="V363" i="12"/>
  <c r="R364" i="12"/>
  <c r="S364" i="12" a="1"/>
  <c r="S364" i="12" l="1"/>
  <c r="V364" i="12"/>
  <c r="R365" i="12"/>
  <c r="S365" i="12" a="1"/>
  <c r="S365" i="12" l="1"/>
  <c r="V365" i="12"/>
  <c r="R366" i="12"/>
  <c r="S366" i="12" a="1"/>
  <c r="S366" i="12" l="1"/>
  <c r="V366" i="12"/>
  <c r="R367" i="12"/>
  <c r="S367" i="12" a="1"/>
  <c r="S367" i="12" l="1"/>
  <c r="V367" i="12"/>
  <c r="R368" i="12"/>
  <c r="S368" i="12" a="1"/>
  <c r="S368" i="12" l="1"/>
  <c r="V368" i="12"/>
  <c r="R369" i="12"/>
  <c r="S369" i="12" a="1"/>
  <c r="S369" i="12" l="1"/>
  <c r="V369" i="12"/>
  <c r="R370" i="12"/>
  <c r="S370" i="12" a="1"/>
  <c r="S370" i="12" l="1"/>
  <c r="V370" i="12"/>
  <c r="R371" i="12"/>
  <c r="S371" i="12" a="1"/>
  <c r="S371" i="12" l="1"/>
  <c r="V371" i="12"/>
  <c r="R372" i="12"/>
  <c r="S372" i="12" a="1"/>
  <c r="S372" i="12" l="1"/>
  <c r="V372" i="12"/>
  <c r="R373" i="12"/>
  <c r="S373" i="12" a="1"/>
  <c r="S373" i="12" l="1"/>
  <c r="V373" i="12"/>
  <c r="R374" i="12"/>
  <c r="S374" i="12" a="1"/>
  <c r="S374" i="12" l="1"/>
  <c r="V374" i="12"/>
  <c r="R375" i="12"/>
  <c r="S375" i="12" a="1"/>
  <c r="S375" i="12" l="1"/>
  <c r="V375" i="12"/>
  <c r="R376" i="12"/>
  <c r="S376" i="12" a="1"/>
  <c r="S376" i="12" l="1"/>
  <c r="V376" i="12"/>
  <c r="R377" i="12"/>
  <c r="S377" i="12" a="1"/>
  <c r="S377" i="12" l="1"/>
  <c r="V377" i="12"/>
  <c r="R378" i="12"/>
  <c r="S378" i="12" a="1"/>
  <c r="S378" i="12" l="1"/>
  <c r="V378" i="12"/>
  <c r="R379" i="12"/>
  <c r="S379" i="12" a="1"/>
  <c r="S379" i="12" l="1"/>
  <c r="V379" i="12"/>
  <c r="R380" i="12"/>
  <c r="S380" i="12" a="1"/>
  <c r="S380" i="12" l="1"/>
  <c r="V380" i="12"/>
  <c r="R381" i="12"/>
  <c r="S381" i="12" a="1"/>
  <c r="S381" i="12" l="1"/>
  <c r="V381" i="12"/>
  <c r="R382" i="12"/>
  <c r="S382" i="12" a="1"/>
  <c r="S382" i="12" l="1"/>
  <c r="V382" i="12"/>
  <c r="R383" i="12"/>
  <c r="S383" i="12" a="1"/>
  <c r="S383" i="12" l="1"/>
  <c r="V383" i="12"/>
  <c r="R384" i="12"/>
  <c r="S384" i="12" a="1"/>
  <c r="S384" i="12" l="1"/>
  <c r="V384" i="12"/>
  <c r="R385" i="12"/>
  <c r="S385" i="12" a="1"/>
  <c r="S385" i="12" l="1"/>
  <c r="V385" i="12"/>
  <c r="R386" i="12"/>
  <c r="S386" i="12" a="1"/>
  <c r="S386" i="12" l="1"/>
  <c r="V386" i="12"/>
  <c r="R387" i="12"/>
  <c r="S387" i="12" a="1"/>
  <c r="S387" i="12" l="1"/>
  <c r="V387" i="12"/>
  <c r="R388" i="12"/>
  <c r="S388" i="12" a="1"/>
  <c r="S388" i="12" l="1"/>
  <c r="V388" i="12"/>
  <c r="R389" i="12"/>
  <c r="S389" i="12" a="1"/>
  <c r="S389" i="12" l="1"/>
  <c r="V389" i="12"/>
  <c r="R390" i="12"/>
  <c r="S390" i="12" a="1"/>
  <c r="S390" i="12" l="1"/>
  <c r="V390" i="12"/>
  <c r="R391" i="12"/>
  <c r="S391" i="12" a="1"/>
  <c r="S391" i="12" l="1"/>
  <c r="V391" i="12"/>
  <c r="R392" i="12"/>
  <c r="S392" i="12" a="1"/>
  <c r="S392" i="12" l="1"/>
  <c r="V392" i="12"/>
  <c r="R393" i="12"/>
  <c r="S393" i="12" a="1"/>
  <c r="S393" i="12" l="1"/>
  <c r="V393" i="12"/>
  <c r="R394" i="12"/>
  <c r="S394" i="12" a="1"/>
  <c r="S394" i="12" l="1"/>
  <c r="V394" i="12"/>
  <c r="R395" i="12"/>
  <c r="S395" i="12" a="1"/>
  <c r="S395" i="12" l="1"/>
  <c r="V395" i="12"/>
  <c r="R396" i="12"/>
  <c r="S396" i="12" a="1"/>
  <c r="S396" i="12" l="1"/>
  <c r="V396" i="12"/>
  <c r="R397" i="12"/>
  <c r="S397" i="12" a="1"/>
  <c r="S397" i="12" l="1"/>
  <c r="V397" i="12"/>
  <c r="R398" i="12"/>
  <c r="S398" i="12" a="1"/>
  <c r="S398" i="12" l="1"/>
  <c r="V398" i="12"/>
  <c r="R399" i="12"/>
  <c r="S399" i="12" a="1"/>
  <c r="S399" i="12" l="1"/>
  <c r="V399" i="12"/>
  <c r="R400" i="12"/>
  <c r="S400" i="12" a="1"/>
  <c r="S400" i="12" l="1"/>
  <c r="V400" i="12"/>
  <c r="R401" i="12"/>
  <c r="S401" i="12" a="1"/>
  <c r="S401" i="12" l="1"/>
  <c r="V401" i="12"/>
  <c r="R402" i="12"/>
  <c r="S402" i="12" a="1"/>
  <c r="S402" i="12" l="1"/>
  <c r="V402" i="12"/>
  <c r="R403" i="12"/>
  <c r="S403" i="12" a="1"/>
  <c r="S403" i="12" l="1"/>
  <c r="V403" i="12"/>
  <c r="R404" i="12"/>
  <c r="S404" i="12" a="1"/>
  <c r="S404" i="12" l="1"/>
  <c r="V404" i="12"/>
  <c r="R405" i="12"/>
  <c r="S405" i="12" a="1"/>
  <c r="S405" i="12" l="1"/>
  <c r="V405" i="12"/>
  <c r="R406" i="12"/>
  <c r="S406" i="12" a="1"/>
  <c r="S406" i="12" l="1"/>
  <c r="V406" i="12"/>
  <c r="R407" i="12"/>
  <c r="S407" i="12" a="1"/>
  <c r="S407" i="12" l="1"/>
  <c r="V407" i="12"/>
  <c r="R408" i="12"/>
  <c r="S408" i="12" a="1"/>
  <c r="S408" i="12" l="1"/>
  <c r="V408" i="12"/>
  <c r="R409" i="12"/>
  <c r="S409" i="12" a="1"/>
  <c r="S409" i="12" l="1"/>
  <c r="V409" i="12"/>
  <c r="R410" i="12"/>
  <c r="S410" i="12" a="1"/>
  <c r="S410" i="12" l="1"/>
  <c r="V410" i="12"/>
  <c r="R411" i="12"/>
  <c r="S411" i="12" a="1"/>
  <c r="S411" i="12" l="1"/>
  <c r="V411" i="12"/>
  <c r="R412" i="12"/>
  <c r="S412" i="12" a="1"/>
  <c r="S412" i="12" l="1"/>
  <c r="V412" i="12"/>
  <c r="R413" i="12"/>
  <c r="S413" i="12" a="1"/>
  <c r="S413" i="12" l="1"/>
  <c r="V413" i="12"/>
  <c r="R414" i="12"/>
  <c r="S414" i="12" a="1"/>
  <c r="S414" i="12" l="1"/>
  <c r="V414" i="12"/>
  <c r="R415" i="12"/>
  <c r="S415" i="12" a="1"/>
  <c r="S415" i="12" l="1"/>
  <c r="V415" i="12"/>
  <c r="R416" i="12"/>
  <c r="S416" i="12" a="1"/>
  <c r="S416" i="12" l="1"/>
  <c r="V416" i="12"/>
  <c r="R417" i="12"/>
  <c r="S417" i="12" a="1"/>
  <c r="S417" i="12" l="1"/>
  <c r="V417" i="12"/>
  <c r="R418" i="12"/>
  <c r="S418" i="12" a="1"/>
  <c r="S418" i="12" l="1"/>
  <c r="V418" i="12"/>
  <c r="R419" i="12"/>
  <c r="S419" i="12" a="1"/>
  <c r="S419" i="12" l="1"/>
  <c r="V419" i="12"/>
  <c r="R420" i="12"/>
  <c r="S420" i="12" a="1"/>
  <c r="S420" i="12" l="1"/>
  <c r="V420" i="12"/>
  <c r="R421" i="12"/>
  <c r="S421" i="12" a="1"/>
  <c r="S421" i="12" l="1"/>
  <c r="V421" i="12"/>
  <c r="R422" i="12"/>
  <c r="S422" i="12" a="1"/>
  <c r="S422" i="12" l="1"/>
  <c r="V422" i="12"/>
  <c r="R423" i="12"/>
  <c r="S423" i="12" a="1"/>
  <c r="S423" i="12" l="1"/>
  <c r="V423" i="12"/>
  <c r="R424" i="12"/>
  <c r="S424" i="12" a="1"/>
  <c r="S424" i="12" l="1"/>
  <c r="V424" i="12"/>
  <c r="R425" i="12"/>
  <c r="S425" i="12" a="1"/>
  <c r="S425" i="12" l="1"/>
  <c r="V425" i="12"/>
  <c r="R426" i="12"/>
  <c r="S426" i="12" a="1"/>
  <c r="S426" i="12" l="1"/>
  <c r="V426" i="12"/>
  <c r="R427" i="12"/>
  <c r="S427" i="12" a="1"/>
  <c r="S427" i="12" l="1"/>
  <c r="V427" i="12"/>
  <c r="R428" i="12"/>
  <c r="S428" i="12" a="1"/>
  <c r="S428" i="12" l="1"/>
  <c r="V428" i="12"/>
  <c r="R429" i="12"/>
  <c r="S429" i="12" a="1"/>
  <c r="S429" i="12" l="1"/>
  <c r="V429" i="12"/>
  <c r="R430" i="12"/>
  <c r="S430" i="12" a="1"/>
  <c r="S430" i="12" l="1"/>
  <c r="V430" i="12"/>
  <c r="R431" i="12"/>
  <c r="S431" i="12" a="1"/>
  <c r="S431" i="12" l="1"/>
  <c r="V431" i="12"/>
  <c r="R432" i="12"/>
  <c r="S432" i="12" a="1"/>
  <c r="S432" i="12" l="1"/>
  <c r="V432" i="12"/>
  <c r="R433" i="12"/>
  <c r="S433" i="12" a="1"/>
  <c r="S433" i="12" l="1"/>
  <c r="V433" i="12"/>
  <c r="R434" i="12"/>
  <c r="S434" i="12" a="1"/>
  <c r="S434" i="12" l="1"/>
  <c r="V434" i="12"/>
  <c r="R435" i="12"/>
  <c r="S435" i="12" a="1"/>
  <c r="S435" i="12" l="1"/>
  <c r="V435" i="12"/>
  <c r="R436" i="12"/>
  <c r="S436" i="12" a="1"/>
  <c r="S436" i="12" l="1"/>
  <c r="V436" i="12"/>
  <c r="R437" i="12"/>
  <c r="S437" i="12" a="1"/>
  <c r="S437" i="12" l="1"/>
  <c r="V437" i="12"/>
  <c r="R438" i="12"/>
  <c r="S438" i="12" a="1"/>
  <c r="S438" i="12" l="1"/>
  <c r="V438" i="12"/>
  <c r="R439" i="12"/>
  <c r="S439" i="12" a="1"/>
  <c r="S439" i="12" l="1"/>
  <c r="V439" i="12"/>
  <c r="R440" i="12"/>
  <c r="S440" i="12" a="1"/>
  <c r="S440" i="12" l="1"/>
  <c r="V440" i="12"/>
  <c r="R441" i="12"/>
  <c r="S441" i="12" a="1"/>
  <c r="S441" i="12" l="1"/>
  <c r="V441" i="12"/>
  <c r="R442" i="12"/>
  <c r="S442" i="12" a="1"/>
  <c r="S442" i="12" l="1"/>
  <c r="V442" i="12"/>
  <c r="R443" i="12"/>
  <c r="S443" i="12" a="1"/>
  <c r="S443" i="12" l="1"/>
  <c r="V443" i="12"/>
  <c r="R444" i="12"/>
  <c r="S444" i="12" a="1"/>
  <c r="S444" i="12" l="1"/>
  <c r="V444" i="12"/>
  <c r="R445" i="12"/>
  <c r="S445" i="12" a="1"/>
  <c r="S445" i="12" l="1"/>
  <c r="V445" i="12"/>
  <c r="R446" i="12"/>
  <c r="S446" i="12" a="1"/>
  <c r="S446" i="12" l="1"/>
  <c r="V446" i="12"/>
  <c r="R447" i="12"/>
  <c r="S447" i="12" a="1"/>
  <c r="S447" i="12" l="1"/>
  <c r="V447" i="12"/>
  <c r="R448" i="12"/>
  <c r="S448" i="12" a="1"/>
  <c r="S448" i="12" l="1"/>
  <c r="V448" i="12"/>
  <c r="R449" i="12"/>
  <c r="S449" i="12" a="1"/>
  <c r="S449" i="12" l="1"/>
  <c r="V449" i="12"/>
  <c r="R450" i="12"/>
  <c r="S450" i="12" a="1"/>
  <c r="S450" i="12" l="1"/>
  <c r="V450" i="12"/>
  <c r="R451" i="12"/>
  <c r="S451" i="12" a="1"/>
  <c r="S451" i="12" l="1"/>
  <c r="V451" i="12"/>
  <c r="R452" i="12"/>
  <c r="S452" i="12" a="1"/>
  <c r="S452" i="12" l="1"/>
  <c r="V452" i="12"/>
  <c r="R453" i="12"/>
  <c r="S453" i="12" a="1"/>
  <c r="S453" i="12" l="1"/>
  <c r="V453" i="12"/>
  <c r="R454" i="12"/>
  <c r="S454" i="12" a="1"/>
  <c r="S454" i="12" l="1"/>
  <c r="V454" i="12"/>
  <c r="R455" i="12"/>
  <c r="S455" i="12" a="1"/>
  <c r="S455" i="12" l="1"/>
  <c r="V455" i="12"/>
  <c r="R456" i="12"/>
  <c r="S456" i="12" a="1"/>
  <c r="S456" i="12" l="1"/>
  <c r="V456" i="12"/>
  <c r="R457" i="12"/>
  <c r="S457" i="12" a="1"/>
  <c r="S457" i="12" l="1"/>
  <c r="V457" i="12"/>
  <c r="R458" i="12"/>
  <c r="S458" i="12" a="1"/>
  <c r="S458" i="12" l="1"/>
  <c r="V458" i="12"/>
  <c r="R459" i="12"/>
  <c r="S459" i="12" a="1"/>
  <c r="S459" i="12" l="1"/>
  <c r="V459" i="12"/>
  <c r="R460" i="12"/>
  <c r="S460" i="12" a="1"/>
  <c r="S460" i="12" l="1"/>
  <c r="V460" i="12"/>
  <c r="R461" i="12"/>
  <c r="S461" i="12" a="1"/>
  <c r="S461" i="12" l="1"/>
  <c r="V461" i="12"/>
  <c r="R462" i="12"/>
  <c r="S462" i="12" a="1"/>
  <c r="S462" i="12" l="1"/>
  <c r="V462" i="12"/>
  <c r="R463" i="12"/>
  <c r="S463" i="12" a="1"/>
  <c r="S463" i="12" l="1"/>
  <c r="V463" i="12"/>
  <c r="R464" i="12"/>
  <c r="S464" i="12" a="1"/>
  <c r="S464" i="12" l="1"/>
  <c r="V464" i="12"/>
  <c r="R465" i="12"/>
  <c r="S465" i="12" a="1"/>
  <c r="S465" i="12" l="1"/>
  <c r="V465" i="12"/>
  <c r="R466" i="12"/>
  <c r="S466" i="12" a="1"/>
  <c r="S466" i="12" l="1"/>
  <c r="V466" i="12"/>
  <c r="R467" i="12"/>
  <c r="S467" i="12" a="1"/>
  <c r="S467" i="12" l="1"/>
  <c r="V467" i="12"/>
  <c r="R468" i="12"/>
  <c r="S468" i="12" a="1"/>
  <c r="S468" i="12" l="1"/>
  <c r="V468" i="12"/>
  <c r="R469" i="12"/>
  <c r="S469" i="12" a="1"/>
  <c r="S469" i="12" l="1"/>
  <c r="V469" i="12"/>
  <c r="R470" i="12"/>
  <c r="S470" i="12" a="1"/>
  <c r="S470" i="12" l="1"/>
  <c r="V470" i="12"/>
  <c r="R471" i="12"/>
  <c r="S471" i="12" a="1"/>
  <c r="S471" i="12" l="1"/>
  <c r="V471" i="12"/>
  <c r="R472" i="12"/>
  <c r="S472" i="12" a="1"/>
  <c r="S472" i="12" l="1"/>
  <c r="V472" i="12"/>
  <c r="R473" i="12"/>
  <c r="S473" i="12" a="1"/>
  <c r="S473" i="12" l="1"/>
  <c r="V473" i="12"/>
  <c r="R474" i="12"/>
  <c r="S474" i="12" a="1"/>
  <c r="S474" i="12" l="1"/>
  <c r="V474" i="12"/>
  <c r="R475" i="12"/>
  <c r="S475" i="12" a="1"/>
  <c r="S475" i="12" l="1"/>
  <c r="V475" i="12"/>
  <c r="R476" i="12"/>
  <c r="S476" i="12" a="1"/>
  <c r="S476" i="12" l="1"/>
  <c r="V476" i="12"/>
  <c r="R477" i="12"/>
  <c r="S477" i="12" a="1"/>
  <c r="S477" i="12" l="1"/>
  <c r="V477" i="12"/>
  <c r="R478" i="12"/>
  <c r="S478" i="12" a="1"/>
  <c r="S478" i="12" l="1"/>
  <c r="V478" i="12"/>
  <c r="R479" i="12"/>
  <c r="S479" i="12" a="1"/>
  <c r="S479" i="12" l="1"/>
  <c r="V479" i="12"/>
  <c r="R480" i="12"/>
  <c r="S480" i="12" a="1"/>
  <c r="S480" i="12" l="1"/>
  <c r="V480" i="12"/>
  <c r="R481" i="12"/>
  <c r="S481" i="12" a="1"/>
  <c r="S481" i="12" l="1"/>
  <c r="V481" i="12"/>
  <c r="R482" i="12"/>
  <c r="S482" i="12" a="1"/>
  <c r="S482" i="12" l="1"/>
  <c r="V482" i="12"/>
  <c r="R483" i="12"/>
  <c r="S483" i="12" a="1"/>
  <c r="S483" i="12" l="1"/>
  <c r="V483" i="12"/>
  <c r="R484" i="12"/>
  <c r="S484" i="12" a="1"/>
  <c r="S484" i="12" l="1"/>
  <c r="V484" i="12"/>
  <c r="R485" i="12"/>
  <c r="S485" i="12" a="1"/>
  <c r="S485" i="12" l="1"/>
  <c r="V485" i="12"/>
  <c r="R486" i="12"/>
  <c r="S486" i="12" a="1"/>
  <c r="S486" i="12" l="1"/>
  <c r="V486" i="12"/>
  <c r="R487" i="12"/>
  <c r="S487" i="12" a="1"/>
  <c r="S487" i="12" l="1"/>
  <c r="V487" i="12"/>
  <c r="R488" i="12"/>
  <c r="S488" i="12" a="1"/>
  <c r="S488" i="12" l="1"/>
  <c r="V488" i="12"/>
  <c r="R489" i="12"/>
  <c r="S489" i="12" a="1"/>
  <c r="S489" i="12" l="1"/>
  <c r="V489" i="12"/>
  <c r="R490" i="12"/>
  <c r="S490" i="12" a="1"/>
  <c r="S490" i="12" l="1"/>
  <c r="V490" i="12"/>
  <c r="R491" i="12"/>
  <c r="S491" i="12" a="1"/>
  <c r="S491" i="12" l="1"/>
  <c r="V491" i="12"/>
  <c r="R492" i="12"/>
  <c r="S492" i="12" a="1"/>
  <c r="S492" i="12" l="1"/>
  <c r="V492" i="12"/>
  <c r="R493" i="12"/>
  <c r="S493" i="12" a="1"/>
  <c r="S493" i="12" l="1"/>
  <c r="V493" i="12"/>
  <c r="R494" i="12"/>
  <c r="S494" i="12" a="1"/>
  <c r="S494" i="12" l="1"/>
  <c r="V494" i="12"/>
  <c r="R495" i="12"/>
  <c r="S495" i="12" a="1"/>
  <c r="S495" i="12" l="1"/>
  <c r="V495" i="12"/>
  <c r="R496" i="12"/>
  <c r="S496" i="12" a="1"/>
  <c r="S496" i="12" l="1"/>
  <c r="V496" i="12"/>
  <c r="R497" i="12"/>
  <c r="S497" i="12" a="1"/>
  <c r="S497" i="12" l="1"/>
  <c r="V497" i="12"/>
  <c r="R498" i="12"/>
  <c r="S498" i="12" a="1"/>
  <c r="S498" i="12" l="1"/>
  <c r="V498" i="12"/>
  <c r="R499" i="12"/>
  <c r="S499" i="12" a="1"/>
  <c r="S499" i="12" l="1"/>
  <c r="V499" i="12"/>
  <c r="R500" i="12"/>
  <c r="S500" i="12" a="1"/>
  <c r="S500" i="12" l="1"/>
  <c r="V500" i="12"/>
  <c r="R501" i="12"/>
  <c r="S501" i="12" a="1"/>
  <c r="S501" i="12" l="1"/>
  <c r="V501" i="12"/>
  <c r="R502" i="12"/>
  <c r="S502" i="12" a="1"/>
  <c r="S502" i="12" l="1"/>
  <c r="V502" i="12"/>
  <c r="R503" i="12"/>
  <c r="S503" i="12" a="1"/>
  <c r="S503" i="12" l="1"/>
  <c r="V503" i="12"/>
  <c r="R504" i="12"/>
  <c r="S504" i="12" a="1"/>
  <c r="S504" i="12" l="1"/>
  <c r="V504" i="12"/>
  <c r="R505" i="12"/>
  <c r="S505" i="12" a="1"/>
  <c r="S505" i="12" l="1"/>
  <c r="V505" i="12"/>
  <c r="R506" i="12"/>
  <c r="S506" i="12" a="1"/>
  <c r="S506" i="12" l="1"/>
  <c r="V506" i="12"/>
  <c r="R507" i="12"/>
  <c r="S507" i="12" a="1"/>
  <c r="S507" i="12" l="1"/>
  <c r="V507" i="12"/>
  <c r="R508" i="12"/>
  <c r="S508" i="12" a="1"/>
  <c r="S508" i="12" l="1"/>
  <c r="V508" i="12"/>
  <c r="R509" i="12"/>
  <c r="S509" i="12" a="1"/>
  <c r="S509" i="12" l="1"/>
  <c r="V509" i="12"/>
  <c r="R510" i="12"/>
  <c r="S510" i="12" a="1"/>
  <c r="S510" i="12" l="1"/>
  <c r="V510" i="12"/>
  <c r="R511" i="12"/>
  <c r="S511" i="12" a="1"/>
  <c r="S511" i="12" l="1"/>
  <c r="V511" i="12"/>
  <c r="R512" i="12"/>
  <c r="S512" i="12" a="1"/>
  <c r="S512" i="12" l="1"/>
  <c r="V512" i="12"/>
  <c r="R513" i="12"/>
  <c r="S513" i="12" a="1"/>
  <c r="S513" i="12" l="1"/>
  <c r="V513" i="12"/>
  <c r="R514" i="12"/>
  <c r="S514" i="12" a="1"/>
  <c r="S514" i="12" l="1"/>
  <c r="V514" i="12"/>
  <c r="R515" i="12"/>
  <c r="S515" i="12" a="1"/>
  <c r="S515" i="12" l="1"/>
  <c r="V515" i="12"/>
  <c r="R516" i="12"/>
  <c r="S516" i="12" a="1"/>
  <c r="S516" i="12" l="1"/>
  <c r="V516" i="12"/>
  <c r="R517" i="12"/>
  <c r="S517" i="12" a="1"/>
  <c r="S517" i="12" l="1"/>
  <c r="V517" i="12"/>
  <c r="R518" i="12"/>
  <c r="S518" i="12" a="1"/>
  <c r="S518" i="12" l="1"/>
  <c r="V518" i="12"/>
  <c r="R519" i="12"/>
  <c r="S519" i="12" a="1"/>
  <c r="S519" i="12" l="1"/>
  <c r="V519" i="12"/>
  <c r="R520" i="12"/>
  <c r="S520" i="12" a="1"/>
  <c r="S520" i="12" l="1"/>
  <c r="V520" i="12"/>
  <c r="R521" i="12"/>
  <c r="S521" i="12" a="1"/>
  <c r="S521" i="12" l="1"/>
  <c r="V521" i="12"/>
  <c r="R522" i="12"/>
  <c r="S522" i="12" a="1"/>
  <c r="S522" i="12" l="1"/>
  <c r="V522" i="12"/>
  <c r="R523" i="12"/>
  <c r="S523" i="12" a="1"/>
  <c r="S523" i="12" l="1"/>
  <c r="V523" i="12"/>
  <c r="R524" i="12"/>
  <c r="S524" i="12" a="1"/>
  <c r="S524" i="12" l="1"/>
  <c r="V524" i="12"/>
  <c r="R525" i="12"/>
  <c r="S525" i="12" a="1"/>
  <c r="S525" i="12" l="1"/>
  <c r="V525" i="12"/>
  <c r="R526" i="12"/>
  <c r="S526" i="12" a="1"/>
  <c r="S526" i="12" l="1"/>
  <c r="V526" i="12"/>
  <c r="R527" i="12"/>
  <c r="S527" i="12" a="1"/>
  <c r="S527" i="12" l="1"/>
  <c r="V527" i="12"/>
  <c r="R528" i="12"/>
  <c r="S528" i="12" a="1"/>
  <c r="S528" i="12" l="1"/>
  <c r="V528" i="12"/>
  <c r="R529" i="12"/>
  <c r="S529" i="12" a="1"/>
  <c r="S529" i="12" l="1"/>
  <c r="V529" i="12"/>
  <c r="R530" i="12"/>
  <c r="S530" i="12" a="1"/>
  <c r="S530" i="12" l="1"/>
  <c r="V530" i="12"/>
  <c r="R531" i="12"/>
  <c r="S531" i="12" a="1"/>
  <c r="S531" i="12" l="1"/>
  <c r="V531" i="12"/>
  <c r="R532" i="12"/>
  <c r="S532" i="12" a="1"/>
  <c r="S532" i="12" l="1"/>
  <c r="V532" i="12"/>
  <c r="R533" i="12"/>
  <c r="S533" i="12" a="1"/>
  <c r="S533" i="12" l="1"/>
  <c r="V533" i="12"/>
  <c r="R534" i="12"/>
  <c r="S534" i="12" a="1"/>
  <c r="S534" i="12" l="1"/>
  <c r="V534" i="12"/>
  <c r="R535" i="12"/>
  <c r="S535" i="12" a="1"/>
  <c r="S535" i="12" l="1"/>
  <c r="V535" i="12"/>
  <c r="R536" i="12"/>
  <c r="S536" i="12" a="1"/>
  <c r="S536" i="12" l="1"/>
  <c r="V536" i="12"/>
  <c r="R537" i="12"/>
  <c r="S537" i="12" a="1"/>
  <c r="S537" i="12" l="1"/>
  <c r="V537" i="12"/>
  <c r="R538" i="12"/>
  <c r="S538" i="12" a="1"/>
  <c r="S538" i="12" l="1"/>
  <c r="V538" i="12"/>
  <c r="R539" i="12"/>
  <c r="S539" i="12" a="1"/>
  <c r="S539" i="12" l="1"/>
  <c r="V539" i="12"/>
  <c r="R540" i="12"/>
  <c r="S540" i="12" a="1"/>
  <c r="S540" i="12" l="1"/>
  <c r="V540" i="12"/>
  <c r="R541" i="12"/>
  <c r="S541" i="12" a="1"/>
  <c r="S541" i="12" l="1"/>
  <c r="V541" i="12"/>
  <c r="R542" i="12"/>
  <c r="S542" i="12" a="1"/>
  <c r="S542" i="12" l="1"/>
  <c r="V542" i="12"/>
  <c r="R543" i="12"/>
  <c r="S543" i="12" a="1"/>
  <c r="S543" i="12" l="1"/>
  <c r="V543" i="12"/>
  <c r="R544" i="12"/>
  <c r="S544" i="12" a="1"/>
  <c r="S544" i="12" l="1"/>
  <c r="V544" i="12"/>
  <c r="R545" i="12"/>
  <c r="S545" i="12" a="1"/>
  <c r="S545" i="12" l="1"/>
  <c r="V545" i="12"/>
  <c r="R546" i="12"/>
  <c r="S546" i="12" a="1"/>
  <c r="S546" i="12" l="1"/>
  <c r="V546" i="12"/>
  <c r="R547" i="12"/>
  <c r="S547" i="12" a="1"/>
  <c r="S547" i="12" l="1"/>
  <c r="V547" i="12"/>
  <c r="R548" i="12"/>
  <c r="S548" i="12" a="1"/>
  <c r="S548" i="12" l="1"/>
  <c r="V548" i="12"/>
  <c r="R549" i="12"/>
  <c r="S549" i="12" a="1"/>
  <c r="S549" i="12" l="1"/>
  <c r="V549" i="12"/>
  <c r="R550" i="12"/>
  <c r="S550" i="12" a="1"/>
  <c r="S550" i="12" l="1"/>
  <c r="V550" i="12"/>
  <c r="R551" i="12"/>
  <c r="S551" i="12" a="1"/>
  <c r="S551" i="12" l="1"/>
  <c r="V551" i="12"/>
  <c r="R552" i="12"/>
  <c r="S552" i="12" a="1"/>
  <c r="S552" i="12" l="1"/>
  <c r="V552" i="12"/>
  <c r="R553" i="12"/>
  <c r="S553" i="12" a="1"/>
  <c r="S553" i="12" l="1"/>
  <c r="V553" i="12"/>
  <c r="R554" i="12"/>
  <c r="S554" i="12" a="1"/>
  <c r="S554" i="12" l="1"/>
  <c r="V554" i="12"/>
  <c r="R555" i="12"/>
  <c r="S555" i="12" a="1"/>
  <c r="S555" i="12" l="1"/>
  <c r="V555" i="12"/>
  <c r="R556" i="12"/>
  <c r="S556" i="12" a="1"/>
  <c r="S556" i="12" l="1"/>
  <c r="V556" i="12"/>
  <c r="R557" i="12"/>
  <c r="S557" i="12" a="1"/>
  <c r="S557" i="12" l="1"/>
  <c r="V557" i="12"/>
  <c r="R558" i="12"/>
  <c r="S558" i="12" a="1"/>
  <c r="S558" i="12" l="1"/>
  <c r="V558" i="12"/>
  <c r="R559" i="12"/>
  <c r="S559" i="12" a="1"/>
  <c r="S559" i="12" l="1"/>
  <c r="V559" i="12"/>
  <c r="R560" i="12"/>
  <c r="S560" i="12" a="1"/>
  <c r="S560" i="12" l="1"/>
  <c r="V560" i="12"/>
  <c r="R561" i="12"/>
  <c r="S561" i="12" a="1"/>
  <c r="S561" i="12" l="1"/>
  <c r="V561" i="12"/>
  <c r="R562" i="12"/>
  <c r="S562" i="12" a="1"/>
  <c r="S562" i="12" l="1"/>
  <c r="V562" i="12"/>
  <c r="R563" i="12"/>
  <c r="S563" i="12" a="1"/>
  <c r="S563" i="12" l="1"/>
  <c r="V563" i="12"/>
  <c r="R564" i="12"/>
  <c r="S564" i="12" a="1"/>
  <c r="S564" i="12" l="1"/>
  <c r="V564" i="12"/>
  <c r="R565" i="12"/>
  <c r="S565" i="12" a="1"/>
  <c r="S565" i="12" l="1"/>
  <c r="V565" i="12"/>
  <c r="R566" i="12"/>
  <c r="S566" i="12" a="1"/>
  <c r="S566" i="12" l="1"/>
  <c r="V566" i="12"/>
  <c r="R567" i="12"/>
  <c r="S567" i="12" a="1"/>
  <c r="S567" i="12" l="1"/>
  <c r="V567" i="12"/>
  <c r="R568" i="12"/>
  <c r="S568" i="12" a="1"/>
  <c r="S568" i="12" l="1"/>
  <c r="V568" i="12"/>
  <c r="R569" i="12"/>
  <c r="S569" i="12" a="1"/>
  <c r="S569" i="12" l="1"/>
  <c r="V569" i="12"/>
  <c r="R570" i="12"/>
  <c r="S570" i="12" a="1"/>
  <c r="S570" i="12" l="1"/>
  <c r="V570" i="12"/>
  <c r="R571" i="12"/>
  <c r="S571" i="12" a="1"/>
  <c r="S571" i="12" l="1"/>
  <c r="V571" i="12"/>
  <c r="R572" i="12"/>
  <c r="S572" i="12" a="1"/>
  <c r="S572" i="12" l="1"/>
  <c r="V572" i="12"/>
  <c r="R573" i="12"/>
  <c r="S573" i="12" a="1"/>
  <c r="S573" i="12" l="1"/>
  <c r="V573" i="12"/>
  <c r="R574" i="12"/>
  <c r="S574" i="12" a="1"/>
  <c r="S574" i="12" l="1"/>
  <c r="V574" i="12"/>
  <c r="R575" i="12"/>
  <c r="S575" i="12" a="1"/>
  <c r="S575" i="12" l="1"/>
  <c r="V575" i="12"/>
  <c r="R576" i="12"/>
  <c r="S576" i="12" a="1"/>
  <c r="S576" i="12" l="1"/>
  <c r="V576" i="12"/>
  <c r="R577" i="12"/>
  <c r="S577" i="12" a="1"/>
  <c r="S577" i="12" l="1"/>
  <c r="V577" i="12"/>
  <c r="R578" i="12"/>
  <c r="S578" i="12" a="1"/>
  <c r="S578" i="12" l="1"/>
  <c r="V578" i="12"/>
  <c r="R579" i="12"/>
  <c r="S579" i="12" a="1"/>
  <c r="S579" i="12" l="1"/>
  <c r="V579" i="12"/>
  <c r="R580" i="12"/>
  <c r="S580" i="12" a="1"/>
  <c r="S580" i="12" l="1"/>
  <c r="V580" i="12"/>
  <c r="R581" i="12"/>
  <c r="S581" i="12" a="1"/>
  <c r="S581" i="12" l="1"/>
  <c r="V581" i="12"/>
  <c r="R582" i="12"/>
  <c r="S582" i="12" a="1"/>
  <c r="S582" i="12" l="1"/>
  <c r="V582" i="12"/>
  <c r="R583" i="12"/>
  <c r="S583" i="12" a="1"/>
  <c r="S583" i="12" l="1"/>
  <c r="V583" i="12"/>
  <c r="R584" i="12"/>
  <c r="S584" i="12" a="1"/>
  <c r="S584" i="12" l="1"/>
  <c r="V584" i="12"/>
  <c r="R585" i="12"/>
  <c r="S585" i="12" a="1"/>
  <c r="S585" i="12" l="1"/>
  <c r="V585" i="12"/>
  <c r="R586" i="12"/>
  <c r="S586" i="12" a="1"/>
  <c r="S586" i="12" l="1"/>
  <c r="V586" i="12"/>
  <c r="R587" i="12"/>
  <c r="S587" i="12" a="1"/>
  <c r="S587" i="12" l="1"/>
  <c r="V587" i="12"/>
  <c r="R588" i="12"/>
  <c r="S588" i="12" a="1"/>
  <c r="S588" i="12" l="1"/>
  <c r="V588" i="12"/>
  <c r="R589" i="12"/>
  <c r="S589" i="12" a="1"/>
  <c r="S589" i="12" l="1"/>
  <c r="V589" i="12"/>
  <c r="R590" i="12"/>
  <c r="S590" i="12" a="1"/>
  <c r="S590" i="12" l="1"/>
  <c r="V590" i="12"/>
  <c r="R591" i="12"/>
  <c r="S591" i="12" a="1"/>
  <c r="S591" i="12" l="1"/>
  <c r="V591" i="12"/>
  <c r="R592" i="12"/>
  <c r="S592" i="12" a="1"/>
  <c r="S592" i="12" l="1"/>
  <c r="V592" i="12"/>
  <c r="R593" i="12"/>
  <c r="S593" i="12" a="1"/>
  <c r="S593" i="12" l="1"/>
  <c r="V593" i="12"/>
  <c r="R594" i="12"/>
  <c r="S594" i="12" a="1"/>
  <c r="S594" i="12" l="1"/>
  <c r="V594" i="12"/>
  <c r="R595" i="12"/>
  <c r="S595" i="12" a="1"/>
  <c r="S595" i="12" l="1"/>
  <c r="V595" i="12"/>
  <c r="R596" i="12"/>
  <c r="S596" i="12" a="1"/>
  <c r="S596" i="12" l="1"/>
  <c r="V596" i="12"/>
  <c r="R597" i="12"/>
  <c r="S597" i="12" a="1"/>
  <c r="S597" i="12" l="1"/>
  <c r="V597" i="12"/>
  <c r="R598" i="12"/>
  <c r="S598" i="12" a="1"/>
  <c r="S598" i="12" l="1"/>
  <c r="V598" i="12"/>
  <c r="R599" i="12"/>
  <c r="S599" i="12" a="1"/>
  <c r="S599" i="12" l="1"/>
  <c r="V599" i="12"/>
  <c r="R600" i="12"/>
  <c r="S600" i="12" a="1"/>
  <c r="S600" i="12" l="1"/>
  <c r="V600" i="12"/>
  <c r="R601" i="12"/>
  <c r="S601" i="12" a="1"/>
  <c r="S601" i="12" l="1"/>
  <c r="V601" i="12"/>
  <c r="R602" i="12"/>
  <c r="S602" i="12" a="1"/>
  <c r="S602" i="12" l="1"/>
  <c r="V602" i="12"/>
  <c r="R603" i="12"/>
  <c r="S603" i="12" a="1"/>
  <c r="S603" i="12" l="1"/>
  <c r="V603" i="12"/>
  <c r="R604" i="12"/>
  <c r="S604" i="12" a="1"/>
  <c r="S604" i="12" l="1"/>
  <c r="V604" i="12"/>
  <c r="R605" i="12"/>
  <c r="S605" i="12" a="1"/>
  <c r="S605" i="12" l="1"/>
  <c r="V605" i="12"/>
  <c r="R606" i="12"/>
  <c r="S606" i="12" a="1"/>
  <c r="S606" i="12" l="1"/>
  <c r="V606" i="12"/>
  <c r="R607" i="12"/>
  <c r="S607" i="12" a="1"/>
  <c r="S607" i="12" l="1"/>
  <c r="V607" i="12"/>
  <c r="R608" i="12"/>
  <c r="S608" i="12" a="1"/>
  <c r="S608" i="12" l="1"/>
  <c r="V608" i="12"/>
  <c r="R609" i="12"/>
  <c r="S609" i="12" a="1"/>
  <c r="S609" i="12" l="1"/>
  <c r="V609" i="12"/>
  <c r="R610" i="12"/>
  <c r="S610" i="12" a="1"/>
  <c r="S610" i="12" l="1"/>
  <c r="V610" i="12"/>
  <c r="R611" i="12"/>
  <c r="S611" i="12" a="1"/>
  <c r="S611" i="12" l="1"/>
  <c r="V611" i="12"/>
  <c r="R612" i="12"/>
  <c r="S612" i="12" a="1"/>
  <c r="S612" i="12" l="1"/>
  <c r="V612" i="12"/>
  <c r="R613" i="12"/>
  <c r="S613" i="12" a="1"/>
  <c r="S613" i="12" l="1"/>
  <c r="V613" i="12"/>
  <c r="R614" i="12"/>
  <c r="S614" i="12" a="1"/>
  <c r="S614" i="12" l="1"/>
  <c r="V614" i="12"/>
  <c r="R615" i="12"/>
  <c r="S615" i="12" a="1"/>
  <c r="S615" i="12" l="1"/>
  <c r="V615" i="12"/>
  <c r="R616" i="12"/>
  <c r="S616" i="12" a="1"/>
  <c r="S616" i="12" l="1"/>
  <c r="V616" i="12"/>
  <c r="R617" i="12"/>
  <c r="S617" i="12" a="1"/>
  <c r="S617" i="12" l="1"/>
  <c r="V617" i="12"/>
  <c r="R618" i="12"/>
  <c r="S618" i="12" a="1"/>
  <c r="S618" i="12" l="1"/>
  <c r="V618" i="12"/>
  <c r="R619" i="12"/>
  <c r="S619" i="12" a="1"/>
  <c r="S619" i="12" l="1"/>
  <c r="V619" i="12"/>
  <c r="R620" i="12"/>
  <c r="S620" i="12" a="1"/>
  <c r="S620" i="12" l="1"/>
  <c r="R621" i="12"/>
  <c r="V620" i="12"/>
  <c r="S621" i="12" a="1"/>
  <c r="S621" i="12" l="1"/>
  <c r="V621" i="12"/>
  <c r="R622" i="12"/>
  <c r="S622" i="12" a="1"/>
  <c r="S622" i="12" l="1"/>
  <c r="V622" i="12"/>
  <c r="R623" i="12"/>
  <c r="S623" i="12" a="1"/>
  <c r="S623" i="12" l="1"/>
  <c r="V623" i="12"/>
  <c r="R624" i="12"/>
  <c r="S624" i="12" a="1"/>
  <c r="S624" i="12" l="1"/>
  <c r="V624" i="12"/>
  <c r="R625" i="12"/>
  <c r="S625" i="12" a="1"/>
  <c r="S625" i="12" l="1"/>
  <c r="V625" i="12"/>
  <c r="R626" i="12"/>
  <c r="S626" i="12" a="1"/>
  <c r="S626" i="12" l="1"/>
  <c r="V626" i="12"/>
  <c r="R627" i="12"/>
  <c r="S627" i="12" a="1"/>
  <c r="S627" i="12" l="1"/>
  <c r="V627" i="12"/>
  <c r="R628" i="12"/>
  <c r="S628" i="12" a="1"/>
  <c r="S628" i="12" l="1"/>
  <c r="V628" i="12"/>
  <c r="R629" i="12"/>
  <c r="S629" i="12" a="1"/>
  <c r="S629" i="12" l="1"/>
  <c r="V629" i="12"/>
  <c r="R630" i="12"/>
  <c r="S630" i="12" a="1"/>
  <c r="S630" i="12" l="1"/>
  <c r="V630" i="12"/>
  <c r="R631" i="12"/>
  <c r="S631" i="12" a="1"/>
  <c r="S631" i="12" l="1"/>
  <c r="V631" i="12"/>
  <c r="R632" i="12"/>
  <c r="S632" i="12" a="1"/>
  <c r="S632" i="12" l="1"/>
  <c r="V632" i="12"/>
  <c r="R633" i="12"/>
  <c r="S633" i="12" a="1"/>
  <c r="S633" i="12" l="1"/>
  <c r="V633" i="12"/>
  <c r="R634" i="12"/>
  <c r="S634" i="12" a="1"/>
  <c r="S634" i="12" l="1"/>
  <c r="V634" i="12"/>
  <c r="R635" i="12"/>
  <c r="S635" i="12" a="1"/>
  <c r="S635" i="12" l="1"/>
  <c r="V635" i="12"/>
  <c r="R636" i="12"/>
  <c r="S636" i="12" a="1"/>
  <c r="S636" i="12" l="1"/>
  <c r="V636" i="12"/>
  <c r="R637" i="12"/>
  <c r="S637" i="12" a="1"/>
  <c r="S637" i="12" l="1"/>
  <c r="V637" i="12"/>
  <c r="R638" i="12"/>
  <c r="S638" i="12" a="1"/>
  <c r="S638" i="12" l="1"/>
  <c r="V638" i="12"/>
  <c r="R639" i="12"/>
  <c r="S639" i="12" a="1"/>
  <c r="S639" i="12" l="1"/>
  <c r="V639" i="12"/>
  <c r="R640" i="12"/>
  <c r="S640" i="12" a="1"/>
  <c r="S640" i="12" l="1"/>
  <c r="V640" i="12"/>
  <c r="R641" i="12"/>
  <c r="S641" i="12" a="1"/>
  <c r="S641" i="12" l="1"/>
  <c r="V641" i="12"/>
  <c r="R642" i="12"/>
  <c r="S642" i="12" a="1"/>
  <c r="S642" i="12" l="1"/>
  <c r="V642" i="12"/>
  <c r="R643" i="12"/>
  <c r="S643" i="12" a="1"/>
  <c r="S643" i="12" l="1"/>
  <c r="V643" i="12"/>
  <c r="R644" i="12"/>
  <c r="S644" i="12" a="1"/>
  <c r="S644" i="12" l="1"/>
  <c r="V644" i="12"/>
  <c r="R645" i="12"/>
  <c r="S645" i="12" a="1"/>
  <c r="S645" i="12" l="1"/>
  <c r="V645" i="12"/>
  <c r="R646" i="12"/>
  <c r="S646" i="12" a="1"/>
  <c r="S646" i="12" l="1"/>
  <c r="V646" i="12"/>
  <c r="R647" i="12"/>
  <c r="S647" i="12" a="1"/>
  <c r="S647" i="12" l="1"/>
  <c r="V647" i="12"/>
  <c r="R648" i="12"/>
  <c r="S648" i="12" a="1"/>
  <c r="S648" i="12" l="1"/>
  <c r="V648" i="12"/>
  <c r="R649" i="12"/>
  <c r="S649" i="12" a="1"/>
  <c r="S649" i="12" l="1"/>
  <c r="V649" i="12"/>
  <c r="R650" i="12"/>
  <c r="S650" i="12" a="1"/>
  <c r="S650" i="12" l="1"/>
  <c r="V650" i="12"/>
  <c r="R651" i="12"/>
  <c r="S651" i="12" a="1"/>
  <c r="S651" i="12" l="1"/>
  <c r="V651" i="12"/>
  <c r="R652" i="12"/>
  <c r="S652" i="12" a="1"/>
  <c r="S652" i="12" l="1"/>
  <c r="V652" i="12"/>
  <c r="R653" i="12"/>
  <c r="S653" i="12" a="1"/>
  <c r="S653" i="12" l="1"/>
  <c r="V653" i="12"/>
  <c r="R654" i="12"/>
  <c r="S654" i="12" a="1"/>
  <c r="S654" i="12" l="1"/>
  <c r="V654" i="12"/>
  <c r="R655" i="12"/>
  <c r="S655" i="12" a="1"/>
  <c r="S655" i="12" l="1"/>
  <c r="V655" i="12"/>
  <c r="R656" i="12"/>
  <c r="S656" i="12" a="1"/>
  <c r="S656" i="12" l="1"/>
  <c r="V656" i="12"/>
  <c r="R657" i="12"/>
  <c r="S657" i="12" a="1"/>
  <c r="S657" i="12" l="1"/>
  <c r="V657" i="12"/>
  <c r="R658" i="12"/>
  <c r="S658" i="12" a="1"/>
  <c r="S658" i="12" l="1"/>
  <c r="V658" i="12"/>
  <c r="R659" i="12"/>
  <c r="S659" i="12" a="1"/>
  <c r="S659" i="12" l="1"/>
  <c r="V659" i="12"/>
  <c r="R660" i="12"/>
  <c r="S660" i="12" a="1"/>
  <c r="S660" i="12" l="1"/>
  <c r="V660" i="12"/>
  <c r="R661" i="12"/>
  <c r="S661" i="12" a="1"/>
  <c r="S661" i="12" l="1"/>
  <c r="V661" i="12"/>
  <c r="R662" i="12"/>
  <c r="S662" i="12" a="1"/>
  <c r="S662" i="12" l="1"/>
  <c r="V662" i="12"/>
  <c r="R663" i="12"/>
  <c r="S663" i="12" a="1"/>
  <c r="S663" i="12" l="1"/>
  <c r="V663" i="12"/>
  <c r="R664" i="12"/>
  <c r="S664" i="12" a="1"/>
  <c r="S664" i="12" l="1"/>
  <c r="V664" i="12"/>
  <c r="R665" i="12"/>
  <c r="S665" i="12" a="1"/>
  <c r="S665" i="12" l="1"/>
  <c r="V665" i="12"/>
  <c r="R666" i="12"/>
  <c r="S666" i="12" a="1"/>
  <c r="S666" i="12" l="1"/>
  <c r="V666" i="12"/>
  <c r="R667" i="12"/>
  <c r="S667" i="12" a="1"/>
  <c r="S667" i="12" l="1"/>
  <c r="V667" i="12"/>
  <c r="R668" i="12"/>
  <c r="S668" i="12" a="1"/>
  <c r="S668" i="12" l="1"/>
  <c r="V668" i="12"/>
  <c r="R669" i="12"/>
  <c r="S669" i="12" a="1"/>
  <c r="S669" i="12" l="1"/>
  <c r="V669" i="12"/>
  <c r="R670" i="12"/>
  <c r="S670" i="12" a="1"/>
  <c r="S670" i="12" l="1"/>
  <c r="V670" i="12"/>
  <c r="R671" i="12"/>
  <c r="S671" i="12" a="1"/>
  <c r="S671" i="12" l="1"/>
  <c r="V671" i="12"/>
  <c r="R672" i="12"/>
  <c r="S672" i="12" a="1"/>
  <c r="S672" i="12" l="1"/>
  <c r="V672" i="12"/>
  <c r="R673" i="12"/>
  <c r="S673" i="12" a="1"/>
  <c r="S673" i="12" l="1"/>
  <c r="V673" i="12"/>
  <c r="R674" i="12"/>
  <c r="S674" i="12" a="1"/>
  <c r="S674" i="12" l="1"/>
  <c r="V674" i="12"/>
  <c r="R675" i="12"/>
  <c r="S675" i="12" a="1"/>
  <c r="S675" i="12" l="1"/>
  <c r="V675" i="12"/>
  <c r="R676" i="12"/>
  <c r="S676" i="12" a="1"/>
  <c r="S676" i="12" l="1"/>
  <c r="V676" i="12"/>
  <c r="R677" i="12"/>
  <c r="S677" i="12" a="1"/>
  <c r="S677" i="12" l="1"/>
  <c r="V677" i="12"/>
  <c r="R678" i="12"/>
  <c r="S678" i="12" a="1"/>
  <c r="S678" i="12" l="1"/>
  <c r="V678" i="12"/>
  <c r="R679" i="12"/>
  <c r="S679" i="12" a="1"/>
  <c r="S679" i="12" l="1"/>
  <c r="V679" i="12"/>
  <c r="R680" i="12"/>
  <c r="S680" i="12" a="1"/>
  <c r="S680" i="12" l="1"/>
  <c r="V680" i="12"/>
  <c r="R681" i="12"/>
  <c r="S681" i="12" a="1"/>
  <c r="S681" i="12" l="1"/>
  <c r="V681" i="12"/>
  <c r="R682" i="12"/>
  <c r="S682" i="12" a="1"/>
  <c r="S682" i="12" l="1"/>
  <c r="V682" i="12"/>
  <c r="R683" i="12"/>
  <c r="S683" i="12" a="1"/>
  <c r="S683" i="12" l="1"/>
  <c r="V683" i="12"/>
  <c r="R684" i="12"/>
  <c r="S684" i="12" a="1"/>
  <c r="S684" i="12" l="1"/>
  <c r="V684" i="12"/>
  <c r="R685" i="12"/>
  <c r="S685" i="12" a="1"/>
  <c r="S685" i="12" l="1"/>
  <c r="V685" i="12"/>
  <c r="R686" i="12"/>
  <c r="S686" i="12" a="1"/>
  <c r="S686" i="12" l="1"/>
  <c r="V686" i="12"/>
  <c r="R687" i="12"/>
  <c r="S687" i="12" a="1"/>
  <c r="S687" i="12" l="1"/>
  <c r="V687" i="12"/>
  <c r="R688" i="12"/>
  <c r="S688" i="12" a="1"/>
  <c r="S688" i="12" l="1"/>
  <c r="V688" i="12"/>
  <c r="R689" i="12"/>
  <c r="S689" i="12" a="1"/>
  <c r="S689" i="12" l="1"/>
  <c r="V689" i="12"/>
  <c r="R690" i="12"/>
  <c r="S690" i="12" a="1"/>
  <c r="S690" i="12" l="1"/>
  <c r="V690" i="12"/>
  <c r="R691" i="12"/>
  <c r="S691" i="12" a="1"/>
  <c r="S691" i="12" l="1"/>
  <c r="V691" i="12"/>
  <c r="R692" i="12"/>
  <c r="S692" i="12" a="1"/>
  <c r="S692" i="12" l="1"/>
  <c r="V692" i="12"/>
  <c r="R693" i="12"/>
  <c r="S693" i="12" a="1"/>
  <c r="S693" i="12" l="1"/>
  <c r="V693" i="12"/>
  <c r="R694" i="12"/>
  <c r="S694" i="12" a="1"/>
  <c r="S694" i="12" l="1"/>
  <c r="V694" i="12"/>
  <c r="R695" i="12"/>
  <c r="S695" i="12" a="1"/>
  <c r="S695" i="12" l="1"/>
  <c r="V695" i="12"/>
  <c r="R696" i="12"/>
  <c r="S696" i="12" a="1"/>
  <c r="S696" i="12" l="1"/>
  <c r="V696" i="12"/>
  <c r="R697" i="12"/>
  <c r="S697" i="12" a="1"/>
  <c r="S697" i="12" l="1"/>
  <c r="V697" i="12"/>
  <c r="R698" i="12"/>
  <c r="S698" i="12" a="1"/>
  <c r="S698" i="12" l="1"/>
  <c r="V698" i="12"/>
  <c r="R699" i="12"/>
  <c r="S699" i="12" a="1"/>
  <c r="S699" i="12" l="1"/>
  <c r="V699" i="12"/>
  <c r="R700" i="12"/>
  <c r="S700" i="12" a="1"/>
  <c r="S700" i="12" l="1"/>
  <c r="V700" i="12"/>
  <c r="R701" i="12"/>
  <c r="S701" i="12" a="1"/>
  <c r="S701" i="12" l="1"/>
  <c r="V701" i="12"/>
  <c r="R702" i="12"/>
  <c r="S702" i="12" a="1"/>
  <c r="S702" i="12" l="1"/>
  <c r="V702" i="12"/>
  <c r="R703" i="12"/>
  <c r="S703" i="12" a="1"/>
  <c r="S703" i="12" l="1"/>
  <c r="V703" i="12"/>
  <c r="R704" i="12"/>
  <c r="S704" i="12" a="1"/>
  <c r="S704" i="12" l="1"/>
  <c r="V704" i="12"/>
  <c r="R705" i="12"/>
  <c r="S705" i="12" a="1"/>
  <c r="S705" i="12" l="1"/>
  <c r="V705" i="12"/>
  <c r="R706" i="12"/>
  <c r="S706" i="12" a="1"/>
  <c r="S706" i="12" l="1"/>
  <c r="V706" i="12"/>
  <c r="R707" i="12"/>
  <c r="S707" i="12" a="1"/>
  <c r="S707" i="12" l="1"/>
  <c r="V707" i="12"/>
  <c r="R708" i="12"/>
  <c r="S708" i="12" a="1"/>
  <c r="S708" i="12" l="1"/>
  <c r="V708" i="12"/>
  <c r="R709" i="12"/>
  <c r="S709" i="12" a="1"/>
  <c r="S709" i="12" l="1"/>
  <c r="V709" i="12"/>
  <c r="R710" i="12"/>
  <c r="S710" i="12" a="1"/>
  <c r="S710" i="12" l="1"/>
  <c r="V710" i="12"/>
  <c r="R711" i="12"/>
  <c r="S711" i="12" a="1"/>
  <c r="S711" i="12" l="1"/>
  <c r="V711" i="12"/>
  <c r="R712" i="12"/>
  <c r="S712" i="12" a="1"/>
  <c r="S712" i="12" l="1"/>
  <c r="V712" i="12"/>
  <c r="R713" i="12"/>
  <c r="S713" i="12" a="1"/>
  <c r="S713" i="12" l="1"/>
  <c r="V713" i="12"/>
  <c r="R714" i="12"/>
  <c r="S714" i="12" a="1"/>
  <c r="S714" i="12" l="1"/>
  <c r="V714" i="12"/>
  <c r="R715" i="12"/>
  <c r="S715" i="12" a="1"/>
  <c r="S715" i="12" l="1"/>
  <c r="V715" i="12"/>
  <c r="R716" i="12"/>
  <c r="S716" i="12" a="1"/>
  <c r="S716" i="12" l="1"/>
  <c r="V716" i="12"/>
  <c r="R717" i="12"/>
  <c r="S717" i="12" a="1"/>
  <c r="S717" i="12" l="1"/>
  <c r="V717" i="12"/>
  <c r="R718" i="12"/>
  <c r="S718" i="12" a="1"/>
  <c r="S718" i="12" l="1"/>
  <c r="V718" i="12"/>
  <c r="R719" i="12"/>
  <c r="S719" i="12" a="1"/>
  <c r="S719" i="12" l="1"/>
  <c r="V719" i="12"/>
  <c r="R720" i="12"/>
  <c r="S720" i="12" a="1"/>
  <c r="S720" i="12" l="1"/>
  <c r="V720" i="12"/>
  <c r="R721" i="12"/>
  <c r="S721" i="12" a="1"/>
  <c r="S721" i="12" l="1"/>
  <c r="V721" i="12"/>
  <c r="R722" i="12"/>
  <c r="S722" i="12" a="1"/>
  <c r="S722" i="12" l="1"/>
  <c r="V722" i="12"/>
  <c r="R723" i="12"/>
  <c r="S723" i="12" a="1"/>
  <c r="S723" i="12" l="1"/>
  <c r="V723" i="12"/>
  <c r="R724" i="12"/>
  <c r="S724" i="12" a="1"/>
  <c r="S724" i="12" l="1"/>
  <c r="V724" i="12"/>
  <c r="R725" i="12"/>
  <c r="S725" i="12" a="1"/>
  <c r="S725" i="12" l="1"/>
  <c r="V725" i="12"/>
  <c r="R726" i="12"/>
  <c r="S726" i="12" a="1"/>
  <c r="S726" i="12" l="1"/>
  <c r="V726" i="12"/>
  <c r="R727" i="12"/>
  <c r="S727" i="12" a="1"/>
  <c r="S727" i="12" l="1"/>
  <c r="V727" i="12"/>
  <c r="R728" i="12"/>
  <c r="S728" i="12" a="1"/>
  <c r="S728" i="12" l="1"/>
  <c r="V728" i="12"/>
  <c r="R729" i="12"/>
  <c r="S729" i="12" a="1"/>
  <c r="S729" i="12" l="1"/>
  <c r="V729" i="12"/>
  <c r="R730" i="12"/>
  <c r="S730" i="12" a="1"/>
  <c r="S730" i="12" l="1"/>
  <c r="V730" i="12"/>
  <c r="R731" i="12"/>
  <c r="S731" i="12" a="1"/>
  <c r="S731" i="12" l="1"/>
  <c r="V731" i="12"/>
  <c r="R732" i="12"/>
  <c r="S732" i="12" a="1"/>
  <c r="S732" i="12" l="1"/>
  <c r="V732" i="12"/>
  <c r="R733" i="12"/>
  <c r="S733" i="12" a="1"/>
  <c r="S733" i="12" l="1"/>
  <c r="V733" i="12"/>
  <c r="R734" i="12"/>
  <c r="S734" i="12" a="1"/>
  <c r="S734" i="12" l="1"/>
  <c r="V734" i="12"/>
  <c r="R735" i="12"/>
  <c r="S735" i="12" a="1"/>
  <c r="S735" i="12" l="1"/>
  <c r="V735" i="12"/>
  <c r="R736" i="12"/>
  <c r="S736" i="12" a="1"/>
  <c r="S736" i="12" l="1"/>
  <c r="V736" i="12"/>
  <c r="R737" i="12"/>
  <c r="S737" i="12" a="1"/>
  <c r="S737" i="12" l="1"/>
  <c r="V737" i="12"/>
  <c r="R738" i="12"/>
  <c r="S738" i="12" a="1"/>
  <c r="S738" i="12" l="1"/>
  <c r="V738" i="12"/>
  <c r="R739" i="12"/>
  <c r="S739" i="12" a="1"/>
  <c r="S739" i="12" l="1"/>
  <c r="V739" i="12"/>
  <c r="R740" i="12"/>
  <c r="S740" i="12" a="1"/>
  <c r="S740" i="12" l="1"/>
  <c r="V740" i="12"/>
  <c r="R741" i="12"/>
  <c r="S741" i="12" a="1"/>
  <c r="S741" i="12" l="1"/>
  <c r="V741" i="12"/>
  <c r="R742" i="12"/>
  <c r="S742" i="12" a="1"/>
  <c r="S742" i="12" l="1"/>
  <c r="V742" i="12"/>
  <c r="R743" i="12"/>
  <c r="S743" i="12" a="1"/>
  <c r="S743" i="12" l="1"/>
  <c r="V743" i="12"/>
  <c r="R744" i="12"/>
  <c r="S744" i="12" a="1"/>
  <c r="S744" i="12" l="1"/>
  <c r="V744" i="12"/>
  <c r="R745" i="12"/>
  <c r="S745" i="12" a="1"/>
  <c r="S745" i="12" l="1"/>
  <c r="V745" i="12"/>
  <c r="R746" i="12"/>
  <c r="S746" i="12" a="1"/>
  <c r="S746" i="12" l="1"/>
  <c r="V746" i="12"/>
  <c r="R747" i="12"/>
  <c r="S747" i="12" a="1"/>
  <c r="S747" i="12" l="1"/>
  <c r="V747" i="12"/>
  <c r="R748" i="12"/>
  <c r="S748" i="12" a="1"/>
  <c r="S748" i="12" l="1"/>
  <c r="V748" i="12"/>
  <c r="R749" i="12"/>
  <c r="S749" i="12" a="1"/>
  <c r="S749" i="12" l="1"/>
  <c r="V749" i="12"/>
  <c r="R750" i="12"/>
  <c r="S750" i="12" a="1"/>
  <c r="S750" i="12" l="1"/>
  <c r="V750" i="12"/>
  <c r="R751" i="12"/>
  <c r="S751" i="12" a="1"/>
  <c r="S751" i="12" l="1"/>
  <c r="V751" i="12"/>
  <c r="R752" i="12"/>
  <c r="S752" i="12" a="1"/>
  <c r="S752" i="12" l="1"/>
  <c r="V752" i="12"/>
  <c r="R753" i="12"/>
  <c r="S753" i="12" a="1"/>
  <c r="S753" i="12" l="1"/>
  <c r="V753" i="12"/>
  <c r="R754" i="12"/>
  <c r="S754" i="12" a="1"/>
  <c r="S754" i="12" l="1"/>
  <c r="V754" i="12"/>
  <c r="R755" i="12"/>
  <c r="S755" i="12" a="1"/>
  <c r="S755" i="12" l="1"/>
  <c r="V755" i="12"/>
  <c r="R756" i="12"/>
  <c r="S756" i="12" a="1"/>
  <c r="S756" i="12" l="1"/>
  <c r="V756" i="12"/>
  <c r="R757" i="12"/>
  <c r="S757" i="12" a="1"/>
  <c r="S757" i="12" l="1"/>
  <c r="V757" i="12"/>
  <c r="R758" i="12"/>
  <c r="S758" i="12" a="1"/>
  <c r="S758" i="12" l="1"/>
  <c r="V758" i="12"/>
  <c r="R759" i="12"/>
  <c r="S759" i="12" a="1"/>
  <c r="S759" i="12" l="1"/>
  <c r="V759" i="12"/>
  <c r="R760" i="12"/>
  <c r="S760" i="12" a="1"/>
  <c r="S760" i="12" l="1"/>
  <c r="V760" i="12"/>
  <c r="R761" i="12"/>
  <c r="S761" i="12" a="1"/>
  <c r="S761" i="12" l="1"/>
  <c r="V761" i="12"/>
  <c r="R762" i="12"/>
  <c r="S762" i="12" a="1"/>
  <c r="S762" i="12" l="1"/>
  <c r="V762" i="12"/>
  <c r="R763" i="12"/>
  <c r="S763" i="12" a="1"/>
  <c r="S763" i="12" l="1"/>
  <c r="V763" i="12"/>
  <c r="R764" i="12"/>
  <c r="S764" i="12" a="1"/>
  <c r="S764" i="12" l="1"/>
  <c r="V764" i="12"/>
  <c r="R765" i="12"/>
  <c r="S765" i="12" a="1"/>
  <c r="S765" i="12" l="1"/>
  <c r="V765" i="12"/>
  <c r="R766" i="12"/>
  <c r="S766" i="12" a="1"/>
  <c r="S766" i="12" l="1"/>
  <c r="V766" i="12"/>
  <c r="R767" i="12"/>
  <c r="S767" i="12" a="1"/>
  <c r="S767" i="12" l="1"/>
  <c r="V767" i="12"/>
  <c r="R768" i="12"/>
  <c r="S768" i="12" a="1"/>
  <c r="S768" i="12" l="1"/>
  <c r="V768" i="12"/>
  <c r="R769" i="12"/>
  <c r="S769" i="12" a="1"/>
  <c r="S769" i="12" l="1"/>
  <c r="V769" i="12"/>
  <c r="R770" i="12"/>
  <c r="S770" i="12" a="1"/>
  <c r="S770" i="12" l="1"/>
  <c r="V770" i="12"/>
  <c r="R771" i="12"/>
  <c r="S771" i="12" a="1"/>
  <c r="S771" i="12" l="1"/>
  <c r="V771" i="12"/>
  <c r="R772" i="12"/>
  <c r="S772" i="12" a="1"/>
  <c r="S772" i="12" l="1"/>
  <c r="V772" i="12"/>
  <c r="R773" i="12"/>
  <c r="S773" i="12" a="1"/>
  <c r="S773" i="12" l="1"/>
  <c r="V773" i="12"/>
  <c r="R774" i="12"/>
  <c r="S774" i="12" a="1"/>
  <c r="S774" i="12" l="1"/>
  <c r="V774" i="12"/>
  <c r="R775" i="12"/>
  <c r="S775" i="12" a="1"/>
  <c r="S775" i="12" l="1"/>
  <c r="V775" i="12"/>
  <c r="R776" i="12"/>
  <c r="S776" i="12" a="1"/>
  <c r="S776" i="12" l="1"/>
  <c r="V776" i="12"/>
  <c r="R777" i="12"/>
  <c r="S777" i="12" a="1"/>
  <c r="S777" i="12" l="1"/>
  <c r="V777" i="12"/>
  <c r="R778" i="12"/>
  <c r="S778" i="12" a="1"/>
  <c r="S778" i="12" l="1"/>
  <c r="V778" i="12"/>
  <c r="R779" i="12"/>
  <c r="S779" i="12" a="1"/>
  <c r="S779" i="12" l="1"/>
  <c r="V779" i="12"/>
  <c r="R780" i="12"/>
  <c r="S780" i="12" a="1"/>
  <c r="S780" i="12" l="1"/>
  <c r="V780" i="12"/>
  <c r="R781" i="12"/>
  <c r="S781" i="12" a="1"/>
  <c r="S781" i="12" l="1"/>
  <c r="V781" i="12"/>
  <c r="R782" i="12"/>
  <c r="S782" i="12" a="1"/>
  <c r="S782" i="12" l="1"/>
  <c r="V782" i="12"/>
  <c r="R783" i="12"/>
  <c r="S783" i="12" a="1"/>
  <c r="S783" i="12" l="1"/>
  <c r="V783" i="12"/>
  <c r="R784" i="12"/>
  <c r="S784" i="12" a="1"/>
  <c r="S784" i="12" l="1"/>
  <c r="V784" i="12"/>
  <c r="R785" i="12"/>
  <c r="S785" i="12" a="1"/>
  <c r="S785" i="12" l="1"/>
  <c r="V785" i="12"/>
  <c r="R786" i="12"/>
  <c r="S786" i="12" a="1"/>
  <c r="S786" i="12" l="1"/>
  <c r="V786" i="12"/>
  <c r="R787" i="12"/>
  <c r="S787" i="12" a="1"/>
  <c r="S787" i="12" l="1"/>
  <c r="V787" i="12"/>
  <c r="R788" i="12"/>
  <c r="S788" i="12" a="1"/>
  <c r="S788" i="12" l="1"/>
  <c r="V788" i="12"/>
  <c r="R789" i="12"/>
  <c r="S789" i="12" a="1"/>
  <c r="S789" i="12" l="1"/>
  <c r="V789" i="12"/>
  <c r="R790" i="12"/>
  <c r="S790" i="12" a="1"/>
  <c r="S790" i="12" l="1"/>
  <c r="V790" i="12"/>
  <c r="R791" i="12"/>
  <c r="S791" i="12" a="1"/>
  <c r="S791" i="12" l="1"/>
  <c r="V791" i="12"/>
  <c r="R792" i="12"/>
  <c r="S792" i="12" a="1"/>
  <c r="S792" i="12" l="1"/>
  <c r="V792" i="12"/>
  <c r="R793" i="12"/>
  <c r="S793" i="12" a="1"/>
  <c r="S793" i="12" l="1"/>
  <c r="V793" i="12"/>
  <c r="R794" i="12"/>
  <c r="S794" i="12" a="1"/>
  <c r="S794" i="12" l="1"/>
  <c r="V794" i="12"/>
  <c r="R795" i="12"/>
  <c r="S795" i="12" a="1"/>
  <c r="S795" i="12" l="1"/>
  <c r="V795" i="12"/>
  <c r="R796" i="12"/>
  <c r="S796" i="12" a="1"/>
  <c r="S796" i="12" l="1"/>
  <c r="V796" i="12"/>
  <c r="R797" i="12"/>
  <c r="S797" i="12" a="1"/>
  <c r="S797" i="12" l="1"/>
  <c r="V797" i="12"/>
  <c r="R798" i="12"/>
  <c r="S798" i="12" a="1"/>
  <c r="S798" i="12" l="1"/>
  <c r="V798" i="12"/>
  <c r="R799" i="12"/>
  <c r="S799" i="12" a="1"/>
  <c r="S799" i="12" l="1"/>
  <c r="V799" i="12"/>
  <c r="R800" i="12"/>
  <c r="S800" i="12" a="1"/>
  <c r="S800" i="12" l="1"/>
  <c r="V800" i="12"/>
  <c r="R801" i="12"/>
  <c r="S801" i="12" a="1"/>
  <c r="S801" i="12" l="1"/>
  <c r="V801" i="12"/>
  <c r="R802" i="12"/>
  <c r="S802" i="12" a="1"/>
  <c r="S802" i="12" l="1"/>
  <c r="V802" i="12"/>
  <c r="R803" i="12"/>
  <c r="S803" i="12" a="1"/>
  <c r="S803" i="12" l="1"/>
  <c r="V803" i="12"/>
  <c r="R804" i="12"/>
  <c r="S804" i="12" a="1"/>
  <c r="S804" i="12" l="1"/>
  <c r="V804" i="12"/>
  <c r="R805" i="12"/>
  <c r="S805" i="12" a="1"/>
  <c r="S805" i="12" l="1"/>
  <c r="V805" i="12"/>
  <c r="R806" i="12"/>
  <c r="S806" i="12" a="1"/>
  <c r="S806" i="12" l="1"/>
  <c r="V806" i="12"/>
  <c r="R807" i="12"/>
  <c r="S807" i="12" a="1"/>
  <c r="S807" i="12" l="1"/>
  <c r="V807" i="12"/>
  <c r="R808" i="12"/>
  <c r="S808" i="12" a="1"/>
  <c r="S808" i="12" l="1"/>
  <c r="V808" i="12"/>
  <c r="R809" i="12"/>
  <c r="S809" i="12" a="1"/>
  <c r="S809" i="12" l="1"/>
  <c r="V809" i="12"/>
  <c r="R810" i="12"/>
  <c r="S810" i="12" a="1"/>
  <c r="S810" i="12" l="1"/>
  <c r="V810" i="12"/>
  <c r="R811" i="12"/>
  <c r="S811" i="12" a="1"/>
  <c r="S811" i="12" l="1"/>
  <c r="V811" i="12"/>
  <c r="R812" i="12"/>
  <c r="S812" i="12" a="1"/>
  <c r="S812" i="12" l="1"/>
  <c r="V812" i="12"/>
  <c r="R813" i="12"/>
  <c r="S813" i="12" a="1"/>
  <c r="S813" i="12" l="1"/>
  <c r="V813" i="12"/>
  <c r="R814" i="12"/>
  <c r="S814" i="12" a="1"/>
  <c r="S814" i="12" l="1"/>
  <c r="V814" i="12"/>
  <c r="R815" i="12"/>
  <c r="S815" i="12" a="1"/>
  <c r="S815" i="12" l="1"/>
  <c r="V815" i="12"/>
  <c r="R816" i="12"/>
  <c r="S816" i="12" a="1"/>
  <c r="S816" i="12" l="1"/>
  <c r="V816" i="12"/>
  <c r="R817" i="12"/>
  <c r="S817" i="12" a="1"/>
  <c r="S817" i="12" l="1"/>
  <c r="V817" i="12"/>
  <c r="R818" i="12"/>
  <c r="S818" i="12" a="1"/>
  <c r="S818" i="12" l="1"/>
  <c r="V818" i="12"/>
  <c r="R819" i="12"/>
  <c r="S819" i="12" a="1"/>
  <c r="S819" i="12" l="1"/>
  <c r="V819" i="12"/>
  <c r="R820" i="12"/>
  <c r="S820" i="12" a="1"/>
  <c r="S820" i="12" l="1"/>
  <c r="V820" i="12"/>
  <c r="R821" i="12"/>
  <c r="S821" i="12" a="1"/>
  <c r="S821" i="12" l="1"/>
  <c r="V821" i="12"/>
  <c r="R822" i="12"/>
  <c r="S822" i="12" a="1"/>
  <c r="S822" i="12" l="1"/>
  <c r="V822" i="12"/>
  <c r="R823" i="12"/>
  <c r="S823" i="12" a="1"/>
  <c r="S823" i="12" l="1"/>
  <c r="V823" i="12"/>
  <c r="R824" i="12"/>
  <c r="S824" i="12" a="1"/>
  <c r="S824" i="12" l="1"/>
  <c r="V824" i="12"/>
  <c r="R825" i="12"/>
  <c r="S825" i="12" a="1"/>
  <c r="S825" i="12" l="1"/>
  <c r="V825" i="12"/>
  <c r="R826" i="12"/>
  <c r="S826" i="12" a="1"/>
  <c r="S826" i="12" l="1"/>
  <c r="V826" i="12"/>
  <c r="R827" i="12"/>
  <c r="S827" i="12" a="1"/>
  <c r="S827" i="12" l="1"/>
  <c r="V827" i="12"/>
  <c r="R828" i="12"/>
  <c r="S828" i="12" a="1"/>
  <c r="S828" i="12" l="1"/>
  <c r="V828" i="12"/>
  <c r="R829" i="12"/>
  <c r="S829" i="12" a="1"/>
  <c r="S829" i="12" l="1"/>
  <c r="V829" i="12"/>
  <c r="R830" i="12"/>
  <c r="S830" i="12" a="1"/>
  <c r="S830" i="12" l="1"/>
  <c r="V830" i="12"/>
  <c r="R831" i="12"/>
  <c r="S831" i="12" a="1"/>
  <c r="S831" i="12" l="1"/>
  <c r="V831" i="12"/>
  <c r="R832" i="12"/>
  <c r="S832" i="12" a="1"/>
  <c r="S832" i="12" l="1"/>
  <c r="V832" i="12"/>
  <c r="R833" i="12"/>
  <c r="S833" i="12" a="1"/>
  <c r="S833" i="12" l="1"/>
  <c r="V833" i="12"/>
  <c r="R834" i="12"/>
  <c r="S834" i="12" a="1"/>
  <c r="S834" i="12" l="1"/>
  <c r="V834" i="12"/>
  <c r="R835" i="12"/>
  <c r="S835" i="12" a="1"/>
  <c r="S835" i="12" l="1"/>
  <c r="V835" i="12"/>
  <c r="R836" i="12"/>
  <c r="S836" i="12" a="1"/>
  <c r="S836" i="12" l="1"/>
  <c r="V836" i="12"/>
  <c r="R837" i="12"/>
  <c r="S837" i="12" a="1"/>
  <c r="S837" i="12" l="1"/>
  <c r="V837" i="12"/>
  <c r="R838" i="12"/>
  <c r="S838" i="12" a="1"/>
  <c r="S838" i="12" l="1"/>
  <c r="V838" i="12"/>
  <c r="R839" i="12"/>
  <c r="S839" i="12" a="1"/>
  <c r="S839" i="12" l="1"/>
  <c r="V839" i="12"/>
  <c r="R840" i="12"/>
  <c r="S840" i="12" a="1"/>
  <c r="S840" i="12" l="1"/>
  <c r="V840" i="12"/>
  <c r="R841" i="12"/>
  <c r="S841" i="12" a="1"/>
  <c r="S841" i="12" l="1"/>
  <c r="V841" i="12"/>
  <c r="R842" i="12"/>
  <c r="S842" i="12" a="1"/>
  <c r="S842" i="12" l="1"/>
  <c r="V842" i="12"/>
  <c r="R843" i="12"/>
  <c r="S843" i="12" a="1"/>
  <c r="S843" i="12" l="1"/>
  <c r="V843" i="12"/>
  <c r="R844" i="12"/>
  <c r="S844" i="12" a="1"/>
  <c r="S844" i="12" l="1"/>
  <c r="V844" i="12"/>
  <c r="R845" i="12"/>
  <c r="S845" i="12" a="1"/>
  <c r="S845" i="12" l="1"/>
  <c r="V845" i="12"/>
  <c r="R846" i="12"/>
  <c r="S846" i="12" a="1"/>
  <c r="S846" i="12" l="1"/>
  <c r="V846" i="12"/>
  <c r="R847" i="12"/>
  <c r="S847" i="12" a="1"/>
  <c r="S847" i="12" l="1"/>
  <c r="V847" i="12"/>
  <c r="R848" i="12"/>
  <c r="S848" i="12" a="1"/>
  <c r="S848" i="12" l="1"/>
  <c r="V848" i="12"/>
  <c r="R849" i="12"/>
  <c r="S849" i="12" a="1"/>
  <c r="S849" i="12" l="1"/>
  <c r="V849" i="12"/>
  <c r="R850" i="12"/>
  <c r="S850" i="12" a="1"/>
  <c r="S850" i="12" l="1"/>
  <c r="V850" i="12"/>
  <c r="R851" i="12"/>
  <c r="S851" i="12" a="1"/>
  <c r="S851" i="12" l="1"/>
  <c r="V851" i="12"/>
  <c r="R852" i="12"/>
  <c r="S852" i="12" a="1"/>
  <c r="S852" i="12" l="1"/>
  <c r="V852" i="12"/>
  <c r="R853" i="12"/>
  <c r="S853" i="12" a="1"/>
  <c r="S853" i="12" l="1"/>
  <c r="V853" i="12"/>
  <c r="R854" i="12"/>
  <c r="S854" i="12" a="1"/>
  <c r="S854" i="12" l="1"/>
  <c r="V854" i="12"/>
  <c r="R855" i="12"/>
  <c r="S855" i="12" a="1"/>
  <c r="S855" i="12" l="1"/>
  <c r="V855" i="12"/>
  <c r="R856" i="12"/>
  <c r="S856" i="12" a="1"/>
  <c r="S856" i="12" l="1"/>
  <c r="V856" i="12"/>
  <c r="R857" i="12"/>
  <c r="S857" i="12" a="1"/>
  <c r="S857" i="12" l="1"/>
  <c r="V857" i="12"/>
  <c r="R858" i="12"/>
  <c r="S858" i="12" a="1"/>
  <c r="S858" i="12" l="1"/>
  <c r="V858" i="12"/>
  <c r="R859" i="12"/>
  <c r="S859" i="12" a="1"/>
  <c r="S859" i="12" l="1"/>
  <c r="V859" i="12"/>
  <c r="R860" i="12"/>
  <c r="S860" i="12" a="1"/>
  <c r="S860" i="12" l="1"/>
  <c r="V860" i="12"/>
  <c r="R861" i="12"/>
  <c r="S861" i="12" a="1"/>
  <c r="S861" i="12" l="1"/>
  <c r="V861" i="12"/>
  <c r="R862" i="12"/>
  <c r="S862" i="12" a="1"/>
  <c r="S862" i="12" l="1"/>
  <c r="V862" i="12"/>
  <c r="R863" i="12"/>
  <c r="S863" i="12" a="1"/>
  <c r="S863" i="12" l="1"/>
  <c r="V863" i="12"/>
  <c r="R864" i="12"/>
  <c r="S864" i="12" a="1"/>
  <c r="S864" i="12" l="1"/>
  <c r="V864" i="12"/>
  <c r="R865" i="12"/>
  <c r="S865" i="12" a="1"/>
  <c r="S865" i="12" l="1"/>
  <c r="V865" i="12"/>
  <c r="R866" i="12"/>
  <c r="S866" i="12" a="1"/>
  <c r="S866" i="12" l="1"/>
  <c r="V866" i="12"/>
  <c r="R867" i="12"/>
  <c r="S867" i="12" a="1"/>
  <c r="S867" i="12" l="1"/>
  <c r="V867" i="12"/>
  <c r="R868" i="12"/>
  <c r="S868" i="12" a="1"/>
  <c r="S868" i="12" l="1"/>
  <c r="V868" i="12"/>
  <c r="R869" i="12"/>
  <c r="S869" i="12" a="1"/>
  <c r="S869" i="12" l="1"/>
  <c r="V869" i="12"/>
  <c r="R870" i="12"/>
  <c r="S870" i="12" a="1"/>
  <c r="S870" i="12" l="1"/>
  <c r="V870" i="12"/>
  <c r="R871" i="12"/>
  <c r="S871" i="12" a="1"/>
  <c r="S871" i="12" l="1"/>
  <c r="V871" i="12"/>
  <c r="R872" i="12"/>
  <c r="S872" i="12" a="1"/>
  <c r="S872" i="12" l="1"/>
  <c r="V872" i="12"/>
  <c r="R873" i="12"/>
  <c r="S873" i="12" a="1"/>
  <c r="S873" i="12" l="1"/>
  <c r="V873" i="12"/>
  <c r="R874" i="12"/>
  <c r="S874" i="12" a="1"/>
  <c r="S874" i="12" l="1"/>
  <c r="V874" i="12"/>
  <c r="R875" i="12"/>
  <c r="S875" i="12" a="1"/>
  <c r="S875" i="12" l="1"/>
  <c r="V875" i="12"/>
  <c r="R876" i="12"/>
  <c r="S876" i="12" a="1"/>
  <c r="S876" i="12" l="1"/>
  <c r="V876" i="12"/>
  <c r="R877" i="12"/>
  <c r="S877" i="12" a="1"/>
  <c r="S877" i="12" l="1"/>
  <c r="V877" i="12"/>
  <c r="R878" i="12"/>
  <c r="S878" i="12" a="1"/>
  <c r="S878" i="12" l="1"/>
  <c r="V878" i="12"/>
  <c r="R879" i="12"/>
  <c r="S879" i="12" a="1"/>
  <c r="S879" i="12" l="1"/>
  <c r="V879" i="12"/>
  <c r="R880" i="12"/>
  <c r="S880" i="12" a="1"/>
  <c r="S880" i="12" l="1"/>
  <c r="V880" i="12"/>
  <c r="R881" i="12"/>
  <c r="S881" i="12" a="1"/>
  <c r="S881" i="12" l="1"/>
  <c r="V881" i="12"/>
  <c r="R882" i="12"/>
  <c r="S882" i="12" a="1"/>
  <c r="S882" i="12" l="1"/>
  <c r="V882" i="12"/>
  <c r="R883" i="12"/>
  <c r="S883" i="12" a="1"/>
  <c r="S883" i="12" l="1"/>
  <c r="V883" i="12"/>
  <c r="R884" i="12"/>
  <c r="S884" i="12" a="1"/>
  <c r="S884" i="12" l="1"/>
  <c r="V884" i="12"/>
  <c r="R885" i="12"/>
  <c r="S885" i="12" a="1"/>
  <c r="S885" i="12" l="1"/>
  <c r="V885" i="12"/>
  <c r="R886" i="12"/>
  <c r="S886" i="12" a="1"/>
  <c r="S886" i="12" l="1"/>
  <c r="V886" i="12"/>
  <c r="R887" i="12"/>
  <c r="S887" i="12" a="1"/>
  <c r="S887" i="12" l="1"/>
  <c r="V887" i="12"/>
  <c r="R888" i="12"/>
  <c r="S888" i="12" a="1"/>
  <c r="S888" i="12" l="1"/>
  <c r="V888" i="12"/>
  <c r="R889" i="12"/>
  <c r="S889" i="12" a="1"/>
  <c r="S889" i="12" l="1"/>
  <c r="V889" i="12"/>
  <c r="R890" i="12"/>
  <c r="S890" i="12" a="1"/>
  <c r="S890" i="12" l="1"/>
  <c r="V890" i="12"/>
  <c r="R891" i="12"/>
  <c r="S891" i="12" a="1"/>
  <c r="S891" i="12" l="1"/>
  <c r="V891" i="12"/>
  <c r="R892" i="12"/>
  <c r="S892" i="12" a="1"/>
  <c r="S892" i="12" l="1"/>
  <c r="V892" i="12"/>
  <c r="R893" i="12"/>
  <c r="S893" i="12" a="1"/>
  <c r="S893" i="12" l="1"/>
  <c r="V893" i="12"/>
  <c r="R894" i="12"/>
  <c r="S894" i="12" a="1"/>
  <c r="S894" i="12" l="1"/>
  <c r="V894" i="12"/>
  <c r="R895" i="12"/>
  <c r="S895" i="12" a="1"/>
  <c r="S895" i="12" l="1"/>
  <c r="V895" i="12"/>
  <c r="R896" i="12"/>
  <c r="S896" i="12" a="1"/>
  <c r="S896" i="12" l="1"/>
  <c r="V896" i="12"/>
  <c r="R897" i="12"/>
  <c r="S897" i="12" a="1"/>
  <c r="S897" i="12" l="1"/>
  <c r="V897" i="12"/>
  <c r="R898" i="12"/>
  <c r="S898" i="12" a="1"/>
  <c r="S898" i="12" l="1"/>
  <c r="V898" i="12"/>
  <c r="R899" i="12"/>
  <c r="S899" i="12" a="1"/>
  <c r="S899" i="12" l="1"/>
  <c r="V899" i="12"/>
  <c r="R900" i="12"/>
  <c r="S900" i="12" a="1"/>
  <c r="S900" i="12" l="1"/>
  <c r="V900" i="12"/>
  <c r="R901" i="12"/>
  <c r="S901" i="12" a="1"/>
  <c r="S901" i="12" l="1"/>
  <c r="V901" i="12"/>
  <c r="R902" i="12"/>
  <c r="S902" i="12" a="1"/>
  <c r="S902" i="12" l="1"/>
  <c r="V902" i="12"/>
  <c r="R903" i="12"/>
  <c r="S903" i="12" a="1"/>
  <c r="S903" i="12" l="1"/>
  <c r="V903" i="12"/>
  <c r="R904" i="12"/>
  <c r="S904" i="12" a="1"/>
  <c r="S904" i="12" l="1"/>
  <c r="V904" i="12"/>
  <c r="R905" i="12"/>
  <c r="S905" i="12" a="1"/>
  <c r="S905" i="12" l="1"/>
  <c r="V905" i="12"/>
  <c r="R906" i="12"/>
  <c r="S906" i="12" a="1"/>
  <c r="S906" i="12" l="1"/>
  <c r="V906" i="12"/>
  <c r="R907" i="12"/>
  <c r="S907" i="12" a="1"/>
  <c r="S907" i="12" l="1"/>
  <c r="V907" i="12"/>
  <c r="R908" i="12"/>
  <c r="S908" i="12" a="1"/>
  <c r="S908" i="12" l="1"/>
  <c r="V908" i="12"/>
  <c r="R909" i="12"/>
  <c r="S909" i="12" a="1"/>
  <c r="S909" i="12" l="1"/>
  <c r="V909" i="12"/>
  <c r="R910" i="12"/>
  <c r="S910" i="12" a="1"/>
  <c r="S910" i="12" l="1"/>
  <c r="V910" i="12"/>
  <c r="R911" i="12"/>
  <c r="S911" i="12" a="1"/>
  <c r="S911" i="12" l="1"/>
  <c r="V911" i="12"/>
  <c r="R912" i="12"/>
  <c r="S912" i="12" a="1"/>
  <c r="S912" i="12" l="1"/>
  <c r="V912" i="12"/>
  <c r="R913" i="12"/>
  <c r="S913" i="12" a="1"/>
  <c r="S913" i="12" l="1"/>
  <c r="V913" i="12"/>
  <c r="R914" i="12"/>
  <c r="S914" i="12" a="1"/>
  <c r="S914" i="12" l="1"/>
  <c r="V914" i="12"/>
  <c r="R915" i="12"/>
  <c r="S915" i="12" a="1"/>
  <c r="S915" i="12" l="1"/>
  <c r="V915" i="12"/>
  <c r="R916" i="12"/>
  <c r="S916" i="12" a="1"/>
  <c r="S916" i="12" l="1"/>
  <c r="V916" i="12"/>
  <c r="R917" i="12"/>
  <c r="S917" i="12" a="1"/>
  <c r="S917" i="12" l="1"/>
  <c r="V917" i="12"/>
  <c r="R918" i="12"/>
  <c r="S918" i="12" a="1"/>
  <c r="S918" i="12" l="1"/>
  <c r="V918" i="12"/>
  <c r="R919" i="12"/>
  <c r="S919" i="12" a="1"/>
  <c r="S919" i="12" l="1"/>
  <c r="V919" i="12"/>
  <c r="R920" i="12"/>
  <c r="S920" i="12" a="1"/>
  <c r="S920" i="12" l="1"/>
  <c r="V920" i="12"/>
  <c r="R921" i="12"/>
  <c r="S921" i="12" a="1"/>
  <c r="S921" i="12" l="1"/>
  <c r="V921" i="12"/>
  <c r="R922" i="12"/>
  <c r="S922" i="12" a="1"/>
  <c r="S922" i="12" l="1"/>
  <c r="V922" i="12"/>
  <c r="R923" i="12"/>
  <c r="S923" i="12" a="1"/>
  <c r="S923" i="12" l="1"/>
  <c r="V923" i="12"/>
  <c r="R924" i="12"/>
  <c r="S924" i="12" a="1"/>
  <c r="S924" i="12" l="1"/>
  <c r="V924" i="12"/>
  <c r="R925" i="12"/>
  <c r="S925" i="12" a="1"/>
  <c r="S925" i="12" l="1"/>
  <c r="V925" i="12"/>
  <c r="R926" i="12"/>
  <c r="S926" i="12" a="1"/>
  <c r="S926" i="12" l="1"/>
  <c r="V926" i="12"/>
  <c r="R927" i="12"/>
  <c r="S927" i="12" a="1"/>
  <c r="S927" i="12" l="1"/>
  <c r="V927" i="12"/>
  <c r="R928" i="12"/>
  <c r="S928" i="12" a="1"/>
  <c r="S928" i="12" l="1"/>
  <c r="V928" i="12"/>
  <c r="R929" i="12"/>
  <c r="S929" i="12" a="1"/>
  <c r="S929" i="12" l="1"/>
  <c r="V929" i="12"/>
  <c r="R930" i="12"/>
  <c r="S930" i="12" a="1"/>
  <c r="S930" i="12" l="1"/>
  <c r="V930" i="12"/>
  <c r="R931" i="12"/>
  <c r="S931" i="12" a="1"/>
  <c r="S931" i="12" l="1"/>
  <c r="V931" i="12"/>
  <c r="R932" i="12"/>
  <c r="S932" i="12" a="1"/>
  <c r="S932" i="12" l="1"/>
  <c r="V932" i="12"/>
  <c r="R933" i="12"/>
  <c r="S933" i="12" a="1"/>
  <c r="S933" i="12" l="1"/>
  <c r="V933" i="12"/>
  <c r="R934" i="12"/>
  <c r="S934" i="12" a="1"/>
  <c r="S934" i="12" l="1"/>
  <c r="V934" i="12"/>
  <c r="R935" i="12"/>
  <c r="S935" i="12" a="1"/>
  <c r="S935" i="12" l="1"/>
  <c r="V935" i="12"/>
  <c r="R936" i="12"/>
  <c r="S936" i="12" a="1"/>
  <c r="S936" i="12" l="1"/>
  <c r="V936" i="12"/>
  <c r="R937" i="12"/>
  <c r="S937" i="12" a="1"/>
  <c r="S937" i="12" l="1"/>
  <c r="V937" i="12"/>
  <c r="R938" i="12"/>
  <c r="S938" i="12" a="1"/>
  <c r="S938" i="12" l="1"/>
  <c r="V938" i="12"/>
  <c r="R939" i="12"/>
  <c r="S939" i="12" a="1"/>
  <c r="S939" i="12" l="1"/>
  <c r="V939" i="12"/>
  <c r="R940" i="12"/>
  <c r="S940" i="12" a="1"/>
  <c r="S940" i="12" l="1"/>
  <c r="V940" i="12"/>
  <c r="R941" i="12"/>
  <c r="S941" i="12" a="1"/>
  <c r="S941" i="12" l="1"/>
  <c r="V941" i="12"/>
  <c r="R942" i="12"/>
  <c r="S942" i="12" a="1"/>
  <c r="S942" i="12" l="1"/>
  <c r="V942" i="12"/>
  <c r="R943" i="12"/>
  <c r="S943" i="12" a="1"/>
  <c r="S943" i="12" l="1"/>
  <c r="V943" i="12"/>
  <c r="R944" i="12"/>
  <c r="S944" i="12" a="1"/>
  <c r="S944" i="12" l="1"/>
  <c r="V944" i="12"/>
  <c r="R945" i="12"/>
  <c r="S945" i="12" a="1"/>
  <c r="S945" i="12" l="1"/>
  <c r="V945" i="12"/>
  <c r="R946" i="12"/>
  <c r="S946" i="12" a="1"/>
  <c r="S946" i="12" l="1"/>
  <c r="V946" i="12"/>
  <c r="R947" i="12"/>
  <c r="S947" i="12" a="1"/>
  <c r="S947" i="12" l="1"/>
  <c r="V947" i="12"/>
  <c r="R948" i="12"/>
  <c r="S948" i="12" a="1"/>
  <c r="S948" i="12" l="1"/>
  <c r="V948" i="12"/>
  <c r="R949" i="12"/>
  <c r="S949" i="12" a="1"/>
  <c r="S949" i="12" l="1"/>
  <c r="V949" i="12"/>
  <c r="R950" i="12"/>
  <c r="S950" i="12" a="1"/>
  <c r="S950" i="12" l="1"/>
  <c r="V950" i="12"/>
  <c r="R951" i="12"/>
  <c r="S951" i="12" a="1"/>
  <c r="S951" i="12" l="1"/>
  <c r="V951" i="12"/>
  <c r="R952" i="12"/>
  <c r="S952" i="12" a="1"/>
  <c r="S952" i="12" l="1"/>
  <c r="V952" i="12"/>
  <c r="R953" i="12"/>
  <c r="S953" i="12" a="1"/>
  <c r="S953" i="12" l="1"/>
  <c r="V953" i="12"/>
  <c r="R954" i="12"/>
  <c r="S954" i="12" a="1"/>
  <c r="S954" i="12" l="1"/>
  <c r="V954" i="12"/>
  <c r="R955" i="12"/>
  <c r="S955" i="12" a="1"/>
  <c r="S955" i="12" l="1"/>
  <c r="V955" i="12"/>
  <c r="R956" i="12"/>
  <c r="S956" i="12" a="1"/>
  <c r="S956" i="12" l="1"/>
  <c r="V956" i="12"/>
  <c r="R957" i="12"/>
  <c r="S957" i="12" a="1"/>
  <c r="S957" i="12" l="1"/>
  <c r="V957" i="12"/>
  <c r="R958" i="12"/>
  <c r="S958" i="12" a="1"/>
  <c r="S958" i="12" l="1"/>
  <c r="V958" i="12"/>
  <c r="R959" i="12"/>
  <c r="S959" i="12" a="1"/>
  <c r="S959" i="12" l="1"/>
  <c r="V959" i="12"/>
  <c r="R960" i="12"/>
  <c r="S960" i="12" a="1"/>
  <c r="S960" i="12" l="1"/>
  <c r="V960" i="12"/>
  <c r="R961" i="12"/>
  <c r="S961" i="12" a="1"/>
  <c r="S961" i="12" l="1"/>
  <c r="V961" i="12"/>
  <c r="R962" i="12"/>
  <c r="S962" i="12" a="1"/>
  <c r="S962" i="12" l="1"/>
  <c r="V962" i="12"/>
  <c r="R963" i="12"/>
  <c r="S963" i="12" a="1"/>
  <c r="S963" i="12" l="1"/>
  <c r="V963" i="12"/>
  <c r="R964" i="12"/>
  <c r="S964" i="12" a="1"/>
  <c r="S964" i="12" l="1"/>
  <c r="V964" i="12"/>
  <c r="R965" i="12"/>
  <c r="S965" i="12" a="1"/>
  <c r="S965" i="12" l="1"/>
  <c r="V965" i="12"/>
  <c r="R966" i="12"/>
  <c r="S966" i="12" a="1"/>
  <c r="S966" i="12" l="1"/>
  <c r="V966" i="12"/>
  <c r="R967" i="12"/>
  <c r="S967" i="12" a="1"/>
  <c r="S967" i="12" l="1"/>
  <c r="V967" i="12"/>
  <c r="R968" i="12"/>
  <c r="S968" i="12" a="1"/>
  <c r="S968" i="12" l="1"/>
  <c r="V968" i="12"/>
  <c r="R969" i="12"/>
  <c r="S969" i="12" a="1"/>
  <c r="S969" i="12" l="1"/>
  <c r="V969" i="12"/>
  <c r="R970" i="12"/>
  <c r="S970" i="12" a="1"/>
  <c r="S970" i="12" l="1"/>
  <c r="V970" i="12"/>
  <c r="R971" i="12"/>
  <c r="S971" i="12" a="1"/>
  <c r="S971" i="12" l="1"/>
  <c r="V971" i="12"/>
  <c r="R972" i="12"/>
  <c r="S972" i="12" a="1"/>
  <c r="S972" i="12" l="1"/>
  <c r="V972" i="12"/>
  <c r="R973" i="12"/>
  <c r="S973" i="12" a="1"/>
  <c r="S973" i="12" l="1"/>
  <c r="V973" i="12"/>
  <c r="R974" i="12"/>
  <c r="S974" i="12" a="1"/>
  <c r="S974" i="12" l="1"/>
  <c r="V974" i="12"/>
  <c r="R975" i="12"/>
  <c r="S975" i="12" a="1"/>
  <c r="S975" i="12" l="1"/>
  <c r="V975" i="12"/>
  <c r="R976" i="12"/>
  <c r="S976" i="12" a="1"/>
  <c r="S976" i="12" l="1"/>
  <c r="V976" i="12"/>
  <c r="R977" i="12"/>
  <c r="S977" i="12" a="1"/>
  <c r="S977" i="12" l="1"/>
  <c r="V977" i="12"/>
  <c r="R978" i="12"/>
  <c r="S978" i="12" a="1"/>
  <c r="S978" i="12" l="1"/>
  <c r="V978" i="12"/>
  <c r="R979" i="12"/>
  <c r="S979" i="12" a="1"/>
  <c r="S979" i="12" l="1"/>
  <c r="V979" i="12"/>
  <c r="R980" i="12"/>
  <c r="S980" i="12" a="1"/>
  <c r="S980" i="12" l="1"/>
  <c r="V980" i="12"/>
  <c r="R981" i="12"/>
  <c r="S981" i="12" a="1"/>
  <c r="S981" i="12" l="1"/>
  <c r="V981" i="12"/>
  <c r="R982" i="12"/>
  <c r="S982" i="12" a="1"/>
  <c r="S982" i="12" l="1"/>
  <c r="V982" i="12"/>
  <c r="R983" i="12"/>
  <c r="S983" i="12" a="1"/>
  <c r="S983" i="12" l="1"/>
  <c r="V983" i="12"/>
  <c r="R984" i="12"/>
  <c r="S984" i="12" a="1"/>
  <c r="S984" i="12" l="1"/>
  <c r="V984" i="12"/>
  <c r="R985" i="12"/>
  <c r="S985" i="12" a="1"/>
  <c r="S985" i="12" l="1"/>
  <c r="V985" i="12"/>
  <c r="R986" i="12"/>
  <c r="S986" i="12" a="1"/>
  <c r="S986" i="12" l="1"/>
  <c r="V986" i="12"/>
  <c r="R987" i="12"/>
  <c r="S987" i="12" a="1"/>
  <c r="S987" i="12" l="1"/>
  <c r="V987" i="12"/>
  <c r="R988" i="12"/>
  <c r="S988" i="12" a="1"/>
  <c r="S988" i="12" l="1"/>
  <c r="V988" i="12"/>
  <c r="R989" i="12"/>
  <c r="S989" i="12" a="1"/>
  <c r="S989" i="12" l="1"/>
  <c r="V989" i="12"/>
  <c r="R990" i="12"/>
  <c r="S990" i="12" a="1"/>
  <c r="S990" i="12" l="1"/>
  <c r="V990" i="12"/>
  <c r="R991" i="12"/>
  <c r="S991" i="12" a="1"/>
  <c r="S991" i="12" l="1"/>
  <c r="V991" i="12"/>
  <c r="R992" i="12"/>
  <c r="S992" i="12" a="1"/>
  <c r="S992" i="12" l="1"/>
  <c r="V992" i="12"/>
  <c r="R993" i="12"/>
  <c r="S993" i="12" a="1"/>
  <c r="S993" i="12" l="1"/>
  <c r="V993" i="12"/>
  <c r="R994" i="12"/>
  <c r="S994" i="12" a="1"/>
  <c r="S994" i="12" l="1"/>
  <c r="V994" i="12"/>
  <c r="R995" i="12"/>
  <c r="S995" i="12" a="1"/>
  <c r="S995" i="12" l="1"/>
  <c r="V995" i="12"/>
  <c r="R996" i="12"/>
  <c r="S996" i="12" a="1"/>
  <c r="S996" i="12" l="1"/>
  <c r="V996" i="12"/>
  <c r="R997" i="12"/>
  <c r="S997" i="12" a="1"/>
  <c r="S997" i="12" l="1"/>
  <c r="V997" i="12"/>
  <c r="R998" i="12"/>
  <c r="S998" i="12" a="1"/>
  <c r="S998" i="12" l="1"/>
  <c r="V998" i="12"/>
  <c r="R999" i="12"/>
  <c r="S999" i="12" a="1"/>
  <c r="S999" i="12" l="1"/>
  <c r="V999" i="12"/>
  <c r="R1000" i="12"/>
  <c r="S1000" i="12" a="1"/>
  <c r="S1000" i="12" l="1"/>
  <c r="V1000" i="12"/>
  <c r="R1001" i="12"/>
  <c r="S1001" i="12" a="1"/>
  <c r="S1001" i="12" l="1"/>
  <c r="V1001" i="12"/>
  <c r="R1002" i="12"/>
  <c r="S1002" i="12" a="1"/>
  <c r="S1002" i="12" l="1"/>
  <c r="V1002" i="12"/>
  <c r="R1003" i="12"/>
  <c r="S1003" i="12" a="1"/>
  <c r="S1003" i="12" l="1"/>
  <c r="V1003" i="12"/>
  <c r="R1004" i="12"/>
  <c r="S1004" i="12" a="1"/>
  <c r="S1004" i="12" l="1"/>
  <c r="V1004" i="12"/>
  <c r="R1005" i="12"/>
  <c r="S1005" i="12" a="1"/>
  <c r="S1005" i="12" l="1"/>
  <c r="V1005" i="12"/>
  <c r="R1006" i="12"/>
  <c r="S1006" i="12" a="1"/>
  <c r="S1006" i="12" l="1"/>
  <c r="V1006" i="12"/>
  <c r="R1007" i="12"/>
  <c r="S1007" i="12" a="1"/>
  <c r="S1007" i="12" l="1"/>
  <c r="V1007" i="12"/>
  <c r="R1008" i="12"/>
  <c r="S1008" i="12" a="1"/>
  <c r="S1008" i="12" l="1"/>
  <c r="V1008" i="12"/>
  <c r="R1009" i="12"/>
  <c r="S1009" i="12" a="1"/>
  <c r="S1009" i="12" l="1"/>
  <c r="V1009" i="12"/>
  <c r="R1010" i="12"/>
  <c r="S1010" i="12" a="1"/>
  <c r="S1010" i="12" l="1"/>
  <c r="V1010" i="12"/>
  <c r="R1011" i="12"/>
  <c r="S1011" i="12" a="1"/>
  <c r="S1011" i="12" l="1"/>
  <c r="V1011" i="12"/>
  <c r="R1012" i="12"/>
  <c r="S1012" i="12" a="1"/>
  <c r="S1012" i="12" l="1"/>
  <c r="V1012" i="12"/>
  <c r="R1013" i="12"/>
  <c r="S1013" i="12" a="1"/>
  <c r="S1013" i="12" l="1"/>
  <c r="V1013" i="12"/>
  <c r="R1014" i="12"/>
  <c r="S1014" i="12" a="1"/>
  <c r="S1014" i="12" l="1"/>
  <c r="V1014" i="12"/>
  <c r="R1015" i="12"/>
  <c r="S1015" i="12" a="1"/>
  <c r="S1015" i="12" l="1"/>
  <c r="V1015" i="12"/>
  <c r="R1016" i="12"/>
  <c r="S1016" i="12" a="1"/>
  <c r="S1016" i="12" l="1"/>
  <c r="V1016" i="12"/>
  <c r="R1017" i="12"/>
  <c r="S1017" i="12" a="1"/>
  <c r="S1017" i="12" l="1"/>
  <c r="V1017" i="12"/>
  <c r="R1018" i="12"/>
  <c r="S1018" i="12" a="1"/>
  <c r="S1018" i="12" l="1"/>
  <c r="V1018" i="12"/>
  <c r="R1019" i="12"/>
  <c r="S1019" i="12" a="1"/>
  <c r="S1019" i="12" l="1"/>
  <c r="V1019" i="12"/>
  <c r="R1020" i="12"/>
  <c r="S1020" i="12" a="1"/>
  <c r="S1020" i="12" l="1"/>
  <c r="V1020" i="12"/>
  <c r="R1021" i="12"/>
  <c r="S1021" i="12" a="1"/>
  <c r="S1021" i="12" l="1"/>
  <c r="V1021" i="12"/>
  <c r="R1022" i="12"/>
  <c r="S1022" i="12" a="1"/>
  <c r="S1022" i="12" l="1"/>
  <c r="V1022" i="12"/>
  <c r="R1023" i="12"/>
  <c r="S1023" i="12" a="1"/>
  <c r="S1023" i="12" l="1"/>
  <c r="V1023" i="12"/>
  <c r="R1024" i="12"/>
  <c r="S1024" i="12" a="1"/>
  <c r="S1024" i="12" l="1"/>
  <c r="V1024" i="12"/>
  <c r="R1025" i="12"/>
  <c r="S1025" i="12" a="1"/>
  <c r="S1025" i="12" l="1"/>
  <c r="V1025" i="12"/>
  <c r="R1026" i="12"/>
  <c r="S1026" i="12" a="1"/>
  <c r="S1026" i="12" l="1"/>
  <c r="V1026" i="12"/>
  <c r="R1027" i="12"/>
  <c r="S1027" i="12" a="1"/>
  <c r="S1027" i="12" l="1"/>
  <c r="V1027" i="12"/>
  <c r="R1028" i="12"/>
  <c r="S1028" i="12" a="1"/>
  <c r="S1028" i="12" l="1"/>
  <c r="V1028" i="12"/>
  <c r="R1029" i="12"/>
  <c r="S1029" i="12" a="1"/>
  <c r="S1029" i="12" l="1"/>
  <c r="V1029" i="12"/>
  <c r="R1030" i="12"/>
  <c r="S1030" i="12" a="1"/>
  <c r="S1030" i="12" l="1"/>
  <c r="V1030" i="12"/>
  <c r="R1031" i="12"/>
  <c r="S1031" i="12" a="1"/>
  <c r="S1031" i="12" l="1"/>
  <c r="V1031" i="12"/>
  <c r="R1032" i="12"/>
  <c r="S1032" i="12" a="1"/>
  <c r="S1032" i="12" l="1"/>
  <c r="V1032" i="12"/>
  <c r="R1033" i="12"/>
  <c r="S1033" i="12" a="1"/>
  <c r="S1033" i="12" l="1"/>
  <c r="V1033" i="12"/>
  <c r="R1034" i="12"/>
  <c r="S1034" i="12" a="1"/>
  <c r="S1034" i="12" l="1"/>
  <c r="V1034" i="12"/>
  <c r="R1035" i="12"/>
  <c r="S1035" i="12" a="1"/>
  <c r="S1035" i="12" l="1"/>
  <c r="V1035" i="12"/>
  <c r="R1036" i="12"/>
  <c r="S1036" i="12" a="1"/>
  <c r="S1036" i="12" l="1"/>
  <c r="V1036" i="12"/>
  <c r="R1037" i="12"/>
  <c r="S1037" i="12" a="1"/>
  <c r="S1037" i="12" l="1"/>
  <c r="V1037" i="12"/>
  <c r="R1038" i="12"/>
  <c r="S1038" i="12" a="1"/>
  <c r="S1038" i="12" l="1"/>
  <c r="V1038" i="12"/>
  <c r="R1039" i="12"/>
  <c r="S1039" i="12" a="1"/>
  <c r="S1039" i="12" l="1"/>
  <c r="V1039" i="12"/>
  <c r="R1040" i="12"/>
  <c r="S1040" i="12" a="1"/>
  <c r="S1040" i="12" l="1"/>
  <c r="V1040" i="12"/>
  <c r="R1041" i="12"/>
  <c r="S1041" i="12" a="1"/>
  <c r="S1041" i="12" l="1"/>
  <c r="V1041" i="12"/>
  <c r="R1042" i="12"/>
  <c r="S1042" i="12" a="1"/>
  <c r="S1042" i="12" l="1"/>
  <c r="V1042" i="12"/>
  <c r="R1043" i="12"/>
  <c r="S1043" i="12" a="1"/>
  <c r="S1043" i="12" l="1"/>
  <c r="V1043" i="12"/>
  <c r="R1044" i="12"/>
  <c r="S1044" i="12" a="1"/>
  <c r="S1044" i="12" l="1"/>
  <c r="V1044" i="12"/>
  <c r="R1045" i="12"/>
  <c r="S1045" i="12" a="1"/>
  <c r="S1045" i="12" l="1"/>
  <c r="V1045" i="12"/>
  <c r="R1046" i="12"/>
  <c r="S1046" i="12" a="1"/>
  <c r="S1046" i="12" l="1"/>
  <c r="V1046" i="12"/>
  <c r="R1047" i="12"/>
  <c r="S1047" i="12" a="1"/>
  <c r="S1047" i="12" l="1"/>
  <c r="V1047" i="12"/>
  <c r="R1048" i="12"/>
  <c r="S1048" i="12" a="1"/>
  <c r="S1048" i="12" l="1"/>
  <c r="V1048" i="12"/>
  <c r="R1049" i="12"/>
  <c r="S1049" i="12" a="1"/>
  <c r="S1049" i="12" l="1"/>
  <c r="V1049" i="12"/>
  <c r="R1050" i="12"/>
  <c r="S1050" i="12" a="1"/>
  <c r="S1050" i="12" l="1"/>
  <c r="V1050" i="12"/>
  <c r="R1051" i="12"/>
  <c r="S1051" i="12" a="1"/>
  <c r="S1051" i="12" l="1"/>
  <c r="V1051" i="12"/>
  <c r="R1052" i="12"/>
  <c r="S1052" i="12" a="1"/>
  <c r="S1052" i="12" l="1"/>
  <c r="V1052" i="12"/>
  <c r="R1053" i="12"/>
  <c r="S1053" i="12" a="1"/>
  <c r="S1053" i="12" l="1"/>
  <c r="V1053" i="12"/>
  <c r="R1054" i="12"/>
  <c r="S1054" i="12" a="1"/>
  <c r="S1054" i="12" l="1"/>
  <c r="V1054" i="12"/>
  <c r="R1055" i="12"/>
  <c r="S1055" i="12" a="1"/>
  <c r="S1055" i="12" l="1"/>
  <c r="V1055" i="12"/>
  <c r="R1056" i="12"/>
  <c r="S1056" i="12" a="1"/>
  <c r="S1056" i="12" l="1"/>
  <c r="V1056" i="12"/>
  <c r="R1057" i="12"/>
  <c r="S1057" i="12" a="1"/>
  <c r="S1057" i="12" l="1"/>
  <c r="V1057" i="12"/>
  <c r="R1058" i="12"/>
  <c r="S1058" i="12" a="1"/>
  <c r="S1058" i="12" l="1"/>
  <c r="V1058" i="12"/>
  <c r="R1059" i="12"/>
  <c r="S1059" i="12" a="1"/>
  <c r="S1059" i="12" l="1"/>
  <c r="V1059" i="12"/>
  <c r="R1060" i="12"/>
  <c r="S1060" i="12" a="1"/>
  <c r="S1060" i="12" l="1"/>
  <c r="V1060" i="12"/>
  <c r="R1061" i="12"/>
  <c r="S1061" i="12" a="1"/>
  <c r="S1061" i="12" l="1"/>
  <c r="V1061" i="12"/>
  <c r="R1062" i="12"/>
  <c r="S1062" i="12" a="1"/>
  <c r="S1062" i="12" l="1"/>
  <c r="V1062" i="12"/>
  <c r="R1063" i="12"/>
  <c r="S1063" i="12" a="1"/>
  <c r="S1063" i="12" l="1"/>
  <c r="V1063" i="12"/>
  <c r="R1064" i="12"/>
  <c r="S1064" i="12" a="1"/>
  <c r="S1064" i="12" l="1"/>
  <c r="V1064" i="12"/>
  <c r="R1065" i="12"/>
  <c r="S1065" i="12" a="1"/>
  <c r="S1065" i="12" l="1"/>
  <c r="V1065" i="12"/>
  <c r="R1066" i="12"/>
  <c r="S1066" i="12" a="1"/>
  <c r="S1066" i="12" l="1"/>
  <c r="V1066" i="12"/>
  <c r="R1067" i="12"/>
  <c r="S1067" i="12" a="1"/>
  <c r="S1067" i="12" l="1"/>
  <c r="V1067" i="12"/>
  <c r="R1068" i="12"/>
  <c r="S1068" i="12" a="1"/>
  <c r="S1068" i="12" l="1"/>
  <c r="V1068" i="12"/>
  <c r="R1069" i="12"/>
  <c r="S1069" i="12" a="1"/>
  <c r="S1069" i="12" l="1"/>
  <c r="V1069" i="12"/>
  <c r="R1070" i="12"/>
  <c r="S1070" i="12" a="1"/>
  <c r="S1070" i="12" l="1"/>
  <c r="V1070" i="12"/>
  <c r="R1071" i="12"/>
  <c r="S1071" i="12" a="1"/>
  <c r="S1071" i="12" l="1"/>
  <c r="V1071" i="12"/>
  <c r="R1072" i="12"/>
  <c r="S1072" i="12" a="1"/>
  <c r="S1072" i="12" l="1"/>
  <c r="V1072" i="12"/>
  <c r="R1073" i="12"/>
  <c r="S1073" i="12" a="1"/>
  <c r="S1073" i="12" l="1"/>
  <c r="V1073" i="12"/>
  <c r="R1074" i="12"/>
  <c r="S1074" i="12" a="1"/>
  <c r="S1074" i="12" l="1"/>
  <c r="V1074" i="12"/>
  <c r="R1075" i="12"/>
  <c r="S1075" i="12" a="1"/>
  <c r="S1075" i="12" l="1"/>
  <c r="V1075" i="12"/>
  <c r="R1076" i="12"/>
  <c r="S1076" i="12" a="1"/>
  <c r="S1076" i="12" l="1"/>
  <c r="V1076" i="12"/>
  <c r="R1077" i="12"/>
  <c r="S1077" i="12" a="1"/>
  <c r="S1077" i="12" l="1"/>
  <c r="V1077" i="12"/>
  <c r="R1078" i="12"/>
  <c r="S1078" i="12" a="1"/>
  <c r="S1078" i="12" l="1"/>
  <c r="V1078" i="12"/>
  <c r="R1079" i="12"/>
  <c r="S1079" i="12" a="1"/>
  <c r="S1079" i="12" l="1"/>
  <c r="V1079" i="12"/>
  <c r="R1080" i="12"/>
  <c r="S1080" i="12" a="1"/>
  <c r="S1080" i="12" l="1"/>
  <c r="V1080" i="12"/>
  <c r="R1081" i="12"/>
  <c r="S1081" i="12" a="1"/>
  <c r="S1081" i="12" l="1"/>
  <c r="V1081" i="12"/>
  <c r="R1082" i="12"/>
  <c r="S1082" i="12" a="1"/>
  <c r="S1082" i="12" l="1"/>
  <c r="V1082" i="12"/>
  <c r="R1083" i="12"/>
  <c r="S1083" i="12" a="1"/>
  <c r="S1083" i="12" l="1"/>
  <c r="V1083" i="12"/>
  <c r="R1084" i="12"/>
  <c r="S1084" i="12" a="1"/>
  <c r="S1084" i="12" l="1"/>
  <c r="V1084" i="12"/>
  <c r="R1085" i="12"/>
  <c r="S1085" i="12" a="1"/>
  <c r="S1085" i="12" l="1"/>
  <c r="V1085" i="12"/>
  <c r="R1086" i="12"/>
  <c r="S1086" i="12" a="1"/>
  <c r="S1086" i="12" l="1"/>
  <c r="V1086" i="12"/>
  <c r="R1087" i="12"/>
  <c r="S1087" i="12" a="1"/>
  <c r="S1087" i="12" l="1"/>
  <c r="V1087" i="12"/>
  <c r="R1088" i="12"/>
  <c r="S1088" i="12" a="1"/>
  <c r="S1088" i="12" l="1"/>
  <c r="V1088" i="12"/>
  <c r="R1089" i="12"/>
  <c r="S1089" i="12" a="1"/>
  <c r="S1089" i="12" l="1"/>
  <c r="V1089" i="12"/>
  <c r="R1090" i="12"/>
  <c r="S1090" i="12" a="1"/>
  <c r="S1090" i="12" l="1"/>
  <c r="V1090" i="12"/>
  <c r="R1091" i="12"/>
  <c r="S1091" i="12" a="1"/>
  <c r="S1091" i="12" l="1"/>
  <c r="V1091" i="12"/>
  <c r="R1092" i="12"/>
  <c r="S1092" i="12" a="1"/>
  <c r="S1092" i="12" l="1"/>
  <c r="V1092" i="12"/>
  <c r="R1093" i="12"/>
  <c r="S1093" i="12" a="1"/>
  <c r="S1093" i="12" l="1"/>
  <c r="V1093" i="12"/>
  <c r="R1094" i="12"/>
  <c r="S1094" i="12" a="1"/>
  <c r="S1094" i="12" l="1"/>
  <c r="V1094" i="12"/>
  <c r="R1095" i="12"/>
  <c r="S1095" i="12" a="1"/>
  <c r="S1095" i="12" l="1"/>
  <c r="V1095" i="12"/>
  <c r="R1096" i="12"/>
  <c r="S1096" i="12" a="1"/>
  <c r="S1096" i="12" l="1"/>
  <c r="V1096" i="12"/>
  <c r="R1097" i="12"/>
  <c r="S1097" i="12" a="1"/>
  <c r="S1097" i="12" l="1"/>
  <c r="V1097" i="12"/>
  <c r="R1098" i="12"/>
  <c r="S1098" i="12" a="1"/>
  <c r="S1098" i="12" l="1"/>
  <c r="V1098" i="12"/>
  <c r="R1099" i="12"/>
  <c r="S1099" i="12" a="1"/>
  <c r="S1099" i="12" l="1"/>
  <c r="V1099" i="12"/>
  <c r="R1100" i="12"/>
  <c r="S1100" i="12" a="1"/>
  <c r="S1100" i="12" l="1"/>
  <c r="V1100" i="12"/>
  <c r="R1101" i="12"/>
  <c r="S1101" i="12" a="1"/>
  <c r="S1101" i="12" l="1"/>
  <c r="V1101" i="12"/>
  <c r="R1102" i="12"/>
  <c r="S1102" i="12" a="1"/>
  <c r="S1102" i="12" l="1"/>
  <c r="V1102" i="12"/>
  <c r="R1103" i="12"/>
  <c r="S1103" i="12" a="1"/>
  <c r="S1103" i="12" l="1"/>
  <c r="V1103" i="12"/>
  <c r="R1104" i="12"/>
  <c r="S1104" i="12" a="1"/>
  <c r="S1104" i="12" l="1"/>
  <c r="V1104" i="12"/>
  <c r="R1105" i="12"/>
  <c r="S1105" i="12" a="1"/>
  <c r="S1105" i="12" l="1"/>
  <c r="V1105" i="12"/>
  <c r="R1106" i="12"/>
  <c r="S1106" i="12" a="1"/>
  <c r="S1106" i="12" l="1"/>
  <c r="V1106" i="12"/>
  <c r="R1107" i="12"/>
  <c r="S1107" i="12" a="1"/>
  <c r="S1107" i="12" l="1"/>
  <c r="V1107" i="12"/>
  <c r="R1108" i="12"/>
  <c r="S1108" i="12" a="1"/>
  <c r="S1108" i="12" l="1"/>
  <c r="V1108" i="12"/>
  <c r="R1109" i="12"/>
  <c r="S1109" i="12" a="1"/>
  <c r="S1109" i="12" l="1"/>
  <c r="V1109" i="12"/>
  <c r="R1110" i="12"/>
  <c r="S1110" i="12" a="1"/>
  <c r="S1110" i="12" l="1"/>
  <c r="V1110" i="12"/>
  <c r="R1111" i="12"/>
  <c r="S1111" i="12" a="1"/>
  <c r="S1111" i="12" l="1"/>
  <c r="V1111" i="12"/>
  <c r="R1112" i="12"/>
  <c r="S1112" i="12" a="1"/>
  <c r="S1112" i="12" l="1"/>
  <c r="V1112" i="12"/>
  <c r="R1113" i="12"/>
  <c r="S1113" i="12" a="1"/>
  <c r="S1113" i="12" l="1"/>
  <c r="V1113" i="12"/>
  <c r="R1114" i="12"/>
  <c r="S1114" i="12" a="1"/>
  <c r="S1114" i="12" l="1"/>
  <c r="V1114" i="12"/>
  <c r="R1115" i="12"/>
  <c r="S1115" i="12" a="1"/>
  <c r="S1115" i="12" l="1"/>
  <c r="V1115" i="12"/>
  <c r="R1116" i="12"/>
  <c r="S1116" i="12" a="1"/>
  <c r="S1116" i="12" l="1"/>
  <c r="V1116" i="12"/>
  <c r="R1117" i="12"/>
  <c r="S1117" i="12" a="1"/>
  <c r="S1117" i="12" l="1"/>
  <c r="V1117" i="12"/>
  <c r="R1118" i="12"/>
  <c r="S1118" i="12" a="1"/>
  <c r="S1118" i="12" l="1"/>
  <c r="V1118" i="12"/>
  <c r="R1119" i="12"/>
  <c r="S1119" i="12" a="1"/>
  <c r="S1119" i="12" l="1"/>
  <c r="V1119" i="12"/>
  <c r="R1120" i="12"/>
  <c r="S1120" i="12" a="1"/>
  <c r="S1120" i="12" l="1"/>
  <c r="V1120" i="12"/>
  <c r="R1121" i="12"/>
  <c r="S1121" i="12" a="1"/>
  <c r="S1121" i="12" l="1"/>
  <c r="V1121" i="12"/>
  <c r="R1122" i="12"/>
  <c r="S1122" i="12" a="1"/>
  <c r="S1122" i="12" l="1"/>
  <c r="V1122" i="12"/>
  <c r="R1123" i="12"/>
  <c r="S1123" i="12" a="1"/>
  <c r="S1123" i="12" l="1"/>
  <c r="V1123" i="12"/>
  <c r="R1124" i="12"/>
  <c r="S1124" i="12" a="1"/>
  <c r="S1124" i="12" l="1"/>
  <c r="V1124" i="12"/>
  <c r="R1125" i="12"/>
  <c r="S1125" i="12" a="1"/>
  <c r="S1125" i="12" l="1"/>
  <c r="V1125" i="12"/>
  <c r="R1126" i="12"/>
  <c r="S1126" i="12" a="1"/>
  <c r="S1126" i="12" l="1"/>
  <c r="V1126" i="12"/>
  <c r="R1127" i="12"/>
  <c r="S1127" i="12" a="1"/>
  <c r="S1127" i="12" l="1"/>
  <c r="V1127" i="12"/>
  <c r="R1128" i="12"/>
  <c r="S1128" i="12" a="1"/>
  <c r="S1128" i="12" l="1"/>
  <c r="V1128" i="12"/>
  <c r="R1129" i="12"/>
  <c r="S1129" i="12" a="1"/>
  <c r="S1129" i="12" l="1"/>
  <c r="V1129" i="12"/>
  <c r="R1130" i="12"/>
  <c r="S1130" i="12" a="1"/>
  <c r="S1130" i="12" l="1"/>
  <c r="V1130" i="12"/>
  <c r="R1131" i="12"/>
  <c r="S1131" i="12" a="1"/>
  <c r="S1131" i="12" l="1"/>
  <c r="V1131" i="12"/>
  <c r="R1132" i="12"/>
  <c r="S1132" i="12" a="1"/>
  <c r="S1132" i="12" l="1"/>
  <c r="V1132" i="12"/>
  <c r="R1133" i="12"/>
  <c r="S1133" i="12" a="1"/>
  <c r="S1133" i="12" l="1"/>
  <c r="V1133" i="12"/>
  <c r="R1134" i="12"/>
  <c r="S1134" i="12" a="1"/>
  <c r="S1134" i="12" l="1"/>
  <c r="V1134" i="12"/>
  <c r="R1135" i="12"/>
  <c r="S1135" i="12" a="1"/>
  <c r="S1135" i="12" l="1"/>
  <c r="V1135" i="12"/>
  <c r="R1136" i="12"/>
  <c r="S1136" i="12" a="1"/>
  <c r="S1136" i="12" l="1"/>
  <c r="V1136" i="12"/>
  <c r="R1137" i="12"/>
  <c r="S1137" i="12" a="1"/>
  <c r="S1137" i="12" l="1"/>
  <c r="V1137" i="12"/>
  <c r="R1138" i="12"/>
  <c r="S1138" i="12" a="1"/>
  <c r="S1138" i="12" l="1"/>
  <c r="V1138" i="12"/>
  <c r="R1139" i="12"/>
  <c r="S1139" i="12" a="1"/>
  <c r="S1139" i="12" l="1"/>
  <c r="V1139" i="12"/>
  <c r="R1140" i="12"/>
  <c r="S1140" i="12" a="1"/>
  <c r="S1140" i="12" l="1"/>
  <c r="V1140" i="12"/>
  <c r="R1141" i="12"/>
  <c r="S1141" i="12" a="1"/>
  <c r="S1141" i="12" l="1"/>
  <c r="V1141" i="12"/>
  <c r="R1142" i="12"/>
  <c r="S1142" i="12" a="1"/>
  <c r="S1142" i="12" l="1"/>
  <c r="V1142" i="12"/>
  <c r="R1143" i="12"/>
  <c r="S1143" i="12" a="1"/>
  <c r="S1143" i="12" l="1"/>
  <c r="V1143" i="12"/>
  <c r="R1144" i="12"/>
  <c r="S1144" i="12" a="1"/>
  <c r="S1144" i="12" l="1"/>
  <c r="V1144" i="12"/>
  <c r="R1145" i="12"/>
  <c r="S1145" i="12" a="1"/>
  <c r="S1145" i="12" l="1"/>
  <c r="V1145" i="12"/>
  <c r="R1146" i="12"/>
  <c r="S1146" i="12" a="1"/>
  <c r="S1146" i="12" l="1"/>
  <c r="V1146" i="12"/>
  <c r="R1147" i="12"/>
  <c r="S1147" i="12" a="1"/>
  <c r="S1147" i="12" l="1"/>
  <c r="V1147" i="12"/>
  <c r="R1148" i="12"/>
  <c r="S1148" i="12" a="1"/>
  <c r="S1148" i="12" l="1"/>
  <c r="V1148" i="12"/>
  <c r="R1149" i="12"/>
  <c r="S1149" i="12" a="1"/>
  <c r="S1149" i="12" l="1"/>
  <c r="V1149" i="12"/>
  <c r="R1150" i="12"/>
  <c r="S1150" i="12" a="1"/>
  <c r="S1150" i="12" l="1"/>
  <c r="V1150" i="12"/>
  <c r="R1151" i="12"/>
  <c r="S1151" i="12" a="1"/>
  <c r="S1151" i="12" l="1"/>
  <c r="V1151" i="12"/>
  <c r="R1152" i="12"/>
  <c r="S1152" i="12" a="1"/>
  <c r="S1152" i="12" l="1"/>
  <c r="V1152" i="12"/>
  <c r="R1153" i="12"/>
  <c r="S1153" i="12" a="1"/>
  <c r="S1153" i="12" l="1"/>
  <c r="V1153" i="12"/>
  <c r="R1154" i="12"/>
  <c r="S1154" i="12" a="1"/>
  <c r="S1154" i="12" l="1"/>
  <c r="V1154" i="12"/>
  <c r="R1155" i="12"/>
  <c r="S1155" i="12" a="1"/>
  <c r="S1155" i="12" l="1"/>
  <c r="V1155" i="12"/>
  <c r="R1156" i="12"/>
  <c r="S1156" i="12" a="1"/>
  <c r="S1156" i="12" l="1"/>
  <c r="V1156" i="12"/>
  <c r="R1157" i="12"/>
  <c r="S1157" i="12" a="1"/>
  <c r="S1157" i="12" l="1"/>
  <c r="V1157" i="12"/>
  <c r="R1158" i="12"/>
  <c r="S1158" i="12" a="1"/>
  <c r="S1158" i="12" l="1"/>
  <c r="V1158" i="12"/>
  <c r="R1159" i="12"/>
  <c r="S1159" i="12" a="1"/>
  <c r="S1159" i="12" l="1"/>
  <c r="V1159" i="12"/>
  <c r="R1160" i="12"/>
  <c r="S1160" i="12" a="1"/>
  <c r="S1160" i="12" l="1"/>
  <c r="V1160" i="12"/>
  <c r="R1161" i="12"/>
  <c r="S1161" i="12" a="1"/>
  <c r="S1161" i="12" l="1"/>
  <c r="V1161" i="12"/>
  <c r="R1162" i="12"/>
  <c r="S1162" i="12" a="1"/>
  <c r="S1162" i="12" l="1"/>
  <c r="V1162" i="12"/>
  <c r="R1163" i="12"/>
  <c r="S1163" i="12" a="1"/>
  <c r="S1163" i="12" l="1"/>
  <c r="V1163" i="12"/>
  <c r="R1164" i="12"/>
  <c r="S1164" i="12" a="1"/>
  <c r="S1164" i="12" l="1"/>
  <c r="V1164" i="12"/>
  <c r="R1165" i="12"/>
  <c r="S1165" i="12" a="1"/>
  <c r="S1165" i="12" l="1"/>
  <c r="V1165" i="12"/>
  <c r="R1166" i="12"/>
  <c r="S1166" i="12" a="1"/>
  <c r="S1166" i="12" l="1"/>
  <c r="V1166" i="12"/>
  <c r="R1167" i="12"/>
  <c r="S1167" i="12" a="1"/>
  <c r="S1167" i="12" l="1"/>
  <c r="V1167" i="12"/>
  <c r="R1168" i="12"/>
  <c r="S1168" i="12" a="1"/>
  <c r="S1168" i="12" l="1"/>
  <c r="V1168" i="12"/>
  <c r="R1169" i="12"/>
  <c r="S1169" i="12" a="1"/>
  <c r="S1169" i="12" l="1"/>
  <c r="V1169" i="12"/>
  <c r="R1170" i="12"/>
  <c r="S1170" i="12" a="1"/>
  <c r="S1170" i="12" l="1"/>
  <c r="V1170" i="12"/>
  <c r="R1171" i="12"/>
  <c r="S1171" i="12" a="1"/>
  <c r="S1171" i="12" l="1"/>
  <c r="V1171" i="12"/>
  <c r="R1172" i="12"/>
  <c r="S1172" i="12" a="1"/>
  <c r="S1172" i="12" l="1"/>
  <c r="V1172" i="12"/>
  <c r="R1173" i="12"/>
  <c r="S1173" i="12" a="1"/>
  <c r="S1173" i="12" l="1"/>
  <c r="V1173" i="12"/>
  <c r="R1174" i="12"/>
  <c r="S1174" i="12" a="1"/>
  <c r="S1174" i="12" l="1"/>
  <c r="V1174" i="12"/>
  <c r="R1175" i="12"/>
  <c r="S1175" i="12" a="1"/>
  <c r="S1175" i="12" l="1"/>
  <c r="V1175" i="12"/>
  <c r="R1176" i="12"/>
  <c r="S1176" i="12" a="1"/>
  <c r="S1176" i="12" l="1"/>
  <c r="V1176" i="12"/>
  <c r="R1177" i="12"/>
  <c r="S1177" i="12" a="1"/>
  <c r="S1177" i="12" l="1"/>
  <c r="V1177" i="12"/>
  <c r="R1178" i="12"/>
  <c r="S1178" i="12" a="1"/>
  <c r="S1178" i="12" l="1"/>
  <c r="V1178" i="12"/>
  <c r="R1179" i="12"/>
  <c r="S1179" i="12" a="1"/>
  <c r="S1179" i="12" l="1"/>
  <c r="V1179" i="12"/>
  <c r="R1180" i="12"/>
  <c r="S1180" i="12" a="1"/>
  <c r="S1180" i="12" l="1"/>
  <c r="V1180" i="12"/>
  <c r="R1181" i="12"/>
  <c r="S1181" i="12" a="1"/>
  <c r="S1181" i="12" l="1"/>
  <c r="V1181" i="12"/>
  <c r="R1182" i="12"/>
  <c r="S1182" i="12" a="1"/>
  <c r="S1182" i="12" l="1"/>
  <c r="V1182" i="12"/>
  <c r="R1183" i="12"/>
  <c r="S1183" i="12" a="1"/>
  <c r="S1183" i="12" l="1"/>
  <c r="V1183" i="12"/>
  <c r="R1184" i="12"/>
  <c r="S1184" i="12" a="1"/>
  <c r="S1184" i="12" l="1"/>
  <c r="V1184" i="12"/>
  <c r="R1185" i="12"/>
  <c r="S1185" i="12" a="1"/>
  <c r="S1185" i="12" l="1"/>
  <c r="V1185" i="12"/>
  <c r="R1186" i="12"/>
  <c r="S1186" i="12" a="1"/>
  <c r="S1186" i="12" l="1"/>
  <c r="V1186" i="12"/>
  <c r="R1187" i="12"/>
  <c r="S1187" i="12" a="1"/>
  <c r="S1187" i="12" l="1"/>
  <c r="V1187" i="12"/>
  <c r="R1188" i="12"/>
  <c r="S1188" i="12" a="1"/>
  <c r="S1188" i="12" l="1"/>
  <c r="V1188" i="12"/>
  <c r="R1189" i="12"/>
  <c r="S1189" i="12" a="1"/>
  <c r="S1189" i="12" l="1"/>
  <c r="V1189" i="12"/>
  <c r="R1190" i="12"/>
  <c r="S1190" i="12" a="1"/>
  <c r="S1190" i="12" l="1"/>
  <c r="V1190" i="12"/>
  <c r="R1191" i="12"/>
  <c r="S1191" i="12" a="1"/>
  <c r="S1191" i="12" l="1"/>
  <c r="V1191" i="12"/>
  <c r="R1192" i="12"/>
  <c r="S1192" i="12" a="1"/>
  <c r="S1192" i="12" l="1"/>
  <c r="V1192" i="12"/>
  <c r="R1193" i="12"/>
  <c r="S1193" i="12" a="1"/>
  <c r="S1193" i="12" l="1"/>
  <c r="V1193" i="12"/>
  <c r="R1194" i="12"/>
  <c r="S1194" i="12" a="1"/>
  <c r="S1194" i="12" l="1"/>
  <c r="V1194" i="12"/>
  <c r="R1195" i="12"/>
  <c r="S1195" i="12" a="1"/>
  <c r="S1195" i="12" l="1"/>
  <c r="V1195" i="12"/>
  <c r="R1196" i="12"/>
  <c r="S1196" i="12" a="1"/>
  <c r="S1196" i="12" l="1"/>
  <c r="V1196" i="12"/>
  <c r="R1197" i="12"/>
  <c r="S1197" i="12" a="1"/>
  <c r="S1197" i="12" l="1"/>
  <c r="V1197" i="12"/>
  <c r="R1198" i="12"/>
  <c r="S1198" i="12" a="1"/>
  <c r="S1198" i="12" l="1"/>
  <c r="V1198" i="12"/>
  <c r="R1199" i="12"/>
  <c r="S1199" i="12" a="1"/>
  <c r="S1199" i="12" l="1"/>
  <c r="V1199" i="12"/>
  <c r="R1200" i="12"/>
  <c r="S1200" i="12" a="1"/>
  <c r="S1200" i="12" l="1"/>
  <c r="V1200" i="12"/>
  <c r="R1201" i="12"/>
  <c r="S1201" i="12" a="1"/>
  <c r="S1201" i="12" l="1"/>
  <c r="V1201" i="12"/>
  <c r="R1202" i="12"/>
  <c r="S1202" i="12" a="1"/>
  <c r="S1202" i="12" l="1"/>
  <c r="V1202" i="12"/>
  <c r="R1203" i="12"/>
  <c r="S1203" i="12" a="1"/>
  <c r="S1203" i="12" l="1"/>
  <c r="V1203" i="12"/>
  <c r="R1204" i="12"/>
  <c r="S1204" i="12" a="1"/>
  <c r="S1204" i="12" l="1"/>
  <c r="V1204" i="12"/>
  <c r="R1205" i="12"/>
  <c r="S1205" i="12" a="1"/>
  <c r="S1205" i="12" l="1"/>
  <c r="V1205" i="12"/>
  <c r="R1206" i="12"/>
  <c r="S1206" i="12" a="1"/>
  <c r="S1206" i="12" l="1"/>
  <c r="V1206" i="12"/>
  <c r="R1207" i="12"/>
  <c r="S1207" i="12" a="1"/>
  <c r="S1207" i="12" l="1"/>
  <c r="V1207" i="12"/>
  <c r="R1208" i="12"/>
  <c r="S1208" i="12" a="1"/>
  <c r="S1208" i="12" l="1"/>
  <c r="V1208" i="12"/>
  <c r="R1209" i="12"/>
  <c r="S1209" i="12" a="1"/>
  <c r="S1209" i="12" l="1"/>
  <c r="V1209" i="12"/>
  <c r="R1210" i="12"/>
  <c r="S1210" i="12" a="1"/>
  <c r="S1210" i="12" l="1"/>
  <c r="V1210" i="12"/>
  <c r="R1211" i="12"/>
  <c r="S1211" i="12" a="1"/>
  <c r="S1211" i="12" l="1"/>
  <c r="V1211" i="12"/>
  <c r="R1212" i="12"/>
  <c r="S1212" i="12" a="1"/>
  <c r="S1212" i="12" l="1"/>
  <c r="V1212" i="12"/>
  <c r="R1213" i="12"/>
  <c r="S1213" i="12" a="1"/>
  <c r="S1213" i="12" l="1"/>
  <c r="V1213" i="12"/>
  <c r="R1214" i="12"/>
  <c r="S1214" i="12" a="1"/>
  <c r="S1214" i="12" l="1"/>
  <c r="V1214" i="12"/>
  <c r="R1215" i="12"/>
  <c r="S1215" i="12" a="1"/>
  <c r="S1215" i="12" l="1"/>
  <c r="V1215" i="12"/>
  <c r="R1216" i="12"/>
  <c r="S1216" i="12" a="1"/>
  <c r="S1216" i="12" l="1"/>
  <c r="V1216" i="12"/>
  <c r="R1217" i="12"/>
  <c r="S1217" i="12" a="1"/>
  <c r="S1217" i="12" l="1"/>
  <c r="V1217" i="12"/>
  <c r="R1218" i="12"/>
  <c r="S1218" i="12" a="1"/>
  <c r="S1218" i="12" l="1"/>
  <c r="V1218" i="12"/>
  <c r="R1219" i="12"/>
  <c r="S1219" i="12" a="1"/>
  <c r="S1219" i="12" l="1"/>
  <c r="V1219" i="12"/>
  <c r="R1220" i="12"/>
  <c r="S1220" i="12" a="1"/>
  <c r="S1220" i="12" l="1"/>
  <c r="V1220" i="12"/>
  <c r="R1221" i="12"/>
  <c r="S1221" i="12" a="1"/>
  <c r="S1221" i="12" l="1"/>
  <c r="V1221" i="12"/>
  <c r="R1222" i="12"/>
  <c r="S1222" i="12" a="1"/>
  <c r="S1222" i="12" l="1"/>
  <c r="V1222" i="12"/>
  <c r="R1223" i="12"/>
  <c r="S1223" i="12" a="1"/>
  <c r="S1223" i="12" l="1"/>
  <c r="V1223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G12" authorId="0" shapeId="0" xr:uid="{481B89D2-98F3-4F3B-A56E-DEFC1E539D8D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16-03-2022
MIN + Trade cost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D15" authorId="0" shapeId="0" xr:uid="{CF6009F9-0BAC-445C-B1FF-B65410E88D3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10-07-2021
yes/no
</t>
        </r>
      </text>
    </comment>
    <comment ref="AL50" authorId="0" shapeId="0" xr:uid="{DB12D99C-1D13-465C-8162-C711D936D2E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09-04-2022
free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D15" authorId="0" shapeId="0" xr:uid="{2714F1A0-22E3-4436-B4C1-C111A91FFDE5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10-07-2021
yes/no
</t>
        </r>
      </text>
    </comment>
    <comment ref="AL50" authorId="0" shapeId="0" xr:uid="{DE0A0382-3745-458E-BD04-0A2131456187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09-04-2022
free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D15" authorId="0" shapeId="0" xr:uid="{FD77D6A2-EA11-4CE1-B728-248CB344D55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10-07-2021
yes/no
</t>
        </r>
      </text>
    </comment>
    <comment ref="AL50" authorId="0" shapeId="0" xr:uid="{A03F1078-9AD2-479D-BD30-28804AD3F4A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09-04-2022
free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D15" authorId="0" shapeId="0" xr:uid="{B00AB0FA-E89A-4350-8874-415A49C32077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10-07-2021
yes/no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D15" authorId="0" shapeId="0" xr:uid="{E88ADBE7-B828-420F-90A4-152864535871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10-07-2021
yes/no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D15" authorId="0" shapeId="0" xr:uid="{44F26EB0-000F-4783-B4E6-282B97FFA8E1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10-07-2021
yes/no
</t>
        </r>
      </text>
    </comment>
    <comment ref="AL50" authorId="0" shapeId="0" xr:uid="{981954FC-7297-4279-8A9D-F04AFF25584C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09-04-2022
free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D15" authorId="0" shapeId="0" xr:uid="{D5E926E0-92A4-493B-840E-A0558DAD9E5D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10-07-2021
yes/no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D15" authorId="0" shapeId="0" xr:uid="{4AE93ECB-0D53-44D8-9B1B-241F5C279F2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10-07-2021
yes/no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6" authorId="0" shapeId="0" xr:uid="{C46D419F-17D5-4EBA-A3D7-9E092541BE0D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04-04-2023
INPUT in Scen_Base_TF_setup
</t>
        </r>
      </text>
    </comment>
    <comment ref="M9" authorId="0" shapeId="0" xr:uid="{7A10A5B4-E47E-4527-AEF2-38B227260B0C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22-02-2022
placeholder value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<sst xmlns="http://schemas.openxmlformats.org/spreadsheetml/2006/main" count="69231" uniqueCount="3400">
  <si>
    <t>EXPORTS</t>
  </si>
  <si>
    <t>IMPORTS</t>
  </si>
  <si>
    <t>INDPROD</t>
  </si>
  <si>
    <t>WORLD</t>
  </si>
  <si>
    <t>ktoe to PJ</t>
  </si>
  <si>
    <t>ELC</t>
  </si>
  <si>
    <t>COAHCO</t>
  </si>
  <si>
    <t>TRACOA</t>
  </si>
  <si>
    <t>ELCCOA</t>
  </si>
  <si>
    <t>BIODST</t>
  </si>
  <si>
    <t>TRABDS</t>
  </si>
  <si>
    <t>BIOGAS</t>
  </si>
  <si>
    <t>BIOGSL</t>
  </si>
  <si>
    <t>TRABGS</t>
  </si>
  <si>
    <t>OILASP</t>
  </si>
  <si>
    <t>COABCO</t>
  </si>
  <si>
    <t>GASBFG</t>
  </si>
  <si>
    <t>BIOCHR</t>
  </si>
  <si>
    <t>TRABSL</t>
  </si>
  <si>
    <t>GASCOG</t>
  </si>
  <si>
    <t>OILCRD</t>
  </si>
  <si>
    <t>ELCOIL</t>
  </si>
  <si>
    <t>TRAELC</t>
  </si>
  <si>
    <t>GASETH</t>
  </si>
  <si>
    <t>GASGWG</t>
  </si>
  <si>
    <t>TRANGA</t>
  </si>
  <si>
    <t>ELCNGA</t>
  </si>
  <si>
    <t>GEO</t>
  </si>
  <si>
    <t>ELCGEO</t>
  </si>
  <si>
    <t>HET</t>
  </si>
  <si>
    <t>HYD</t>
  </si>
  <si>
    <t>ELCHYD</t>
  </si>
  <si>
    <t>BIOBIN</t>
  </si>
  <si>
    <t>ELCBSL</t>
  </si>
  <si>
    <t>OILLPG</t>
  </si>
  <si>
    <t>TRALPG</t>
  </si>
  <si>
    <t>OILLUB</t>
  </si>
  <si>
    <t>BIOBMU</t>
  </si>
  <si>
    <t>OILNAP</t>
  </si>
  <si>
    <t>GASNGA</t>
  </si>
  <si>
    <t>OILNGL</t>
  </si>
  <si>
    <t>OILDST</t>
  </si>
  <si>
    <t>TRADST</t>
  </si>
  <si>
    <t>OILGSL</t>
  </si>
  <si>
    <t>TRAGSL</t>
  </si>
  <si>
    <t>OILJTK</t>
  </si>
  <si>
    <t>TRAJTK</t>
  </si>
  <si>
    <t>OILNCR</t>
  </si>
  <si>
    <t>NUC</t>
  </si>
  <si>
    <t>ELCNUC</t>
  </si>
  <si>
    <t>OILNSP</t>
  </si>
  <si>
    <t>TRAHFO</t>
  </si>
  <si>
    <t>OILKER</t>
  </si>
  <si>
    <t>COAOVC</t>
  </si>
  <si>
    <t>OILPTC</t>
  </si>
  <si>
    <t>BIOBSL</t>
  </si>
  <si>
    <t>OILFEE</t>
  </si>
  <si>
    <t>GASRFG</t>
  </si>
  <si>
    <t>OILHFO</t>
  </si>
  <si>
    <t>SOL</t>
  </si>
  <si>
    <t>TID</t>
  </si>
  <si>
    <t>ELCTDL</t>
  </si>
  <si>
    <t>WIN</t>
  </si>
  <si>
    <t>ELCWIN</t>
  </si>
  <si>
    <t>Fuel</t>
  </si>
  <si>
    <t>SubSector</t>
  </si>
  <si>
    <t>INDCOA</t>
  </si>
  <si>
    <t>INDBIO</t>
  </si>
  <si>
    <t>INDBFG</t>
  </si>
  <si>
    <t>INDELC</t>
  </si>
  <si>
    <t>INDNGA</t>
  </si>
  <si>
    <t>INDHET</t>
  </si>
  <si>
    <t>INDHYD</t>
  </si>
  <si>
    <t>INDTID</t>
  </si>
  <si>
    <t>INDWIN</t>
  </si>
  <si>
    <t>21</t>
  </si>
  <si>
    <t>20</t>
  </si>
  <si>
    <t>19</t>
  </si>
  <si>
    <t>18</t>
  </si>
  <si>
    <t>17</t>
  </si>
  <si>
    <t>16</t>
  </si>
  <si>
    <t>15</t>
  </si>
  <si>
    <t>14</t>
  </si>
  <si>
    <t>13</t>
  </si>
  <si>
    <t>12</t>
  </si>
  <si>
    <t>11</t>
  </si>
  <si>
    <t>10</t>
  </si>
  <si>
    <t>09</t>
  </si>
  <si>
    <t>08</t>
  </si>
  <si>
    <t>07</t>
  </si>
  <si>
    <t>06</t>
  </si>
  <si>
    <t>05</t>
  </si>
  <si>
    <t>04</t>
  </si>
  <si>
    <t>03</t>
  </si>
  <si>
    <t>02</t>
  </si>
  <si>
    <t>01</t>
  </si>
  <si>
    <t>Comm-OUT</t>
  </si>
  <si>
    <t>TechName</t>
  </si>
  <si>
    <t>Ann Price change</t>
  </si>
  <si>
    <t>StepHeight</t>
  </si>
  <si>
    <t>LO</t>
  </si>
  <si>
    <t>UP</t>
  </si>
  <si>
    <t>Qty</t>
  </si>
  <si>
    <t>Price</t>
  </si>
  <si>
    <t>Natural Gas</t>
  </si>
  <si>
    <t>Elast Start</t>
  </si>
  <si>
    <t>Elast End</t>
  </si>
  <si>
    <t>Global</t>
  </si>
  <si>
    <t>Resource</t>
  </si>
  <si>
    <t>PJ</t>
  </si>
  <si>
    <t>Coal</t>
  </si>
  <si>
    <t>Gas</t>
  </si>
  <si>
    <t>lignite</t>
  </si>
  <si>
    <t>Oil</t>
  </si>
  <si>
    <t>CumEJ</t>
  </si>
  <si>
    <t>~FI_T: ACT_BND~UP</t>
  </si>
  <si>
    <t>Prices</t>
  </si>
  <si>
    <t>COATAR</t>
  </si>
  <si>
    <t>COACOK</t>
  </si>
  <si>
    <t>Comm-IN</t>
  </si>
  <si>
    <t>Comm-IN-A</t>
  </si>
  <si>
    <t>Attribute</t>
  </si>
  <si>
    <t>SUPBIO</t>
  </si>
  <si>
    <t>SUPOIL</t>
  </si>
  <si>
    <t>SUPCOA</t>
  </si>
  <si>
    <t>SUPBDS</t>
  </si>
  <si>
    <t>SUPNGA</t>
  </si>
  <si>
    <t>SUPELC</t>
  </si>
  <si>
    <t>SUPBFG</t>
  </si>
  <si>
    <t>SUPHET</t>
  </si>
  <si>
    <t>INDOVC</t>
  </si>
  <si>
    <t>SUPCOG</t>
  </si>
  <si>
    <t>SUPRFG</t>
  </si>
  <si>
    <t>SUPRPP</t>
  </si>
  <si>
    <t>~FI_T</t>
  </si>
  <si>
    <t>RESCOA</t>
  </si>
  <si>
    <t>RESKER</t>
  </si>
  <si>
    <t>RESBIO</t>
  </si>
  <si>
    <t>RESNGA</t>
  </si>
  <si>
    <t>RESOIL</t>
  </si>
  <si>
    <t>RESELC</t>
  </si>
  <si>
    <t>RESGEO</t>
  </si>
  <si>
    <t>RESHET</t>
  </si>
  <si>
    <t>RESLPG</t>
  </si>
  <si>
    <t>COMCOA</t>
  </si>
  <si>
    <t>COMKER</t>
  </si>
  <si>
    <t>COMBIO</t>
  </si>
  <si>
    <t>COMNGA</t>
  </si>
  <si>
    <t>COMOIL</t>
  </si>
  <si>
    <t>COMELC</t>
  </si>
  <si>
    <t>COMGEO</t>
  </si>
  <si>
    <t>COMHET</t>
  </si>
  <si>
    <t>COMLPG</t>
  </si>
  <si>
    <t>EFF</t>
  </si>
  <si>
    <t>~FI_T: UP</t>
  </si>
  <si>
    <t>~FI_Process</t>
  </si>
  <si>
    <t>Sets</t>
  </si>
  <si>
    <t>TechDesc</t>
  </si>
  <si>
    <t>Tact</t>
  </si>
  <si>
    <t>Tcap</t>
  </si>
  <si>
    <t>Tslvl</t>
  </si>
  <si>
    <t>PrimaryCG</t>
  </si>
  <si>
    <t>Vintage</t>
  </si>
  <si>
    <t>PJ-a</t>
  </si>
  <si>
    <t>Comm</t>
  </si>
  <si>
    <t>Description</t>
  </si>
  <si>
    <t>Hard Coal</t>
  </si>
  <si>
    <t>Crude Oil</t>
  </si>
  <si>
    <t>Coking Coal</t>
  </si>
  <si>
    <t>Lignite</t>
  </si>
  <si>
    <t>MIN</t>
  </si>
  <si>
    <t>Last step bounded?</t>
  </si>
  <si>
    <t>No</t>
  </si>
  <si>
    <t>Municipal waste</t>
  </si>
  <si>
    <t>Industrial waste</t>
  </si>
  <si>
    <t>Bio gas</t>
  </si>
  <si>
    <t>ELCCOB</t>
  </si>
  <si>
    <t>~FI_Comm</t>
  </si>
  <si>
    <t>Csets</t>
  </si>
  <si>
    <t>CommName</t>
  </si>
  <si>
    <t>CommDesc</t>
  </si>
  <si>
    <t>Unit</t>
  </si>
  <si>
    <t>LimType</t>
  </si>
  <si>
    <t>CTSLvl</t>
  </si>
  <si>
    <t>PeakTS</t>
  </si>
  <si>
    <t>Ctype</t>
  </si>
  <si>
    <t>NRG</t>
  </si>
  <si>
    <t>N</t>
  </si>
  <si>
    <t>Non-crude</t>
  </si>
  <si>
    <t>AGRCOA</t>
  </si>
  <si>
    <t>AGRKER</t>
  </si>
  <si>
    <t>AGRBIO</t>
  </si>
  <si>
    <t>AGRNGA</t>
  </si>
  <si>
    <t>AGROIL</t>
  </si>
  <si>
    <t>AGRELC</t>
  </si>
  <si>
    <t>AGRGEO</t>
  </si>
  <si>
    <t>AGRHET</t>
  </si>
  <si>
    <t>AGRLPG</t>
  </si>
  <si>
    <t>Australia</t>
  </si>
  <si>
    <t>China</t>
  </si>
  <si>
    <t>EU</t>
  </si>
  <si>
    <t>Russia</t>
  </si>
  <si>
    <t>India</t>
  </si>
  <si>
    <t>INDOIL</t>
  </si>
  <si>
    <t>MID(CELL("filename"),FIND("]",CELL("filename"))+1,10)</t>
  </si>
  <si>
    <t>\I:</t>
  </si>
  <si>
    <t>ELCOIL_CRD</t>
  </si>
  <si>
    <t>ELCOIL_DST</t>
  </si>
  <si>
    <t>fromGlobium FI_T: ACT_COST</t>
  </si>
  <si>
    <t>fromGlobium FI_Process</t>
  </si>
  <si>
    <t>fromGlobium FI_T: ACT_BND~UP</t>
  </si>
  <si>
    <t>non-binding commodities</t>
  </si>
  <si>
    <t>MINRenEnergy</t>
  </si>
  <si>
    <t>RE supply - for primary energy accounting</t>
  </si>
  <si>
    <t>PJ-yr</t>
  </si>
  <si>
    <t>Techname</t>
  </si>
  <si>
    <t>comm-OUT</t>
  </si>
  <si>
    <t>flo_cost</t>
  </si>
  <si>
    <t>MINNuclear</t>
  </si>
  <si>
    <t>Nuclear fuel supply</t>
  </si>
  <si>
    <t>process</t>
  </si>
  <si>
    <t>Region</t>
  </si>
  <si>
    <t>Share of Global Reserve</t>
  </si>
  <si>
    <t>Max</t>
  </si>
  <si>
    <t>Max Sh</t>
  </si>
  <si>
    <t>Min</t>
  </si>
  <si>
    <t>Min P</t>
  </si>
  <si>
    <t>Max P</t>
  </si>
  <si>
    <t>Mid P</t>
  </si>
  <si>
    <t>Global P</t>
  </si>
  <si>
    <t>GDP</t>
  </si>
  <si>
    <t>POP</t>
  </si>
  <si>
    <t>commodity</t>
  </si>
  <si>
    <t>year</t>
  </si>
  <si>
    <t>top_check</t>
  </si>
  <si>
    <t>O</t>
  </si>
  <si>
    <t>COABCO,COACOK,COAHCO,GASNGA,OILCRD</t>
  </si>
  <si>
    <t>Other_indexes</t>
  </si>
  <si>
    <t>DomProd</t>
  </si>
  <si>
    <t>Net IMPORT Share</t>
  </si>
  <si>
    <t>pset_set</t>
  </si>
  <si>
    <t>IRE</t>
  </si>
  <si>
    <t>-Min*</t>
  </si>
  <si>
    <t>TFM_INS: attribute=PRC_MARK; LimType=UP</t>
  </si>
  <si>
    <t>CUM</t>
  </si>
  <si>
    <t>Start</t>
  </si>
  <si>
    <t>End</t>
  </si>
  <si>
    <t>Elasticity Assumptions</t>
  </si>
  <si>
    <t>Process</t>
  </si>
  <si>
    <t>FT_AGRBIO</t>
  </si>
  <si>
    <t>FT_AGRCOA</t>
  </si>
  <si>
    <t>FT_AGRELC</t>
  </si>
  <si>
    <t>FT_AGRGEO</t>
  </si>
  <si>
    <t>FT_AGRHET</t>
  </si>
  <si>
    <t>FT_AGRKER</t>
  </si>
  <si>
    <t>FT_AGRLPG</t>
  </si>
  <si>
    <t>FT_AGRNGA</t>
  </si>
  <si>
    <t>FT_AGROIL</t>
  </si>
  <si>
    <t>FT_COMBIO</t>
  </si>
  <si>
    <t>FT_COMCOA</t>
  </si>
  <si>
    <t>FT_COMELC</t>
  </si>
  <si>
    <t>FT_COMGEO</t>
  </si>
  <si>
    <t>FT_COMHET</t>
  </si>
  <si>
    <t>FT_COMKER</t>
  </si>
  <si>
    <t>FT_COMLPG</t>
  </si>
  <si>
    <t>FT_COMNGA</t>
  </si>
  <si>
    <t>FT_COMOIL</t>
  </si>
  <si>
    <t>FT_ELCBSL</t>
  </si>
  <si>
    <t>FT_ELCCOA</t>
  </si>
  <si>
    <t>FT_ELCCOB</t>
  </si>
  <si>
    <t>FT_ELCGEO</t>
  </si>
  <si>
    <t>FT_ELCHYD</t>
  </si>
  <si>
    <t>FT_ELCNGA</t>
  </si>
  <si>
    <t>FT_ELCNUC</t>
  </si>
  <si>
    <t>FT_ELCOIL</t>
  </si>
  <si>
    <t>FT_ELCOIL_CRD</t>
  </si>
  <si>
    <t>FT_ELCOIL_DST</t>
  </si>
  <si>
    <t>FT_ELCTDL</t>
  </si>
  <si>
    <t>FT_ELCWIN</t>
  </si>
  <si>
    <t>FT_INDBFG</t>
  </si>
  <si>
    <t>FT_INDBIO</t>
  </si>
  <si>
    <t>FT_INDCOA</t>
  </si>
  <si>
    <t>FT_INDELC</t>
  </si>
  <si>
    <t>FT_INDHET</t>
  </si>
  <si>
    <t>FT_INDHYD</t>
  </si>
  <si>
    <t>FT_INDNGA</t>
  </si>
  <si>
    <t>FT_INDOIL</t>
  </si>
  <si>
    <t>FT_INDOVC</t>
  </si>
  <si>
    <t>FT_INDTID</t>
  </si>
  <si>
    <t>FT_INDWIN</t>
  </si>
  <si>
    <t>FT_RESBIO</t>
  </si>
  <si>
    <t>FT_RESCOA</t>
  </si>
  <si>
    <t>FT_RESELC</t>
  </si>
  <si>
    <t>FT_RESGEO</t>
  </si>
  <si>
    <t>FT_RESHET</t>
  </si>
  <si>
    <t>FT_RESKER</t>
  </si>
  <si>
    <t>FT_RESLPG</t>
  </si>
  <si>
    <t>FT_RESNGA</t>
  </si>
  <si>
    <t>FT_RESOIL</t>
  </si>
  <si>
    <t>FT_SUPBDS</t>
  </si>
  <si>
    <t>FT_SUPBFG</t>
  </si>
  <si>
    <t>FT_SUPBIO</t>
  </si>
  <si>
    <t>FT_SUPCOA</t>
  </si>
  <si>
    <t>FT_SUPCOG</t>
  </si>
  <si>
    <t>FT_SUPELC</t>
  </si>
  <si>
    <t>FT_SUPHET</t>
  </si>
  <si>
    <t>FT_SUPNGA</t>
  </si>
  <si>
    <t>FT_SUPOIL</t>
  </si>
  <si>
    <t>FT_SUPRFG</t>
  </si>
  <si>
    <t>FT_SUPRPP</t>
  </si>
  <si>
    <t>FT_TRABDS</t>
  </si>
  <si>
    <t>FT_TRABGS</t>
  </si>
  <si>
    <t>FT_TRABSL</t>
  </si>
  <si>
    <t>FT_TRACOA</t>
  </si>
  <si>
    <t>FT_TRADST</t>
  </si>
  <si>
    <t>FT_TRAELC</t>
  </si>
  <si>
    <t>FT_TRAGSL</t>
  </si>
  <si>
    <t>FT_TRAHFO</t>
  </si>
  <si>
    <t>FT_TRAJTK</t>
  </si>
  <si>
    <t>FT_TRALPG</t>
  </si>
  <si>
    <t>FT_TRANGA</t>
  </si>
  <si>
    <t>Techdesc</t>
  </si>
  <si>
    <t>PRE</t>
  </si>
  <si>
    <t>Sector fuel tech for AGRBIO</t>
  </si>
  <si>
    <t>Sector fuel tech for AGRCOA</t>
  </si>
  <si>
    <t>Sector fuel tech for AGRELC</t>
  </si>
  <si>
    <t>DAYNITE</t>
  </si>
  <si>
    <t>Sector fuel tech for AGRGEO</t>
  </si>
  <si>
    <t>Sector fuel tech for AGRHET</t>
  </si>
  <si>
    <t>SEASON</t>
  </si>
  <si>
    <t>Sector fuel tech for AGRKER</t>
  </si>
  <si>
    <t>Sector fuel tech for AGRLPG</t>
  </si>
  <si>
    <t>Sector fuel tech for AGRNGA</t>
  </si>
  <si>
    <t>Sector fuel tech for AGROIL</t>
  </si>
  <si>
    <t>Sector fuel tech for COMBIO</t>
  </si>
  <si>
    <t>Sector fuel tech for COMCOA</t>
  </si>
  <si>
    <t>Sector fuel tech for COMELC</t>
  </si>
  <si>
    <t>Sector fuel tech for COMGEO</t>
  </si>
  <si>
    <t>Sector fuel tech for COMHET</t>
  </si>
  <si>
    <t>Sector fuel tech for COMKER</t>
  </si>
  <si>
    <t>Sector fuel tech for COMLPG</t>
  </si>
  <si>
    <t>Sector fuel tech for COMNGA</t>
  </si>
  <si>
    <t>Sector fuel tech for COMOIL</t>
  </si>
  <si>
    <t>Sector fuel tech for ELCBSL</t>
  </si>
  <si>
    <t>Sector fuel tech for ELCCOA</t>
  </si>
  <si>
    <t>Sector fuel tech for ELCCOB</t>
  </si>
  <si>
    <t>Sector fuel tech for ELCGEO</t>
  </si>
  <si>
    <t>Sector fuel tech for ELCHYD</t>
  </si>
  <si>
    <t>Sector fuel tech for ELCNGA</t>
  </si>
  <si>
    <t>Sector fuel tech for ELCNUC</t>
  </si>
  <si>
    <t>Sector fuel tech for ELCOIL</t>
  </si>
  <si>
    <t>Sector fuel tech for ELCOIL_CRD</t>
  </si>
  <si>
    <t>Sector fuel tech for ELCOIL_DST</t>
  </si>
  <si>
    <t>Sector fuel tech for ELCTDL</t>
  </si>
  <si>
    <t>Sector fuel tech for ELCWIN</t>
  </si>
  <si>
    <t>Sector fuel tech for INDBFG</t>
  </si>
  <si>
    <t>Sector fuel tech for INDBIO</t>
  </si>
  <si>
    <t>Sector fuel tech for INDCOA</t>
  </si>
  <si>
    <t>Sector fuel tech for INDELC</t>
  </si>
  <si>
    <t>Sector fuel tech for INDHET</t>
  </si>
  <si>
    <t>Sector fuel tech for INDHYD</t>
  </si>
  <si>
    <t>Sector fuel tech for INDNGA</t>
  </si>
  <si>
    <t>Sector fuel tech for INDOIL</t>
  </si>
  <si>
    <t>Sector fuel tech for INDOVC</t>
  </si>
  <si>
    <t>Sector fuel tech for INDTID</t>
  </si>
  <si>
    <t>Sector fuel tech for INDWIN</t>
  </si>
  <si>
    <t>Sector fuel tech for RESBIO</t>
  </si>
  <si>
    <t>Sector fuel tech for RESCOA</t>
  </si>
  <si>
    <t>Sector fuel tech for RESELC</t>
  </si>
  <si>
    <t>Sector fuel tech for RESGEO</t>
  </si>
  <si>
    <t>Sector fuel tech for RESHET</t>
  </si>
  <si>
    <t>Sector fuel tech for RESKER</t>
  </si>
  <si>
    <t>Sector fuel tech for RESLPG</t>
  </si>
  <si>
    <t>Sector fuel tech for RESNGA</t>
  </si>
  <si>
    <t>Sector fuel tech for RESOIL</t>
  </si>
  <si>
    <t>Sector fuel tech for SUPBDS</t>
  </si>
  <si>
    <t>Sector fuel tech for SUPBFG</t>
  </si>
  <si>
    <t>Sector fuel tech for SUPBIO</t>
  </si>
  <si>
    <t>Sector fuel tech for SUPCOA</t>
  </si>
  <si>
    <t>Sector fuel tech for SUPCOG</t>
  </si>
  <si>
    <t>Sector fuel tech for SUPELC</t>
  </si>
  <si>
    <t>Sector fuel tech for SUPHET</t>
  </si>
  <si>
    <t>Sector fuel tech for SUPNGA</t>
  </si>
  <si>
    <t>Sector fuel tech for SUPOIL</t>
  </si>
  <si>
    <t>Sector fuel tech for SUPRFG</t>
  </si>
  <si>
    <t>Sector fuel tech for SUPRPP</t>
  </si>
  <si>
    <t>Sector fuel tech for TRABDS</t>
  </si>
  <si>
    <t>Sector fuel tech for TRABGS</t>
  </si>
  <si>
    <t>Sector fuel tech for TRABSL</t>
  </si>
  <si>
    <t>Sector fuel tech for TRACOA</t>
  </si>
  <si>
    <t>Sector fuel tech for TRADST</t>
  </si>
  <si>
    <t>Sector fuel tech for TRAELC</t>
  </si>
  <si>
    <t>Sector fuel tech for TRAGSL</t>
  </si>
  <si>
    <t>Sector fuel tech for TRAHFO</t>
  </si>
  <si>
    <t>Sector fuel tech for TRAJTK</t>
  </si>
  <si>
    <t>Sector fuel tech for TRALPG</t>
  </si>
  <si>
    <t>Sector fuel tech for TRANGA</t>
  </si>
  <si>
    <t>ctype</t>
  </si>
  <si>
    <t>LTHEAT</t>
  </si>
  <si>
    <t>region</t>
  </si>
  <si>
    <t>INPUT</t>
  </si>
  <si>
    <t>Share-O</t>
  </si>
  <si>
    <t>Share-I</t>
  </si>
  <si>
    <t>SUP_TCHARCOAL</t>
  </si>
  <si>
    <t>Transformation process - TCHARCOAL</t>
  </si>
  <si>
    <t>SUP_TGASWKS</t>
  </si>
  <si>
    <t>Transformation process - TGASWKS</t>
  </si>
  <si>
    <t>SUP_TRANSFER</t>
  </si>
  <si>
    <t>Transformation process - TRANSFER</t>
  </si>
  <si>
    <t>SUP_TREFINER</t>
  </si>
  <si>
    <t>Transformation process - TREFINER</t>
  </si>
  <si>
    <t>SUP_TNONSPEC</t>
  </si>
  <si>
    <t>Transformation process - TNONSPEC</t>
  </si>
  <si>
    <t>SUP_TPETCHEM</t>
  </si>
  <si>
    <t>Transformation process - TPETCHEM</t>
  </si>
  <si>
    <t>SUP_TCOALLIQ</t>
  </si>
  <si>
    <t>Transformation process - TCOALLIQ</t>
  </si>
  <si>
    <t>SUP_TGTL</t>
  </si>
  <si>
    <t>Transformation process - TGTL</t>
  </si>
  <si>
    <t>SUP_TBLENDGAS</t>
  </si>
  <si>
    <t>Transformation process - TBLENDGAS</t>
  </si>
  <si>
    <t>~FI_process</t>
  </si>
  <si>
    <t>ACT_BND~FX</t>
  </si>
  <si>
    <t>~FI_T: Share-I~UP</t>
  </si>
  <si>
    <t>ActiveReg</t>
  </si>
  <si>
    <t>Year</t>
  </si>
  <si>
    <t>Global share of production</t>
  </si>
  <si>
    <t>production per unit GDP</t>
  </si>
  <si>
    <t>FT_INDGEO</t>
  </si>
  <si>
    <t>INDGEO</t>
  </si>
  <si>
    <t>Sector fuel tech for INDGEO</t>
  </si>
  <si>
    <t>PRODUCT</t>
  </si>
  <si>
    <t>TIAM</t>
  </si>
  <si>
    <t>ADDITIVE</t>
  </si>
  <si>
    <t>ANTCOAL</t>
  </si>
  <si>
    <t>AVGAS</t>
  </si>
  <si>
    <t>BIODIESEL</t>
  </si>
  <si>
    <t>BIOGASES</t>
  </si>
  <si>
    <t>BIOGASOL</t>
  </si>
  <si>
    <t>BIOJETKERO</t>
  </si>
  <si>
    <t>BIOKER</t>
  </si>
  <si>
    <t>BITCOAL</t>
  </si>
  <si>
    <t>BITUMEN</t>
  </si>
  <si>
    <t>BKB</t>
  </si>
  <si>
    <t>BLFURGS</t>
  </si>
  <si>
    <t>BROWN</t>
  </si>
  <si>
    <t>CHARCOAL</t>
  </si>
  <si>
    <t>COALTAR</t>
  </si>
  <si>
    <t>COKCOAL</t>
  </si>
  <si>
    <t>COKEOVGS</t>
  </si>
  <si>
    <t>CRNGFEED</t>
  </si>
  <si>
    <t>CRUDEOIL</t>
  </si>
  <si>
    <t>ELECTR</t>
  </si>
  <si>
    <t>ETHANE</t>
  </si>
  <si>
    <t>GASCOKE</t>
  </si>
  <si>
    <t>GASWKSGS</t>
  </si>
  <si>
    <t>GEOTHERM</t>
  </si>
  <si>
    <t>HARDCOAL</t>
  </si>
  <si>
    <t>HEAT</t>
  </si>
  <si>
    <t>HEATNS</t>
  </si>
  <si>
    <t>HYDRO</t>
  </si>
  <si>
    <t>INDWASTE</t>
  </si>
  <si>
    <t>JETGAS</t>
  </si>
  <si>
    <t>LIGNITE</t>
  </si>
  <si>
    <t>LPG</t>
  </si>
  <si>
    <t>LUBRIC</t>
  </si>
  <si>
    <t>MUNWASTEN</t>
  </si>
  <si>
    <t>MUNWASTER</t>
  </si>
  <si>
    <t>NAPHTHA</t>
  </si>
  <si>
    <t>NATGAS</t>
  </si>
  <si>
    <t>NGL</t>
  </si>
  <si>
    <t>NONBIODIES</t>
  </si>
  <si>
    <t>NONBIOGASO</t>
  </si>
  <si>
    <t>NONBIOJETK</t>
  </si>
  <si>
    <t>NONCRUDE</t>
  </si>
  <si>
    <t>NUCLEAR</t>
  </si>
  <si>
    <t>OBIOLIQ</t>
  </si>
  <si>
    <t>OGASES</t>
  </si>
  <si>
    <t>OILSHALE</t>
  </si>
  <si>
    <t>ONONSPEC</t>
  </si>
  <si>
    <t>OTHER</t>
  </si>
  <si>
    <t>OTHKERO</t>
  </si>
  <si>
    <t>OVENCOKE</t>
  </si>
  <si>
    <t>PARWAX</t>
  </si>
  <si>
    <t>PATFUEL</t>
  </si>
  <si>
    <t>PEAT</t>
  </si>
  <si>
    <t>PEATPROD</t>
  </si>
  <si>
    <t>PETCOKE</t>
  </si>
  <si>
    <t>PRIMSBIO</t>
  </si>
  <si>
    <t>REFFEEDS</t>
  </si>
  <si>
    <t>REFINGAS</t>
  </si>
  <si>
    <t>RENEWNS</t>
  </si>
  <si>
    <t>BIOREN</t>
  </si>
  <si>
    <t>RESFUEL</t>
  </si>
  <si>
    <t>SOLARPV</t>
  </si>
  <si>
    <t>SOLARTH</t>
  </si>
  <si>
    <t>SUBCOAL</t>
  </si>
  <si>
    <t>TIDE</t>
  </si>
  <si>
    <t>TOTAL</t>
  </si>
  <si>
    <t>TOT</t>
  </si>
  <si>
    <t>WHITESP</t>
  </si>
  <si>
    <t>WIND</t>
  </si>
  <si>
    <t>FT_AGRSTH</t>
  </si>
  <si>
    <t>STH</t>
  </si>
  <si>
    <t>AGRSTH</t>
  </si>
  <si>
    <t>Sector fuel tech for AGRSTH</t>
  </si>
  <si>
    <t>FT_COMSTH</t>
  </si>
  <si>
    <t>COMSTH</t>
  </si>
  <si>
    <t>Sector fuel tech for COMSTH</t>
  </si>
  <si>
    <t>FT_ELCSPV</t>
  </si>
  <si>
    <t>SPV</t>
  </si>
  <si>
    <t>ELCSPV</t>
  </si>
  <si>
    <t>Sector fuel tech for ELCSPV</t>
  </si>
  <si>
    <t>FT_ELCSTH</t>
  </si>
  <si>
    <t>ELCSTH</t>
  </si>
  <si>
    <t>Sector fuel tech for ELCSTH</t>
  </si>
  <si>
    <t>FT_INDSPV</t>
  </si>
  <si>
    <t>INDSPV</t>
  </si>
  <si>
    <t>Sector fuel tech for INDSPV</t>
  </si>
  <si>
    <t>FT_INDSTH</t>
  </si>
  <si>
    <t>INDSTH</t>
  </si>
  <si>
    <t>Sector fuel tech for INDSTH</t>
  </si>
  <si>
    <t>FT_RESSTH</t>
  </si>
  <si>
    <t>RESSTH</t>
  </si>
  <si>
    <t>Sector fuel tech for RESSTH</t>
  </si>
  <si>
    <t>SPV,STH</t>
  </si>
  <si>
    <t>Turkey</t>
  </si>
  <si>
    <t>Ukraine</t>
  </si>
  <si>
    <t>SUP_PipelineCons</t>
  </si>
  <si>
    <t>Energy consumption in pipelines</t>
  </si>
  <si>
    <t>DumGrid</t>
  </si>
  <si>
    <t>~FI_T: USD21</t>
  </si>
  <si>
    <t>ACT_CUM</t>
  </si>
  <si>
    <t>COST~2019</t>
  </si>
  <si>
    <t>ACT_BND~2030</t>
  </si>
  <si>
    <t>ACT_BND~2050</t>
  </si>
  <si>
    <t>ACT_BND~2070</t>
  </si>
  <si>
    <t>Set</t>
  </si>
  <si>
    <t>TAct</t>
  </si>
  <si>
    <t>TCap</t>
  </si>
  <si>
    <t>CTslvl</t>
  </si>
  <si>
    <t>mingas_rs_step01_016</t>
  </si>
  <si>
    <t>BOH-2030</t>
  </si>
  <si>
    <t>GAS_016</t>
  </si>
  <si>
    <t>PJ-Yr</t>
  </si>
  <si>
    <t>SUP_GasSupply</t>
  </si>
  <si>
    <t>Regional gas supply from country level supply curves</t>
  </si>
  <si>
    <t>BOH-2050</t>
  </si>
  <si>
    <t>GAS_029</t>
  </si>
  <si>
    <t>BOH-2070</t>
  </si>
  <si>
    <t>GAS_034</t>
  </si>
  <si>
    <t>mingas_rs_step02_016</t>
  </si>
  <si>
    <t>mingas_rs_step01_132</t>
  </si>
  <si>
    <t>GAS_042</t>
  </si>
  <si>
    <t>mingas_rs_step01_136</t>
  </si>
  <si>
    <t>comm-out</t>
  </si>
  <si>
    <t>GAS_052</t>
  </si>
  <si>
    <t>mingas_rs_step02_034</t>
  </si>
  <si>
    <t>GAS_060</t>
  </si>
  <si>
    <t>mingas_rs_step03_016</t>
  </si>
  <si>
    <t>mingas_rs_step02_071</t>
  </si>
  <si>
    <t>GAS_071</t>
  </si>
  <si>
    <t>mingas_rs_step02_085</t>
  </si>
  <si>
    <t>GAS_075</t>
  </si>
  <si>
    <t>mingas_rs_step02_098</t>
  </si>
  <si>
    <t>GAS_076</t>
  </si>
  <si>
    <t>mingas_rs_step04_016</t>
  </si>
  <si>
    <t>mingas_rs_step02_111</t>
  </si>
  <si>
    <t>GAS_084</t>
  </si>
  <si>
    <t>mingas_rs_step02_132</t>
  </si>
  <si>
    <t>GAS_085</t>
  </si>
  <si>
    <t>GAS_087</t>
  </si>
  <si>
    <t>mingas_rs_step02_136</t>
  </si>
  <si>
    <t>GAS_096</t>
  </si>
  <si>
    <t>mingas_rs_step02_141</t>
  </si>
  <si>
    <t>GAS_098</t>
  </si>
  <si>
    <t>GAS_099</t>
  </si>
  <si>
    <t>mingas_rs_step02_173</t>
  </si>
  <si>
    <t>GAS_100</t>
  </si>
  <si>
    <t>mingas_rs_step06_016</t>
  </si>
  <si>
    <t>GAS_111</t>
  </si>
  <si>
    <t>mingas_rs_step07_016</t>
  </si>
  <si>
    <t>mingas_rs_step03_076</t>
  </si>
  <si>
    <t>GAS_132</t>
  </si>
  <si>
    <t>mingas_rs_step08_016</t>
  </si>
  <si>
    <t>GAS_133</t>
  </si>
  <si>
    <t>mingas_rs_step03_111</t>
  </si>
  <si>
    <t>mingas_rs_step03_132</t>
  </si>
  <si>
    <t>GAS_136</t>
  </si>
  <si>
    <t>mingas_rs_step09_016</t>
  </si>
  <si>
    <t>GAS_141</t>
  </si>
  <si>
    <t>mingas_rs_step03_136</t>
  </si>
  <si>
    <t>GAS_145</t>
  </si>
  <si>
    <t>mingas_rs_step10_016</t>
  </si>
  <si>
    <t>GAS_148</t>
  </si>
  <si>
    <t>mingas_rs_step03_153</t>
  </si>
  <si>
    <t>GAS_153</t>
  </si>
  <si>
    <t>GAS_154</t>
  </si>
  <si>
    <t>mingas_rs_step11_016</t>
  </si>
  <si>
    <t>mingas_rs_step03_158</t>
  </si>
  <si>
    <t>GAS_158</t>
  </si>
  <si>
    <t>mingas_rs_step03_173</t>
  </si>
  <si>
    <t>GAS_173</t>
  </si>
  <si>
    <t>mingas_rs_step12_016</t>
  </si>
  <si>
    <t>GAS_177</t>
  </si>
  <si>
    <t>mingas_rs_step13_016</t>
  </si>
  <si>
    <t>mingas_rs_step04_076</t>
  </si>
  <si>
    <t>GAS_045</t>
  </si>
  <si>
    <t>mingas_rs_step04_085</t>
  </si>
  <si>
    <t>GAS_056</t>
  </si>
  <si>
    <t>mingas_rs_step14_016</t>
  </si>
  <si>
    <t>GAS_094</t>
  </si>
  <si>
    <t>GAS_109</t>
  </si>
  <si>
    <t>mingas_rs_step04_132</t>
  </si>
  <si>
    <t>GAS_119</t>
  </si>
  <si>
    <t>mingas_rs_step15_016</t>
  </si>
  <si>
    <t>mingas_rs_step04_133</t>
  </si>
  <si>
    <t>GAS_008</t>
  </si>
  <si>
    <t>mingas_rs_step04_136</t>
  </si>
  <si>
    <t>GAS_014</t>
  </si>
  <si>
    <t>mingas_rs_step04_141</t>
  </si>
  <si>
    <t>GAS_022</t>
  </si>
  <si>
    <t>GAS_089</t>
  </si>
  <si>
    <t>mingas_rs_step04_153</t>
  </si>
  <si>
    <t>GAS_005</t>
  </si>
  <si>
    <t>mingas_rs_step16_029</t>
  </si>
  <si>
    <t>GAS_017</t>
  </si>
  <si>
    <t>mingas_rs_step04_158</t>
  </si>
  <si>
    <t>GAS_019</t>
  </si>
  <si>
    <t>mingas_rs_step04_173</t>
  </si>
  <si>
    <t>GAS_021</t>
  </si>
  <si>
    <t>GAS_024</t>
  </si>
  <si>
    <t>GAS_028</t>
  </si>
  <si>
    <t>GAS_030</t>
  </si>
  <si>
    <t>GAS_064</t>
  </si>
  <si>
    <t>mingas_rs_step05_085</t>
  </si>
  <si>
    <t>GAS_090</t>
  </si>
  <si>
    <t>GAS_152</t>
  </si>
  <si>
    <t>GAS_156</t>
  </si>
  <si>
    <t>mingas_rs_step05_132</t>
  </si>
  <si>
    <t>GAS_157</t>
  </si>
  <si>
    <t>GAS_166</t>
  </si>
  <si>
    <t>mingas_rs_step16_034</t>
  </si>
  <si>
    <t>mingas_rs_step05_136</t>
  </si>
  <si>
    <t>GAS_208</t>
  </si>
  <si>
    <t>mingas_rs_step05_145</t>
  </si>
  <si>
    <t>GAS_306</t>
  </si>
  <si>
    <t>mingas_rs_step05_158</t>
  </si>
  <si>
    <t>mingas_rs_step05_173</t>
  </si>
  <si>
    <t>GAS_092</t>
  </si>
  <si>
    <t>GAS_002</t>
  </si>
  <si>
    <t>mingas_rs_step06_042</t>
  </si>
  <si>
    <t>GAS_118</t>
  </si>
  <si>
    <t>GAS_151</t>
  </si>
  <si>
    <t>mingas_rs_step06_084</t>
  </si>
  <si>
    <t>GAS_011</t>
  </si>
  <si>
    <t>GAS_012</t>
  </si>
  <si>
    <t>GAS_013</t>
  </si>
  <si>
    <t>GAS_025</t>
  </si>
  <si>
    <t>mingas_rs_step06_099</t>
  </si>
  <si>
    <t>GAS_032</t>
  </si>
  <si>
    <t>mingas_rs_step06_100</t>
  </si>
  <si>
    <t>GAS_038</t>
  </si>
  <si>
    <t>mingas_rs_step06_132</t>
  </si>
  <si>
    <t>GAS_051</t>
  </si>
  <si>
    <t>mingas_rs_step06_136</t>
  </si>
  <si>
    <t>mingas_rs_step07_042</t>
  </si>
  <si>
    <t>GAS_065</t>
  </si>
  <si>
    <t>GAS_069</t>
  </si>
  <si>
    <t>GAS_079</t>
  </si>
  <si>
    <t>mingas_rs_step06_158</t>
  </si>
  <si>
    <t>GAS_082</t>
  </si>
  <si>
    <t>GAS_091</t>
  </si>
  <si>
    <t>mingas_rs_step06_173</t>
  </si>
  <si>
    <t>GAS_134</t>
  </si>
  <si>
    <t>GAS_155</t>
  </si>
  <si>
    <t>mingas_rs_step07_071</t>
  </si>
  <si>
    <t>GAS_220</t>
  </si>
  <si>
    <t>GAS_225</t>
  </si>
  <si>
    <t>GAS_062</t>
  </si>
  <si>
    <t>GAS_080</t>
  </si>
  <si>
    <t>GAS_003</t>
  </si>
  <si>
    <t>mingas_rs_step07_099</t>
  </si>
  <si>
    <t>GAS_018</t>
  </si>
  <si>
    <t>mingas_rs_step07_100</t>
  </si>
  <si>
    <t>GAS_006</t>
  </si>
  <si>
    <t>mingas_rs_step07_132</t>
  </si>
  <si>
    <t>GAS_027</t>
  </si>
  <si>
    <t>GAS_031</t>
  </si>
  <si>
    <t>GAS_035</t>
  </si>
  <si>
    <t>mingas_rs_step07_136</t>
  </si>
  <si>
    <t>GAS_039</t>
  </si>
  <si>
    <t>mingas_rs_step07_141</t>
  </si>
  <si>
    <t>GAS_066</t>
  </si>
  <si>
    <t>mingas_rs_step11_052</t>
  </si>
  <si>
    <t>mingas_rs_step07_158</t>
  </si>
  <si>
    <t>mingas_rs_step07_173</t>
  </si>
  <si>
    <t>GAS_086</t>
  </si>
  <si>
    <t>GAS_101</t>
  </si>
  <si>
    <t>mingas_rs_step16_052</t>
  </si>
  <si>
    <t>GAS_102</t>
  </si>
  <si>
    <t>mingas_rs_step08_071</t>
  </si>
  <si>
    <t>GAS_104</t>
  </si>
  <si>
    <t>mingas_rs_step08_075</t>
  </si>
  <si>
    <t>GAS_115</t>
  </si>
  <si>
    <t>mingas_rs_step16_060</t>
  </si>
  <si>
    <t>GAS_125</t>
  </si>
  <si>
    <t>GAS_144</t>
  </si>
  <si>
    <t>GAS_150</t>
  </si>
  <si>
    <t>GAS_162</t>
  </si>
  <si>
    <t>mingas_rs_step08_099</t>
  </si>
  <si>
    <t>GAS_179</t>
  </si>
  <si>
    <t>mingas_rs_step08_100</t>
  </si>
  <si>
    <t>GAS_180</t>
  </si>
  <si>
    <t>mingas_rs_step08_132</t>
  </si>
  <si>
    <t>GAS_181</t>
  </si>
  <si>
    <t>GAS_182</t>
  </si>
  <si>
    <t>mingas_rs_step08_136</t>
  </si>
  <si>
    <t>mingas_rs_step08_141</t>
  </si>
  <si>
    <t>GAS_009</t>
  </si>
  <si>
    <t>GAS_023</t>
  </si>
  <si>
    <t>mingas_rs_step08_158</t>
  </si>
  <si>
    <t>GAS_026</t>
  </si>
  <si>
    <t>GAS_036</t>
  </si>
  <si>
    <t>mingas_rs_step08_173</t>
  </si>
  <si>
    <t>GAS_046</t>
  </si>
  <si>
    <t>GAS_047</t>
  </si>
  <si>
    <t>GAS_048</t>
  </si>
  <si>
    <t>mingas_rs_step09_071</t>
  </si>
  <si>
    <t>GAS_063</t>
  </si>
  <si>
    <t>mingas_rs_step09_084</t>
  </si>
  <si>
    <t>GAS_068</t>
  </si>
  <si>
    <t>GAS_073</t>
  </si>
  <si>
    <t>GAS_074</t>
  </si>
  <si>
    <t>mingas_rs_step09_099</t>
  </si>
  <si>
    <t>GAS_093</t>
  </si>
  <si>
    <t>mingas_rs_step09_132</t>
  </si>
  <si>
    <t>GAS_103</t>
  </si>
  <si>
    <t>mingas_rs_step09_133</t>
  </si>
  <si>
    <t>GAS_105</t>
  </si>
  <si>
    <t>mingas_rs_step10_071</t>
  </si>
  <si>
    <t>GAS_117</t>
  </si>
  <si>
    <t>mingas_rs_step09_136</t>
  </si>
  <si>
    <t>GAS_130</t>
  </si>
  <si>
    <t>mingas_rs_step09_141</t>
  </si>
  <si>
    <t>GAS_163</t>
  </si>
  <si>
    <t>mingas_rs_step11_071</t>
  </si>
  <si>
    <t>mingas_rs_step09_145</t>
  </si>
  <si>
    <t>GAS_209</t>
  </si>
  <si>
    <t>mingas_rs_step09_153</t>
  </si>
  <si>
    <t>GAS_164</t>
  </si>
  <si>
    <t>mingas_rs_step12_071</t>
  </si>
  <si>
    <t>mingas_rs_step09_158</t>
  </si>
  <si>
    <t>mingas_rs_step09_173</t>
  </si>
  <si>
    <t>GAS_137</t>
  </si>
  <si>
    <t>GAS_004</t>
  </si>
  <si>
    <t>GAS_010</t>
  </si>
  <si>
    <t>GAS_020</t>
  </si>
  <si>
    <t>GAS_287</t>
  </si>
  <si>
    <t>mingas_rs_step10_084</t>
  </si>
  <si>
    <t>GAS_007</t>
  </si>
  <si>
    <t>GAS_077</t>
  </si>
  <si>
    <t>mingas_rs_step10_099</t>
  </si>
  <si>
    <t>GAS_015</t>
  </si>
  <si>
    <t>GAS_037</t>
  </si>
  <si>
    <t>mingas_rs_step10_132</t>
  </si>
  <si>
    <t>mingas_rs_step10_133</t>
  </si>
  <si>
    <t>mingas_rs_step10_136</t>
  </si>
  <si>
    <t>mingas_rs_step10_141</t>
  </si>
  <si>
    <t>mingas_rs_step10_145</t>
  </si>
  <si>
    <t>mingas_rs_step10_173</t>
  </si>
  <si>
    <t>mingas_rs_step11_084</t>
  </si>
  <si>
    <t>mingas_rs_step11_133</t>
  </si>
  <si>
    <t>mingas_rs_step11_136</t>
  </si>
  <si>
    <t>mingas_rs_step11_141</t>
  </si>
  <si>
    <t>mingas_rs_step11_145</t>
  </si>
  <si>
    <t>mingas_rs_step11_173</t>
  </si>
  <si>
    <t>mingas_rs_step12_084</t>
  </si>
  <si>
    <t>mingas_rs_step12_133</t>
  </si>
  <si>
    <t>mingas_rs_step12_173</t>
  </si>
  <si>
    <t>mingas_rs_step13_084</t>
  </si>
  <si>
    <t>mingas_rs_step13_145</t>
  </si>
  <si>
    <t>mingas_rs_step16_084</t>
  </si>
  <si>
    <t>mingas_rs_step14_141</t>
  </si>
  <si>
    <t>mingas_rs_step14_145</t>
  </si>
  <si>
    <t>mingas_rs_step15_145</t>
  </si>
  <si>
    <t>mingas_rs_step16_085</t>
  </si>
  <si>
    <t>mingas_rs_step16_087</t>
  </si>
  <si>
    <t>mingas_rs_step16_098</t>
  </si>
  <si>
    <t>mingas_rs_step16_111</t>
  </si>
  <si>
    <t>mingas_rs_step16_133</t>
  </si>
  <si>
    <t>mingas_rs_step16_136</t>
  </si>
  <si>
    <t>mingas_rs_step16_145</t>
  </si>
  <si>
    <t>mingas_rs_step16_148</t>
  </si>
  <si>
    <t>mingas_rs_step16_153</t>
  </si>
  <si>
    <t>mingas_rs_step16_154</t>
  </si>
  <si>
    <t>mingas_rs_step16_173</t>
  </si>
  <si>
    <t>mingas_rs_step16_177</t>
  </si>
  <si>
    <t>mingas_rs_step01_045</t>
  </si>
  <si>
    <t>mingas_rs_step01_056</t>
  </si>
  <si>
    <t>mingas_rs_step01_094</t>
  </si>
  <si>
    <t>mingas_rs_step01_109</t>
  </si>
  <si>
    <t>mingas_rs_step02_045</t>
  </si>
  <si>
    <t>mingas_rs_step02_056</t>
  </si>
  <si>
    <t>mingas_rs_step02_094</t>
  </si>
  <si>
    <t>mingas_rs_step02_109</t>
  </si>
  <si>
    <t>mingas_rs_step03_045</t>
  </si>
  <si>
    <t>mingas_rs_step03_056</t>
  </si>
  <si>
    <t>mingas_rs_step03_094</t>
  </si>
  <si>
    <t>mingas_rs_step03_109</t>
  </si>
  <si>
    <t>mingas_rs_step04_045</t>
  </si>
  <si>
    <t>mingas_rs_step04_056</t>
  </si>
  <si>
    <t>mingas_rs_step04_094</t>
  </si>
  <si>
    <t>mingas_rs_step04_109</t>
  </si>
  <si>
    <t>mingas_rs_step05_045</t>
  </si>
  <si>
    <t>mingas_rs_step05_056</t>
  </si>
  <si>
    <t>mingas_rs_step05_094</t>
  </si>
  <si>
    <t>mingas_rs_step05_109</t>
  </si>
  <si>
    <t>mingas_rs_step06_045</t>
  </si>
  <si>
    <t>mingas_rs_step06_056</t>
  </si>
  <si>
    <t>mingas_rs_step06_094</t>
  </si>
  <si>
    <t>mingas_rs_step06_109</t>
  </si>
  <si>
    <t>mingas_rs_step06_119</t>
  </si>
  <si>
    <t>mingas_rs_step07_045</t>
  </si>
  <si>
    <t>mingas_rs_step07_056</t>
  </si>
  <si>
    <t>mingas_rs_step07_094</t>
  </si>
  <si>
    <t>mingas_rs_step07_109</t>
  </si>
  <si>
    <t>mingas_rs_step07_119</t>
  </si>
  <si>
    <t>mingas_rs_step08_045</t>
  </si>
  <si>
    <t>mingas_rs_step08_094</t>
  </si>
  <si>
    <t>mingas_rs_step08_109</t>
  </si>
  <si>
    <t>mingas_rs_step08_119</t>
  </si>
  <si>
    <t>mingas_rs_step09_045</t>
  </si>
  <si>
    <t>mingas_rs_step09_094</t>
  </si>
  <si>
    <t>mingas_rs_step09_109</t>
  </si>
  <si>
    <t>mingas_rs_step09_119</t>
  </si>
  <si>
    <t>mingas_rs_step10_045</t>
  </si>
  <si>
    <t>mingas_rs_step10_094</t>
  </si>
  <si>
    <t>mingas_rs_step10_109</t>
  </si>
  <si>
    <t>mingas_rs_step11_045</t>
  </si>
  <si>
    <t>mingas_rs_step11_094</t>
  </si>
  <si>
    <t>mingas_rs_step12_056</t>
  </si>
  <si>
    <t>mingas_rs_step12_094</t>
  </si>
  <si>
    <t>mingas_rs_step13_094</t>
  </si>
  <si>
    <t>mingas_rs_step13_109</t>
  </si>
  <si>
    <t>mingas_rs_step14_109</t>
  </si>
  <si>
    <t>mingas_rs_step16_045</t>
  </si>
  <si>
    <t>mingas_rs_step16_094</t>
  </si>
  <si>
    <t>mingas_rs_step16_109</t>
  </si>
  <si>
    <t>mingas_rs_step01_022</t>
  </si>
  <si>
    <t>mingas_rs_step02_008</t>
  </si>
  <si>
    <t>mingas_rs_step02_014</t>
  </si>
  <si>
    <t>mingas_rs_step02_022</t>
  </si>
  <si>
    <t>mingas_rs_step02_089</t>
  </si>
  <si>
    <t>mingas_rs_step03_022</t>
  </si>
  <si>
    <t>mingas_rs_step04_022</t>
  </si>
  <si>
    <t>mingas_rs_step04_089</t>
  </si>
  <si>
    <t>mingas_rs_step05_022</t>
  </si>
  <si>
    <t>mingas_rs_step05_089</t>
  </si>
  <si>
    <t>mingas_rs_step06_014</t>
  </si>
  <si>
    <t>mingas_rs_step06_022</t>
  </si>
  <si>
    <t>mingas_rs_step06_089</t>
  </si>
  <si>
    <t>mingas_rs_step07_014</t>
  </si>
  <si>
    <t>mingas_rs_step07_022</t>
  </si>
  <si>
    <t>mingas_rs_step08_022</t>
  </si>
  <si>
    <t>mingas_rs_step09_022</t>
  </si>
  <si>
    <t>mingas_rs_step10_022</t>
  </si>
  <si>
    <t>mingas_rs_step11_022</t>
  </si>
  <si>
    <t>mingas_rs_step12_022</t>
  </si>
  <si>
    <t>mingas_rs_step13_089</t>
  </si>
  <si>
    <t>mingas_rs_step14_022</t>
  </si>
  <si>
    <t>mingas_rs_step14_089</t>
  </si>
  <si>
    <t>mingas_rs_step15_022</t>
  </si>
  <si>
    <t>mingas_rs_step16_022</t>
  </si>
  <si>
    <t>mingas_rs_step16_089</t>
  </si>
  <si>
    <t>mingas_rs_step00_306</t>
  </si>
  <si>
    <t>mingas_rs_step01_017</t>
  </si>
  <si>
    <t>mingas_rs_step01_021</t>
  </si>
  <si>
    <t>mingas_rs_step02_005</t>
  </si>
  <si>
    <t>mingas_rs_step02_017</t>
  </si>
  <si>
    <t>mingas_rs_step02_021</t>
  </si>
  <si>
    <t>mingas_rs_step02_028</t>
  </si>
  <si>
    <t>mingas_rs_step02_030</t>
  </si>
  <si>
    <t>mingas_rs_step02_152</t>
  </si>
  <si>
    <t>mingas_rs_step02_157</t>
  </si>
  <si>
    <t>mingas_rs_step03_005</t>
  </si>
  <si>
    <t>mingas_rs_step03_017</t>
  </si>
  <si>
    <t>mingas_rs_step03_019</t>
  </si>
  <si>
    <t>mingas_rs_step03_021</t>
  </si>
  <si>
    <t>mingas_rs_step03_024</t>
  </si>
  <si>
    <t>mingas_rs_step03_028</t>
  </si>
  <si>
    <t>mingas_rs_step03_030</t>
  </si>
  <si>
    <t>mingas_rs_step03_064</t>
  </si>
  <si>
    <t>mingas_rs_step03_152</t>
  </si>
  <si>
    <t>mingas_rs_step03_157</t>
  </si>
  <si>
    <t>mingas_rs_step04_005</t>
  </si>
  <si>
    <t>mingas_rs_step04_017</t>
  </si>
  <si>
    <t>mingas_rs_step04_019</t>
  </si>
  <si>
    <t>mingas_rs_step04_028</t>
  </si>
  <si>
    <t>mingas_rs_step04_030</t>
  </si>
  <si>
    <t>mingas_rs_step04_064</t>
  </si>
  <si>
    <t>mingas_rs_step04_152</t>
  </si>
  <si>
    <t>mingas_rs_step04_156</t>
  </si>
  <si>
    <t>mingas_rs_step04_157</t>
  </si>
  <si>
    <t>mingas_rs_step05_005</t>
  </si>
  <si>
    <t>mingas_rs_step05_017</t>
  </si>
  <si>
    <t>mingas_rs_step05_019</t>
  </si>
  <si>
    <t>mingas_rs_step05_028</t>
  </si>
  <si>
    <t>mingas_rs_step05_030</t>
  </si>
  <si>
    <t>mingas_rs_step05_064</t>
  </si>
  <si>
    <t>mingas_rs_step05_090</t>
  </si>
  <si>
    <t>mingas_rs_step05_152</t>
  </si>
  <si>
    <t>mingas_rs_step05_157</t>
  </si>
  <si>
    <t>mingas_rs_step06_005</t>
  </si>
  <si>
    <t>mingas_rs_step06_017</t>
  </si>
  <si>
    <t>mingas_rs_step06_019</t>
  </si>
  <si>
    <t>mingas_rs_step06_024</t>
  </si>
  <si>
    <t>mingas_rs_step06_028</t>
  </si>
  <si>
    <t>mingas_rs_step06_030</t>
  </si>
  <si>
    <t>mingas_rs_step06_064</t>
  </si>
  <si>
    <t>mingas_rs_step06_152</t>
  </si>
  <si>
    <t>mingas_rs_step06_156</t>
  </si>
  <si>
    <t>mingas_rs_step06_157</t>
  </si>
  <si>
    <t>mingas_rs_step06_306</t>
  </si>
  <si>
    <t>mingas_rs_step07_005</t>
  </si>
  <si>
    <t>mingas_rs_step07_019</t>
  </si>
  <si>
    <t>mingas_rs_step07_021</t>
  </si>
  <si>
    <t>mingas_rs_step07_028</t>
  </si>
  <si>
    <t>mingas_rs_step07_030</t>
  </si>
  <si>
    <t>mingas_rs_step07_152</t>
  </si>
  <si>
    <t>mingas_rs_step07_156</t>
  </si>
  <si>
    <t>mingas_rs_step07_157</t>
  </si>
  <si>
    <t>mingas_rs_step07_306</t>
  </si>
  <si>
    <t>mingas_rs_step08_005</t>
  </si>
  <si>
    <t>mingas_rs_step08_017</t>
  </si>
  <si>
    <t>mingas_rs_step08_019</t>
  </si>
  <si>
    <t>mingas_rs_step08_021</t>
  </si>
  <si>
    <t>mingas_rs_step08_024</t>
  </si>
  <si>
    <t>mingas_rs_step08_030</t>
  </si>
  <si>
    <t>mingas_rs_step08_152</t>
  </si>
  <si>
    <t>mingas_rs_step08_157</t>
  </si>
  <si>
    <t>mingas_rs_step08_306</t>
  </si>
  <si>
    <t>mingas_rs_step09_005</t>
  </si>
  <si>
    <t>mingas_rs_step09_017</t>
  </si>
  <si>
    <t>mingas_rs_step09_021</t>
  </si>
  <si>
    <t>mingas_rs_step09_024</t>
  </si>
  <si>
    <t>mingas_rs_step09_028</t>
  </si>
  <si>
    <t>mingas_rs_step09_030</t>
  </si>
  <si>
    <t>mingas_rs_step09_152</t>
  </si>
  <si>
    <t>mingas_rs_step09_156</t>
  </si>
  <si>
    <t>mingas_rs_step09_157</t>
  </si>
  <si>
    <t>mingas_rs_step10_005</t>
  </si>
  <si>
    <t>mingas_rs_step10_017</t>
  </si>
  <si>
    <t>mingas_rs_step10_021</t>
  </si>
  <si>
    <t>mingas_rs_step10_024</t>
  </si>
  <si>
    <t>mingas_rs_step10_028</t>
  </si>
  <si>
    <t>mingas_rs_step10_064</t>
  </si>
  <si>
    <t>mingas_rs_step10_090</t>
  </si>
  <si>
    <t>mingas_rs_step10_152</t>
  </si>
  <si>
    <t>mingas_rs_step10_157</t>
  </si>
  <si>
    <t>mingas_rs_step11_005</t>
  </si>
  <si>
    <t>mingas_rs_step11_017</t>
  </si>
  <si>
    <t>mingas_rs_step11_024</t>
  </si>
  <si>
    <t>mingas_rs_step11_028</t>
  </si>
  <si>
    <t>mingas_rs_step11_064</t>
  </si>
  <si>
    <t>mingas_rs_step11_090</t>
  </si>
  <si>
    <t>mingas_rs_step11_152</t>
  </si>
  <si>
    <t>mingas_rs_step11_157</t>
  </si>
  <si>
    <t>mingas_rs_step12_005</t>
  </si>
  <si>
    <t>mingas_rs_step12_024</t>
  </si>
  <si>
    <t>mingas_rs_step12_028</t>
  </si>
  <si>
    <t>mingas_rs_step12_030</t>
  </si>
  <si>
    <t>mingas_rs_step12_064</t>
  </si>
  <si>
    <t>mingas_rs_step12_090</t>
  </si>
  <si>
    <t>mingas_rs_step12_152</t>
  </si>
  <si>
    <t>mingas_rs_step12_157</t>
  </si>
  <si>
    <t>mingas_rs_step12_166</t>
  </si>
  <si>
    <t>mingas_rs_step13_005</t>
  </si>
  <si>
    <t>mingas_rs_step13_024</t>
  </si>
  <si>
    <t>mingas_rs_step13_028</t>
  </si>
  <si>
    <t>mingas_rs_step13_030</t>
  </si>
  <si>
    <t>mingas_rs_step14_005</t>
  </si>
  <si>
    <t>mingas_rs_step14_028</t>
  </si>
  <si>
    <t>mingas_rs_step14_030</t>
  </si>
  <si>
    <t>mingas_rs_step14_064</t>
  </si>
  <si>
    <t>mingas_rs_step15_005</t>
  </si>
  <si>
    <t>mingas_rs_step15_028</t>
  </si>
  <si>
    <t>mingas_rs_step15_030</t>
  </si>
  <si>
    <t>mingas_rs_step16_005</t>
  </si>
  <si>
    <t>mingas_rs_step16_017</t>
  </si>
  <si>
    <t>mingas_rs_step16_024</t>
  </si>
  <si>
    <t>mingas_rs_step16_028</t>
  </si>
  <si>
    <t>mingas_rs_step16_030</t>
  </si>
  <si>
    <t>mingas_rs_step16_064</t>
  </si>
  <si>
    <t>mingas_rs_step16_090</t>
  </si>
  <si>
    <t>mingas_rs_step16_166</t>
  </si>
  <si>
    <t>mingas_rs_step16_208</t>
  </si>
  <si>
    <t>mingas_rs_step08_092</t>
  </si>
  <si>
    <t>mingas_rs_step16_092</t>
  </si>
  <si>
    <t>mingas_rs_step02_002</t>
  </si>
  <si>
    <t>mingas_rs_step03_002</t>
  </si>
  <si>
    <t>mingas_rs_step04_002</t>
  </si>
  <si>
    <t>mingas_rs_step05_002</t>
  </si>
  <si>
    <t>mingas_rs_step06_002</t>
  </si>
  <si>
    <t>mingas_rs_step07_002</t>
  </si>
  <si>
    <t>mingas_rs_step08_002</t>
  </si>
  <si>
    <t>mingas_rs_step09_002</t>
  </si>
  <si>
    <t>mingas_rs_step10_002</t>
  </si>
  <si>
    <t>mingas_rs_step11_002</t>
  </si>
  <si>
    <t>mingas_rs_step12_002</t>
  </si>
  <si>
    <t>mingas_rs_step13_002</t>
  </si>
  <si>
    <t>mingas_rs_step14_002</t>
  </si>
  <si>
    <t>mingas_rs_step15_002</t>
  </si>
  <si>
    <t>mingas_rs_step16_002</t>
  </si>
  <si>
    <t>mingas_rs_step04_118</t>
  </si>
  <si>
    <t>mingas_rs_step05_118</t>
  </si>
  <si>
    <t>mingas_rs_step06_118</t>
  </si>
  <si>
    <t>mingas_rs_step10_118</t>
  </si>
  <si>
    <t>mingas_rs_step12_118</t>
  </si>
  <si>
    <t>mingas_rs_step13_118</t>
  </si>
  <si>
    <t>mingas_rs_step14_118</t>
  </si>
  <si>
    <t>mingas_rs_step04_151</t>
  </si>
  <si>
    <t>mingas_rs_step06_151</t>
  </si>
  <si>
    <t>mingas_rs_step07_151</t>
  </si>
  <si>
    <t>mingas_rs_step09_151</t>
  </si>
  <si>
    <t>mingas_rs_step12_151</t>
  </si>
  <si>
    <t>mingas_rs_step13_151</t>
  </si>
  <si>
    <t>mingas_rs_step16_151</t>
  </si>
  <si>
    <t>mingas_rs_step01_065</t>
  </si>
  <si>
    <t>mingas_rs_step02_012</t>
  </si>
  <si>
    <t>mingas_rs_step02_025</t>
  </si>
  <si>
    <t>mingas_rs_step02_038</t>
  </si>
  <si>
    <t>mingas_rs_step02_065</t>
  </si>
  <si>
    <t>mingas_rs_step02_082</t>
  </si>
  <si>
    <t>mingas_rs_step03_011</t>
  </si>
  <si>
    <t>mingas_rs_step03_012</t>
  </si>
  <si>
    <t>mingas_rs_step03_032</t>
  </si>
  <si>
    <t>mingas_rs_step03_038</t>
  </si>
  <si>
    <t>mingas_rs_step03_065</t>
  </si>
  <si>
    <t>mingas_rs_step04_011</t>
  </si>
  <si>
    <t>mingas_rs_step04_012</t>
  </si>
  <si>
    <t>mingas_rs_step04_032</t>
  </si>
  <si>
    <t>mingas_rs_step04_038</t>
  </si>
  <si>
    <t>mingas_rs_step04_065</t>
  </si>
  <si>
    <t>mingas_rs_step04_079</t>
  </si>
  <si>
    <t>mingas_rs_step05_011</t>
  </si>
  <si>
    <t>mingas_rs_step05_012</t>
  </si>
  <si>
    <t>mingas_rs_step05_038</t>
  </si>
  <si>
    <t>mingas_rs_step05_065</t>
  </si>
  <si>
    <t>mingas_rs_step05_079</t>
  </si>
  <si>
    <t>mingas_rs_step06_012</t>
  </si>
  <si>
    <t>mingas_rs_step06_013</t>
  </si>
  <si>
    <t>mingas_rs_step06_032</t>
  </si>
  <si>
    <t>mingas_rs_step06_038</t>
  </si>
  <si>
    <t>mingas_rs_step06_065</t>
  </si>
  <si>
    <t>mingas_rs_step06_079</t>
  </si>
  <si>
    <t>mingas_rs_step06_091</t>
  </si>
  <si>
    <t>mingas_rs_step06_225</t>
  </si>
  <si>
    <t>mingas_rs_step07_012</t>
  </si>
  <si>
    <t>mingas_rs_step07_032</t>
  </si>
  <si>
    <t>mingas_rs_step07_038</t>
  </si>
  <si>
    <t>mingas_rs_step07_065</t>
  </si>
  <si>
    <t>mingas_rs_step07_225</t>
  </si>
  <si>
    <t>mingas_rs_step08_011</t>
  </si>
  <si>
    <t>mingas_rs_step08_012</t>
  </si>
  <si>
    <t>mingas_rs_step08_013</t>
  </si>
  <si>
    <t>mingas_rs_step08_032</t>
  </si>
  <si>
    <t>mingas_rs_step08_038</t>
  </si>
  <si>
    <t>mingas_rs_step08_065</t>
  </si>
  <si>
    <t>mingas_rs_step08_225</t>
  </si>
  <si>
    <t>mingas_rs_step09_012</t>
  </si>
  <si>
    <t>mingas_rs_step09_013</t>
  </si>
  <si>
    <t>mingas_rs_step09_038</t>
  </si>
  <si>
    <t>mingas_rs_step09_065</t>
  </si>
  <si>
    <t>mingas_rs_step10_012</t>
  </si>
  <si>
    <t>mingas_rs_step10_013</t>
  </si>
  <si>
    <t>mingas_rs_step10_038</t>
  </si>
  <si>
    <t>mingas_rs_step10_065</t>
  </si>
  <si>
    <t>mingas_rs_step10_134</t>
  </si>
  <si>
    <t>mingas_rs_step11_012</t>
  </si>
  <si>
    <t>mingas_rs_step11_038</t>
  </si>
  <si>
    <t>mingas_rs_step11_065</t>
  </si>
  <si>
    <t>mingas_rs_step12_012</t>
  </si>
  <si>
    <t>mingas_rs_step12_032</t>
  </si>
  <si>
    <t>mingas_rs_step12_065</t>
  </si>
  <si>
    <t>mingas_rs_step14_025</t>
  </si>
  <si>
    <t>mingas_rs_step15_225</t>
  </si>
  <si>
    <t>mingas_rs_step16_011</t>
  </si>
  <si>
    <t>mingas_rs_step16_012</t>
  </si>
  <si>
    <t>mingas_rs_step16_013</t>
  </si>
  <si>
    <t>mingas_rs_step16_025</t>
  </si>
  <si>
    <t>mingas_rs_step16_038</t>
  </si>
  <si>
    <t>mingas_rs_step16_051</t>
  </si>
  <si>
    <t>mingas_rs_step16_065</t>
  </si>
  <si>
    <t>mingas_rs_step16_069</t>
  </si>
  <si>
    <t>mingas_rs_step16_079</t>
  </si>
  <si>
    <t>mingas_rs_step16_155</t>
  </si>
  <si>
    <t>mingas_rs_step16_220</t>
  </si>
  <si>
    <t>mingas_rs_step16_225</t>
  </si>
  <si>
    <t>mingas_rs_step16_062</t>
  </si>
  <si>
    <t>mingas_rs_step04_080</t>
  </si>
  <si>
    <t>mingas_rs_step05_080</t>
  </si>
  <si>
    <t>mingas_rs_step06_080</t>
  </si>
  <si>
    <t>mingas_rs_step07_080</t>
  </si>
  <si>
    <t>mingas_rs_step02_003</t>
  </si>
  <si>
    <t>mingas_rs_step03_003</t>
  </si>
  <si>
    <t>mingas_rs_step04_003</t>
  </si>
  <si>
    <t>mingas_rs_step05_003</t>
  </si>
  <si>
    <t>mingas_rs_step06_003</t>
  </si>
  <si>
    <t>mingas_rs_step07_003</t>
  </si>
  <si>
    <t>mingas_rs_step08_003</t>
  </si>
  <si>
    <t>mingas_rs_step09_003</t>
  </si>
  <si>
    <t>mingas_rs_step10_003</t>
  </si>
  <si>
    <t>mingas_rs_step11_003</t>
  </si>
  <si>
    <t>mingas_rs_step12_003</t>
  </si>
  <si>
    <t>mingas_rs_step13_003</t>
  </si>
  <si>
    <t>mingas_rs_step14_003</t>
  </si>
  <si>
    <t>mingas_rs_step16_003</t>
  </si>
  <si>
    <t>mingas_rs_step04_018</t>
  </si>
  <si>
    <t>mingas_rs_step05_018</t>
  </si>
  <si>
    <t>mingas_rs_step06_018</t>
  </si>
  <si>
    <t>mingas_rs_step07_018</t>
  </si>
  <si>
    <t>mingas_rs_step08_018</t>
  </si>
  <si>
    <t>mingas_rs_step09_018</t>
  </si>
  <si>
    <t>mingas_rs_step10_018</t>
  </si>
  <si>
    <t>mingas_rs_step11_018</t>
  </si>
  <si>
    <t>mingas_rs_step12_018</t>
  </si>
  <si>
    <t>mingas_rs_step13_018</t>
  </si>
  <si>
    <t>mingas_rs_step14_018</t>
  </si>
  <si>
    <t>mingas_rs_step16_018</t>
  </si>
  <si>
    <t>mingas_rs_step01_027</t>
  </si>
  <si>
    <t>mingas_rs_step01_039</t>
  </si>
  <si>
    <t>mingas_rs_step02_006</t>
  </si>
  <si>
    <t>mingas_rs_step02_027</t>
  </si>
  <si>
    <t>mingas_rs_step02_031</t>
  </si>
  <si>
    <t>mingas_rs_step02_035</t>
  </si>
  <si>
    <t>mingas_rs_step02_039</t>
  </si>
  <si>
    <t>mingas_rs_step02_086</t>
  </si>
  <si>
    <t>mingas_rs_step02_144</t>
  </si>
  <si>
    <t>mingas_rs_step03_006</t>
  </si>
  <si>
    <t>mingas_rs_step03_027</t>
  </si>
  <si>
    <t>mingas_rs_step03_031</t>
  </si>
  <si>
    <t>mingas_rs_step03_035</t>
  </si>
  <si>
    <t>mingas_rs_step03_039</t>
  </si>
  <si>
    <t>mingas_rs_step03_086</t>
  </si>
  <si>
    <t>mingas_rs_step03_144</t>
  </si>
  <si>
    <t>mingas_rs_step03_162</t>
  </si>
  <si>
    <t>mingas_rs_step03_180</t>
  </si>
  <si>
    <t>mingas_rs_step04_006</t>
  </si>
  <si>
    <t>mingas_rs_step04_027</t>
  </si>
  <si>
    <t>mingas_rs_step04_031</t>
  </si>
  <si>
    <t>mingas_rs_step04_035</t>
  </si>
  <si>
    <t>mingas_rs_step04_039</t>
  </si>
  <si>
    <t>mingas_rs_step04_086</t>
  </si>
  <si>
    <t>mingas_rs_step04_144</t>
  </si>
  <si>
    <t>mingas_rs_step05_006</t>
  </si>
  <si>
    <t>mingas_rs_step05_027</t>
  </si>
  <si>
    <t>mingas_rs_step05_031</t>
  </si>
  <si>
    <t>mingas_rs_step05_035</t>
  </si>
  <si>
    <t>mingas_rs_step05_039</t>
  </si>
  <si>
    <t>mingas_rs_step05_066</t>
  </si>
  <si>
    <t>mingas_rs_step05_086</t>
  </si>
  <si>
    <t>mingas_rs_step05_144</t>
  </si>
  <si>
    <t>mingas_rs_step05_162</t>
  </si>
  <si>
    <t>mingas_rs_step06_006</t>
  </si>
  <si>
    <t>mingas_rs_step06_027</t>
  </si>
  <si>
    <t>mingas_rs_step06_031</t>
  </si>
  <si>
    <t>mingas_rs_step06_039</t>
  </si>
  <si>
    <t>mingas_rs_step06_086</t>
  </si>
  <si>
    <t>mingas_rs_step06_102</t>
  </si>
  <si>
    <t>mingas_rs_step06_125</t>
  </si>
  <si>
    <t>mingas_rs_step06_144</t>
  </si>
  <si>
    <t>mingas_rs_step07_006</t>
  </si>
  <si>
    <t>mingas_rs_step07_027</t>
  </si>
  <si>
    <t>mingas_rs_step07_039</t>
  </si>
  <si>
    <t>mingas_rs_step07_066</t>
  </si>
  <si>
    <t>mingas_rs_step07_101</t>
  </si>
  <si>
    <t>mingas_rs_step07_125</t>
  </si>
  <si>
    <t>mingas_rs_step07_144</t>
  </si>
  <si>
    <t>mingas_rs_step07_150</t>
  </si>
  <si>
    <t>mingas_rs_step07_162</t>
  </si>
  <si>
    <t>mingas_rs_step08_006</t>
  </si>
  <si>
    <t>mingas_rs_step08_027</t>
  </si>
  <si>
    <t>mingas_rs_step08_031</t>
  </si>
  <si>
    <t>mingas_rs_step08_039</t>
  </si>
  <si>
    <t>mingas_rs_step08_101</t>
  </si>
  <si>
    <t>mingas_rs_step08_125</t>
  </si>
  <si>
    <t>mingas_rs_step08_144</t>
  </si>
  <si>
    <t>mingas_rs_step09_006</t>
  </si>
  <si>
    <t>mingas_rs_step09_031</t>
  </si>
  <si>
    <t>mingas_rs_step09_035</t>
  </si>
  <si>
    <t>mingas_rs_step09_039</t>
  </si>
  <si>
    <t>mingas_rs_step09_115</t>
  </si>
  <si>
    <t>mingas_rs_step09_144</t>
  </si>
  <si>
    <t>mingas_rs_step09_150</t>
  </si>
  <si>
    <t>mingas_rs_step09_180</t>
  </si>
  <si>
    <t>mingas_rs_step10_006</t>
  </si>
  <si>
    <t>mingas_rs_step10_031</t>
  </si>
  <si>
    <t>mingas_rs_step10_039</t>
  </si>
  <si>
    <t>mingas_rs_step10_115</t>
  </si>
  <si>
    <t>mingas_rs_step10_144</t>
  </si>
  <si>
    <t>mingas_rs_step10_162</t>
  </si>
  <si>
    <t>mingas_rs_step10_180</t>
  </si>
  <si>
    <t>mingas_rs_step11_006</t>
  </si>
  <si>
    <t>mingas_rs_step11_031</t>
  </si>
  <si>
    <t>mingas_rs_step11_039</t>
  </si>
  <si>
    <t>mingas_rs_step11_115</t>
  </si>
  <si>
    <t>mingas_rs_step11_144</t>
  </si>
  <si>
    <t>mingas_rs_step11_180</t>
  </si>
  <si>
    <t>mingas_rs_step12_006</t>
  </si>
  <si>
    <t>mingas_rs_step12_031</t>
  </si>
  <si>
    <t>mingas_rs_step12_115</t>
  </si>
  <si>
    <t>mingas_rs_step12_144</t>
  </si>
  <si>
    <t>mingas_rs_step13_006</t>
  </si>
  <si>
    <t>mingas_rs_step13_027</t>
  </si>
  <si>
    <t>mingas_rs_step13_031</t>
  </si>
  <si>
    <t>mingas_rs_step13_039</t>
  </si>
  <si>
    <t>mingas_rs_step13_181</t>
  </si>
  <si>
    <t>mingas_rs_step14_031</t>
  </si>
  <si>
    <t>mingas_rs_step14_039</t>
  </si>
  <si>
    <t>mingas_rs_step14_144</t>
  </si>
  <si>
    <t>mingas_rs_step15_031</t>
  </si>
  <si>
    <t>mingas_rs_step15_162</t>
  </si>
  <si>
    <t>mingas_rs_step16_006</t>
  </si>
  <si>
    <t>mingas_rs_step16_031</t>
  </si>
  <si>
    <t>mingas_rs_step16_039</t>
  </si>
  <si>
    <t>mingas_rs_step16_086</t>
  </si>
  <si>
    <t>mingas_rs_step16_104</t>
  </si>
  <si>
    <t>mingas_rs_step16_115</t>
  </si>
  <si>
    <t>mingas_rs_step16_144</t>
  </si>
  <si>
    <t>mingas_rs_step16_162</t>
  </si>
  <si>
    <t>mingas_rs_step16_179</t>
  </si>
  <si>
    <t>mingas_rs_step16_181</t>
  </si>
  <si>
    <t>mingas_rs_step16_182</t>
  </si>
  <si>
    <t>mingas_rs_step01_009</t>
  </si>
  <si>
    <t>mingas_rs_step01_023</t>
  </si>
  <si>
    <t>mingas_rs_step01_026</t>
  </si>
  <si>
    <t>mingas_rs_step01_036</t>
  </si>
  <si>
    <t>mingas_rs_step01_046</t>
  </si>
  <si>
    <t>mingas_rs_step01_047</t>
  </si>
  <si>
    <t>mingas_rs_step01_063</t>
  </si>
  <si>
    <t>mingas_rs_step01_073</t>
  </si>
  <si>
    <t>mingas_rs_step01_093</t>
  </si>
  <si>
    <t>mingas_rs_step01_103</t>
  </si>
  <si>
    <t>mingas_rs_step02_009</t>
  </si>
  <si>
    <t>mingas_rs_step02_023</t>
  </si>
  <si>
    <t>mingas_rs_step02_026</t>
  </si>
  <si>
    <t>mingas_rs_step02_036</t>
  </si>
  <si>
    <t>mingas_rs_step02_046</t>
  </si>
  <si>
    <t>mingas_rs_step02_047</t>
  </si>
  <si>
    <t>mingas_rs_step02_063</t>
  </si>
  <si>
    <t>mingas_rs_step02_068</t>
  </si>
  <si>
    <t>mingas_rs_step02_073</t>
  </si>
  <si>
    <t>mingas_rs_step02_093</t>
  </si>
  <si>
    <t>mingas_rs_step02_103</t>
  </si>
  <si>
    <t>mingas_rs_step02_117</t>
  </si>
  <si>
    <t>mingas_rs_step03_009</t>
  </si>
  <si>
    <t>mingas_rs_step03_023</t>
  </si>
  <si>
    <t>mingas_rs_step03_026</t>
  </si>
  <si>
    <t>mingas_rs_step03_036</t>
  </si>
  <si>
    <t>mingas_rs_step03_046</t>
  </si>
  <si>
    <t>mingas_rs_step03_047</t>
  </si>
  <si>
    <t>mingas_rs_step03_063</t>
  </si>
  <si>
    <t>mingas_rs_step03_068</t>
  </si>
  <si>
    <t>mingas_rs_step03_073</t>
  </si>
  <si>
    <t>mingas_rs_step03_074</t>
  </si>
  <si>
    <t>mingas_rs_step03_093</t>
  </si>
  <si>
    <t>mingas_rs_step03_103</t>
  </si>
  <si>
    <t>mingas_rs_step04_009</t>
  </si>
  <si>
    <t>mingas_rs_step04_023</t>
  </si>
  <si>
    <t>mingas_rs_step04_026</t>
  </si>
  <si>
    <t>mingas_rs_step04_036</t>
  </si>
  <si>
    <t>mingas_rs_step04_046</t>
  </si>
  <si>
    <t>mingas_rs_step04_047</t>
  </si>
  <si>
    <t>mingas_rs_step04_063</t>
  </si>
  <si>
    <t>mingas_rs_step04_068</t>
  </si>
  <si>
    <t>mingas_rs_step04_073</t>
  </si>
  <si>
    <t>mingas_rs_step04_093</t>
  </si>
  <si>
    <t>mingas_rs_step04_103</t>
  </si>
  <si>
    <t>mingas_rs_step04_117</t>
  </si>
  <si>
    <t>mingas_rs_step05_009</t>
  </si>
  <si>
    <t>mingas_rs_step05_023</t>
  </si>
  <si>
    <t>mingas_rs_step05_026</t>
  </si>
  <si>
    <t>mingas_rs_step05_036</t>
  </si>
  <si>
    <t>mingas_rs_step05_046</t>
  </si>
  <si>
    <t>mingas_rs_step05_047</t>
  </si>
  <si>
    <t>mingas_rs_step05_063</t>
  </si>
  <si>
    <t>mingas_rs_step05_068</t>
  </si>
  <si>
    <t>mingas_rs_step05_073</t>
  </si>
  <si>
    <t>mingas_rs_step05_074</t>
  </si>
  <si>
    <t>mingas_rs_step05_093</t>
  </si>
  <si>
    <t>mingas_rs_step05_103</t>
  </si>
  <si>
    <t>mingas_rs_step05_130</t>
  </si>
  <si>
    <t>mingas_rs_step06_009</t>
  </si>
  <si>
    <t>mingas_rs_step06_023</t>
  </si>
  <si>
    <t>mingas_rs_step06_026</t>
  </si>
  <si>
    <t>mingas_rs_step06_036</t>
  </si>
  <si>
    <t>mingas_rs_step06_047</t>
  </si>
  <si>
    <t>mingas_rs_step06_063</t>
  </si>
  <si>
    <t>mingas_rs_step06_068</t>
  </si>
  <si>
    <t>mingas_rs_step06_073</t>
  </si>
  <si>
    <t>mingas_rs_step06_093</t>
  </si>
  <si>
    <t>mingas_rs_step06_103</t>
  </si>
  <si>
    <t>mingas_rs_step06_117</t>
  </si>
  <si>
    <t>mingas_rs_step06_130</t>
  </si>
  <si>
    <t>mingas_rs_step06_209</t>
  </si>
  <si>
    <t>mingas_rs_step07_009</t>
  </si>
  <si>
    <t>mingas_rs_step07_023</t>
  </si>
  <si>
    <t>mingas_rs_step07_026</t>
  </si>
  <si>
    <t>mingas_rs_step07_036</t>
  </si>
  <si>
    <t>mingas_rs_step07_046</t>
  </si>
  <si>
    <t>mingas_rs_step07_047</t>
  </si>
  <si>
    <t>mingas_rs_step07_068</t>
  </si>
  <si>
    <t>mingas_rs_step07_073</t>
  </si>
  <si>
    <t>mingas_rs_step07_093</t>
  </si>
  <si>
    <t>mingas_rs_step07_103</t>
  </si>
  <si>
    <t>mingas_rs_step07_117</t>
  </si>
  <si>
    <t>mingas_rs_step08_009</t>
  </si>
  <si>
    <t>mingas_rs_step08_023</t>
  </si>
  <si>
    <t>mingas_rs_step08_026</t>
  </si>
  <si>
    <t>mingas_rs_step08_036</t>
  </si>
  <si>
    <t>mingas_rs_step08_046</t>
  </si>
  <si>
    <t>mingas_rs_step08_047</t>
  </si>
  <si>
    <t>mingas_rs_step08_068</t>
  </si>
  <si>
    <t>mingas_rs_step08_093</t>
  </si>
  <si>
    <t>mingas_rs_step08_103</t>
  </si>
  <si>
    <t>mingas_rs_step08_117</t>
  </si>
  <si>
    <t>mingas_rs_step08_130</t>
  </si>
  <si>
    <t>mingas_rs_step08_163</t>
  </si>
  <si>
    <t>mingas_rs_step09_009</t>
  </si>
  <si>
    <t>mingas_rs_step09_023</t>
  </si>
  <si>
    <t>mingas_rs_step09_036</t>
  </si>
  <si>
    <t>mingas_rs_step09_046</t>
  </si>
  <si>
    <t>mingas_rs_step09_068</t>
  </si>
  <si>
    <t>mingas_rs_step09_073</t>
  </si>
  <si>
    <t>mingas_rs_step09_093</t>
  </si>
  <si>
    <t>mingas_rs_step09_103</t>
  </si>
  <si>
    <t>mingas_rs_step09_117</t>
  </si>
  <si>
    <t>mingas_rs_step09_163</t>
  </si>
  <si>
    <t>mingas_rs_step10_009</t>
  </si>
  <si>
    <t>mingas_rs_step10_026</t>
  </si>
  <si>
    <t>mingas_rs_step10_036</t>
  </si>
  <si>
    <t>mingas_rs_step10_046</t>
  </si>
  <si>
    <t>mingas_rs_step10_047</t>
  </si>
  <si>
    <t>mingas_rs_step10_048</t>
  </si>
  <si>
    <t>mingas_rs_step10_068</t>
  </si>
  <si>
    <t>mingas_rs_step10_073</t>
  </si>
  <si>
    <t>mingas_rs_step10_074</t>
  </si>
  <si>
    <t>mingas_rs_step10_103</t>
  </si>
  <si>
    <t>mingas_rs_step10_163</t>
  </si>
  <si>
    <t>mingas_rs_step11_036</t>
  </si>
  <si>
    <t>mingas_rs_step11_046</t>
  </si>
  <si>
    <t>mingas_rs_step11_068</t>
  </si>
  <si>
    <t>mingas_rs_step11_103</t>
  </si>
  <si>
    <t>mingas_rs_step12_046</t>
  </si>
  <si>
    <t>mingas_rs_step12_068</t>
  </si>
  <si>
    <t>mingas_rs_step12_073</t>
  </si>
  <si>
    <t>mingas_rs_step12_074</t>
  </si>
  <si>
    <t>mingas_rs_step12_093</t>
  </si>
  <si>
    <t>mingas_rs_step12_103</t>
  </si>
  <si>
    <t>mingas_rs_step13_068</t>
  </si>
  <si>
    <t>mingas_rs_step13_073</t>
  </si>
  <si>
    <t>mingas_rs_step13_103</t>
  </si>
  <si>
    <t>mingas_rs_step13_117</t>
  </si>
  <si>
    <t>mingas_rs_step13_163</t>
  </si>
  <si>
    <t>mingas_rs_step14_036</t>
  </si>
  <si>
    <t>mingas_rs_step14_068</t>
  </si>
  <si>
    <t>mingas_rs_step14_073</t>
  </si>
  <si>
    <t>mingas_rs_step16_009</t>
  </si>
  <si>
    <t>mingas_rs_step16_036</t>
  </si>
  <si>
    <t>mingas_rs_step16_046</t>
  </si>
  <si>
    <t>mingas_rs_step16_047</t>
  </si>
  <si>
    <t>mingas_rs_step16_048</t>
  </si>
  <si>
    <t>mingas_rs_step16_068</t>
  </si>
  <si>
    <t>mingas_rs_step16_073</t>
  </si>
  <si>
    <t>mingas_rs_step16_074</t>
  </si>
  <si>
    <t>mingas_rs_step16_103</t>
  </si>
  <si>
    <t>mingas_rs_step16_105</t>
  </si>
  <si>
    <t>mingas_rs_step16_130</t>
  </si>
  <si>
    <t>mingas_rs_step16_163</t>
  </si>
  <si>
    <t>mingas_rs_step16_164</t>
  </si>
  <si>
    <t>mingas_rs_step16_137</t>
  </si>
  <si>
    <t>mingas_rs_step01_004</t>
  </si>
  <si>
    <t>mingas_rs_step01_020</t>
  </si>
  <si>
    <t>mingas_rs_step02_004</t>
  </si>
  <si>
    <t>mingas_rs_step02_010</t>
  </si>
  <si>
    <t>mingas_rs_step02_020</t>
  </si>
  <si>
    <t>mingas_rs_step03_004</t>
  </si>
  <si>
    <t>mingas_rs_step03_010</t>
  </si>
  <si>
    <t>mingas_rs_step03_020</t>
  </si>
  <si>
    <t>mingas_rs_step04_004</t>
  </si>
  <si>
    <t>mingas_rs_step04_010</t>
  </si>
  <si>
    <t>mingas_rs_step04_020</t>
  </si>
  <si>
    <t>mingas_rs_step05_004</t>
  </si>
  <si>
    <t>mingas_rs_step05_010</t>
  </si>
  <si>
    <t>mingas_rs_step05_020</t>
  </si>
  <si>
    <t>mingas_rs_step06_004</t>
  </si>
  <si>
    <t>mingas_rs_step06_010</t>
  </si>
  <si>
    <t>mingas_rs_step06_020</t>
  </si>
  <si>
    <t>mingas_rs_step07_004</t>
  </si>
  <si>
    <t>mingas_rs_step07_010</t>
  </si>
  <si>
    <t>mingas_rs_step07_020</t>
  </si>
  <si>
    <t>mingas_rs_step08_004</t>
  </si>
  <si>
    <t>mingas_rs_step08_010</t>
  </si>
  <si>
    <t>mingas_rs_step08_020</t>
  </si>
  <si>
    <t>mingas_rs_step09_004</t>
  </si>
  <si>
    <t>mingas_rs_step09_010</t>
  </si>
  <si>
    <t>mingas_rs_step09_020</t>
  </si>
  <si>
    <t>mingas_rs_step10_004</t>
  </si>
  <si>
    <t>mingas_rs_step10_010</t>
  </si>
  <si>
    <t>mingas_rs_step10_020</t>
  </si>
  <si>
    <t>mingas_rs_step11_004</t>
  </si>
  <si>
    <t>mingas_rs_step11_010</t>
  </si>
  <si>
    <t>mingas_rs_step11_020</t>
  </si>
  <si>
    <t>mingas_rs_step12_004</t>
  </si>
  <si>
    <t>mingas_rs_step12_010</t>
  </si>
  <si>
    <t>mingas_rs_step12_020</t>
  </si>
  <si>
    <t>mingas_rs_step13_010</t>
  </si>
  <si>
    <t>mingas_rs_step15_010</t>
  </si>
  <si>
    <t>mingas_rs_step16_010</t>
  </si>
  <si>
    <t>mingas_rs_step04_287</t>
  </si>
  <si>
    <t>mingas_rs_step05_287</t>
  </si>
  <si>
    <t>mingas_rs_step06_287</t>
  </si>
  <si>
    <t>mingas_rs_step07_287</t>
  </si>
  <si>
    <t>mingas_rs_step08_287</t>
  </si>
  <si>
    <t>mingas_rs_step10_287</t>
  </si>
  <si>
    <t>mingas_rs_step16_287</t>
  </si>
  <si>
    <t>mingas_rs_step01_007</t>
  </si>
  <si>
    <t>mingas_rs_step02_007</t>
  </si>
  <si>
    <t>mingas_rs_step03_007</t>
  </si>
  <si>
    <t>mingas_rs_step04_007</t>
  </si>
  <si>
    <t>mingas_rs_step05_007</t>
  </si>
  <si>
    <t>mingas_rs_step05_077</t>
  </si>
  <si>
    <t>mingas_rs_step06_007</t>
  </si>
  <si>
    <t>mingas_rs_step07_007</t>
  </si>
  <si>
    <t>mingas_rs_step08_007</t>
  </si>
  <si>
    <t>mingas_rs_step11_007</t>
  </si>
  <si>
    <t>mingas_rs_step13_007</t>
  </si>
  <si>
    <t>mingas_rs_step14_007</t>
  </si>
  <si>
    <t>mingas_rs_step15_007</t>
  </si>
  <si>
    <t>mingas_rs_step16_007</t>
  </si>
  <si>
    <t>mingas_rs_step02_015</t>
  </si>
  <si>
    <t>mingas_rs_step04_015</t>
  </si>
  <si>
    <t>mingas_rs_step05_015</t>
  </si>
  <si>
    <t>mingas_rs_step06_015</t>
  </si>
  <si>
    <t>mingas_rs_step08_015</t>
  </si>
  <si>
    <t>mingas_rs_step16_015</t>
  </si>
  <si>
    <t>mingas_rs_step02_037</t>
  </si>
  <si>
    <t>mingas_rs_step03_037</t>
  </si>
  <si>
    <t>mingas_rs_step04_037</t>
  </si>
  <si>
    <t>mingas_rs_step05_037</t>
  </si>
  <si>
    <t>mingas_rs_step06_037</t>
  </si>
  <si>
    <t>mingas_rs_step07_037</t>
  </si>
  <si>
    <t>mingas_rs_step09_037</t>
  </si>
  <si>
    <t>mingas_rs_step10_037</t>
  </si>
  <si>
    <t>mingas_rs_step15_037</t>
  </si>
  <si>
    <t>mingas_rs_step16_037</t>
  </si>
  <si>
    <t>OIL_009</t>
  </si>
  <si>
    <t>minoil_rs_step01_009</t>
  </si>
  <si>
    <t>minoil_rs_step02_009</t>
  </si>
  <si>
    <t>minoil_rs_step03_009</t>
  </si>
  <si>
    <t>minoil_rs_step04_009</t>
  </si>
  <si>
    <t>minoil_rs_step05_009</t>
  </si>
  <si>
    <t>minoil_rs_step06_009</t>
  </si>
  <si>
    <t>minoil_rs_step07_009</t>
  </si>
  <si>
    <t>minoil_rs_step08_009</t>
  </si>
  <si>
    <t>minoil_rs_step09_009</t>
  </si>
  <si>
    <t>minoil_rs_step11_009</t>
  </si>
  <si>
    <t>minoil_rs_step13_009</t>
  </si>
  <si>
    <t>minoil_rs_step14_009</t>
  </si>
  <si>
    <t>minoil_rs_step16_009</t>
  </si>
  <si>
    <t>minoil_rs_step30_009</t>
  </si>
  <si>
    <t>minoil_rs_step01_103</t>
  </si>
  <si>
    <t>OIL_103</t>
  </si>
  <si>
    <t>minoil_rs_step02_103</t>
  </si>
  <si>
    <t>minoil_rs_step03_103</t>
  </si>
  <si>
    <t>minoil_rs_step04_103</t>
  </si>
  <si>
    <t>minoil_rs_step05_103</t>
  </si>
  <si>
    <t>minoil_rs_step06_103</t>
  </si>
  <si>
    <t>minoil_rs_step07_103</t>
  </si>
  <si>
    <t>minoil_rs_step08_103</t>
  </si>
  <si>
    <t>minoil_rs_step09_103</t>
  </si>
  <si>
    <t>minoil_rs_step10_103</t>
  </si>
  <si>
    <t>minoil_rs_step11_103</t>
  </si>
  <si>
    <t>minoil_rs_step12_103</t>
  </si>
  <si>
    <t>minoil_rs_step13_103</t>
  </si>
  <si>
    <t>minoil_rs_step14_103</t>
  </si>
  <si>
    <t>minoil_rs_step15_103</t>
  </si>
  <si>
    <t>minoil_rs_step16_103</t>
  </si>
  <si>
    <t>minoil_rs_step19_103</t>
  </si>
  <si>
    <t>minoil_rs_step30_103</t>
  </si>
  <si>
    <t>OIL_130</t>
  </si>
  <si>
    <t>minoil_rs_step06_130</t>
  </si>
  <si>
    <t>minoil_rs_step30_130</t>
  </si>
  <si>
    <t>OIL_163</t>
  </si>
  <si>
    <t>minoil_rs_step05_163</t>
  </si>
  <si>
    <t>minoil_rs_step30_163</t>
  </si>
  <si>
    <t>OIL_209</t>
  </si>
  <si>
    <t>minoil_rs_step09_209</t>
  </si>
  <si>
    <t>OIL_042</t>
  </si>
  <si>
    <t>minoil_rs_step08_042</t>
  </si>
  <si>
    <t>OIL_052</t>
  </si>
  <si>
    <t>minoil_rs_step05_052</t>
  </si>
  <si>
    <t>minoil_rs_step06_052</t>
  </si>
  <si>
    <t>minoil_rs_step07_052</t>
  </si>
  <si>
    <t>minoil_rs_step08_052</t>
  </si>
  <si>
    <t>minoil_rs_step18_052</t>
  </si>
  <si>
    <t>minoil_rs_step19_052</t>
  </si>
  <si>
    <t>minoil_rs_step30_052</t>
  </si>
  <si>
    <t>OIL_071</t>
  </si>
  <si>
    <t>minoil_rs_step10_071</t>
  </si>
  <si>
    <t>minoil_rs_step13_071</t>
  </si>
  <si>
    <t>minoil_rs_step14_071</t>
  </si>
  <si>
    <t>minoil_rs_step15_071</t>
  </si>
  <si>
    <t>OIL_084</t>
  </si>
  <si>
    <t>minoil_rs_step03_084</t>
  </si>
  <si>
    <t>minoil_rs_step04_084</t>
  </si>
  <si>
    <t>minoil_rs_step06_084</t>
  </si>
  <si>
    <t>minoil_rs_step07_084</t>
  </si>
  <si>
    <t>minoil_rs_step08_084</t>
  </si>
  <si>
    <t>minoil_rs_step10_084</t>
  </si>
  <si>
    <t>minoil_rs_step11_084</t>
  </si>
  <si>
    <t>minoil_rs_step12_084</t>
  </si>
  <si>
    <t>minoil_rs_step14_084</t>
  </si>
  <si>
    <t>minoil_rs_step15_084</t>
  </si>
  <si>
    <t>minoil_rs_step16_084</t>
  </si>
  <si>
    <t>minoil_rs_step17_084</t>
  </si>
  <si>
    <t>minoil_rs_step18_084</t>
  </si>
  <si>
    <t>minoil_rs_step19_084</t>
  </si>
  <si>
    <t>minoil_rs_step20_084</t>
  </si>
  <si>
    <t>minoil_rs_step21_084</t>
  </si>
  <si>
    <t>minoil_rs_step26_084</t>
  </si>
  <si>
    <t>minoil_rs_step27_084</t>
  </si>
  <si>
    <t>minoil_rs_step30_084</t>
  </si>
  <si>
    <t>OIL_087</t>
  </si>
  <si>
    <t>minoil_rs_step30_087</t>
  </si>
  <si>
    <t>OIL_098</t>
  </si>
  <si>
    <t>minoil_rs_step06_098</t>
  </si>
  <si>
    <t>minoil_rs_step07_098</t>
  </si>
  <si>
    <t>minoil_rs_step30_098</t>
  </si>
  <si>
    <t>minoil_rs_step09_099</t>
  </si>
  <si>
    <t>OIL_099</t>
  </si>
  <si>
    <t>minoil_rs_step10_099</t>
  </si>
  <si>
    <t>minoil_rs_step12_099</t>
  </si>
  <si>
    <t>minoil_rs_step13_099</t>
  </si>
  <si>
    <t>minoil_rs_step14_099</t>
  </si>
  <si>
    <t>minoil_rs_step15_099</t>
  </si>
  <si>
    <t>minoil_rs_step16_099</t>
  </si>
  <si>
    <t>minoil_rs_step17_099</t>
  </si>
  <si>
    <t>minoil_rs_step18_099</t>
  </si>
  <si>
    <t>OIL_100</t>
  </si>
  <si>
    <t>minoil_rs_step08_100</t>
  </si>
  <si>
    <t>minoil_rs_step09_100</t>
  </si>
  <si>
    <t>minoil_rs_step10_100</t>
  </si>
  <si>
    <t>minoil_rs_step11_100</t>
  </si>
  <si>
    <t>minoil_rs_step12_100</t>
  </si>
  <si>
    <t>OIL_111</t>
  </si>
  <si>
    <t>minoil_rs_step30_111</t>
  </si>
  <si>
    <t>OIL_141</t>
  </si>
  <si>
    <t>minoil_rs_step03_141</t>
  </si>
  <si>
    <t>minoil_rs_step04_141</t>
  </si>
  <si>
    <t>minoil_rs_step05_141</t>
  </si>
  <si>
    <t>minoil_rs_step06_141</t>
  </si>
  <si>
    <t>minoil_rs_step07_141</t>
  </si>
  <si>
    <t>minoil_rs_step08_141</t>
  </si>
  <si>
    <t>minoil_rs_step09_141</t>
  </si>
  <si>
    <t>minoil_rs_step10_141</t>
  </si>
  <si>
    <t>minoil_rs_step11_141</t>
  </si>
  <si>
    <t>minoil_rs_step12_141</t>
  </si>
  <si>
    <t>minoil_rs_step13_141</t>
  </si>
  <si>
    <t>minoil_rs_step14_141</t>
  </si>
  <si>
    <t>minoil_rs_step15_141</t>
  </si>
  <si>
    <t>minoil_rs_step16_141</t>
  </si>
  <si>
    <t>minoil_rs_step17_141</t>
  </si>
  <si>
    <t>minoil_rs_step22_141</t>
  </si>
  <si>
    <t>OIL_145</t>
  </si>
  <si>
    <t>minoil_rs_step08_145</t>
  </si>
  <si>
    <t>minoil_rs_step14_145</t>
  </si>
  <si>
    <t>minoil_rs_step15_145</t>
  </si>
  <si>
    <t>minoil_rs_step16_145</t>
  </si>
  <si>
    <t>minoil_rs_step18_145</t>
  </si>
  <si>
    <t>minoil_rs_step21_145</t>
  </si>
  <si>
    <t>minoil_rs_step24_145</t>
  </si>
  <si>
    <t>minoil_rs_step25_145</t>
  </si>
  <si>
    <t>minoil_rs_step29_145</t>
  </si>
  <si>
    <t>minoil_rs_step30_145</t>
  </si>
  <si>
    <t>OIL_148</t>
  </si>
  <si>
    <t>minoil_rs_step30_148</t>
  </si>
  <si>
    <t>minoil_rs_step04_154</t>
  </si>
  <si>
    <t>OIL_154</t>
  </si>
  <si>
    <t>minoil_rs_step09_154</t>
  </si>
  <si>
    <t>minoil_rs_step10_154</t>
  </si>
  <si>
    <t>minoil_rs_step11_154</t>
  </si>
  <si>
    <t>minoil_rs_step30_154</t>
  </si>
  <si>
    <t>OIL_159</t>
  </si>
  <si>
    <t>minoil_rs_step06_159</t>
  </si>
  <si>
    <t>minoil_rs_step07_159</t>
  </si>
  <si>
    <t>minoil_rs_step27_159</t>
  </si>
  <si>
    <t>OIL_016</t>
  </si>
  <si>
    <t>minoil_rs_step01_016</t>
  </si>
  <si>
    <t>minoil_rs_step02_016</t>
  </si>
  <si>
    <t>minoil_rs_step03_016</t>
  </si>
  <si>
    <t>minoil_rs_step04_016</t>
  </si>
  <si>
    <t>minoil_rs_step05_016</t>
  </si>
  <si>
    <t>minoil_rs_step06_016</t>
  </si>
  <si>
    <t>minoil_rs_step07_016</t>
  </si>
  <si>
    <t>minoil_rs_step08_016</t>
  </si>
  <si>
    <t>minoil_rs_step09_016</t>
  </si>
  <si>
    <t>minoil_rs_step10_016</t>
  </si>
  <si>
    <t>minoil_rs_step11_016</t>
  </si>
  <si>
    <t>minoil_rs_step12_016</t>
  </si>
  <si>
    <t>minoil_rs_step13_016</t>
  </si>
  <si>
    <t>minoil_rs_step14_016</t>
  </si>
  <si>
    <t>minoil_rs_step15_016</t>
  </si>
  <si>
    <t>minoil_rs_step16_016</t>
  </si>
  <si>
    <t>minoil_rs_step17_016</t>
  </si>
  <si>
    <t>minoil_rs_step18_016</t>
  </si>
  <si>
    <t>minoil_rs_step19_016</t>
  </si>
  <si>
    <t>minoil_rs_step20_016</t>
  </si>
  <si>
    <t>minoil_rs_step21_016</t>
  </si>
  <si>
    <t>minoil_rs_step22_016</t>
  </si>
  <si>
    <t>minoil_rs_step23_016</t>
  </si>
  <si>
    <t>minoil_rs_step25_016</t>
  </si>
  <si>
    <t>OIL_060</t>
  </si>
  <si>
    <t>minoil_rs_step30_060</t>
  </si>
  <si>
    <t>OIL_132</t>
  </si>
  <si>
    <t>minoil_rs_step04_132</t>
  </si>
  <si>
    <t>minoil_rs_step05_132</t>
  </si>
  <si>
    <t>minoil_rs_step06_132</t>
  </si>
  <si>
    <t>minoil_rs_step09_132</t>
  </si>
  <si>
    <t>minoil_rs_step10_132</t>
  </si>
  <si>
    <t>minoil_rs_step11_132</t>
  </si>
  <si>
    <t>minoil_rs_step12_132</t>
  </si>
  <si>
    <t>minoil_rs_step13_132</t>
  </si>
  <si>
    <t>minoil_rs_step14_132</t>
  </si>
  <si>
    <t>minoil_rs_step15_132</t>
  </si>
  <si>
    <t>minoil_rs_step17_132</t>
  </si>
  <si>
    <t>minoil_rs_step03_133</t>
  </si>
  <si>
    <t>OIL_133</t>
  </si>
  <si>
    <t>minoil_rs_step06_133</t>
  </si>
  <si>
    <t>minoil_rs_step10_133</t>
  </si>
  <si>
    <t>minoil_rs_step16_133</t>
  </si>
  <si>
    <t>minoil_rs_step17_133</t>
  </si>
  <si>
    <t>minoil_rs_step18_133</t>
  </si>
  <si>
    <t>minoil_rs_step19_133</t>
  </si>
  <si>
    <t>minoil_rs_step20_133</t>
  </si>
  <si>
    <t>minoil_rs_step22_133</t>
  </si>
  <si>
    <t>minoil_rs_step27_133</t>
  </si>
  <si>
    <t>minoil_rs_step29_133</t>
  </si>
  <si>
    <t>minoil_rs_step30_133</t>
  </si>
  <si>
    <t>OIL_173</t>
  </si>
  <si>
    <t>minoil_rs_step04_173</t>
  </si>
  <si>
    <t>minoil_rs_step06_173</t>
  </si>
  <si>
    <t>minoil_rs_step07_173</t>
  </si>
  <si>
    <t>minoil_rs_step11_173</t>
  </si>
  <si>
    <t>minoil_rs_step13_173</t>
  </si>
  <si>
    <t>minoil_rs_step14_173</t>
  </si>
  <si>
    <t>minoil_rs_step15_173</t>
  </si>
  <si>
    <t>minoil_rs_step16_173</t>
  </si>
  <si>
    <t>minoil_rs_step17_173</t>
  </si>
  <si>
    <t>minoil_rs_step18_173</t>
  </si>
  <si>
    <t>minoil_rs_step19_173</t>
  </si>
  <si>
    <t>minoil_rs_step20_173</t>
  </si>
  <si>
    <t>OIL_029</t>
  </si>
  <si>
    <t>minoil_rs_step30_029</t>
  </si>
  <si>
    <t>OIL_085</t>
  </si>
  <si>
    <t>minoil_rs_step02_085</t>
  </si>
  <si>
    <t>minoil_rs_step03_085</t>
  </si>
  <si>
    <t>minoil_rs_step05_085</t>
  </si>
  <si>
    <t>minoil_rs_step06_085</t>
  </si>
  <si>
    <t>minoil_rs_step07_085</t>
  </si>
  <si>
    <t>minoil_rs_step08_085</t>
  </si>
  <si>
    <t>minoil_rs_step09_085</t>
  </si>
  <si>
    <t>minoil_rs_step30_085</t>
  </si>
  <si>
    <t>OIL_096</t>
  </si>
  <si>
    <t>minoil_rs_step08_096</t>
  </si>
  <si>
    <t>minoil_rs_step09_096</t>
  </si>
  <si>
    <t>minoil_rs_step30_096</t>
  </si>
  <si>
    <t>minoil_rs_step04_135</t>
  </si>
  <si>
    <t>OIL_135</t>
  </si>
  <si>
    <t>minoil_rs_step00_136</t>
  </si>
  <si>
    <t>OIL_136</t>
  </si>
  <si>
    <t>minoil_rs_step01_136</t>
  </si>
  <si>
    <t>minoil_rs_step02_136</t>
  </si>
  <si>
    <t>minoil_rs_step03_136</t>
  </si>
  <si>
    <t>minoil_rs_step04_136</t>
  </si>
  <si>
    <t>minoil_rs_step05_136</t>
  </si>
  <si>
    <t>minoil_rs_step06_136</t>
  </si>
  <si>
    <t>minoil_rs_step07_136</t>
  </si>
  <si>
    <t>minoil_rs_step08_136</t>
  </si>
  <si>
    <t>minoil_rs_step09_136</t>
  </si>
  <si>
    <t>minoil_rs_step10_136</t>
  </si>
  <si>
    <t>minoil_rs_step11_136</t>
  </si>
  <si>
    <t>minoil_rs_step12_136</t>
  </si>
  <si>
    <t>minoil_rs_step13_136</t>
  </si>
  <si>
    <t>minoil_rs_step14_136</t>
  </si>
  <si>
    <t>minoil_rs_step15_136</t>
  </si>
  <si>
    <t>minoil_rs_step16_136</t>
  </si>
  <si>
    <t>minoil_rs_step17_136</t>
  </si>
  <si>
    <t>minoil_rs_step19_136</t>
  </si>
  <si>
    <t>minoil_rs_step30_136</t>
  </si>
  <si>
    <t>minoil_rs_step04_153</t>
  </si>
  <si>
    <t>OIL_153</t>
  </si>
  <si>
    <t>minoil_rs_step05_153</t>
  </si>
  <si>
    <t>minoil_rs_step11_153</t>
  </si>
  <si>
    <t>minoil_rs_step30_153</t>
  </si>
  <si>
    <t>minoil_rs_step30_177</t>
  </si>
  <si>
    <t>OIL_177</t>
  </si>
  <si>
    <t>minoil_rs_step00_027</t>
  </si>
  <si>
    <t>OIL_027</t>
  </si>
  <si>
    <t>minoil_rs_step02_027</t>
  </si>
  <si>
    <t>minoil_rs_step03_027</t>
  </si>
  <si>
    <t>minoil_rs_step04_027</t>
  </si>
  <si>
    <t>minoil_rs_step05_027</t>
  </si>
  <si>
    <t>minoil_rs_step06_027</t>
  </si>
  <si>
    <t>minoil_rs_step07_027</t>
  </si>
  <si>
    <t>minoil_rs_step08_027</t>
  </si>
  <si>
    <t>minoil_rs_step09_027</t>
  </si>
  <si>
    <t>minoil_rs_step10_027</t>
  </si>
  <si>
    <t>minoil_rs_step11_027</t>
  </si>
  <si>
    <t>minoil_rs_step12_027</t>
  </si>
  <si>
    <t>minoil_rs_step13_027</t>
  </si>
  <si>
    <t>minoil_rs_step14_027</t>
  </si>
  <si>
    <t>minoil_rs_step15_027</t>
  </si>
  <si>
    <t>minoil_rs_step16_027</t>
  </si>
  <si>
    <t>minoil_rs_step17_027</t>
  </si>
  <si>
    <t>minoil_rs_step18_027</t>
  </si>
  <si>
    <t>minoil_rs_step20_027</t>
  </si>
  <si>
    <t>minoil_rs_step22_027</t>
  </si>
  <si>
    <t>minoil_rs_step29_027</t>
  </si>
  <si>
    <t>minoil_rs_step30_027</t>
  </si>
  <si>
    <t>OIL_045</t>
  </si>
  <si>
    <t>minoil_rs_step01_045</t>
  </si>
  <si>
    <t>minoil_rs_step02_045</t>
  </si>
  <si>
    <t>minoil_rs_step03_045</t>
  </si>
  <si>
    <t>minoil_rs_step04_045</t>
  </si>
  <si>
    <t>minoil_rs_step05_045</t>
  </si>
  <si>
    <t>minoil_rs_step06_045</t>
  </si>
  <si>
    <t>minoil_rs_step07_045</t>
  </si>
  <si>
    <t>minoil_rs_step08_045</t>
  </si>
  <si>
    <t>minoil_rs_step09_045</t>
  </si>
  <si>
    <t>minoil_rs_step10_045</t>
  </si>
  <si>
    <t>minoil_rs_step11_045</t>
  </si>
  <si>
    <t>minoil_rs_step12_045</t>
  </si>
  <si>
    <t>minoil_rs_step13_045</t>
  </si>
  <si>
    <t>minoil_rs_step14_045</t>
  </si>
  <si>
    <t>minoil_rs_step15_045</t>
  </si>
  <si>
    <t>minoil_rs_step17_045</t>
  </si>
  <si>
    <t>minoil_rs_step18_045</t>
  </si>
  <si>
    <t>minoil_rs_step30_045</t>
  </si>
  <si>
    <t>OIL_056</t>
  </si>
  <si>
    <t>minoil_rs_step03_056</t>
  </si>
  <si>
    <t>minoil_rs_step16_056</t>
  </si>
  <si>
    <t>minoil_rs_step17_056</t>
  </si>
  <si>
    <t>minoil_rs_step18_056</t>
  </si>
  <si>
    <t>minoil_rs_step19_056</t>
  </si>
  <si>
    <t>minoil_rs_step20_056</t>
  </si>
  <si>
    <t>minoil_rs_step21_056</t>
  </si>
  <si>
    <t>minoil_rs_step22_056</t>
  </si>
  <si>
    <t>minoil_rs_step23_056</t>
  </si>
  <si>
    <t>minoil_rs_step30_056</t>
  </si>
  <si>
    <t>OIL_094</t>
  </si>
  <si>
    <t>minoil_rs_step02_094</t>
  </si>
  <si>
    <t>minoil_rs_step03_094</t>
  </si>
  <si>
    <t>minoil_rs_step04_094</t>
  </si>
  <si>
    <t>minoil_rs_step06_094</t>
  </si>
  <si>
    <t>minoil_rs_step07_094</t>
  </si>
  <si>
    <t>minoil_rs_step08_094</t>
  </si>
  <si>
    <t>minoil_rs_step10_094</t>
  </si>
  <si>
    <t>minoil_rs_step14_094</t>
  </si>
  <si>
    <t>minoil_rs_step15_094</t>
  </si>
  <si>
    <t>minoil_rs_step16_094</t>
  </si>
  <si>
    <t>minoil_rs_step17_094</t>
  </si>
  <si>
    <t>minoil_rs_step18_094</t>
  </si>
  <si>
    <t>minoil_rs_step19_094</t>
  </si>
  <si>
    <t>minoil_rs_step20_094</t>
  </si>
  <si>
    <t>minoil_rs_step21_094</t>
  </si>
  <si>
    <t>minoil_rs_step26_094</t>
  </si>
  <si>
    <t>minoil_rs_step28_094</t>
  </si>
  <si>
    <t>minoil_rs_step29_094</t>
  </si>
  <si>
    <t>minoil_rs_step30_094</t>
  </si>
  <si>
    <t>minoil_rs_step00_109</t>
  </si>
  <si>
    <t>OIL_109</t>
  </si>
  <si>
    <t>minoil_rs_step02_109</t>
  </si>
  <si>
    <t>minoil_rs_step04_109</t>
  </si>
  <si>
    <t>minoil_rs_step05_109</t>
  </si>
  <si>
    <t>minoil_rs_step06_109</t>
  </si>
  <si>
    <t>minoil_rs_step07_109</t>
  </si>
  <si>
    <t>minoil_rs_step08_109</t>
  </si>
  <si>
    <t>minoil_rs_step09_109</t>
  </si>
  <si>
    <t>minoil_rs_step11_109</t>
  </si>
  <si>
    <t>minoil_rs_step12_109</t>
  </si>
  <si>
    <t>minoil_rs_step14_109</t>
  </si>
  <si>
    <t>minoil_rs_step15_109</t>
  </si>
  <si>
    <t>minoil_rs_step16_109</t>
  </si>
  <si>
    <t>minoil_rs_step17_109</t>
  </si>
  <si>
    <t>minoil_rs_step21_109</t>
  </si>
  <si>
    <t>minoil_rs_step23_109</t>
  </si>
  <si>
    <t>minoil_rs_step30_109</t>
  </si>
  <si>
    <t>OIL_119</t>
  </si>
  <si>
    <t>minoil_rs_step10_119</t>
  </si>
  <si>
    <t>minoil_rs_step11_119</t>
  </si>
  <si>
    <t>minoil_rs_step12_119</t>
  </si>
  <si>
    <t>minoil_rs_step14_119</t>
  </si>
  <si>
    <t>minoil_rs_step00_014</t>
  </si>
  <si>
    <t>OIL_014</t>
  </si>
  <si>
    <t>minoil_rs_step08_014</t>
  </si>
  <si>
    <t>minoil_rs_step00_061</t>
  </si>
  <si>
    <t>OIL_061</t>
  </si>
  <si>
    <t>minoil_rs_step00_089</t>
  </si>
  <si>
    <t>OIL_089</t>
  </si>
  <si>
    <t>minoil_rs_step05_089</t>
  </si>
  <si>
    <t>minoil_rs_step08_089</t>
  </si>
  <si>
    <t>minoil_rs_step22_089</t>
  </si>
  <si>
    <t>minoil_rs_step23_089</t>
  </si>
  <si>
    <t>minoil_rs_step27_089</t>
  </si>
  <si>
    <t>minoil_rs_step30_089</t>
  </si>
  <si>
    <t>OIL_017</t>
  </si>
  <si>
    <t>minoil_rs_step01_017</t>
  </si>
  <si>
    <t>minoil_rs_step02_017</t>
  </si>
  <si>
    <t>minoil_rs_step13_017</t>
  </si>
  <si>
    <t>minoil_rs_step17_017</t>
  </si>
  <si>
    <t>minoil_rs_step18_017</t>
  </si>
  <si>
    <t>minoil_rs_step30_017</t>
  </si>
  <si>
    <t>minoil_rs_step00_019</t>
  </si>
  <si>
    <t>OIL_019</t>
  </si>
  <si>
    <t>minoil_rs_step05_019</t>
  </si>
  <si>
    <t>minoil_rs_step07_019</t>
  </si>
  <si>
    <t>minoil_rs_step08_019</t>
  </si>
  <si>
    <t>minoil_rs_step09_019</t>
  </si>
  <si>
    <t>minoil_rs_step10_019</t>
  </si>
  <si>
    <t>minoil_rs_step11_019</t>
  </si>
  <si>
    <t>minoil_rs_step12_019</t>
  </si>
  <si>
    <t>OIL_021</t>
  </si>
  <si>
    <t>minoil_rs_step12_021</t>
  </si>
  <si>
    <t>minoil_rs_step13_021</t>
  </si>
  <si>
    <t>minoil_rs_step14_021</t>
  </si>
  <si>
    <t>minoil_rs_step15_021</t>
  </si>
  <si>
    <t>minoil_rs_step16_021</t>
  </si>
  <si>
    <t>minoil_rs_step00_024</t>
  </si>
  <si>
    <t>OIL_024</t>
  </si>
  <si>
    <t>minoil_rs_step18_024</t>
  </si>
  <si>
    <t>minoil_rs_step19_024</t>
  </si>
  <si>
    <t>minoil_rs_step30_024</t>
  </si>
  <si>
    <t>minoil_rs_step00_028</t>
  </si>
  <si>
    <t>OIL_028</t>
  </si>
  <si>
    <t>minoil_rs_step03_028</t>
  </si>
  <si>
    <t>minoil_rs_step05_028</t>
  </si>
  <si>
    <t>minoil_rs_step06_028</t>
  </si>
  <si>
    <t>minoil_rs_step08_028</t>
  </si>
  <si>
    <t>minoil_rs_step09_028</t>
  </si>
  <si>
    <t>minoil_rs_step10_028</t>
  </si>
  <si>
    <t>minoil_rs_step11_028</t>
  </si>
  <si>
    <t>minoil_rs_step16_028</t>
  </si>
  <si>
    <t>minoil_rs_step17_028</t>
  </si>
  <si>
    <t>minoil_rs_step18_028</t>
  </si>
  <si>
    <t>minoil_rs_step19_028</t>
  </si>
  <si>
    <t>minoil_rs_step20_028</t>
  </si>
  <si>
    <t>minoil_rs_step21_028</t>
  </si>
  <si>
    <t>minoil_rs_step22_028</t>
  </si>
  <si>
    <t>minoil_rs_step23_028</t>
  </si>
  <si>
    <t>minoil_rs_step24_028</t>
  </si>
  <si>
    <t>minoil_rs_step26_028</t>
  </si>
  <si>
    <t>minoil_rs_step27_028</t>
  </si>
  <si>
    <t>minoil_rs_step28_028</t>
  </si>
  <si>
    <t>minoil_rs_step30_028</t>
  </si>
  <si>
    <t>minoil_rs_step00_030</t>
  </si>
  <si>
    <t>OIL_030</t>
  </si>
  <si>
    <t>minoil_rs_step03_030</t>
  </si>
  <si>
    <t>minoil_rs_step04_030</t>
  </si>
  <si>
    <t>minoil_rs_step05_030</t>
  </si>
  <si>
    <t>minoil_rs_step06_030</t>
  </si>
  <si>
    <t>minoil_rs_step07_030</t>
  </si>
  <si>
    <t>minoil_rs_step08_030</t>
  </si>
  <si>
    <t>minoil_rs_step09_030</t>
  </si>
  <si>
    <t>minoil_rs_step10_030</t>
  </si>
  <si>
    <t>minoil_rs_step11_030</t>
  </si>
  <si>
    <t>minoil_rs_step12_030</t>
  </si>
  <si>
    <t>minoil_rs_step13_030</t>
  </si>
  <si>
    <t>minoil_rs_step14_030</t>
  </si>
  <si>
    <t>minoil_rs_step15_030</t>
  </si>
  <si>
    <t>minoil_rs_step19_030</t>
  </si>
  <si>
    <t>minoil_rs_step20_030</t>
  </si>
  <si>
    <t>minoil_rs_step21_030</t>
  </si>
  <si>
    <t>minoil_rs_step22_030</t>
  </si>
  <si>
    <t>minoil_rs_step23_030</t>
  </si>
  <si>
    <t>minoil_rs_step25_030</t>
  </si>
  <si>
    <t>minoil_rs_step26_030</t>
  </si>
  <si>
    <t>minoil_rs_step28_030</t>
  </si>
  <si>
    <t>minoil_rs_step29_030</t>
  </si>
  <si>
    <t>minoil_rs_step30_030</t>
  </si>
  <si>
    <t>OIL_064</t>
  </si>
  <si>
    <t>minoil_rs_step16_064</t>
  </si>
  <si>
    <t>minoil_rs_step18_064</t>
  </si>
  <si>
    <t>minoil_rs_step30_064</t>
  </si>
  <si>
    <t>OIL_090</t>
  </si>
  <si>
    <t>minoil_rs_step17_090</t>
  </si>
  <si>
    <t>minoil_rs_step29_090</t>
  </si>
  <si>
    <t>OIL_114</t>
  </si>
  <si>
    <t>minoil_rs_step10_114</t>
  </si>
  <si>
    <t>OIL_152</t>
  </si>
  <si>
    <t>minoil_rs_step02_152</t>
  </si>
  <si>
    <t>minoil_rs_step03_152</t>
  </si>
  <si>
    <t>minoil_rs_step04_152</t>
  </si>
  <si>
    <t>minoil_rs_step05_152</t>
  </si>
  <si>
    <t>minoil_rs_step06_152</t>
  </si>
  <si>
    <t>minoil_rs_step07_152</t>
  </si>
  <si>
    <t>minoil_rs_step09_152</t>
  </si>
  <si>
    <t>minoil_rs_step11_152</t>
  </si>
  <si>
    <t>minoil_rs_step14_152</t>
  </si>
  <si>
    <t>minoil_rs_step16_152</t>
  </si>
  <si>
    <t>minoil_rs_step17_152</t>
  </si>
  <si>
    <t>minoil_rs_step18_152</t>
  </si>
  <si>
    <t>OIL_156</t>
  </si>
  <si>
    <t>minoil_rs_step09_156</t>
  </si>
  <si>
    <t>minoil_rs_step10_156</t>
  </si>
  <si>
    <t>minoil_rs_step11_156</t>
  </si>
  <si>
    <t>minoil_rs_step12_156</t>
  </si>
  <si>
    <t>minoil_rs_step13_156</t>
  </si>
  <si>
    <t>OIL_157</t>
  </si>
  <si>
    <t>minoil_rs_step02_157</t>
  </si>
  <si>
    <t>minoil_rs_step09_157</t>
  </si>
  <si>
    <t>minoil_rs_step13_157</t>
  </si>
  <si>
    <t>minoil_rs_step16_157</t>
  </si>
  <si>
    <t>minoil_rs_step18_157</t>
  </si>
  <si>
    <t>OIL_166</t>
  </si>
  <si>
    <t>minoil_rs_step20_166</t>
  </si>
  <si>
    <t>minoil_rs_step26_166</t>
  </si>
  <si>
    <t>minoil_rs_step30_166</t>
  </si>
  <si>
    <t>OIL_208</t>
  </si>
  <si>
    <t>minoil_rs_step30_208</t>
  </si>
  <si>
    <t>OIL_306</t>
  </si>
  <si>
    <t>minoil_rs_step11_306</t>
  </si>
  <si>
    <t>minoil_rs_step00_022</t>
  </si>
  <si>
    <t>OIL_022</t>
  </si>
  <si>
    <t>minoil_rs_step02_022</t>
  </si>
  <si>
    <t>minoil_rs_step03_022</t>
  </si>
  <si>
    <t>minoil_rs_step04_022</t>
  </si>
  <si>
    <t>minoil_rs_step06_022</t>
  </si>
  <si>
    <t>minoil_rs_step07_022</t>
  </si>
  <si>
    <t>minoil_rs_step08_022</t>
  </si>
  <si>
    <t>minoil_rs_step09_022</t>
  </si>
  <si>
    <t>minoil_rs_step10_022</t>
  </si>
  <si>
    <t>minoil_rs_step11_022</t>
  </si>
  <si>
    <t>minoil_rs_step12_022</t>
  </si>
  <si>
    <t>minoil_rs_step13_022</t>
  </si>
  <si>
    <t>minoil_rs_step14_022</t>
  </si>
  <si>
    <t>minoil_rs_step15_022</t>
  </si>
  <si>
    <t>minoil_rs_step16_022</t>
  </si>
  <si>
    <t>minoil_rs_step17_022</t>
  </si>
  <si>
    <t>minoil_rs_step19_022</t>
  </si>
  <si>
    <t>minoil_rs_step21_022</t>
  </si>
  <si>
    <t>minoil_rs_step24_022</t>
  </si>
  <si>
    <t>minoil_rs_step30_022</t>
  </si>
  <si>
    <t>minoil_rs_step00_006</t>
  </si>
  <si>
    <t>OIL_006</t>
  </si>
  <si>
    <t>minoil_rs_step02_006</t>
  </si>
  <si>
    <t>minoil_rs_step03_006</t>
  </si>
  <si>
    <t>minoil_rs_step04_006</t>
  </si>
  <si>
    <t>minoil_rs_step05_006</t>
  </si>
  <si>
    <t>minoil_rs_step06_006</t>
  </si>
  <si>
    <t>minoil_rs_step07_006</t>
  </si>
  <si>
    <t>minoil_rs_step08_006</t>
  </si>
  <si>
    <t>minoil_rs_step09_006</t>
  </si>
  <si>
    <t>minoil_rs_step10_006</t>
  </si>
  <si>
    <t>minoil_rs_step11_006</t>
  </si>
  <si>
    <t>minoil_rs_step12_006</t>
  </si>
  <si>
    <t>minoil_rs_step13_006</t>
  </si>
  <si>
    <t>minoil_rs_step14_006</t>
  </si>
  <si>
    <t>minoil_rs_step15_006</t>
  </si>
  <si>
    <t>minoil_rs_step16_006</t>
  </si>
  <si>
    <t>minoil_rs_step17_006</t>
  </si>
  <si>
    <t>minoil_rs_step18_006</t>
  </si>
  <si>
    <t>minoil_rs_step19_006</t>
  </si>
  <si>
    <t>minoil_rs_step20_006</t>
  </si>
  <si>
    <t>minoil_rs_step23_006</t>
  </si>
  <si>
    <t>minoil_rs_step30_006</t>
  </si>
  <si>
    <t>minoil_rs_step00_020</t>
  </si>
  <si>
    <t>OIL_020</t>
  </si>
  <si>
    <t>minoil_rs_step01_020</t>
  </si>
  <si>
    <t>minoil_rs_step02_020</t>
  </si>
  <si>
    <t>minoil_rs_step03_020</t>
  </si>
  <si>
    <t>minoil_rs_step04_020</t>
  </si>
  <si>
    <t>minoil_rs_step05_020</t>
  </si>
  <si>
    <t>minoil_rs_step06_020</t>
  </si>
  <si>
    <t>minoil_rs_step07_020</t>
  </si>
  <si>
    <t>minoil_rs_step08_020</t>
  </si>
  <si>
    <t>minoil_rs_step09_020</t>
  </si>
  <si>
    <t>minoil_rs_step10_020</t>
  </si>
  <si>
    <t>minoil_rs_step11_020</t>
  </si>
  <si>
    <t>minoil_rs_step12_020</t>
  </si>
  <si>
    <t>minoil_rs_step13_020</t>
  </si>
  <si>
    <t>minoil_rs_step14_020</t>
  </si>
  <si>
    <t>minoil_rs_step15_020</t>
  </si>
  <si>
    <t>minoil_rs_step16_020</t>
  </si>
  <si>
    <t>minoil_rs_step17_020</t>
  </si>
  <si>
    <t>minoil_rs_step18_020</t>
  </si>
  <si>
    <t>minoil_rs_step19_020</t>
  </si>
  <si>
    <t>minoil_rs_step20_020</t>
  </si>
  <si>
    <t>minoil_rs_step21_020</t>
  </si>
  <si>
    <t>minoil_rs_step22_020</t>
  </si>
  <si>
    <t>minoil_rs_step23_020</t>
  </si>
  <si>
    <t>minoil_rs_step24_020</t>
  </si>
  <si>
    <t>minoil_rs_step25_020</t>
  </si>
  <si>
    <t>minoil_rs_step26_020</t>
  </si>
  <si>
    <t>minoil_rs_step27_020</t>
  </si>
  <si>
    <t>minoil_rs_step28_020</t>
  </si>
  <si>
    <t>minoil_rs_step29_020</t>
  </si>
  <si>
    <t>minoil_rs_step30_020</t>
  </si>
  <si>
    <t>minoil_rs_step00_002</t>
  </si>
  <si>
    <t>OIL_002</t>
  </si>
  <si>
    <t>minoil_rs_step01_002</t>
  </si>
  <si>
    <t>minoil_rs_step02_002</t>
  </si>
  <si>
    <t>minoil_rs_step03_002</t>
  </si>
  <si>
    <t>minoil_rs_step04_002</t>
  </si>
  <si>
    <t>minoil_rs_step05_002</t>
  </si>
  <si>
    <t>minoil_rs_step06_002</t>
  </si>
  <si>
    <t>minoil_rs_step07_002</t>
  </si>
  <si>
    <t>minoil_rs_step08_002</t>
  </si>
  <si>
    <t>minoil_rs_step09_002</t>
  </si>
  <si>
    <t>minoil_rs_step10_002</t>
  </si>
  <si>
    <t>minoil_rs_step11_002</t>
  </si>
  <si>
    <t>minoil_rs_step12_002</t>
  </si>
  <si>
    <t>minoil_rs_step13_002</t>
  </si>
  <si>
    <t>minoil_rs_step14_002</t>
  </si>
  <si>
    <t>minoil_rs_step15_002</t>
  </si>
  <si>
    <t>minoil_rs_step16_002</t>
  </si>
  <si>
    <t>minoil_rs_step17_002</t>
  </si>
  <si>
    <t>minoil_rs_step18_002</t>
  </si>
  <si>
    <t>minoil_rs_step19_002</t>
  </si>
  <si>
    <t>minoil_rs_step20_002</t>
  </si>
  <si>
    <t>minoil_rs_step21_002</t>
  </si>
  <si>
    <t>minoil_rs_step22_002</t>
  </si>
  <si>
    <t>minoil_rs_step23_002</t>
  </si>
  <si>
    <t>minoil_rs_step24_002</t>
  </si>
  <si>
    <t>minoil_rs_step25_002</t>
  </si>
  <si>
    <t>minoil_rs_step27_002</t>
  </si>
  <si>
    <t>minoil_rs_step28_002</t>
  </si>
  <si>
    <t>minoil_rs_step29_002</t>
  </si>
  <si>
    <t>minoil_rs_step30_002</t>
  </si>
  <si>
    <t>OIL_068</t>
  </si>
  <si>
    <t>minoil_rs_step03_068</t>
  </si>
  <si>
    <t>minoil_rs_step04_068</t>
  </si>
  <si>
    <t>minoil_rs_step05_068</t>
  </si>
  <si>
    <t>minoil_rs_step06_068</t>
  </si>
  <si>
    <t>minoil_rs_step07_068</t>
  </si>
  <si>
    <t>minoil_rs_step08_068</t>
  </si>
  <si>
    <t>minoil_rs_step09_068</t>
  </si>
  <si>
    <t>minoil_rs_step10_068</t>
  </si>
  <si>
    <t>minoil_rs_step11_068</t>
  </si>
  <si>
    <t>minoil_rs_step12_068</t>
  </si>
  <si>
    <t>minoil_rs_step13_068</t>
  </si>
  <si>
    <t>minoil_rs_step15_068</t>
  </si>
  <si>
    <t>minoil_rs_step16_068</t>
  </si>
  <si>
    <t>minoil_rs_step17_068</t>
  </si>
  <si>
    <t>minoil_rs_step19_068</t>
  </si>
  <si>
    <t>minoil_rs_step20_068</t>
  </si>
  <si>
    <t>minoil_rs_step21_068</t>
  </si>
  <si>
    <t>minoil_rs_step23_068</t>
  </si>
  <si>
    <t>minoil_rs_step24_068</t>
  </si>
  <si>
    <t>minoil_rs_step25_068</t>
  </si>
  <si>
    <t>minoil_rs_step26_068</t>
  </si>
  <si>
    <t>minoil_rs_step27_068</t>
  </si>
  <si>
    <t>minoil_rs_step28_068</t>
  </si>
  <si>
    <t>minoil_rs_step29_068</t>
  </si>
  <si>
    <t>minoil_rs_step30_068</t>
  </si>
  <si>
    <t>minoil_rs_step00_011</t>
  </si>
  <si>
    <t>OIL_011</t>
  </si>
  <si>
    <t>minoil_rs_step06_011</t>
  </si>
  <si>
    <t>minoil_rs_step08_011</t>
  </si>
  <si>
    <t>minoil_rs_step11_011</t>
  </si>
  <si>
    <t>minoil_rs_step13_011</t>
  </si>
  <si>
    <t>minoil_rs_step30_011</t>
  </si>
  <si>
    <t>minoil_rs_step00_013</t>
  </si>
  <si>
    <t>OIL_013</t>
  </si>
  <si>
    <t>minoil_rs_step08_013</t>
  </si>
  <si>
    <t>minoil_rs_step10_013</t>
  </si>
  <si>
    <t>minoil_rs_step13_013</t>
  </si>
  <si>
    <t>minoil_rs_step15_013</t>
  </si>
  <si>
    <t>minoil_rs_step30_013</t>
  </si>
  <si>
    <t>minoil_rs_step00_018</t>
  </si>
  <si>
    <t>OIL_018</t>
  </si>
  <si>
    <t>minoil_rs_step04_018</t>
  </si>
  <si>
    <t>minoil_rs_step05_018</t>
  </si>
  <si>
    <t>minoil_rs_step07_018</t>
  </si>
  <si>
    <t>minoil_rs_step08_018</t>
  </si>
  <si>
    <t>minoil_rs_step10_018</t>
  </si>
  <si>
    <t>minoil_rs_step14_018</t>
  </si>
  <si>
    <t>minoil_rs_step15_018</t>
  </si>
  <si>
    <t>minoil_rs_step17_018</t>
  </si>
  <si>
    <t>minoil_rs_step18_018</t>
  </si>
  <si>
    <t>minoil_rs_step30_018</t>
  </si>
  <si>
    <t>minoil_rs_step00_025</t>
  </si>
  <si>
    <t>OIL_025</t>
  </si>
  <si>
    <t>minoil_rs_step02_025</t>
  </si>
  <si>
    <t>minoil_rs_step30_025</t>
  </si>
  <si>
    <t>minoil_rs_step00_032</t>
  </si>
  <si>
    <t>OIL_032</t>
  </si>
  <si>
    <t>minoil_rs_step09_032</t>
  </si>
  <si>
    <t>minoil_rs_step10_032</t>
  </si>
  <si>
    <t>minoil_rs_step11_032</t>
  </si>
  <si>
    <t>minoil_rs_step12_032</t>
  </si>
  <si>
    <t>minoil_rs_step00_038</t>
  </si>
  <si>
    <t>OIL_038</t>
  </si>
  <si>
    <t>minoil_rs_step07_038</t>
  </si>
  <si>
    <t>minoil_rs_step30_038</t>
  </si>
  <si>
    <t>minoil_rs_step00_049</t>
  </si>
  <si>
    <t>OIL_049</t>
  </si>
  <si>
    <t>minoil_rs_step00_051</t>
  </si>
  <si>
    <t>OIL_051</t>
  </si>
  <si>
    <t>minoil_rs_step00_053</t>
  </si>
  <si>
    <t>OIL_053</t>
  </si>
  <si>
    <t>minoil_rs_step00_059</t>
  </si>
  <si>
    <t>OIL_059</t>
  </si>
  <si>
    <t>minoil_rs_step03_059</t>
  </si>
  <si>
    <t>minoil_rs_step00_062</t>
  </si>
  <si>
    <t>OIL_062</t>
  </si>
  <si>
    <t>minoil_rs_step30_062</t>
  </si>
  <si>
    <t>minoil_rs_step00_069</t>
  </si>
  <si>
    <t>OIL_069</t>
  </si>
  <si>
    <t>OIL_079</t>
  </si>
  <si>
    <t>minoil_rs_step08_079</t>
  </si>
  <si>
    <t>minoil_rs_step30_079</t>
  </si>
  <si>
    <t>minoil_rs_step00_080</t>
  </si>
  <si>
    <t>OIL_080</t>
  </si>
  <si>
    <t>minoil_rs_step06_080</t>
  </si>
  <si>
    <t>minoil_rs_step07_080</t>
  </si>
  <si>
    <t>minoil_rs_step08_080</t>
  </si>
  <si>
    <t>minoil_rs_step09_080</t>
  </si>
  <si>
    <t>minoil_rs_step10_080</t>
  </si>
  <si>
    <t>minoil_rs_step00_081</t>
  </si>
  <si>
    <t>OIL_081</t>
  </si>
  <si>
    <t>OIL_082</t>
  </si>
  <si>
    <t>minoil_rs_step03_082</t>
  </si>
  <si>
    <t>minoil_rs_step05_082</t>
  </si>
  <si>
    <t>minoil_rs_step07_082</t>
  </si>
  <si>
    <t>minoil_rs_step08_082</t>
  </si>
  <si>
    <t>minoil_rs_step09_082</t>
  </si>
  <si>
    <t>minoil_rs_step00_092</t>
  </si>
  <si>
    <t>OIL_092</t>
  </si>
  <si>
    <t>minoil_rs_step11_092</t>
  </si>
  <si>
    <t>minoil_rs_step30_092</t>
  </si>
  <si>
    <t>OIL_118</t>
  </si>
  <si>
    <t>minoil_rs_step06_118</t>
  </si>
  <si>
    <t>minoil_rs_step07_118</t>
  </si>
  <si>
    <t>minoil_rs_step09_118</t>
  </si>
  <si>
    <t>minoil_rs_step20_118</t>
  </si>
  <si>
    <t>minoil_rs_step00_123</t>
  </si>
  <si>
    <t>OIL_123</t>
  </si>
  <si>
    <t>minoil_rs_step00_134</t>
  </si>
  <si>
    <t>OIL_134</t>
  </si>
  <si>
    <t>minoil_rs_step02_142</t>
  </si>
  <si>
    <t>OIL_142</t>
  </si>
  <si>
    <t>OIL_151</t>
  </si>
  <si>
    <t>minoil_rs_step14_151</t>
  </si>
  <si>
    <t>minoil_rs_step24_151</t>
  </si>
  <si>
    <t>minoil_rs_step27_151</t>
  </si>
  <si>
    <t>minoil_rs_step29_151</t>
  </si>
  <si>
    <t>minoil_rs_step00_287</t>
  </si>
  <si>
    <t>OIL_287</t>
  </si>
  <si>
    <t>minoil_rs_step05_287</t>
  </si>
  <si>
    <t>minoil_rs_step06_287</t>
  </si>
  <si>
    <t>minoil_rs_step07_287</t>
  </si>
  <si>
    <t>minoil_rs_step10_287</t>
  </si>
  <si>
    <t>minoil_rs_step30_287</t>
  </si>
  <si>
    <t>minoil_rs_step00_012</t>
  </si>
  <si>
    <t>OIL_012</t>
  </si>
  <si>
    <t>minoil_rs_step01_012</t>
  </si>
  <si>
    <t>minoil_rs_step02_012</t>
  </si>
  <si>
    <t>minoil_rs_step03_012</t>
  </si>
  <si>
    <t>minoil_rs_step04_012</t>
  </si>
  <si>
    <t>minoil_rs_step05_012</t>
  </si>
  <si>
    <t>minoil_rs_step06_012</t>
  </si>
  <si>
    <t>minoil_rs_step07_012</t>
  </si>
  <si>
    <t>minoil_rs_step08_012</t>
  </si>
  <si>
    <t>minoil_rs_step09_012</t>
  </si>
  <si>
    <t>minoil_rs_step10_012</t>
  </si>
  <si>
    <t>minoil_rs_step11_012</t>
  </si>
  <si>
    <t>minoil_rs_step12_012</t>
  </si>
  <si>
    <t>minoil_rs_step13_012</t>
  </si>
  <si>
    <t>minoil_rs_step14_012</t>
  </si>
  <si>
    <t>minoil_rs_step22_012</t>
  </si>
  <si>
    <t>minoil_rs_step30_012</t>
  </si>
  <si>
    <t>minoil_rs_step00_065</t>
  </si>
  <si>
    <t>OIL_065</t>
  </si>
  <si>
    <t>minoil_rs_step01_065</t>
  </si>
  <si>
    <t>minoil_rs_step02_065</t>
  </si>
  <si>
    <t>minoil_rs_step03_065</t>
  </si>
  <si>
    <t>minoil_rs_step04_065</t>
  </si>
  <si>
    <t>minoil_rs_step05_065</t>
  </si>
  <si>
    <t>minoil_rs_step06_065</t>
  </si>
  <si>
    <t>minoil_rs_step07_065</t>
  </si>
  <si>
    <t>minoil_rs_step08_065</t>
  </si>
  <si>
    <t>minoil_rs_step09_065</t>
  </si>
  <si>
    <t>minoil_rs_step10_065</t>
  </si>
  <si>
    <t>minoil_rs_step11_065</t>
  </si>
  <si>
    <t>minoil_rs_step12_065</t>
  </si>
  <si>
    <t>minoil_rs_step13_065</t>
  </si>
  <si>
    <t>minoil_rs_step14_065</t>
  </si>
  <si>
    <t>minoil_rs_step15_065</t>
  </si>
  <si>
    <t>minoil_rs_step16_065</t>
  </si>
  <si>
    <t>minoil_rs_step17_065</t>
  </si>
  <si>
    <t>minoil_rs_step18_065</t>
  </si>
  <si>
    <t>minoil_rs_step30_065</t>
  </si>
  <si>
    <t>OIL_155</t>
  </si>
  <si>
    <t>minoil_rs_step30_155</t>
  </si>
  <si>
    <t>OIL_220</t>
  </si>
  <si>
    <t>minoil_rs_step30_220</t>
  </si>
  <si>
    <t>OIL_225</t>
  </si>
  <si>
    <t>minoil_rs_step10_225</t>
  </si>
  <si>
    <t>minoil_rs_step11_225</t>
  </si>
  <si>
    <t>minoil_rs_step13_225</t>
  </si>
  <si>
    <t>minoil_rs_step17_225</t>
  </si>
  <si>
    <t>minoil_rs_step25_225</t>
  </si>
  <si>
    <t>minoil_rs_step26_225</t>
  </si>
  <si>
    <t>minoil_rs_step30_225</t>
  </si>
  <si>
    <t>minoil_rs_step00_015</t>
  </si>
  <si>
    <t>OIL_015</t>
  </si>
  <si>
    <t>minoil_rs_step02_015</t>
  </si>
  <si>
    <t>minoil_rs_step03_015</t>
  </si>
  <si>
    <t>minoil_rs_step04_015</t>
  </si>
  <si>
    <t>minoil_rs_step05_015</t>
  </si>
  <si>
    <t>minoil_rs_step06_015</t>
  </si>
  <si>
    <t>minoil_rs_step07_015</t>
  </si>
  <si>
    <t>minoil_rs_step08_015</t>
  </si>
  <si>
    <t>minoil_rs_step09_015</t>
  </si>
  <si>
    <t>minoil_rs_step12_015</t>
  </si>
  <si>
    <t>minoil_rs_step13_015</t>
  </si>
  <si>
    <t>minoil_rs_step30_015</t>
  </si>
  <si>
    <t>OIL_037</t>
  </si>
  <si>
    <t>minoil_rs_step02_037</t>
  </si>
  <si>
    <t>minoil_rs_step08_037</t>
  </si>
  <si>
    <t>minoil_rs_step09_037</t>
  </si>
  <si>
    <t>minoil_rs_step10_037</t>
  </si>
  <si>
    <t>minoil_rs_step13_037</t>
  </si>
  <si>
    <t>minoil_rs_step30_037</t>
  </si>
  <si>
    <t>OIL_077</t>
  </si>
  <si>
    <t>minoil_rs_step03_077</t>
  </si>
  <si>
    <t>OIL_137</t>
  </si>
  <si>
    <t>minoil_rs_step30_137</t>
  </si>
  <si>
    <t>minoil_rs_step00_036</t>
  </si>
  <si>
    <t>OIL_036</t>
  </si>
  <si>
    <t>minoil_rs_step01_036</t>
  </si>
  <si>
    <t>minoil_rs_step02_036</t>
  </si>
  <si>
    <t>minoil_rs_step03_036</t>
  </si>
  <si>
    <t>minoil_rs_step04_036</t>
  </si>
  <si>
    <t>minoil_rs_step05_036</t>
  </si>
  <si>
    <t>minoil_rs_step06_036</t>
  </si>
  <si>
    <t>minoil_rs_step07_036</t>
  </si>
  <si>
    <t>minoil_rs_step08_036</t>
  </si>
  <si>
    <t>minoil_rs_step09_036</t>
  </si>
  <si>
    <t>minoil_rs_step10_036</t>
  </si>
  <si>
    <t>minoil_rs_step11_036</t>
  </si>
  <si>
    <t>minoil_rs_step13_036</t>
  </si>
  <si>
    <t>minoil_rs_step14_036</t>
  </si>
  <si>
    <t>minoil_rs_step17_036</t>
  </si>
  <si>
    <t>minoil_rs_step18_036</t>
  </si>
  <si>
    <t>minoil_rs_step20_036</t>
  </si>
  <si>
    <t>minoil_rs_step23_036</t>
  </si>
  <si>
    <t>minoil_rs_step27_036</t>
  </si>
  <si>
    <t>minoil_rs_step01_063</t>
  </si>
  <si>
    <t>OIL_063</t>
  </si>
  <si>
    <t>minoil_rs_step02_063</t>
  </si>
  <si>
    <t>minoil_rs_step03_063</t>
  </si>
  <si>
    <t>minoil_rs_step04_063</t>
  </si>
  <si>
    <t>minoil_rs_step05_063</t>
  </si>
  <si>
    <t>minoil_rs_step06_063</t>
  </si>
  <si>
    <t>minoil_rs_step07_063</t>
  </si>
  <si>
    <t>minoil_rs_step08_063</t>
  </si>
  <si>
    <t>minoil_rs_step09_063</t>
  </si>
  <si>
    <t>minoil_rs_step11_063</t>
  </si>
  <si>
    <t>minoil_rs_step12_063</t>
  </si>
  <si>
    <t>minoil_rs_step13_063</t>
  </si>
  <si>
    <t>minoil_rs_step00_073</t>
  </si>
  <si>
    <t>OIL_073</t>
  </si>
  <si>
    <t>minoil_rs_step01_073</t>
  </si>
  <si>
    <t>minoil_rs_step02_073</t>
  </si>
  <si>
    <t>minoil_rs_step03_073</t>
  </si>
  <si>
    <t>minoil_rs_step04_073</t>
  </si>
  <si>
    <t>minoil_rs_step05_073</t>
  </si>
  <si>
    <t>minoil_rs_step06_073</t>
  </si>
  <si>
    <t>minoil_rs_step07_073</t>
  </si>
  <si>
    <t>minoil_rs_step08_073</t>
  </si>
  <si>
    <t>minoil_rs_step09_073</t>
  </si>
  <si>
    <t>minoil_rs_step11_073</t>
  </si>
  <si>
    <t>minoil_rs_step14_073</t>
  </si>
  <si>
    <t>minoil_rs_step16_073</t>
  </si>
  <si>
    <t>minoil_rs_step19_073</t>
  </si>
  <si>
    <t>minoil_rs_step21_073</t>
  </si>
  <si>
    <t>minoil_rs_step22_073</t>
  </si>
  <si>
    <t>minoil_rs_step23_073</t>
  </si>
  <si>
    <t>minoil_rs_step26_073</t>
  </si>
  <si>
    <t>minoil_rs_step30_073</t>
  </si>
  <si>
    <t>OIL_093</t>
  </si>
  <si>
    <t>minoil_rs_step01_093</t>
  </si>
  <si>
    <t>minoil_rs_step02_093</t>
  </si>
  <si>
    <t>minoil_rs_step03_093</t>
  </si>
  <si>
    <t>minoil_rs_step04_093</t>
  </si>
  <si>
    <t>minoil_rs_step05_093</t>
  </si>
  <si>
    <t>minoil_rs_step06_093</t>
  </si>
  <si>
    <t>minoil_rs_step07_093</t>
  </si>
  <si>
    <t>minoil_rs_step08_093</t>
  </si>
  <si>
    <t>minoil_rs_step09_093</t>
  </si>
  <si>
    <t>minoil_rs_step21_093</t>
  </si>
  <si>
    <t>minoil_rs_step23_093</t>
  </si>
  <si>
    <t>minoil_rs_step26_093</t>
  </si>
  <si>
    <t>minoil_rs_step28_093</t>
  </si>
  <si>
    <t>minoil_rs_step30_093</t>
  </si>
  <si>
    <t>OIL_117</t>
  </si>
  <si>
    <t>minoil_rs_step09_117</t>
  </si>
  <si>
    <t>minoil_rs_step10_117</t>
  </si>
  <si>
    <t>minoil_rs_step12_117</t>
  </si>
  <si>
    <t>minoil_rs_step13_117</t>
  </si>
  <si>
    <t>minoil_rs_step14_117</t>
  </si>
  <si>
    <t>minoil_rs_step15_117</t>
  </si>
  <si>
    <t>minoil_rs_step22_117</t>
  </si>
  <si>
    <t>minoil_rs_step00_003</t>
  </si>
  <si>
    <t>OIL_003</t>
  </si>
  <si>
    <t>minoil_rs_step02_003</t>
  </si>
  <si>
    <t>minoil_rs_step03_003</t>
  </si>
  <si>
    <t>minoil_rs_step04_003</t>
  </si>
  <si>
    <t>minoil_rs_step05_003</t>
  </si>
  <si>
    <t>minoil_rs_step06_003</t>
  </si>
  <si>
    <t>minoil_rs_step07_003</t>
  </si>
  <si>
    <t>minoil_rs_step08_003</t>
  </si>
  <si>
    <t>minoil_rs_step09_003</t>
  </si>
  <si>
    <t>minoil_rs_step10_003</t>
  </si>
  <si>
    <t>minoil_rs_step11_003</t>
  </si>
  <si>
    <t>minoil_rs_step12_003</t>
  </si>
  <si>
    <t>minoil_rs_step13_003</t>
  </si>
  <si>
    <t>minoil_rs_step14_003</t>
  </si>
  <si>
    <t>minoil_rs_step15_003</t>
  </si>
  <si>
    <t>minoil_rs_step17_003</t>
  </si>
  <si>
    <t>minoil_rs_step18_003</t>
  </si>
  <si>
    <t>minoil_rs_step19_003</t>
  </si>
  <si>
    <t>minoil_rs_step21_003</t>
  </si>
  <si>
    <t>minoil_rs_step30_003</t>
  </si>
  <si>
    <t>minoil_rs_step00_005</t>
  </si>
  <si>
    <t>OIL_005</t>
  </si>
  <si>
    <t>minoil_rs_step02_005</t>
  </si>
  <si>
    <t>minoil_rs_step03_005</t>
  </si>
  <si>
    <t>minoil_rs_step04_005</t>
  </si>
  <si>
    <t>minoil_rs_step05_005</t>
  </si>
  <si>
    <t>minoil_rs_step06_005</t>
  </si>
  <si>
    <t>minoil_rs_step07_005</t>
  </si>
  <si>
    <t>minoil_rs_step08_005</t>
  </si>
  <si>
    <t>minoil_rs_step09_005</t>
  </si>
  <si>
    <t>minoil_rs_step10_005</t>
  </si>
  <si>
    <t>minoil_rs_step11_005</t>
  </si>
  <si>
    <t>minoil_rs_step12_005</t>
  </si>
  <si>
    <t>minoil_rs_step13_005</t>
  </si>
  <si>
    <t>minoil_rs_step14_005</t>
  </si>
  <si>
    <t>minoil_rs_step15_005</t>
  </si>
  <si>
    <t>minoil_rs_step16_005</t>
  </si>
  <si>
    <t>minoil_rs_step17_005</t>
  </si>
  <si>
    <t>minoil_rs_step18_005</t>
  </si>
  <si>
    <t>minoil_rs_step19_005</t>
  </si>
  <si>
    <t>minoil_rs_step20_005</t>
  </si>
  <si>
    <t>minoil_rs_step21_005</t>
  </si>
  <si>
    <t>minoil_rs_step22_005</t>
  </si>
  <si>
    <t>minoil_rs_step23_005</t>
  </si>
  <si>
    <t>minoil_rs_step25_005</t>
  </si>
  <si>
    <t>minoil_rs_step26_005</t>
  </si>
  <si>
    <t>minoil_rs_step27_005</t>
  </si>
  <si>
    <t>minoil_rs_step28_005</t>
  </si>
  <si>
    <t>minoil_rs_step29_005</t>
  </si>
  <si>
    <t>minoil_rs_step30_005</t>
  </si>
  <si>
    <t>minoil_rs_step00_008</t>
  </si>
  <si>
    <t>OIL_008</t>
  </si>
  <si>
    <t>minoil_rs_step00_031</t>
  </si>
  <si>
    <t>OIL_031</t>
  </si>
  <si>
    <t>minoil_rs_step03_031</t>
  </si>
  <si>
    <t>minoil_rs_step04_031</t>
  </si>
  <si>
    <t>minoil_rs_step05_031</t>
  </si>
  <si>
    <t>minoil_rs_step06_031</t>
  </si>
  <si>
    <t>minoil_rs_step07_031</t>
  </si>
  <si>
    <t>minoil_rs_step08_031</t>
  </si>
  <si>
    <t>minoil_rs_step09_031</t>
  </si>
  <si>
    <t>minoil_rs_step10_031</t>
  </si>
  <si>
    <t>minoil_rs_step11_031</t>
  </si>
  <si>
    <t>minoil_rs_step12_031</t>
  </si>
  <si>
    <t>minoil_rs_step13_031</t>
  </si>
  <si>
    <t>minoil_rs_step14_031</t>
  </si>
  <si>
    <t>minoil_rs_step15_031</t>
  </si>
  <si>
    <t>minoil_rs_step20_031</t>
  </si>
  <si>
    <t>minoil_rs_step21_031</t>
  </si>
  <si>
    <t>minoil_rs_step22_031</t>
  </si>
  <si>
    <t>minoil_rs_step27_031</t>
  </si>
  <si>
    <t>minoil_rs_step30_031</t>
  </si>
  <si>
    <t>minoil_rs_step00_035</t>
  </si>
  <si>
    <t>OIL_035</t>
  </si>
  <si>
    <t>minoil_rs_step05_035</t>
  </si>
  <si>
    <t>minoil_rs_step06_035</t>
  </si>
  <si>
    <t>minoil_rs_step07_035</t>
  </si>
  <si>
    <t>minoil_rs_step09_035</t>
  </si>
  <si>
    <t>minoil_rs_step00_039</t>
  </si>
  <si>
    <t>OIL_039</t>
  </si>
  <si>
    <t>minoil_rs_step02_039</t>
  </si>
  <si>
    <t>minoil_rs_step03_039</t>
  </si>
  <si>
    <t>minoil_rs_step04_039</t>
  </si>
  <si>
    <t>minoil_rs_step05_039</t>
  </si>
  <si>
    <t>minoil_rs_step06_039</t>
  </si>
  <si>
    <t>minoil_rs_step07_039</t>
  </si>
  <si>
    <t>minoil_rs_step08_039</t>
  </si>
  <si>
    <t>minoil_rs_step09_039</t>
  </si>
  <si>
    <t>minoil_rs_step10_039</t>
  </si>
  <si>
    <t>minoil_rs_step11_039</t>
  </si>
  <si>
    <t>minoil_rs_step12_039</t>
  </si>
  <si>
    <t>minoil_rs_step13_039</t>
  </si>
  <si>
    <t>minoil_rs_step14_039</t>
  </si>
  <si>
    <t>minoil_rs_step15_039</t>
  </si>
  <si>
    <t>minoil_rs_step16_039</t>
  </si>
  <si>
    <t>minoil_rs_step17_039</t>
  </si>
  <si>
    <t>minoil_rs_step18_039</t>
  </si>
  <si>
    <t>minoil_rs_step21_039</t>
  </si>
  <si>
    <t>minoil_rs_step22_039</t>
  </si>
  <si>
    <t>minoil_rs_step23_039</t>
  </si>
  <si>
    <t>minoil_rs_step24_039</t>
  </si>
  <si>
    <t>minoil_rs_step28_039</t>
  </si>
  <si>
    <t>minoil_rs_step30_039</t>
  </si>
  <si>
    <t>minoil_rs_step00_044</t>
  </si>
  <si>
    <t>OIL_044</t>
  </si>
  <si>
    <t>OIL_066</t>
  </si>
  <si>
    <t>minoil_rs_step01_066</t>
  </si>
  <si>
    <t>minoil_rs_step02_066</t>
  </si>
  <si>
    <t>minoil_rs_step03_066</t>
  </si>
  <si>
    <t>minoil_rs_step04_066</t>
  </si>
  <si>
    <t>minoil_rs_step05_066</t>
  </si>
  <si>
    <t>minoil_rs_step07_066</t>
  </si>
  <si>
    <t>minoil_rs_step08_066</t>
  </si>
  <si>
    <t>minoil_rs_step11_066</t>
  </si>
  <si>
    <t>OIL_086</t>
  </si>
  <si>
    <t>minoil_rs_step08_086</t>
  </si>
  <si>
    <t>minoil_rs_step30_086</t>
  </si>
  <si>
    <t>minoil_rs_step00_101</t>
  </si>
  <si>
    <t>OIL_101</t>
  </si>
  <si>
    <t>minoil_rs_step10_101</t>
  </si>
  <si>
    <t>minoil_rs_step11_101</t>
  </si>
  <si>
    <t>minoil_rs_step12_101</t>
  </si>
  <si>
    <t>minoil_rs_step13_101</t>
  </si>
  <si>
    <t>OIL_104</t>
  </si>
  <si>
    <t>minoil_rs_step05_104</t>
  </si>
  <si>
    <t>minoil_rs_step06_104</t>
  </si>
  <si>
    <t>minoil_rs_step30_104</t>
  </si>
  <si>
    <t>OIL_115</t>
  </si>
  <si>
    <t>minoil_rs_step15_115</t>
  </si>
  <si>
    <t>minoil_rs_step16_115</t>
  </si>
  <si>
    <t>minoil_rs_step17_115</t>
  </si>
  <si>
    <t>minoil_rs_step18_115</t>
  </si>
  <si>
    <t>minoil_rs_step30_115</t>
  </si>
  <si>
    <t>minoil_rs_step10_125</t>
  </si>
  <si>
    <t>OIL_125</t>
  </si>
  <si>
    <t>minoil_rs_step11_125</t>
  </si>
  <si>
    <t>OIL_144</t>
  </si>
  <si>
    <t>minoil_rs_step11_144</t>
  </si>
  <si>
    <t>minoil_rs_step12_144</t>
  </si>
  <si>
    <t>minoil_rs_step13_144</t>
  </si>
  <si>
    <t>minoil_rs_step14_144</t>
  </si>
  <si>
    <t>minoil_rs_step15_144</t>
  </si>
  <si>
    <t>minoil_rs_step16_144</t>
  </si>
  <si>
    <t>minoil_rs_step17_144</t>
  </si>
  <si>
    <t>minoil_rs_step19_144</t>
  </si>
  <si>
    <t>minoil_rs_step20_144</t>
  </si>
  <si>
    <t>minoil_rs_step11_150</t>
  </si>
  <si>
    <t>OIL_150</t>
  </si>
  <si>
    <t>minoil_rs_step14_150</t>
  </si>
  <si>
    <t>minoil_rs_step03_162</t>
  </si>
  <si>
    <t>OIL_162</t>
  </si>
  <si>
    <t>minoil_rs_step07_162</t>
  </si>
  <si>
    <t>minoil_rs_step11_162</t>
  </si>
  <si>
    <t>minoil_rs_step16_162</t>
  </si>
  <si>
    <t>minoil_rs_step21_162</t>
  </si>
  <si>
    <t>minoil_rs_step25_162</t>
  </si>
  <si>
    <t>minoil_rs_step26_162</t>
  </si>
  <si>
    <t>minoil_rs_step30_162</t>
  </si>
  <si>
    <t>OIL_179</t>
  </si>
  <si>
    <t>minoil_rs_step30_179</t>
  </si>
  <si>
    <t>minoil_rs_step03_180</t>
  </si>
  <si>
    <t>OIL_180</t>
  </si>
  <si>
    <t>minoil_rs_step04_180</t>
  </si>
  <si>
    <t>minoil_rs_step05_180</t>
  </si>
  <si>
    <t>minoil_rs_step06_180</t>
  </si>
  <si>
    <t>minoil_rs_step07_180</t>
  </si>
  <si>
    <t>minoil_rs_step08_180</t>
  </si>
  <si>
    <t>minoil_rs_step09_180</t>
  </si>
  <si>
    <t>minoil_rs_step17_180</t>
  </si>
  <si>
    <t>minoil_rs_step18_180</t>
  </si>
  <si>
    <t>OIL_181</t>
  </si>
  <si>
    <t>minoil_rs_step30_181</t>
  </si>
  <si>
    <t>minoil_rs_step07_219</t>
  </si>
  <si>
    <t>OIL_219</t>
  </si>
  <si>
    <t>minoil_rs_step10_219</t>
  </si>
  <si>
    <t>minoil_rs_step11_219</t>
  </si>
  <si>
    <t>minoil_rs_step00_010</t>
  </si>
  <si>
    <t>OIL_010</t>
  </si>
  <si>
    <t>minoil_rs_step01_010</t>
  </si>
  <si>
    <t>minoil_rs_step03_010</t>
  </si>
  <si>
    <t>minoil_rs_step04_010</t>
  </si>
  <si>
    <t>minoil_rs_step05_010</t>
  </si>
  <si>
    <t>minoil_rs_step06_010</t>
  </si>
  <si>
    <t>minoil_rs_step07_010</t>
  </si>
  <si>
    <t>minoil_rs_step08_010</t>
  </si>
  <si>
    <t>minoil_rs_step09_010</t>
  </si>
  <si>
    <t>minoil_rs_step10_010</t>
  </si>
  <si>
    <t>minoil_rs_step11_010</t>
  </si>
  <si>
    <t>minoil_rs_step12_010</t>
  </si>
  <si>
    <t>minoil_rs_step13_010</t>
  </si>
  <si>
    <t>minoil_rs_step14_010</t>
  </si>
  <si>
    <t>minoil_rs_step15_010</t>
  </si>
  <si>
    <t>minoil_rs_step16_010</t>
  </si>
  <si>
    <t>minoil_rs_step17_010</t>
  </si>
  <si>
    <t>minoil_rs_step18_010</t>
  </si>
  <si>
    <t>minoil_rs_step19_010</t>
  </si>
  <si>
    <t>minoil_rs_step20_010</t>
  </si>
  <si>
    <t>minoil_rs_step21_010</t>
  </si>
  <si>
    <t>minoil_rs_step22_010</t>
  </si>
  <si>
    <t>minoil_rs_step25_010</t>
  </si>
  <si>
    <t>minoil_rs_step26_010</t>
  </si>
  <si>
    <t>minoil_rs_step30_010</t>
  </si>
  <si>
    <t>minoil_rs_step00_023</t>
  </si>
  <si>
    <t>OIL_023</t>
  </si>
  <si>
    <t>minoil_rs_step01_023</t>
  </si>
  <si>
    <t>minoil_rs_step02_023</t>
  </si>
  <si>
    <t>minoil_rs_step03_023</t>
  </si>
  <si>
    <t>minoil_rs_step04_023</t>
  </si>
  <si>
    <t>minoil_rs_step05_023</t>
  </si>
  <si>
    <t>minoil_rs_step06_023</t>
  </si>
  <si>
    <t>minoil_rs_step07_023</t>
  </si>
  <si>
    <t>minoil_rs_step08_023</t>
  </si>
  <si>
    <t>minoil_rs_step09_023</t>
  </si>
  <si>
    <t>minoil_rs_step10_023</t>
  </si>
  <si>
    <t>minoil_rs_step11_023</t>
  </si>
  <si>
    <t>minoil_rs_step13_023</t>
  </si>
  <si>
    <t>minoil_rs_step14_023</t>
  </si>
  <si>
    <t>minoil_rs_step15_023</t>
  </si>
  <si>
    <t>OIL_046</t>
  </si>
  <si>
    <t>minoil_rs_step01_046</t>
  </si>
  <si>
    <t>minoil_rs_step02_046</t>
  </si>
  <si>
    <t>minoil_rs_step03_046</t>
  </si>
  <si>
    <t>minoil_rs_step04_046</t>
  </si>
  <si>
    <t>minoil_rs_step05_046</t>
  </si>
  <si>
    <t>minoil_rs_step06_046</t>
  </si>
  <si>
    <t>minoil_rs_step07_046</t>
  </si>
  <si>
    <t>minoil_rs_step08_046</t>
  </si>
  <si>
    <t>minoil_rs_step09_046</t>
  </si>
  <si>
    <t>minoil_rs_step10_046</t>
  </si>
  <si>
    <t>minoil_rs_step11_046</t>
  </si>
  <si>
    <t>minoil_rs_step13_046</t>
  </si>
  <si>
    <t>minoil_rs_step14_046</t>
  </si>
  <si>
    <t>minoil_rs_step15_046</t>
  </si>
  <si>
    <t>minoil_rs_step16_046</t>
  </si>
  <si>
    <t>minoil_rs_step17_046</t>
  </si>
  <si>
    <t>minoil_rs_step18_046</t>
  </si>
  <si>
    <t>minoil_rs_step19_046</t>
  </si>
  <si>
    <t>minoil_rs_step20_046</t>
  </si>
  <si>
    <t>minoil_rs_step22_046</t>
  </si>
  <si>
    <t>minoil_rs_step29_046</t>
  </si>
  <si>
    <t>minoil_rs_step00_047</t>
  </si>
  <si>
    <t>OIL_047</t>
  </si>
  <si>
    <t>minoil_rs_step02_047</t>
  </si>
  <si>
    <t>minoil_rs_step09_047</t>
  </si>
  <si>
    <t>minoil_rs_step10_047</t>
  </si>
  <si>
    <t>minoil_rs_step11_047</t>
  </si>
  <si>
    <t>minoil_rs_step12_047</t>
  </si>
  <si>
    <t>minoil_rs_step16_047</t>
  </si>
  <si>
    <t>OIL_048</t>
  </si>
  <si>
    <t>minoil_rs_step03_048</t>
  </si>
  <si>
    <t>minoil_rs_step08_048</t>
  </si>
  <si>
    <t>minoil_rs_step30_048</t>
  </si>
  <si>
    <t>OIL_074</t>
  </si>
  <si>
    <t>minoil_rs_step06_074</t>
  </si>
  <si>
    <t>minoil_rs_step07_074</t>
  </si>
  <si>
    <t>minoil_rs_step15_074</t>
  </si>
  <si>
    <t>minoil_rs_step16_074</t>
  </si>
  <si>
    <t>minoil_rs_step20_074</t>
  </si>
  <si>
    <t>minoil_rs_step30_074</t>
  </si>
  <si>
    <t>OIL_088</t>
  </si>
  <si>
    <t>minoil_rs_step04_088</t>
  </si>
  <si>
    <t>minoil_rs_step09_088</t>
  </si>
  <si>
    <t>OIL_105</t>
  </si>
  <si>
    <t>minoil_rs_step30_105</t>
  </si>
  <si>
    <t>minoil_rs_step00_007</t>
  </si>
  <si>
    <t>OIL_007</t>
  </si>
  <si>
    <t>minoil_rs_step02_007</t>
  </si>
  <si>
    <t>minoil_rs_step03_007</t>
  </si>
  <si>
    <t>minoil_rs_step04_007</t>
  </si>
  <si>
    <t>minoil_rs_step05_007</t>
  </si>
  <si>
    <t>minoil_rs_step06_007</t>
  </si>
  <si>
    <t>minoil_rs_step07_007</t>
  </si>
  <si>
    <t>minoil_rs_step08_007</t>
  </si>
  <si>
    <t>minoil_rs_step09_007</t>
  </si>
  <si>
    <t>minoil_rs_step10_007</t>
  </si>
  <si>
    <t>minoil_rs_step11_007</t>
  </si>
  <si>
    <t>minoil_rs_step12_007</t>
  </si>
  <si>
    <t>minoil_rs_step13_007</t>
  </si>
  <si>
    <t>minoil_rs_step14_007</t>
  </si>
  <si>
    <t>minoil_rs_step15_007</t>
  </si>
  <si>
    <t>minoil_rs_step16_007</t>
  </si>
  <si>
    <t>minoil_rs_step17_007</t>
  </si>
  <si>
    <t>minoil_rs_step18_007</t>
  </si>
  <si>
    <t>minoil_rs_step19_007</t>
  </si>
  <si>
    <t>minoil_rs_step20_007</t>
  </si>
  <si>
    <t>minoil_rs_step21_007</t>
  </si>
  <si>
    <t>minoil_rs_step22_007</t>
  </si>
  <si>
    <t>minoil_rs_step23_007</t>
  </si>
  <si>
    <t>minoil_rs_step24_007</t>
  </si>
  <si>
    <t>minoil_rs_step25_007</t>
  </si>
  <si>
    <t>minoil_rs_step26_007</t>
  </si>
  <si>
    <t>minoil_rs_step27_007</t>
  </si>
  <si>
    <t>minoil_rs_step28_007</t>
  </si>
  <si>
    <t>minoil_rs_step29_007</t>
  </si>
  <si>
    <t>minoil_rs_step30_007</t>
  </si>
  <si>
    <t>minoil_rs_step00_026</t>
  </si>
  <si>
    <t>OIL_026</t>
  </si>
  <si>
    <t>minoil_rs_step01_026</t>
  </si>
  <si>
    <t>minoil_rs_step02_026</t>
  </si>
  <si>
    <t>minoil_rs_step03_026</t>
  </si>
  <si>
    <t>minoil_rs_step04_026</t>
  </si>
  <si>
    <t>minoil_rs_step05_026</t>
  </si>
  <si>
    <t>minoil_rs_step06_026</t>
  </si>
  <si>
    <t>minoil_rs_step07_026</t>
  </si>
  <si>
    <t>minoil_rs_step08_026</t>
  </si>
  <si>
    <t>minoil_rs_step09_026</t>
  </si>
  <si>
    <t>minoil_rs_step10_026</t>
  </si>
  <si>
    <t>minoil_rs_step11_026</t>
  </si>
  <si>
    <t>minoil_rs_step15_026</t>
  </si>
  <si>
    <t>minoil_rs_step16_026</t>
  </si>
  <si>
    <t>minoil_rs_step17_026</t>
  </si>
  <si>
    <t>minoil_rs_step18_026</t>
  </si>
  <si>
    <t>minoil_rs_step19_026</t>
  </si>
  <si>
    <t>minoil_rs_step20_026</t>
  </si>
  <si>
    <t>minoil_rs_step21_026</t>
  </si>
  <si>
    <t>minoil_rs_step22_026</t>
  </si>
  <si>
    <t>minoil_rs_step24_026</t>
  </si>
  <si>
    <t>minoil_rs_step26_026</t>
  </si>
  <si>
    <t>minoil_rs_step27_026</t>
  </si>
  <si>
    <t>minoil_rs_step29_026</t>
  </si>
  <si>
    <t>minoil_rs_step30_026</t>
  </si>
  <si>
    <t>minoil_rs_step00_158</t>
  </si>
  <si>
    <t>OIL_158</t>
  </si>
  <si>
    <t>minoil_rs_step04_158</t>
  </si>
  <si>
    <t>minoil_rs_step08_158</t>
  </si>
  <si>
    <t>minoil_rs_step09_158</t>
  </si>
  <si>
    <t>minoil_rs_step10_158</t>
  </si>
  <si>
    <t>minoil_rs_step11_158</t>
  </si>
  <si>
    <t>minoil_rs_step00_004</t>
  </si>
  <si>
    <t>OIL_004</t>
  </si>
  <si>
    <t>minoil_rs_step02_004</t>
  </si>
  <si>
    <t>minoil_rs_step03_004</t>
  </si>
  <si>
    <t>minoil_rs_step04_004</t>
  </si>
  <si>
    <t>minoil_rs_step05_004</t>
  </si>
  <si>
    <t>minoil_rs_step06_004</t>
  </si>
  <si>
    <t>minoil_rs_step07_004</t>
  </si>
  <si>
    <t>minoil_rs_step08_004</t>
  </si>
  <si>
    <t>minoil_rs_step09_004</t>
  </si>
  <si>
    <t>minoil_rs_step10_004</t>
  </si>
  <si>
    <t>minoil_rs_step11_004</t>
  </si>
  <si>
    <t>minoil_rs_step12_004</t>
  </si>
  <si>
    <t>minoil_rs_step13_004</t>
  </si>
  <si>
    <t>minoil_rs_step14_004</t>
  </si>
  <si>
    <t>minoil_rs_step15_004</t>
  </si>
  <si>
    <t>minoil_rs_step16_004</t>
  </si>
  <si>
    <t>minoil_rs_step17_004</t>
  </si>
  <si>
    <t>minoil_rs_step18_004</t>
  </si>
  <si>
    <t>minoil_rs_step19_004</t>
  </si>
  <si>
    <t>minoil_rs_step20_004</t>
  </si>
  <si>
    <t>minoil_rs_step21_004</t>
  </si>
  <si>
    <t>minoil_rs_step22_004</t>
  </si>
  <si>
    <t>minoil_rs_step23_004</t>
  </si>
  <si>
    <t>minoil_rs_step24_004</t>
  </si>
  <si>
    <t>minoil_rs_step25_004</t>
  </si>
  <si>
    <t>minoil_rs_step26_004</t>
  </si>
  <si>
    <t>minoil_rs_step27_004</t>
  </si>
  <si>
    <t>minoil_rs_step28_004</t>
  </si>
  <si>
    <t>minoil_rs_step29_004</t>
  </si>
  <si>
    <t>minoil_rs_step30_004</t>
  </si>
  <si>
    <t>ACT_BND~0</t>
  </si>
  <si>
    <t>Angola</t>
  </si>
  <si>
    <t>Benin</t>
  </si>
  <si>
    <t>Cameroon</t>
  </si>
  <si>
    <t>Chad</t>
  </si>
  <si>
    <t>Democratic Republic of Congo</t>
  </si>
  <si>
    <t>Equatorial Guinea</t>
  </si>
  <si>
    <t>Eritrea</t>
  </si>
  <si>
    <t>Ethiopia</t>
  </si>
  <si>
    <t>Gabon</t>
  </si>
  <si>
    <t>Ghana</t>
  </si>
  <si>
    <t>Guinea-Bissau</t>
  </si>
  <si>
    <t>Ivory Coast</t>
  </si>
  <si>
    <t>Kenya</t>
  </si>
  <si>
    <t>Liberia</t>
  </si>
  <si>
    <t>Madagascar</t>
  </si>
  <si>
    <t>Mauritania</t>
  </si>
  <si>
    <t>Mozambique</t>
  </si>
  <si>
    <t>Namibia</t>
  </si>
  <si>
    <t>Niger</t>
  </si>
  <si>
    <t>Nigeria</t>
  </si>
  <si>
    <t>Republic of Congo</t>
  </si>
  <si>
    <t>Somalia</t>
  </si>
  <si>
    <t>The Gambia</t>
  </si>
  <si>
    <t>Senegal</t>
  </si>
  <si>
    <t>minoil_rs_step06_153</t>
  </si>
  <si>
    <t>Uganda</t>
  </si>
  <si>
    <t>minoil_rs_step07_154</t>
  </si>
  <si>
    <t>South Africa</t>
  </si>
  <si>
    <t>South Sudan</t>
  </si>
  <si>
    <t>Tanzania</t>
  </si>
  <si>
    <t>Togo</t>
  </si>
  <si>
    <t>Kazakhstan</t>
  </si>
  <si>
    <t>Uzbekistan</t>
  </si>
  <si>
    <t>Turkmenistan</t>
  </si>
  <si>
    <t>Tajikistan</t>
  </si>
  <si>
    <t>Japan</t>
  </si>
  <si>
    <t>South Korea</t>
  </si>
  <si>
    <t>Singapore</t>
  </si>
  <si>
    <t>New Zealand</t>
  </si>
  <si>
    <t>Indonesia</t>
  </si>
  <si>
    <t>Pakistan</t>
  </si>
  <si>
    <t>Thailand</t>
  </si>
  <si>
    <t>Bangladesh</t>
  </si>
  <si>
    <t>Philippines</t>
  </si>
  <si>
    <t>Vietnam</t>
  </si>
  <si>
    <t>Malaysia</t>
  </si>
  <si>
    <t>Myanmar</t>
  </si>
  <si>
    <t>Cambodia</t>
  </si>
  <si>
    <t>Brunei</t>
  </si>
  <si>
    <t>Afghanistan</t>
  </si>
  <si>
    <t>Papua New Guinea</t>
  </si>
  <si>
    <t>New Caledonia</t>
  </si>
  <si>
    <t>Dem. People^s Rep. Korea</t>
  </si>
  <si>
    <t>Timor-Leste</t>
  </si>
  <si>
    <t>Azerbaijan</t>
  </si>
  <si>
    <t>Mongolia</t>
  </si>
  <si>
    <t>Hungary</t>
  </si>
  <si>
    <t>Slovak Republic</t>
  </si>
  <si>
    <t>Bulgaria</t>
  </si>
  <si>
    <t>Croatia</t>
  </si>
  <si>
    <t>Romania</t>
  </si>
  <si>
    <t>Poland</t>
  </si>
  <si>
    <t>Lithuania</t>
  </si>
  <si>
    <t>Latvia</t>
  </si>
  <si>
    <t>Estonia</t>
  </si>
  <si>
    <t>Sweden</t>
  </si>
  <si>
    <t>Norway</t>
  </si>
  <si>
    <t>Finland</t>
  </si>
  <si>
    <t>Iceland</t>
  </si>
  <si>
    <t>Italy</t>
  </si>
  <si>
    <t>Greece</t>
  </si>
  <si>
    <t>Spain</t>
  </si>
  <si>
    <t>Portugal</t>
  </si>
  <si>
    <t>Germany</t>
  </si>
  <si>
    <t>France</t>
  </si>
  <si>
    <t>Netherlands</t>
  </si>
  <si>
    <t>Czech Republic</t>
  </si>
  <si>
    <t>Belgium</t>
  </si>
  <si>
    <t>Austria</t>
  </si>
  <si>
    <t>Denmark</t>
  </si>
  <si>
    <t>Cyprus</t>
  </si>
  <si>
    <t>Faroe Islands</t>
  </si>
  <si>
    <t>Greenland</t>
  </si>
  <si>
    <t>Brazil</t>
  </si>
  <si>
    <t>Argentina</t>
  </si>
  <si>
    <t>Colombia</t>
  </si>
  <si>
    <t>Peru</t>
  </si>
  <si>
    <t>Venezuela</t>
  </si>
  <si>
    <t>Chile</t>
  </si>
  <si>
    <t>Ecuador</t>
  </si>
  <si>
    <t>Bolivia</t>
  </si>
  <si>
    <t>Paraguay</t>
  </si>
  <si>
    <t>Costa Rica</t>
  </si>
  <si>
    <t>Cuba</t>
  </si>
  <si>
    <t>Uruguay</t>
  </si>
  <si>
    <t>Nicaragua</t>
  </si>
  <si>
    <t>Trinidad and Tobago</t>
  </si>
  <si>
    <t>Jamaica</t>
  </si>
  <si>
    <t>Suriname</t>
  </si>
  <si>
    <t>minoil_rs_step06_162</t>
  </si>
  <si>
    <t>minoil_rs_step08_162</t>
  </si>
  <si>
    <t>The Bahamas</t>
  </si>
  <si>
    <t>Guyana</t>
  </si>
  <si>
    <t>Barbados</t>
  </si>
  <si>
    <t>Belize</t>
  </si>
  <si>
    <t>Falkland Islands</t>
  </si>
  <si>
    <t>minoil_rs_step09_222</t>
  </si>
  <si>
    <t>OIL_222</t>
  </si>
  <si>
    <t>French Guiana</t>
  </si>
  <si>
    <t>Algeria</t>
  </si>
  <si>
    <t>Iran</t>
  </si>
  <si>
    <t>minoil_rs_step12_023</t>
  </si>
  <si>
    <t>Saudi Arabia</t>
  </si>
  <si>
    <t>minoil_rs_step12_026</t>
  </si>
  <si>
    <t>minoil_rs_step13_026</t>
  </si>
  <si>
    <t>minoil_rs_step14_026</t>
  </si>
  <si>
    <t>United Arab Emirates</t>
  </si>
  <si>
    <t>Iraq</t>
  </si>
  <si>
    <t>minoil_rs_step12_046</t>
  </si>
  <si>
    <t>Israel</t>
  </si>
  <si>
    <t>Syrian Arab Republic</t>
  </si>
  <si>
    <t>Kuwait</t>
  </si>
  <si>
    <t>Egypt</t>
  </si>
  <si>
    <t>Qatar</t>
  </si>
  <si>
    <t>minoil_rs_step15_073</t>
  </si>
  <si>
    <t>Yemen</t>
  </si>
  <si>
    <t>Jordan</t>
  </si>
  <si>
    <t>minoil_rs_step12_088</t>
  </si>
  <si>
    <t>minoil_rs_step14_088</t>
  </si>
  <si>
    <t>minoil_rs_step15_088</t>
  </si>
  <si>
    <t>Oman</t>
  </si>
  <si>
    <t>Libya</t>
  </si>
  <si>
    <t>Lebanon</t>
  </si>
  <si>
    <t>Bahrain</t>
  </si>
  <si>
    <t>Morocco</t>
  </si>
  <si>
    <t>Sudan</t>
  </si>
  <si>
    <t>Tunisia</t>
  </si>
  <si>
    <t>United States</t>
  </si>
  <si>
    <t>Mexico</t>
  </si>
  <si>
    <t>Canada</t>
  </si>
  <si>
    <t>Belarus</t>
  </si>
  <si>
    <t>United Kingdom</t>
  </si>
  <si>
    <t>Ireland</t>
  </si>
  <si>
    <t>Macedonia</t>
  </si>
  <si>
    <t>Montenegro</t>
  </si>
  <si>
    <t>Oil supply of - Angola</t>
  </si>
  <si>
    <t>Oil supply of - Cameroon</t>
  </si>
  <si>
    <t>Oil supply of - Gabon</t>
  </si>
  <si>
    <t>Oil supply of - Ghana</t>
  </si>
  <si>
    <t>Oil supply of - Ivory Coast</t>
  </si>
  <si>
    <t>Oil supply of - Kenya</t>
  </si>
  <si>
    <t>Oil supply of - Mozambique</t>
  </si>
  <si>
    <t>Oil supply of - Nigeria</t>
  </si>
  <si>
    <t>Oil supply of - Republic of Congo</t>
  </si>
  <si>
    <t>Oil supply of - South Africa</t>
  </si>
  <si>
    <t>Oil supply of - Tanzania</t>
  </si>
  <si>
    <t>Oil supply of - Chad</t>
  </si>
  <si>
    <t>Oil supply of - Democratic Republic of Congo</t>
  </si>
  <si>
    <t>Oil supply of - Equatorial Guinea</t>
  </si>
  <si>
    <t>Oil supply of - Namibia</t>
  </si>
  <si>
    <t>Oil supply of - Madagascar</t>
  </si>
  <si>
    <t>Oil supply of - Niger</t>
  </si>
  <si>
    <t>Oil supply of - Somalia</t>
  </si>
  <si>
    <t>Oil supply of - Senegal</t>
  </si>
  <si>
    <t>Oil supply of - Uganda</t>
  </si>
  <si>
    <t>Oil supply of - South Sudan</t>
  </si>
  <si>
    <t>Oil supply of - Mauritania</t>
  </si>
  <si>
    <t>Oil supply of - Benin</t>
  </si>
  <si>
    <t>Oil supply of - Liberia</t>
  </si>
  <si>
    <t>Oil supply of - Guinea-Bissau</t>
  </si>
  <si>
    <t>Oil supply of - The Gambia</t>
  </si>
  <si>
    <t>Oil supply of - Togo</t>
  </si>
  <si>
    <t>Oil supply of - Kazakhstan</t>
  </si>
  <si>
    <t>Oil supply of - Uzbekistan</t>
  </si>
  <si>
    <t>Oil supply of - Turkmenistan</t>
  </si>
  <si>
    <t>Oil supply of - Tajikistan</t>
  </si>
  <si>
    <t>Oil supply of - Japan</t>
  </si>
  <si>
    <t>Oil supply of - South Korea</t>
  </si>
  <si>
    <t>Oil supply of - Singapore</t>
  </si>
  <si>
    <t>Oil supply of - New Zealand</t>
  </si>
  <si>
    <t>Oil supply of - Indonesia</t>
  </si>
  <si>
    <t>Oil supply of - Pakistan</t>
  </si>
  <si>
    <t>Oil supply of - Thailand</t>
  </si>
  <si>
    <t>Oil supply of - Philippines</t>
  </si>
  <si>
    <t>Oil supply of - Vietnam</t>
  </si>
  <si>
    <t>Oil supply of - Malaysia</t>
  </si>
  <si>
    <t>Oil supply of - Myanmar</t>
  </si>
  <si>
    <t>Oil supply of - Cambodia</t>
  </si>
  <si>
    <t>Oil supply of - Brunei</t>
  </si>
  <si>
    <t>Oil supply of - Papua New Guinea</t>
  </si>
  <si>
    <t>Oil supply of - Dem. People^s Rep. Korea</t>
  </si>
  <si>
    <t>Oil supply of - Timor-Leste</t>
  </si>
  <si>
    <t>Oil supply of - Bangladesh</t>
  </si>
  <si>
    <t>Oil supply of - Afghanistan</t>
  </si>
  <si>
    <t>Oil supply of - New Caledonia</t>
  </si>
  <si>
    <t>Oil supply of - Australia</t>
  </si>
  <si>
    <t>Oil supply of - Azerbaijan</t>
  </si>
  <si>
    <t>Oil supply of - China</t>
  </si>
  <si>
    <t>Oil supply of - Mongolia</t>
  </si>
  <si>
    <t>Oil supply of - Hungary</t>
  </si>
  <si>
    <t>Oil supply of - Bulgaria</t>
  </si>
  <si>
    <t>Oil supply of - Croatia</t>
  </si>
  <si>
    <t>Oil supply of - Romania</t>
  </si>
  <si>
    <t>Oil supply of - Poland</t>
  </si>
  <si>
    <t>Oil supply of - Lithuania</t>
  </si>
  <si>
    <t>Oil supply of - Latvia</t>
  </si>
  <si>
    <t>Oil supply of - Estonia</t>
  </si>
  <si>
    <t>Oil supply of - Sweden</t>
  </si>
  <si>
    <t>Oil supply of - Norway</t>
  </si>
  <si>
    <t>Oil supply of - Finland</t>
  </si>
  <si>
    <t>Oil supply of - Iceland</t>
  </si>
  <si>
    <t>Oil supply of - Italy</t>
  </si>
  <si>
    <t>Oil supply of - Greece</t>
  </si>
  <si>
    <t>Oil supply of - Spain</t>
  </si>
  <si>
    <t>Oil supply of - Portugal</t>
  </si>
  <si>
    <t>Oil supply of - Germany</t>
  </si>
  <si>
    <t>Oil supply of - France</t>
  </si>
  <si>
    <t>Oil supply of - Netherlands</t>
  </si>
  <si>
    <t>Oil supply of - Czech Republic</t>
  </si>
  <si>
    <t>Oil supply of - Belgium</t>
  </si>
  <si>
    <t>Oil supply of - Austria</t>
  </si>
  <si>
    <t>Oil supply of - Denmark</t>
  </si>
  <si>
    <t>Oil supply of - Cyprus</t>
  </si>
  <si>
    <t>Oil supply of - Greenland</t>
  </si>
  <si>
    <t>Oil supply of - Faroe Islands</t>
  </si>
  <si>
    <t>Oil supply of - India</t>
  </si>
  <si>
    <t>Oil supply of - Brazil</t>
  </si>
  <si>
    <t>Oil supply of - Argentina</t>
  </si>
  <si>
    <t>Oil supply of - Colombia</t>
  </si>
  <si>
    <t>Oil supply of - Peru</t>
  </si>
  <si>
    <t>Oil supply of - Venezuela</t>
  </si>
  <si>
    <t>Oil supply of - Chile</t>
  </si>
  <si>
    <t>Oil supply of - Ecuador</t>
  </si>
  <si>
    <t>Oil supply of - Bolivia</t>
  </si>
  <si>
    <t>Oil supply of - Paraguay</t>
  </si>
  <si>
    <t>Oil supply of - Cuba</t>
  </si>
  <si>
    <t>Oil supply of - Uruguay</t>
  </si>
  <si>
    <t>Oil supply of - Trinidad and Tobago</t>
  </si>
  <si>
    <t>Oil supply of - Barbados</t>
  </si>
  <si>
    <t>Oil supply of - Suriname</t>
  </si>
  <si>
    <t>Oil supply of - Guyana</t>
  </si>
  <si>
    <t>Oil supply of - Falkland Islands</t>
  </si>
  <si>
    <t>Oil supply of - French Guiana</t>
  </si>
  <si>
    <t>Oil supply of - Nicaragua</t>
  </si>
  <si>
    <t>Oil supply of - Jamaica</t>
  </si>
  <si>
    <t>Oil supply of - The Bahamas</t>
  </si>
  <si>
    <t>Oil supply of - Algeria</t>
  </si>
  <si>
    <t>Oil supply of - Iran</t>
  </si>
  <si>
    <t>Oil supply of - Saudi Arabia</t>
  </si>
  <si>
    <t>Oil supply of - United Arab Emirates</t>
  </si>
  <si>
    <t>Oil supply of - Iraq</t>
  </si>
  <si>
    <t>Oil supply of - Israel</t>
  </si>
  <si>
    <t>Oil supply of - Syrian Arab Republic</t>
  </si>
  <si>
    <t>Oil supply of - Egypt</t>
  </si>
  <si>
    <t>Oil supply of - Qatar</t>
  </si>
  <si>
    <t>Oil supply of - Yemen</t>
  </si>
  <si>
    <t>Oil supply of - Jordan</t>
  </si>
  <si>
    <t>Oil supply of - Oman</t>
  </si>
  <si>
    <t>Oil supply of - Bahrain</t>
  </si>
  <si>
    <t>Oil supply of - Morocco</t>
  </si>
  <si>
    <t>Oil supply of - Sudan</t>
  </si>
  <si>
    <t>Oil supply of - Tunisia</t>
  </si>
  <si>
    <t>Oil supply of - Kuwait</t>
  </si>
  <si>
    <t>Oil supply of - Libya</t>
  </si>
  <si>
    <t>Oil supply of - Lebanon</t>
  </si>
  <si>
    <t>Oil supply of - United States</t>
  </si>
  <si>
    <t>Oil supply of - Mexico</t>
  </si>
  <si>
    <t>Oil supply of - Canada</t>
  </si>
  <si>
    <t>Oil supply of - Russia</t>
  </si>
  <si>
    <t>Oil supply of - Belarus</t>
  </si>
  <si>
    <t>Oil supply of - Turkey</t>
  </si>
  <si>
    <t>Oil supply of - United Kingdom</t>
  </si>
  <si>
    <t>Oil supply of - Ireland</t>
  </si>
  <si>
    <t>Oil supply of - Ukraine</t>
  </si>
  <si>
    <t>Oil supply of - Macedonia</t>
  </si>
  <si>
    <t>Crude Oil - Angola</t>
  </si>
  <si>
    <t>Crude Oil - Benin</t>
  </si>
  <si>
    <t>Crude Oil - Cameroon</t>
  </si>
  <si>
    <t>Crude Oil - Chad</t>
  </si>
  <si>
    <t>Crude Oil - Democratic Republic of Congo</t>
  </si>
  <si>
    <t>Crude Oil - Equatorial Guinea</t>
  </si>
  <si>
    <t>Crude Oil - Gabon</t>
  </si>
  <si>
    <t>Crude Oil - Ghana</t>
  </si>
  <si>
    <t>Crude Oil - Guinea-Bissau</t>
  </si>
  <si>
    <t>Crude Oil - Ivory Coast</t>
  </si>
  <si>
    <t>Crude Oil - Kenya</t>
  </si>
  <si>
    <t>Crude Oil - Liberia</t>
  </si>
  <si>
    <t>Crude Oil - Madagascar</t>
  </si>
  <si>
    <t>Crude Oil - Mauritania</t>
  </si>
  <si>
    <t>Crude Oil - Mozambique</t>
  </si>
  <si>
    <t>Crude Oil - Namibia</t>
  </si>
  <si>
    <t>Crude Oil - Niger</t>
  </si>
  <si>
    <t>Crude Oil - Nigeria</t>
  </si>
  <si>
    <t>Crude Oil - Republic of Congo</t>
  </si>
  <si>
    <t>Crude Oil - Somalia</t>
  </si>
  <si>
    <t>Crude Oil - The Gambia</t>
  </si>
  <si>
    <t>Crude Oil - Senegal</t>
  </si>
  <si>
    <t>Crude Oil - Uganda</t>
  </si>
  <si>
    <t>Crude Oil - South Africa</t>
  </si>
  <si>
    <t>Crude Oil - South Sudan</t>
  </si>
  <si>
    <t>Crude Oil - Tanzania</t>
  </si>
  <si>
    <t>Crude Oil - Togo</t>
  </si>
  <si>
    <t>Crude Oil - Kazakhstan</t>
  </si>
  <si>
    <t>Crude Oil - Uzbekistan</t>
  </si>
  <si>
    <t>Crude Oil - Turkmenistan</t>
  </si>
  <si>
    <t>Crude Oil - Tajikistan</t>
  </si>
  <si>
    <t>Crude Oil - Japan</t>
  </si>
  <si>
    <t>Crude Oil - South Korea</t>
  </si>
  <si>
    <t>Crude Oil - Singapore</t>
  </si>
  <si>
    <t>Crude Oil - New Zealand</t>
  </si>
  <si>
    <t>Crude Oil - Indonesia</t>
  </si>
  <si>
    <t>Crude Oil - Pakistan</t>
  </si>
  <si>
    <t>Crude Oil - Thailand</t>
  </si>
  <si>
    <t>Crude Oil - Bangladesh</t>
  </si>
  <si>
    <t>Crude Oil - Philippines</t>
  </si>
  <si>
    <t>Crude Oil - Vietnam</t>
  </si>
  <si>
    <t>Crude Oil - Malaysia</t>
  </si>
  <si>
    <t>Crude Oil - Myanmar</t>
  </si>
  <si>
    <t>Crude Oil - Cambodia</t>
  </si>
  <si>
    <t>Crude Oil - Brunei</t>
  </si>
  <si>
    <t>Crude Oil - Afghanistan</t>
  </si>
  <si>
    <t>Crude Oil - Papua New Guinea</t>
  </si>
  <si>
    <t>Crude Oil - New Caledonia</t>
  </si>
  <si>
    <t>Crude Oil - Dem. People^s Rep. Korea</t>
  </si>
  <si>
    <t>Crude Oil - Timor-Leste</t>
  </si>
  <si>
    <t>Crude Oil - Australia</t>
  </si>
  <si>
    <t>Crude Oil - Azerbaijan</t>
  </si>
  <si>
    <t>Crude Oil - China</t>
  </si>
  <si>
    <t>Crude Oil - Mongolia</t>
  </si>
  <si>
    <t>Crude Oil - Hungary</t>
  </si>
  <si>
    <t>Crude Oil - Bulgaria</t>
  </si>
  <si>
    <t>Crude Oil - Croatia</t>
  </si>
  <si>
    <t>Crude Oil - Romania</t>
  </si>
  <si>
    <t>Crude Oil - Poland</t>
  </si>
  <si>
    <t>Crude Oil - Lithuania</t>
  </si>
  <si>
    <t>Crude Oil - Latvia</t>
  </si>
  <si>
    <t>Crude Oil - Estonia</t>
  </si>
  <si>
    <t>Crude Oil - Sweden</t>
  </si>
  <si>
    <t>Crude Oil - Norway</t>
  </si>
  <si>
    <t>Crude Oil - Finland</t>
  </si>
  <si>
    <t>Crude Oil - Iceland</t>
  </si>
  <si>
    <t>Crude Oil - Italy</t>
  </si>
  <si>
    <t>Crude Oil - Greece</t>
  </si>
  <si>
    <t>Crude Oil - Spain</t>
  </si>
  <si>
    <t>Crude Oil - Portugal</t>
  </si>
  <si>
    <t>Crude Oil - Germany</t>
  </si>
  <si>
    <t>Crude Oil - France</t>
  </si>
  <si>
    <t>Crude Oil - Netherlands</t>
  </si>
  <si>
    <t>Crude Oil - Czech Republic</t>
  </si>
  <si>
    <t>Crude Oil - Belgium</t>
  </si>
  <si>
    <t>Crude Oil - Austria</t>
  </si>
  <si>
    <t>Crude Oil - Denmark</t>
  </si>
  <si>
    <t>Crude Oil - Cyprus</t>
  </si>
  <si>
    <t>Crude Oil - Faroe Islands</t>
  </si>
  <si>
    <t>Crude Oil - Greenland</t>
  </si>
  <si>
    <t>Crude Oil - India</t>
  </si>
  <si>
    <t>Crude Oil - Brazil</t>
  </si>
  <si>
    <t>Crude Oil - Argentina</t>
  </si>
  <si>
    <t>Crude Oil - Colombia</t>
  </si>
  <si>
    <t>Crude Oil - Peru</t>
  </si>
  <si>
    <t>Crude Oil - Venezuela</t>
  </si>
  <si>
    <t>Crude Oil - Chile</t>
  </si>
  <si>
    <t>Crude Oil - Ecuador</t>
  </si>
  <si>
    <t>Crude Oil - Bolivia</t>
  </si>
  <si>
    <t>Crude Oil - Paraguay</t>
  </si>
  <si>
    <t>Crude Oil - Cuba</t>
  </si>
  <si>
    <t>Crude Oil - Uruguay</t>
  </si>
  <si>
    <t>Crude Oil - Nicaragua</t>
  </si>
  <si>
    <t>Crude Oil - Trinidad and Tobago</t>
  </si>
  <si>
    <t>Crude Oil - Jamaica</t>
  </si>
  <si>
    <t>Crude Oil - Suriname</t>
  </si>
  <si>
    <t>Crude Oil - The Bahamas</t>
  </si>
  <si>
    <t>Crude Oil - Guyana</t>
  </si>
  <si>
    <t>Crude Oil - Barbados</t>
  </si>
  <si>
    <t>Crude Oil - Falkland Islands</t>
  </si>
  <si>
    <t>Crude Oil - French Guiana</t>
  </si>
  <si>
    <t>Crude Oil - Algeria</t>
  </si>
  <si>
    <t>Crude Oil - Iran</t>
  </si>
  <si>
    <t>Crude Oil - Saudi Arabia</t>
  </si>
  <si>
    <t>Crude Oil - United Arab Emirates</t>
  </si>
  <si>
    <t>Crude Oil - Iraq</t>
  </si>
  <si>
    <t>Crude Oil - Israel</t>
  </si>
  <si>
    <t>Crude Oil - Syrian Arab Republic</t>
  </si>
  <si>
    <t>Crude Oil - Kuwait</t>
  </si>
  <si>
    <t>Crude Oil - Egypt</t>
  </si>
  <si>
    <t>Crude Oil - Qatar</t>
  </si>
  <si>
    <t>Crude Oil - Yemen</t>
  </si>
  <si>
    <t>Crude Oil - Jordan</t>
  </si>
  <si>
    <t>Crude Oil - Oman</t>
  </si>
  <si>
    <t>Crude Oil - Libya</t>
  </si>
  <si>
    <t>Crude Oil - Lebanon</t>
  </si>
  <si>
    <t>Crude Oil - Bahrain</t>
  </si>
  <si>
    <t>Crude Oil - Morocco</t>
  </si>
  <si>
    <t>Crude Oil - Sudan</t>
  </si>
  <si>
    <t>Crude Oil - Tunisia</t>
  </si>
  <si>
    <t>Crude Oil - United States</t>
  </si>
  <si>
    <t>Crude Oil - Mexico</t>
  </si>
  <si>
    <t>Crude Oil - Canada</t>
  </si>
  <si>
    <t>Crude Oil - Russia</t>
  </si>
  <si>
    <t>Crude Oil - Belarus</t>
  </si>
  <si>
    <t>Crude Oil - Turkey</t>
  </si>
  <si>
    <t>Crude Oil - United Kingdom</t>
  </si>
  <si>
    <t>Crude Oil - Ireland</t>
  </si>
  <si>
    <t>Crude Oil - Ukraine</t>
  </si>
  <si>
    <t>Crude Oil - Macedonia</t>
  </si>
  <si>
    <t>Botswana</t>
  </si>
  <si>
    <t>mingas_rs_step05_096</t>
  </si>
  <si>
    <t>mingas_rs_step04_111</t>
  </si>
  <si>
    <t>mingas_rs_step08_073</t>
  </si>
  <si>
    <t>Gas supply of - Nigeria</t>
  </si>
  <si>
    <t>Gas supply of - Republic of Congo</t>
  </si>
  <si>
    <t>Gas supply of - Angola</t>
  </si>
  <si>
    <t>Gas supply of - Equatorial Guinea</t>
  </si>
  <si>
    <t>Gas supply of - Gabon</t>
  </si>
  <si>
    <t>Gas supply of - Ghana</t>
  </si>
  <si>
    <t>Gas supply of - Mozambique</t>
  </si>
  <si>
    <t>Gas supply of - Botswana</t>
  </si>
  <si>
    <t>Gas supply of - Kenya</t>
  </si>
  <si>
    <t>Gas supply of - Mauritania</t>
  </si>
  <si>
    <t>Gas supply of - South Africa</t>
  </si>
  <si>
    <t>Gas supply of - Tanzania</t>
  </si>
  <si>
    <t>Gas supply of - Cameroon</t>
  </si>
  <si>
    <t>Gas supply of - Chad</t>
  </si>
  <si>
    <t>Gas supply of - Ethiopia</t>
  </si>
  <si>
    <t>Gas supply of - Ivory Coast</t>
  </si>
  <si>
    <t>Gas supply of - Madagascar</t>
  </si>
  <si>
    <t>Gas supply of - Somalia</t>
  </si>
  <si>
    <t>Gas supply of - Senegal</t>
  </si>
  <si>
    <t>Gas supply of - Uganda</t>
  </si>
  <si>
    <t>Gas supply of - Namibia</t>
  </si>
  <si>
    <t>Gas supply of - Eritrea</t>
  </si>
  <si>
    <t>Gas supply of - Liberia</t>
  </si>
  <si>
    <t>Gas supply of - Guinea-Bissau</t>
  </si>
  <si>
    <t>Gas supply of - The Gambia</t>
  </si>
  <si>
    <t>Gas supply of - Benin</t>
  </si>
  <si>
    <t>Gas supply of - Democratic Republic of Congo</t>
  </si>
  <si>
    <t>Gas supply of - Togo</t>
  </si>
  <si>
    <t>Gas supply of - Kazakhstan</t>
  </si>
  <si>
    <t>Gas supply of - Uzbekistan</t>
  </si>
  <si>
    <t>Gas supply of - Turkmenistan</t>
  </si>
  <si>
    <t>Gas supply of - Tajikistan</t>
  </si>
  <si>
    <t>Gas supply of - Japan</t>
  </si>
  <si>
    <t>Gas supply of - South Korea</t>
  </si>
  <si>
    <t>Gas supply of - New Zealand</t>
  </si>
  <si>
    <t>Gas supply of - Indonesia</t>
  </si>
  <si>
    <t>Gas supply of - Pakistan</t>
  </si>
  <si>
    <t>Gas supply of - Thailand</t>
  </si>
  <si>
    <t>Gas supply of - Vietnam</t>
  </si>
  <si>
    <t>Gas supply of - Malaysia</t>
  </si>
  <si>
    <t>Gas supply of - Myanmar</t>
  </si>
  <si>
    <t>Gas supply of - Papua New Guinea</t>
  </si>
  <si>
    <t>Gas supply of - Timor-Leste</t>
  </si>
  <si>
    <t>Gas supply of - Bangladesh</t>
  </si>
  <si>
    <t>Gas supply of - Brunei</t>
  </si>
  <si>
    <t>Gas supply of - Afghanistan</t>
  </si>
  <si>
    <t>Gas supply of - Philippines</t>
  </si>
  <si>
    <t>Gas supply of - Cambodia</t>
  </si>
  <si>
    <t>Gas supply of - New Caledonia</t>
  </si>
  <si>
    <t>Gas supply of - Dem. People^s Rep. Korea</t>
  </si>
  <si>
    <t>Gas supply of - Australia</t>
  </si>
  <si>
    <t>Gas supply of - Azerbaijan</t>
  </si>
  <si>
    <t>Gas supply of - China</t>
  </si>
  <si>
    <t>Gas supply of - Hungary</t>
  </si>
  <si>
    <t>Gas supply of - Slovak Republic</t>
  </si>
  <si>
    <t>Gas supply of - Bulgaria</t>
  </si>
  <si>
    <t>Gas supply of - Croatia</t>
  </si>
  <si>
    <t>Gas supply of - Romania</t>
  </si>
  <si>
    <t>Gas supply of - Poland</t>
  </si>
  <si>
    <t>Gas supply of - Latvia</t>
  </si>
  <si>
    <t>Gas supply of - Norway</t>
  </si>
  <si>
    <t>Gas supply of - Iceland</t>
  </si>
  <si>
    <t>Gas supply of - Italy</t>
  </si>
  <si>
    <t>Gas supply of - Greece</t>
  </si>
  <si>
    <t>Gas supply of - Spain</t>
  </si>
  <si>
    <t>Gas supply of - Portugal</t>
  </si>
  <si>
    <t>Gas supply of - Germany</t>
  </si>
  <si>
    <t>Gas supply of - Netherlands</t>
  </si>
  <si>
    <t>Gas supply of - Czech Republic</t>
  </si>
  <si>
    <t>Gas supply of - Denmark</t>
  </si>
  <si>
    <t>Gas supply of - France</t>
  </si>
  <si>
    <t>Gas supply of - Cyprus</t>
  </si>
  <si>
    <t>Gas supply of - Greenland</t>
  </si>
  <si>
    <t>Gas supply of - Faroe Islands</t>
  </si>
  <si>
    <t>Gas supply of - India</t>
  </si>
  <si>
    <t>Gas supply of - Brazil</t>
  </si>
  <si>
    <t>Gas supply of - Argentina</t>
  </si>
  <si>
    <t>Gas supply of - Colombia</t>
  </si>
  <si>
    <t>Gas supply of - Peru</t>
  </si>
  <si>
    <t>Gas supply of - Venezuela</t>
  </si>
  <si>
    <t>Gas supply of - Bolivia</t>
  </si>
  <si>
    <t>Gas supply of - Cuba</t>
  </si>
  <si>
    <t>Gas supply of - Trinidad and Tobago</t>
  </si>
  <si>
    <t>Gas supply of - Barbados</t>
  </si>
  <si>
    <t>Gas supply of - Ecuador</t>
  </si>
  <si>
    <t>Gas supply of - Suriname</t>
  </si>
  <si>
    <t>Gas supply of - Guyana</t>
  </si>
  <si>
    <t>Gas supply of - Paraguay</t>
  </si>
  <si>
    <t>Gas supply of - Costa Rica</t>
  </si>
  <si>
    <t>Gas supply of - Nicaragua</t>
  </si>
  <si>
    <t>Gas supply of - Jamaica</t>
  </si>
  <si>
    <t>Gas supply of - Belize</t>
  </si>
  <si>
    <t>Gas supply of - Uruguay</t>
  </si>
  <si>
    <t>Gas supply of - The Bahamas</t>
  </si>
  <si>
    <t>Gas supply of - Saudi Arabia</t>
  </si>
  <si>
    <t>Gas supply of - United Arab Emirates</t>
  </si>
  <si>
    <t>Gas supply of - Iraq</t>
  </si>
  <si>
    <t>Gas supply of - Israel</t>
  </si>
  <si>
    <t>Gas supply of - Syrian Arab Republic</t>
  </si>
  <si>
    <t>Gas supply of - Egypt</t>
  </si>
  <si>
    <t>Gas supply of - Oman</t>
  </si>
  <si>
    <t>Gas supply of - Morocco</t>
  </si>
  <si>
    <t>Gas supply of - Algeria</t>
  </si>
  <si>
    <t>Gas supply of - Iran</t>
  </si>
  <si>
    <t>Gas supply of - Kuwait</t>
  </si>
  <si>
    <t>Gas supply of - Qatar</t>
  </si>
  <si>
    <t>Gas supply of - Libya</t>
  </si>
  <si>
    <t>Gas supply of - Tunisia</t>
  </si>
  <si>
    <t>Gas supply of - Yemen</t>
  </si>
  <si>
    <t>Gas supply of - Bahrain</t>
  </si>
  <si>
    <t>Gas supply of - Sudan</t>
  </si>
  <si>
    <t>Gas supply of - Lebanon</t>
  </si>
  <si>
    <t>Gas supply of - United States</t>
  </si>
  <si>
    <t>Gas supply of - Mexico</t>
  </si>
  <si>
    <t>Gas supply of - Canada</t>
  </si>
  <si>
    <t>Gas supply of - Russia</t>
  </si>
  <si>
    <t>Gas supply of - Belarus</t>
  </si>
  <si>
    <t>Gas supply of - Turkey</t>
  </si>
  <si>
    <t>Gas supply of - United Kingdom</t>
  </si>
  <si>
    <t>Gas supply of - Ireland</t>
  </si>
  <si>
    <t>Gas supply of - Ukraine</t>
  </si>
  <si>
    <t>Gas supply of - Macedonia</t>
  </si>
  <si>
    <t>Gas supply of - Montenegro</t>
  </si>
  <si>
    <t>Natural Gas - Angola</t>
  </si>
  <si>
    <t>Natural Gas - Benin</t>
  </si>
  <si>
    <t>Natural Gas - Botswana</t>
  </si>
  <si>
    <t>Natural Gas - Cameroon</t>
  </si>
  <si>
    <t>Natural Gas - Chad</t>
  </si>
  <si>
    <t>Natural Gas - Democratic Republic of Congo</t>
  </si>
  <si>
    <t>Natural Gas - Equatorial Guinea</t>
  </si>
  <si>
    <t>Natural Gas - Eritrea</t>
  </si>
  <si>
    <t>Natural Gas - Ethiopia</t>
  </si>
  <si>
    <t>Natural Gas - Gabon</t>
  </si>
  <si>
    <t>Natural Gas - Ghana</t>
  </si>
  <si>
    <t>Natural Gas - Guinea-Bissau</t>
  </si>
  <si>
    <t>Natural Gas - Ivory Coast</t>
  </si>
  <si>
    <t>Natural Gas - Kenya</t>
  </si>
  <si>
    <t>Natural Gas - Liberia</t>
  </si>
  <si>
    <t>Natural Gas - Madagascar</t>
  </si>
  <si>
    <t>Natural Gas - Mauritania</t>
  </si>
  <si>
    <t>Natural Gas - Mozambique</t>
  </si>
  <si>
    <t>Natural Gas - Namibia</t>
  </si>
  <si>
    <t>Natural Gas - Nigeria</t>
  </si>
  <si>
    <t>Natural Gas - Republic of Congo</t>
  </si>
  <si>
    <t>Natural Gas - Somalia</t>
  </si>
  <si>
    <t>Natural Gas - The Gambia</t>
  </si>
  <si>
    <t>Natural Gas - Senegal</t>
  </si>
  <si>
    <t>Natural Gas - Uganda</t>
  </si>
  <si>
    <t>Natural Gas - South Africa</t>
  </si>
  <si>
    <t>Natural Gas - Tanzania</t>
  </si>
  <si>
    <t>Natural Gas - Togo</t>
  </si>
  <si>
    <t>Natural Gas - Kazakhstan</t>
  </si>
  <si>
    <t>Natural Gas - Uzbekistan</t>
  </si>
  <si>
    <t>Natural Gas - Turkmenistan</t>
  </si>
  <si>
    <t>Natural Gas - Tajikistan</t>
  </si>
  <si>
    <t>Natural Gas - Japan</t>
  </si>
  <si>
    <t>Natural Gas - South Korea</t>
  </si>
  <si>
    <t>Natural Gas - New Zealand</t>
  </si>
  <si>
    <t>Natural Gas - Indonesia</t>
  </si>
  <si>
    <t>Natural Gas - Pakistan</t>
  </si>
  <si>
    <t>Natural Gas - Thailand</t>
  </si>
  <si>
    <t>Natural Gas - Bangladesh</t>
  </si>
  <si>
    <t>Natural Gas - Philippines</t>
  </si>
  <si>
    <t>Natural Gas - Vietnam</t>
  </si>
  <si>
    <t>Natural Gas - Malaysia</t>
  </si>
  <si>
    <t>Natural Gas - Myanmar</t>
  </si>
  <si>
    <t>Natural Gas - Cambodia</t>
  </si>
  <si>
    <t>Natural Gas - Brunei</t>
  </si>
  <si>
    <t>Natural Gas - Afghanistan</t>
  </si>
  <si>
    <t>Natural Gas - Papua New Guinea</t>
  </si>
  <si>
    <t>Natural Gas - New Caledonia</t>
  </si>
  <si>
    <t>Natural Gas - Dem. People^s Rep. Korea</t>
  </si>
  <si>
    <t>Natural Gas - Timor-Leste</t>
  </si>
  <si>
    <t>Natural Gas - Australia</t>
  </si>
  <si>
    <t>Natural Gas - Azerbaijan</t>
  </si>
  <si>
    <t>Natural Gas - China</t>
  </si>
  <si>
    <t>Natural Gas - Hungary</t>
  </si>
  <si>
    <t>Natural Gas - Slovak Republic</t>
  </si>
  <si>
    <t>Natural Gas - Bulgaria</t>
  </si>
  <si>
    <t>Natural Gas - Croatia</t>
  </si>
  <si>
    <t>Natural Gas - Romania</t>
  </si>
  <si>
    <t>Natural Gas - Poland</t>
  </si>
  <si>
    <t>Natural Gas - Latvia</t>
  </si>
  <si>
    <t>Natural Gas - Norway</t>
  </si>
  <si>
    <t>Natural Gas - Iceland</t>
  </si>
  <si>
    <t>Natural Gas - Italy</t>
  </si>
  <si>
    <t>Natural Gas - Greece</t>
  </si>
  <si>
    <t>Natural Gas - Spain</t>
  </si>
  <si>
    <t>Natural Gas - Portugal</t>
  </si>
  <si>
    <t>Natural Gas - Germany</t>
  </si>
  <si>
    <t>Natural Gas - France</t>
  </si>
  <si>
    <t>Natural Gas - Netherlands</t>
  </si>
  <si>
    <t>Natural Gas - Czech Republic</t>
  </si>
  <si>
    <t>Natural Gas - Denmark</t>
  </si>
  <si>
    <t>Natural Gas - Cyprus</t>
  </si>
  <si>
    <t>Natural Gas - Faroe Islands</t>
  </si>
  <si>
    <t>Natural Gas - Greenland</t>
  </si>
  <si>
    <t>Natural Gas - India</t>
  </si>
  <si>
    <t>Natural Gas - Brazil</t>
  </si>
  <si>
    <t>Natural Gas - Argentina</t>
  </si>
  <si>
    <t>Natural Gas - Colombia</t>
  </si>
  <si>
    <t>Natural Gas - Peru</t>
  </si>
  <si>
    <t>Natural Gas - Venezuela</t>
  </si>
  <si>
    <t>Natural Gas - Ecuador</t>
  </si>
  <si>
    <t>Natural Gas - Bolivia</t>
  </si>
  <si>
    <t>Natural Gas - Paraguay</t>
  </si>
  <si>
    <t>Natural Gas - Costa Rica</t>
  </si>
  <si>
    <t>Natural Gas - Cuba</t>
  </si>
  <si>
    <t>Natural Gas - Uruguay</t>
  </si>
  <si>
    <t>Natural Gas - Nicaragua</t>
  </si>
  <si>
    <t>Natural Gas - Trinidad and Tobago</t>
  </si>
  <si>
    <t>Natural Gas - Jamaica</t>
  </si>
  <si>
    <t>Natural Gas - Suriname</t>
  </si>
  <si>
    <t>Natural Gas - The Bahamas</t>
  </si>
  <si>
    <t>Natural Gas - Guyana</t>
  </si>
  <si>
    <t>Natural Gas - Barbados</t>
  </si>
  <si>
    <t>Natural Gas - Belize</t>
  </si>
  <si>
    <t>Natural Gas - Algeria</t>
  </si>
  <si>
    <t>Natural Gas - Iran</t>
  </si>
  <si>
    <t>Natural Gas - Saudi Arabia</t>
  </si>
  <si>
    <t>Natural Gas - United Arab Emirates</t>
  </si>
  <si>
    <t>Natural Gas - Iraq</t>
  </si>
  <si>
    <t>Natural Gas - Israel</t>
  </si>
  <si>
    <t>Natural Gas - Syrian Arab Republic</t>
  </si>
  <si>
    <t>Natural Gas - Kuwait</t>
  </si>
  <si>
    <t>Natural Gas - Egypt</t>
  </si>
  <si>
    <t>Natural Gas - Qatar</t>
  </si>
  <si>
    <t>Natural Gas - Yemen</t>
  </si>
  <si>
    <t>Natural Gas - Oman</t>
  </si>
  <si>
    <t>Natural Gas - Libya</t>
  </si>
  <si>
    <t>Natural Gas - Lebanon</t>
  </si>
  <si>
    <t>Natural Gas - Bahrain</t>
  </si>
  <si>
    <t>Natural Gas - Morocco</t>
  </si>
  <si>
    <t>Natural Gas - Sudan</t>
  </si>
  <si>
    <t>Natural Gas - Tunisia</t>
  </si>
  <si>
    <t>Natural Gas - United States</t>
  </si>
  <si>
    <t>Natural Gas - Mexico</t>
  </si>
  <si>
    <t>Natural Gas - Canada</t>
  </si>
  <si>
    <t>Natural Gas - Russia</t>
  </si>
  <si>
    <t>Natural Gas - Belarus</t>
  </si>
  <si>
    <t>Natural Gas - Turkey</t>
  </si>
  <si>
    <t>Natural Gas - United Kingdom</t>
  </si>
  <si>
    <t>Natural Gas - Ireland</t>
  </si>
  <si>
    <t>Natural Gas - Ukraine</t>
  </si>
  <si>
    <t>Natural Gas - Macedonia</t>
  </si>
  <si>
    <t>Natural Gas - Montenegro</t>
  </si>
  <si>
    <t>\I: BOH-2100</t>
  </si>
  <si>
    <t>ACT_BND~UP</t>
  </si>
  <si>
    <t>ACT_BND~2022</t>
  </si>
  <si>
    <t>~FI_T: COST~USD18</t>
  </si>
  <si>
    <t>SUP_OilSupply</t>
  </si>
  <si>
    <t>Regional OIL supply from country level supply curves</t>
  </si>
  <si>
    <t>ACT_COST</t>
  </si>
  <si>
    <t>Africa_north</t>
  </si>
  <si>
    <t>Africa_other</t>
  </si>
  <si>
    <t>Arg-Chi</t>
  </si>
  <si>
    <t>Asia_central</t>
  </si>
  <si>
    <t>Asia_east</t>
  </si>
  <si>
    <t>Asia_other</t>
  </si>
  <si>
    <t>Australia_NZ</t>
  </si>
  <si>
    <t>EU_north</t>
  </si>
  <si>
    <t>EU_northeast</t>
  </si>
  <si>
    <t>EU_northwest</t>
  </si>
  <si>
    <t>EU_south</t>
  </si>
  <si>
    <t>EU_southeast</t>
  </si>
  <si>
    <t>EU_southwest</t>
  </si>
  <si>
    <t>Europe_other</t>
  </si>
  <si>
    <t>LatAm_other</t>
  </si>
  <si>
    <t>MidEast_other</t>
  </si>
  <si>
    <t>Nor-Ice</t>
  </si>
  <si>
    <t>SaudiArabia</t>
  </si>
  <si>
    <t>SouthAfrica</t>
  </si>
  <si>
    <t>UK</t>
  </si>
  <si>
    <t>USA</t>
  </si>
  <si>
    <t>minoil_rs_step13_321</t>
  </si>
  <si>
    <t>OIL_321</t>
  </si>
  <si>
    <t>Western Sahara</t>
  </si>
  <si>
    <t>minoil_rs_step17_321</t>
  </si>
  <si>
    <t>Oil supply of - Western Sahara</t>
  </si>
  <si>
    <t>Crude Oil - Western Sahara</t>
  </si>
  <si>
    <t>mingas_rs_step08_321</t>
  </si>
  <si>
    <t>GAS_321</t>
  </si>
  <si>
    <t>mingas_rs_step09_321</t>
  </si>
  <si>
    <t>mingas_rs_step10_321</t>
  </si>
  <si>
    <t>Gas supply of - Western Sahara</t>
  </si>
  <si>
    <t>Natural Gas - Western Sahara</t>
  </si>
  <si>
    <t>*Country</t>
  </si>
  <si>
    <t>*ACT_BND~2022</t>
  </si>
  <si>
    <t>Comm-OUT-A</t>
  </si>
  <si>
    <t>OUTPUT~OILNGL~2020</t>
  </si>
  <si>
    <t>KiNESYS_IFP</t>
  </si>
  <si>
    <t>Country</t>
  </si>
  <si>
    <t>rcode</t>
  </si>
  <si>
    <t>Type</t>
  </si>
  <si>
    <t>In operation</t>
  </si>
  <si>
    <t>depleted field</t>
  </si>
  <si>
    <t>Under construction</t>
  </si>
  <si>
    <t>Armenia</t>
  </si>
  <si>
    <t>salt cavern</t>
  </si>
  <si>
    <t>Georgia</t>
  </si>
  <si>
    <t>aquifer</t>
  </si>
  <si>
    <t>Taiwan</t>
  </si>
  <si>
    <t>volcanic rock</t>
  </si>
  <si>
    <t>other</t>
  </si>
  <si>
    <t>rock cavern</t>
  </si>
  <si>
    <t>Serbia</t>
  </si>
  <si>
    <t>STG_EFF</t>
  </si>
  <si>
    <t>~FI_T: PASTI</t>
  </si>
  <si>
    <t>NCAP_BND~0</t>
  </si>
  <si>
    <t>LIFE</t>
  </si>
  <si>
    <t>STG</t>
  </si>
  <si>
    <t>timeslicelevel</t>
  </si>
  <si>
    <t>AFC~SEASON</t>
  </si>
  <si>
    <t>Source: VT_Gas storage by country - KanORSData (LMA)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</si>
</sst>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1" formatCode="_ * #,##0_ ;_ * \-#,##0_ ;_ * &quot;-&quot;_ ;_ @_ "/>
    <numFmt numFmtId="43" formatCode="_ * #,##0.00_ ;_ * \-#,##0.00_ ;_ * &quot;-&quot;??_ ;_ @_ "/>
    <numFmt numFmtId="164" formatCode="&quot;$&quot;#,##0_);\(&quot;$&quot;#,##0\)"/>
    <numFmt numFmtId="165" formatCode="0.0000"/>
    <numFmt numFmtId="166" formatCode="0.0%"/>
    <numFmt numFmtId="167" formatCode="_-* #,##0.00_-;\-* #,##0.00_-;_-* &quot;-&quot;??_-;_-@_-"/>
    <numFmt numFmtId="168" formatCode="_([$€]* #,##0.00_);_([$€]* \(#,##0.00\);_([$€]* &quot;-&quot;??_);_(@_)"/>
    <numFmt numFmtId="169" formatCode="_ &quot;kr&quot;\ * #,##0_ ;_ &quot;kr&quot;\ * \-#,##0_ ;_ &quot;kr&quot;\ * &quot;-&quot;_ ;_ @_ "/>
    <numFmt numFmtId="170" formatCode="_ &quot;kr&quot;\ * #,##0.00_ ;_ &quot;kr&quot;\ * \-#,##0.00_ ;_ &quot;kr&quot;\ * &quot;-&quot;??_ ;_ @_ "/>
    <numFmt numFmtId="171" formatCode="_([$€-2]* #,##0.00_);_([$€-2]* \(#,##0.00\);_([$€-2]* &quot;-&quot;??_)"/>
    <numFmt numFmtId="172" formatCode="_-[$€]* #,##0.00_-;\-[$€]* #,##0.00_-;_-[$€]* &quot;-&quot;??_-;_-@_-"/>
    <numFmt numFmtId="173" formatCode="_-* #,##0_-;\-* #,##0_-;_-* &quot;-&quot;_-;_-@_-"/>
    <numFmt numFmtId="174" formatCode="_-&quot;$&quot;* #,##0.00_-;\-&quot;$&quot;* #,##0.00_-;_-&quot;$&quot;* &quot;-&quot;??_-;_-@_-"/>
    <numFmt numFmtId="175" formatCode="_-* #,##0.00\ _€_-;\-* #,##0.00\ _€_-;_-* &quot;-&quot;??\ _€_-;_-@_-"/>
    <numFmt numFmtId="176" formatCode="\(##\);\(##\)"/>
    <numFmt numFmtId="177" formatCode="#,##0.0"/>
    <numFmt numFmtId="178" formatCode="_-[$€-2]\ * #,##0.00_-;\-[$€-2]\ * #,##0.00_-;_-[$€-2]\ * &quot;-&quot;??_-"/>
    <numFmt numFmtId="179" formatCode="#,##0;\-\ #,##0;_-\ &quot;- &quot;"/>
    <numFmt numFmtId="180" formatCode="_-&quot;€&quot;\ * #,##0.00_-;\-&quot;€&quot;\ * #,##0.00_-;_-&quot;€&quot;\ * &quot;-&quot;??_-;_-@_-"/>
    <numFmt numFmtId="181" formatCode="General_)"/>
    <numFmt numFmtId="182" formatCode="m\o\n\th\ d\,\ yyyy"/>
    <numFmt numFmtId="183" formatCode="#.00"/>
    <numFmt numFmtId="184" formatCode="#."/>
    <numFmt numFmtId="185" formatCode="yyyy"/>
    <numFmt numFmtId="186" formatCode="0.0"/>
  </numFmts>
  <fonts count="60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Courier"/>
      <family val="3"/>
    </font>
    <font>
      <b/>
      <sz val="12"/>
      <name val="Arial"/>
      <family val="2"/>
    </font>
    <font>
      <sz val="11"/>
      <color indexed="60"/>
      <name val="Calibri"/>
      <family val="2"/>
      <charset val="161"/>
    </font>
    <font>
      <sz val="10"/>
      <name val="Helvetica"/>
      <family val="2"/>
    </font>
    <font>
      <sz val="8"/>
      <color indexed="9"/>
      <name val="Arial"/>
      <family val="2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u/>
      <sz val="10"/>
      <color indexed="12"/>
      <name val="Arial"/>
      <family val="2"/>
    </font>
    <font>
      <b/>
      <sz val="11"/>
      <color indexed="10"/>
      <name val="Calibri"/>
      <family val="2"/>
    </font>
    <font>
      <u/>
      <sz val="12"/>
      <color indexed="20"/>
      <name val="宋体"/>
      <charset val="134"/>
    </font>
    <font>
      <sz val="10"/>
      <color indexed="56"/>
      <name val="Arial"/>
      <family val="2"/>
    </font>
    <font>
      <i/>
      <sz val="8"/>
      <color indexed="38"/>
      <name val="Arial"/>
      <family val="2"/>
    </font>
    <font>
      <b/>
      <sz val="12"/>
      <name val="Times New Roman"/>
      <family val="1"/>
    </font>
    <font>
      <b/>
      <vertAlign val="superscript"/>
      <sz val="12"/>
      <color indexed="54"/>
      <name val="Arial"/>
      <family val="2"/>
    </font>
    <font>
      <sz val="9"/>
      <name val="Verdana"/>
      <family val="2"/>
    </font>
    <font>
      <i/>
      <sz val="9"/>
      <color indexed="60"/>
      <name val="Verdana"/>
      <family val="2"/>
    </font>
    <font>
      <b/>
      <sz val="9"/>
      <name val="Verdana"/>
      <family val="2"/>
    </font>
    <font>
      <b/>
      <sz val="9"/>
      <name val="Arial"/>
      <family val="2"/>
    </font>
    <font>
      <sz val="10"/>
      <name val="MS Sans Serif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sz val="8"/>
      <name val="Helv"/>
    </font>
    <font>
      <b/>
      <sz val="18"/>
      <color indexed="62"/>
      <name val="Cambri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70C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indexed="27"/>
        <bgColor indexed="64"/>
      </patternFill>
    </fill>
    <fill>
      <patternFill patternType="solid">
        <fgColor indexed="49"/>
        <bgColor indexed="64"/>
      </patternFill>
    </fill>
    <fill>
      <patternFill patternType="mediumGray">
        <fgColor indexed="9"/>
        <bgColor indexed="31"/>
      </patternFill>
    </fill>
    <fill>
      <patternFill patternType="mediumGray">
        <fgColor indexed="9"/>
        <bgColor indexed="44"/>
      </patternFill>
    </fill>
    <fill>
      <patternFill patternType="solid">
        <fgColor indexed="57"/>
        <bgColor indexed="9"/>
      </patternFill>
    </fill>
    <fill>
      <patternFill patternType="mediumGray">
        <fgColor indexed="9"/>
        <bgColor indexed="29"/>
      </patternFill>
    </fill>
    <fill>
      <patternFill patternType="mediumGray">
        <fgColor indexed="22"/>
        <bgColor indexed="31"/>
      </patternFill>
    </fill>
    <fill>
      <patternFill patternType="mediumGray">
        <fgColor indexed="22"/>
        <bgColor indexed="44"/>
      </patternFill>
    </fill>
    <fill>
      <patternFill patternType="solid">
        <fgColor indexed="52"/>
        <bgColor indexed="64"/>
      </patternFill>
    </fill>
    <fill>
      <patternFill patternType="mediumGray">
        <fgColor indexed="9"/>
        <bgColor indexed="52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59999389629810485"/>
        <bgColor indexed="65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</borders>
  <cellStyleXfs count="3392">
    <xf numFmtId="0" fontId="0" fillId="0" borderId="0"/>
    <xf numFmtId="0" fontId="1" fillId="2" borderId="1" applyNumberFormat="0" applyAlignment="0" applyProtection="0"/>
    <xf numFmtId="0" fontId="3" fillId="0" borderId="0"/>
    <xf numFmtId="9" fontId="4" fillId="0" borderId="0" applyFont="0" applyFill="0" applyBorder="0" applyAlignment="0" applyProtection="0"/>
    <xf numFmtId="0" fontId="6" fillId="6" borderId="0" applyNumberFormat="0" applyBorder="0" applyAlignment="0" applyProtection="0"/>
    <xf numFmtId="0" fontId="7" fillId="7" borderId="1" applyNumberFormat="0" applyAlignment="0" applyProtection="0"/>
    <xf numFmtId="0" fontId="8" fillId="0" borderId="2" applyNumberFormat="0" applyFill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6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3" fillId="28" borderId="3" applyNumberFormat="0" applyAlignment="0" applyProtection="0"/>
    <xf numFmtId="0" fontId="13" fillId="28" borderId="3" applyNumberFormat="0" applyAlignment="0" applyProtection="0"/>
    <xf numFmtId="0" fontId="14" fillId="29" borderId="4" applyNumberFormat="0" applyAlignment="0" applyProtection="0"/>
    <xf numFmtId="0" fontId="14" fillId="29" borderId="4" applyNumberFormat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11" fontId="3" fillId="0" borderId="0" applyFont="0" applyFill="0" applyBorder="0" applyAlignment="0" applyProtection="0"/>
    <xf numFmtId="11" fontId="3" fillId="0" borderId="0" applyFont="0" applyFill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9" fillId="0" borderId="7" applyNumberFormat="0" applyFill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15" borderId="3" applyNumberFormat="0" applyAlignment="0" applyProtection="0"/>
    <xf numFmtId="0" fontId="20" fillId="15" borderId="3" applyNumberFormat="0" applyAlignment="0" applyProtection="0"/>
    <xf numFmtId="0" fontId="21" fillId="0" borderId="8" applyNumberFormat="0" applyFill="0" applyAlignment="0" applyProtection="0"/>
    <xf numFmtId="0" fontId="21" fillId="0" borderId="8" applyNumberFormat="0" applyFill="0" applyAlignment="0" applyProtection="0"/>
    <xf numFmtId="0" fontId="22" fillId="30" borderId="0" applyNumberFormat="0" applyBorder="0" applyAlignment="0" applyProtection="0"/>
    <xf numFmtId="0" fontId="29" fillId="30" borderId="0" applyNumberFormat="0" applyBorder="0" applyAlignment="0" applyProtection="0"/>
    <xf numFmtId="0" fontId="3" fillId="0" borderId="0"/>
    <xf numFmtId="0" fontId="4" fillId="0" borderId="0"/>
    <xf numFmtId="0" fontId="3" fillId="0" borderId="0"/>
    <xf numFmtId="0" fontId="3" fillId="0" borderId="0"/>
    <xf numFmtId="0" fontId="10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10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0" fillId="0" borderId="0"/>
    <xf numFmtId="0" fontId="4" fillId="0" borderId="0"/>
    <xf numFmtId="0" fontId="10" fillId="0" borderId="0"/>
    <xf numFmtId="0" fontId="4" fillId="0" borderId="0"/>
    <xf numFmtId="0" fontId="10" fillId="0" borderId="0"/>
    <xf numFmtId="0" fontId="4" fillId="0" borderId="0"/>
    <xf numFmtId="0" fontId="3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Alignment="0" applyProtection="0"/>
    <xf numFmtId="0" fontId="27" fillId="0" borderId="0"/>
    <xf numFmtId="0" fontId="10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23" fillId="28" borderId="10" applyNumberFormat="0" applyAlignment="0" applyProtection="0"/>
    <xf numFmtId="0" fontId="23" fillId="28" borderId="10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0" fillId="0" borderId="0" applyFont="0" applyFill="0" applyBorder="0" applyAlignment="0" applyProtection="0"/>
    <xf numFmtId="41" fontId="30" fillId="0" borderId="0" applyFont="0" applyFill="0" applyBorder="0" applyAlignment="0" applyProtection="0"/>
    <xf numFmtId="169" fontId="30" fillId="0" borderId="0" applyFont="0" applyFill="0" applyBorder="0" applyAlignment="0" applyProtection="0"/>
    <xf numFmtId="0" fontId="3" fillId="0" borderId="0"/>
    <xf numFmtId="0" fontId="3" fillId="0" borderId="11" applyNumberFormat="0" applyFill="0" applyProtection="0">
      <alignment horizontal="right"/>
    </xf>
    <xf numFmtId="0" fontId="3" fillId="0" borderId="11" applyNumberFormat="0" applyFill="0" applyProtection="0">
      <alignment horizontal="right"/>
    </xf>
    <xf numFmtId="0" fontId="9" fillId="32" borderId="11" applyNumberFormat="0" applyProtection="0">
      <alignment horizontal="right"/>
    </xf>
    <xf numFmtId="0" fontId="28" fillId="32" borderId="0" applyNumberFormat="0" applyBorder="0" applyProtection="0">
      <alignment horizontal="left"/>
    </xf>
    <xf numFmtId="0" fontId="9" fillId="32" borderId="11" applyNumberFormat="0" applyProtection="0">
      <alignment horizontal="left"/>
    </xf>
    <xf numFmtId="0" fontId="3" fillId="0" borderId="11" applyNumberFormat="0" applyFill="0" applyProtection="0">
      <alignment horizontal="right"/>
    </xf>
    <xf numFmtId="0" fontId="3" fillId="0" borderId="11" applyNumberFormat="0" applyFill="0" applyProtection="0">
      <alignment horizontal="right"/>
    </xf>
    <xf numFmtId="0" fontId="31" fillId="33" borderId="0" applyNumberFormat="0" applyBorder="0" applyProtection="0">
      <alignment horizontal="left"/>
    </xf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2" applyNumberFormat="0" applyFill="0" applyAlignment="0" applyProtection="0"/>
    <xf numFmtId="0" fontId="25" fillId="0" borderId="12" applyNumberFormat="0" applyFill="0" applyAlignment="0" applyProtection="0"/>
    <xf numFmtId="170" fontId="30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" fillId="0" borderId="0"/>
    <xf numFmtId="0" fontId="4" fillId="0" borderId="0"/>
    <xf numFmtId="0" fontId="3" fillId="0" borderId="0"/>
    <xf numFmtId="0" fontId="3" fillId="0" borderId="0" applyNumberFormat="0" applyFont="0" applyFill="0" applyBorder="0" applyProtection="0">
      <alignment horizontal="left" vertical="center" indent="5"/>
    </xf>
    <xf numFmtId="4" fontId="32" fillId="34" borderId="11">
      <alignment horizontal="right" vertical="center"/>
    </xf>
    <xf numFmtId="4" fontId="32" fillId="34" borderId="11">
      <alignment horizontal="right" vertical="center"/>
    </xf>
    <xf numFmtId="0" fontId="33" fillId="0" borderId="14">
      <alignment horizontal="left" vertical="center" wrapText="1" indent="2"/>
    </xf>
    <xf numFmtId="168" fontId="3" fillId="0" borderId="0" applyFont="0" applyFill="0" applyBorder="0" applyAlignment="0" applyProtection="0"/>
    <xf numFmtId="4" fontId="33" fillId="0" borderId="0" applyBorder="0">
      <alignment horizontal="right" vertical="center"/>
    </xf>
    <xf numFmtId="0" fontId="3" fillId="0" borderId="0"/>
    <xf numFmtId="0" fontId="4" fillId="0" borderId="0"/>
    <xf numFmtId="4" fontId="33" fillId="0" borderId="11" applyFill="0" applyBorder="0" applyProtection="0">
      <alignment horizontal="right" vertical="center"/>
    </xf>
    <xf numFmtId="0" fontId="34" fillId="0" borderId="0" applyNumberFormat="0" applyFill="0" applyBorder="0" applyProtection="0">
      <alignment horizontal="left" vertical="center"/>
    </xf>
    <xf numFmtId="0" fontId="3" fillId="35" borderId="0" applyNumberFormat="0" applyFont="0" applyBorder="0" applyAlignment="0" applyProtection="0"/>
    <xf numFmtId="4" fontId="33" fillId="0" borderId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" fillId="0" borderId="0" applyNumberFormat="0" applyFont="0" applyFill="0" applyBorder="0" applyProtection="0">
      <alignment horizontal="left" vertical="center" indent="5"/>
    </xf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37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1" fillId="25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36" fillId="38" borderId="3" applyNumberFormat="0" applyAlignment="0" applyProtection="0"/>
    <xf numFmtId="0" fontId="36" fillId="38" borderId="3" applyNumberFormat="0" applyAlignment="0" applyProtection="0"/>
    <xf numFmtId="0" fontId="36" fillId="38" borderId="3" applyNumberFormat="0" applyAlignment="0" applyProtection="0"/>
    <xf numFmtId="0" fontId="36" fillId="38" borderId="3" applyNumberFormat="0" applyAlignment="0" applyProtection="0"/>
    <xf numFmtId="0" fontId="36" fillId="38" borderId="3" applyNumberFormat="0" applyAlignment="0" applyProtection="0"/>
    <xf numFmtId="0" fontId="36" fillId="38" borderId="3" applyNumberFormat="0" applyAlignment="0" applyProtection="0"/>
    <xf numFmtId="0" fontId="36" fillId="38" borderId="3" applyNumberFormat="0" applyAlignment="0" applyProtection="0"/>
    <xf numFmtId="0" fontId="36" fillId="38" borderId="3" applyNumberFormat="0" applyAlignment="0" applyProtection="0"/>
    <xf numFmtId="0" fontId="36" fillId="38" borderId="3" applyNumberFormat="0" applyAlignment="0" applyProtection="0"/>
    <xf numFmtId="0" fontId="36" fillId="38" borderId="3" applyNumberFormat="0" applyAlignment="0" applyProtection="0"/>
    <xf numFmtId="0" fontId="14" fillId="29" borderId="4" applyNumberFormat="0" applyAlignment="0" applyProtection="0"/>
    <xf numFmtId="0" fontId="14" fillId="29" borderId="4" applyNumberFormat="0" applyAlignment="0" applyProtection="0"/>
    <xf numFmtId="0" fontId="14" fillId="29" borderId="4" applyNumberFormat="0" applyAlignment="0" applyProtection="0"/>
    <xf numFmtId="0" fontId="14" fillId="29" borderId="4" applyNumberFormat="0" applyAlignment="0" applyProtection="0"/>
    <xf numFmtId="0" fontId="14" fillId="29" borderId="4" applyNumberFormat="0" applyAlignment="0" applyProtection="0"/>
    <xf numFmtId="0" fontId="14" fillId="29" borderId="4" applyNumberFormat="0" applyAlignment="0" applyProtection="0"/>
    <xf numFmtId="0" fontId="14" fillId="29" borderId="4" applyNumberFormat="0" applyAlignment="0" applyProtection="0"/>
    <xf numFmtId="0" fontId="14" fillId="29" borderId="4" applyNumberFormat="0" applyAlignment="0" applyProtection="0"/>
    <xf numFmtId="0" fontId="14" fillId="29" borderId="4" applyNumberFormat="0" applyAlignment="0" applyProtection="0"/>
    <xf numFmtId="49" fontId="3" fillId="39" borderId="15">
      <alignment vertical="top" wrapText="1"/>
    </xf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40" fontId="46" fillId="0" borderId="0" applyFont="0" applyFill="0" applyBorder="0" applyAlignment="0" applyProtection="0"/>
    <xf numFmtId="16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40" fontId="4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74" fontId="3" fillId="0" borderId="0" applyFont="0" applyFill="0" applyBorder="0" applyAlignment="0" applyProtection="0"/>
    <xf numFmtId="182" fontId="53" fillId="0" borderId="0">
      <protection locked="0"/>
    </xf>
    <xf numFmtId="182" fontId="53" fillId="0" borderId="0">
      <protection locked="0"/>
    </xf>
    <xf numFmtId="3" fontId="38" fillId="0" borderId="15">
      <alignment horizontal="right" vertical="top"/>
    </xf>
    <xf numFmtId="0" fontId="9" fillId="40" borderId="11">
      <alignment horizontal="centerContinuous" vertical="top" wrapText="1"/>
    </xf>
    <xf numFmtId="0" fontId="39" fillId="0" borderId="0">
      <alignment vertical="top" wrapText="1"/>
    </xf>
    <xf numFmtId="178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183" fontId="53" fillId="0" borderId="0">
      <protection locked="0"/>
    </xf>
    <xf numFmtId="183" fontId="53" fillId="0" borderId="0">
      <protection locked="0"/>
    </xf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47" fillId="0" borderId="16" applyNumberFormat="0" applyFill="0" applyAlignment="0" applyProtection="0"/>
    <xf numFmtId="0" fontId="47" fillId="0" borderId="16" applyNumberFormat="0" applyFill="0" applyAlignment="0" applyProtection="0"/>
    <xf numFmtId="0" fontId="47" fillId="0" borderId="16" applyNumberFormat="0" applyFill="0" applyAlignment="0" applyProtection="0"/>
    <xf numFmtId="0" fontId="47" fillId="0" borderId="16" applyNumberFormat="0" applyFill="0" applyAlignment="0" applyProtection="0"/>
    <xf numFmtId="0" fontId="47" fillId="0" borderId="16" applyNumberFormat="0" applyFill="0" applyAlignment="0" applyProtection="0"/>
    <xf numFmtId="0" fontId="47" fillId="0" borderId="16" applyNumberFormat="0" applyFill="0" applyAlignment="0" applyProtection="0"/>
    <xf numFmtId="0" fontId="47" fillId="0" borderId="16" applyNumberFormat="0" applyFill="0" applyAlignment="0" applyProtection="0"/>
    <xf numFmtId="0" fontId="47" fillId="0" borderId="16" applyNumberFormat="0" applyFill="0" applyAlignment="0" applyProtection="0"/>
    <xf numFmtId="0" fontId="47" fillId="0" borderId="16" applyNumberFormat="0" applyFill="0" applyAlignment="0" applyProtection="0"/>
    <xf numFmtId="0" fontId="47" fillId="0" borderId="16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18" applyNumberFormat="0" applyFill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4" fontId="54" fillId="0" borderId="0">
      <protection locked="0"/>
    </xf>
    <xf numFmtId="184" fontId="54" fillId="0" borderId="0">
      <protection locked="0"/>
    </xf>
    <xf numFmtId="184" fontId="54" fillId="0" borderId="0">
      <protection locked="0"/>
    </xf>
    <xf numFmtId="184" fontId="54" fillId="0" borderId="0"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20" fillId="30" borderId="3" applyNumberFormat="0" applyAlignment="0" applyProtection="0"/>
    <xf numFmtId="0" fontId="20" fillId="30" borderId="3" applyNumberFormat="0" applyAlignment="0" applyProtection="0"/>
    <xf numFmtId="0" fontId="20" fillId="30" borderId="3" applyNumberFormat="0" applyAlignment="0" applyProtection="0"/>
    <xf numFmtId="0" fontId="20" fillId="30" borderId="3" applyNumberFormat="0" applyAlignment="0" applyProtection="0"/>
    <xf numFmtId="0" fontId="20" fillId="30" borderId="3" applyNumberFormat="0" applyAlignment="0" applyProtection="0"/>
    <xf numFmtId="0" fontId="20" fillId="30" borderId="3" applyNumberFormat="0" applyAlignment="0" applyProtection="0"/>
    <xf numFmtId="0" fontId="20" fillId="30" borderId="3" applyNumberFormat="0" applyAlignment="0" applyProtection="0"/>
    <xf numFmtId="0" fontId="20" fillId="30" borderId="3" applyNumberFormat="0" applyAlignment="0" applyProtection="0"/>
    <xf numFmtId="0" fontId="20" fillId="30" borderId="3" applyNumberFormat="0" applyAlignment="0" applyProtection="0"/>
    <xf numFmtId="0" fontId="20" fillId="30" borderId="3" applyNumberFormat="0" applyAlignment="0" applyProtection="0"/>
    <xf numFmtId="0" fontId="40" fillId="0" borderId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0" fontId="26" fillId="0" borderId="19" applyNumberFormat="0" applyFill="0" applyAlignment="0" applyProtection="0"/>
    <xf numFmtId="175" fontId="3" fillId="0" borderId="0" applyFont="0" applyFill="0" applyBorder="0" applyAlignment="0" applyProtection="0"/>
    <xf numFmtId="0" fontId="50" fillId="30" borderId="0" applyNumberFormat="0" applyBorder="0" applyAlignment="0" applyProtection="0"/>
    <xf numFmtId="0" fontId="50" fillId="30" borderId="0" applyNumberFormat="0" applyBorder="0" applyAlignment="0" applyProtection="0"/>
    <xf numFmtId="0" fontId="50" fillId="30" borderId="0" applyNumberFormat="0" applyBorder="0" applyAlignment="0" applyProtection="0"/>
    <xf numFmtId="0" fontId="50" fillId="30" borderId="0" applyNumberFormat="0" applyBorder="0" applyAlignment="0" applyProtection="0"/>
    <xf numFmtId="0" fontId="50" fillId="30" borderId="0" applyNumberFormat="0" applyBorder="0" applyAlignment="0" applyProtection="0"/>
    <xf numFmtId="0" fontId="50" fillId="30" borderId="0" applyNumberFormat="0" applyBorder="0" applyAlignment="0" applyProtection="0"/>
    <xf numFmtId="0" fontId="50" fillId="30" borderId="0" applyNumberFormat="0" applyBorder="0" applyAlignment="0" applyProtection="0"/>
    <xf numFmtId="0" fontId="50" fillId="30" borderId="0" applyNumberFormat="0" applyBorder="0" applyAlignment="0" applyProtection="0"/>
    <xf numFmtId="0" fontId="50" fillId="30" borderId="0" applyNumberFormat="0" applyBorder="0" applyAlignment="0" applyProtection="0"/>
    <xf numFmtId="0" fontId="22" fillId="30" borderId="0" applyNumberFormat="0" applyBorder="0" applyAlignment="0" applyProtection="0"/>
    <xf numFmtId="0" fontId="50" fillId="30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164" fontId="5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164" fontId="51" fillId="0" borderId="0">
      <alignment vertical="center"/>
    </xf>
    <xf numFmtId="164" fontId="51" fillId="0" borderId="0">
      <alignment vertical="center"/>
    </xf>
    <xf numFmtId="164" fontId="51" fillId="0" borderId="0">
      <alignment vertical="center"/>
    </xf>
    <xf numFmtId="164" fontId="5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51" fillId="0" borderId="0">
      <alignment vertical="center"/>
    </xf>
    <xf numFmtId="164" fontId="51" fillId="0" borderId="0">
      <alignment vertical="center"/>
    </xf>
    <xf numFmtId="164" fontId="51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164" fontId="51" fillId="0" borderId="0">
      <alignment vertical="center"/>
    </xf>
    <xf numFmtId="164" fontId="51" fillId="0" borderId="0">
      <alignment vertical="center"/>
    </xf>
    <xf numFmtId="164" fontId="51" fillId="0" borderId="0">
      <alignment vertical="center"/>
    </xf>
    <xf numFmtId="164" fontId="51" fillId="0" borderId="0">
      <alignment vertical="center"/>
    </xf>
    <xf numFmtId="0" fontId="4" fillId="0" borderId="0"/>
    <xf numFmtId="166" fontId="5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51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1" fontId="51" fillId="0" borderId="0">
      <alignment vertical="center"/>
    </xf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5" borderId="0" applyNumberFormat="0" applyFont="0" applyBorder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10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10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176" fontId="41" fillId="0" borderId="0">
      <alignment horizontal="right"/>
    </xf>
    <xf numFmtId="179" fontId="3" fillId="0" borderId="0" applyFont="0" applyFill="0" applyBorder="0" applyAlignment="0" applyProtection="0"/>
    <xf numFmtId="0" fontId="23" fillId="38" borderId="10" applyNumberFormat="0" applyAlignment="0" applyProtection="0"/>
    <xf numFmtId="0" fontId="23" fillId="38" borderId="10" applyNumberFormat="0" applyAlignment="0" applyProtection="0"/>
    <xf numFmtId="0" fontId="23" fillId="38" borderId="10" applyNumberFormat="0" applyAlignment="0" applyProtection="0"/>
    <xf numFmtId="0" fontId="23" fillId="38" borderId="10" applyNumberFormat="0" applyAlignment="0" applyProtection="0"/>
    <xf numFmtId="0" fontId="23" fillId="38" borderId="10" applyNumberFormat="0" applyAlignment="0" applyProtection="0"/>
    <xf numFmtId="0" fontId="23" fillId="38" borderId="10" applyNumberFormat="0" applyAlignment="0" applyProtection="0"/>
    <xf numFmtId="0" fontId="23" fillId="38" borderId="10" applyNumberFormat="0" applyAlignment="0" applyProtection="0"/>
    <xf numFmtId="0" fontId="23" fillId="38" borderId="10" applyNumberFormat="0" applyAlignment="0" applyProtection="0"/>
    <xf numFmtId="0" fontId="23" fillId="38" borderId="10" applyNumberFormat="0" applyAlignment="0" applyProtection="0"/>
    <xf numFmtId="0" fontId="23" fillId="38" borderId="10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9" fillId="0" borderId="0">
      <alignment vertical="top" wrapText="1"/>
    </xf>
    <xf numFmtId="185" fontId="3" fillId="0" borderId="0" applyFill="0" applyBorder="0" applyAlignment="0" applyProtection="0">
      <alignment wrapText="1"/>
    </xf>
    <xf numFmtId="185" fontId="3" fillId="0" borderId="0" applyFill="0" applyBorder="0" applyAlignment="0" applyProtection="0">
      <alignment wrapText="1"/>
    </xf>
    <xf numFmtId="0" fontId="9" fillId="0" borderId="0" applyNumberFormat="0" applyFill="0" applyBorder="0">
      <alignment horizontal="center" wrapText="1"/>
    </xf>
    <xf numFmtId="0" fontId="9" fillId="0" borderId="0" applyNumberFormat="0" applyFill="0" applyBorder="0">
      <alignment horizontal="center" wrapText="1"/>
    </xf>
    <xf numFmtId="0" fontId="9" fillId="0" borderId="0" applyNumberFormat="0" applyFill="0" applyBorder="0">
      <alignment horizontal="center" wrapText="1"/>
    </xf>
    <xf numFmtId="0" fontId="9" fillId="0" borderId="0" applyNumberFormat="0" applyFill="0" applyBorder="0">
      <alignment horizontal="center" wrapText="1"/>
    </xf>
    <xf numFmtId="177" fontId="42" fillId="41" borderId="20">
      <alignment vertical="center"/>
    </xf>
    <xf numFmtId="166" fontId="43" fillId="41" borderId="20">
      <alignment vertical="center"/>
    </xf>
    <xf numFmtId="177" fontId="44" fillId="42" borderId="20">
      <alignment vertical="center"/>
    </xf>
    <xf numFmtId="0" fontId="3" fillId="43" borderId="21" applyBorder="0">
      <alignment horizontal="left" vertical="center"/>
    </xf>
    <xf numFmtId="49" fontId="3" fillId="44" borderId="11">
      <alignment vertical="center" wrapText="1"/>
    </xf>
    <xf numFmtId="0" fontId="3" fillId="45" borderId="13">
      <alignment horizontal="left" vertical="center" wrapText="1"/>
    </xf>
    <xf numFmtId="0" fontId="45" fillId="46" borderId="11">
      <alignment horizontal="left" vertical="center" wrapText="1"/>
    </xf>
    <xf numFmtId="0" fontId="3" fillId="47" borderId="11">
      <alignment horizontal="left" vertical="center" wrapText="1"/>
    </xf>
    <xf numFmtId="0" fontId="3" fillId="48" borderId="11">
      <alignment horizontal="left" vertical="center" wrapText="1"/>
    </xf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25" fillId="0" borderId="22" applyNumberFormat="0" applyFill="0" applyAlignment="0" applyProtection="0"/>
    <xf numFmtId="0" fontId="25" fillId="0" borderId="22" applyNumberFormat="0" applyFill="0" applyAlignment="0" applyProtection="0"/>
    <xf numFmtId="0" fontId="25" fillId="0" borderId="22" applyNumberFormat="0" applyFill="0" applyAlignment="0" applyProtection="0"/>
    <xf numFmtId="0" fontId="25" fillId="0" borderId="22" applyNumberFormat="0" applyFill="0" applyAlignment="0" applyProtection="0"/>
    <xf numFmtId="0" fontId="25" fillId="0" borderId="22" applyNumberFormat="0" applyFill="0" applyAlignment="0" applyProtection="0"/>
    <xf numFmtId="0" fontId="25" fillId="0" borderId="22" applyNumberFormat="0" applyFill="0" applyAlignment="0" applyProtection="0"/>
    <xf numFmtId="0" fontId="25" fillId="0" borderId="22" applyNumberFormat="0" applyFill="0" applyAlignment="0" applyProtection="0"/>
    <xf numFmtId="0" fontId="25" fillId="0" borderId="22" applyNumberFormat="0" applyFill="0" applyAlignment="0" applyProtection="0"/>
    <xf numFmtId="0" fontId="25" fillId="0" borderId="22" applyNumberFormat="0" applyFill="0" applyAlignment="0" applyProtection="0"/>
    <xf numFmtId="0" fontId="25" fillId="0" borderId="22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7" fillId="0" borderId="0" applyNumberFormat="0" applyFill="0" applyBorder="0" applyAlignment="0" applyProtection="0">
      <alignment vertical="center"/>
    </xf>
    <xf numFmtId="0" fontId="3" fillId="0" borderId="0" applyNumberFormat="0" applyFont="0" applyFill="0" applyBorder="0" applyProtection="0">
      <alignment horizontal="left" vertical="center" indent="5"/>
    </xf>
    <xf numFmtId="0" fontId="3" fillId="0" borderId="0" applyNumberFormat="0" applyFont="0" applyFill="0" applyBorder="0" applyProtection="0">
      <alignment horizontal="left" vertical="center" indent="5"/>
    </xf>
    <xf numFmtId="49" fontId="3" fillId="39" borderId="15">
      <alignment vertical="top" wrapText="1"/>
    </xf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5" borderId="0" applyNumberFormat="0" applyFont="0" applyBorder="0" applyAlignment="0" applyProtection="0"/>
    <xf numFmtId="0" fontId="3" fillId="35" borderId="0" applyNumberFormat="0" applyFont="0" applyBorder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0" fontId="3" fillId="31" borderId="9" applyNumberFormat="0" applyFont="0" applyAlignment="0" applyProtection="0"/>
    <xf numFmtId="17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85" fontId="3" fillId="0" borderId="0" applyFill="0" applyBorder="0" applyAlignment="0" applyProtection="0">
      <alignment wrapText="1"/>
    </xf>
    <xf numFmtId="185" fontId="3" fillId="0" borderId="0" applyFill="0" applyBorder="0" applyAlignment="0" applyProtection="0">
      <alignment wrapText="1"/>
    </xf>
    <xf numFmtId="0" fontId="3" fillId="43" borderId="21" applyBorder="0">
      <alignment horizontal="left" vertical="center"/>
    </xf>
    <xf numFmtId="49" fontId="3" fillId="44" borderId="11">
      <alignment vertical="center" wrapText="1"/>
    </xf>
    <xf numFmtId="0" fontId="3" fillId="45" borderId="13">
      <alignment horizontal="left" vertical="center" wrapText="1"/>
    </xf>
    <xf numFmtId="0" fontId="3" fillId="47" borderId="11">
      <alignment horizontal="left" vertical="center" wrapText="1"/>
    </xf>
    <xf numFmtId="0" fontId="3" fillId="48" borderId="11">
      <alignment horizontal="left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49" borderId="0" applyNumberFormat="0" applyBorder="0" applyAlignment="0" applyProtection="0"/>
    <xf numFmtId="0" fontId="58" fillId="50" borderId="0" applyNumberFormat="0" applyBorder="0" applyAlignment="0" applyProtection="0"/>
    <xf numFmtId="0" fontId="4" fillId="52" borderId="0" applyNumberFormat="0" applyBorder="0" applyAlignment="0" applyProtection="0"/>
    <xf numFmtId="0" fontId="59" fillId="0" borderId="24" applyNumberFormat="0" applyFill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5" borderId="0" applyNumberFormat="0" applyBorder="0" applyAlignment="0" applyProtection="0"/>
    <xf numFmtId="0" fontId="4" fillId="56" borderId="0" applyNumberFormat="0" applyBorder="0" applyAlignment="0" applyProtection="0"/>
  </cellStyleXfs>
  <cellXfs count="51">
    <xf numFmtId="0" fontId="0" fillId="0" borderId="0" xfId="0"/>
    <xf numFmtId="1" fontId="0" fillId="0" borderId="0" xfId="0" applyNumberFormat="1"/>
    <xf numFmtId="0" fontId="2" fillId="0" borderId="0" xfId="0" applyFont="1"/>
    <xf numFmtId="2" fontId="1" fillId="2" borderId="1" xfId="1" applyNumberFormat="1"/>
    <xf numFmtId="0" fontId="0" fillId="3" borderId="0" xfId="0" applyFill="1"/>
    <xf numFmtId="0" fontId="0" fillId="4" borderId="0" xfId="0" applyFill="1"/>
    <xf numFmtId="9" fontId="0" fillId="0" borderId="0" xfId="3" applyFont="1"/>
    <xf numFmtId="165" fontId="0" fillId="0" borderId="0" xfId="0" applyNumberFormat="1"/>
    <xf numFmtId="2" fontId="0" fillId="0" borderId="0" xfId="0" applyNumberFormat="1"/>
    <xf numFmtId="0" fontId="0" fillId="8" borderId="0" xfId="0" applyFill="1"/>
    <xf numFmtId="0" fontId="0" fillId="0" borderId="0" xfId="0" quotePrefix="1"/>
    <xf numFmtId="166" fontId="4" fillId="9" borderId="0" xfId="3" applyNumberFormat="1" applyFont="1" applyFill="1"/>
    <xf numFmtId="0" fontId="0" fillId="9" borderId="0" xfId="0" applyFill="1"/>
    <xf numFmtId="0" fontId="0" fillId="0" borderId="0" xfId="0" applyAlignment="1">
      <alignment horizontal="right"/>
    </xf>
    <xf numFmtId="0" fontId="5" fillId="3" borderId="0" xfId="0" applyFont="1" applyFill="1"/>
    <xf numFmtId="0" fontId="1" fillId="2" borderId="1" xfId="1"/>
    <xf numFmtId="0" fontId="7" fillId="7" borderId="1" xfId="5"/>
    <xf numFmtId="0" fontId="0" fillId="0" borderId="0" xfId="0" applyAlignment="1">
      <alignment vertical="center"/>
    </xf>
    <xf numFmtId="1" fontId="0" fillId="3" borderId="0" xfId="0" applyNumberFormat="1" applyFill="1"/>
    <xf numFmtId="0" fontId="6" fillId="6" borderId="0" xfId="4"/>
    <xf numFmtId="2" fontId="0" fillId="3" borderId="0" xfId="0" applyNumberFormat="1" applyFill="1"/>
    <xf numFmtId="0" fontId="8" fillId="0" borderId="2" xfId="6"/>
    <xf numFmtId="186" fontId="0" fillId="0" borderId="0" xfId="0" applyNumberFormat="1"/>
    <xf numFmtId="0" fontId="57" fillId="0" borderId="0" xfId="0" applyFont="1"/>
    <xf numFmtId="0" fontId="4" fillId="49" borderId="0" xfId="3384"/>
    <xf numFmtId="1" fontId="0" fillId="0" borderId="23" xfId="0" applyNumberFormat="1" applyBorder="1"/>
    <xf numFmtId="0" fontId="58" fillId="50" borderId="0" xfId="3385"/>
    <xf numFmtId="0" fontId="0" fillId="51" borderId="0" xfId="0" applyFill="1"/>
    <xf numFmtId="0" fontId="59" fillId="0" borderId="24" xfId="3387"/>
    <xf numFmtId="0" fontId="59" fillId="5" borderId="24" xfId="3387" applyFill="1"/>
    <xf numFmtId="9" fontId="0" fillId="0" borderId="0" xfId="0" applyNumberFormat="1"/>
    <xf numFmtId="0" fontId="5" fillId="0" borderId="0" xfId="0" applyFont="1"/>
    <xf numFmtId="0" fontId="2" fillId="0" borderId="0" xfId="0" applyFont="1" applyAlignment="1">
      <alignment horizontal="right"/>
    </xf>
    <xf numFmtId="2" fontId="4" fillId="49" borderId="0" xfId="3384" applyNumberFormat="1"/>
    <xf numFmtId="0" fontId="4" fillId="49" borderId="0" xfId="3384" applyAlignment="1">
      <alignment horizontal="right"/>
    </xf>
    <xf numFmtId="0" fontId="5" fillId="49" borderId="0" xfId="3384" applyFont="1" applyAlignment="1">
      <alignment horizontal="right"/>
    </xf>
    <xf numFmtId="186" fontId="0" fillId="0" borderId="0" xfId="3" applyNumberFormat="1" applyFont="1"/>
    <xf numFmtId="2" fontId="4" fillId="53" borderId="0" xfId="3388" applyNumberFormat="1"/>
    <xf numFmtId="1" fontId="0" fillId="0" borderId="0" xfId="3" applyNumberFormat="1" applyFont="1"/>
    <xf numFmtId="9" fontId="0" fillId="4" borderId="0" xfId="3" applyFont="1" applyFill="1"/>
    <xf numFmtId="0" fontId="5" fillId="52" borderId="0" xfId="3386" applyFont="1"/>
    <xf numFmtId="9" fontId="0" fillId="0" borderId="0" xfId="3" applyFont="1" applyFill="1"/>
    <xf numFmtId="1" fontId="1" fillId="2" borderId="1" xfId="1" applyNumberFormat="1"/>
    <xf numFmtId="186" fontId="0" fillId="9" borderId="0" xfId="0" applyNumberFormat="1" applyFill="1"/>
    <xf numFmtId="0" fontId="5" fillId="54" borderId="0" xfId="3389" applyFont="1"/>
    <xf numFmtId="0" fontId="4" fillId="55" borderId="0" xfId="3390"/>
    <xf numFmtId="0" fontId="4" fillId="53" borderId="0" xfId="3388"/>
    <xf numFmtId="1" fontId="4" fillId="53" borderId="0" xfId="3388" applyNumberFormat="1"/>
    <xf numFmtId="11" fontId="0" fillId="0" borderId="0" xfId="0" applyNumberFormat="1"/>
    <xf numFmtId="186" fontId="5" fillId="0" borderId="0" xfId="0" applyNumberFormat="1" applyFont="1"/>
    <xf numFmtId="0" fontId="4" fillId="56" borderId="0" xfId="3391"/>
  </cellXfs>
  <cellStyles count="3392">
    <cellStyle name="20% - Accent1 2" xfId="7" xr:uid="{61536526-EB87-4E1E-8C14-88E49D6BD11C}"/>
    <cellStyle name="20% - Accent1 2 10" xfId="196" xr:uid="{AB9E2925-E6D3-4CE8-BC7E-FB862CEB8313}"/>
    <cellStyle name="20% - Accent1 2 11" xfId="197" xr:uid="{9D2DDBEA-BF5F-400C-843A-E42B67953E16}"/>
    <cellStyle name="20% - Accent1 2 12" xfId="198" xr:uid="{B214400F-1DA9-4573-9563-19DA0A289F44}"/>
    <cellStyle name="20% - Accent1 2 13" xfId="199" xr:uid="{18AA614B-5C4A-40D4-8827-3AC38103C40D}"/>
    <cellStyle name="20% - Accent1 2 14" xfId="200" xr:uid="{D6602068-8C60-4223-9964-FE8702075EC0}"/>
    <cellStyle name="20% - Accent1 2 15" xfId="201" xr:uid="{79636C73-53B8-408A-BE25-B5F11C6B1D36}"/>
    <cellStyle name="20% - Accent1 2 2" xfId="202" xr:uid="{7FAD178D-EE9C-43BA-9C84-9D258BB1D37F}"/>
    <cellStyle name="20% - Accent1 2 3" xfId="203" xr:uid="{FE73DBA9-C7EE-40E4-81C7-C449BDA0606B}"/>
    <cellStyle name="20% - Accent1 2 4" xfId="204" xr:uid="{B132CA95-83C3-4579-A683-6CBB06D60FD6}"/>
    <cellStyle name="20% - Accent1 2 5" xfId="205" xr:uid="{214BB019-573E-4FAF-8DA2-FEB40C3C2AA0}"/>
    <cellStyle name="20% - Accent1 2 6" xfId="206" xr:uid="{BF68BD41-57C2-4F01-A445-8CA6E44D27E3}"/>
    <cellStyle name="20% - Accent1 2 7" xfId="207" xr:uid="{ACC2FA84-5023-4466-879A-6C1250C5AD7B}"/>
    <cellStyle name="20% - Accent1 2 8" xfId="208" xr:uid="{FCAC4F4F-D9B0-4127-B8C6-1D17F8C7A27B}"/>
    <cellStyle name="20% - Accent1 2 9" xfId="209" xr:uid="{32E35220-E325-4AB7-A337-4EE7BCAD5B2F}"/>
    <cellStyle name="20% - Accent1 3" xfId="8" xr:uid="{693B3870-D122-4759-B591-CB0D93F9C7AE}"/>
    <cellStyle name="20% - Accent1 3 2" xfId="210" xr:uid="{F6B15930-9201-4B9E-BBD7-50F22AB5641B}"/>
    <cellStyle name="20% - Accent1 4" xfId="211" xr:uid="{B8AEDC78-314B-4E91-BCED-435043B1B6D9}"/>
    <cellStyle name="20% - Accent1 5" xfId="212" xr:uid="{F48160B9-7A2A-4D93-894E-09AB3CC518DD}"/>
    <cellStyle name="20% - Accent1 6" xfId="213" xr:uid="{8597F05C-04BE-4894-B51A-E5C53863F65B}"/>
    <cellStyle name="20% - Accent1 7" xfId="214" xr:uid="{57FAAFB8-F522-44BF-8828-602FD2205212}"/>
    <cellStyle name="20% - Accent1 8" xfId="215" xr:uid="{EAA2E84D-2EEA-4C91-8EFD-5C5086423A70}"/>
    <cellStyle name="20% - Accent2" xfId="3389" builtinId="34"/>
    <cellStyle name="20% - Accent2 2" xfId="9" xr:uid="{32118B3D-E4CB-4B35-903B-61F82F985283}"/>
    <cellStyle name="20% - Accent2 2 10" xfId="216" xr:uid="{4141419E-841F-44F9-BEAD-CB46146DABED}"/>
    <cellStyle name="20% - Accent2 2 11" xfId="217" xr:uid="{D041A069-D54D-4345-A5FA-201D387D871C}"/>
    <cellStyle name="20% - Accent2 2 12" xfId="218" xr:uid="{07D9CDFE-9839-494A-A77D-FE4893508002}"/>
    <cellStyle name="20% - Accent2 2 13" xfId="219" xr:uid="{E41CD116-EF15-45C2-A344-11DBD53344AE}"/>
    <cellStyle name="20% - Accent2 2 14" xfId="220" xr:uid="{5FD8AE06-B371-4446-8DC7-3CE9D583A07D}"/>
    <cellStyle name="20% - Accent2 2 15" xfId="221" xr:uid="{CD271E35-8B89-4FCE-8909-A9EEE2C24108}"/>
    <cellStyle name="20% - Accent2 2 2" xfId="222" xr:uid="{FA7E3362-D4B4-405E-B507-3369678D8823}"/>
    <cellStyle name="20% - Accent2 2 3" xfId="223" xr:uid="{DDB6D40B-718F-4A74-BD4F-CE69F49E6844}"/>
    <cellStyle name="20% - Accent2 2 4" xfId="224" xr:uid="{2B1037BA-F6CA-4740-B2AC-6E5BAB003C49}"/>
    <cellStyle name="20% - Accent2 2 5" xfId="225" xr:uid="{3F65455C-152E-4979-8916-12195D2B44EC}"/>
    <cellStyle name="20% - Accent2 2 6" xfId="226" xr:uid="{90192349-FA2E-48C7-BD29-8F6BBC35D319}"/>
    <cellStyle name="20% - Accent2 2 7" xfId="227" xr:uid="{B8692539-7AD5-49F4-8E19-6718B9F93246}"/>
    <cellStyle name="20% - Accent2 2 8" xfId="228" xr:uid="{F43219BF-4F35-41C1-B2FE-D0BF5F0662CC}"/>
    <cellStyle name="20% - Accent2 2 9" xfId="229" xr:uid="{DF8A30AA-5B26-49AC-A58D-EA8F45ED1318}"/>
    <cellStyle name="20% - Accent2 3" xfId="10" xr:uid="{A8F107CF-9CFC-44AA-B302-6DD2101EB0CC}"/>
    <cellStyle name="20% - Accent2 3 2" xfId="230" xr:uid="{5983DDAC-EE93-4FE1-9F88-73C62E906A36}"/>
    <cellStyle name="20% - Accent2 4" xfId="231" xr:uid="{FD681E9A-88A7-48DD-AB4C-3279614491DE}"/>
    <cellStyle name="20% - Accent2 5" xfId="232" xr:uid="{68A14E88-8AF5-483C-A4D7-A1F35BDDAD3C}"/>
    <cellStyle name="20% - Accent2 6" xfId="233" xr:uid="{0D7CDACB-F72A-4849-ABA1-70B1D17256BB}"/>
    <cellStyle name="20% - Accent2 7" xfId="234" xr:uid="{CEEA30F2-CAC3-4397-986E-634A67434620}"/>
    <cellStyle name="20% - Accent2 8" xfId="235" xr:uid="{DED567FA-3F1C-45A4-A7B1-24DECE41C9E2}"/>
    <cellStyle name="20% - Accent3 2" xfId="11" xr:uid="{21F2736A-0726-4249-A57F-BFD786B2CBAF}"/>
    <cellStyle name="20% - Accent3 2 10" xfId="236" xr:uid="{B1458140-6E4E-45BB-938C-2E6DFEF88104}"/>
    <cellStyle name="20% - Accent3 2 11" xfId="237" xr:uid="{FB6CE286-9C7D-4B14-83ED-4C3B0A7F02EF}"/>
    <cellStyle name="20% - Accent3 2 12" xfId="238" xr:uid="{C2265AF6-C74E-4D42-B3EF-9E36CEDAB722}"/>
    <cellStyle name="20% - Accent3 2 13" xfId="239" xr:uid="{BECCB19E-C9FA-47EE-B672-72D55393137C}"/>
    <cellStyle name="20% - Accent3 2 14" xfId="240" xr:uid="{53C63637-06C6-4A18-9AD1-348676DBB846}"/>
    <cellStyle name="20% - Accent3 2 15" xfId="241" xr:uid="{4A87E9F9-6483-4906-9B76-2A3E9DE13B1A}"/>
    <cellStyle name="20% - Accent3 2 2" xfId="242" xr:uid="{7632EE03-26F4-4B7D-A189-F0C24BF28660}"/>
    <cellStyle name="20% - Accent3 2 3" xfId="243" xr:uid="{8D481DAB-DC2A-414B-A785-739F1629D6F6}"/>
    <cellStyle name="20% - Accent3 2 4" xfId="244" xr:uid="{5B9A3286-4F82-43C7-8859-FDA657C37527}"/>
    <cellStyle name="20% - Accent3 2 5" xfId="245" xr:uid="{52A7CF0F-9D60-45B1-9131-FADDB9E70581}"/>
    <cellStyle name="20% - Accent3 2 6" xfId="246" xr:uid="{27A71D95-E01B-4A88-96BA-7CFB4C95DBFE}"/>
    <cellStyle name="20% - Accent3 2 7" xfId="247" xr:uid="{39D8AD9A-B8D0-4106-8980-45AA163B8D77}"/>
    <cellStyle name="20% - Accent3 2 8" xfId="248" xr:uid="{AA346F37-54A5-4B68-8B6A-9E3607ACBFA4}"/>
    <cellStyle name="20% - Accent3 2 9" xfId="249" xr:uid="{457B2C07-7514-47AC-A311-61CE62CF0154}"/>
    <cellStyle name="20% - Accent3 3" xfId="12" xr:uid="{B5BCF5BC-DB9F-4B2E-AD8B-8771621A306C}"/>
    <cellStyle name="20% - Accent3 3 2" xfId="250" xr:uid="{645588B5-14C3-40B4-973E-AF4BE7128D61}"/>
    <cellStyle name="20% - Accent3 4" xfId="251" xr:uid="{BA5E0E2F-A5A7-4081-AD03-47A589A19A01}"/>
    <cellStyle name="20% - Accent3 5" xfId="252" xr:uid="{7044E0DF-4328-46FB-BF65-9C8C2D79DE7A}"/>
    <cellStyle name="20% - Accent3 6" xfId="253" xr:uid="{BD39D1FF-0482-4748-9FF8-B6A71C8C7EDE}"/>
    <cellStyle name="20% - Accent3 7" xfId="254" xr:uid="{86E543EB-EDA8-4592-9537-41CDBAF257E3}"/>
    <cellStyle name="20% - Accent3 8" xfId="255" xr:uid="{2592D081-A251-4FA3-90E3-BD22F0790D8E}"/>
    <cellStyle name="20% - Accent4" xfId="3384" builtinId="42"/>
    <cellStyle name="20% - Accent4 2" xfId="13" xr:uid="{236D562F-97C3-4B97-98DD-A527514B073F}"/>
    <cellStyle name="20% - Accent4 2 10" xfId="256" xr:uid="{52AA99A5-7DBE-4EA8-8D72-2EA6EFE2BB14}"/>
    <cellStyle name="20% - Accent4 2 11" xfId="257" xr:uid="{9D630DD8-D782-4AC9-A3DB-5AC78974F8F3}"/>
    <cellStyle name="20% - Accent4 2 12" xfId="258" xr:uid="{BF3F9B5C-B5ED-4FC0-8747-1DB1A00D19EF}"/>
    <cellStyle name="20% - Accent4 2 13" xfId="259" xr:uid="{115626DC-FBAE-4884-8840-5745641BE5E1}"/>
    <cellStyle name="20% - Accent4 2 14" xfId="260" xr:uid="{F825B478-A73A-4F82-A148-D91100E892AD}"/>
    <cellStyle name="20% - Accent4 2 15" xfId="261" xr:uid="{3050792C-FB11-41A1-9069-AC1722A952C0}"/>
    <cellStyle name="20% - Accent4 2 2" xfId="262" xr:uid="{0119B37E-16BE-4590-ACF6-F3A423184E37}"/>
    <cellStyle name="20% - Accent4 2 3" xfId="263" xr:uid="{2640FD65-F759-4F14-B21A-085D2A0A4CA6}"/>
    <cellStyle name="20% - Accent4 2 4" xfId="264" xr:uid="{1EFCBECC-7FE7-49B7-BE94-37EF6876B11D}"/>
    <cellStyle name="20% - Accent4 2 5" xfId="265" xr:uid="{7B851AF6-5F5A-455E-953B-5C170527228C}"/>
    <cellStyle name="20% - Accent4 2 6" xfId="266" xr:uid="{F1228513-99D9-40D6-B26E-9F5434EDA85D}"/>
    <cellStyle name="20% - Accent4 2 7" xfId="267" xr:uid="{589125C8-F32F-44AF-8E38-DE4AE555988D}"/>
    <cellStyle name="20% - Accent4 2 8" xfId="268" xr:uid="{C0D64536-FE16-4F4B-B14D-5350E791D7F2}"/>
    <cellStyle name="20% - Accent4 2 9" xfId="269" xr:uid="{E2F3A1B1-50C4-4D1E-9DDD-9751BDDDC888}"/>
    <cellStyle name="20% - Accent4 3" xfId="14" xr:uid="{7F5D3877-721F-483A-98E5-E480D508DE9C}"/>
    <cellStyle name="20% - Accent4 3 2" xfId="270" xr:uid="{688CACD1-651F-4786-8FB9-9E74ED04436F}"/>
    <cellStyle name="20% - Accent4 4" xfId="271" xr:uid="{42D4F273-8463-4A8F-A902-26D2D6F85647}"/>
    <cellStyle name="20% - Accent4 5" xfId="272" xr:uid="{AC9D091E-B1CD-4FC6-9685-C8351CF65018}"/>
    <cellStyle name="20% - Accent4 6" xfId="273" xr:uid="{E021CBF9-162F-473B-B563-ECC1977B2B0E}"/>
    <cellStyle name="20% - Accent4 7" xfId="274" xr:uid="{0D596536-018F-4EEE-A4CA-6590DF8CC65D}"/>
    <cellStyle name="20% - Accent4 8" xfId="275" xr:uid="{77808B35-AE0F-4C70-91D2-8E9B6D120CBC}"/>
    <cellStyle name="20% - Accent5 2" xfId="15" xr:uid="{65838E98-C81A-4129-8B35-D207F51D5E13}"/>
    <cellStyle name="20% - Accent5 2 10" xfId="276" xr:uid="{9DA97800-5F36-40C8-AECD-5F4E47BDEB29}"/>
    <cellStyle name="20% - Accent5 2 11" xfId="277" xr:uid="{CEEB8821-FF1D-495E-B850-841F15A7B6E4}"/>
    <cellStyle name="20% - Accent5 2 12" xfId="278" xr:uid="{77819B1E-6D6F-4D57-AF51-24644418C30C}"/>
    <cellStyle name="20% - Accent5 2 13" xfId="279" xr:uid="{B3AB6AC5-14E8-4B7E-BD60-B957F1DA1D8C}"/>
    <cellStyle name="20% - Accent5 2 14" xfId="280" xr:uid="{A64BAA7B-E112-439F-94BB-0AD1BB8C1AA9}"/>
    <cellStyle name="20% - Accent5 2 15" xfId="281" xr:uid="{678A1DD0-A6A9-4B80-B8F8-172756FAF23A}"/>
    <cellStyle name="20% - Accent5 2 2" xfId="282" xr:uid="{3F1060EB-0D45-457A-B9DC-A54EFFBC216D}"/>
    <cellStyle name="20% - Accent5 2 3" xfId="283" xr:uid="{45FEA8B8-38E0-4C12-8D97-40DDAA100A2E}"/>
    <cellStyle name="20% - Accent5 2 4" xfId="284" xr:uid="{DFBFBC4A-B7C7-45AC-9163-C8AFBB74029E}"/>
    <cellStyle name="20% - Accent5 2 5" xfId="285" xr:uid="{3FF77E59-8A4A-48BD-8D61-1B3C1147077D}"/>
    <cellStyle name="20% - Accent5 2 6" xfId="286" xr:uid="{B9367D27-99F0-4CC4-872E-5515D0A422BE}"/>
    <cellStyle name="20% - Accent5 2 7" xfId="287" xr:uid="{35C52250-D201-4B45-A539-11F8CBAFFEB8}"/>
    <cellStyle name="20% - Accent5 2 8" xfId="288" xr:uid="{54E29F08-CA18-412A-B4A1-50898DDBC882}"/>
    <cellStyle name="20% - Accent5 2 9" xfId="289" xr:uid="{A754241C-0709-4CF7-8357-166A8350D508}"/>
    <cellStyle name="20% - Accent5 3" xfId="16" xr:uid="{5F329270-692D-4624-8E06-EF9AF4F85C4B}"/>
    <cellStyle name="20% - Accent5 4" xfId="290" xr:uid="{EAB57CA5-DC1D-4245-8190-1F1B5F1B15B3}"/>
    <cellStyle name="20% - Accent5 5" xfId="291" xr:uid="{C0122D80-5372-4F72-ADB4-D05C9B55D5A7}"/>
    <cellStyle name="20% - Accent5 6" xfId="292" xr:uid="{E0688EDB-E3B2-4818-B120-29C74A50568E}"/>
    <cellStyle name="20% - Accent5 7" xfId="293" xr:uid="{BCD64AF5-5E95-4AC6-9661-F993FB40FAE5}"/>
    <cellStyle name="20% - Accent5 8" xfId="294" xr:uid="{C930A85C-9EFA-45C7-92B5-60FA0019FE64}"/>
    <cellStyle name="20% - Accent6" xfId="3388" builtinId="50"/>
    <cellStyle name="20% - Accent6 2" xfId="17" xr:uid="{78CAE8D4-AB63-4584-80A8-784C851F4A2B}"/>
    <cellStyle name="20% - Accent6 2 10" xfId="295" xr:uid="{DE332B6A-5DDE-4DC2-8F6F-0E6ED5D4CF97}"/>
    <cellStyle name="20% - Accent6 2 11" xfId="296" xr:uid="{9E75BF85-4157-4202-BF90-8A8A086E63D6}"/>
    <cellStyle name="20% - Accent6 2 12" xfId="297" xr:uid="{43E81613-9AA9-4CC5-85AF-4725B9AF8060}"/>
    <cellStyle name="20% - Accent6 2 13" xfId="298" xr:uid="{37EECB13-6B95-4CE2-8C1A-E3FF81CC3B00}"/>
    <cellStyle name="20% - Accent6 2 14" xfId="299" xr:uid="{6D7A9D7C-A401-46EF-B619-C53E4C13420D}"/>
    <cellStyle name="20% - Accent6 2 15" xfId="300" xr:uid="{1CD62C5A-C559-4CE8-93C2-AE6F6CACDF8D}"/>
    <cellStyle name="20% - Accent6 2 2" xfId="301" xr:uid="{72ECE385-AD7D-4A2C-8F71-2B3A66C909F5}"/>
    <cellStyle name="20% - Accent6 2 3" xfId="302" xr:uid="{B4557886-00B7-461C-8433-13E4608BA21C}"/>
    <cellStyle name="20% - Accent6 2 4" xfId="303" xr:uid="{FA6B7118-FADC-4B97-A4F3-B48270D809A5}"/>
    <cellStyle name="20% - Accent6 2 5" xfId="304" xr:uid="{7F09FEBF-8C94-442D-AD1A-85673D43236F}"/>
    <cellStyle name="20% - Accent6 2 6" xfId="305" xr:uid="{F1F2B273-CF1B-41AD-B77E-51C8CAFDE573}"/>
    <cellStyle name="20% - Accent6 2 7" xfId="306" xr:uid="{5BF3C0FD-C6C0-414F-AC6A-4AEF67D1FB77}"/>
    <cellStyle name="20% - Accent6 2 8" xfId="307" xr:uid="{971EDCC6-ABEC-4207-9F42-6A5DA4F529BB}"/>
    <cellStyle name="20% - Accent6 2 9" xfId="308" xr:uid="{1B69CAA9-32B5-4A78-9696-2FFA4D4CDA36}"/>
    <cellStyle name="20% - Accent6 3" xfId="18" xr:uid="{6686412F-0E43-42CB-A020-8B809402721B}"/>
    <cellStyle name="20% - Accent6 3 2" xfId="309" xr:uid="{7A16EB4A-0BF5-4CE0-BA35-3C36D955CF25}"/>
    <cellStyle name="20% - Accent6 4" xfId="310" xr:uid="{CE2C5C57-4543-4A5A-9B2F-8211B6019F8F}"/>
    <cellStyle name="20% - Accent6 5" xfId="311" xr:uid="{99299562-4B02-405D-86DE-BEBE6142D205}"/>
    <cellStyle name="20% - Accent6 6" xfId="312" xr:uid="{EE583820-0845-40CA-BC7A-462044F92A99}"/>
    <cellStyle name="20% - Accent6 7" xfId="313" xr:uid="{0844696C-A2A1-47D3-B566-A011808355C5}"/>
    <cellStyle name="20% - Accent6 8" xfId="314" xr:uid="{DF7B3D55-901E-4317-965B-D233933FA5D5}"/>
    <cellStyle name="40% - Accent1 2" xfId="19" xr:uid="{E401A07B-57CD-448E-8BB2-58867FB1EE4B}"/>
    <cellStyle name="40% - Accent1 2 10" xfId="315" xr:uid="{65373BD2-B40B-4779-82BE-F61365770DA9}"/>
    <cellStyle name="40% - Accent1 2 11" xfId="316" xr:uid="{A0B07679-1283-4119-9748-E21EA5593541}"/>
    <cellStyle name="40% - Accent1 2 12" xfId="317" xr:uid="{7D9C2A9A-B1AF-4234-881B-D2BDF7B1E0E5}"/>
    <cellStyle name="40% - Accent1 2 13" xfId="318" xr:uid="{3DC7F4E6-D74B-4863-83B9-A8DFD9C3D018}"/>
    <cellStyle name="40% - Accent1 2 14" xfId="319" xr:uid="{9BEE500C-A302-4272-90E4-9E0EAA2ED2B4}"/>
    <cellStyle name="40% - Accent1 2 15" xfId="320" xr:uid="{A1D2004E-C760-4357-A039-7D2E44C6515A}"/>
    <cellStyle name="40% - Accent1 2 2" xfId="321" xr:uid="{9DFACBFC-0E4D-4A44-A723-BB60D4151B5B}"/>
    <cellStyle name="40% - Accent1 2 3" xfId="322" xr:uid="{91541BF9-D78B-441B-819F-5C4EF9BA204D}"/>
    <cellStyle name="40% - Accent1 2 4" xfId="323" xr:uid="{B66347F7-5747-4309-AFC7-FAC10F0152B4}"/>
    <cellStyle name="40% - Accent1 2 5" xfId="324" xr:uid="{0A64BA2A-2B79-4C21-8825-FD6FABA9DD5A}"/>
    <cellStyle name="40% - Accent1 2 6" xfId="325" xr:uid="{8A6185D8-B68C-4919-AA5A-E3AC01C7244B}"/>
    <cellStyle name="40% - Accent1 2 7" xfId="326" xr:uid="{001A70B6-5899-47D9-BED8-442A78EA75BE}"/>
    <cellStyle name="40% - Accent1 2 8" xfId="327" xr:uid="{374A244D-EEF4-464D-A95C-25D6FEB89559}"/>
    <cellStyle name="40% - Accent1 2 9" xfId="328" xr:uid="{64289A7C-27F5-41CE-AB2E-64CA47A974CB}"/>
    <cellStyle name="40% - Accent1 3" xfId="20" xr:uid="{5DF8D104-6E50-4A53-A213-0F8BA1D50D61}"/>
    <cellStyle name="40% - Accent1 3 2" xfId="329" xr:uid="{8F81C7E4-EDF1-46F3-962E-E99A560F8B72}"/>
    <cellStyle name="40% - Accent1 4" xfId="330" xr:uid="{20032E26-ED35-4659-BF79-68059CB779C6}"/>
    <cellStyle name="40% - Accent1 5" xfId="331" xr:uid="{CCAB4A47-54BB-4F99-B6DD-A973D595578D}"/>
    <cellStyle name="40% - Accent1 6" xfId="332" xr:uid="{2B1AFB9A-4F51-4327-AE5B-035B9D96C91F}"/>
    <cellStyle name="40% - Accent1 7" xfId="333" xr:uid="{E0EF338D-C021-4873-9F6C-529961D988FB}"/>
    <cellStyle name="40% - Accent1 8" xfId="334" xr:uid="{BA80B4DB-C665-464B-ACA1-739676A854F6}"/>
    <cellStyle name="40% - Accent2" xfId="3391" builtinId="35"/>
    <cellStyle name="40% - Accent2 2" xfId="21" xr:uid="{663BCA98-C87E-4BFC-AB62-EDC15D4922E9}"/>
    <cellStyle name="40% - Accent2 2 10" xfId="335" xr:uid="{3DC31FE6-CC03-453B-9264-761F7F36A552}"/>
    <cellStyle name="40% - Accent2 2 11" xfId="336" xr:uid="{99E7A7B5-3FB8-46AB-8201-82FDE5AD47C8}"/>
    <cellStyle name="40% - Accent2 2 12" xfId="337" xr:uid="{36603B3E-DF19-4316-BB34-565E30A67D1D}"/>
    <cellStyle name="40% - Accent2 2 13" xfId="338" xr:uid="{33ABBB8B-F6D5-40F7-B1F2-9C880E65B39D}"/>
    <cellStyle name="40% - Accent2 2 14" xfId="339" xr:uid="{2A4E035B-08E4-41D0-BD3D-6AF10D5CB5C2}"/>
    <cellStyle name="40% - Accent2 2 15" xfId="340" xr:uid="{6FEE19C7-E5DB-441C-95AA-AEAA3D38A60C}"/>
    <cellStyle name="40% - Accent2 2 2" xfId="341" xr:uid="{233046CE-038E-48D0-B640-4355264B3AC1}"/>
    <cellStyle name="40% - Accent2 2 3" xfId="342" xr:uid="{2288A201-CE1B-4D2E-86C4-FD90E92AA7CF}"/>
    <cellStyle name="40% - Accent2 2 4" xfId="343" xr:uid="{46DDF062-2808-4F65-B8A2-E7BF26D50E9C}"/>
    <cellStyle name="40% - Accent2 2 5" xfId="344" xr:uid="{1C92A5C6-002D-4DD1-941B-B5661AA0F569}"/>
    <cellStyle name="40% - Accent2 2 6" xfId="345" xr:uid="{282D0F4B-A2A7-4A53-AB0B-7481FCD6ED63}"/>
    <cellStyle name="40% - Accent2 2 7" xfId="346" xr:uid="{2DE2CA2E-FBEE-4755-899F-769EBAF60221}"/>
    <cellStyle name="40% - Accent2 2 8" xfId="347" xr:uid="{E19A2B1E-0DBA-4715-BB57-66B97DABCD25}"/>
    <cellStyle name="40% - Accent2 2 9" xfId="348" xr:uid="{ECC2CBF7-561A-4AD8-8ACC-F394F56CD6A6}"/>
    <cellStyle name="40% - Accent2 3" xfId="22" xr:uid="{0CE43CB7-AB56-4C29-AAB0-5FEBCB028222}"/>
    <cellStyle name="40% - Accent2 4" xfId="349" xr:uid="{166C21DC-9574-4902-A761-A095236ECB00}"/>
    <cellStyle name="40% - Accent2 5" xfId="350" xr:uid="{2523DE11-23B7-403E-9B37-5FF3DBBC832E}"/>
    <cellStyle name="40% - Accent2 6" xfId="351" xr:uid="{F6576A66-A2B5-481A-8265-496EE72517E6}"/>
    <cellStyle name="40% - Accent2 7" xfId="352" xr:uid="{0E938A71-84BF-487A-A686-B9636FDECFF1}"/>
    <cellStyle name="40% - Accent2 8" xfId="353" xr:uid="{4577526D-E6C4-4674-AC79-0B1E99CA65B2}"/>
    <cellStyle name="40% - Accent3 2" xfId="23" xr:uid="{B4B22D7B-BF93-4C3D-A41E-4EC664955866}"/>
    <cellStyle name="40% - Accent3 2 10" xfId="354" xr:uid="{211154B8-0C0B-4D0D-B4C0-16FCB667F90E}"/>
    <cellStyle name="40% - Accent3 2 11" xfId="355" xr:uid="{F1F86AAD-062E-4B07-96F0-9F2821446DCA}"/>
    <cellStyle name="40% - Accent3 2 12" xfId="356" xr:uid="{E50520C5-4187-4E3C-B5AE-A62E278528B5}"/>
    <cellStyle name="40% - Accent3 2 13" xfId="357" xr:uid="{9634BBDF-91B0-44C1-A195-E54027727C5F}"/>
    <cellStyle name="40% - Accent3 2 14" xfId="358" xr:uid="{A7928280-93BB-4174-9E39-4B57927E93A8}"/>
    <cellStyle name="40% - Accent3 2 15" xfId="359" xr:uid="{D10D268A-FA3F-47C1-A590-4CE899BECB37}"/>
    <cellStyle name="40% - Accent3 2 2" xfId="360" xr:uid="{74DA3A8F-77BF-4E1C-B57C-CEE2238B3AC1}"/>
    <cellStyle name="40% - Accent3 2 3" xfId="361" xr:uid="{21910380-EBDC-48BF-A00C-4CADBD035B84}"/>
    <cellStyle name="40% - Accent3 2 4" xfId="362" xr:uid="{8119944B-AF80-46A2-8CE1-675E4C1E270C}"/>
    <cellStyle name="40% - Accent3 2 5" xfId="363" xr:uid="{0DC75A89-FA25-4219-B8FF-F06DCBB19521}"/>
    <cellStyle name="40% - Accent3 2 6" xfId="364" xr:uid="{5655453E-3034-410F-9E11-B46B8BAED387}"/>
    <cellStyle name="40% - Accent3 2 7" xfId="365" xr:uid="{ACE64B97-C720-4C42-8FC0-19D8CE7EF036}"/>
    <cellStyle name="40% - Accent3 2 8" xfId="366" xr:uid="{5F52B984-C201-4D6D-9788-07F23D4F5DB7}"/>
    <cellStyle name="40% - Accent3 2 9" xfId="367" xr:uid="{2854BCAF-725E-4CB8-B322-0E76ADEDE288}"/>
    <cellStyle name="40% - Accent3 3" xfId="24" xr:uid="{427FF3C6-2595-4DE5-90E2-7346F4258A0C}"/>
    <cellStyle name="40% - Accent3 3 2" xfId="368" xr:uid="{35A2ECE3-0FD7-46D8-8FD6-9EAAB41CA7B4}"/>
    <cellStyle name="40% - Accent3 4" xfId="369" xr:uid="{9DDB8C28-0F8F-48C1-A5CA-AAB99B9F3658}"/>
    <cellStyle name="40% - Accent3 5" xfId="370" xr:uid="{A2AFB50A-381E-4973-8BAB-10F8B85F57EB}"/>
    <cellStyle name="40% - Accent3 6" xfId="371" xr:uid="{72BA15B5-D940-4FB3-A15D-B9FA476AC507}"/>
    <cellStyle name="40% - Accent3 7" xfId="372" xr:uid="{693DB74A-EF18-4A88-9C33-94D1C1851A15}"/>
    <cellStyle name="40% - Accent3 8" xfId="373" xr:uid="{DDBE89DB-1B85-4121-9B1E-5E0E628DCC9F}"/>
    <cellStyle name="40% - Accent4 2" xfId="25" xr:uid="{5A09592C-9276-47C7-BF95-B73F594E4865}"/>
    <cellStyle name="40% - Accent4 2 10" xfId="374" xr:uid="{C5BF3034-8AC6-4D27-B48B-69BFB351949B}"/>
    <cellStyle name="40% - Accent4 2 11" xfId="375" xr:uid="{C83B1E36-C629-450C-BD99-C045061782C9}"/>
    <cellStyle name="40% - Accent4 2 12" xfId="376" xr:uid="{415DB479-7154-4D89-ABFB-D8F8F33017B2}"/>
    <cellStyle name="40% - Accent4 2 13" xfId="377" xr:uid="{7FFF555A-09C6-4D9C-A005-AF26E7FE7075}"/>
    <cellStyle name="40% - Accent4 2 14" xfId="378" xr:uid="{7F6D0E94-0495-4970-A7A4-410BA294EA0E}"/>
    <cellStyle name="40% - Accent4 2 15" xfId="379" xr:uid="{2F2A0DAF-751D-46C1-92A5-28E1FC663FB0}"/>
    <cellStyle name="40% - Accent4 2 2" xfId="380" xr:uid="{F1137D49-08DA-4A71-9611-27E06F309703}"/>
    <cellStyle name="40% - Accent4 2 3" xfId="381" xr:uid="{1404C1A1-3B4D-4B04-9E5C-D0AAD5C99882}"/>
    <cellStyle name="40% - Accent4 2 4" xfId="382" xr:uid="{513213A6-FA60-49B2-A1A6-54BDA4724F5D}"/>
    <cellStyle name="40% - Accent4 2 5" xfId="383" xr:uid="{2A6AFBA3-6125-40E5-BC3B-45BD378D4B77}"/>
    <cellStyle name="40% - Accent4 2 6" xfId="384" xr:uid="{084DEF2C-9372-476F-96E8-91B7CD3D9F76}"/>
    <cellStyle name="40% - Accent4 2 7" xfId="385" xr:uid="{9D05913F-83E3-47D1-AC12-BA62A39F7B14}"/>
    <cellStyle name="40% - Accent4 2 8" xfId="386" xr:uid="{1013B4BE-FE3A-4BAE-BAE8-6DE5D55C2C58}"/>
    <cellStyle name="40% - Accent4 2 9" xfId="387" xr:uid="{B96B8B8E-A684-4286-9741-F89E96ADC8BB}"/>
    <cellStyle name="40% - Accent4 3" xfId="26" xr:uid="{A396ECE4-05F0-492F-B753-A7E29811D266}"/>
    <cellStyle name="40% - Accent4 3 2" xfId="388" xr:uid="{1C342253-9B39-4348-BF8E-F68A157E1772}"/>
    <cellStyle name="40% - Accent4 4" xfId="389" xr:uid="{4338467D-0F68-481F-AF06-5D828CF42DFF}"/>
    <cellStyle name="40% - Accent4 5" xfId="390" xr:uid="{4772C65B-E8B5-4415-90B5-AA65B4D8E2AB}"/>
    <cellStyle name="40% - Accent4 6" xfId="391" xr:uid="{576B5C52-0F8A-4D25-9A80-13239E57BC78}"/>
    <cellStyle name="40% - Accent4 7" xfId="392" xr:uid="{85429888-5B9D-4221-BB3F-557B19D19F5D}"/>
    <cellStyle name="40% - Accent4 8" xfId="393" xr:uid="{1490390F-67BC-4925-ACE4-D352471CB5E0}"/>
    <cellStyle name="40% - Accent5 2" xfId="27" xr:uid="{DF61C470-A873-4D95-B86E-9EE402E75100}"/>
    <cellStyle name="40% - Accent5 2 10" xfId="394" xr:uid="{BD2A7D88-EFFB-4231-AD10-3D0352BAE8E2}"/>
    <cellStyle name="40% - Accent5 2 11" xfId="395" xr:uid="{85225262-6137-464A-A403-AD3B5255C96B}"/>
    <cellStyle name="40% - Accent5 2 12" xfId="396" xr:uid="{7E549EB3-DF1B-4B66-BD13-6995D5C6BFD9}"/>
    <cellStyle name="40% - Accent5 2 13" xfId="397" xr:uid="{04553FDC-8B31-40F6-A312-A5D062C0117A}"/>
    <cellStyle name="40% - Accent5 2 14" xfId="398" xr:uid="{B960BD90-44A0-4865-B24A-A2F962827A18}"/>
    <cellStyle name="40% - Accent5 2 15" xfId="399" xr:uid="{72B986E1-301C-468B-B11D-79A71A480212}"/>
    <cellStyle name="40% - Accent5 2 2" xfId="400" xr:uid="{FA889789-E559-4A18-AA5C-0EAAF74CB5AB}"/>
    <cellStyle name="40% - Accent5 2 3" xfId="401" xr:uid="{08B83354-8463-438C-8934-B0CDEE585F06}"/>
    <cellStyle name="40% - Accent5 2 4" xfId="402" xr:uid="{C419DF65-5115-4103-83C3-ADE4DC7CC632}"/>
    <cellStyle name="40% - Accent5 2 5" xfId="403" xr:uid="{C2FFE68A-9847-4641-9154-AB0F8FBFD1A6}"/>
    <cellStyle name="40% - Accent5 2 6" xfId="404" xr:uid="{A466D770-84B1-4D43-9FA3-56C4DF2ED954}"/>
    <cellStyle name="40% - Accent5 2 7" xfId="405" xr:uid="{561B206B-5568-49E0-8A20-A64F02492C01}"/>
    <cellStyle name="40% - Accent5 2 8" xfId="406" xr:uid="{3FE42F31-C23D-4D1B-8316-2D2FD1559EFC}"/>
    <cellStyle name="40% - Accent5 2 9" xfId="407" xr:uid="{8AA836F3-EA59-4B30-B846-DA153EB10BAC}"/>
    <cellStyle name="40% - Accent5 3" xfId="28" xr:uid="{5DB4EF54-8E37-49BF-ACBE-6B0C2C6B1E2E}"/>
    <cellStyle name="40% - Accent5 3 2" xfId="408" xr:uid="{C65E4A9E-A023-4E1E-8671-BE85338D7F2B}"/>
    <cellStyle name="40% - Accent5 4" xfId="409" xr:uid="{94BD5F94-7CE2-4EE6-AC47-9E643B7961B9}"/>
    <cellStyle name="40% - Accent5 5" xfId="410" xr:uid="{480FB9BF-9C42-4A2A-9F92-5B872225AADB}"/>
    <cellStyle name="40% - Accent5 6" xfId="411" xr:uid="{8B3B0593-B157-444A-8380-D4712E393FAB}"/>
    <cellStyle name="40% - Accent5 7" xfId="412" xr:uid="{4964CBC8-D99E-41A2-813F-254F65C414DF}"/>
    <cellStyle name="40% - Accent5 8" xfId="413" xr:uid="{B2DA9371-E798-43D8-8C17-968851A602CD}"/>
    <cellStyle name="40% - Accent6 2" xfId="29" xr:uid="{BCCA2EE3-3008-4608-B7A3-4EF747192216}"/>
    <cellStyle name="40% - Accent6 2 10" xfId="414" xr:uid="{97F999A2-75FF-4D58-A6CB-CEA909C2BDBB}"/>
    <cellStyle name="40% - Accent6 2 11" xfId="415" xr:uid="{2A458A03-7009-4617-95C5-C568254CB63A}"/>
    <cellStyle name="40% - Accent6 2 12" xfId="416" xr:uid="{289FE891-6BA3-421D-AEF2-A57617204021}"/>
    <cellStyle name="40% - Accent6 2 13" xfId="417" xr:uid="{54C6070C-F95E-4F5B-9033-FC2B67E4C63E}"/>
    <cellStyle name="40% - Accent6 2 14" xfId="418" xr:uid="{E2CE1CCB-4549-4533-887E-39FA5BF28D09}"/>
    <cellStyle name="40% - Accent6 2 15" xfId="419" xr:uid="{CE80657D-A925-4075-BF15-4BF02CE13626}"/>
    <cellStyle name="40% - Accent6 2 2" xfId="420" xr:uid="{7A6BC029-761F-4C39-A9A4-1662884B3094}"/>
    <cellStyle name="40% - Accent6 2 3" xfId="421" xr:uid="{89B52697-6A14-4AB8-9EEF-D315FFFBDE33}"/>
    <cellStyle name="40% - Accent6 2 4" xfId="422" xr:uid="{564B7AAE-71A0-40B3-B849-83BD5E081B00}"/>
    <cellStyle name="40% - Accent6 2 5" xfId="423" xr:uid="{C0971D19-CE9B-4A8C-ABAF-7B06B501273E}"/>
    <cellStyle name="40% - Accent6 2 6" xfId="424" xr:uid="{D9B058FF-4589-457B-9ED4-06A1EE6A226C}"/>
    <cellStyle name="40% - Accent6 2 7" xfId="425" xr:uid="{26C67F5D-B25C-4831-AD15-2D614E50EFC0}"/>
    <cellStyle name="40% - Accent6 2 8" xfId="426" xr:uid="{DC9F480F-B020-4B5D-BA19-E6DB10A18C7E}"/>
    <cellStyle name="40% - Accent6 2 9" xfId="427" xr:uid="{C8638D5E-6B89-4F9A-8DD5-18738EC73543}"/>
    <cellStyle name="40% - Accent6 3" xfId="30" xr:uid="{492078BC-963F-4F2F-A74F-31FF3D95CF04}"/>
    <cellStyle name="40% - Accent6 3 2" xfId="428" xr:uid="{1799C5FE-131E-486D-ABD4-499E6B8B516A}"/>
    <cellStyle name="40% - Accent6 4" xfId="429" xr:uid="{8DC216E4-2438-4D5B-BCC0-A96038708815}"/>
    <cellStyle name="40% - Accent6 5" xfId="430" xr:uid="{71424254-4FE8-4914-BADE-9D08DBF85C07}"/>
    <cellStyle name="40% - Accent6 6" xfId="431" xr:uid="{4646F881-7C80-4587-80E7-B87BDBA691E4}"/>
    <cellStyle name="40% - Accent6 7" xfId="432" xr:uid="{FE14944E-D9A5-43BD-B816-6E0B814666AC}"/>
    <cellStyle name="40% - Accent6 8" xfId="433" xr:uid="{4CC3CBB4-E014-43CD-B102-13CA94E776A9}"/>
    <cellStyle name="5x indented GHG Textfiels" xfId="184" xr:uid="{5E5E125F-BEB1-4B70-BF87-EA21622F95FC}"/>
    <cellStyle name="5x indented GHG Textfiels 2" xfId="434" xr:uid="{BED92618-E551-45BA-BBE3-6A985A128424}"/>
    <cellStyle name="5x indented GHG Textfiels 2 2" xfId="1852" xr:uid="{DB3917A4-FE2E-454A-A240-4891A57E7B2E}"/>
    <cellStyle name="5x indented GHG Textfiels 3" xfId="1851" xr:uid="{CD9DD52E-C439-45D4-A32D-1768FB8D407B}"/>
    <cellStyle name="60% - Accent1 2" xfId="31" xr:uid="{C9A1F53C-4436-4F61-9635-92EBC3E3287F}"/>
    <cellStyle name="60% - Accent1 2 10" xfId="435" xr:uid="{CB3B43B7-B086-402D-A4CC-D186D6879CAF}"/>
    <cellStyle name="60% - Accent1 2 2" xfId="436" xr:uid="{0454B5C2-4B54-43F1-90F1-13EE182EC60E}"/>
    <cellStyle name="60% - Accent1 2 3" xfId="437" xr:uid="{DD47835C-EDC8-4D95-A06C-7D1B939B63AE}"/>
    <cellStyle name="60% - Accent1 2 4" xfId="438" xr:uid="{ABA8CEBB-8A94-40DC-8990-61BD5807CF13}"/>
    <cellStyle name="60% - Accent1 2 5" xfId="439" xr:uid="{56BF6176-B269-4680-8BC0-77CEFE34FD88}"/>
    <cellStyle name="60% - Accent1 2 6" xfId="440" xr:uid="{A8C7BCEF-17B9-4D2A-83A3-36DB132AF354}"/>
    <cellStyle name="60% - Accent1 2 7" xfId="441" xr:uid="{1B214B64-39BD-4D14-B3CD-7BA51C004080}"/>
    <cellStyle name="60% - Accent1 2 8" xfId="442" xr:uid="{606ACB42-F4B4-4C1B-AD44-F2E2B557B841}"/>
    <cellStyle name="60% - Accent1 2 9" xfId="443" xr:uid="{0E5E2790-1E34-483E-805B-DD57DCF301EE}"/>
    <cellStyle name="60% - Accent1 3" xfId="32" xr:uid="{B99E4697-B84E-4F7D-8F18-7A343FF6CE55}"/>
    <cellStyle name="60% - Accent1 3 2" xfId="444" xr:uid="{C2B113CE-4EE8-42C0-9C8A-290883FE8058}"/>
    <cellStyle name="60% - Accent2" xfId="3386" builtinId="36"/>
    <cellStyle name="60% - Accent2 2" xfId="33" xr:uid="{8D7D3A39-EA2E-4838-9779-838E3C22FDD3}"/>
    <cellStyle name="60% - Accent2 2 10" xfId="445" xr:uid="{8352D574-1E3D-4FB6-86C1-0D6B9F220455}"/>
    <cellStyle name="60% - Accent2 2 2" xfId="446" xr:uid="{4B7348E7-1AEB-4ADA-99F9-9361868865B0}"/>
    <cellStyle name="60% - Accent2 2 3" xfId="447" xr:uid="{5EA57A62-EC45-4B93-ABE6-22F4C8F7568A}"/>
    <cellStyle name="60% - Accent2 2 4" xfId="448" xr:uid="{717ABC69-B5F0-4DC2-8084-15B7DD178119}"/>
    <cellStyle name="60% - Accent2 2 5" xfId="449" xr:uid="{80E99EF3-7E35-4C9F-9F64-A36E8F525156}"/>
    <cellStyle name="60% - Accent2 2 6" xfId="450" xr:uid="{6A1E8ACA-C8FA-4C4B-9554-EE40F414485A}"/>
    <cellStyle name="60% - Accent2 2 7" xfId="451" xr:uid="{50ED573B-659B-41C2-9D93-E7029440EBF7}"/>
    <cellStyle name="60% - Accent2 2 8" xfId="452" xr:uid="{EE95A30F-4242-486F-BA25-F569E157F083}"/>
    <cellStyle name="60% - Accent2 2 9" xfId="453" xr:uid="{432F52A4-E3F6-417F-AD61-285ED4E590E1}"/>
    <cellStyle name="60% - Accent2 3" xfId="34" xr:uid="{777485DE-BBBB-4276-AAB7-BBBDA314E7C7}"/>
    <cellStyle name="60% - Accent2 3 2" xfId="454" xr:uid="{C664381F-E9FD-49D0-A41B-0B14FB9E979B}"/>
    <cellStyle name="60% - Accent3 2" xfId="35" xr:uid="{B3CCCE48-A732-4EA2-8A9A-D8B413727693}"/>
    <cellStyle name="60% - Accent3 2 10" xfId="455" xr:uid="{4400D1D6-1C6F-45A9-B5FB-152EC87C229C}"/>
    <cellStyle name="60% - Accent3 2 2" xfId="456" xr:uid="{E40CE7EE-BBC7-41A3-9223-8DD6276B8B01}"/>
    <cellStyle name="60% - Accent3 2 3" xfId="457" xr:uid="{62B53029-822C-46E5-8AD4-F4AC8BDA1EE5}"/>
    <cellStyle name="60% - Accent3 2 4" xfId="458" xr:uid="{1C2F0D3A-DEDF-4893-84C6-4FC8B805D3AA}"/>
    <cellStyle name="60% - Accent3 2 5" xfId="459" xr:uid="{68F9E642-8C88-461D-81BE-DC9A4ABD6DC0}"/>
    <cellStyle name="60% - Accent3 2 6" xfId="460" xr:uid="{80B1B7F6-CF2C-4529-9D37-C15B6254B1DD}"/>
    <cellStyle name="60% - Accent3 2 7" xfId="461" xr:uid="{AE269FA6-2A22-4A2B-8E05-25C485F48A8A}"/>
    <cellStyle name="60% - Accent3 2 8" xfId="462" xr:uid="{727A9D46-BC9E-48C7-A708-FB5BA1016647}"/>
    <cellStyle name="60% - Accent3 2 9" xfId="463" xr:uid="{146562BC-3A15-4D5C-8B41-E1A19DFA501C}"/>
    <cellStyle name="60% - Accent3 3" xfId="36" xr:uid="{85BAC8E7-6637-42C1-9900-5C384F3FCE54}"/>
    <cellStyle name="60% - Accent3 3 2" xfId="464" xr:uid="{EA47E482-91B6-4350-BF5C-AFDD996FC4E8}"/>
    <cellStyle name="60% - Accent4" xfId="3390" builtinId="44"/>
    <cellStyle name="60% - Accent4 2" xfId="37" xr:uid="{AE34A229-F312-49D3-B0B0-2DE79E2BB062}"/>
    <cellStyle name="60% - Accent4 2 10" xfId="465" xr:uid="{80594D46-D936-4644-B2C4-ADC3A96AD3CC}"/>
    <cellStyle name="60% - Accent4 2 2" xfId="466" xr:uid="{05B671FF-D1EE-4195-9B1D-4C7B2C32E854}"/>
    <cellStyle name="60% - Accent4 2 3" xfId="467" xr:uid="{D1DCBC28-7464-468A-BA3E-9E8D6F59A6B1}"/>
    <cellStyle name="60% - Accent4 2 4" xfId="468" xr:uid="{28795535-BDF8-464D-94F2-B5B2D24CBF6D}"/>
    <cellStyle name="60% - Accent4 2 5" xfId="469" xr:uid="{C6463EC4-5E31-4C49-9BA8-6EA1763047BF}"/>
    <cellStyle name="60% - Accent4 2 6" xfId="470" xr:uid="{DEE8A9C6-B1A8-44D5-855A-86F9A60984CF}"/>
    <cellStyle name="60% - Accent4 2 7" xfId="471" xr:uid="{5C628DEC-F4DC-42FC-8673-36C4B6CA34AD}"/>
    <cellStyle name="60% - Accent4 2 8" xfId="472" xr:uid="{C69CF6EA-5160-4696-AF0C-CFD38856CEBB}"/>
    <cellStyle name="60% - Accent4 2 9" xfId="473" xr:uid="{9C7049A0-A1CD-4505-B7B9-BA82CE5ACC2F}"/>
    <cellStyle name="60% - Accent4 3" xfId="38" xr:uid="{45C7AFEF-A25D-498D-9EAF-B0CE1F52C20C}"/>
    <cellStyle name="60% - Accent4 3 2" xfId="474" xr:uid="{B0B859F0-72B6-4983-8B8B-F8C2731E4339}"/>
    <cellStyle name="60% - Accent5 2" xfId="39" xr:uid="{4A6D2F5B-6A5F-465B-B766-475684340A45}"/>
    <cellStyle name="60% - Accent5 2 10" xfId="475" xr:uid="{59E48931-69E9-43AA-ABC7-FF8B617356FD}"/>
    <cellStyle name="60% - Accent5 2 2" xfId="476" xr:uid="{E5D4B60C-3B56-4077-BF71-EE234760A0A3}"/>
    <cellStyle name="60% - Accent5 2 3" xfId="477" xr:uid="{74D72665-67BB-43AE-A365-927AD113961F}"/>
    <cellStyle name="60% - Accent5 2 4" xfId="478" xr:uid="{648592C7-9C08-4305-81EC-224BD9AD3A1E}"/>
    <cellStyle name="60% - Accent5 2 5" xfId="479" xr:uid="{3A5BB3D5-5592-4A65-83C9-F4AD3F93D48D}"/>
    <cellStyle name="60% - Accent5 2 6" xfId="480" xr:uid="{50F15979-7544-4430-B9C8-700C2154B125}"/>
    <cellStyle name="60% - Accent5 2 7" xfId="481" xr:uid="{C4ED000B-5730-43CA-90DE-F05F83F0D637}"/>
    <cellStyle name="60% - Accent5 2 8" xfId="482" xr:uid="{526CEBB3-312E-4B01-B13D-B9EC67EA1C3D}"/>
    <cellStyle name="60% - Accent5 2 9" xfId="483" xr:uid="{CBFB7B65-38C9-4AAA-8EB7-9AF7AEC8C906}"/>
    <cellStyle name="60% - Accent5 3" xfId="40" xr:uid="{CDD6BA95-7DE9-451D-A914-1515196B778F}"/>
    <cellStyle name="60% - Accent5 3 2" xfId="484" xr:uid="{80333856-6475-469E-BF5B-5B3928FE379D}"/>
    <cellStyle name="60% - Accent6 2" xfId="41" xr:uid="{935E873B-0BC7-4120-AF2C-817F2734C704}"/>
    <cellStyle name="60% - Accent6 2 10" xfId="485" xr:uid="{B770A76F-A487-4CD5-8DAD-371AA0ABE8E7}"/>
    <cellStyle name="60% - Accent6 2 2" xfId="486" xr:uid="{990EF8D8-ED52-49CB-98C8-0A8C7396FA79}"/>
    <cellStyle name="60% - Accent6 2 3" xfId="487" xr:uid="{0F69A73F-5447-487E-B1A9-49D95DB90305}"/>
    <cellStyle name="60% - Accent6 2 4" xfId="488" xr:uid="{3AFDC81E-B1F1-42D7-85CB-4BA710D5DFD5}"/>
    <cellStyle name="60% - Accent6 2 5" xfId="489" xr:uid="{0E888B0F-2A92-45B4-9423-65A0771A6C6D}"/>
    <cellStyle name="60% - Accent6 2 6" xfId="490" xr:uid="{5BAB6EDA-55D2-44FB-87E9-75D2594A2885}"/>
    <cellStyle name="60% - Accent6 2 7" xfId="491" xr:uid="{B80EAD44-654F-4388-800D-CB34486D4EC7}"/>
    <cellStyle name="60% - Accent6 2 8" xfId="492" xr:uid="{EDF55947-2AD8-44D1-A3F5-5ED5845067E5}"/>
    <cellStyle name="60% - Accent6 2 9" xfId="493" xr:uid="{971EE5E9-D9CD-45F5-BA1B-71BBD9EF9077}"/>
    <cellStyle name="60% - Accent6 3" xfId="42" xr:uid="{E208F6B5-CD5D-4A46-80E9-A79D5C13A726}"/>
    <cellStyle name="60% - Accent6 3 2" xfId="494" xr:uid="{1549C55D-F87C-4B4B-9102-743D36C6DB90}"/>
    <cellStyle name="Accent1 2" xfId="43" xr:uid="{093D34D9-EA83-4CE7-83D2-6B4979A1E461}"/>
    <cellStyle name="Accent1 2 10" xfId="495" xr:uid="{7ED2EDBA-AE4C-4191-8529-3EF7B58A4002}"/>
    <cellStyle name="Accent1 2 2" xfId="496" xr:uid="{7E9836E8-7D0B-40EB-A83B-DEB335310ADA}"/>
    <cellStyle name="Accent1 2 3" xfId="497" xr:uid="{256D9D0D-7865-4906-807A-FC53AF6D4643}"/>
    <cellStyle name="Accent1 2 4" xfId="498" xr:uid="{20CDBD87-05D0-4B3B-B1D5-09F5F02B8146}"/>
    <cellStyle name="Accent1 2 5" xfId="499" xr:uid="{F5FB011C-9481-47EF-99B3-5912FA14A8A1}"/>
    <cellStyle name="Accent1 2 6" xfId="500" xr:uid="{B74FD131-C9EB-4E72-961D-4BF65F9AE810}"/>
    <cellStyle name="Accent1 2 7" xfId="501" xr:uid="{8D06B28F-B527-4F58-8E5A-8AE15183317F}"/>
    <cellStyle name="Accent1 2 8" xfId="502" xr:uid="{3EB6B023-3B6E-4BED-87A8-912315F513AE}"/>
    <cellStyle name="Accent1 2 9" xfId="503" xr:uid="{0F89E04F-7CB7-466C-AF50-2CE09ED0E85B}"/>
    <cellStyle name="Accent1 3" xfId="44" xr:uid="{F881BD81-33AF-4865-8D07-C0F831E67DF3}"/>
    <cellStyle name="Accent1 3 2" xfId="504" xr:uid="{66EE9A43-72D4-4866-AAFE-68E758C5FFB7}"/>
    <cellStyle name="Accent2 2" xfId="45" xr:uid="{F2D9EE9F-2931-46B9-BE92-432BC5FB120C}"/>
    <cellStyle name="Accent2 2 10" xfId="505" xr:uid="{438C88A2-9560-4EFF-8290-5C2224A4529D}"/>
    <cellStyle name="Accent2 2 2" xfId="506" xr:uid="{97A6003A-F3D2-4CC0-8CE4-40390FADF138}"/>
    <cellStyle name="Accent2 2 3" xfId="507" xr:uid="{891DD945-6292-40E8-BEFC-448A0FC2CB3E}"/>
    <cellStyle name="Accent2 2 4" xfId="508" xr:uid="{A50ABD31-F632-4A27-A577-63E272BD6E14}"/>
    <cellStyle name="Accent2 2 5" xfId="509" xr:uid="{34D7DB3A-0277-4AC6-B8AC-7C2C1D059881}"/>
    <cellStyle name="Accent2 2 6" xfId="510" xr:uid="{0751EF5D-0EE5-4CF3-BAF8-C85C7A8FA109}"/>
    <cellStyle name="Accent2 2 7" xfId="511" xr:uid="{DD26AD06-E722-4686-B695-6E70CE03922C}"/>
    <cellStyle name="Accent2 2 8" xfId="512" xr:uid="{8F4EFFAB-3156-4E79-B808-F9A48E2A10CF}"/>
    <cellStyle name="Accent2 2 9" xfId="513" xr:uid="{6E42F835-E6D7-4822-BA22-90495D7291A2}"/>
    <cellStyle name="Accent2 3" xfId="46" xr:uid="{F6023A6D-8AC3-40EA-A543-1C277BC1AB5A}"/>
    <cellStyle name="Accent2 3 2" xfId="514" xr:uid="{E2849E77-28BC-4253-8C33-96FBC907FFA4}"/>
    <cellStyle name="Accent3 2" xfId="47" xr:uid="{BABA808B-EF0A-4ECA-A4B2-F5812F7FA907}"/>
    <cellStyle name="Accent3 2 10" xfId="515" xr:uid="{843CE95A-3600-4B90-ADF4-C7EC7AD227B8}"/>
    <cellStyle name="Accent3 2 2" xfId="516" xr:uid="{DFD1217D-A0BE-4F1D-A3E7-5DA265ECBF08}"/>
    <cellStyle name="Accent3 2 3" xfId="517" xr:uid="{C4ABB845-EEDF-44B6-B8D9-984D1DD02D10}"/>
    <cellStyle name="Accent3 2 4" xfId="518" xr:uid="{53C011EC-45EC-4FA1-9273-77BBD709CB9F}"/>
    <cellStyle name="Accent3 2 5" xfId="519" xr:uid="{E273CF93-9088-4AEF-A881-1C48FFD779EA}"/>
    <cellStyle name="Accent3 2 6" xfId="520" xr:uid="{09EC84E2-3700-47C0-9805-92B4C5216B70}"/>
    <cellStyle name="Accent3 2 7" xfId="521" xr:uid="{D470F251-AE7D-422A-A969-CF5E26CF2BAA}"/>
    <cellStyle name="Accent3 2 8" xfId="522" xr:uid="{6728B87E-6270-4BD6-A296-3126FDE67E22}"/>
    <cellStyle name="Accent3 2 9" xfId="523" xr:uid="{2716657F-BFDB-4901-9C70-B6E254DA8B80}"/>
    <cellStyle name="Accent3 3" xfId="48" xr:uid="{C75C6871-9F97-4F45-9343-E9100231427B}"/>
    <cellStyle name="Accent3 3 2" xfId="524" xr:uid="{3AFF89D1-695D-47F3-A763-FD29912D13C6}"/>
    <cellStyle name="Accent4 2" xfId="49" xr:uid="{9943EB3F-0AEA-44EE-96B7-1A0A42DB413C}"/>
    <cellStyle name="Accent4 2 10" xfId="525" xr:uid="{96A0D976-055B-48EE-804B-CD893AE536D1}"/>
    <cellStyle name="Accent4 2 2" xfId="526" xr:uid="{199C5125-2922-4134-9443-43C11E6F37F4}"/>
    <cellStyle name="Accent4 2 3" xfId="527" xr:uid="{527E7285-F911-49B9-AEE9-2382E72C55A3}"/>
    <cellStyle name="Accent4 2 4" xfId="528" xr:uid="{0C51CF5E-C332-4618-9A63-BE62F58360B5}"/>
    <cellStyle name="Accent4 2 5" xfId="529" xr:uid="{D3908088-71A0-415A-BA74-8FC3D1F9B996}"/>
    <cellStyle name="Accent4 2 6" xfId="530" xr:uid="{0AFD07D2-0DE7-4F20-8CD0-C3B4E9948877}"/>
    <cellStyle name="Accent4 2 7" xfId="531" xr:uid="{E183AF12-C675-4A8A-9907-27B8AE3FDB10}"/>
    <cellStyle name="Accent4 2 8" xfId="532" xr:uid="{0BDA6015-1597-498E-91C8-64034782B865}"/>
    <cellStyle name="Accent4 2 9" xfId="533" xr:uid="{267689DA-2D44-4D8F-A699-25EDEF0385A1}"/>
    <cellStyle name="Accent4 3" xfId="50" xr:uid="{19C02FBD-AD77-42BE-AC63-D2AD751897F4}"/>
    <cellStyle name="Accent4 3 2" xfId="534" xr:uid="{D9BF1508-3903-4BEE-92EA-52B359708D71}"/>
    <cellStyle name="Accent5 2" xfId="51" xr:uid="{39255D7C-E0E6-496C-AEB3-241FE13431CB}"/>
    <cellStyle name="Accent5 2 10" xfId="535" xr:uid="{015C52D0-7DBC-48B6-979A-C48393AC7CBD}"/>
    <cellStyle name="Accent5 2 2" xfId="536" xr:uid="{1828BFCD-7094-4391-B613-9E7A1785D5AA}"/>
    <cellStyle name="Accent5 2 3" xfId="537" xr:uid="{656B0203-61B4-4DD8-92A5-9901A0FB17D0}"/>
    <cellStyle name="Accent5 2 4" xfId="538" xr:uid="{19979023-AAF2-4856-94F6-C3A1E3D399F1}"/>
    <cellStyle name="Accent5 2 5" xfId="539" xr:uid="{B0113D72-211B-4973-93D0-EC8DECEEFC31}"/>
    <cellStyle name="Accent5 2 6" xfId="540" xr:uid="{5E273767-AB5F-4983-B806-F63B69EA6F41}"/>
    <cellStyle name="Accent5 2 7" xfId="541" xr:uid="{61648577-D114-4C61-835F-D7B5D1D83CD0}"/>
    <cellStyle name="Accent5 2 8" xfId="542" xr:uid="{8265FECA-3EF7-462C-A283-0CE822DCB1C4}"/>
    <cellStyle name="Accent5 2 9" xfId="543" xr:uid="{647A907D-547E-4F18-89B0-CB8414E67438}"/>
    <cellStyle name="Accent5 3" xfId="52" xr:uid="{902EB422-CE41-46FB-BEAB-60E576E7068D}"/>
    <cellStyle name="Accent6 2" xfId="53" xr:uid="{18E72E3F-872D-404F-8DBA-C69DE814E740}"/>
    <cellStyle name="Accent6 2 10" xfId="544" xr:uid="{106A39C6-85F7-49B7-91CA-75BE545BF8B7}"/>
    <cellStyle name="Accent6 2 2" xfId="545" xr:uid="{D6E3B482-8DBB-4089-861D-CE5E21A63946}"/>
    <cellStyle name="Accent6 2 3" xfId="546" xr:uid="{ACC2DA41-8F4D-4270-A13A-009D3093D33B}"/>
    <cellStyle name="Accent6 2 4" xfId="547" xr:uid="{B3B11D48-E782-480C-A460-EBEB87903863}"/>
    <cellStyle name="Accent6 2 5" xfId="548" xr:uid="{9664774D-314F-40C9-B5BF-21BA82A1FAC8}"/>
    <cellStyle name="Accent6 2 6" xfId="549" xr:uid="{5B8B0691-7443-47D3-AF03-05C8D4D8AA38}"/>
    <cellStyle name="Accent6 2 7" xfId="550" xr:uid="{71840571-FC27-442C-AA27-D9D54BE22779}"/>
    <cellStyle name="Accent6 2 8" xfId="551" xr:uid="{1C688E92-7828-48D1-BF74-28B735AFFFC0}"/>
    <cellStyle name="Accent6 2 9" xfId="552" xr:uid="{50DE7611-151C-4693-9C43-553903926CA0}"/>
    <cellStyle name="Accent6 3" xfId="54" xr:uid="{72E154FA-0AE1-4242-B681-B847BF0F93F2}"/>
    <cellStyle name="Accent6 3 2" xfId="553" xr:uid="{A1294F4B-646D-45A6-8620-95C31B20DBBF}"/>
    <cellStyle name="AggOrange_CRFReport-template" xfId="185" xr:uid="{668AB460-399B-456A-ADBC-1BE4BE32FCC9}"/>
    <cellStyle name="AggOrange9_CRFReport-template" xfId="186" xr:uid="{1243465D-0837-403C-8A5E-5AC0B3A40D32}"/>
    <cellStyle name="Bad" xfId="3385" builtinId="27"/>
    <cellStyle name="Bad 2" xfId="55" xr:uid="{FF34E0E3-6012-4EC1-8A16-5687F427F6E5}"/>
    <cellStyle name="Bad 2 10" xfId="554" xr:uid="{E299A8CF-7136-40D7-9550-197A9FC4140D}"/>
    <cellStyle name="Bad 2 2" xfId="555" xr:uid="{A391A098-6A44-4737-8C8D-B8DD8EEFDFC2}"/>
    <cellStyle name="Bad 2 3" xfId="556" xr:uid="{C78C06B9-5C82-45BE-83C5-7A45CED694A7}"/>
    <cellStyle name="Bad 2 4" xfId="557" xr:uid="{AE6DD39E-AE43-42B5-B8B3-BD639ECBD59D}"/>
    <cellStyle name="Bad 2 5" xfId="558" xr:uid="{F7F2344C-E9ED-43F0-B4DF-72992C0F09F4}"/>
    <cellStyle name="Bad 2 6" xfId="559" xr:uid="{7809C0F3-FD4E-4728-8828-27A8E5ECA428}"/>
    <cellStyle name="Bad 2 7" xfId="560" xr:uid="{4B16C6FF-8B71-4024-A76A-AFDFCD3CC527}"/>
    <cellStyle name="Bad 2 8" xfId="561" xr:uid="{8165BD21-A73C-4333-BED8-D47AB8046BA0}"/>
    <cellStyle name="Bad 2 9" xfId="562" xr:uid="{009D6352-4E3A-408C-BC2E-3FBF854BCA1B}"/>
    <cellStyle name="Bad 3" xfId="56" xr:uid="{0F343083-5A35-479C-8D3C-3D6FBA86F0A8}"/>
    <cellStyle name="Bad 3 2" xfId="563" xr:uid="{F4CFF46F-D977-4A3C-8691-54FDF582D388}"/>
    <cellStyle name="Calculation" xfId="5" builtinId="22"/>
    <cellStyle name="Calculation 2" xfId="57" xr:uid="{81D81177-B74A-49FE-A534-9B24A015E856}"/>
    <cellStyle name="Calculation 2 10" xfId="564" xr:uid="{AA461BD4-9DE7-430E-94E3-51D96EC69A73}"/>
    <cellStyle name="Calculation 2 2" xfId="565" xr:uid="{B9D7C719-399B-4858-9B1E-1F892BF1B3E0}"/>
    <cellStyle name="Calculation 2 3" xfId="566" xr:uid="{AE3A4718-005B-464F-AE4F-01DAE181E904}"/>
    <cellStyle name="Calculation 2 4" xfId="567" xr:uid="{F038FB15-A046-487F-87B7-F7CEAC0EC4C7}"/>
    <cellStyle name="Calculation 2 5" xfId="568" xr:uid="{1007AAF1-8EC2-4CB3-8707-C46DEC670B9A}"/>
    <cellStyle name="Calculation 2 6" xfId="569" xr:uid="{DF7350A0-C1F2-44FE-8F40-75C68723416A}"/>
    <cellStyle name="Calculation 2 7" xfId="570" xr:uid="{2AF71EF1-9BEB-4831-A87F-F00668D9C3C0}"/>
    <cellStyle name="Calculation 2 8" xfId="571" xr:uid="{06AF54AF-33CE-4868-8868-A5D3E147DB49}"/>
    <cellStyle name="Calculation 2 9" xfId="572" xr:uid="{208F07AC-F74E-4DF5-B6B5-7C958B52C4B8}"/>
    <cellStyle name="Calculation 3" xfId="58" xr:uid="{9A8A3F50-7584-497A-9CE6-1583880D0551}"/>
    <cellStyle name="Calculation 3 2" xfId="573" xr:uid="{341D1D40-1A33-4A0B-9499-2599E891257E}"/>
    <cellStyle name="Check Cell 2" xfId="59" xr:uid="{3447656A-A8C0-453E-9CD9-866A1ED4BC79}"/>
    <cellStyle name="Check Cell 2 10" xfId="574" xr:uid="{25614D61-F8F5-453D-AE2C-425290379CC7}"/>
    <cellStyle name="Check Cell 2 2" xfId="575" xr:uid="{81258F3B-B0B5-4B89-8D72-3955BCDB80EC}"/>
    <cellStyle name="Check Cell 2 3" xfId="576" xr:uid="{9CF61508-FE93-4C8F-90C8-A671E2F635D3}"/>
    <cellStyle name="Check Cell 2 4" xfId="577" xr:uid="{C21BD5C4-F56A-4BCD-A4CD-74ED79C1E546}"/>
    <cellStyle name="Check Cell 2 5" xfId="578" xr:uid="{22806C43-4224-4A92-9593-AFD92228805D}"/>
    <cellStyle name="Check Cell 2 6" xfId="579" xr:uid="{90203EFA-EEC1-46AE-92F5-9A1861DEB86E}"/>
    <cellStyle name="Check Cell 2 7" xfId="580" xr:uid="{BA616AC1-D05E-4EDD-97DB-D25A1E14A2A2}"/>
    <cellStyle name="Check Cell 2 8" xfId="581" xr:uid="{A12989A6-451A-4E73-9601-2F5B4CE8643E}"/>
    <cellStyle name="Check Cell 2 9" xfId="582" xr:uid="{279D99D4-7D19-4C20-986F-3D10C7268994}"/>
    <cellStyle name="Check Cell 3" xfId="60" xr:uid="{A6218335-9E9F-4678-B419-ED55741848C2}"/>
    <cellStyle name="coin" xfId="583" xr:uid="{CB428252-4AA9-4859-A7B8-69249ADDE64B}"/>
    <cellStyle name="coin 2" xfId="1853" xr:uid="{94CB28D1-9EC7-422C-9814-C07103F27D01}"/>
    <cellStyle name="Comma [0] 2 10" xfId="584" xr:uid="{8762226B-7FBD-4D13-96B8-0864FC3E24F7}"/>
    <cellStyle name="Comma [0] 2 10 2" xfId="1854" xr:uid="{476DE8AA-98DF-4C10-BA62-A8CC3DBBC8B7}"/>
    <cellStyle name="Comma [0] 2 2" xfId="585" xr:uid="{6BA406E5-7663-46EF-ABAC-5A506ADF7215}"/>
    <cellStyle name="Comma [0] 2 2 2" xfId="1855" xr:uid="{BE4D6D13-E56B-44A0-B049-2E55687D0744}"/>
    <cellStyle name="Comma [0] 2 3" xfId="586" xr:uid="{840672D8-59E2-4018-8B4C-8A8081CE64F9}"/>
    <cellStyle name="Comma [0] 2 3 2" xfId="1856" xr:uid="{A5F182FF-0664-42BA-A055-05E21D7408DD}"/>
    <cellStyle name="Comma [0] 2 4" xfId="587" xr:uid="{DD2AE232-1D43-46DF-BF58-CF96D7A5C9A1}"/>
    <cellStyle name="Comma [0] 2 4 2" xfId="1857" xr:uid="{B513D2EF-60AE-45BD-9008-2BDF36062EA5}"/>
    <cellStyle name="Comma [0] 2 5" xfId="588" xr:uid="{F72C1D48-5CBD-458A-8C37-5F0DA7D76F4B}"/>
    <cellStyle name="Comma [0] 2 5 2" xfId="1858" xr:uid="{62B33A10-FB97-47C5-9138-4A618E922B43}"/>
    <cellStyle name="Comma [0] 2 6" xfId="589" xr:uid="{FD8EC76C-9A2B-4A77-BB5E-D032E89AD044}"/>
    <cellStyle name="Comma [0] 2 6 2" xfId="1859" xr:uid="{7F801668-C166-4510-BADD-4DDF57004264}"/>
    <cellStyle name="Comma [0] 2 7" xfId="590" xr:uid="{3C069A23-41F0-4B72-9E37-184CB9110932}"/>
    <cellStyle name="Comma [0] 2 7 2" xfId="1860" xr:uid="{F68D11AD-930D-4668-BC27-C5E09D56E580}"/>
    <cellStyle name="Comma [0] 2 8" xfId="591" xr:uid="{E27A5D57-8322-4195-A1DB-47F95CE39114}"/>
    <cellStyle name="Comma [0] 2 8 2" xfId="1861" xr:uid="{F0937BC0-0DB8-44FF-B074-0B2B346DD655}"/>
    <cellStyle name="Comma [0] 2 9" xfId="592" xr:uid="{5B3F47EB-BCFC-40E5-A857-C9E091EC9D03}"/>
    <cellStyle name="Comma [0] 2 9 2" xfId="1862" xr:uid="{F7366088-9BC3-4FB0-A4AD-DC7FE533F540}"/>
    <cellStyle name="Comma 10 2" xfId="593" xr:uid="{A6926437-816A-4093-8115-4050342ED8F7}"/>
    <cellStyle name="Comma 10 2 10" xfId="594" xr:uid="{122C607A-5293-4982-9A9D-8A4955EB292B}"/>
    <cellStyle name="Comma 10 2 10 2" xfId="1864" xr:uid="{F138E304-288D-494A-9754-CCD8B57FC7D1}"/>
    <cellStyle name="Comma 10 2 11" xfId="595" xr:uid="{118675F6-3C94-4103-8DFE-2764786AA21E}"/>
    <cellStyle name="Comma 10 2 11 2" xfId="1865" xr:uid="{AB637ABF-3A44-4202-B3FD-FE3D3DC1C5BE}"/>
    <cellStyle name="Comma 10 2 12" xfId="596" xr:uid="{1FEC17EE-2888-4AAF-A0A6-D61B44F4E0E3}"/>
    <cellStyle name="Comma 10 2 12 2" xfId="1866" xr:uid="{377A619D-1C6C-4025-AC23-E760EE332E32}"/>
    <cellStyle name="Comma 10 2 13" xfId="597" xr:uid="{4479CAA0-09E9-454B-AFC6-43E6F66565C5}"/>
    <cellStyle name="Comma 10 2 13 2" xfId="1867" xr:uid="{B921BF96-E5A9-4580-A44F-E43664BE51AF}"/>
    <cellStyle name="Comma 10 2 14" xfId="598" xr:uid="{F1DFC128-2367-4401-8171-C0980984CF40}"/>
    <cellStyle name="Comma 10 2 14 2" xfId="1868" xr:uid="{2E38801E-641A-4DD2-8FA7-32ADAC512049}"/>
    <cellStyle name="Comma 10 2 15" xfId="599" xr:uid="{D16AD652-DEAA-45F4-BE53-2D7F867C70F6}"/>
    <cellStyle name="Comma 10 2 15 2" xfId="1869" xr:uid="{0F43F15D-A0F3-4B84-9AD6-AA868CEDAFDD}"/>
    <cellStyle name="Comma 10 2 16" xfId="600" xr:uid="{BBF90C90-1D67-4196-9903-1523ED8E0A64}"/>
    <cellStyle name="Comma 10 2 16 2" xfId="1870" xr:uid="{9AF91149-0D3F-4B24-BAF4-13FC3E635A1C}"/>
    <cellStyle name="Comma 10 2 17" xfId="601" xr:uid="{92F54C84-4FF7-405D-A1CE-4D27E5C0CCB6}"/>
    <cellStyle name="Comma 10 2 17 2" xfId="1871" xr:uid="{60533059-1DE7-469E-89EC-C0CA2A687DFB}"/>
    <cellStyle name="Comma 10 2 18" xfId="1863" xr:uid="{E82ACCCA-C413-4969-9423-AAF1B53D7DE8}"/>
    <cellStyle name="Comma 10 2 2" xfId="602" xr:uid="{5778EDF0-ACFD-43B4-B20C-496A90607FF8}"/>
    <cellStyle name="Comma 10 2 2 2" xfId="1872" xr:uid="{F85337F7-4EC4-450E-8F05-BB6443AD2C2E}"/>
    <cellStyle name="Comma 10 2 3" xfId="603" xr:uid="{CBB0F6D1-E268-4351-ACAB-5F4E84610610}"/>
    <cellStyle name="Comma 10 2 3 2" xfId="1873" xr:uid="{3BDCE4FB-7D71-4699-B83B-ED35DE6AF4F1}"/>
    <cellStyle name="Comma 10 2 4" xfId="604" xr:uid="{038827BA-8E72-4EEE-9FF9-F7A1B0A56963}"/>
    <cellStyle name="Comma 10 2 4 2" xfId="1874" xr:uid="{3BFAEB62-598E-4EB2-9CF5-7F66CDC9A67B}"/>
    <cellStyle name="Comma 10 2 5" xfId="605" xr:uid="{AABE5176-5B1F-4084-96AB-0EF4A0E4E69E}"/>
    <cellStyle name="Comma 10 2 5 2" xfId="1875" xr:uid="{EF1104D6-3FE5-4FB8-AF17-371A17754533}"/>
    <cellStyle name="Comma 10 2 6" xfId="606" xr:uid="{FE6DB354-0C58-4D0C-81B0-FB2AF1AD50A3}"/>
    <cellStyle name="Comma 10 2 6 2" xfId="1876" xr:uid="{247349DC-4FFD-4FDF-A44C-E6CA10058C1A}"/>
    <cellStyle name="Comma 10 2 7" xfId="607" xr:uid="{61A0F7A2-714C-4B17-8780-BFC2E026D0C9}"/>
    <cellStyle name="Comma 10 2 7 2" xfId="1877" xr:uid="{A3FBC287-813D-47D1-88E7-1A216E5F561A}"/>
    <cellStyle name="Comma 10 2 8" xfId="608" xr:uid="{57333B64-FA00-4098-BCAD-F1225086D6F0}"/>
    <cellStyle name="Comma 10 2 8 2" xfId="1878" xr:uid="{9EF51880-7577-49D2-A827-BCEC9F783D9A}"/>
    <cellStyle name="Comma 10 2 9" xfId="609" xr:uid="{935DD553-4371-4DE2-B875-43BA3453385E}"/>
    <cellStyle name="Comma 10 2 9 2" xfId="1879" xr:uid="{59697351-15E2-450F-8C19-5CF2E5F9352F}"/>
    <cellStyle name="Comma 10 3" xfId="610" xr:uid="{A488014E-B276-414A-A353-37E42116D41C}"/>
    <cellStyle name="Comma 10 3 10" xfId="611" xr:uid="{CD1A5374-504E-47F2-AECD-FBC03040FC15}"/>
    <cellStyle name="Comma 10 3 10 2" xfId="1881" xr:uid="{0CE25043-32F1-44FD-B226-FB9A7C588597}"/>
    <cellStyle name="Comma 10 3 11" xfId="612" xr:uid="{7519BB5C-84F8-4F7D-BE82-1219786FF77C}"/>
    <cellStyle name="Comma 10 3 11 2" xfId="1882" xr:uid="{EAF3F1A9-2A6C-4038-B7B1-7B51DEAC3AB6}"/>
    <cellStyle name="Comma 10 3 12" xfId="613" xr:uid="{8DF15B5B-F2DE-4B93-91B9-AB77F13C53B4}"/>
    <cellStyle name="Comma 10 3 12 2" xfId="1883" xr:uid="{D1AB6589-F84B-4189-8B46-AB74E67ED20D}"/>
    <cellStyle name="Comma 10 3 13" xfId="614" xr:uid="{A1C1FA01-4394-47C8-BE59-8AF303B029A6}"/>
    <cellStyle name="Comma 10 3 13 2" xfId="1884" xr:uid="{83E8012D-AFA4-4CC1-B3B5-8B504D74C216}"/>
    <cellStyle name="Comma 10 3 14" xfId="615" xr:uid="{4E09A6DC-8C72-4F73-A196-682410F9CDE9}"/>
    <cellStyle name="Comma 10 3 14 2" xfId="1885" xr:uid="{224E19DC-2AF5-402A-8997-9AAB3F34D250}"/>
    <cellStyle name="Comma 10 3 15" xfId="616" xr:uid="{E046F77B-F7C7-4E22-9928-08A137CB6984}"/>
    <cellStyle name="Comma 10 3 15 2" xfId="1886" xr:uid="{00B6A9C3-55DA-44F8-8955-D73083397B00}"/>
    <cellStyle name="Comma 10 3 16" xfId="617" xr:uid="{A50D6EF7-399B-4D1F-805D-EFEED3A53CD0}"/>
    <cellStyle name="Comma 10 3 16 2" xfId="1887" xr:uid="{DE7EBECD-0BD0-42CE-9D6E-6AAD9A1F36C3}"/>
    <cellStyle name="Comma 10 3 17" xfId="618" xr:uid="{22702821-5EC9-4761-884C-08FE85326D02}"/>
    <cellStyle name="Comma 10 3 17 2" xfId="1888" xr:uid="{61BF977E-7F72-4E7D-B707-CB2605814A3E}"/>
    <cellStyle name="Comma 10 3 18" xfId="1880" xr:uid="{CA9819B7-8F51-4EAF-A725-D79EBA5E637B}"/>
    <cellStyle name="Comma 10 3 2" xfId="619" xr:uid="{60F7A2A6-DF84-48FD-B926-AD79C228914B}"/>
    <cellStyle name="Comma 10 3 2 2" xfId="1889" xr:uid="{3DF74821-8349-4956-9A43-4C86131731E8}"/>
    <cellStyle name="Comma 10 3 3" xfId="620" xr:uid="{3D0B44C4-47DA-49C9-839B-783B0C6B369D}"/>
    <cellStyle name="Comma 10 3 3 2" xfId="1890" xr:uid="{192BD6C7-CFAF-48FC-8B16-C359807191D3}"/>
    <cellStyle name="Comma 10 3 4" xfId="621" xr:uid="{3FEAEDE4-E09F-4917-A5F3-81691EFB3404}"/>
    <cellStyle name="Comma 10 3 4 2" xfId="1891" xr:uid="{75AC2989-3D6D-4ABF-BA78-25ADD6F745EB}"/>
    <cellStyle name="Comma 10 3 5" xfId="622" xr:uid="{60F8F88D-12C9-4E15-B004-B3ED0BA8EDFF}"/>
    <cellStyle name="Comma 10 3 5 2" xfId="1892" xr:uid="{2C38DBF1-AE72-4B2C-9EEC-710FC51C9CAE}"/>
    <cellStyle name="Comma 10 3 6" xfId="623" xr:uid="{1383A38A-BF82-4DC5-A39B-70222A740127}"/>
    <cellStyle name="Comma 10 3 6 2" xfId="1893" xr:uid="{E414F5D5-2B58-4514-B60F-F835BDB39C45}"/>
    <cellStyle name="Comma 10 3 7" xfId="624" xr:uid="{F277848A-FFDB-4666-8FC4-65FAC4D79396}"/>
    <cellStyle name="Comma 10 3 7 2" xfId="1894" xr:uid="{4F6E1285-BB31-4586-AA96-B2ED320DA473}"/>
    <cellStyle name="Comma 10 3 8" xfId="625" xr:uid="{9AE45652-ADD8-4821-A830-ACD205E82CA2}"/>
    <cellStyle name="Comma 10 3 8 2" xfId="1895" xr:uid="{D4E9853E-2CFA-4550-A655-AED1EC74102C}"/>
    <cellStyle name="Comma 10 3 9" xfId="626" xr:uid="{3123B9F4-1B6D-414A-ABED-90188E3E74DE}"/>
    <cellStyle name="Comma 10 3 9 2" xfId="1896" xr:uid="{C7789111-B430-43E5-B3C7-5A52CE5B9047}"/>
    <cellStyle name="Comma 10 4" xfId="627" xr:uid="{DCC47213-6DFA-4C8C-AF65-1A15D7DE413C}"/>
    <cellStyle name="Comma 10 4 10" xfId="628" xr:uid="{4ACF3CBA-911B-4A73-8786-971DF47F073C}"/>
    <cellStyle name="Comma 10 4 10 2" xfId="1898" xr:uid="{4398EA7A-E135-4B93-A55D-0291AC4D33CF}"/>
    <cellStyle name="Comma 10 4 11" xfId="629" xr:uid="{CDAA1127-A5FB-434E-9866-4724864122CD}"/>
    <cellStyle name="Comma 10 4 11 2" xfId="1899" xr:uid="{64B09D3A-E348-4B27-8005-42AC27417DA9}"/>
    <cellStyle name="Comma 10 4 12" xfId="630" xr:uid="{FC568FC2-16E2-46F7-A48C-BCED9901CB1B}"/>
    <cellStyle name="Comma 10 4 12 2" xfId="1900" xr:uid="{3D378FC6-92F1-4ABE-BFD7-29478A6ECE5D}"/>
    <cellStyle name="Comma 10 4 13" xfId="631" xr:uid="{461831A0-140D-4F33-90E6-C2998E6615D2}"/>
    <cellStyle name="Comma 10 4 13 2" xfId="1901" xr:uid="{1F951839-3B1F-4B6A-89F9-FA1A56F0A3E0}"/>
    <cellStyle name="Comma 10 4 14" xfId="632" xr:uid="{6C76AC78-3F86-4EC9-A88D-B8DCBF424188}"/>
    <cellStyle name="Comma 10 4 14 2" xfId="1902" xr:uid="{AF99982F-A22A-4D83-B370-346029880994}"/>
    <cellStyle name="Comma 10 4 15" xfId="633" xr:uid="{68623B7D-6AA3-4140-9F56-D6035E713662}"/>
    <cellStyle name="Comma 10 4 15 2" xfId="1903" xr:uid="{7BE2B80C-BCE8-476E-A3B8-808E767C3DEF}"/>
    <cellStyle name="Comma 10 4 16" xfId="634" xr:uid="{83A7EB8E-858E-40E1-A49C-985872C28931}"/>
    <cellStyle name="Comma 10 4 16 2" xfId="1904" xr:uid="{C006B3CD-FE6D-470E-BFB6-04D613BDCAFB}"/>
    <cellStyle name="Comma 10 4 17" xfId="635" xr:uid="{3C09C562-4212-48B7-B02E-A2C56FDDC436}"/>
    <cellStyle name="Comma 10 4 17 2" xfId="1905" xr:uid="{40AD0944-91E4-4A9D-AFE4-BE1DB5BC72B6}"/>
    <cellStyle name="Comma 10 4 18" xfId="1897" xr:uid="{15192609-AE95-4121-8E76-7D5DB7E811A5}"/>
    <cellStyle name="Comma 10 4 2" xfId="636" xr:uid="{BDBB73BE-FB3A-4325-97AB-6CE191C91270}"/>
    <cellStyle name="Comma 10 4 2 2" xfId="1906" xr:uid="{3840596E-FFE8-41FE-B4EF-A62F2BD33720}"/>
    <cellStyle name="Comma 10 4 3" xfId="637" xr:uid="{56B805B0-D434-4718-8184-5EA03FBB7F64}"/>
    <cellStyle name="Comma 10 4 3 2" xfId="1907" xr:uid="{42B1A2DC-2FF1-4166-839C-4AD21773FEEC}"/>
    <cellStyle name="Comma 10 4 4" xfId="638" xr:uid="{BE11ADBF-E25F-4359-87DE-B651864C45B9}"/>
    <cellStyle name="Comma 10 4 4 2" xfId="1908" xr:uid="{C81F6EF7-09AD-4365-AF6E-90094443DDEE}"/>
    <cellStyle name="Comma 10 4 5" xfId="639" xr:uid="{A56669E9-4D84-4DF1-B795-DA0B1D50501B}"/>
    <cellStyle name="Comma 10 4 5 2" xfId="1909" xr:uid="{2F0FAF7C-A6E8-4EE7-A25C-1AF18878F3C1}"/>
    <cellStyle name="Comma 10 4 6" xfId="640" xr:uid="{BD08B532-5EFC-4022-8C89-BBB8E761C0DB}"/>
    <cellStyle name="Comma 10 4 6 2" xfId="1910" xr:uid="{A1290657-F2A7-4C58-9C4F-875D5B1AE185}"/>
    <cellStyle name="Comma 10 4 7" xfId="641" xr:uid="{4997D01E-46CD-4023-BFEA-C9A221C200C5}"/>
    <cellStyle name="Comma 10 4 7 2" xfId="1911" xr:uid="{A18BBCFC-D5FE-4841-A351-B8D390DD2D86}"/>
    <cellStyle name="Comma 10 4 8" xfId="642" xr:uid="{AF13E0BE-2166-4DBF-9514-D7FFD44CF5C6}"/>
    <cellStyle name="Comma 10 4 8 2" xfId="1912" xr:uid="{044C77F0-0C92-4D34-976F-2D8170849261}"/>
    <cellStyle name="Comma 10 4 9" xfId="643" xr:uid="{6580F73A-E555-4851-9966-238C8EFDB51C}"/>
    <cellStyle name="Comma 10 4 9 2" xfId="1913" xr:uid="{CA679AB9-73C2-401C-BEE5-412F024410F4}"/>
    <cellStyle name="Comma 10 5" xfId="644" xr:uid="{5295CB32-3F2C-459B-A976-61B9C5028A78}"/>
    <cellStyle name="Comma 10 5 10" xfId="645" xr:uid="{7656F9F4-B08A-4BF4-9E4B-E8A7612EA281}"/>
    <cellStyle name="Comma 10 5 10 2" xfId="1915" xr:uid="{340C18E0-CA94-47C1-A2B0-ECBB820F2139}"/>
    <cellStyle name="Comma 10 5 11" xfId="646" xr:uid="{E15DC226-C6FA-4291-9525-00647E4132BF}"/>
    <cellStyle name="Comma 10 5 11 2" xfId="1916" xr:uid="{CAAFDF43-A43E-4A45-A72F-2161CDD8B99D}"/>
    <cellStyle name="Comma 10 5 12" xfId="647" xr:uid="{4064E8AA-3F1C-46C2-88B0-0C80B0160DB6}"/>
    <cellStyle name="Comma 10 5 12 2" xfId="1917" xr:uid="{D3E947B4-F945-4A7C-B67D-0D5B97F21793}"/>
    <cellStyle name="Comma 10 5 13" xfId="648" xr:uid="{DE5F20C3-5855-4BC7-9B3E-54F007662AE6}"/>
    <cellStyle name="Comma 10 5 13 2" xfId="1918" xr:uid="{1692C554-5A14-4641-9C4C-BFA029C0B649}"/>
    <cellStyle name="Comma 10 5 14" xfId="649" xr:uid="{C5AD4962-80E3-41D4-A6EE-4AC331D82366}"/>
    <cellStyle name="Comma 10 5 14 2" xfId="1919" xr:uid="{2DE59735-D2DA-4208-B1F8-91E1E8C539CD}"/>
    <cellStyle name="Comma 10 5 15" xfId="650" xr:uid="{047633D5-5085-494C-AB5F-FF4C3495EB11}"/>
    <cellStyle name="Comma 10 5 15 2" xfId="1920" xr:uid="{92A1D6D9-01AC-4D53-9DE7-8011549DCCC0}"/>
    <cellStyle name="Comma 10 5 16" xfId="651" xr:uid="{CCD968DC-EEB4-400A-99BF-E4A585B20D3C}"/>
    <cellStyle name="Comma 10 5 16 2" xfId="1921" xr:uid="{75D33088-DC43-43C9-B898-9C02F996E8B0}"/>
    <cellStyle name="Comma 10 5 17" xfId="652" xr:uid="{268AE817-E182-4C50-BA8F-389B7C83DAF0}"/>
    <cellStyle name="Comma 10 5 17 2" xfId="1922" xr:uid="{EA9851D2-9061-4D64-83F6-E12677A9BF2B}"/>
    <cellStyle name="Comma 10 5 18" xfId="1914" xr:uid="{D76A14D1-F39F-4D00-91B9-B5ED12C337F5}"/>
    <cellStyle name="Comma 10 5 2" xfId="653" xr:uid="{A1C062B9-32EC-4A6F-8036-147EB81A63A8}"/>
    <cellStyle name="Comma 10 5 2 2" xfId="1923" xr:uid="{085CA617-F44F-4637-B2BC-9088EF645530}"/>
    <cellStyle name="Comma 10 5 3" xfId="654" xr:uid="{58B4E3F4-E5E0-4571-B86F-7A01BE93871E}"/>
    <cellStyle name="Comma 10 5 3 2" xfId="1924" xr:uid="{E2B80B62-1180-49EC-AC2E-147A5579086D}"/>
    <cellStyle name="Comma 10 5 4" xfId="655" xr:uid="{7E1769B3-82DC-4FDB-95D4-9D5C03FAEB8A}"/>
    <cellStyle name="Comma 10 5 4 2" xfId="1925" xr:uid="{BF0597BB-DB0E-42D4-8AD4-73ED9D599C43}"/>
    <cellStyle name="Comma 10 5 5" xfId="656" xr:uid="{41592401-2626-4D8A-8D72-A2D39EEC3B7A}"/>
    <cellStyle name="Comma 10 5 5 2" xfId="1926" xr:uid="{BEEAFBA6-7D4E-4157-8046-DA720F0A8EE6}"/>
    <cellStyle name="Comma 10 5 6" xfId="657" xr:uid="{CAA6BA2F-3459-486A-84E3-567C3B1C883A}"/>
    <cellStyle name="Comma 10 5 6 2" xfId="1927" xr:uid="{7C7350BD-C654-4B8E-89FB-2B1BE3D6431B}"/>
    <cellStyle name="Comma 10 5 7" xfId="658" xr:uid="{9D42B5F3-046C-41FD-8654-84076C4FC222}"/>
    <cellStyle name="Comma 10 5 7 2" xfId="1928" xr:uid="{519019CC-AF91-4E19-979C-E4B2C47CFB96}"/>
    <cellStyle name="Comma 10 5 8" xfId="659" xr:uid="{05D2ED6D-A148-405D-8FA9-67385B634A23}"/>
    <cellStyle name="Comma 10 5 8 2" xfId="1929" xr:uid="{41F2A69E-DA3D-4648-A53C-AC763DD8E7CF}"/>
    <cellStyle name="Comma 10 5 9" xfId="660" xr:uid="{19EAC639-A549-45F6-9ED8-5A74F924F0C3}"/>
    <cellStyle name="Comma 10 5 9 2" xfId="1930" xr:uid="{F8A07857-8641-43A9-8059-44F0E999BA73}"/>
    <cellStyle name="Comma 10 6" xfId="661" xr:uid="{3314169F-A8AF-4FA2-920C-50688A501C2B}"/>
    <cellStyle name="Comma 10 6 10" xfId="662" xr:uid="{3442BFC0-9DCC-410C-9B3F-F4B4DD7B73A3}"/>
    <cellStyle name="Comma 10 6 10 2" xfId="1932" xr:uid="{4CF080BC-1102-4E21-B5A8-12C4C95E6813}"/>
    <cellStyle name="Comma 10 6 11" xfId="663" xr:uid="{3BA6CA17-A860-4507-90CE-7C2167408C70}"/>
    <cellStyle name="Comma 10 6 11 2" xfId="1933" xr:uid="{715DC9DF-5720-41B0-B41D-845FFFF03F9B}"/>
    <cellStyle name="Comma 10 6 12" xfId="664" xr:uid="{7F9BE309-50DA-447C-9C7F-AB10EC2BC531}"/>
    <cellStyle name="Comma 10 6 12 2" xfId="1934" xr:uid="{3946BCC6-5EC5-4500-B852-DB3A5C696C77}"/>
    <cellStyle name="Comma 10 6 13" xfId="665" xr:uid="{B548C0A1-5E72-4BA3-B139-8462AAF791CA}"/>
    <cellStyle name="Comma 10 6 13 2" xfId="1935" xr:uid="{C4B2D51B-3BDE-4030-90B5-22090B58F781}"/>
    <cellStyle name="Comma 10 6 14" xfId="666" xr:uid="{599ACC35-5A6A-430A-BDFC-0E163AEE217C}"/>
    <cellStyle name="Comma 10 6 14 2" xfId="1936" xr:uid="{968303AD-1079-485F-800C-5C3066055597}"/>
    <cellStyle name="Comma 10 6 15" xfId="667" xr:uid="{D3A0A36E-6CC4-4A0B-8758-64452E327D2E}"/>
    <cellStyle name="Comma 10 6 15 2" xfId="1937" xr:uid="{B5CEC05B-95ED-41EA-A828-6A1C43EB86DE}"/>
    <cellStyle name="Comma 10 6 16" xfId="668" xr:uid="{724F666A-FCFC-4E8F-AE1F-A10689D63D5B}"/>
    <cellStyle name="Comma 10 6 16 2" xfId="1938" xr:uid="{84281CA5-89A5-4439-AF58-D6A8EFD3E170}"/>
    <cellStyle name="Comma 10 6 17" xfId="669" xr:uid="{F6B8B74D-5E97-44D4-A4EF-2AA389DFD635}"/>
    <cellStyle name="Comma 10 6 17 2" xfId="1939" xr:uid="{5493CB63-E49E-47FC-967B-0D909CF99FCE}"/>
    <cellStyle name="Comma 10 6 18" xfId="1931" xr:uid="{8628F848-2D47-4794-BE51-1DA830F366B8}"/>
    <cellStyle name="Comma 10 6 2" xfId="670" xr:uid="{7B8B4F4D-4F8D-4000-9A45-1B5E9ED7BAE4}"/>
    <cellStyle name="Comma 10 6 2 2" xfId="1940" xr:uid="{7BA2FE51-AA4A-4606-A9F2-64A572B564D8}"/>
    <cellStyle name="Comma 10 6 3" xfId="671" xr:uid="{762AB7A1-28FF-418A-A1AF-334973A36440}"/>
    <cellStyle name="Comma 10 6 3 2" xfId="1941" xr:uid="{2A7DFA60-49AC-4C67-8FCF-D8E5046B9273}"/>
    <cellStyle name="Comma 10 6 4" xfId="672" xr:uid="{05015F30-DEB4-424D-ACCD-8A09BBBEEDB5}"/>
    <cellStyle name="Comma 10 6 4 2" xfId="1942" xr:uid="{C15211FF-0D0B-429F-AF2B-310B0034427D}"/>
    <cellStyle name="Comma 10 6 5" xfId="673" xr:uid="{BC135243-DEC5-429C-A5F9-D481DAB2FE20}"/>
    <cellStyle name="Comma 10 6 5 2" xfId="1943" xr:uid="{F53DC915-39C0-4588-854D-7AFFD806C0B1}"/>
    <cellStyle name="Comma 10 6 6" xfId="674" xr:uid="{40234252-BF6E-483E-A74A-DE66EAA9F285}"/>
    <cellStyle name="Comma 10 6 6 2" xfId="1944" xr:uid="{0F424A1B-54E0-4F62-A7E0-1E696E74C0B5}"/>
    <cellStyle name="Comma 10 6 7" xfId="675" xr:uid="{09638602-68B3-4701-8147-5FDA49714CB1}"/>
    <cellStyle name="Comma 10 6 7 2" xfId="1945" xr:uid="{5DCF3B5B-FA48-45CE-A8C3-00334A047C97}"/>
    <cellStyle name="Comma 10 6 8" xfId="676" xr:uid="{DBE5DD9C-7F80-4F00-9DFC-C1216E011003}"/>
    <cellStyle name="Comma 10 6 8 2" xfId="1946" xr:uid="{C1A2EFE2-C208-4127-B437-402E2E4056E1}"/>
    <cellStyle name="Comma 10 6 9" xfId="677" xr:uid="{266CCF30-E32E-49FB-B28B-35F2E473D1CC}"/>
    <cellStyle name="Comma 10 6 9 2" xfId="1947" xr:uid="{6E8D77DE-A959-4A5E-BD01-14705AD8093C}"/>
    <cellStyle name="Comma 10 7" xfId="678" xr:uid="{CC904A78-DA47-49A7-9D0E-45A5174F839C}"/>
    <cellStyle name="Comma 10 7 10" xfId="679" xr:uid="{DB8F9688-89F5-450A-B22A-643839908E3D}"/>
    <cellStyle name="Comma 10 7 10 2" xfId="1949" xr:uid="{ADC5B828-A19D-45FA-920A-F7E065560439}"/>
    <cellStyle name="Comma 10 7 11" xfId="680" xr:uid="{1F6BDC22-3A86-46BA-B3B9-936D64B0E3FF}"/>
    <cellStyle name="Comma 10 7 11 2" xfId="1950" xr:uid="{762ED48E-C46D-4AFD-92F2-506B2A8BFE81}"/>
    <cellStyle name="Comma 10 7 12" xfId="681" xr:uid="{6857C931-29AE-411B-B2B9-B5100FD592D4}"/>
    <cellStyle name="Comma 10 7 12 2" xfId="1951" xr:uid="{7340FF0D-52A4-41F6-B7A8-15E1772776B5}"/>
    <cellStyle name="Comma 10 7 13" xfId="682" xr:uid="{E55159A8-971F-4017-AD76-C89678647F77}"/>
    <cellStyle name="Comma 10 7 13 2" xfId="1952" xr:uid="{A774D449-87C3-4EE2-A6B6-68AD2233D77C}"/>
    <cellStyle name="Comma 10 7 14" xfId="683" xr:uid="{DDFB52BF-149B-44B8-9B02-931A53152DAE}"/>
    <cellStyle name="Comma 10 7 14 2" xfId="1953" xr:uid="{4859CB40-C082-4813-8694-0B9A33A61402}"/>
    <cellStyle name="Comma 10 7 15" xfId="684" xr:uid="{4E225915-CA64-4DE6-9772-2B3890DE574A}"/>
    <cellStyle name="Comma 10 7 15 2" xfId="1954" xr:uid="{3237BB3B-D45B-486D-B5DC-74EC6931291B}"/>
    <cellStyle name="Comma 10 7 16" xfId="685" xr:uid="{4628085C-DC06-433D-A1A5-428541964F61}"/>
    <cellStyle name="Comma 10 7 16 2" xfId="1955" xr:uid="{3A213D18-997D-48FF-9534-3C340C40CE30}"/>
    <cellStyle name="Comma 10 7 17" xfId="686" xr:uid="{CD7CE556-CD35-4CA7-8BBB-015C58A30318}"/>
    <cellStyle name="Comma 10 7 17 2" xfId="1956" xr:uid="{94FDA4B8-AF75-49FB-BED1-69F948EAC1B7}"/>
    <cellStyle name="Comma 10 7 18" xfId="1948" xr:uid="{9215F06F-4227-4A38-A2EE-0009AECCDDC8}"/>
    <cellStyle name="Comma 10 7 2" xfId="687" xr:uid="{C814FEAF-F11D-4177-81C1-2E899321F8EC}"/>
    <cellStyle name="Comma 10 7 2 2" xfId="1957" xr:uid="{ECFABA82-9169-4564-82D9-6D201B76B73B}"/>
    <cellStyle name="Comma 10 7 3" xfId="688" xr:uid="{77F043DE-6946-470D-A3FD-F8FE8F360AE9}"/>
    <cellStyle name="Comma 10 7 3 2" xfId="1958" xr:uid="{D38FAB88-6089-4FCA-A35E-6F9E5B554231}"/>
    <cellStyle name="Comma 10 7 4" xfId="689" xr:uid="{CCBE735E-10D4-4016-8D4F-00BA44794564}"/>
    <cellStyle name="Comma 10 7 4 2" xfId="1959" xr:uid="{F1960C2D-13BB-434F-AD71-720789C1A31D}"/>
    <cellStyle name="Comma 10 7 5" xfId="690" xr:uid="{7270C531-1FCC-4CBC-9BAA-2F1F4666DB87}"/>
    <cellStyle name="Comma 10 7 5 2" xfId="1960" xr:uid="{0FAB1C3A-3942-4C15-8D61-D962ABDA5372}"/>
    <cellStyle name="Comma 10 7 6" xfId="691" xr:uid="{AF258600-227D-4436-B6FA-E8BA9D5440E4}"/>
    <cellStyle name="Comma 10 7 6 2" xfId="1961" xr:uid="{A870E98F-076D-494A-AA40-35B2A5409705}"/>
    <cellStyle name="Comma 10 7 7" xfId="692" xr:uid="{EC611AAD-5A9C-4475-88A7-57548AED975D}"/>
    <cellStyle name="Comma 10 7 7 2" xfId="1962" xr:uid="{585E4E05-382B-4555-89E9-D84AA38BD8B4}"/>
    <cellStyle name="Comma 10 7 8" xfId="693" xr:uid="{C82D2AFD-ADEB-416F-B4BB-58EEBA1A45C5}"/>
    <cellStyle name="Comma 10 7 8 2" xfId="1963" xr:uid="{7AAEC511-753A-498A-952D-6044EAA593C1}"/>
    <cellStyle name="Comma 10 7 9" xfId="694" xr:uid="{0844C64E-8846-4C52-BDC7-F395B350A132}"/>
    <cellStyle name="Comma 10 7 9 2" xfId="1964" xr:uid="{F2E6BA4F-92B2-4D5F-9F47-EA03AA67C9C3}"/>
    <cellStyle name="Comma 10 8" xfId="695" xr:uid="{F6847F1E-80C1-4B08-91FC-B062A13EA58F}"/>
    <cellStyle name="Comma 10 8 10" xfId="696" xr:uid="{0E875D22-27C2-4C03-9032-C6670CB227A0}"/>
    <cellStyle name="Comma 10 8 10 2" xfId="1966" xr:uid="{96402389-678A-4B2C-8E92-9FB185EF6419}"/>
    <cellStyle name="Comma 10 8 11" xfId="697" xr:uid="{3EBD2A02-6462-4662-90CC-8B99C5F4B57C}"/>
    <cellStyle name="Comma 10 8 11 2" xfId="1967" xr:uid="{B3C8BCF3-B514-4AAF-B4AE-74E20D6D03D2}"/>
    <cellStyle name="Comma 10 8 12" xfId="698" xr:uid="{9A159837-46EB-4217-91E9-173025875CD2}"/>
    <cellStyle name="Comma 10 8 12 2" xfId="1968" xr:uid="{5FD1E8D2-B930-4E90-8111-FF382219FC58}"/>
    <cellStyle name="Comma 10 8 13" xfId="699" xr:uid="{B47BB900-E852-421A-B387-415817C00B54}"/>
    <cellStyle name="Comma 10 8 13 2" xfId="1969" xr:uid="{309191F1-61AC-478A-A04D-F18D83F0BE82}"/>
    <cellStyle name="Comma 10 8 14" xfId="700" xr:uid="{D842C0D9-30D0-428C-A8F9-1E4E4AAE97BD}"/>
    <cellStyle name="Comma 10 8 14 2" xfId="1970" xr:uid="{7BBBFB07-5B80-4D1F-B0DA-C9BCFC127FDF}"/>
    <cellStyle name="Comma 10 8 15" xfId="701" xr:uid="{0461590A-FEBA-4EAF-9CFE-8BC5392EA524}"/>
    <cellStyle name="Comma 10 8 15 2" xfId="1971" xr:uid="{6B5D6FB3-536E-456A-BD12-2E054B2A7CD5}"/>
    <cellStyle name="Comma 10 8 16" xfId="702" xr:uid="{893DD6DF-1A0C-48EC-9BF1-DA569CE9C6C5}"/>
    <cellStyle name="Comma 10 8 16 2" xfId="1972" xr:uid="{5A9187F9-A403-4AD3-8847-C36A93CAFE3B}"/>
    <cellStyle name="Comma 10 8 17" xfId="703" xr:uid="{FD678603-0B44-4959-8D71-A4447E6555F0}"/>
    <cellStyle name="Comma 10 8 17 2" xfId="1973" xr:uid="{A9D29F4D-E9F8-4BBF-BE73-83BB5DECC807}"/>
    <cellStyle name="Comma 10 8 18" xfId="1965" xr:uid="{E8386083-C276-4869-85A0-9B2FD975B4CF}"/>
    <cellStyle name="Comma 10 8 2" xfId="704" xr:uid="{948DFEF7-8FAC-4AA0-AEA6-D6D1C2C7DB2B}"/>
    <cellStyle name="Comma 10 8 2 2" xfId="1974" xr:uid="{8F5E6EAE-5532-4B7F-AD8C-16DE47DD8A25}"/>
    <cellStyle name="Comma 10 8 3" xfId="705" xr:uid="{0F2305D0-637A-4C83-A158-D7BA7CA331B7}"/>
    <cellStyle name="Comma 10 8 3 2" xfId="1975" xr:uid="{63FBF884-6B57-4155-ADA7-8FA8A5936F1E}"/>
    <cellStyle name="Comma 10 8 4" xfId="706" xr:uid="{406CA274-35E5-4AA6-BB44-165A43E51A5E}"/>
    <cellStyle name="Comma 10 8 4 2" xfId="1976" xr:uid="{0AE6A009-E24E-4873-B298-767DF92CA96F}"/>
    <cellStyle name="Comma 10 8 5" xfId="707" xr:uid="{692A6260-BC7E-4A69-96EE-EA535499D144}"/>
    <cellStyle name="Comma 10 8 5 2" xfId="1977" xr:uid="{3011AE88-8458-478B-A347-35730CA47971}"/>
    <cellStyle name="Comma 10 8 6" xfId="708" xr:uid="{94F17DF8-FC3B-4B25-A91C-8CF5E0A5B3B4}"/>
    <cellStyle name="Comma 10 8 6 2" xfId="1978" xr:uid="{59A4E6CB-C53D-4BBD-BB1C-2E7A997C9D77}"/>
    <cellStyle name="Comma 10 8 7" xfId="709" xr:uid="{20C126E1-DA7A-4A40-A627-8ECD75409E92}"/>
    <cellStyle name="Comma 10 8 7 2" xfId="1979" xr:uid="{E223A911-2353-4874-886C-CF34981554AA}"/>
    <cellStyle name="Comma 10 8 8" xfId="710" xr:uid="{FF9C7C8E-6676-427D-8110-55DA24CBC5BA}"/>
    <cellStyle name="Comma 10 8 8 2" xfId="1980" xr:uid="{909E8390-39F5-4D24-A3A7-AA94F27A78AF}"/>
    <cellStyle name="Comma 10 8 9" xfId="711" xr:uid="{AC3BEA59-3FA3-44BA-835C-A32E5509A0F4}"/>
    <cellStyle name="Comma 10 8 9 2" xfId="1981" xr:uid="{7E634171-9D62-4C78-8904-76DF0B8061E4}"/>
    <cellStyle name="Comma 2" xfId="61" xr:uid="{EF184F80-DEBB-4CD3-98A8-871A9E45C8B3}"/>
    <cellStyle name="Comma 2 10" xfId="713" xr:uid="{D999AC4B-2E39-4D9F-993C-03B641930AE5}"/>
    <cellStyle name="Comma 2 10 2" xfId="1983" xr:uid="{ED62B32C-F8BE-4859-8B8C-B8FA79957B34}"/>
    <cellStyle name="Comma 2 11" xfId="714" xr:uid="{06D8ECA3-B663-46AA-A3AC-C49F27B71FF8}"/>
    <cellStyle name="Comma 2 11 2" xfId="1984" xr:uid="{4E56FB68-D9A6-4189-B700-76B29E2BBD5D}"/>
    <cellStyle name="Comma 2 12" xfId="715" xr:uid="{86503F36-4F52-4349-BECA-1DC2D3A04126}"/>
    <cellStyle name="Comma 2 12 2" xfId="1985" xr:uid="{7C35A0C4-E885-4FCE-B780-F3B82C51457E}"/>
    <cellStyle name="Comma 2 13" xfId="716" xr:uid="{4300731A-57C5-40A3-BE4C-954064C6131D}"/>
    <cellStyle name="Comma 2 13 2" xfId="1986" xr:uid="{129E20C5-0D75-4510-9361-1B5F13008D88}"/>
    <cellStyle name="Comma 2 14" xfId="717" xr:uid="{42E8A8DE-CC3B-4A1F-AB36-6B2853DC74AF}"/>
    <cellStyle name="Comma 2 14 2" xfId="1987" xr:uid="{45175C81-854D-4FFB-A299-0A2C42B531C2}"/>
    <cellStyle name="Comma 2 15" xfId="718" xr:uid="{179E03EA-57E0-40A2-BD0D-7D3E5430972E}"/>
    <cellStyle name="Comma 2 15 2" xfId="1988" xr:uid="{A92CA713-0C75-46E0-960D-BB5898C14D7F}"/>
    <cellStyle name="Comma 2 16" xfId="719" xr:uid="{C0EEB2DF-D19C-4C00-90EF-7FAD0E7BD3A2}"/>
    <cellStyle name="Comma 2 16 2" xfId="1989" xr:uid="{25008DA7-0E20-4D8A-B60D-7DB515850458}"/>
    <cellStyle name="Comma 2 17" xfId="1982" xr:uid="{D8164071-0055-4FF5-B85C-F614248C7F6B}"/>
    <cellStyle name="Comma 2 17 2" xfId="3037" xr:uid="{ECE10538-3FB9-4D7A-8726-F3549C3EE32C}"/>
    <cellStyle name="Comma 2 17 3" xfId="3263" xr:uid="{8A49CAFC-4F99-4345-8EE5-2BD00D1FF758}"/>
    <cellStyle name="Comma 2 18" xfId="712" xr:uid="{10EE881B-4AC9-44C6-8FA7-9F769DF78D0F}"/>
    <cellStyle name="Comma 2 2" xfId="62" xr:uid="{4C12A1A8-B455-404B-B307-E8185F999F72}"/>
    <cellStyle name="Comma 2 2 2" xfId="1990" xr:uid="{7AE7F054-7321-46D7-BFE7-5CC0E80C0AF6}"/>
    <cellStyle name="Comma 2 2 3" xfId="720" xr:uid="{A9D37E88-0640-46F0-B778-520EA1FDA91F}"/>
    <cellStyle name="Comma 2 3" xfId="721" xr:uid="{25567AE6-31ED-44D4-9BE8-B257D8B9A278}"/>
    <cellStyle name="Comma 2 3 2" xfId="1991" xr:uid="{7399B4F3-888D-4153-A4A9-B4BED5DB332C}"/>
    <cellStyle name="Comma 2 4" xfId="722" xr:uid="{9C53EE2C-C1F4-4327-9307-717F2EE0752C}"/>
    <cellStyle name="Comma 2 4 2" xfId="1992" xr:uid="{EEC7E217-A40B-4E10-8E0E-3028B9FD3494}"/>
    <cellStyle name="Comma 2 5" xfId="723" xr:uid="{9880A5E5-76C8-41F5-B400-99D8383FDBCD}"/>
    <cellStyle name="Comma 2 5 2" xfId="1993" xr:uid="{8938B4E6-4200-4D34-ABE2-D49A6F1187BF}"/>
    <cellStyle name="Comma 2 6" xfId="724" xr:uid="{EDA47583-83B5-4E94-9BE7-F3A534DFAF4B}"/>
    <cellStyle name="Comma 2 6 2" xfId="1994" xr:uid="{7D428D07-A79A-4257-99A1-F3FED0CFCCA2}"/>
    <cellStyle name="Comma 2 7" xfId="725" xr:uid="{C1B24E67-207D-416B-A50D-C17A170667F5}"/>
    <cellStyle name="Comma 2 7 2" xfId="1995" xr:uid="{A131DCBD-46B1-4DE3-9F77-E29D0A49EDC0}"/>
    <cellStyle name="Comma 2 8" xfId="726" xr:uid="{27B31048-9999-4C67-AD3A-1A2CA4CA8742}"/>
    <cellStyle name="Comma 2 8 2" xfId="1996" xr:uid="{9D69D0C1-8379-46A9-8337-620F5776CC67}"/>
    <cellStyle name="Comma 2 9" xfId="727" xr:uid="{0A29C60E-E945-4651-ACBA-E10147B098E0}"/>
    <cellStyle name="Comma 2 9 2" xfId="1997" xr:uid="{02ACA9C3-6D5F-4BE8-B675-9F1182915C03}"/>
    <cellStyle name="Comma 3" xfId="728" xr:uid="{821F7157-ADA4-48DE-9B71-715C28BFBCF1}"/>
    <cellStyle name="Comma 3 2" xfId="729" xr:uid="{45EB1CDB-F8B4-49E2-8340-39FA5CD5D840}"/>
    <cellStyle name="Comma 3 2 2" xfId="1999" xr:uid="{5479669A-67F9-4856-9895-7E3D190E2E50}"/>
    <cellStyle name="Comma 3 3" xfId="730" xr:uid="{8D3505E7-FC53-4768-9BAF-A6426AA3B2AC}"/>
    <cellStyle name="Comma 3 3 2" xfId="2000" xr:uid="{C17FD791-EA54-47D0-95FD-1F68A0579D61}"/>
    <cellStyle name="Comma 3 4" xfId="731" xr:uid="{F588ED38-967A-468A-AC0E-D22770523EB6}"/>
    <cellStyle name="Comma 3 4 2" xfId="2001" xr:uid="{CC62C20E-43FF-4ACC-BCD4-7E8D66345421}"/>
    <cellStyle name="Comma 3 5" xfId="732" xr:uid="{5D767E31-E0FE-4CDB-8C40-1C67E9792E9F}"/>
    <cellStyle name="Comma 3 5 2" xfId="2002" xr:uid="{FF7C5BFA-605C-473F-8E35-66DAF0657B81}"/>
    <cellStyle name="Comma 3 6" xfId="733" xr:uid="{9F8CCEE7-41A0-4DBB-9AE3-5A9CDC535256}"/>
    <cellStyle name="Comma 3 6 2" xfId="2003" xr:uid="{6C90CA25-4399-40A1-B609-AB836E1ED0C8}"/>
    <cellStyle name="Comma 3 7" xfId="734" xr:uid="{18786372-593D-4C4E-9F18-437B0D8232F0}"/>
    <cellStyle name="Comma 3 7 2" xfId="2004" xr:uid="{C9C9E79D-4ED4-4520-B224-04B66B589A68}"/>
    <cellStyle name="Comma 3 8" xfId="735" xr:uid="{284DDB96-4931-4BA6-A59B-042E9548091D}"/>
    <cellStyle name="Comma 3 8 2" xfId="2005" xr:uid="{76B619CE-1C58-4CED-8539-9E79188978C1}"/>
    <cellStyle name="Comma 3 9" xfId="1998" xr:uid="{76FF9659-2311-43D9-AD4F-2E7F7A4D147F}"/>
    <cellStyle name="Comma 4" xfId="736" xr:uid="{8FB254F4-3D41-4C49-A86C-BBC77CC85980}"/>
    <cellStyle name="Comma 4 2" xfId="737" xr:uid="{D0CFAFAD-CAAF-4D88-AB27-DC86B8C48423}"/>
    <cellStyle name="Comma 4 2 2" xfId="2007" xr:uid="{172254A8-8E5E-45B8-99EF-1DCFB521DE67}"/>
    <cellStyle name="Comma 4 3" xfId="738" xr:uid="{C430B5BA-03D7-4714-9B38-8267BDC94BCF}"/>
    <cellStyle name="Comma 4 3 2" xfId="2008" xr:uid="{AEFF73C3-71B3-49C1-BF85-AD0EF5C4C6F4}"/>
    <cellStyle name="Comma 4 4" xfId="739" xr:uid="{3C2203C3-670C-4086-8281-9670435110BE}"/>
    <cellStyle name="Comma 4 4 2" xfId="2009" xr:uid="{9A6F2D9E-61FA-4B91-AD05-3FA750E8EA62}"/>
    <cellStyle name="Comma 4 5" xfId="740" xr:uid="{1BCF095C-241A-45BB-860F-F3533DF2F071}"/>
    <cellStyle name="Comma 4 5 2" xfId="2010" xr:uid="{3ED997C8-5F0E-4DBF-A0FA-EA45C64E47A7}"/>
    <cellStyle name="Comma 4 6" xfId="741" xr:uid="{F9199BDC-E913-4533-B527-1B441117E280}"/>
    <cellStyle name="Comma 4 6 2" xfId="2011" xr:uid="{2AFDCC06-9D64-4EFB-BCEC-3E82F336EE32}"/>
    <cellStyle name="Comma 4 7" xfId="742" xr:uid="{C688AA03-8351-4860-ADAF-CBD8565A497E}"/>
    <cellStyle name="Comma 4 7 2" xfId="2012" xr:uid="{B4F90ADB-DF30-4EF1-AC82-7E81B1959CBA}"/>
    <cellStyle name="Comma 4 8" xfId="743" xr:uid="{31144301-98D6-4D5A-B1DD-AA208577728D}"/>
    <cellStyle name="Comma 4 8 2" xfId="2013" xr:uid="{F2B9D8FD-BF84-4ADC-A130-2A8874A3436B}"/>
    <cellStyle name="Comma 4 9" xfId="2006" xr:uid="{FEC40532-CE9D-4D87-B65F-EE620FEC3870}"/>
    <cellStyle name="Comma 5" xfId="744" xr:uid="{07E6B3DE-998C-47B0-ABA3-135BA57B17EF}"/>
    <cellStyle name="Comma 5 2" xfId="745" xr:uid="{7F144009-C639-4993-8F8C-68E7D5DBB70C}"/>
    <cellStyle name="Comma 5 2 2" xfId="2015" xr:uid="{E65E97D5-2F02-4BE2-8B57-448FBCA48BD5}"/>
    <cellStyle name="Comma 5 3" xfId="746" xr:uid="{5CD5EA1A-7080-4D37-97F7-8BB41F055541}"/>
    <cellStyle name="Comma 5 3 2" xfId="2016" xr:uid="{6C887EFC-B059-4F28-BEA6-CE5C1D279C63}"/>
    <cellStyle name="Comma 5 4" xfId="747" xr:uid="{486D9E6B-A8D6-4048-AFC5-27693539D381}"/>
    <cellStyle name="Comma 5 4 2" xfId="2017" xr:uid="{CCE8E244-7E63-49A0-81C1-BEEE072A2C49}"/>
    <cellStyle name="Comma 5 5" xfId="748" xr:uid="{BAB94CFD-E511-40C9-BBB5-1CF7D512D7A4}"/>
    <cellStyle name="Comma 5 5 2" xfId="2018" xr:uid="{19DB677C-EA19-4DE8-AEF8-10F7A243B470}"/>
    <cellStyle name="Comma 5 6" xfId="749" xr:uid="{F57CA78E-DCB2-4C3C-8B7F-F00217782B5F}"/>
    <cellStyle name="Comma 5 6 2" xfId="2019" xr:uid="{70DC4509-0E33-4EC3-BDD6-3B8986AC6517}"/>
    <cellStyle name="Comma 5 7" xfId="750" xr:uid="{65C4011C-6B36-4E66-9584-4702BB4DB0BC}"/>
    <cellStyle name="Comma 5 7 2" xfId="2020" xr:uid="{9FA02D65-92E1-4E33-9B17-59D1C617EA4B}"/>
    <cellStyle name="Comma 5 8" xfId="751" xr:uid="{2F010AAA-6227-4166-9362-C790DE0FDAB9}"/>
    <cellStyle name="Comma 5 8 2" xfId="2021" xr:uid="{0401855B-D73B-4F12-AEAF-C84175A112F2}"/>
    <cellStyle name="Comma 5 9" xfId="2014" xr:uid="{01D75CC7-8E88-4E42-8149-32D5EF6D3F3D}"/>
    <cellStyle name="Comma 6" xfId="752" xr:uid="{B809DBC6-AEBE-44F4-925F-2FC874393C26}"/>
    <cellStyle name="Comma 6 2" xfId="753" xr:uid="{3E202EED-3CED-4026-A913-0C0AC80E0CE7}"/>
    <cellStyle name="Comma 6 2 2" xfId="2023" xr:uid="{F21665D8-DCDB-4D35-99C0-B731F412041C}"/>
    <cellStyle name="Comma 6 3" xfId="754" xr:uid="{817DC9DE-32E6-483A-98AF-4973ABA8D3C5}"/>
    <cellStyle name="Comma 6 3 2" xfId="2024" xr:uid="{529E0416-53B2-454C-9810-9FF5172BBF99}"/>
    <cellStyle name="Comma 6 4" xfId="755" xr:uid="{9C38CF97-5B9F-4F12-B6DE-1962BBF71B1C}"/>
    <cellStyle name="Comma 6 4 2" xfId="2025" xr:uid="{D6F7D787-A4D0-472B-AA4C-A95215A0FE80}"/>
    <cellStyle name="Comma 6 5" xfId="756" xr:uid="{C4A54C2B-FDD1-4DD2-AB0B-A626F47C79CB}"/>
    <cellStyle name="Comma 6 5 2" xfId="2026" xr:uid="{4B13BD40-DA5C-4644-B828-F6934A3CF067}"/>
    <cellStyle name="Comma 6 6" xfId="757" xr:uid="{AF636389-9359-4887-9B1B-C40E0BB37F6F}"/>
    <cellStyle name="Comma 6 6 2" xfId="2027" xr:uid="{00F3CD71-4DB6-42F0-9D1F-1F064B222ADE}"/>
    <cellStyle name="Comma 6 7" xfId="758" xr:uid="{AF70C46A-1E4A-432A-BFB3-6DC02BF953BB}"/>
    <cellStyle name="Comma 6 7 2" xfId="2028" xr:uid="{080A6793-404E-4790-90CD-3B4675D3C006}"/>
    <cellStyle name="Comma 6 8" xfId="759" xr:uid="{E0550D45-7E49-4ED9-B7AA-F5C2A3095B55}"/>
    <cellStyle name="Comma 6 8 2" xfId="2029" xr:uid="{E4707ED1-D5EE-4922-AD9D-4246A285A80A}"/>
    <cellStyle name="Comma 6 9" xfId="2022" xr:uid="{67480139-0AC9-4A31-9131-647F8B433BA2}"/>
    <cellStyle name="Comma 7" xfId="760" xr:uid="{D02709D2-7DC3-4EFE-BD0A-74524B6F8BCC}"/>
    <cellStyle name="Comma 7 10" xfId="761" xr:uid="{7DE805C0-83FD-4173-84E0-5259761735A1}"/>
    <cellStyle name="Comma 7 10 2" xfId="2030" xr:uid="{FE06024F-855E-411A-B6A1-E686B6799865}"/>
    <cellStyle name="Comma 7 11" xfId="762" xr:uid="{274A7906-7BCE-4027-8C39-FADB08D2864F}"/>
    <cellStyle name="Comma 7 11 2" xfId="2031" xr:uid="{80C6EAEA-29C0-422A-B47A-0A8AAA2EA64B}"/>
    <cellStyle name="Comma 7 11 2 2" xfId="3038" xr:uid="{95729B27-688A-497A-A7BA-5E29839B9D09}"/>
    <cellStyle name="Comma 7 11 2 3" xfId="3264" xr:uid="{4D5D8D6C-CE55-4650-912E-E3E9EF5298F2}"/>
    <cellStyle name="Comma 7 12" xfId="763" xr:uid="{A61C9471-6EDD-4134-A0C5-65466BAFBAA3}"/>
    <cellStyle name="Comma 7 12 2" xfId="2032" xr:uid="{B32009A0-78C5-43C0-9F8A-99C05CABC082}"/>
    <cellStyle name="Comma 7 13" xfId="764" xr:uid="{D2471B34-5E22-4FFE-96ED-2C8F92412710}"/>
    <cellStyle name="Comma 7 13 2" xfId="2033" xr:uid="{981C88D4-7734-4262-891F-845D2B7CF266}"/>
    <cellStyle name="Comma 7 14" xfId="765" xr:uid="{B677E48C-D399-4A58-8CC3-FB9C31DB192E}"/>
    <cellStyle name="Comma 7 14 2" xfId="2034" xr:uid="{1CBDFB1A-3B53-49E7-833F-67A92649E8F0}"/>
    <cellStyle name="Comma 7 15" xfId="766" xr:uid="{0313DFA1-51B9-4096-965F-439A10D4D1CD}"/>
    <cellStyle name="Comma 7 15 2" xfId="2035" xr:uid="{E26E3C4E-2477-4D2B-95A8-885B729FA486}"/>
    <cellStyle name="Comma 7 16" xfId="767" xr:uid="{626C03F1-BF5D-4387-8B20-882333114A65}"/>
    <cellStyle name="Comma 7 16 2" xfId="2036" xr:uid="{4D7E6E5C-0810-4676-9228-D7BC293CCDCE}"/>
    <cellStyle name="Comma 7 16 2 2" xfId="3039" xr:uid="{90C7AA5A-3C55-4828-985B-68C89FC1C7CA}"/>
    <cellStyle name="Comma 7 16 2 3" xfId="3265" xr:uid="{F3B9EE6B-161D-4CF3-AE1A-E7D354A6642F}"/>
    <cellStyle name="Comma 7 17" xfId="768" xr:uid="{AA60BE1B-DE0F-4B3C-B696-E714898841DE}"/>
    <cellStyle name="Comma 7 17 2" xfId="2037" xr:uid="{AB5956C9-2B16-4DF1-97BA-5707E76DDAD5}"/>
    <cellStyle name="Comma 7 17 2 2" xfId="3040" xr:uid="{84B0192A-667C-4571-8A6D-1EA28393DEEB}"/>
    <cellStyle name="Comma 7 17 2 3" xfId="3266" xr:uid="{6101FE51-D0E2-4D12-81A5-6ABB5EDE0094}"/>
    <cellStyle name="Comma 7 18" xfId="769" xr:uid="{01212868-4EFF-4780-9D7C-ED5595C93AC6}"/>
    <cellStyle name="Comma 7 18 2" xfId="2038" xr:uid="{CF7DE942-79B9-4E9C-BFB6-F1C451CD948B}"/>
    <cellStyle name="Comma 7 18 2 2" xfId="3041" xr:uid="{FC3DCF5B-A418-47A9-BC2A-B7A89E70359A}"/>
    <cellStyle name="Comma 7 18 2 3" xfId="3267" xr:uid="{9C2C9AE8-E53F-4090-AF33-5195762F9F39}"/>
    <cellStyle name="Comma 7 19" xfId="770" xr:uid="{5F5837D8-3A6C-4113-A445-646622FDF258}"/>
    <cellStyle name="Comma 7 19 2" xfId="2039" xr:uid="{9DEF155D-CDD3-4E22-9EF0-FA2E5DD97422}"/>
    <cellStyle name="Comma 7 19 2 2" xfId="3042" xr:uid="{46423FA4-B012-444C-B35A-B4E81C2B5E84}"/>
    <cellStyle name="Comma 7 19 2 3" xfId="3268" xr:uid="{32F0F9C1-3CB5-4338-9275-5B9BE467EBAF}"/>
    <cellStyle name="Comma 7 2" xfId="771" xr:uid="{CB1C82B4-A6C5-49AC-91C3-BC548A2470C4}"/>
    <cellStyle name="Comma 7 2 2" xfId="2040" xr:uid="{16B1DA49-066D-42AC-9354-A5AC275ACC58}"/>
    <cellStyle name="Comma 7 20" xfId="772" xr:uid="{E3740EEE-025B-4CFC-82A1-382CB10EAB05}"/>
    <cellStyle name="Comma 7 20 2" xfId="2041" xr:uid="{53B52A19-0354-45A1-B444-FC5E072B4A75}"/>
    <cellStyle name="Comma 7 20 2 2" xfId="3043" xr:uid="{38ABB128-902C-4927-94E4-96E0AC11B5F0}"/>
    <cellStyle name="Comma 7 20 2 3" xfId="3269" xr:uid="{3AADC9B6-9A30-4B5A-9988-A31449A0F7A5}"/>
    <cellStyle name="Comma 7 21" xfId="773" xr:uid="{287B94FF-054D-4452-963C-417AA224C3C5}"/>
    <cellStyle name="Comma 7 21 2" xfId="2042" xr:uid="{F4061E77-54BE-44DF-B640-AABECE7388A0}"/>
    <cellStyle name="Comma 7 21 2 2" xfId="3044" xr:uid="{0DA0BB35-6D4D-4CC3-941C-29E75691803F}"/>
    <cellStyle name="Comma 7 21 2 3" xfId="3270" xr:uid="{04499CC1-0314-427E-82BA-35EE59131825}"/>
    <cellStyle name="Comma 7 3" xfId="774" xr:uid="{91C13527-B873-4397-B70D-F4146BCB871C}"/>
    <cellStyle name="Comma 7 3 10" xfId="775" xr:uid="{0FFA2856-CE17-46D8-B5F6-284ACDC7EF6E}"/>
    <cellStyle name="Comma 7 3 10 2" xfId="2044" xr:uid="{55D27D75-1F29-49DE-AD5D-237CBB88F066}"/>
    <cellStyle name="Comma 7 3 11" xfId="776" xr:uid="{D97C6056-B45E-4354-A3D2-0D0DD0310637}"/>
    <cellStyle name="Comma 7 3 11 2" xfId="2045" xr:uid="{08CDE1DC-A7DC-47E1-A9E1-B44EF5D393E2}"/>
    <cellStyle name="Comma 7 3 12" xfId="777" xr:uid="{694F5170-5B41-42ED-8C23-DE9D9561ECE4}"/>
    <cellStyle name="Comma 7 3 12 2" xfId="2046" xr:uid="{81382DA3-2308-4773-8D0E-A16674C5960B}"/>
    <cellStyle name="Comma 7 3 13" xfId="778" xr:uid="{E99BCDA0-8180-4BBF-8B33-122E56093010}"/>
    <cellStyle name="Comma 7 3 13 2" xfId="2047" xr:uid="{A877A9B4-371F-4B0C-8839-98A7DED5486D}"/>
    <cellStyle name="Comma 7 3 14" xfId="779" xr:uid="{376A0188-001D-4284-9943-61F0AC9F633E}"/>
    <cellStyle name="Comma 7 3 14 2" xfId="2048" xr:uid="{0388BA91-7F32-4862-AACD-B63D989B8DC5}"/>
    <cellStyle name="Comma 7 3 15" xfId="780" xr:uid="{9D144DCE-C816-47C7-9078-5FCEB7726728}"/>
    <cellStyle name="Comma 7 3 15 2" xfId="2049" xr:uid="{4D17CC00-BD1C-47B8-952E-865C0D6BCA7A}"/>
    <cellStyle name="Comma 7 3 16" xfId="2043" xr:uid="{4297AC9E-98C8-47B6-BDA7-4BF3510220D6}"/>
    <cellStyle name="Comma 7 3 16 2" xfId="3045" xr:uid="{B1A2BA38-DC06-4757-BD25-3A0B1A0CB6DB}"/>
    <cellStyle name="Comma 7 3 16 3" xfId="3271" xr:uid="{ACF66734-C684-4DE4-9D23-AD593BC11259}"/>
    <cellStyle name="Comma 7 3 2" xfId="781" xr:uid="{8C734909-E736-470F-8097-4D431EB83AF9}"/>
    <cellStyle name="Comma 7 3 2 2" xfId="2050" xr:uid="{2E31FFAB-2B2B-4238-AB89-CF53FDE4B1A6}"/>
    <cellStyle name="Comma 7 3 3" xfId="782" xr:uid="{47A35609-A098-4586-B94A-741DADB358BF}"/>
    <cellStyle name="Comma 7 3 3 2" xfId="2051" xr:uid="{0FCD52C4-3CF0-4C43-A140-874064AAAAA7}"/>
    <cellStyle name="Comma 7 3 4" xfId="783" xr:uid="{709D11D6-22DF-48CC-A6C2-96C3AE1C8F4C}"/>
    <cellStyle name="Comma 7 3 4 2" xfId="2052" xr:uid="{9ECED191-EFE1-4CF4-8362-1722B5BF005D}"/>
    <cellStyle name="Comma 7 3 5" xfId="784" xr:uid="{7D772D2C-C303-403B-98C5-E96D1CBA9FC6}"/>
    <cellStyle name="Comma 7 3 5 2" xfId="2053" xr:uid="{A99ED325-7612-410F-BED4-50423D02F5E4}"/>
    <cellStyle name="Comma 7 3 6" xfId="785" xr:uid="{62410A71-AA47-4551-AB9C-C60BE1DE9AB1}"/>
    <cellStyle name="Comma 7 3 6 2" xfId="2054" xr:uid="{9AC9C738-6E2B-478D-A421-9027C0F8EEB5}"/>
    <cellStyle name="Comma 7 3 7" xfId="786" xr:uid="{7A2D9F95-ABDE-4A65-9744-BA86D982FCBE}"/>
    <cellStyle name="Comma 7 3 7 2" xfId="2055" xr:uid="{17908585-479F-4F09-91CF-BED514686802}"/>
    <cellStyle name="Comma 7 3 8" xfId="787" xr:uid="{D39599F5-46C5-4516-9816-B1437806654F}"/>
    <cellStyle name="Comma 7 3 8 2" xfId="2056" xr:uid="{7F34C1D9-46FD-477C-B523-6C9AA76C8398}"/>
    <cellStyle name="Comma 7 3 9" xfId="788" xr:uid="{988D7067-65BE-42B0-8A3A-432C721754A9}"/>
    <cellStyle name="Comma 7 3 9 2" xfId="2057" xr:uid="{F2CB370E-DC79-410A-8815-26AAF0CBC29B}"/>
    <cellStyle name="Comma 7 4" xfId="789" xr:uid="{0E42625D-4726-47D6-A841-2E84032C15FB}"/>
    <cellStyle name="Comma 7 4 2" xfId="2058" xr:uid="{4771B8F0-60FC-4D8A-A3A9-8C1133C6CD47}"/>
    <cellStyle name="Comma 7 5" xfId="790" xr:uid="{A931DBA7-BA1A-4B47-B401-E90C3A0C1E1A}"/>
    <cellStyle name="Comma 7 5 2" xfId="2059" xr:uid="{B002D21A-F1E6-43C0-9EB9-438BCFE9D623}"/>
    <cellStyle name="Comma 7 6" xfId="791" xr:uid="{A96CDD39-6A29-440B-9049-A2ABB92B3EF6}"/>
    <cellStyle name="Comma 7 6 2" xfId="2060" xr:uid="{E7E7A4DA-F07E-4856-92F7-EBE620EFB7A2}"/>
    <cellStyle name="Comma 7 7" xfId="792" xr:uid="{5F8105DD-3321-4B0C-8966-EED782CCD72C}"/>
    <cellStyle name="Comma 7 7 2" xfId="2061" xr:uid="{08ED939F-72A9-40A8-8A4A-0936196B4883}"/>
    <cellStyle name="Comma 7 8" xfId="793" xr:uid="{7E599658-806A-4BB1-AB97-86277112ED28}"/>
    <cellStyle name="Comma 7 8 2" xfId="2062" xr:uid="{E887BEFB-0DF0-403E-86C4-FD1D33D25D68}"/>
    <cellStyle name="Comma 7 9" xfId="794" xr:uid="{3736590F-62A7-4E3B-B9BA-7F4438458D9D}"/>
    <cellStyle name="Comma 7 9 2" xfId="2063" xr:uid="{73AC7960-382F-4BCC-B467-54812A428E34}"/>
    <cellStyle name="Comma 8" xfId="795" xr:uid="{F1DA568C-8A72-4F9A-B0C0-C0C4A08B186A}"/>
    <cellStyle name="Comma 8 2" xfId="796" xr:uid="{B3F86074-A163-4DE6-B88D-ABC967C6A6A5}"/>
    <cellStyle name="Comma 8 2 2" xfId="2064" xr:uid="{B34D101E-6508-4676-9088-84A57F8647A1}"/>
    <cellStyle name="Comma 8 2 2 2" xfId="3046" xr:uid="{29CD5745-80AD-4564-9DE1-6AE218FF96E6}"/>
    <cellStyle name="Comma 8 2 2 3" xfId="3272" xr:uid="{1BEDBC62-A31D-4756-9AA8-4A74F1F53160}"/>
    <cellStyle name="Comma 8 3" xfId="797" xr:uid="{DD0F2E6D-3EE7-4546-947C-7D9E821D54B9}"/>
    <cellStyle name="Comma 8 3 2" xfId="2065" xr:uid="{117CF0C3-3834-4CD0-95D1-CBC745CF9183}"/>
    <cellStyle name="Comma 8 3 2 2" xfId="3047" xr:uid="{07946078-0DD2-4654-A9D3-43606E365E99}"/>
    <cellStyle name="Comma 8 3 2 3" xfId="3273" xr:uid="{06C8B463-46C4-4083-82D5-9D5DA1113C6D}"/>
    <cellStyle name="Comma 8 4" xfId="798" xr:uid="{7C2F9318-312A-4A27-89B6-B9882CEE3593}"/>
    <cellStyle name="Comma 8 4 2" xfId="2066" xr:uid="{2F47C1CC-3375-4235-8E5C-D0E8FF598473}"/>
    <cellStyle name="Comma 8 4 2 2" xfId="3048" xr:uid="{80BF3677-90C7-4550-8CB8-467D3CD2F0F8}"/>
    <cellStyle name="Comma 8 4 2 3" xfId="3274" xr:uid="{FC559483-31C6-4922-B4F6-231FBF755407}"/>
    <cellStyle name="Comma 8 5" xfId="799" xr:uid="{F90564FF-3119-4629-8120-78F9EC54181E}"/>
    <cellStyle name="Comma 8 5 2" xfId="2067" xr:uid="{EB745F6E-51AE-4720-817A-A1AAFFD3E1D4}"/>
    <cellStyle name="Comma 8 5 2 2" xfId="3049" xr:uid="{367478B6-0D90-4205-911C-2C0F1F03846F}"/>
    <cellStyle name="Comma 8 5 2 3" xfId="3275" xr:uid="{B7D0A77D-E7E7-4239-8F5A-5E5A1BDFD9A3}"/>
    <cellStyle name="Comma 8 6" xfId="800" xr:uid="{CA773354-E29B-4259-87B3-A955830E4ABD}"/>
    <cellStyle name="Comma 8 6 2" xfId="2068" xr:uid="{4A1B87FF-D69D-4A67-9DB8-F010A86F05A7}"/>
    <cellStyle name="Comma 8 6 2 2" xfId="3050" xr:uid="{A2261A7A-C937-47A6-9F26-BC7C9D98C831}"/>
    <cellStyle name="Comma 8 6 2 3" xfId="3276" xr:uid="{1905FCB3-EA6D-4054-B29A-8912573D475B}"/>
    <cellStyle name="Comma 8 7" xfId="801" xr:uid="{4E2280B0-C995-4510-9C12-5AC7B3386E7E}"/>
    <cellStyle name="Comma 8 7 2" xfId="2069" xr:uid="{C879D3FB-3AD5-4C4B-9403-C792E27DCA04}"/>
    <cellStyle name="Comma 8 7 2 2" xfId="3051" xr:uid="{E6E84158-54C4-4FC0-B522-AD7C5E6F8385}"/>
    <cellStyle name="Comma 8 7 2 3" xfId="3277" xr:uid="{B0553BF5-9AB7-4FAA-A5F7-95031FF8AF25}"/>
    <cellStyle name="Comma 8 8" xfId="802" xr:uid="{C00FA4F2-3756-4B74-AADC-262093B0B47A}"/>
    <cellStyle name="Comma 8 8 2" xfId="2070" xr:uid="{471CF60B-F7EA-4BCB-84EF-CD169B41D031}"/>
    <cellStyle name="Comma 8 8 2 2" xfId="3052" xr:uid="{0B46D20D-8FE1-4B4A-A55B-8BF54E1D13E3}"/>
    <cellStyle name="Comma 8 8 2 3" xfId="3278" xr:uid="{1E0DDC3C-B582-42AB-8261-211FED233A0E}"/>
    <cellStyle name="Comma 9 2" xfId="803" xr:uid="{31933EDE-8264-4456-8B29-4458D31E2161}"/>
    <cellStyle name="Comma 9 2 2" xfId="2071" xr:uid="{1EE9B356-9F4D-4974-B6CA-9C7C3163C834}"/>
    <cellStyle name="Comma 9 3" xfId="804" xr:uid="{2B009B48-43FF-4256-9277-0FC32B22DC2D}"/>
    <cellStyle name="Comma 9 4" xfId="805" xr:uid="{D9815028-4345-42F0-BCEB-154F2DD7BA99}"/>
    <cellStyle name="Comma 9 5" xfId="806" xr:uid="{ABD4F3EC-D5B0-45C7-AC15-1AAE31258FF8}"/>
    <cellStyle name="Comma 9 6" xfId="807" xr:uid="{F94ED123-4672-4BBC-8A27-A37C4FDBC303}"/>
    <cellStyle name="Comma 9 7" xfId="808" xr:uid="{0E5D1A5E-180D-416B-8161-09A3E7F4A450}"/>
    <cellStyle name="Comma 9 8" xfId="809" xr:uid="{B4DBD0E4-EEF6-48BB-AEBE-FC8CA70516AD}"/>
    <cellStyle name="Comma 9 9" xfId="810" xr:uid="{6F33C416-37C7-436C-8841-593717014952}"/>
    <cellStyle name="Currency 2 2" xfId="811" xr:uid="{8DFB4484-BF98-4B08-B4DD-AF0DB3D36647}"/>
    <cellStyle name="Currency 2 2 2" xfId="2072" xr:uid="{D7936632-6787-4C76-92F6-FCC4001AE952}"/>
    <cellStyle name="CustomizationCells" xfId="187" xr:uid="{5318CA03-BB36-40CA-83DC-54CD677B60A2}"/>
    <cellStyle name="Date" xfId="812" xr:uid="{23017ED7-60C1-48D2-93B3-44D62522B14F}"/>
    <cellStyle name="Date 2" xfId="813" xr:uid="{92F1498E-83E6-42F0-9AC7-6ED22F154D35}"/>
    <cellStyle name="donn_normal" xfId="814" xr:uid="{00F5DC36-DEFE-4FA5-A02B-604F538CE7E3}"/>
    <cellStyle name="ent_col_ser" xfId="815" xr:uid="{61380664-1B0A-46AE-BEBB-D61D150D0C00}"/>
    <cellStyle name="entete_source" xfId="816" xr:uid="{865F237F-72B7-4044-8174-7E36B09E6B1A}"/>
    <cellStyle name="Euro" xfId="63" xr:uid="{B1AD963E-C704-4D81-B059-D05984D637C9}"/>
    <cellStyle name="Euro 2" xfId="64" xr:uid="{BCCD22BD-288E-4ABF-BAAF-A5BF062382CF}"/>
    <cellStyle name="Euro 2 2" xfId="65" xr:uid="{2F18B10C-0B69-45C2-96DC-07ECFE0DFEF8}"/>
    <cellStyle name="Euro 2 2 2" xfId="66" xr:uid="{B68B65C7-E0B9-4E1F-89EF-0B95D6BDC5DC}"/>
    <cellStyle name="Euro 2 2 2 2" xfId="2075" xr:uid="{E407903B-2B29-4ECC-AFA8-8B95E1B91D6E}"/>
    <cellStyle name="Euro 2 2 2 3" xfId="819" xr:uid="{023D676E-A67B-49CF-A295-6884E18F9236}"/>
    <cellStyle name="Euro 2 2 3" xfId="2074" xr:uid="{02108CD9-18C9-471E-93B0-748F79E22619}"/>
    <cellStyle name="Euro 2 2 4" xfId="818" xr:uid="{58CC40A3-8E33-4690-9E45-4C7252090237}"/>
    <cellStyle name="Euro 2 3" xfId="820" xr:uid="{03F2A6CB-1B1F-468F-8506-029B54E6664F}"/>
    <cellStyle name="Euro 2 3 2" xfId="2076" xr:uid="{83BCF6AD-16EA-4504-B706-1CC225BC252F}"/>
    <cellStyle name="Euro 2 4" xfId="2073" xr:uid="{F7339E6C-9DBE-461B-AF1A-74EE7806BF73}"/>
    <cellStyle name="Euro 2 5" xfId="817" xr:uid="{84DE031D-7260-4A3E-B6A3-E607C354E814}"/>
    <cellStyle name="Euro 3" xfId="67" xr:uid="{101DF2D9-81F7-46DC-991E-9B74DFEB2B15}"/>
    <cellStyle name="Euro 3 2" xfId="2077" xr:uid="{D4AFDF50-A96C-4996-9B3C-784A7059F4A2}"/>
    <cellStyle name="Euro 3 3" xfId="821" xr:uid="{F5BE9E6B-FAA5-42D7-B927-FEA372C33CC5}"/>
    <cellStyle name="Euro 4" xfId="68" xr:uid="{E3369F8C-2DB5-464C-AD36-19097E07D3CC}"/>
    <cellStyle name="Euro 4 2" xfId="2078" xr:uid="{0A37F6BE-F184-4BA8-8B8A-936F9917B4BC}"/>
    <cellStyle name="Euro 4 3" xfId="822" xr:uid="{D0DBB36D-9E01-45FF-A35D-CE20BAB329E5}"/>
    <cellStyle name="Euro 5" xfId="188" xr:uid="{B63C9D95-130F-48CE-B75D-CA01C0EF18EC}"/>
    <cellStyle name="Explanatory Text 2" xfId="69" xr:uid="{F504B1D0-8FF5-4A89-93B1-627F692F4AF7}"/>
    <cellStyle name="Explanatory Text 2 10" xfId="823" xr:uid="{DB19B7B8-2843-4240-9A4E-5D4C91D25791}"/>
    <cellStyle name="Explanatory Text 2 2" xfId="824" xr:uid="{ED1228BE-9561-46BA-9DEF-1E6FAF9FED5B}"/>
    <cellStyle name="Explanatory Text 2 3" xfId="825" xr:uid="{80D25CAC-70B6-4C92-950C-E42124E1F5BD}"/>
    <cellStyle name="Explanatory Text 2 4" xfId="826" xr:uid="{5B66CABE-AC38-4CC3-A241-16B44347110A}"/>
    <cellStyle name="Explanatory Text 2 5" xfId="827" xr:uid="{B1352E30-9214-406E-A04F-93459B69F235}"/>
    <cellStyle name="Explanatory Text 2 6" xfId="828" xr:uid="{CDF2F383-BCD2-4947-8924-52186357543D}"/>
    <cellStyle name="Explanatory Text 2 7" xfId="829" xr:uid="{66597597-EFB6-45A0-B570-AADF9C932806}"/>
    <cellStyle name="Explanatory Text 2 8" xfId="830" xr:uid="{EB48133B-738C-4DF0-B8B5-F33F7F5B566B}"/>
    <cellStyle name="Explanatory Text 2 9" xfId="831" xr:uid="{C1B80D9B-D0C1-44A4-B502-3388A185051C}"/>
    <cellStyle name="Explanatory Text 3" xfId="70" xr:uid="{5BF24482-15FA-4CEE-B550-9A43FC3B5BCD}"/>
    <cellStyle name="Fixed" xfId="832" xr:uid="{68FF2CDB-5754-44CF-BEF9-9E4BF67D0498}"/>
    <cellStyle name="Fixed 2" xfId="833" xr:uid="{ED2C92AE-9F73-4D63-B145-5EC55B50A2CD}"/>
    <cellStyle name="Float" xfId="71" xr:uid="{8495BF7D-158A-4AD4-86F0-27DC8237A79A}"/>
    <cellStyle name="Float 2" xfId="72" xr:uid="{8846B739-79C1-48EC-99CC-E4DDB3237C83}"/>
    <cellStyle name="Good 2" xfId="73" xr:uid="{3FF1B65A-3FD0-4073-A56B-FFB482423744}"/>
    <cellStyle name="Good 2 10" xfId="834" xr:uid="{12FEDBB2-305A-4ED2-AC56-2C89D0D860C4}"/>
    <cellStyle name="Good 2 2" xfId="835" xr:uid="{1E05BC3B-4081-4596-8766-B33AB6C38932}"/>
    <cellStyle name="Good 2 3" xfId="836" xr:uid="{3A681453-074C-4651-A560-CA1742BD09D2}"/>
    <cellStyle name="Good 2 4" xfId="837" xr:uid="{7D2E6CDB-7F96-4E37-98DA-EAEA75531F98}"/>
    <cellStyle name="Good 2 5" xfId="838" xr:uid="{41584DA4-7656-400A-BA5C-1C31DF109D92}"/>
    <cellStyle name="Good 2 6" xfId="839" xr:uid="{6F64C777-1CF1-4E2B-B2AF-0ABC4D1B67D9}"/>
    <cellStyle name="Good 2 7" xfId="840" xr:uid="{C6708CF7-D627-4036-AEB4-DC6D204E92C4}"/>
    <cellStyle name="Good 2 8" xfId="841" xr:uid="{54117846-72B1-4BD3-A31E-93996B592A80}"/>
    <cellStyle name="Good 2 9" xfId="842" xr:uid="{E59A6A9B-DED2-4DAA-849D-AABBCD49F97E}"/>
    <cellStyle name="Good 3" xfId="74" xr:uid="{D02DED15-E380-4DEE-A39A-78996E05AF1C}"/>
    <cellStyle name="Good 3 2" xfId="843" xr:uid="{95D8C129-229B-4110-BCEA-76D330F59D8F}"/>
    <cellStyle name="Heading 1 2" xfId="75" xr:uid="{E861D0F5-E2D1-4802-8A8D-F53BCF031AC3}"/>
    <cellStyle name="Heading 1 2 10" xfId="844" xr:uid="{9C798FB0-DA11-4A6D-87CB-81A8D335E53E}"/>
    <cellStyle name="Heading 1 2 2" xfId="845" xr:uid="{1C523C2A-F476-4B0C-BB8B-58933DFAD344}"/>
    <cellStyle name="Heading 1 2 3" xfId="846" xr:uid="{7A763828-EAA4-4F54-9975-CB88F8894147}"/>
    <cellStyle name="Heading 1 2 4" xfId="847" xr:uid="{C3756284-793A-4B83-B6D9-39C81E87769D}"/>
    <cellStyle name="Heading 1 2 5" xfId="848" xr:uid="{15C0005E-1BA7-49F5-93B4-DAB220821370}"/>
    <cellStyle name="Heading 1 2 6" xfId="849" xr:uid="{538B5F73-32D9-4C29-B8D4-2BAB6CCA69AE}"/>
    <cellStyle name="Heading 1 2 7" xfId="850" xr:uid="{0978941A-9E69-4178-B9F3-7B1616D23CBC}"/>
    <cellStyle name="Heading 1 2 8" xfId="851" xr:uid="{3BF30E2D-6FA3-48F2-B228-30C715089DDE}"/>
    <cellStyle name="Heading 1 2 9" xfId="852" xr:uid="{67D3134A-6204-4105-8AA8-B39F2AB14022}"/>
    <cellStyle name="Heading 1 3" xfId="76" xr:uid="{2BEA8822-E13C-4F34-8B1D-89F110AD4242}"/>
    <cellStyle name="Heading 1 3 2" xfId="853" xr:uid="{4A276B17-8E65-4907-A2C0-2D2539A9F78F}"/>
    <cellStyle name="Heading 2 2" xfId="77" xr:uid="{61B1A510-019E-40DD-ACE4-0336BDB6505E}"/>
    <cellStyle name="Heading 2 2 10" xfId="854" xr:uid="{22226B23-4618-4A87-9AE9-A8D6FD0CF03F}"/>
    <cellStyle name="Heading 2 2 2" xfId="855" xr:uid="{951AA594-3134-4BA2-B155-F542DF3F4714}"/>
    <cellStyle name="Heading 2 2 3" xfId="856" xr:uid="{DC24CA2B-28D1-49D6-8DA8-87CA3A28762C}"/>
    <cellStyle name="Heading 2 2 4" xfId="857" xr:uid="{A38AB9A3-DB28-464B-BC8C-70D09444C252}"/>
    <cellStyle name="Heading 2 2 5" xfId="858" xr:uid="{9422AA13-A3F4-43DA-9D25-0B2ABBBB588E}"/>
    <cellStyle name="Heading 2 2 6" xfId="859" xr:uid="{46B52C9E-6749-4DE8-86F6-81C7B87E6017}"/>
    <cellStyle name="Heading 2 2 7" xfId="860" xr:uid="{5949AA68-589E-49B9-89DA-6B3BC8CEAE2B}"/>
    <cellStyle name="Heading 2 2 8" xfId="861" xr:uid="{A9D16CAA-6B50-4458-B3A8-16DE6CA80C86}"/>
    <cellStyle name="Heading 2 2 9" xfId="862" xr:uid="{D9096FCD-4DB7-4DBE-A147-F28D04F87E4B}"/>
    <cellStyle name="Heading 2 3" xfId="78" xr:uid="{621DBECB-55FE-4FE7-B693-8BE6C7D68368}"/>
    <cellStyle name="Heading 2 3 2" xfId="863" xr:uid="{16E6C5D8-4860-4A5F-8A6E-AFCDBD7957A5}"/>
    <cellStyle name="Heading 3" xfId="3387" builtinId="18"/>
    <cellStyle name="Heading 3 2" xfId="79" xr:uid="{BD88991B-5DFA-4777-8C11-FA040D0FB3DD}"/>
    <cellStyle name="Heading 3 2 10" xfId="864" xr:uid="{9FF79CC7-D1C1-4612-9CC2-36BCA6464573}"/>
    <cellStyle name="Heading 3 2 2" xfId="865" xr:uid="{1A421AF9-7C69-4B3B-9595-C10668FAFCBC}"/>
    <cellStyle name="Heading 3 2 3" xfId="866" xr:uid="{E090EB93-1495-4154-9F8E-70A04813CF33}"/>
    <cellStyle name="Heading 3 2 4" xfId="867" xr:uid="{54496C62-96C2-4577-94B0-43E645112201}"/>
    <cellStyle name="Heading 3 2 5" xfId="868" xr:uid="{132A52E3-BC1F-4A0F-B84D-9721C5AA9E07}"/>
    <cellStyle name="Heading 3 2 6" xfId="869" xr:uid="{6FB1D164-31F9-402A-8B6E-E1855C8F6A50}"/>
    <cellStyle name="Heading 3 2 7" xfId="870" xr:uid="{8658D470-F961-422C-BA23-29BE679BF34B}"/>
    <cellStyle name="Heading 3 2 8" xfId="871" xr:uid="{AB2647B4-3FF1-4786-BFC5-BC35FBFBD683}"/>
    <cellStyle name="Heading 3 2 9" xfId="872" xr:uid="{1AA86FB8-ABA3-498F-BE26-2DB62450618D}"/>
    <cellStyle name="Heading 3 3" xfId="80" xr:uid="{111F5609-6585-4C5C-89E6-D280DC696814}"/>
    <cellStyle name="Heading 3 3 2" xfId="873" xr:uid="{FE0764C4-2897-4E48-B27E-7EA433598310}"/>
    <cellStyle name="Heading 4 2" xfId="81" xr:uid="{F0D78A60-CA2F-4B3E-B8B0-CA8740495A07}"/>
    <cellStyle name="Heading 4 2 10" xfId="874" xr:uid="{36737DB9-C372-420B-9AFF-AA3243F27BB7}"/>
    <cellStyle name="Heading 4 2 2" xfId="875" xr:uid="{0227C84C-1A82-4B45-903B-C200E23E1B17}"/>
    <cellStyle name="Heading 4 2 3" xfId="876" xr:uid="{5B4397D7-81C2-4701-9C61-5D15A55D25F4}"/>
    <cellStyle name="Heading 4 2 4" xfId="877" xr:uid="{57620CDC-AD63-45F2-9AB6-BFB9B52A55E3}"/>
    <cellStyle name="Heading 4 2 5" xfId="878" xr:uid="{C7288DF9-8EB2-4301-A9DC-DF83BF53BEC6}"/>
    <cellStyle name="Heading 4 2 6" xfId="879" xr:uid="{11F44FC6-9446-48D0-9C51-E17867595EAA}"/>
    <cellStyle name="Heading 4 2 7" xfId="880" xr:uid="{BBF0F1BC-B69A-4F21-BC6F-CE7F15552FE0}"/>
    <cellStyle name="Heading 4 2 8" xfId="881" xr:uid="{6E0EB89E-1DF9-4BC2-8CBE-6F384D0D39BD}"/>
    <cellStyle name="Heading 4 2 9" xfId="882" xr:uid="{747092FC-5CC8-4EE9-8013-71E8E5E6FDE4}"/>
    <cellStyle name="Heading 4 3" xfId="82" xr:uid="{EF27BB4C-D5F8-4E0E-9741-642B127C6779}"/>
    <cellStyle name="Heading 4 3 2" xfId="883" xr:uid="{582415F5-E757-4C84-9284-A5EDFB8531B7}"/>
    <cellStyle name="Heading1" xfId="884" xr:uid="{09206B53-63F8-49F0-A724-3DBA1406EB29}"/>
    <cellStyle name="Heading1 2" xfId="885" xr:uid="{59F65912-4D1A-4C88-8EAF-37FAC884F5DA}"/>
    <cellStyle name="Heading2" xfId="886" xr:uid="{C208A6F9-E104-4987-9952-BE352ACBC8BE}"/>
    <cellStyle name="Heading2 2" xfId="887" xr:uid="{5CB28751-4187-4C32-8726-1BD2FAB956D1}"/>
    <cellStyle name="Hyperlink 2" xfId="888" xr:uid="{B4DC9B40-5235-4EE2-A0E1-A907A69A8D5D}"/>
    <cellStyle name="Input" xfId="1" builtinId="20"/>
    <cellStyle name="Input 2" xfId="83" xr:uid="{E57C3B06-5688-437B-A48A-730962FBC063}"/>
    <cellStyle name="Input 2 10" xfId="889" xr:uid="{57E2C27F-2475-465A-B007-F56914912E47}"/>
    <cellStyle name="Input 2 2" xfId="890" xr:uid="{19CBC2F2-C352-4A5B-A112-CEAAE3B4B2E2}"/>
    <cellStyle name="Input 2 3" xfId="891" xr:uid="{2BB7E3B8-E8BE-4B94-88FD-653FE897BADF}"/>
    <cellStyle name="Input 2 4" xfId="892" xr:uid="{B0C4DA78-5771-429E-A67F-20952A75697C}"/>
    <cellStyle name="Input 2 5" xfId="893" xr:uid="{ED53A4BC-B936-4FA0-9161-DA42474DA298}"/>
    <cellStyle name="Input 2 6" xfId="894" xr:uid="{85015B8B-F46A-4EE5-B340-1273FE639E39}"/>
    <cellStyle name="Input 2 7" xfId="895" xr:uid="{4885DD4C-3EB6-4240-A37B-D73B767076C9}"/>
    <cellStyle name="Input 2 8" xfId="896" xr:uid="{133DCBF1-5B13-4A73-B7A8-FF848B94C09C}"/>
    <cellStyle name="Input 2 9" xfId="897" xr:uid="{A9F2EBC9-87BA-47D3-BE26-574CDC0D8D1A}"/>
    <cellStyle name="Input 3" xfId="84" xr:uid="{FF11C10B-5FDC-428F-AA4F-DBD29CE48737}"/>
    <cellStyle name="Input 3 2" xfId="898" xr:uid="{D3ED25F9-E418-4C84-985D-92C610F18CFC}"/>
    <cellStyle name="InputCells" xfId="189" xr:uid="{687E2211-DA4E-4DDB-AD33-15A344858830}"/>
    <cellStyle name="ligne_titre_0" xfId="899" xr:uid="{E7CBB439-BE78-4F86-BC81-3B1191688AA8}"/>
    <cellStyle name="Linked Cell" xfId="6" builtinId="24"/>
    <cellStyle name="Linked Cell 2" xfId="85" xr:uid="{0B8CE582-954F-4738-AAFA-14E262A9AE38}"/>
    <cellStyle name="Linked Cell 2 10" xfId="900" xr:uid="{2E668672-F4FB-48D0-894E-2A6FF44A96CC}"/>
    <cellStyle name="Linked Cell 2 2" xfId="901" xr:uid="{4554F5E3-C36D-46C0-BA38-14B47BE4DB20}"/>
    <cellStyle name="Linked Cell 2 3" xfId="902" xr:uid="{B65A5DDD-7F0D-4C0B-B489-E013DB6709BC}"/>
    <cellStyle name="Linked Cell 2 4" xfId="903" xr:uid="{41CABB35-5A50-4A37-BC6D-67F2900828D3}"/>
    <cellStyle name="Linked Cell 2 5" xfId="904" xr:uid="{F8A9B728-1063-4833-9E14-75E4C42962F7}"/>
    <cellStyle name="Linked Cell 2 6" xfId="905" xr:uid="{E563CE1C-7DBA-4649-AC96-4DF57FD284D7}"/>
    <cellStyle name="Linked Cell 2 7" xfId="906" xr:uid="{B2521CF6-E32E-4E08-A50D-9EA748F2572A}"/>
    <cellStyle name="Linked Cell 2 8" xfId="907" xr:uid="{4EF7AB38-FBCD-405C-95AE-BADFF3F477A7}"/>
    <cellStyle name="Linked Cell 2 9" xfId="908" xr:uid="{D0C1DD84-B53C-46C8-9EEE-CC8905252B95}"/>
    <cellStyle name="Linked Cell 3" xfId="86" xr:uid="{94B7DD21-ABDD-4947-BEE3-A92C48C19F7F}"/>
    <cellStyle name="Linked Cell 3 2" xfId="909" xr:uid="{6E04F544-627A-4DED-8CFF-8BE5E2212DC1}"/>
    <cellStyle name="Migliaia_Oil&amp;Gas IFE ARC POLITO" xfId="910" xr:uid="{F7942450-8879-4E4F-BD86-1F555B2C898F}"/>
    <cellStyle name="Neutral" xfId="4" builtinId="28"/>
    <cellStyle name="Neutral 2" xfId="87" xr:uid="{B24705E6-2F57-4783-84E8-4A2C13F9FD0E}"/>
    <cellStyle name="Neutral 2 10" xfId="911" xr:uid="{6BB9CA92-6B4E-4764-904B-C4685214E397}"/>
    <cellStyle name="Neutral 2 2" xfId="912" xr:uid="{8E54999F-52BB-46C9-8397-909E99B321B6}"/>
    <cellStyle name="Neutral 2 3" xfId="913" xr:uid="{5C5D0D46-65FA-476F-8A0D-5C244E2B61F4}"/>
    <cellStyle name="Neutral 2 4" xfId="914" xr:uid="{63215A57-ECA6-4C95-B3FF-40F01EBBA0D8}"/>
    <cellStyle name="Neutral 2 5" xfId="915" xr:uid="{BF1A9235-EADD-4870-A728-02181A193433}"/>
    <cellStyle name="Neutral 2 6" xfId="916" xr:uid="{7E7EEF42-905B-4FE2-BA76-B35B8677C82C}"/>
    <cellStyle name="Neutral 2 7" xfId="917" xr:uid="{684CC18A-8F2D-4E80-9258-12B721202484}"/>
    <cellStyle name="Neutral 2 8" xfId="918" xr:uid="{7AA3E3CA-E06B-48DE-B651-5F202B1F0C5E}"/>
    <cellStyle name="Neutral 2 9" xfId="919" xr:uid="{275A3869-06A5-4667-9F3E-8B3CDA9A82BB}"/>
    <cellStyle name="Neutral 3" xfId="88" xr:uid="{2F093C0A-704D-49B2-9901-E19C2985AA27}"/>
    <cellStyle name="Neutral 3 2" xfId="921" xr:uid="{B9E24A55-FD07-466B-BEF6-ACA01B90AF2C}"/>
    <cellStyle name="Neutral 3 3" xfId="920" xr:uid="{83C12BD2-88F2-4CC5-B77C-44107B81A38A}"/>
    <cellStyle name="Normal" xfId="0" builtinId="0"/>
    <cellStyle name="Normal 10" xfId="89" xr:uid="{70F18B9E-8E87-4F5D-A7BC-D2FCC4C931B4}"/>
    <cellStyle name="Normal 10 2" xfId="190" xr:uid="{8F505C7E-0618-478F-89AD-A15106894460}"/>
    <cellStyle name="Normal 10 2 2" xfId="2080" xr:uid="{E3A922AC-C652-4ED7-A969-68D318FD0E41}"/>
    <cellStyle name="Normal 10 3" xfId="922" xr:uid="{BD1FC598-B1F1-4FDC-8C5A-BBBB52B68CFE}"/>
    <cellStyle name="Normal 10 3 2" xfId="2081" xr:uid="{85427159-971F-4F78-AB1D-F9F8D824319F}"/>
    <cellStyle name="Normal 10 4" xfId="923" xr:uid="{B3F86653-F25B-475A-951F-850A973D44C0}"/>
    <cellStyle name="Normal 10 4 2" xfId="2082" xr:uid="{3141A4F1-04F7-4CE1-BD6C-46038843C47A}"/>
    <cellStyle name="Normal 10 5" xfId="924" xr:uid="{5B023681-2265-472D-8DCB-097A7BB64B5B}"/>
    <cellStyle name="Normal 10 5 2" xfId="2083" xr:uid="{D7C47A17-09AB-4E0F-90D8-83AA9FAACE0F}"/>
    <cellStyle name="Normal 10 6" xfId="925" xr:uid="{FD941B75-905F-4C0F-853E-F97C67317662}"/>
    <cellStyle name="Normal 10 6 2" xfId="2084" xr:uid="{7AB477CC-2690-4820-869F-FB4F8576F2F7}"/>
    <cellStyle name="Normal 10 7" xfId="926" xr:uid="{8304DCF2-D3AE-42C6-8B53-5B37FB702AB0}"/>
    <cellStyle name="Normal 10 7 2" xfId="2085" xr:uid="{9C94E7B4-4E46-4B2B-BED2-3901DA884D92}"/>
    <cellStyle name="Normal 10 8" xfId="927" xr:uid="{0A0CB770-4F7B-4466-9399-AD090C639B56}"/>
    <cellStyle name="Normal 10 8 2" xfId="2086" xr:uid="{2EAA7ED9-3083-4F9F-8AD7-7751450986E4}"/>
    <cellStyle name="Normal 10 9" xfId="2079" xr:uid="{0F4D09AD-AD63-4E90-8844-6FDBDB0B2F03}"/>
    <cellStyle name="Normal 11" xfId="181" xr:uid="{78DB2DF4-D88F-46FA-A750-9A1121B7B4B5}"/>
    <cellStyle name="Normal 11 10" xfId="928" xr:uid="{5C89718F-01C2-44A5-885E-A224452CED4C}"/>
    <cellStyle name="Normal 11 2" xfId="929" xr:uid="{79CCA7DC-0B9E-4D63-B3E9-D152DCE6C3E1}"/>
    <cellStyle name="Normal 11 2 2" xfId="2088" xr:uid="{C0E4B0E7-9953-4B62-A992-9BE8CFF3F254}"/>
    <cellStyle name="Normal 11 3" xfId="930" xr:uid="{A92D77A5-1E6F-4724-9483-8CDFAA6F4487}"/>
    <cellStyle name="Normal 11 3 2" xfId="2089" xr:uid="{57BAB95A-12F0-41D9-A8E3-3E855A2449E3}"/>
    <cellStyle name="Normal 11 4" xfId="931" xr:uid="{499C034D-B35E-4D59-9954-84365E26FDB4}"/>
    <cellStyle name="Normal 11 4 2" xfId="2090" xr:uid="{8DFB692B-AEA1-428E-94C1-F22AF298C1D2}"/>
    <cellStyle name="Normal 11 5" xfId="932" xr:uid="{0E8E9D8E-4209-42A5-8D65-46FE6BFF80D7}"/>
    <cellStyle name="Normal 11 5 2" xfId="2091" xr:uid="{CD9191EB-A9FB-4617-B8F6-2718614E586A}"/>
    <cellStyle name="Normal 11 6" xfId="933" xr:uid="{74E0A7C9-966F-4F04-9E65-1D75AC38D8E1}"/>
    <cellStyle name="Normal 11 6 2" xfId="2092" xr:uid="{69A57138-D977-4D3D-B0D1-8BD2C0FF3471}"/>
    <cellStyle name="Normal 11 7" xfId="934" xr:uid="{0C4F7906-74E3-4C85-A227-8EF7D0AE1E25}"/>
    <cellStyle name="Normal 11 7 2" xfId="2093" xr:uid="{04EDD3CF-B430-4CB0-809F-2FA545851E2A}"/>
    <cellStyle name="Normal 11 8" xfId="935" xr:uid="{AED9AFD9-24E7-4758-896A-0E11F211AB97}"/>
    <cellStyle name="Normal 11 8 2" xfId="2094" xr:uid="{44CFFAD4-7364-4071-A2EA-1CA8E2473CBF}"/>
    <cellStyle name="Normal 11 9" xfId="2087" xr:uid="{B78781F8-36BC-4B3D-8025-5BFE9647AFAA}"/>
    <cellStyle name="Normal 12" xfId="182" xr:uid="{97B00AEB-FDAA-4448-9B28-2D900141F73E}"/>
    <cellStyle name="Normal 12 10" xfId="936" xr:uid="{190D614E-57B8-4DA4-A698-E5132850B3D3}"/>
    <cellStyle name="Normal 12 2" xfId="937" xr:uid="{4E300969-3F9A-4901-8EEA-F390A7C739AC}"/>
    <cellStyle name="Normal 12 2 2" xfId="2096" xr:uid="{3EF7902D-621F-49AA-8346-1E9366428286}"/>
    <cellStyle name="Normal 12 3" xfId="938" xr:uid="{F54B79EE-3C53-4CB9-A5A6-8BAB1257C9B2}"/>
    <cellStyle name="Normal 12 3 2" xfId="2097" xr:uid="{13E7E632-91DD-448E-9014-D23FC4DE5917}"/>
    <cellStyle name="Normal 12 4" xfId="939" xr:uid="{6BBD87AC-2E0A-4E32-B245-6D1A5AAAB948}"/>
    <cellStyle name="Normal 12 4 2" xfId="2098" xr:uid="{0E819B86-494E-48F6-B38C-3EF10581C9D2}"/>
    <cellStyle name="Normal 12 5" xfId="940" xr:uid="{B0981D17-84B7-4B60-A978-8269E17185B0}"/>
    <cellStyle name="Normal 12 5 2" xfId="2099" xr:uid="{821176B3-A104-4FF5-9EB9-37DBD6D70C10}"/>
    <cellStyle name="Normal 12 6" xfId="941" xr:uid="{A676E4D2-9141-4EC4-9925-0D164263F2B2}"/>
    <cellStyle name="Normal 12 6 2" xfId="2100" xr:uid="{161DC5B8-E63A-436F-8FEA-6DB7250C1E1D}"/>
    <cellStyle name="Normal 12 7" xfId="942" xr:uid="{890A356F-49E7-4B2E-B2E9-B4E5EFB401F8}"/>
    <cellStyle name="Normal 12 7 2" xfId="2101" xr:uid="{9C76A93B-50C6-4E4F-9401-83D1A09432B7}"/>
    <cellStyle name="Normal 12 8" xfId="943" xr:uid="{0121CBC7-4BC7-4DA5-B009-953336005995}"/>
    <cellStyle name="Normal 12 8 2" xfId="2102" xr:uid="{F9FB06FC-6E00-4681-B7BF-9024E2E176A8}"/>
    <cellStyle name="Normal 12 9" xfId="2095" xr:uid="{B9ECD764-831E-435C-90AC-0EC783BDF768}"/>
    <cellStyle name="Normal 13" xfId="944" xr:uid="{94F8360C-DFD3-487C-983A-B68592658DD1}"/>
    <cellStyle name="Normal 13 10" xfId="945" xr:uid="{7749AE5C-1E87-410C-BCF9-820746FC0EF8}"/>
    <cellStyle name="Normal 13 10 2" xfId="2104" xr:uid="{422B7181-3D08-4EB5-B5D9-7D0881F0E12A}"/>
    <cellStyle name="Normal 13 10 2 2" xfId="3053" xr:uid="{34E7EB56-A419-4386-B295-506B0265083D}"/>
    <cellStyle name="Normal 13 10 2 3" xfId="3279" xr:uid="{A2697B82-3B86-4F61-8C68-D4A77FABF2BE}"/>
    <cellStyle name="Normal 13 10 3" xfId="2932" xr:uid="{83E8D866-3D46-46F9-8D42-345773A6D733}"/>
    <cellStyle name="Normal 13 10 4" xfId="3158" xr:uid="{75C57907-5E54-4811-8838-0E68103C28AE}"/>
    <cellStyle name="Normal 13 11" xfId="946" xr:uid="{60DD0EB2-C2DC-48B5-886C-CBD9DBDE56ED}"/>
    <cellStyle name="Normal 13 11 2" xfId="2105" xr:uid="{76DA5AC9-8468-4EA6-9700-A3EFD1227E71}"/>
    <cellStyle name="Normal 13 11 2 2" xfId="3054" xr:uid="{32C357BF-4480-4CB2-8ADF-4AFF2D60C7AB}"/>
    <cellStyle name="Normal 13 11 2 3" xfId="3280" xr:uid="{EBF9DD92-B800-416C-B2DE-5ED7CA6713F8}"/>
    <cellStyle name="Normal 13 11 3" xfId="2933" xr:uid="{F4E6D3A2-23BE-4AFA-BF0E-2287809ADDFD}"/>
    <cellStyle name="Normal 13 11 4" xfId="3159" xr:uid="{7643E79F-C418-48DB-9881-71EF1D5F2C13}"/>
    <cellStyle name="Normal 13 12" xfId="947" xr:uid="{79CC8C47-7CCE-4E67-ADD3-C438DC57DC5A}"/>
    <cellStyle name="Normal 13 13" xfId="948" xr:uid="{9451F8F7-66D0-403C-AC93-B6748E58350B}"/>
    <cellStyle name="Normal 13 13 2" xfId="2106" xr:uid="{6E8ADFDE-86C4-442B-8882-5C2274543071}"/>
    <cellStyle name="Normal 13 13 2 2" xfId="3055" xr:uid="{6867D082-2AF9-4077-9D23-C565A5D80789}"/>
    <cellStyle name="Normal 13 13 2 3" xfId="3281" xr:uid="{04AB4462-C508-466E-A3BE-C1C280D7E12A}"/>
    <cellStyle name="Normal 13 13 3" xfId="2934" xr:uid="{6C1AC08D-4137-4B7F-BE24-6717D9181DA8}"/>
    <cellStyle name="Normal 13 13 4" xfId="3160" xr:uid="{FD25EF95-20B0-436E-80A1-B761E5365394}"/>
    <cellStyle name="Normal 13 14" xfId="949" xr:uid="{067B6151-B33C-4F58-9580-88352131ECA9}"/>
    <cellStyle name="Normal 13 14 2" xfId="2107" xr:uid="{DAD3A1F5-9836-4D7B-87CE-16E7AD5E0FAC}"/>
    <cellStyle name="Normal 13 14 2 2" xfId="3056" xr:uid="{1D9261C6-A8FC-4A05-87A3-ACC6CD90D52C}"/>
    <cellStyle name="Normal 13 14 2 3" xfId="3282" xr:uid="{58C2BDE5-7ED6-4DAE-9906-5BF9094D27E9}"/>
    <cellStyle name="Normal 13 14 3" xfId="2935" xr:uid="{B72B9306-8873-4C66-A244-98AF021B36A9}"/>
    <cellStyle name="Normal 13 14 4" xfId="3161" xr:uid="{B2D21197-E7F7-42CC-BD2E-25F50A54756D}"/>
    <cellStyle name="Normal 13 15" xfId="950" xr:uid="{08C4DB8D-B1C3-4E77-87F1-B2A6258F89EE}"/>
    <cellStyle name="Normal 13 15 2" xfId="2108" xr:uid="{7BAC663A-0E0E-4FF0-8CC5-997FB75BD201}"/>
    <cellStyle name="Normal 13 15 2 2" xfId="3057" xr:uid="{30E65764-DF82-408C-ACBA-205727DD499A}"/>
    <cellStyle name="Normal 13 15 2 3" xfId="3283" xr:uid="{4F5610A5-F9DF-4D40-A0E6-BD0C7589AE20}"/>
    <cellStyle name="Normal 13 15 3" xfId="2936" xr:uid="{CD53A331-4B34-4B49-8A7D-908DDD9E83CD}"/>
    <cellStyle name="Normal 13 15 4" xfId="3162" xr:uid="{9BB55DE6-6A35-45D9-9F26-BF52315B6B7B}"/>
    <cellStyle name="Normal 13 16" xfId="951" xr:uid="{8E9F84A0-DC87-44AD-9E22-642D182AB593}"/>
    <cellStyle name="Normal 13 16 2" xfId="2109" xr:uid="{3BAF8F6B-B281-4D42-93FC-56BF235F7FD1}"/>
    <cellStyle name="Normal 13 16 2 2" xfId="3058" xr:uid="{3196A46C-568A-4FFA-BA9A-0EF8E4319A49}"/>
    <cellStyle name="Normal 13 16 2 3" xfId="3284" xr:uid="{81FE58DA-EFCF-44F2-B75E-F09C81A3F22F}"/>
    <cellStyle name="Normal 13 16 3" xfId="2937" xr:uid="{D0760050-3E08-4D4F-8653-014F90CB4E40}"/>
    <cellStyle name="Normal 13 16 4" xfId="3163" xr:uid="{E69D40EE-0688-49B7-82B3-5AE75ECA7BCC}"/>
    <cellStyle name="Normal 13 17" xfId="952" xr:uid="{0E8527C8-EB48-4417-A866-7609D452AC56}"/>
    <cellStyle name="Normal 13 18" xfId="953" xr:uid="{A8B26615-25AC-4408-98C6-EFAD337A7EFC}"/>
    <cellStyle name="Normal 13 19" xfId="954" xr:uid="{F128FF28-5DF9-4C41-AE34-3116760FBBEA}"/>
    <cellStyle name="Normal 13 2" xfId="955" xr:uid="{69CD11BF-FD38-4F31-92DF-70086F7D4519}"/>
    <cellStyle name="Normal 13 2 2" xfId="956" xr:uid="{E914E944-A649-4084-A422-71F5206AB6FA}"/>
    <cellStyle name="Normal 13 2 2 2" xfId="2110" xr:uid="{4DCE9F3F-6194-44A7-B54F-89B907AEA517}"/>
    <cellStyle name="Normal 13 2 2 2 2" xfId="3059" xr:uid="{67694E29-1E30-4B48-ADD8-2F3D0B884084}"/>
    <cellStyle name="Normal 13 2 2 2 3" xfId="3285" xr:uid="{E12F4CE4-1B68-4133-BC82-5C29583B1994}"/>
    <cellStyle name="Normal 13 2 2 3" xfId="2938" xr:uid="{4958DF64-E4BB-4F1B-B134-996C5EF10EE7}"/>
    <cellStyle name="Normal 13 2 2 4" xfId="3164" xr:uid="{5E5A7200-46E7-47C4-9777-1A019E871C5E}"/>
    <cellStyle name="Normal 13 2 3" xfId="957" xr:uid="{E8085B55-3FC2-4114-AB3C-F5943A81B0BB}"/>
    <cellStyle name="Normal 13 2 3 2" xfId="2111" xr:uid="{62DD8191-35C3-40C8-A580-554BF1B2916F}"/>
    <cellStyle name="Normal 13 2 3 2 2" xfId="3060" xr:uid="{0DE5A680-08EB-4C1B-B9E5-12D80604E063}"/>
    <cellStyle name="Normal 13 2 3 2 3" xfId="3286" xr:uid="{CF81EDE2-CE6F-4141-A10C-BE1FC5538E51}"/>
    <cellStyle name="Normal 13 2 3 3" xfId="2939" xr:uid="{ACBD8813-E120-4C81-B883-0FB25E02618D}"/>
    <cellStyle name="Normal 13 2 3 4" xfId="3165" xr:uid="{7FC75192-DF6B-476C-BFA7-23C40F3CD16E}"/>
    <cellStyle name="Normal 13 2 4" xfId="958" xr:uid="{8E4D5261-3424-45E7-A495-DEE380FA0D2A}"/>
    <cellStyle name="Normal 13 2 4 2" xfId="2112" xr:uid="{7F7697A6-4A18-4D79-922A-5C03D2C040FE}"/>
    <cellStyle name="Normal 13 2 4 2 2" xfId="3061" xr:uid="{B3FAE451-6293-4D5F-BEA5-64B4584EE6B2}"/>
    <cellStyle name="Normal 13 2 4 2 3" xfId="3287" xr:uid="{B5718BA2-594F-4BAE-8C16-683E78ED3C05}"/>
    <cellStyle name="Normal 13 2 4 3" xfId="2940" xr:uid="{77A4EB32-2D20-40CF-AE35-B80B90794538}"/>
    <cellStyle name="Normal 13 2 4 4" xfId="3166" xr:uid="{E49F33C2-3230-4FED-B3A8-B12E559305C3}"/>
    <cellStyle name="Normal 13 2 5" xfId="959" xr:uid="{B73CF7A8-0901-4713-AE6B-5258C8CDE707}"/>
    <cellStyle name="Normal 13 2 5 2" xfId="2113" xr:uid="{B63897F9-1ECC-46AF-A40C-F5AA3302E45F}"/>
    <cellStyle name="Normal 13 2 5 2 2" xfId="3062" xr:uid="{898C5C4B-FA10-4112-99B2-67BF7472DE4A}"/>
    <cellStyle name="Normal 13 2 5 2 3" xfId="3288" xr:uid="{A472EB16-A19B-4A78-A218-E01872EB41EA}"/>
    <cellStyle name="Normal 13 2 5 3" xfId="2941" xr:uid="{02314BCD-D904-4001-87E7-0823B4620C3D}"/>
    <cellStyle name="Normal 13 2 5 4" xfId="3167" xr:uid="{BA8E7185-8D31-4446-BAC7-F082E30F078D}"/>
    <cellStyle name="Normal 13 2 6" xfId="960" xr:uid="{7750BD6E-380A-486A-BFB2-C32E85422D46}"/>
    <cellStyle name="Normal 13 2 6 2" xfId="2114" xr:uid="{99395E4B-A454-47F0-A1EF-615F586999F3}"/>
    <cellStyle name="Normal 13 2 6 2 2" xfId="3063" xr:uid="{D2D1D973-6206-4F48-89A2-9D580FEB0337}"/>
    <cellStyle name="Normal 13 2 6 2 3" xfId="3289" xr:uid="{45818FCB-BF3E-42F7-8C87-60B63C9874A4}"/>
    <cellStyle name="Normal 13 2 6 3" xfId="2942" xr:uid="{FA220C4D-9211-4FE3-B800-A8F0260C506F}"/>
    <cellStyle name="Normal 13 2 6 4" xfId="3168" xr:uid="{DFC42381-152F-4F11-81FD-868BA2E55D88}"/>
    <cellStyle name="Normal 13 2 7" xfId="961" xr:uid="{73342DD8-115F-459A-8FCD-1584FCB92A74}"/>
    <cellStyle name="Normal 13 2 7 2" xfId="2115" xr:uid="{91E767C1-43E3-465F-A245-2FE668C6A974}"/>
    <cellStyle name="Normal 13 2 7 2 2" xfId="3064" xr:uid="{8BF77438-E6C7-4A26-924A-22058D0A8EE4}"/>
    <cellStyle name="Normal 13 2 7 2 3" xfId="3290" xr:uid="{C0886147-EB4B-4C20-8A95-EBC762E8644C}"/>
    <cellStyle name="Normal 13 2 7 3" xfId="2943" xr:uid="{2C055826-2478-4337-92B8-78F0D26EED67}"/>
    <cellStyle name="Normal 13 2 7 4" xfId="3169" xr:uid="{BDEA28AC-67F9-4A1B-9BAD-E28682379087}"/>
    <cellStyle name="Normal 13 2 8" xfId="962" xr:uid="{3D9281CF-16B1-4895-B252-6DB5BDD81CE5}"/>
    <cellStyle name="Normal 13 2 8 2" xfId="2116" xr:uid="{F97596B2-FEAD-4F2C-B14A-4EDD6BFF848F}"/>
    <cellStyle name="Normal 13 2 8 2 2" xfId="3065" xr:uid="{0BE5F30A-B6B1-4067-A20B-DC76233EF3A5}"/>
    <cellStyle name="Normal 13 2 8 2 3" xfId="3291" xr:uid="{3E6C561C-41FC-4A35-BCAF-8E6207DE005B}"/>
    <cellStyle name="Normal 13 2 8 3" xfId="2944" xr:uid="{E70267DE-C7A2-49D9-AE66-C7D1B052ED07}"/>
    <cellStyle name="Normal 13 2 8 4" xfId="3170" xr:uid="{2E5F2847-D7CF-4A05-AE9C-C24B174D59D1}"/>
    <cellStyle name="Normal 13 20" xfId="963" xr:uid="{7E07F3C9-18E9-4BC6-9205-C3F54BCE6F4D}"/>
    <cellStyle name="Normal 13 21" xfId="964" xr:uid="{E7596DD8-45F9-4CEA-8827-66ECC4C5AA0F}"/>
    <cellStyle name="Normal 13 22" xfId="965" xr:uid="{D2201479-F632-4228-A306-EE1E669C2AF7}"/>
    <cellStyle name="Normal 13 23" xfId="966" xr:uid="{97DE27E0-718D-40CF-AE50-0173D936EEC6}"/>
    <cellStyle name="Normal 13 23 2" xfId="2117" xr:uid="{6D818AC0-E75A-4DB0-9E73-080EB7855DD1}"/>
    <cellStyle name="Normal 13 24" xfId="967" xr:uid="{6030A75F-B93D-46EA-92F9-47F2A5E77AE6}"/>
    <cellStyle name="Normal 13 24 2" xfId="2118" xr:uid="{4B6B6B95-D8BA-4631-9621-93670FE903F5}"/>
    <cellStyle name="Normal 13 25" xfId="968" xr:uid="{957CC059-61E4-42DC-8149-A0E5B7892048}"/>
    <cellStyle name="Normal 13 25 2" xfId="2119" xr:uid="{11FA9758-6B04-4CFE-9224-AB40809115D3}"/>
    <cellStyle name="Normal 13 26" xfId="969" xr:uid="{D13323F8-ACB3-46CB-AFC6-3454731831E3}"/>
    <cellStyle name="Normal 13 26 2" xfId="2120" xr:uid="{0F036D88-CB8F-40CB-9A1F-A738B61453F3}"/>
    <cellStyle name="Normal 13 27" xfId="970" xr:uid="{7A1E6C81-DD65-4CD0-9309-374DA5EF3D2C}"/>
    <cellStyle name="Normal 13 27 2" xfId="2121" xr:uid="{D0E86E8C-7344-474C-84B5-7BA460C7AE21}"/>
    <cellStyle name="Normal 13 28" xfId="971" xr:uid="{B287ACA7-1FD4-470B-93AB-CC58BA16403C}"/>
    <cellStyle name="Normal 13 28 2" xfId="2122" xr:uid="{CE299613-AC69-400B-A4C5-AD7E379B21BF}"/>
    <cellStyle name="Normal 13 29" xfId="972" xr:uid="{E95F713F-6D29-4576-A44B-4B6FC12D7752}"/>
    <cellStyle name="Normal 13 29 2" xfId="2123" xr:uid="{06E357F9-F645-4EA7-808A-9F4E892F8E9D}"/>
    <cellStyle name="Normal 13 3" xfId="973" xr:uid="{170E76C0-9CE9-4E37-8632-CC78BCBABB24}"/>
    <cellStyle name="Normal 13 3 2" xfId="2124" xr:uid="{49718B57-1D78-440C-BB83-A9460382DED1}"/>
    <cellStyle name="Normal 13 3 2 2" xfId="3066" xr:uid="{74402784-7512-42A6-BF76-7AECBA312170}"/>
    <cellStyle name="Normal 13 3 2 3" xfId="3292" xr:uid="{8804F82D-65BC-46CC-A572-5CFA2E472946}"/>
    <cellStyle name="Normal 13 3 3" xfId="2945" xr:uid="{F15A7623-E85D-4F9D-B5C6-4C065CC35F68}"/>
    <cellStyle name="Normal 13 3 4" xfId="3171" xr:uid="{2ACFAA6E-922F-4D1D-B33B-9471339EFEA5}"/>
    <cellStyle name="Normal 13 30" xfId="974" xr:uid="{D5FFC4B9-7DB8-4E99-A77B-AC433166B8EA}"/>
    <cellStyle name="Normal 13 30 2" xfId="2125" xr:uid="{0DF9F291-B3CA-4021-B4BA-7FC968131CF4}"/>
    <cellStyle name="Normal 13 31" xfId="975" xr:uid="{BE9A2A57-23CC-4ECB-A0BC-55E8102101D6}"/>
    <cellStyle name="Normal 13 31 2" xfId="2126" xr:uid="{9D25F91B-C00C-48C4-9622-3881CFC35ADD}"/>
    <cellStyle name="Normal 13 32" xfId="976" xr:uid="{7B448EE0-0531-4C95-AB0F-43F5F9C6DE2D}"/>
    <cellStyle name="Normal 13 32 2" xfId="2127" xr:uid="{3AF1242E-F9A1-4031-901A-C93D027699E5}"/>
    <cellStyle name="Normal 13 33" xfId="977" xr:uid="{7B7A7A0C-CC16-48AD-AF45-BC93231BF9D7}"/>
    <cellStyle name="Normal 13 33 2" xfId="2128" xr:uid="{D06A4294-AD8A-403F-B6E8-B70DF4BCFC79}"/>
    <cellStyle name="Normal 13 34" xfId="978" xr:uid="{15FE623C-4B11-4D5D-9720-76558C02314D}"/>
    <cellStyle name="Normal 13 34 2" xfId="2129" xr:uid="{168A826E-DA96-4AC0-A1BB-42658FD6B80C}"/>
    <cellStyle name="Normal 13 35" xfId="979" xr:uid="{D2B1F63C-A41D-435C-9517-9B37024EA732}"/>
    <cellStyle name="Normal 13 35 2" xfId="2130" xr:uid="{B20318B5-E388-4786-88D3-5F51951C9C0A}"/>
    <cellStyle name="Normal 13 36" xfId="980" xr:uid="{922E9E4A-5CF7-47CE-90AF-6736C19E6C4A}"/>
    <cellStyle name="Normal 13 36 2" xfId="2131" xr:uid="{E32F3BB8-37B6-486B-850F-BABFDEFE9E10}"/>
    <cellStyle name="Normal 13 37" xfId="981" xr:uid="{128DFFD0-5CEE-4888-B917-CE50DBD77FE3}"/>
    <cellStyle name="Normal 13 37 2" xfId="2132" xr:uid="{C862233F-3C7D-42CE-AB83-CAAB42D15EBE}"/>
    <cellStyle name="Normal 13 38" xfId="982" xr:uid="{27C52E61-11A2-4196-BCD2-E05A2D85C61D}"/>
    <cellStyle name="Normal 13 38 2" xfId="2133" xr:uid="{7CD63249-121E-4D56-ABC9-5DA017B2912D}"/>
    <cellStyle name="Normal 13 39" xfId="2103" xr:uid="{8A8AB1BB-062F-4FC1-B6BD-EFD23A913ECE}"/>
    <cellStyle name="Normal 13 4" xfId="983" xr:uid="{5E38DB19-77FC-40A4-BA58-02568CE6F6A4}"/>
    <cellStyle name="Normal 13 4 2" xfId="2134" xr:uid="{08477BD4-62B0-4686-95CB-87ABF640EFD2}"/>
    <cellStyle name="Normal 13 4 2 2" xfId="3067" xr:uid="{7D38E38E-0AD7-4FD6-B1A8-016A48DD4C1E}"/>
    <cellStyle name="Normal 13 4 2 3" xfId="3293" xr:uid="{EDB0D3D0-0F9E-4B74-B169-331AA81C4F99}"/>
    <cellStyle name="Normal 13 4 3" xfId="2946" xr:uid="{80EE86F3-E9C5-4DDC-BBF9-C5BB3CE02644}"/>
    <cellStyle name="Normal 13 4 4" xfId="3172" xr:uid="{BE84DBB1-04D3-4D7E-B054-FE5AA1B88EB0}"/>
    <cellStyle name="Normal 13 5" xfId="984" xr:uid="{CB8FC3DD-9A36-414A-8EDA-D0B9996DBEBC}"/>
    <cellStyle name="Normal 13 6" xfId="985" xr:uid="{D2949683-BFE5-41E3-ACA6-84C52804BA9A}"/>
    <cellStyle name="Normal 13 7" xfId="986" xr:uid="{11055E2B-1D5F-4D91-9531-7B9222D50F07}"/>
    <cellStyle name="Normal 13 8" xfId="987" xr:uid="{0D7FE600-A48F-455C-B5F1-407C21F4170A}"/>
    <cellStyle name="Normal 13 9" xfId="988" xr:uid="{D4CE6D3D-6B46-4F3C-8473-C88353DB3292}"/>
    <cellStyle name="Normal 13 9 2" xfId="2135" xr:uid="{5B52F129-2720-46CD-83CD-2FFD8BC18E3A}"/>
    <cellStyle name="Normal 13 9 2 2" xfId="3068" xr:uid="{AE377428-DD2A-4C52-8DD5-60531B4D3F49}"/>
    <cellStyle name="Normal 13 9 2 3" xfId="3294" xr:uid="{17CFE6E3-4DC1-43E7-87E1-1B2D24FE2596}"/>
    <cellStyle name="Normal 13 9 3" xfId="2947" xr:uid="{901DAB1C-C44D-47FE-9455-43383EA63671}"/>
    <cellStyle name="Normal 13 9 4" xfId="3173" xr:uid="{6F1A2389-5B8D-451D-A334-239EA473CC2C}"/>
    <cellStyle name="Normal 14" xfId="989" xr:uid="{227697C3-5E30-4713-AAAB-1280CCEB26D4}"/>
    <cellStyle name="Normal 14 10" xfId="990" xr:uid="{2BA243FC-CE1E-494D-8955-CE3F26AD7AF3}"/>
    <cellStyle name="Normal 14 10 2" xfId="2136" xr:uid="{743B6F30-E395-4E9C-B2E6-743269904E7A}"/>
    <cellStyle name="Normal 14 10 2 2" xfId="3069" xr:uid="{0A0A4F5B-1216-427B-83DF-1A3C832BA1A3}"/>
    <cellStyle name="Normal 14 10 2 3" xfId="3295" xr:uid="{9F8C7FEC-5E57-4489-A9E0-61BEDC56FC08}"/>
    <cellStyle name="Normal 14 10 3" xfId="2948" xr:uid="{42E2178B-5B63-45B8-9164-02908BE70F94}"/>
    <cellStyle name="Normal 14 10 4" xfId="3174" xr:uid="{3BF4D89E-F711-47BE-B2AC-02AC6DCD6D47}"/>
    <cellStyle name="Normal 14 11" xfId="991" xr:uid="{5BEF2B2D-0B62-4EA1-B39C-3A503B567C7C}"/>
    <cellStyle name="Normal 14 11 2" xfId="2137" xr:uid="{DDB310C7-EBD2-4561-8D60-6239FC397B36}"/>
    <cellStyle name="Normal 14 11 2 2" xfId="3070" xr:uid="{36AB2E80-5B98-4A86-B3AD-5FD1F30F34FD}"/>
    <cellStyle name="Normal 14 11 2 3" xfId="3296" xr:uid="{72853764-71D6-4737-B8AB-14B488E8A941}"/>
    <cellStyle name="Normal 14 11 3" xfId="2949" xr:uid="{62CF2D00-7130-4181-A399-737A22829261}"/>
    <cellStyle name="Normal 14 11 4" xfId="3175" xr:uid="{0134C044-E095-419E-B85A-BBED27F13B45}"/>
    <cellStyle name="Normal 14 12" xfId="992" xr:uid="{CBEA956A-0EFF-48A7-8F78-0DFBBB19391A}"/>
    <cellStyle name="Normal 14 12 2" xfId="2138" xr:uid="{F982F878-9FBC-4084-9C0F-3355E1953BF4}"/>
    <cellStyle name="Normal 14 12 2 2" xfId="3071" xr:uid="{1F183BCF-83BF-42CA-9B4A-344E9EB9F522}"/>
    <cellStyle name="Normal 14 12 2 3" xfId="3297" xr:uid="{B37C5653-0457-4A73-A9F0-7FB653829716}"/>
    <cellStyle name="Normal 14 12 3" xfId="2950" xr:uid="{F32E9FCD-8639-4E6D-8189-3D92FA0E77A0}"/>
    <cellStyle name="Normal 14 12 4" xfId="3176" xr:uid="{F2B1937A-7CB9-44FA-BB4F-40C25A8620D0}"/>
    <cellStyle name="Normal 14 13" xfId="993" xr:uid="{738B0540-209D-4D83-82B0-608C1D72B981}"/>
    <cellStyle name="Normal 14 13 2" xfId="2139" xr:uid="{63176835-2EDA-43D9-9E1C-8F6863A5B426}"/>
    <cellStyle name="Normal 14 13 2 2" xfId="3072" xr:uid="{D5E93E47-9687-4B04-940E-994DE1130A88}"/>
    <cellStyle name="Normal 14 13 2 3" xfId="3298" xr:uid="{54D6D3BA-2D6D-4CE6-AEFF-022FB9BBF939}"/>
    <cellStyle name="Normal 14 13 3" xfId="2951" xr:uid="{82F7351B-CE02-4297-B646-CFA9BC900FD3}"/>
    <cellStyle name="Normal 14 13 4" xfId="3177" xr:uid="{DAD80BCA-5A0B-4505-9F9C-312E42F393CA}"/>
    <cellStyle name="Normal 14 14" xfId="994" xr:uid="{E95512A9-77EF-4FD3-B736-385DDE71B3CE}"/>
    <cellStyle name="Normal 14 14 2" xfId="2140" xr:uid="{0DE899D7-0637-4102-B8EC-A6FF70193B7E}"/>
    <cellStyle name="Normal 14 14 2 2" xfId="3073" xr:uid="{E5200DDF-2D15-478E-9026-FB01F508A3ED}"/>
    <cellStyle name="Normal 14 14 2 3" xfId="3299" xr:uid="{C199D8D4-EE73-49DC-B214-9C7E5F6D6A62}"/>
    <cellStyle name="Normal 14 14 3" xfId="2952" xr:uid="{F516D194-003D-40D7-890E-06F6E710CCEE}"/>
    <cellStyle name="Normal 14 14 4" xfId="3178" xr:uid="{DB9EB492-1888-4688-8984-97AD19C96C39}"/>
    <cellStyle name="Normal 14 15" xfId="995" xr:uid="{049E9073-6B4A-48D5-88B7-10507C3362F7}"/>
    <cellStyle name="Normal 14 15 2" xfId="2141" xr:uid="{755DD8DC-1504-490B-BFCA-4E790FA523D8}"/>
    <cellStyle name="Normal 14 15 2 2" xfId="3074" xr:uid="{C8E6481E-AAE8-4695-8A7A-BA43340C5C63}"/>
    <cellStyle name="Normal 14 15 2 3" xfId="3300" xr:uid="{B66ACF7A-260F-4DC7-9D82-839DCF4CA9E1}"/>
    <cellStyle name="Normal 14 15 3" xfId="2953" xr:uid="{6E7B7D5E-E56D-45D5-ADEC-9E0672FB75C8}"/>
    <cellStyle name="Normal 14 15 4" xfId="3179" xr:uid="{9DC253A9-7EB1-465E-9D88-6559DC400504}"/>
    <cellStyle name="Normal 14 2" xfId="996" xr:uid="{75565E9B-5AA8-4358-99C4-F494B1EB7615}"/>
    <cellStyle name="Normal 14 2 10" xfId="3180" xr:uid="{3F24B141-64DD-4CCE-8396-BD11ECBCB426}"/>
    <cellStyle name="Normal 14 2 2" xfId="997" xr:uid="{E60F5BA1-51AA-442B-8D70-E0E72DBD9F20}"/>
    <cellStyle name="Normal 14 2 2 2" xfId="2143" xr:uid="{77853948-5CB5-4A1B-BD61-132ACE6AAD8B}"/>
    <cellStyle name="Normal 14 2 3" xfId="998" xr:uid="{13B8980F-4878-41C1-9622-AAADC8C37FC7}"/>
    <cellStyle name="Normal 14 2 3 2" xfId="2144" xr:uid="{A4275C2D-68BB-425D-A28C-870B2BD168AE}"/>
    <cellStyle name="Normal 14 2 4" xfId="999" xr:uid="{341408E4-3FFD-41D8-B8DE-84B6F3A029BC}"/>
    <cellStyle name="Normal 14 2 4 2" xfId="2145" xr:uid="{E2E3AB2C-1714-4CD5-A05C-864D85FE5D1E}"/>
    <cellStyle name="Normal 14 2 5" xfId="1000" xr:uid="{66318787-3599-40C8-ABDD-9893DB471823}"/>
    <cellStyle name="Normal 14 2 5 2" xfId="2146" xr:uid="{7DEC32E1-D914-4F82-8E42-3DC5EC16640C}"/>
    <cellStyle name="Normal 14 2 6" xfId="1001" xr:uid="{5689E699-8919-42E5-BB9B-3D365F0F01D2}"/>
    <cellStyle name="Normal 14 2 6 2" xfId="2147" xr:uid="{E89FE62D-990B-4455-BBEA-D5BE77619AA7}"/>
    <cellStyle name="Normal 14 2 7" xfId="1002" xr:uid="{B72F1AF7-13BF-4E23-B108-64402ABDDA95}"/>
    <cellStyle name="Normal 14 2 7 2" xfId="2148" xr:uid="{0705EB8E-240B-4AC0-8F2E-511EF55BE30B}"/>
    <cellStyle name="Normal 14 2 8" xfId="2142" xr:uid="{F18F8810-330A-48A2-A19F-FAA0CB3B30F9}"/>
    <cellStyle name="Normal 14 2 8 2" xfId="3075" xr:uid="{2F631895-010D-4338-BFB9-527A119EB26E}"/>
    <cellStyle name="Normal 14 2 8 3" xfId="3301" xr:uid="{38268239-E0CD-43EF-99F4-2416D2F9C17D}"/>
    <cellStyle name="Normal 14 2 9" xfId="2954" xr:uid="{7A8F30B0-9479-4AA2-9E2C-DAAB46A97BBC}"/>
    <cellStyle name="Normal 14 3" xfId="1003" xr:uid="{52FF7831-E76A-463F-B5B1-D87B56DD4CC6}"/>
    <cellStyle name="Normal 14 3 2" xfId="2149" xr:uid="{B54011CB-CD1B-4B62-91A2-30343284D73B}"/>
    <cellStyle name="Normal 14 4" xfId="1004" xr:uid="{E492A911-4F1D-46DC-97D2-E28EDFF5D5CA}"/>
    <cellStyle name="Normal 14 4 2" xfId="2150" xr:uid="{D53C9536-B8CB-47F1-BD02-C96D50E57D6C}"/>
    <cellStyle name="Normal 14 4 2 2" xfId="3076" xr:uid="{67F5A33A-553E-4E2A-9A71-AADCE81FF3FA}"/>
    <cellStyle name="Normal 14 4 2 3" xfId="3302" xr:uid="{054C65FE-2DAA-490C-8624-1383F39067B9}"/>
    <cellStyle name="Normal 14 4 3" xfId="2955" xr:uid="{07288963-3E09-4CC2-8F55-E68C798CB1C2}"/>
    <cellStyle name="Normal 14 4 4" xfId="3181" xr:uid="{82F84551-313C-4A45-B159-1ADA23153E62}"/>
    <cellStyle name="Normal 14 5" xfId="1005" xr:uid="{CCA49D2B-D4BB-4D63-86E1-8AB7A2D428E2}"/>
    <cellStyle name="Normal 14 5 2" xfId="2151" xr:uid="{30956356-AA68-499C-BDC3-AA83419FE6BB}"/>
    <cellStyle name="Normal 14 5 2 2" xfId="3077" xr:uid="{CA369A19-D696-4B8D-8281-3C4FDEBC2CDB}"/>
    <cellStyle name="Normal 14 5 2 3" xfId="3303" xr:uid="{171F9676-CD18-4CA4-9528-2D2312A9E239}"/>
    <cellStyle name="Normal 14 5 3" xfId="2956" xr:uid="{F3A2BC2A-BCD2-492F-8B77-37F08EC0EACB}"/>
    <cellStyle name="Normal 14 5 4" xfId="3182" xr:uid="{46D70E3C-2C83-4093-BBD8-37435CEBFE42}"/>
    <cellStyle name="Normal 14 6" xfId="1006" xr:uid="{D24F2493-9955-452C-8921-409794DBAD7A}"/>
    <cellStyle name="Normal 14 6 2" xfId="2152" xr:uid="{E67FEE4E-FB80-43F4-A75E-A6ADC5E30261}"/>
    <cellStyle name="Normal 14 7" xfId="1007" xr:uid="{0BB447B3-A04A-4BB5-ABFD-00F7ABF61BBA}"/>
    <cellStyle name="Normal 14 7 2" xfId="2153" xr:uid="{62D6F027-1E8A-4F14-B704-A61C9FCE17CE}"/>
    <cellStyle name="Normal 14 8" xfId="1008" xr:uid="{E3DAC136-902C-4E19-A1A1-C146C259E89D}"/>
    <cellStyle name="Normal 14 8 2" xfId="2154" xr:uid="{9CC180D4-1212-4C46-B525-0A06A3E8ED2F}"/>
    <cellStyle name="Normal 14 9" xfId="1009" xr:uid="{D1F078E1-28EB-4536-8442-47CBC159232F}"/>
    <cellStyle name="Normal 14 9 2" xfId="2155" xr:uid="{DD3815D8-C1E1-4E31-8DC3-EDE4D7F696DE}"/>
    <cellStyle name="Normal 15" xfId="1010" xr:uid="{84ADCD50-6FFF-4B01-9371-AA953C0C6FCF}"/>
    <cellStyle name="Normal 15 2" xfId="1011" xr:uid="{718E052D-83E5-4B2E-9892-9510C63CF325}"/>
    <cellStyle name="Normal 15 2 2" xfId="2156" xr:uid="{CF0D0C5D-B835-41BE-A9B2-2C62D080541F}"/>
    <cellStyle name="Normal 15 3" xfId="1012" xr:uid="{55AD9555-0497-4C18-BBCE-DCA248F508E9}"/>
    <cellStyle name="Normal 15 3 2" xfId="2157" xr:uid="{79BDC500-9FAF-4040-8EEF-F68C839E3DA6}"/>
    <cellStyle name="Normal 15 4" xfId="1013" xr:uid="{82AB27F7-F712-4353-BB3F-B72E2A6640F5}"/>
    <cellStyle name="Normal 15 4 2" xfId="2158" xr:uid="{74F100C0-6F81-4D63-B18B-15F34C6A37B9}"/>
    <cellStyle name="Normal 15 5" xfId="1014" xr:uid="{7A19D938-AE01-4651-A054-74A8C5C52513}"/>
    <cellStyle name="Normal 15 5 2" xfId="2159" xr:uid="{D4AB612D-5975-4867-B433-58B0BBA7D45F}"/>
    <cellStyle name="Normal 15 6" xfId="1015" xr:uid="{A721A2A5-3174-46D8-83F7-2C57917BE551}"/>
    <cellStyle name="Normal 15 6 2" xfId="2160" xr:uid="{7EE38DC4-7FA6-4528-A099-B1C1922DEE28}"/>
    <cellStyle name="Normal 16" xfId="1016" xr:uid="{C365F099-62A1-4A40-9DC3-515477E60CE6}"/>
    <cellStyle name="Normal 16 2" xfId="1017" xr:uid="{6DFA2CE4-F6B5-4E73-907B-CA9C5A05CE79}"/>
    <cellStyle name="Normal 16 2 2" xfId="2162" xr:uid="{6F637350-8CF2-4B13-AF8B-8A4293EEDC76}"/>
    <cellStyle name="Normal 16 3" xfId="1018" xr:uid="{7E2A0D85-470F-402E-9559-3563C568ECD8}"/>
    <cellStyle name="Normal 16 3 2" xfId="2163" xr:uid="{D69F89AC-CEF3-4D53-B5A0-6E9F8C8FA13E}"/>
    <cellStyle name="Normal 16 4" xfId="1019" xr:uid="{91B74C23-270B-428D-8EF0-5321547E977A}"/>
    <cellStyle name="Normal 16 4 2" xfId="2164" xr:uid="{19EA997E-61A9-4CE3-B4E0-EA57F9FF59F1}"/>
    <cellStyle name="Normal 16 5" xfId="1020" xr:uid="{05340B35-9BB3-47D6-8DF1-F19303E48B62}"/>
    <cellStyle name="Normal 16 5 2" xfId="2165" xr:uid="{CF4CF3BD-6CAA-46CB-BC56-AFA260B7F562}"/>
    <cellStyle name="Normal 16 6" xfId="1021" xr:uid="{07F7EDAF-8708-4960-94A7-8B424EF93859}"/>
    <cellStyle name="Normal 16 6 2" xfId="2166" xr:uid="{6415F09B-EC9E-4F64-8524-3ED4A7D2FE26}"/>
    <cellStyle name="Normal 16 7" xfId="2161" xr:uid="{EEFB2E09-545A-4591-877D-EDF2E5142E49}"/>
    <cellStyle name="Normal 16 7 2" xfId="3078" xr:uid="{B9FFA4D0-C95F-4491-871F-E4A607BD9ABC}"/>
    <cellStyle name="Normal 16 7 3" xfId="3304" xr:uid="{8D7F60E0-DA7F-4339-AA3C-E38CFD571DBE}"/>
    <cellStyle name="Normal 16 8" xfId="2957" xr:uid="{6A392CD5-FCAA-4D4B-8229-E03C1A0334A7}"/>
    <cellStyle name="Normal 16 9" xfId="3183" xr:uid="{08818EB4-7ACC-4B04-BEBD-6C74AD907AAC}"/>
    <cellStyle name="Normal 17" xfId="1022" xr:uid="{7740B1A2-2F35-463F-88F7-E6D968BFF974}"/>
    <cellStyle name="Normal 17 10" xfId="1023" xr:uid="{F7799776-2C2A-4657-89D9-8A1EB24FCC1F}"/>
    <cellStyle name="Normal 17 10 2" xfId="2168" xr:uid="{2FC7533F-CC86-4525-B529-991BDC643754}"/>
    <cellStyle name="Normal 17 11" xfId="1024" xr:uid="{76457FCC-25D9-4E17-98B7-A04B1A9645F8}"/>
    <cellStyle name="Normal 17 11 2" xfId="2169" xr:uid="{A2CD0D7A-8188-478D-9DC8-41DBC0432019}"/>
    <cellStyle name="Normal 17 12" xfId="1025" xr:uid="{DD8C8692-EEAF-4107-AD7A-3E6618FA0E65}"/>
    <cellStyle name="Normal 17 12 2" xfId="2170" xr:uid="{47359345-AD94-4E7E-B662-543117BA406E}"/>
    <cellStyle name="Normal 17 13" xfId="1026" xr:uid="{9644B72D-9DE5-4BDF-9686-14217209C9F2}"/>
    <cellStyle name="Normal 17 13 2" xfId="2171" xr:uid="{D1121CAA-6F15-4BE7-987A-B7BCD4390926}"/>
    <cellStyle name="Normal 17 14" xfId="2167" xr:uid="{58E47E61-8DAD-480C-BCD7-D3BBD53F9C57}"/>
    <cellStyle name="Normal 17 14 2" xfId="3079" xr:uid="{5E128D80-868D-4C57-8CE6-EA2222E02A2B}"/>
    <cellStyle name="Normal 17 14 3" xfId="3305" xr:uid="{F87FBC62-9761-4CF9-B2AA-62EA722F3C34}"/>
    <cellStyle name="Normal 17 15" xfId="2958" xr:uid="{E6789E9C-CABE-48A1-8EAA-D6AF984F326C}"/>
    <cellStyle name="Normal 17 16" xfId="3184" xr:uid="{BF33AA48-DA34-44C2-B0A9-5C3757E04F59}"/>
    <cellStyle name="Normal 17 2" xfId="1027" xr:uid="{0C5DD2B9-ADD7-4209-8E1A-34F913CF04DB}"/>
    <cellStyle name="Normal 17 2 2" xfId="2172" xr:uid="{D8D65C42-700C-4735-ABA2-923E3BCA4010}"/>
    <cellStyle name="Normal 17 3" xfId="1028" xr:uid="{42113E60-5435-441F-A4C0-47C54A1E052D}"/>
    <cellStyle name="Normal 17 3 2" xfId="2173" xr:uid="{86F1F1C7-4E4F-49A0-AA46-898E5BED4C29}"/>
    <cellStyle name="Normal 17 4" xfId="1029" xr:uid="{D4C78FAE-9F23-46F0-A8C7-F470A80C53A6}"/>
    <cellStyle name="Normal 17 4 2" xfId="2174" xr:uid="{E2866A99-C01B-4058-A99C-CB7E50E09206}"/>
    <cellStyle name="Normal 17 5" xfId="1030" xr:uid="{C99573CE-8825-4F2C-944F-3C85C03E7B61}"/>
    <cellStyle name="Normal 17 5 2" xfId="2175" xr:uid="{7577EC5D-FA09-41E3-8548-B3F4E42B125B}"/>
    <cellStyle name="Normal 17 6" xfId="1031" xr:uid="{F261C2B0-E8D0-498E-B42D-F0138974D24E}"/>
    <cellStyle name="Normal 17 6 2" xfId="2176" xr:uid="{5D227834-C73A-4466-8AD5-59D66854A521}"/>
    <cellStyle name="Normal 17 7" xfId="1032" xr:uid="{C40B382B-2B82-4B63-9FF2-702016C9A115}"/>
    <cellStyle name="Normal 17 7 2" xfId="2177" xr:uid="{43BC5FD2-9BD4-4BB4-BE4E-9644EEAFF8B2}"/>
    <cellStyle name="Normal 17 8" xfId="1033" xr:uid="{61DE3FE8-C58B-4920-8ACC-02AE4285BBB0}"/>
    <cellStyle name="Normal 17 8 2" xfId="2178" xr:uid="{429FC124-1779-4863-9140-670FCCEFBB7D}"/>
    <cellStyle name="Normal 17 9" xfId="1034" xr:uid="{05A3EABB-231E-4E08-A698-6319DD86C29E}"/>
    <cellStyle name="Normal 17 9 2" xfId="2179" xr:uid="{D74ACC2B-9A17-4979-BC7C-CCAAD6F95740}"/>
    <cellStyle name="Normal 18" xfId="1035" xr:uid="{C3C3F080-E596-471E-B043-65FD4B227D38}"/>
    <cellStyle name="Normal 18 2" xfId="2180" xr:uid="{4914C77E-6BAD-4FA7-8C76-CC7515AED5E8}"/>
    <cellStyle name="Normal 18 2 2" xfId="3080" xr:uid="{C5080543-9997-492F-9ABB-2CDD41C789C4}"/>
    <cellStyle name="Normal 18 2 3" xfId="3306" xr:uid="{18022A69-697D-469E-BD5C-D708F7E3AFF7}"/>
    <cellStyle name="Normal 18 3" xfId="2959" xr:uid="{DB32C382-5ADB-4F30-AF20-57668944E30C}"/>
    <cellStyle name="Normal 18 4" xfId="3185" xr:uid="{FADD0658-8E11-412E-AE4B-78DB52784524}"/>
    <cellStyle name="Normal 2" xfId="90" xr:uid="{F643C030-6FA5-4A55-8589-BC9C66893860}"/>
    <cellStyle name="Normal 2 10" xfId="1037" xr:uid="{F4119209-2344-4885-9061-4FF5F0214014}"/>
    <cellStyle name="Normal 2 10 2" xfId="2182" xr:uid="{0D59C8C9-6264-4236-B8A7-87E1E491D082}"/>
    <cellStyle name="Normal 2 11" xfId="1038" xr:uid="{0F8096A0-8BAC-4CF5-9115-3B76FDA184D7}"/>
    <cellStyle name="Normal 2 11 2" xfId="2183" xr:uid="{6E7D81A7-4610-49F9-8552-C850BCD48D29}"/>
    <cellStyle name="Normal 2 12" xfId="1039" xr:uid="{5EF30EA9-906D-47BF-B510-B4916F15E705}"/>
    <cellStyle name="Normal 2 12 2" xfId="2184" xr:uid="{18DCC72B-B5A7-4F66-9D52-94E8ABEFCAB8}"/>
    <cellStyle name="Normal 2 13" xfId="1040" xr:uid="{146AEDA9-4A4A-4F2C-BAE1-58FA68A7C44A}"/>
    <cellStyle name="Normal 2 13 2" xfId="2185" xr:uid="{78BF8DB6-CD9C-4E66-AD95-645AAF9669F3}"/>
    <cellStyle name="Normal 2 14" xfId="1041" xr:uid="{6E7F1B41-D022-4688-8CFB-0CAA3B7327D6}"/>
    <cellStyle name="Normal 2 14 2" xfId="2186" xr:uid="{734387DE-6FBC-4DE9-A02A-56EF1A572A39}"/>
    <cellStyle name="Normal 2 15" xfId="1042" xr:uid="{B6FFBCC1-3581-4045-8548-B13BC945B1B2}"/>
    <cellStyle name="Normal 2 15 2" xfId="2187" xr:uid="{278E891F-5B45-4A9A-A58A-D8C874826EF7}"/>
    <cellStyle name="Normal 2 16" xfId="1043" xr:uid="{56567F51-A30E-4A6F-9F7B-AA07A278B1E6}"/>
    <cellStyle name="Normal 2 16 2" xfId="2188" xr:uid="{C60C6880-0577-4C84-AE99-D3FE8D602AD1}"/>
    <cellStyle name="Normal 2 17" xfId="1044" xr:uid="{1AF5C28E-32FC-47CE-B1EF-271190CBF899}"/>
    <cellStyle name="Normal 2 17 2" xfId="2189" xr:uid="{84905227-B227-4818-BCC4-36BF04E459DB}"/>
    <cellStyle name="Normal 2 18" xfId="2181" xr:uid="{F7C2EB1A-F9D5-409D-B538-48F9DCA97134}"/>
    <cellStyle name="Normal 2 18 2" xfId="3081" xr:uid="{021D014A-21F9-4002-B7C3-760A43A4DE8D}"/>
    <cellStyle name="Normal 2 18 3" xfId="3307" xr:uid="{630AF944-1FA1-425A-A4E2-ACCCCC7A3B9A}"/>
    <cellStyle name="Normal 2 19" xfId="1036" xr:uid="{B0F2B2BB-B094-402E-B92A-9C0C04F350DC}"/>
    <cellStyle name="Normal 2 2" xfId="91" xr:uid="{6281677B-6FBD-4D14-B9AC-4FEA428DCDCA}"/>
    <cellStyle name="Normal 2 2 10" xfId="1046" xr:uid="{79B37324-D48F-476C-BCF8-6FF5CA8C8C24}"/>
    <cellStyle name="Normal 2 2 10 2" xfId="2191" xr:uid="{23BBBEFC-F356-49A2-9846-711B616E7581}"/>
    <cellStyle name="Normal 2 2 10 2 2" xfId="3082" xr:uid="{0571F1C5-E451-4AF2-8E13-9743793707C7}"/>
    <cellStyle name="Normal 2 2 10 2 3" xfId="3308" xr:uid="{8A2420F9-C913-409A-A89B-17D65DC0353B}"/>
    <cellStyle name="Normal 2 2 10 3" xfId="2961" xr:uid="{07DBD986-AAC8-4CFD-9AAB-DD5AD6290CF1}"/>
    <cellStyle name="Normal 2 2 10 4" xfId="3187" xr:uid="{34015E0D-3CF5-4321-B293-5368990F4EB4}"/>
    <cellStyle name="Normal 2 2 11" xfId="1047" xr:uid="{2D6BFF16-28BD-486C-9DDB-7D413DF2913A}"/>
    <cellStyle name="Normal 2 2 11 2" xfId="2192" xr:uid="{AE2EAB94-97C6-43F2-BEAF-A7808290F24F}"/>
    <cellStyle name="Normal 2 2 11 2 2" xfId="3083" xr:uid="{3F0A5BB6-DBA0-4BB1-A094-568DD7DA4A4D}"/>
    <cellStyle name="Normal 2 2 11 2 3" xfId="3309" xr:uid="{EF5BC306-541C-4281-8B84-DE84157CE934}"/>
    <cellStyle name="Normal 2 2 11 3" xfId="2962" xr:uid="{19215806-4127-4571-BD1E-121B05E2857C}"/>
    <cellStyle name="Normal 2 2 11 4" xfId="3188" xr:uid="{436065D8-03BD-42B1-BD5C-C996EFAD7884}"/>
    <cellStyle name="Normal 2 2 12" xfId="1048" xr:uid="{AF77FC2C-B091-4C8E-BA73-06FD0D5BCA8E}"/>
    <cellStyle name="Normal 2 2 12 2" xfId="2193" xr:uid="{70DCAF82-43CF-454A-8D06-D6FA54F45E2D}"/>
    <cellStyle name="Normal 2 2 12 2 2" xfId="3084" xr:uid="{A746A9A5-0EBE-45EB-B745-14DBD5F2A057}"/>
    <cellStyle name="Normal 2 2 12 2 3" xfId="3310" xr:uid="{6CF63398-E85A-4940-8FF4-0232B07FA621}"/>
    <cellStyle name="Normal 2 2 12 3" xfId="2963" xr:uid="{E213CC1E-1F9C-4BD4-A696-8553560B3534}"/>
    <cellStyle name="Normal 2 2 12 4" xfId="3189" xr:uid="{2D724D22-367B-4AC7-BACD-CFFE1F1521E9}"/>
    <cellStyle name="Normal 2 2 13" xfId="1049" xr:uid="{F0F5FE71-9DF5-4E20-9731-AAA4701292C2}"/>
    <cellStyle name="Normal 2 2 13 2" xfId="2194" xr:uid="{11A41D6B-51BE-463C-AC3A-53F358AB93FB}"/>
    <cellStyle name="Normal 2 2 13 2 2" xfId="3085" xr:uid="{1DDCAE83-1FD4-4525-8897-EF51AC3DD1D2}"/>
    <cellStyle name="Normal 2 2 13 2 3" xfId="3311" xr:uid="{456DC2D2-CE67-4B15-8714-C47F451BEDF6}"/>
    <cellStyle name="Normal 2 2 13 3" xfId="2964" xr:uid="{1CC3F751-7E0C-406C-88DD-31388642949B}"/>
    <cellStyle name="Normal 2 2 13 4" xfId="3190" xr:uid="{DED6C482-2ECE-4B73-9A47-F95F15D31938}"/>
    <cellStyle name="Normal 2 2 14" xfId="1050" xr:uid="{47595D06-8B44-4E9F-939F-9CA4D5354C4A}"/>
    <cellStyle name="Normal 2 2 14 2" xfId="2195" xr:uid="{39AED13C-0350-40C9-95EF-CC39A5219DD9}"/>
    <cellStyle name="Normal 2 2 15" xfId="2190" xr:uid="{9D58DB9B-01C7-422A-AD4A-69FFCC6BF592}"/>
    <cellStyle name="Normal 2 2 16" xfId="1045" xr:uid="{C8AC40DF-9745-4F50-A0F9-875F51981E7B}"/>
    <cellStyle name="Normal 2 2 2" xfId="92" xr:uid="{8567A3EA-51A3-49D2-9BE5-147F6558F493}"/>
    <cellStyle name="Normal 2 2 2 2" xfId="2196" xr:uid="{21D201BA-33B2-4E46-9781-7481B0ACA782}"/>
    <cellStyle name="Normal 2 2 2 2 2" xfId="3086" xr:uid="{92BDC8E0-3F25-4988-98F8-9F838D1D9E4D}"/>
    <cellStyle name="Normal 2 2 2 2 3" xfId="3312" xr:uid="{5096C12F-9BD9-49E8-8758-0FEF023514EF}"/>
    <cellStyle name="Normal 2 2 2 3" xfId="1051" xr:uid="{57DFE84A-59E2-4331-85EA-3982EADB3D37}"/>
    <cellStyle name="Normal 2 2 2 4" xfId="2965" xr:uid="{CC183B5F-DBB4-4810-818D-33854C6488F6}"/>
    <cellStyle name="Normal 2 2 2 5" xfId="3191" xr:uid="{51D72801-CADB-4FF4-8632-4285BC5743A0}"/>
    <cellStyle name="Normal 2 2 3" xfId="93" xr:uid="{CE3DE1D9-81A0-4955-AC5C-204B5843D6F0}"/>
    <cellStyle name="Normal 2 2 3 2" xfId="2197" xr:uid="{4D2A2F2F-E029-4087-BE95-C8289D94A838}"/>
    <cellStyle name="Normal 2 2 3 2 2" xfId="3087" xr:uid="{38210A28-79D3-424F-93BD-D479D82729CA}"/>
    <cellStyle name="Normal 2 2 3 2 3" xfId="3313" xr:uid="{343EFFEE-D3BA-48FF-BC39-FA9F4BCA6501}"/>
    <cellStyle name="Normal 2 2 3 3" xfId="1052" xr:uid="{82E7AA0A-83CA-4397-8EF5-2C4C628701D9}"/>
    <cellStyle name="Normal 2 2 3 4" xfId="2966" xr:uid="{D52DCC5B-A3E8-4B30-8C63-DCF0D4933109}"/>
    <cellStyle name="Normal 2 2 3 5" xfId="3192" xr:uid="{211595C6-53D5-4134-83B7-3E06CDEC87A4}"/>
    <cellStyle name="Normal 2 2 4" xfId="1053" xr:uid="{72A7EBEF-5E69-45AF-A041-675331414BD4}"/>
    <cellStyle name="Normal 2 2 4 2" xfId="2198" xr:uid="{27036CB9-36F2-49FA-8338-9109945DB648}"/>
    <cellStyle name="Normal 2 2 4 2 2" xfId="3088" xr:uid="{D25830D5-C685-41F6-829C-7BB62872AF0C}"/>
    <cellStyle name="Normal 2 2 4 2 3" xfId="3314" xr:uid="{BE784198-2F52-4DED-BDDD-400AFC809D5A}"/>
    <cellStyle name="Normal 2 2 4 3" xfId="2967" xr:uid="{C478DB1E-DFE9-40E8-8A87-8188B276EBBD}"/>
    <cellStyle name="Normal 2 2 4 4" xfId="3193" xr:uid="{B6C81E3E-78B9-4940-AAF2-FC684B0EF430}"/>
    <cellStyle name="Normal 2 2 5" xfId="1054" xr:uid="{8E3A0973-F7E4-4E63-8064-CE99679664EE}"/>
    <cellStyle name="Normal 2 2 5 2" xfId="2199" xr:uid="{A1057D21-E03D-4539-AA94-2C74971C5100}"/>
    <cellStyle name="Normal 2 2 5 2 2" xfId="3089" xr:uid="{08393F6B-872D-4D53-838F-4D7A4517A423}"/>
    <cellStyle name="Normal 2 2 5 2 3" xfId="3315" xr:uid="{6C434D60-F536-4B5A-A0D2-3D04E789C39B}"/>
    <cellStyle name="Normal 2 2 5 3" xfId="2968" xr:uid="{A4251FB7-6877-4B89-8A9B-453D07C94AC0}"/>
    <cellStyle name="Normal 2 2 5 4" xfId="3194" xr:uid="{43010EE1-751F-4803-9FA6-6E5683057EF2}"/>
    <cellStyle name="Normal 2 2 6" xfId="1055" xr:uid="{E4C45A87-6698-4DFE-B870-6E3060E2C549}"/>
    <cellStyle name="Normal 2 2 6 2" xfId="2200" xr:uid="{AA2BAB0E-E0C9-4DFD-A4F1-96C7FEEFE8EF}"/>
    <cellStyle name="Normal 2 2 6 2 2" xfId="3090" xr:uid="{FA990FC9-88D6-40D6-8214-17F98D652D58}"/>
    <cellStyle name="Normal 2 2 6 2 3" xfId="3316" xr:uid="{34E1287E-545B-4BC5-BC62-8DB15F74A27E}"/>
    <cellStyle name="Normal 2 2 6 3" xfId="2969" xr:uid="{341789C2-960E-422C-81CF-5FFB62EDAD4C}"/>
    <cellStyle name="Normal 2 2 6 4" xfId="3195" xr:uid="{A9ECEB25-D762-4A9B-8659-C968FD21A950}"/>
    <cellStyle name="Normal 2 2 7" xfId="1056" xr:uid="{62C3F2E6-0074-4076-B9CE-30600BF15138}"/>
    <cellStyle name="Normal 2 2 7 2" xfId="2201" xr:uid="{9822741B-FB75-4E19-87A3-8DA81F04A835}"/>
    <cellStyle name="Normal 2 2 7 2 2" xfId="3091" xr:uid="{3C196B53-6ED3-46C3-82F5-20DA607D5399}"/>
    <cellStyle name="Normal 2 2 7 2 3" xfId="3317" xr:uid="{6622CA65-033F-4C17-860C-01B785A6AD76}"/>
    <cellStyle name="Normal 2 2 7 3" xfId="2970" xr:uid="{F229615E-1BEB-4FC6-A696-4696772140A4}"/>
    <cellStyle name="Normal 2 2 7 4" xfId="3196" xr:uid="{493D1F7A-CBD3-49BE-BD0B-CCFD163E4F13}"/>
    <cellStyle name="Normal 2 2 8" xfId="1057" xr:uid="{80AB4280-08FD-4D50-B94D-36823A1877BD}"/>
    <cellStyle name="Normal 2 2 8 2" xfId="2202" xr:uid="{CC52C4AE-2867-481D-9448-D848BC8AF891}"/>
    <cellStyle name="Normal 2 2 8 2 2" xfId="3092" xr:uid="{9E8C5BB1-0C0D-4F58-8B91-D2C9BB8B9E29}"/>
    <cellStyle name="Normal 2 2 8 2 3" xfId="3318" xr:uid="{CB7B6F9C-B3F6-4514-B2AA-C999F3DD3C98}"/>
    <cellStyle name="Normal 2 2 8 3" xfId="2971" xr:uid="{322F6C70-57E7-4F12-BBCA-A31B366291CD}"/>
    <cellStyle name="Normal 2 2 8 4" xfId="3197" xr:uid="{44B0E308-6219-481E-9FE2-AC4236E671C7}"/>
    <cellStyle name="Normal 2 2 9" xfId="1058" xr:uid="{86F1F77E-A9F7-4AD8-AFDB-B2F031B368AF}"/>
    <cellStyle name="Normal 2 2 9 2" xfId="2203" xr:uid="{195065D9-952B-4891-BF3E-DC0B0028B9BD}"/>
    <cellStyle name="Normal 2 2 9 2 2" xfId="3093" xr:uid="{21143540-472B-497B-B508-3887A9F15EB0}"/>
    <cellStyle name="Normal 2 2 9 2 3" xfId="3319" xr:uid="{98DD107B-202A-4A75-8C8B-06C1B0D54E14}"/>
    <cellStyle name="Normal 2 2 9 3" xfId="2972" xr:uid="{EB196792-6D72-4AAE-83A4-832F50E1EB98}"/>
    <cellStyle name="Normal 2 2 9 4" xfId="3198" xr:uid="{3817B59C-0B30-4ABB-B398-DF50D3724D1D}"/>
    <cellStyle name="Normal 2 20" xfId="2960" xr:uid="{9AF4926F-46BF-43C7-B71F-4E325379AEBA}"/>
    <cellStyle name="Normal 2 21" xfId="3186" xr:uid="{53D9492B-36CD-47CB-A05E-DB4BA91E1A90}"/>
    <cellStyle name="Normal 2 3" xfId="94" xr:uid="{94D6DD3C-F02F-4CC3-9557-EC6D2BE5F795}"/>
    <cellStyle name="Normal 2 3 10" xfId="1060" xr:uid="{B8EC51B0-04EB-455A-B50D-D1144DB759EB}"/>
    <cellStyle name="Normal 2 3 10 2" xfId="2205" xr:uid="{104F22A7-BF44-47D7-84EA-FA0615489422}"/>
    <cellStyle name="Normal 2 3 10 2 2" xfId="3094" xr:uid="{98F1FCD0-CC9C-4590-85FF-BE455DAB31FA}"/>
    <cellStyle name="Normal 2 3 10 2 3" xfId="3320" xr:uid="{A23A3470-384B-4F15-9242-BF16644A6F94}"/>
    <cellStyle name="Normal 2 3 10 3" xfId="2973" xr:uid="{9AFDFD44-AB86-4072-B1CD-09EE72C8D953}"/>
    <cellStyle name="Normal 2 3 10 4" xfId="3199" xr:uid="{3487A93E-29EE-4745-8980-21EA4059255F}"/>
    <cellStyle name="Normal 2 3 11" xfId="1061" xr:uid="{7145CFAA-CF23-4053-8AC9-2BC0C9FACD53}"/>
    <cellStyle name="Normal 2 3 11 2" xfId="2206" xr:uid="{50B52EB9-9539-4418-810F-6FBDF5E3BC29}"/>
    <cellStyle name="Normal 2 3 11 2 2" xfId="3095" xr:uid="{3D3F4157-F9CE-4927-9A97-6B4744076FD0}"/>
    <cellStyle name="Normal 2 3 11 2 3" xfId="3321" xr:uid="{23E5B396-4A76-46D8-B3CC-0B877880FC6E}"/>
    <cellStyle name="Normal 2 3 11 3" xfId="2974" xr:uid="{12B412CF-180C-4BDA-AFAB-5AD191263B3C}"/>
    <cellStyle name="Normal 2 3 11 4" xfId="3200" xr:uid="{3C3DDE0F-74FC-43E2-B4E6-AD2E0D62A53C}"/>
    <cellStyle name="Normal 2 3 12" xfId="1062" xr:uid="{F49BA190-E3D9-409F-B6C8-2268EEC2EE3E}"/>
    <cellStyle name="Normal 2 3 12 2" xfId="2207" xr:uid="{6F03DD42-5E5B-4460-AF40-1E2F666CAAE9}"/>
    <cellStyle name="Normal 2 3 12 2 2" xfId="3096" xr:uid="{2CB136E9-D0F4-4109-8A05-C5296D995C72}"/>
    <cellStyle name="Normal 2 3 12 2 3" xfId="3322" xr:uid="{E7E1C0C5-6750-40EA-9E05-BCDB30D7F467}"/>
    <cellStyle name="Normal 2 3 12 3" xfId="2975" xr:uid="{79577258-AD8A-4EEA-93D1-B4108537BD14}"/>
    <cellStyle name="Normal 2 3 12 4" xfId="3201" xr:uid="{ED653B4C-BA38-4AD9-90AF-2FC946612153}"/>
    <cellStyle name="Normal 2 3 13" xfId="1063" xr:uid="{0C25E946-E201-4B33-98B8-01A00227B838}"/>
    <cellStyle name="Normal 2 3 13 2" xfId="2208" xr:uid="{94F69273-588F-4355-B157-FA349BB1836E}"/>
    <cellStyle name="Normal 2 3 13 2 2" xfId="3097" xr:uid="{2B43246D-5A26-4394-AE8F-E6A19DF83C35}"/>
    <cellStyle name="Normal 2 3 13 2 3" xfId="3323" xr:uid="{016F973B-C331-498C-9D21-F3D09A9973A5}"/>
    <cellStyle name="Normal 2 3 13 3" xfId="2976" xr:uid="{2AE8C339-2DA5-43E9-8C70-59BCC56FA274}"/>
    <cellStyle name="Normal 2 3 13 4" xfId="3202" xr:uid="{E7AD9135-F73F-4DB4-9086-507C82F06213}"/>
    <cellStyle name="Normal 2 3 14" xfId="2204" xr:uid="{1B0B8044-4B18-47CA-A9D4-2C9B8093C4B0}"/>
    <cellStyle name="Normal 2 3 15" xfId="1059" xr:uid="{EB0B70F3-B042-476F-9F03-81F02F4EE089}"/>
    <cellStyle name="Normal 2 3 2" xfId="95" xr:uid="{BC794AA8-D52E-4DCB-85E9-6A923EEB188B}"/>
    <cellStyle name="Normal 2 3 2 2" xfId="2209" xr:uid="{BB221F44-A3DF-48AC-9FFC-39AB9D6EE141}"/>
    <cellStyle name="Normal 2 3 2 2 2" xfId="3098" xr:uid="{FC2082F5-B846-4A94-B78E-B503E9528917}"/>
    <cellStyle name="Normal 2 3 2 2 3" xfId="3324" xr:uid="{9D3209FE-D35D-4048-919E-EC917772FBE2}"/>
    <cellStyle name="Normal 2 3 2 3" xfId="1064" xr:uid="{6BE6A686-4854-41F2-8DF8-B7332527D740}"/>
    <cellStyle name="Normal 2 3 2 4" xfId="2977" xr:uid="{A2BF6278-2F15-4B26-A88C-5F3881AF040D}"/>
    <cellStyle name="Normal 2 3 2 5" xfId="3203" xr:uid="{2C5FE178-A52E-4D97-82B7-351ADA3F9724}"/>
    <cellStyle name="Normal 2 3 3" xfId="96" xr:uid="{99987836-1F8B-4365-B98B-59E71E81147B}"/>
    <cellStyle name="Normal 2 3 3 2" xfId="2210" xr:uid="{69643A90-4F59-4CC6-A9AE-E15F086594D4}"/>
    <cellStyle name="Normal 2 3 3 2 2" xfId="3099" xr:uid="{6D8ECF1C-7974-4C4C-A1AF-DE7B8A5FBC76}"/>
    <cellStyle name="Normal 2 3 3 2 3" xfId="3325" xr:uid="{D7A298AC-80CC-4C52-8729-D930631575B8}"/>
    <cellStyle name="Normal 2 3 3 3" xfId="1065" xr:uid="{1DDAF5AF-D8B3-48D5-B5DF-EF4249DDCD6E}"/>
    <cellStyle name="Normal 2 3 3 4" xfId="2978" xr:uid="{BD735479-109F-47CA-8BAE-2459F240B621}"/>
    <cellStyle name="Normal 2 3 3 5" xfId="3204" xr:uid="{7F1E412C-B5BA-4178-9B8F-A387C17D6D41}"/>
    <cellStyle name="Normal 2 3 4" xfId="1066" xr:uid="{639B4EF1-D248-4AC6-97D2-5A851A596106}"/>
    <cellStyle name="Normal 2 3 4 2" xfId="2211" xr:uid="{D9FEAA1E-71FF-4029-B51F-F960F7CA9056}"/>
    <cellStyle name="Normal 2 3 4 2 2" xfId="3100" xr:uid="{87585300-5E95-469B-A5EE-9918A16FEECA}"/>
    <cellStyle name="Normal 2 3 4 2 3" xfId="3326" xr:uid="{10411CAC-0183-46BB-BE4B-9B01DEFBB4A8}"/>
    <cellStyle name="Normal 2 3 4 3" xfId="2979" xr:uid="{361212A6-B6E0-4F32-8019-CD421756FA50}"/>
    <cellStyle name="Normal 2 3 4 4" xfId="3205" xr:uid="{AA63A9CF-3E9C-4497-AA1E-C573320D42FF}"/>
    <cellStyle name="Normal 2 3 5" xfId="1067" xr:uid="{9A054D84-93CF-4615-8CF9-2AFA05D01A58}"/>
    <cellStyle name="Normal 2 3 5 2" xfId="2212" xr:uid="{D8154D8A-7A4D-414A-96E7-1D74DADF3FB1}"/>
    <cellStyle name="Normal 2 3 5 2 2" xfId="3101" xr:uid="{FCE42EAD-82B9-4B4E-AA49-289D652C3B98}"/>
    <cellStyle name="Normal 2 3 5 2 3" xfId="3327" xr:uid="{C5B566D4-3AE2-4290-8A95-2BC7BE040167}"/>
    <cellStyle name="Normal 2 3 5 3" xfId="2980" xr:uid="{CBEB39DF-6AB6-4A58-8864-0710BF79A64F}"/>
    <cellStyle name="Normal 2 3 5 4" xfId="3206" xr:uid="{40C19313-8902-4112-80C0-029F5A210030}"/>
    <cellStyle name="Normal 2 3 6" xfId="1068" xr:uid="{AF452FF9-5B3C-490D-9EB2-E56233259796}"/>
    <cellStyle name="Normal 2 3 6 2" xfId="2213" xr:uid="{25C984DF-D8BA-47C0-82CE-BB65D31CACA9}"/>
    <cellStyle name="Normal 2 3 6 2 2" xfId="3102" xr:uid="{8E71D196-2138-433A-B61E-C7FBC8E0B626}"/>
    <cellStyle name="Normal 2 3 6 2 3" xfId="3328" xr:uid="{AC419274-F02C-4BA9-AC93-54AE2AAE7074}"/>
    <cellStyle name="Normal 2 3 6 3" xfId="2981" xr:uid="{804E2E79-0896-4DF7-93A1-CE7EB076FA79}"/>
    <cellStyle name="Normal 2 3 6 4" xfId="3207" xr:uid="{CF055873-159E-4A40-B6F3-35FE0ACB00EF}"/>
    <cellStyle name="Normal 2 3 7" xfId="1069" xr:uid="{EE025E5D-0E97-490A-98D0-8522EA6F01A5}"/>
    <cellStyle name="Normal 2 3 7 2" xfId="2214" xr:uid="{0CF06FB7-FA09-4CF6-8FCC-154914069EAC}"/>
    <cellStyle name="Normal 2 3 7 2 2" xfId="3103" xr:uid="{5F88FCE5-DD26-4229-AD4A-E6F7257160D0}"/>
    <cellStyle name="Normal 2 3 7 2 3" xfId="3329" xr:uid="{5B3413DB-A8C6-4D6B-9CB6-7C4B0870E28C}"/>
    <cellStyle name="Normal 2 3 7 3" xfId="2982" xr:uid="{24ABC1D6-8B52-420C-96F6-31AA2325EC7A}"/>
    <cellStyle name="Normal 2 3 7 4" xfId="3208" xr:uid="{9115C104-3A77-4996-B619-E4A064304C19}"/>
    <cellStyle name="Normal 2 3 8" xfId="1070" xr:uid="{74C4C9DB-D455-4EFB-A0A6-21DBB97E19C2}"/>
    <cellStyle name="Normal 2 3 8 2" xfId="2215" xr:uid="{55FA7322-160C-40A4-AAB2-D162EAC9336B}"/>
    <cellStyle name="Normal 2 3 8 2 2" xfId="3104" xr:uid="{AECC8528-FE86-46FD-BD04-CE259242C424}"/>
    <cellStyle name="Normal 2 3 8 2 3" xfId="3330" xr:uid="{9704091B-0F23-48DB-B1D8-C4EE3F521D63}"/>
    <cellStyle name="Normal 2 3 8 3" xfId="2983" xr:uid="{07567BB4-2BBE-4C2B-96C4-D15932D19B35}"/>
    <cellStyle name="Normal 2 3 8 4" xfId="3209" xr:uid="{B767C2D4-5D14-47F1-A3E0-1532BFCFB099}"/>
    <cellStyle name="Normal 2 3 9" xfId="1071" xr:uid="{EDB0FAE5-0FBF-4C60-A9F6-17E17743A50C}"/>
    <cellStyle name="Normal 2 3 9 2" xfId="2216" xr:uid="{98A2E811-66CE-410A-82E7-BB8B89E6F582}"/>
    <cellStyle name="Normal 2 3 9 2 2" xfId="3105" xr:uid="{DF51B7D1-C0B8-43F0-A040-9612195795A4}"/>
    <cellStyle name="Normal 2 3 9 2 3" xfId="3331" xr:uid="{2670D71E-65AB-41E3-887E-28DF9680F69C}"/>
    <cellStyle name="Normal 2 3 9 3" xfId="2984" xr:uid="{E59744A0-D95D-4C59-990D-2B520FD6F8D4}"/>
    <cellStyle name="Normal 2 3 9 4" xfId="3210" xr:uid="{2A0CA473-C1D0-4456-8A9F-E316B21DD092}"/>
    <cellStyle name="Normal 2 4" xfId="97" xr:uid="{72CAD822-E387-452F-8737-278FE7FFF159}"/>
    <cellStyle name="Normal 2 4 10" xfId="1073" xr:uid="{96E9BFD5-9477-4378-AB06-D3DEE7D9DEB3}"/>
    <cellStyle name="Normal 2 4 10 2" xfId="2218" xr:uid="{3C9C6CB2-6C4A-4625-AF5A-E80EDC3305C5}"/>
    <cellStyle name="Normal 2 4 10 2 2" xfId="3106" xr:uid="{0AA190A3-5ABD-46E7-93DC-C1841C19A865}"/>
    <cellStyle name="Normal 2 4 10 2 3" xfId="3332" xr:uid="{CC581DBF-1AA3-441B-A6EE-2868AB7436FB}"/>
    <cellStyle name="Normal 2 4 10 3" xfId="2985" xr:uid="{732F0AE3-A4D0-4BA8-BDDE-1A98ADEE307D}"/>
    <cellStyle name="Normal 2 4 10 4" xfId="3211" xr:uid="{FD2CAC08-459E-4CF2-93C0-3F741787BE56}"/>
    <cellStyle name="Normal 2 4 11" xfId="1074" xr:uid="{34007169-D235-42DC-9848-3D9B9F2507EC}"/>
    <cellStyle name="Normal 2 4 11 2" xfId="2219" xr:uid="{E641B1F7-D317-462A-97C8-499FE05DFB60}"/>
    <cellStyle name="Normal 2 4 11 2 2" xfId="3107" xr:uid="{7F2249B0-61C2-4D59-B907-18E9E9702B17}"/>
    <cellStyle name="Normal 2 4 11 2 3" xfId="3333" xr:uid="{21E8F981-7B3B-4D9F-8105-62A123B8B7B7}"/>
    <cellStyle name="Normal 2 4 11 3" xfId="2986" xr:uid="{EEA39D83-B6A4-497D-92AC-22FB29A10194}"/>
    <cellStyle name="Normal 2 4 11 4" xfId="3212" xr:uid="{F8B0E9F1-F838-42E3-B567-3BBC4304259F}"/>
    <cellStyle name="Normal 2 4 12" xfId="1075" xr:uid="{DCD28A7A-819D-4308-ADE3-81FBF265A7B1}"/>
    <cellStyle name="Normal 2 4 12 2" xfId="2220" xr:uid="{19413B06-49CA-4224-B21C-89ADB5366504}"/>
    <cellStyle name="Normal 2 4 12 2 2" xfId="3108" xr:uid="{F0882069-5EC3-4EA2-83C2-A4FEE137C810}"/>
    <cellStyle name="Normal 2 4 12 2 3" xfId="3334" xr:uid="{F9F0F979-16F3-4C89-96C7-2D3C28A95534}"/>
    <cellStyle name="Normal 2 4 12 3" xfId="2987" xr:uid="{43B1F2EA-6557-4661-B8C2-231E0C5CB75E}"/>
    <cellStyle name="Normal 2 4 12 4" xfId="3213" xr:uid="{644C4654-61CD-43F4-886B-B100307A4720}"/>
    <cellStyle name="Normal 2 4 13" xfId="1076" xr:uid="{F6023545-B73E-4533-B9D7-B312EA4A4351}"/>
    <cellStyle name="Normal 2 4 13 2" xfId="2221" xr:uid="{D877D273-A1ED-4695-8AB1-AA8F654F377D}"/>
    <cellStyle name="Normal 2 4 13 2 2" xfId="3109" xr:uid="{A32D8FB3-91CA-4C51-8EF3-58AAB51AAD82}"/>
    <cellStyle name="Normal 2 4 13 2 3" xfId="3335" xr:uid="{D2E80CBE-4004-4472-9BDE-9B3B84D5B83F}"/>
    <cellStyle name="Normal 2 4 13 3" xfId="2988" xr:uid="{FCC65BB4-2EDB-41A5-9730-0F90D641A899}"/>
    <cellStyle name="Normal 2 4 13 4" xfId="3214" xr:uid="{E46C5DB4-B931-4C51-8C1E-7D0A87D52DC8}"/>
    <cellStyle name="Normal 2 4 14" xfId="2217" xr:uid="{8D86441B-4E1D-48C7-B579-C00198B030E9}"/>
    <cellStyle name="Normal 2 4 15" xfId="1072" xr:uid="{4AF0306F-1451-4CAC-AA9A-7F4728D4D09E}"/>
    <cellStyle name="Normal 2 4 2" xfId="1077" xr:uid="{7DEE4C83-24C4-46D2-A62F-590A8094F853}"/>
    <cellStyle name="Normal 2 4 2 2" xfId="2222" xr:uid="{621B9A3F-5779-4B49-A652-8E860AC9D951}"/>
    <cellStyle name="Normal 2 4 2 2 2" xfId="3110" xr:uid="{2AD3E20C-1A5A-489F-A2B8-880A130FA780}"/>
    <cellStyle name="Normal 2 4 2 2 3" xfId="3336" xr:uid="{28D9A45C-1BC2-4BB5-B553-5C23E4F80714}"/>
    <cellStyle name="Normal 2 4 2 3" xfId="2989" xr:uid="{9DA0777F-9825-48F8-9BB2-EEE92EAD9DBF}"/>
    <cellStyle name="Normal 2 4 2 4" xfId="3215" xr:uid="{F2570AA8-F2C6-4A33-AA3D-101EC0440589}"/>
    <cellStyle name="Normal 2 4 3" xfId="1078" xr:uid="{81EF7611-6C81-46FD-8159-E7E010207BCD}"/>
    <cellStyle name="Normal 2 4 3 2" xfId="2223" xr:uid="{2E7BEF20-B0E1-4E6F-B02A-5A5410DF0241}"/>
    <cellStyle name="Normal 2 4 3 2 2" xfId="3111" xr:uid="{2C1D12B5-D632-4E96-977C-D13255BD7627}"/>
    <cellStyle name="Normal 2 4 3 2 3" xfId="3337" xr:uid="{8CC66176-F929-4AA8-8D4A-FD1AF7D17069}"/>
    <cellStyle name="Normal 2 4 3 3" xfId="2990" xr:uid="{2FF33F16-6F43-4415-B358-3B158994A57F}"/>
    <cellStyle name="Normal 2 4 3 4" xfId="3216" xr:uid="{ED71B1C5-A3B6-4949-907F-D363098B69BC}"/>
    <cellStyle name="Normal 2 4 4" xfId="1079" xr:uid="{F49DD128-0E6B-44B0-921F-E2DE0652313C}"/>
    <cellStyle name="Normal 2 4 4 2" xfId="2224" xr:uid="{A6BD8C51-47DA-456E-93FB-914816D5CFE0}"/>
    <cellStyle name="Normal 2 4 4 2 2" xfId="3112" xr:uid="{B3D2CC7B-9857-4032-B6B6-256F77AC0B1E}"/>
    <cellStyle name="Normal 2 4 4 2 3" xfId="3338" xr:uid="{587D209C-7A1C-4E40-9B10-CD258DDB8C48}"/>
    <cellStyle name="Normal 2 4 4 3" xfId="2991" xr:uid="{BB7CAE70-1D5C-41CB-BFE0-4C63B912A867}"/>
    <cellStyle name="Normal 2 4 4 4" xfId="3217" xr:uid="{037FAFA0-3442-46F9-A188-13376B03E610}"/>
    <cellStyle name="Normal 2 4 5" xfId="1080" xr:uid="{9DB90D54-3F11-4165-92AC-1F8F1F66D7D8}"/>
    <cellStyle name="Normal 2 4 5 2" xfId="2225" xr:uid="{1AEC9548-7070-441F-B890-D9CE288D800F}"/>
    <cellStyle name="Normal 2 4 5 2 2" xfId="3113" xr:uid="{8A2DBB69-898B-4634-A7CA-EDEE6111F1FF}"/>
    <cellStyle name="Normal 2 4 5 2 3" xfId="3339" xr:uid="{B8F97C14-CB67-4C1B-BBD9-54548A44F169}"/>
    <cellStyle name="Normal 2 4 5 3" xfId="2992" xr:uid="{3BFDADB9-7AC9-4E14-BF1B-427DBDF7FDCB}"/>
    <cellStyle name="Normal 2 4 5 4" xfId="3218" xr:uid="{11C16ADA-B4D3-4152-81A4-64D582AE2DCA}"/>
    <cellStyle name="Normal 2 4 6" xfId="1081" xr:uid="{F7359707-C411-4F33-9C0D-5ABE7AAAB29A}"/>
    <cellStyle name="Normal 2 4 6 2" xfId="2226" xr:uid="{F359F251-77B5-4F89-BA97-F19D45C3DAA3}"/>
    <cellStyle name="Normal 2 4 6 2 2" xfId="3114" xr:uid="{A90BA85C-6406-43A4-8500-6B3B593B3126}"/>
    <cellStyle name="Normal 2 4 6 2 3" xfId="3340" xr:uid="{B058392E-4544-42A6-873E-AA9548D18138}"/>
    <cellStyle name="Normal 2 4 6 3" xfId="2993" xr:uid="{05744CAB-0C9F-4CE9-B393-2E59E98149F3}"/>
    <cellStyle name="Normal 2 4 6 4" xfId="3219" xr:uid="{3A36BF0D-9D34-4FAF-9CC3-A35A06369C7C}"/>
    <cellStyle name="Normal 2 4 7" xfId="1082" xr:uid="{03E42AF0-6282-4D93-8DA7-A987E1B61703}"/>
    <cellStyle name="Normal 2 4 7 2" xfId="2227" xr:uid="{E5F3B15E-839E-47E0-80AE-0E5B91A8FEFC}"/>
    <cellStyle name="Normal 2 4 7 2 2" xfId="3115" xr:uid="{BC837993-6D54-480B-BFDE-89C5A58828AA}"/>
    <cellStyle name="Normal 2 4 7 2 3" xfId="3341" xr:uid="{74E3460B-4A3E-44EC-8698-93C19AD3F7C6}"/>
    <cellStyle name="Normal 2 4 7 3" xfId="2994" xr:uid="{431E0CDF-50F1-48A1-8273-C1F023E2AB0C}"/>
    <cellStyle name="Normal 2 4 7 4" xfId="3220" xr:uid="{7400B865-EE91-408F-B22A-1EC24CBD5B2F}"/>
    <cellStyle name="Normal 2 4 8" xfId="1083" xr:uid="{59796E7A-E733-46B9-B1FB-9E56C5FCCA45}"/>
    <cellStyle name="Normal 2 4 8 2" xfId="2228" xr:uid="{8E619A79-6BB2-4560-B58E-F67B02419EF6}"/>
    <cellStyle name="Normal 2 4 8 2 2" xfId="3116" xr:uid="{F2062FCF-90C4-4A7E-AB4C-8A0141AC40BD}"/>
    <cellStyle name="Normal 2 4 8 2 3" xfId="3342" xr:uid="{6D2B7623-EBB6-4565-9DEC-39772424AFF1}"/>
    <cellStyle name="Normal 2 4 8 3" xfId="2995" xr:uid="{6FDE4C2D-33EB-4F65-A603-F34FB952DAB8}"/>
    <cellStyle name="Normal 2 4 8 4" xfId="3221" xr:uid="{1E1BDA6A-B586-42A2-877C-CEDFA0FFF6D8}"/>
    <cellStyle name="Normal 2 4 9" xfId="1084" xr:uid="{9B3FC55F-BDFE-4DFA-B4E8-1976367935F3}"/>
    <cellStyle name="Normal 2 4 9 2" xfId="2229" xr:uid="{C4CF51C2-5DC3-4F4B-8E72-81486A42364D}"/>
    <cellStyle name="Normal 2 4 9 2 2" xfId="3117" xr:uid="{097CE927-C5D0-4F0B-92DC-A45C320008FF}"/>
    <cellStyle name="Normal 2 4 9 2 3" xfId="3343" xr:uid="{4DFE4371-B019-4738-9BC7-F8137D3A0F39}"/>
    <cellStyle name="Normal 2 4 9 3" xfId="2996" xr:uid="{C77E3341-C867-433C-81D2-FECB4C8BA57D}"/>
    <cellStyle name="Normal 2 4 9 4" xfId="3222" xr:uid="{AD6199EF-39F8-456D-BE71-EE074A90C98F}"/>
    <cellStyle name="Normal 2 5" xfId="98" xr:uid="{6D525D2B-5BAE-4DAD-BE90-65BCF000D518}"/>
    <cellStyle name="Normal 2 5 2" xfId="2230" xr:uid="{4BF5D399-1A6C-4D58-BEF2-1303F42AB359}"/>
    <cellStyle name="Normal 2 5 3" xfId="1085" xr:uid="{E2217A06-2AD6-4D37-850A-97FD60750FD2}"/>
    <cellStyle name="Normal 2 6" xfId="99" xr:uid="{D33DB1FD-C0E3-43E4-87C1-B46702748052}"/>
    <cellStyle name="Normal 2 6 2" xfId="2231" xr:uid="{DD7E71B1-61BA-43CC-83A3-8D024452014E}"/>
    <cellStyle name="Normal 2 6 3" xfId="1086" xr:uid="{D911DB6E-9FB9-46D9-A342-F135EC659AFF}"/>
    <cellStyle name="Normal 2 7" xfId="100" xr:uid="{A263C746-E45C-44CB-A08D-F9908250BE23}"/>
    <cellStyle name="Normal 2 7 2" xfId="2232" xr:uid="{19A1A949-885C-4BBC-B08A-40C84ECB54E4}"/>
    <cellStyle name="Normal 2 7 3" xfId="1087" xr:uid="{3B3F2F7E-8A58-4288-8D73-179099B7C3D2}"/>
    <cellStyle name="Normal 2 8" xfId="101" xr:uid="{2C9B5CC6-84EA-425D-9FA9-BDB753917F28}"/>
    <cellStyle name="Normal 2 8 2" xfId="2233" xr:uid="{FB8E5815-A20C-4F99-A4A0-771D19E41E07}"/>
    <cellStyle name="Normal 2 8 3" xfId="1088" xr:uid="{F3628FBE-6E43-403D-B951-C460BB0FAD98}"/>
    <cellStyle name="Normal 2 9" xfId="183" xr:uid="{AF6C34BC-6801-4355-B48A-66478A0E8F73}"/>
    <cellStyle name="Normal 2 9 2" xfId="2234" xr:uid="{64C45ABE-D569-4EF1-8A20-AD2AE6D4BEAE}"/>
    <cellStyle name="Normal 2_OTHsectors" xfId="102" xr:uid="{9EE0821B-B245-4240-A81D-7E718878AE2B}"/>
    <cellStyle name="Normal 20" xfId="1089" xr:uid="{72CD5E6E-2C2F-4741-92FC-794FDC5C01DE}"/>
    <cellStyle name="Normal 21" xfId="1090" xr:uid="{C5FDF233-DBE0-4897-A645-DFDAFDCA566F}"/>
    <cellStyle name="Normal 21 2" xfId="2235" xr:uid="{D73EB756-208B-4E87-BDD6-7B5CC3FD445B}"/>
    <cellStyle name="Normal 26" xfId="1091" xr:uid="{031566ED-2AAE-4CA9-B93A-FBDA64AB7ED7}"/>
    <cellStyle name="Normal 26 2" xfId="2236" xr:uid="{6B7571D5-FFF1-446E-A86B-CF0856E59DE8}"/>
    <cellStyle name="Normal 3" xfId="2" xr:uid="{6F5F0363-99B6-40DA-BDE0-F5C804E5FFB7}"/>
    <cellStyle name="Normal 3 10" xfId="1093" xr:uid="{B78BA51C-0E05-4750-AF60-C849C33FFA04}"/>
    <cellStyle name="Normal 3 10 2" xfId="2238" xr:uid="{17F95B7B-75BE-4A03-865A-1A3C97F12149}"/>
    <cellStyle name="Normal 3 11" xfId="1094" xr:uid="{5CE1BBA7-3BBD-4E33-941D-B5215179F7F7}"/>
    <cellStyle name="Normal 3 11 2" xfId="2239" xr:uid="{CA23C183-F0F2-455B-9237-D8BE023EC7CE}"/>
    <cellStyle name="Normal 3 12" xfId="1095" xr:uid="{1B4D8C61-CC51-4AA5-B9E1-9AF213DD3737}"/>
    <cellStyle name="Normal 3 12 2" xfId="2240" xr:uid="{B54780F3-69DA-4A5B-85C3-6DD8B5FCD7E4}"/>
    <cellStyle name="Normal 3 13" xfId="1096" xr:uid="{5FBE83B5-A9E0-4816-AD0A-43EE15C24019}"/>
    <cellStyle name="Normal 3 13 2" xfId="2241" xr:uid="{2AB34350-6DD2-46BF-B948-4104474DEBA3}"/>
    <cellStyle name="Normal 3 14" xfId="2237" xr:uid="{3C7687FC-4474-4699-A6BF-76A701B513FA}"/>
    <cellStyle name="Normal 3 14 2" xfId="3118" xr:uid="{6CB1C65F-3868-41DE-841B-CF53693CE763}"/>
    <cellStyle name="Normal 3 14 3" xfId="3344" xr:uid="{034516FF-155A-4956-92EC-8F9DCA5C3625}"/>
    <cellStyle name="Normal 3 15" xfId="1092" xr:uid="{F5A48843-6747-40A4-ABD9-6066E07CF15D}"/>
    <cellStyle name="Normal 3 16" xfId="2997" xr:uid="{6014F8E0-7770-41AF-9409-A16319AC012B}"/>
    <cellStyle name="Normal 3 17" xfId="3223" xr:uid="{3708E9FD-802B-4952-B0D3-B03A96A86F65}"/>
    <cellStyle name="Normal 3 2" xfId="103" xr:uid="{256E6CB1-B5D6-4282-B7D8-75E700043E32}"/>
    <cellStyle name="Normal 3 2 10" xfId="1097" xr:uid="{BA442DD7-85BC-438F-8F73-B5A88FE7BFDD}"/>
    <cellStyle name="Normal 3 2 2" xfId="104" xr:uid="{04E7963C-524B-403E-A22B-3F17E9F89151}"/>
    <cellStyle name="Normal 3 2 2 2" xfId="2243" xr:uid="{6DFA7783-F6BF-423B-A4EA-DDE9A79C8E53}"/>
    <cellStyle name="Normal 3 2 2 3" xfId="1098" xr:uid="{1549C610-4D75-47E7-966E-A1775F3B8745}"/>
    <cellStyle name="Normal 3 2 3" xfId="1099" xr:uid="{624B9757-CD91-4F3B-BA99-6C955B146E7A}"/>
    <cellStyle name="Normal 3 2 3 2" xfId="2244" xr:uid="{5DDB5601-EA97-4456-B922-9846A049D99B}"/>
    <cellStyle name="Normal 3 2 4" xfId="1100" xr:uid="{5F85F0C3-DCCB-4F80-AB9C-867BE813C8CD}"/>
    <cellStyle name="Normal 3 2 4 2" xfId="2245" xr:uid="{656EC8F1-53C3-4095-A888-42C6B1A45CD9}"/>
    <cellStyle name="Normal 3 2 5" xfId="1101" xr:uid="{F5CDFB7B-7BD7-4ED4-8E06-D8ED3E046F58}"/>
    <cellStyle name="Normal 3 2 5 2" xfId="2246" xr:uid="{40AF1BA8-2694-4694-A6F3-3C0C5B87DEE3}"/>
    <cellStyle name="Normal 3 2 6" xfId="1102" xr:uid="{B9FF2918-DE6A-4775-92E1-F558364F8856}"/>
    <cellStyle name="Normal 3 2 6 2" xfId="2247" xr:uid="{4B285D87-F08E-4714-AD80-D0C45376DAE7}"/>
    <cellStyle name="Normal 3 2 7" xfId="1103" xr:uid="{DE4FCD92-0F47-4AFF-9303-C12DB528BD3E}"/>
    <cellStyle name="Normal 3 2 7 2" xfId="2248" xr:uid="{5DC54D56-EEEF-4BE5-A4C6-CBC1A77F99A6}"/>
    <cellStyle name="Normal 3 2 8" xfId="1104" xr:uid="{5E4A1804-2797-4D36-942C-7A9BE1092EC1}"/>
    <cellStyle name="Normal 3 2 8 2" xfId="2249" xr:uid="{788DB664-5FC3-4499-B982-30FB6486FD50}"/>
    <cellStyle name="Normal 3 2 9" xfId="2242" xr:uid="{2C4B65EE-1F96-4378-9E03-EBE1BEE3ACE1}"/>
    <cellStyle name="Normal 3 3" xfId="105" xr:uid="{200B0883-C6E8-4C8B-9D13-8ECECD164F80}"/>
    <cellStyle name="Normal 3 3 10" xfId="1105" xr:uid="{42DF82F3-CBC9-44F6-BCCC-032C13909B03}"/>
    <cellStyle name="Normal 3 3 2" xfId="1106" xr:uid="{CA5827DC-8D16-469C-A26D-D481D7E8979E}"/>
    <cellStyle name="Normal 3 3 2 2" xfId="2251" xr:uid="{55A0CB27-9D82-4E98-B19B-AF2152B001B9}"/>
    <cellStyle name="Normal 3 3 3" xfId="1107" xr:uid="{716CC93F-3805-49F5-A942-21C18F6220CD}"/>
    <cellStyle name="Normal 3 3 3 2" xfId="2252" xr:uid="{C12B54B9-FCDD-4936-8670-54ED73465FFA}"/>
    <cellStyle name="Normal 3 3 4" xfId="1108" xr:uid="{A12C795F-DDF3-4A79-B1DE-B847F7C4707A}"/>
    <cellStyle name="Normal 3 3 4 2" xfId="2253" xr:uid="{4B708124-D462-43AD-BB36-406C2CD02DFB}"/>
    <cellStyle name="Normal 3 3 5" xfId="1109" xr:uid="{8AA3EE25-91B2-4288-B2D8-D0CA2AB684BF}"/>
    <cellStyle name="Normal 3 3 5 2" xfId="2254" xr:uid="{48948050-5151-448A-A6C0-F71887A66092}"/>
    <cellStyle name="Normal 3 3 6" xfId="1110" xr:uid="{7F7AB184-03AB-4809-915D-031D6AD94777}"/>
    <cellStyle name="Normal 3 3 6 2" xfId="2255" xr:uid="{3CB43FB8-C390-4FF1-83CF-9B5728E68633}"/>
    <cellStyle name="Normal 3 3 7" xfId="1111" xr:uid="{707113DD-63AC-4B65-AFB8-F7D19ED19828}"/>
    <cellStyle name="Normal 3 3 7 2" xfId="2256" xr:uid="{A8720F22-1B3B-4CBE-8893-EAA71138E5C4}"/>
    <cellStyle name="Normal 3 3 8" xfId="1112" xr:uid="{1E59D326-BD66-4902-9FF3-BB03DEA55993}"/>
    <cellStyle name="Normal 3 3 8 2" xfId="2257" xr:uid="{EDDF122C-0595-4D51-A470-171C6D0A070E}"/>
    <cellStyle name="Normal 3 3 9" xfId="2250" xr:uid="{E26399E0-E05F-4915-87EF-C60EAFC88EC4}"/>
    <cellStyle name="Normal 3 4" xfId="106" xr:uid="{DB31478F-B37F-4DA1-8DCC-C369369E3E89}"/>
    <cellStyle name="Normal 3 4 10" xfId="1113" xr:uid="{E0600936-54E1-40D0-B466-063EE01AB265}"/>
    <cellStyle name="Normal 3 4 2" xfId="107" xr:uid="{DD91CE2B-4CB7-4779-8F14-A3A89E66D948}"/>
    <cellStyle name="Normal 3 4 2 2" xfId="2259" xr:uid="{B2876881-AC36-40F3-9E13-FFAF316EADE4}"/>
    <cellStyle name="Normal 3 4 2 3" xfId="1114" xr:uid="{C900CFC4-7763-4ADC-A1FB-421F07CD4558}"/>
    <cellStyle name="Normal 3 4 3" xfId="1115" xr:uid="{07C78848-0C7B-4EC7-BCB2-F99D8C43D075}"/>
    <cellStyle name="Normal 3 4 3 2" xfId="2260" xr:uid="{4F6F68C9-87FB-4609-B3B1-6B6652F7549C}"/>
    <cellStyle name="Normal 3 4 4" xfId="1116" xr:uid="{07FEE782-4982-45C6-A7D8-96FBFD38B89F}"/>
    <cellStyle name="Normal 3 4 4 2" xfId="2261" xr:uid="{B2C896A5-7700-4517-A73F-9FE40A095CDA}"/>
    <cellStyle name="Normal 3 4 5" xfId="1117" xr:uid="{D4C8B3F8-F4CA-4D61-AE21-21638A558DFA}"/>
    <cellStyle name="Normal 3 4 5 2" xfId="2262" xr:uid="{25282417-12CE-460D-8F46-E57A530E5A39}"/>
    <cellStyle name="Normal 3 4 6" xfId="1118" xr:uid="{CB20DB5E-6569-4893-9609-754F545D689F}"/>
    <cellStyle name="Normal 3 4 6 2" xfId="2263" xr:uid="{129A2B45-8C68-44BF-BEEC-B9F8305CD16F}"/>
    <cellStyle name="Normal 3 4 7" xfId="1119" xr:uid="{89866F04-63A1-479A-B4AD-755218319700}"/>
    <cellStyle name="Normal 3 4 7 2" xfId="2264" xr:uid="{7854244D-D4C5-49C7-8C3D-8AC9604B61DF}"/>
    <cellStyle name="Normal 3 4 8" xfId="1120" xr:uid="{D2C64FEE-26A7-42BB-AF5D-D5DC0E394770}"/>
    <cellStyle name="Normal 3 4 8 2" xfId="2265" xr:uid="{2A9E8A5C-DC16-4566-B85D-510F0EE39D66}"/>
    <cellStyle name="Normal 3 4 9" xfId="2258" xr:uid="{71903A5D-1210-489B-80AE-E52C370A93C8}"/>
    <cellStyle name="Normal 3 5" xfId="108" xr:uid="{3DEF06C4-BECC-4495-9BFD-ECAA6853C6BB}"/>
    <cellStyle name="Normal 3 5 10" xfId="1121" xr:uid="{DC041B41-3852-43B0-B393-F3B6A5E8C31E}"/>
    <cellStyle name="Normal 3 5 2" xfId="1122" xr:uid="{A9A0A127-A02B-4FD9-A6F9-BF9BE154EFD5}"/>
    <cellStyle name="Normal 3 5 2 2" xfId="2267" xr:uid="{C50283E8-21D1-4FF1-8719-CE8EFFD3E32B}"/>
    <cellStyle name="Normal 3 5 3" xfId="1123" xr:uid="{CFDF7453-8D99-4DF5-89D3-DF9FA0EDB70C}"/>
    <cellStyle name="Normal 3 5 3 2" xfId="2268" xr:uid="{08161B49-EDE0-4F93-B80F-5050A42E9ED6}"/>
    <cellStyle name="Normal 3 5 4" xfId="1124" xr:uid="{B62E3F74-C5F6-4375-AE28-ED3E6969E760}"/>
    <cellStyle name="Normal 3 5 4 2" xfId="2269" xr:uid="{4D1DA2E8-C47B-4AF2-9A51-DE427DDC6EC6}"/>
    <cellStyle name="Normal 3 5 5" xfId="1125" xr:uid="{0EB6CDDB-1F3F-4FCB-AD98-F1EBB5C77EAE}"/>
    <cellStyle name="Normal 3 5 5 2" xfId="2270" xr:uid="{119BDF46-4DCE-4905-BA6C-1870DB33B3C7}"/>
    <cellStyle name="Normal 3 5 6" xfId="1126" xr:uid="{6E663E1F-314E-4CB6-886A-54A50B04AF8C}"/>
    <cellStyle name="Normal 3 5 6 2" xfId="2271" xr:uid="{34F737DB-932D-4989-8AB3-78E8DB768174}"/>
    <cellStyle name="Normal 3 5 7" xfId="1127" xr:uid="{D7E3218B-E237-4C27-8BBF-52E252921C9D}"/>
    <cellStyle name="Normal 3 5 7 2" xfId="2272" xr:uid="{313A2D33-B7A2-4DFD-8034-2669015E997A}"/>
    <cellStyle name="Normal 3 5 8" xfId="1128" xr:uid="{550CD892-7396-4D2E-B55E-5AF4A0AFBACB}"/>
    <cellStyle name="Normal 3 5 8 2" xfId="2273" xr:uid="{B679FD19-B737-4A7E-9F1A-E74BD3F8A3F5}"/>
    <cellStyle name="Normal 3 5 9" xfId="2266" xr:uid="{342F76D7-68F5-4816-8F67-79596A37B385}"/>
    <cellStyle name="Normal 3 6" xfId="191" xr:uid="{3B8DC409-6077-432B-ACC2-727104413690}"/>
    <cellStyle name="Normal 3 6 2" xfId="2274" xr:uid="{7AD3FEE9-3077-443B-B9E3-B874BEE2FC46}"/>
    <cellStyle name="Normal 3 6 3" xfId="1129" xr:uid="{D2382C96-C68B-4D3A-93A3-A2FB4A7EF55F}"/>
    <cellStyle name="Normal 3 7" xfId="1130" xr:uid="{3F19FE86-B1C5-42AD-9EEE-1DFD6C522A05}"/>
    <cellStyle name="Normal 3 7 2" xfId="2275" xr:uid="{73D3C051-AF1E-4DA4-AF1A-91958CA25266}"/>
    <cellStyle name="Normal 3 8" xfId="1131" xr:uid="{89CAED18-5F1C-4159-9013-DE3A9CF246A4}"/>
    <cellStyle name="Normal 3 8 2" xfId="2276" xr:uid="{1B217D4B-E68A-4F65-A44A-BCEF57B87E53}"/>
    <cellStyle name="Normal 3 9" xfId="1132" xr:uid="{4313D7C5-031B-4479-9B2E-0A53640EF2AF}"/>
    <cellStyle name="Normal 3 9 2" xfId="2277" xr:uid="{2EE471E5-CCB7-4AAF-A612-9414A71882B8}"/>
    <cellStyle name="Normal 4" xfId="109" xr:uid="{20F92A72-F85F-4ED9-8467-39FE485599DB}"/>
    <cellStyle name="Normal 4 10" xfId="1134" xr:uid="{63F92838-EEB8-4A2F-A260-FE47DBDADDB0}"/>
    <cellStyle name="Normal 4 10 2" xfId="2279" xr:uid="{A2401FA4-B3FB-49C4-8EA4-0ADDBA0FA052}"/>
    <cellStyle name="Normal 4 11" xfId="1135" xr:uid="{4079C159-1C7C-4E9A-BADC-E1C4A41C12AD}"/>
    <cellStyle name="Normal 4 11 2" xfId="2280" xr:uid="{81A4D1FF-441B-4592-9A47-FD86D6D8A487}"/>
    <cellStyle name="Normal 4 12" xfId="1136" xr:uid="{10FCE92E-2E5E-44E7-908D-F2BA443B8A0F}"/>
    <cellStyle name="Normal 4 12 2" xfId="2281" xr:uid="{B461D431-900D-4EC7-A390-E65C5A59280B}"/>
    <cellStyle name="Normal 4 13" xfId="2278" xr:uid="{A917936E-DF97-4FC3-B220-86959E331BF3}"/>
    <cellStyle name="Normal 4 14" xfId="1133" xr:uid="{284F4029-296E-484C-A55B-3EF5C75B1825}"/>
    <cellStyle name="Normal 4 2" xfId="110" xr:uid="{03F4ED60-4FA1-4C97-85F3-E9207FDBD23C}"/>
    <cellStyle name="Normal 4 2 10" xfId="1137" xr:uid="{4E96B0A4-3ACD-453E-9171-225E3A4441EB}"/>
    <cellStyle name="Normal 4 2 2" xfId="1138" xr:uid="{BE450FA8-DF9C-4AD4-8FE0-C76DEBB09E63}"/>
    <cellStyle name="Normal 4 2 2 10" xfId="1139" xr:uid="{E212ABCB-27F2-43C0-86DC-627D7958D02E}"/>
    <cellStyle name="Normal 4 2 2 10 2" xfId="2284" xr:uid="{E149C70C-08FD-4C38-928D-CC83BFFBFFBC}"/>
    <cellStyle name="Normal 4 2 2 10 2 2" xfId="3119" xr:uid="{DE8C600B-CC81-42DE-8D36-2571C816EA85}"/>
    <cellStyle name="Normal 4 2 2 10 2 3" xfId="3345" xr:uid="{659D9631-643D-4B6A-863E-9E060B5BB3AE}"/>
    <cellStyle name="Normal 4 2 2 10 3" xfId="2998" xr:uid="{F9D47421-C114-45BE-9C74-B1C9A687B449}"/>
    <cellStyle name="Normal 4 2 2 10 4" xfId="3224" xr:uid="{C6361692-7512-4F70-914C-D8E04863D912}"/>
    <cellStyle name="Normal 4 2 2 11" xfId="1140" xr:uid="{7735AD32-C9F2-4F31-BEAB-A9BD92AEC1AE}"/>
    <cellStyle name="Normal 4 2 2 11 2" xfId="2285" xr:uid="{071AB69E-0528-46A2-A139-8FFC690B51F1}"/>
    <cellStyle name="Normal 4 2 2 11 2 2" xfId="3120" xr:uid="{5C0C5BD2-4CA7-4F4C-ACF3-D64AB0632C3B}"/>
    <cellStyle name="Normal 4 2 2 11 2 3" xfId="3346" xr:uid="{58534E04-6366-4A05-B2F7-AE52DE05056A}"/>
    <cellStyle name="Normal 4 2 2 11 3" xfId="2999" xr:uid="{1F12DEE8-106B-4C79-80D8-2F896E55CA04}"/>
    <cellStyle name="Normal 4 2 2 11 4" xfId="3225" xr:uid="{85370B93-90AF-49B3-AB46-E2DFACAA8739}"/>
    <cellStyle name="Normal 4 2 2 12" xfId="1141" xr:uid="{E65EB25D-A343-4C1A-B6B4-8631FACC0435}"/>
    <cellStyle name="Normal 4 2 2 12 2" xfId="2286" xr:uid="{4EB73A05-519A-4222-B0BE-1D522E95CD26}"/>
    <cellStyle name="Normal 4 2 2 12 2 2" xfId="3121" xr:uid="{ED5C38CD-80ED-45DA-9ED1-756A99A90461}"/>
    <cellStyle name="Normal 4 2 2 12 2 3" xfId="3347" xr:uid="{AED41343-0755-40CD-A7EC-BBFD6AE387D5}"/>
    <cellStyle name="Normal 4 2 2 12 3" xfId="3000" xr:uid="{335BD07C-E07E-4E98-B06C-6595017B8937}"/>
    <cellStyle name="Normal 4 2 2 12 4" xfId="3226" xr:uid="{8129D974-1C68-4FF5-A3C0-F6D62D8A98DA}"/>
    <cellStyle name="Normal 4 2 2 13" xfId="1142" xr:uid="{B114F7A8-3FEE-4666-B500-63BA9497396F}"/>
    <cellStyle name="Normal 4 2 2 13 2" xfId="2287" xr:uid="{AD2A47A7-53E6-4B97-806F-260419FD0357}"/>
    <cellStyle name="Normal 4 2 2 13 2 2" xfId="3122" xr:uid="{95D22473-9557-49CD-AA8E-4C5C0980CCCF}"/>
    <cellStyle name="Normal 4 2 2 13 2 3" xfId="3348" xr:uid="{A2F208A5-1388-4FC8-BBDB-F89B2703B045}"/>
    <cellStyle name="Normal 4 2 2 13 3" xfId="3001" xr:uid="{2C5FD026-14B6-420A-94AC-AA152886A584}"/>
    <cellStyle name="Normal 4 2 2 13 4" xfId="3227" xr:uid="{CFFB745F-2F1D-41D0-9CBB-E900EC182A75}"/>
    <cellStyle name="Normal 4 2 2 14" xfId="2283" xr:uid="{BA397A29-EE98-4F6C-B762-8A78DF154E94}"/>
    <cellStyle name="Normal 4 2 2 2" xfId="1143" xr:uid="{9783B2DD-C9B6-4B48-8418-3998A69D18AB}"/>
    <cellStyle name="Normal 4 2 2 2 10" xfId="1144" xr:uid="{AF00E86C-347C-4B57-80DD-D29DC6CCA2BD}"/>
    <cellStyle name="Normal 4 2 2 2 10 2" xfId="2289" xr:uid="{E44B6DFC-5E47-489A-9E2C-05116F823DDB}"/>
    <cellStyle name="Normal 4 2 2 2 11" xfId="1145" xr:uid="{9129EBD2-1925-4707-A555-169CCC486A53}"/>
    <cellStyle name="Normal 4 2 2 2 11 2" xfId="2290" xr:uid="{18296D8D-D43F-48DE-BDD0-864AD8F39050}"/>
    <cellStyle name="Normal 4 2 2 2 12" xfId="1146" xr:uid="{A6EBD951-717C-4C40-A203-ED93C8BCEA17}"/>
    <cellStyle name="Normal 4 2 2 2 12 2" xfId="2291" xr:uid="{44083744-69F1-46AC-AAAA-C83455E269B0}"/>
    <cellStyle name="Normal 4 2 2 2 13" xfId="1147" xr:uid="{FE4A489C-2CFE-45A1-A2BA-6D28C26B9673}"/>
    <cellStyle name="Normal 4 2 2 2 13 2" xfId="2292" xr:uid="{25BD9194-DD23-4D6A-8F01-85DD6CD2F47B}"/>
    <cellStyle name="Normal 4 2 2 2 14" xfId="2288" xr:uid="{8A61EF5C-F334-4206-804A-BB17FFA3E86A}"/>
    <cellStyle name="Normal 4 2 2 2 14 2" xfId="3123" xr:uid="{F0D21AA4-26D0-4E9F-BF12-E7516BCCF891}"/>
    <cellStyle name="Normal 4 2 2 2 14 3" xfId="3349" xr:uid="{D9943CC0-2A58-4286-A5A6-B58A41512B59}"/>
    <cellStyle name="Normal 4 2 2 2 15" xfId="3002" xr:uid="{A13B0BD5-F39B-439E-A82E-8476EF41BE7F}"/>
    <cellStyle name="Normal 4 2 2 2 16" xfId="3228" xr:uid="{6BBF83F9-2FDC-4ACE-BCBC-33DDD187560E}"/>
    <cellStyle name="Normal 4 2 2 2 2" xfId="1148" xr:uid="{25DA36A5-6E95-413C-A12A-654DA95F2259}"/>
    <cellStyle name="Normal 4 2 2 2 2 2" xfId="2293" xr:uid="{7E1F6224-2491-4C94-98DE-92B5552EB02A}"/>
    <cellStyle name="Normal 4 2 2 2 3" xfId="1149" xr:uid="{765B7581-3285-4D08-B834-3B29F8D9BF33}"/>
    <cellStyle name="Normal 4 2 2 2 3 2" xfId="2294" xr:uid="{780EE4F2-7E86-47F7-8FC0-2AB85A26C3C8}"/>
    <cellStyle name="Normal 4 2 2 2 4" xfId="1150" xr:uid="{271C8AAA-6669-4500-A31A-9C191C6D1185}"/>
    <cellStyle name="Normal 4 2 2 2 4 2" xfId="2295" xr:uid="{7530E4D2-92CA-413E-ADD7-A6C66EB50068}"/>
    <cellStyle name="Normal 4 2 2 2 5" xfId="1151" xr:uid="{68DD3823-2C2F-489E-9455-372D29B2420B}"/>
    <cellStyle name="Normal 4 2 2 2 5 2" xfId="2296" xr:uid="{4A6F8B94-C562-46FA-8693-9838AA0CE7D3}"/>
    <cellStyle name="Normal 4 2 2 2 6" xfId="1152" xr:uid="{DCF054C6-CE1A-4929-BF55-5FEB76813C01}"/>
    <cellStyle name="Normal 4 2 2 2 6 2" xfId="2297" xr:uid="{2FDB68A6-E09A-4ECC-B56B-7720D7C610CC}"/>
    <cellStyle name="Normal 4 2 2 2 7" xfId="1153" xr:uid="{ED724265-AA45-4DDF-8CCD-E384D749DA75}"/>
    <cellStyle name="Normal 4 2 2 2 7 2" xfId="2298" xr:uid="{419C752C-DFC4-4606-BFB0-05ACF232BCF0}"/>
    <cellStyle name="Normal 4 2 2 2 8" xfId="1154" xr:uid="{1FCAF0F1-F7E7-4A76-9470-9C505FD8FFC4}"/>
    <cellStyle name="Normal 4 2 2 2 8 2" xfId="2299" xr:uid="{2F07CCC2-843F-4982-A2F4-0DCB9CA3E0BE}"/>
    <cellStyle name="Normal 4 2 2 2 9" xfId="1155" xr:uid="{316FF999-5DD1-4B99-A58F-79940D0C85D1}"/>
    <cellStyle name="Normal 4 2 2 2 9 2" xfId="2300" xr:uid="{04420943-7EBF-49F0-9950-55511A3AAAF3}"/>
    <cellStyle name="Normal 4 2 2 3" xfId="1156" xr:uid="{255A6F5A-0044-4483-826F-B82577869A4E}"/>
    <cellStyle name="Normal 4 2 2 3 2" xfId="2301" xr:uid="{6B30DBCD-AE88-4D38-B2F0-7574C59312EE}"/>
    <cellStyle name="Normal 4 2 2 3 2 2" xfId="3124" xr:uid="{395AE1E9-A406-4DF2-A8BF-AAC5A95BD9BB}"/>
    <cellStyle name="Normal 4 2 2 3 2 3" xfId="3350" xr:uid="{B582EEAB-EBCE-43D2-A4DA-314EABF67860}"/>
    <cellStyle name="Normal 4 2 2 3 3" xfId="3003" xr:uid="{A50E4ABD-24F0-47AB-86B5-00999D560201}"/>
    <cellStyle name="Normal 4 2 2 3 4" xfId="3229" xr:uid="{391F6663-8742-4F1A-B139-0CED3BB61A3B}"/>
    <cellStyle name="Normal 4 2 2 4" xfId="1157" xr:uid="{AC309034-6967-4D73-AEBF-1C88063546E0}"/>
    <cellStyle name="Normal 4 2 2 4 2" xfId="2302" xr:uid="{63F84C0C-D3B2-4DED-82C8-4362481BD4FA}"/>
    <cellStyle name="Normal 4 2 2 4 2 2" xfId="3125" xr:uid="{0E0272E2-BE27-4BF9-BF28-66C7CD914B60}"/>
    <cellStyle name="Normal 4 2 2 4 2 3" xfId="3351" xr:uid="{77333EA5-85BF-49C9-AE66-EC4B6E5B5C23}"/>
    <cellStyle name="Normal 4 2 2 4 3" xfId="3004" xr:uid="{D21CD899-41CE-4881-9C34-6E90E4A18503}"/>
    <cellStyle name="Normal 4 2 2 4 4" xfId="3230" xr:uid="{0F38581D-7A37-46CE-853C-BA356E49958B}"/>
    <cellStyle name="Normal 4 2 2 5" xfId="1158" xr:uid="{08780906-4E2A-42CF-9713-F20C658D031F}"/>
    <cellStyle name="Normal 4 2 2 5 2" xfId="2303" xr:uid="{D0D5637D-673F-4B7E-B39A-26E119B6A7FB}"/>
    <cellStyle name="Normal 4 2 2 5 2 2" xfId="3126" xr:uid="{05532A14-8709-496D-A66F-21EA531A1A15}"/>
    <cellStyle name="Normal 4 2 2 5 2 3" xfId="3352" xr:uid="{831985C3-C2C6-4920-A89F-2EA4A25A8444}"/>
    <cellStyle name="Normal 4 2 2 5 3" xfId="3005" xr:uid="{0C45FBAA-FE8C-4EF7-96A7-D5D926CFA9B2}"/>
    <cellStyle name="Normal 4 2 2 5 4" xfId="3231" xr:uid="{9F45F29C-00D8-4C2D-9580-91DAADBB7606}"/>
    <cellStyle name="Normal 4 2 2 6" xfId="1159" xr:uid="{6F36EE1F-D733-4968-9AEC-3DDA25330E79}"/>
    <cellStyle name="Normal 4 2 2 6 2" xfId="2304" xr:uid="{B23EAE1A-5814-4CBD-8F45-C114595837C6}"/>
    <cellStyle name="Normal 4 2 2 6 2 2" xfId="3127" xr:uid="{2EF0D9C4-0D69-4E28-BC82-8F56F87275C7}"/>
    <cellStyle name="Normal 4 2 2 6 2 3" xfId="3353" xr:uid="{C5FD6365-9772-414E-AC60-0F695FDC01CC}"/>
    <cellStyle name="Normal 4 2 2 6 3" xfId="3006" xr:uid="{27B75DF9-2D46-4D50-9F33-7E75C9ED76D8}"/>
    <cellStyle name="Normal 4 2 2 6 4" xfId="3232" xr:uid="{5C7F4BA3-58D9-4534-A521-7B2360DED40E}"/>
    <cellStyle name="Normal 4 2 2 7" xfId="1160" xr:uid="{797DB2D8-F0EA-4DC9-BB03-59498B82888B}"/>
    <cellStyle name="Normal 4 2 2 7 2" xfId="2305" xr:uid="{9013401E-7209-43B1-88B2-EEA3A63ACB16}"/>
    <cellStyle name="Normal 4 2 2 7 2 2" xfId="3128" xr:uid="{37B922F5-B32B-4314-9508-5E8523EFF4EF}"/>
    <cellStyle name="Normal 4 2 2 7 2 3" xfId="3354" xr:uid="{F947EE3C-C9C5-4E95-8550-3AE4EFD63535}"/>
    <cellStyle name="Normal 4 2 2 7 3" xfId="3007" xr:uid="{A22C6596-1D7D-4452-B855-08697CA69A22}"/>
    <cellStyle name="Normal 4 2 2 7 4" xfId="3233" xr:uid="{FC65B85E-BA42-49EB-83B5-F972D0B58BAE}"/>
    <cellStyle name="Normal 4 2 2 8" xfId="1161" xr:uid="{AE2F1FCF-289D-46FC-9D8C-9012180A6CB4}"/>
    <cellStyle name="Normal 4 2 2 8 2" xfId="2306" xr:uid="{260C4454-611A-414A-8C4F-0A07BCB94957}"/>
    <cellStyle name="Normal 4 2 2 8 2 2" xfId="3129" xr:uid="{BC27B1E8-78EE-4261-AF95-5E1996B01F87}"/>
    <cellStyle name="Normal 4 2 2 8 2 3" xfId="3355" xr:uid="{8AE93996-FB34-4908-8392-0FE6AD36AAC0}"/>
    <cellStyle name="Normal 4 2 2 8 3" xfId="3008" xr:uid="{1B3AE3C6-06E4-4131-924D-C3C9BBDB1DD3}"/>
    <cellStyle name="Normal 4 2 2 8 4" xfId="3234" xr:uid="{BF9CA5AA-B9D5-4443-9C73-663E873B7EEA}"/>
    <cellStyle name="Normal 4 2 2 9" xfId="1162" xr:uid="{D68844C8-D762-48DD-876F-E0598D2B3959}"/>
    <cellStyle name="Normal 4 2 2 9 2" xfId="2307" xr:uid="{1C77EF79-460F-4645-A661-091B1A6CF487}"/>
    <cellStyle name="Normal 4 2 2 9 2 2" xfId="3130" xr:uid="{A9DBCADA-8128-491D-9034-F407DB53E47A}"/>
    <cellStyle name="Normal 4 2 2 9 2 3" xfId="3356" xr:uid="{12FA4ADD-1B8C-4A7B-9BF2-B330E34FBDC0}"/>
    <cellStyle name="Normal 4 2 2 9 3" xfId="3009" xr:uid="{FB2E3C99-02C9-4389-9077-9C9102D2E05B}"/>
    <cellStyle name="Normal 4 2 2 9 4" xfId="3235" xr:uid="{BE112BFA-84AD-4545-99B7-2576700EA521}"/>
    <cellStyle name="Normal 4 2 3" xfId="1163" xr:uid="{2CAB45A7-16C7-4D16-9A9E-856E8A68BB4F}"/>
    <cellStyle name="Normal 4 2 3 2" xfId="2308" xr:uid="{FD3F8765-5CFE-498D-B52F-BBE089910034}"/>
    <cellStyle name="Normal 4 2 4" xfId="1164" xr:uid="{22C1B0A3-798A-4B81-9C32-C0AE00FC0728}"/>
    <cellStyle name="Normal 4 2 4 2" xfId="2309" xr:uid="{4F57B40A-B902-4BA6-899D-AC74D0AB0144}"/>
    <cellStyle name="Normal 4 2 5" xfId="1165" xr:uid="{8523E974-0110-4C47-AE13-F9B84ED86964}"/>
    <cellStyle name="Normal 4 2 5 2" xfId="2310" xr:uid="{BE3BF2CA-3D5D-4A36-9122-91F496D160E9}"/>
    <cellStyle name="Normal 4 2 6" xfId="1166" xr:uid="{08555237-985D-495A-A2AA-4F4CB92DFE37}"/>
    <cellStyle name="Normal 4 2 6 2" xfId="2311" xr:uid="{0ED1C0C0-6D46-474D-9AAE-9175EEF685B6}"/>
    <cellStyle name="Normal 4 2 7" xfId="1167" xr:uid="{13D2DA6F-8120-4F3E-AD96-704132853AB2}"/>
    <cellStyle name="Normal 4 2 7 2" xfId="2312" xr:uid="{7CA807FE-3CB3-49DD-A7AA-C4C4DDEE7391}"/>
    <cellStyle name="Normal 4 2 8" xfId="1168" xr:uid="{4EEFB842-6C05-473A-83D5-9490BB9C6D72}"/>
    <cellStyle name="Normal 4 2 8 2" xfId="2313" xr:uid="{B38A0AA8-6374-4A60-B22B-B241425CFD16}"/>
    <cellStyle name="Normal 4 2 9" xfId="2282" xr:uid="{1FAF187F-F264-4834-AD44-05B263D0D8B7}"/>
    <cellStyle name="Normal 4 3" xfId="111" xr:uid="{CC17DCB1-AFA4-437F-88BF-3A8DC99EA9B4}"/>
    <cellStyle name="Normal 4 3 10" xfId="1169" xr:uid="{C120254B-D0CE-42FA-8B99-7614E1995CEF}"/>
    <cellStyle name="Normal 4 3 2" xfId="1170" xr:uid="{F4934A53-B989-4516-A141-836FE85D8BB0}"/>
    <cellStyle name="Normal 4 3 2 2" xfId="2315" xr:uid="{E666A403-D3D4-462F-932D-949893356D2C}"/>
    <cellStyle name="Normal 4 3 3" xfId="1171" xr:uid="{23BCFFFC-13CC-4B63-90D6-D14EE70F0239}"/>
    <cellStyle name="Normal 4 3 3 2" xfId="2316" xr:uid="{8E648C8E-C8DC-4707-A597-5917CB2DD78F}"/>
    <cellStyle name="Normal 4 3 4" xfId="1172" xr:uid="{0B1873BD-4C9B-4660-84CD-A4F179706F5F}"/>
    <cellStyle name="Normal 4 3 4 2" xfId="2317" xr:uid="{C82146FA-8D18-432A-97EE-20AA6405241D}"/>
    <cellStyle name="Normal 4 3 5" xfId="1173" xr:uid="{EBC08EED-3C44-4466-81AE-E96DFC3550A6}"/>
    <cellStyle name="Normal 4 3 5 2" xfId="2318" xr:uid="{CE74F793-5C57-4F9D-B20A-2B7797E84C93}"/>
    <cellStyle name="Normal 4 3 6" xfId="1174" xr:uid="{0802C969-B8FC-41FC-9900-A3C22398832C}"/>
    <cellStyle name="Normal 4 3 6 2" xfId="2319" xr:uid="{6A9B9B1F-460D-47F8-A221-C41DC2AC1465}"/>
    <cellStyle name="Normal 4 3 7" xfId="1175" xr:uid="{66DDE21F-EE37-4EE1-A0FE-821ECC6E18DD}"/>
    <cellStyle name="Normal 4 3 7 2" xfId="2320" xr:uid="{48960DF3-D4C6-4A2C-8DEC-E842193790B8}"/>
    <cellStyle name="Normal 4 3 8" xfId="1176" xr:uid="{B6FB758C-8403-4FCE-B131-A86F81F4AC33}"/>
    <cellStyle name="Normal 4 3 8 2" xfId="2321" xr:uid="{4C1A36F9-FF85-44DC-AC4C-2539F63E8627}"/>
    <cellStyle name="Normal 4 3 9" xfId="2314" xr:uid="{C5D49807-09DC-4378-978B-72636673D4F9}"/>
    <cellStyle name="Normal 4 4" xfId="112" xr:uid="{00A40A56-C3C7-4E8D-BFBF-D0D98F0239FC}"/>
    <cellStyle name="Normal 4 4 10" xfId="1177" xr:uid="{EE34856E-C428-4C99-94A2-C60D098A98D3}"/>
    <cellStyle name="Normal 4 4 2" xfId="1178" xr:uid="{C9E10CC2-B100-4B9B-8445-6DC7D156A6BE}"/>
    <cellStyle name="Normal 4 4 2 2" xfId="2323" xr:uid="{70BD0193-E585-4B4C-9ABB-7A5278609980}"/>
    <cellStyle name="Normal 4 4 3" xfId="1179" xr:uid="{344814FD-4E52-4746-A953-CAA3729BFF98}"/>
    <cellStyle name="Normal 4 4 3 2" xfId="2324" xr:uid="{BA1EF9EA-97D0-456B-89E7-5DAEBDC60050}"/>
    <cellStyle name="Normal 4 4 4" xfId="1180" xr:uid="{33B12F63-C913-4183-8AE9-D0DE5BC1F029}"/>
    <cellStyle name="Normal 4 4 4 2" xfId="2325" xr:uid="{2DBD9731-2976-4CDC-827E-E13405494333}"/>
    <cellStyle name="Normal 4 4 5" xfId="1181" xr:uid="{B0437FCF-528D-4A7E-9C9A-8EACD1640F5E}"/>
    <cellStyle name="Normal 4 4 5 2" xfId="2326" xr:uid="{52FC65E3-B11B-40CC-AE6C-07F1CE4B9CAC}"/>
    <cellStyle name="Normal 4 4 6" xfId="1182" xr:uid="{6E5E8C29-DE38-42B5-BA68-194AB33F424C}"/>
    <cellStyle name="Normal 4 4 6 2" xfId="2327" xr:uid="{FD7E0EEB-0D93-4B13-9F01-19CB0F3B5D1D}"/>
    <cellStyle name="Normal 4 4 7" xfId="1183" xr:uid="{D82BF19F-B27D-41E3-AF43-547FCEE685BC}"/>
    <cellStyle name="Normal 4 4 7 2" xfId="2328" xr:uid="{063D0FFF-6E17-4BBC-B919-CF80FA8A52B6}"/>
    <cellStyle name="Normal 4 4 8" xfId="1184" xr:uid="{2683F2B1-8E6F-4DB5-9A0B-B029B9885F5C}"/>
    <cellStyle name="Normal 4 4 8 2" xfId="2329" xr:uid="{863FD62C-3361-4E92-B472-6F18F0F5CFA4}"/>
    <cellStyle name="Normal 4 4 9" xfId="2322" xr:uid="{EB3F0F05-F970-4041-8B70-47BB681F7D36}"/>
    <cellStyle name="Normal 4 5" xfId="1185" xr:uid="{C518D2F6-AEBF-4491-B4D1-C83F9A4AA24B}"/>
    <cellStyle name="Normal 4 5 2" xfId="1186" xr:uid="{6F04B772-E5E3-4A44-9888-DDC3015E5898}"/>
    <cellStyle name="Normal 4 5 2 2" xfId="2331" xr:uid="{C8DE292D-DED8-4858-8931-690009D84928}"/>
    <cellStyle name="Normal 4 5 3" xfId="1187" xr:uid="{11E60412-E515-4172-BEF6-54150C193728}"/>
    <cellStyle name="Normal 4 5 3 2" xfId="2332" xr:uid="{01C43345-905B-4992-9ADE-1E3EC5FF4ECE}"/>
    <cellStyle name="Normal 4 5 4" xfId="1188" xr:uid="{8BCA488C-F57B-40C5-A0C0-B3C5734C598A}"/>
    <cellStyle name="Normal 4 5 4 2" xfId="2333" xr:uid="{5F307197-F018-41A5-9082-70616B99427D}"/>
    <cellStyle name="Normal 4 5 5" xfId="1189" xr:uid="{6D8AAC47-661E-41B9-BFE1-25FF0654C380}"/>
    <cellStyle name="Normal 4 5 5 2" xfId="2334" xr:uid="{F0529F19-CA54-4321-B976-2B7F2B2AB40E}"/>
    <cellStyle name="Normal 4 5 6" xfId="1190" xr:uid="{A9AE2843-D37D-4475-85D9-1F71595C7BFF}"/>
    <cellStyle name="Normal 4 5 6 2" xfId="2335" xr:uid="{D2E1041C-00FD-4C79-9C6B-5874A4977438}"/>
    <cellStyle name="Normal 4 5 7" xfId="1191" xr:uid="{B4A0E212-BBE3-47CB-8C33-9507E466F6F2}"/>
    <cellStyle name="Normal 4 5 7 2" xfId="2336" xr:uid="{6001451F-1300-43F3-9313-AFFFA03A4595}"/>
    <cellStyle name="Normal 4 5 8" xfId="1192" xr:uid="{608F98A6-2A51-48FC-9C01-A6D469EB5C5B}"/>
    <cellStyle name="Normal 4 5 8 2" xfId="2337" xr:uid="{99E10400-8F0B-4350-87CA-9A15420FCC95}"/>
    <cellStyle name="Normal 4 5 9" xfId="2330" xr:uid="{9D7F02B2-155C-42E2-B6C9-BD8AA9C21C71}"/>
    <cellStyle name="Normal 4 6" xfId="1193" xr:uid="{29059A7B-CC73-4AE4-8AA5-5A80A7A75D89}"/>
    <cellStyle name="Normal 4 6 2" xfId="2338" xr:uid="{088C5C60-0E8A-4D48-9D86-78AF16145287}"/>
    <cellStyle name="Normal 4 7" xfId="1194" xr:uid="{05007A0E-48D9-434B-B01C-CB991B5E6BB0}"/>
    <cellStyle name="Normal 4 7 2" xfId="2339" xr:uid="{1A80E9E4-7311-458E-BC7D-11F2AABA8C9C}"/>
    <cellStyle name="Normal 4 8" xfId="1195" xr:uid="{C2EA5A2A-7A59-4B4F-851B-98F7C17AB2CB}"/>
    <cellStyle name="Normal 4 8 2" xfId="2340" xr:uid="{90285BFE-D8A3-4A5A-9753-5E500AC61248}"/>
    <cellStyle name="Normal 4 9" xfId="1196" xr:uid="{7674E494-9BA7-4F34-8B91-6B4BFFDA7539}"/>
    <cellStyle name="Normal 4 9 2" xfId="2341" xr:uid="{18CEB631-B212-4C85-96A9-12368C8718F2}"/>
    <cellStyle name="Normal 5" xfId="113" xr:uid="{5E4D3CCA-8713-4673-A6E1-791CDE0B57A0}"/>
    <cellStyle name="Normal 5 10" xfId="1198" xr:uid="{14CEE558-DC34-427B-BAFE-B45D3A5FC97A}"/>
    <cellStyle name="Normal 5 10 2" xfId="2343" xr:uid="{5072AAB6-CE3B-4776-BD3D-8CAC19D4BC4D}"/>
    <cellStyle name="Normal 5 11" xfId="1199" xr:uid="{ACFFF1BB-E4DD-4968-AE8E-C4F09FE12684}"/>
    <cellStyle name="Normal 5 11 2" xfId="2344" xr:uid="{527BD5CF-2F80-4E65-B3C5-ED055718DEC5}"/>
    <cellStyle name="Normal 5 12" xfId="1200" xr:uid="{9963BC40-5CE0-406B-A76D-81A9DBDC89AE}"/>
    <cellStyle name="Normal 5 12 2" xfId="2345" xr:uid="{28328EE9-1E77-4B20-9485-4A4B55CD2485}"/>
    <cellStyle name="Normal 5 13" xfId="1201" xr:uid="{0F325359-0CC5-4482-95E7-ED91FE48B470}"/>
    <cellStyle name="Normal 5 13 2" xfId="2346" xr:uid="{BA914884-725B-40A9-95C9-0140DF5DD2D2}"/>
    <cellStyle name="Normal 5 14" xfId="2342" xr:uid="{5940614D-A2C3-4BE2-BC4B-1F2D1DDE6FFD}"/>
    <cellStyle name="Normal 5 14 2" xfId="3131" xr:uid="{97D6BEB3-039E-4CC9-896C-4AE6194D2B1D}"/>
    <cellStyle name="Normal 5 14 3" xfId="3357" xr:uid="{BB1E0651-F084-462F-BB5B-51265FAEAF77}"/>
    <cellStyle name="Normal 5 15" xfId="1197" xr:uid="{C17308D9-9D57-4E64-BA2F-6E9A5AB12DB9}"/>
    <cellStyle name="Normal 5 16" xfId="3010" xr:uid="{EBEC701F-442B-4880-ADEA-B4EA740ED9EC}"/>
    <cellStyle name="Normal 5 17" xfId="3236" xr:uid="{2C3B9A0A-EEE9-479C-B86B-90EB7EE28125}"/>
    <cellStyle name="Normal 5 2" xfId="114" xr:uid="{5E7B21E7-AC2D-4658-8C20-E15C48F87A0E}"/>
    <cellStyle name="Normal 5 2 10" xfId="2347" xr:uid="{A3BAED90-3914-42E2-B0F3-E36ABDBE020B}"/>
    <cellStyle name="Normal 5 2 10 2" xfId="3132" xr:uid="{E7E4F151-83B0-4287-A23A-085D4B4AC5D4}"/>
    <cellStyle name="Normal 5 2 10 3" xfId="3358" xr:uid="{801FD617-151A-48E1-B8BF-CC5DB35C5507}"/>
    <cellStyle name="Normal 5 2 11" xfId="1202" xr:uid="{EB349FDD-8A1D-459C-B677-0042418942C4}"/>
    <cellStyle name="Normal 5 2 12" xfId="3011" xr:uid="{BEBBB13D-7ECB-4604-8C05-49442FD8F70A}"/>
    <cellStyle name="Normal 5 2 13" xfId="3237" xr:uid="{D77800C7-C7F9-48DE-BC4F-969419EC26F1}"/>
    <cellStyle name="Normal 5 2 2" xfId="1203" xr:uid="{833DF40E-6852-46CC-BB5C-85248CFDE6F9}"/>
    <cellStyle name="Normal 5 2 2 10" xfId="1204" xr:uid="{D57115DE-5AED-4583-A6CB-14CDC62B3E54}"/>
    <cellStyle name="Normal 5 2 2 10 2" xfId="2349" xr:uid="{9D280152-95A4-4E68-A66C-8F3AC06F1D87}"/>
    <cellStyle name="Normal 5 2 2 10 2 2" xfId="3133" xr:uid="{4E870C23-E90D-49B2-86EB-66B023807F41}"/>
    <cellStyle name="Normal 5 2 2 10 2 3" xfId="3359" xr:uid="{80D9A412-4DE7-4A86-BE95-FCBDCB036147}"/>
    <cellStyle name="Normal 5 2 2 10 3" xfId="3012" xr:uid="{7CE994F5-8BF8-4B5D-B28D-9C29A85BCDD8}"/>
    <cellStyle name="Normal 5 2 2 10 4" xfId="3238" xr:uid="{FCF229A4-25E7-49DF-9934-F341D2B7BB63}"/>
    <cellStyle name="Normal 5 2 2 11" xfId="1205" xr:uid="{2F4C4B76-8AFC-4690-B44D-302249377926}"/>
    <cellStyle name="Normal 5 2 2 11 2" xfId="2350" xr:uid="{F21857B4-672D-4648-8BC0-DBBE6CFE82E3}"/>
    <cellStyle name="Normal 5 2 2 11 2 2" xfId="3134" xr:uid="{40DD5435-9A46-42D5-A8E0-38A22CA9F4E3}"/>
    <cellStyle name="Normal 5 2 2 11 2 3" xfId="3360" xr:uid="{A973F5D2-590F-4362-B766-E1B6C4DE87C4}"/>
    <cellStyle name="Normal 5 2 2 11 3" xfId="3013" xr:uid="{915FA53C-9515-45C0-B7C7-C491D7C4B0D9}"/>
    <cellStyle name="Normal 5 2 2 11 4" xfId="3239" xr:uid="{DABE856B-D6B9-4018-B3B1-330C1BD11453}"/>
    <cellStyle name="Normal 5 2 2 12" xfId="1206" xr:uid="{5509281C-7588-40BA-9C90-3AB344D8DCA3}"/>
    <cellStyle name="Normal 5 2 2 12 2" xfId="2351" xr:uid="{D1E4E1A6-3182-4631-92BA-10D218E5DE03}"/>
    <cellStyle name="Normal 5 2 2 12 2 2" xfId="3135" xr:uid="{6A5374B3-B831-44F4-8293-4121628A333A}"/>
    <cellStyle name="Normal 5 2 2 12 2 3" xfId="3361" xr:uid="{93538E70-CF92-40E3-914D-F06746D24120}"/>
    <cellStyle name="Normal 5 2 2 12 3" xfId="3014" xr:uid="{2F1B2589-FD48-4CCB-8856-E1EA54694505}"/>
    <cellStyle name="Normal 5 2 2 12 4" xfId="3240" xr:uid="{01FC52C9-F892-4E52-B2DF-E6ECC69766E7}"/>
    <cellStyle name="Normal 5 2 2 13" xfId="1207" xr:uid="{E24B67EE-CD54-4175-987F-57A9428DDAA5}"/>
    <cellStyle name="Normal 5 2 2 13 2" xfId="2352" xr:uid="{434FFD39-F60D-4A20-8E98-58BEF733CFCD}"/>
    <cellStyle name="Normal 5 2 2 13 2 2" xfId="3136" xr:uid="{445C3333-C980-4E99-B708-1E7D1E2242A6}"/>
    <cellStyle name="Normal 5 2 2 13 2 3" xfId="3362" xr:uid="{B0B1A7D3-D906-4970-B0F4-05A4CF19A532}"/>
    <cellStyle name="Normal 5 2 2 13 3" xfId="3015" xr:uid="{909280A7-976D-4764-A8DA-A9723234D387}"/>
    <cellStyle name="Normal 5 2 2 13 4" xfId="3241" xr:uid="{32A8D72F-6D47-4C9E-BC45-4E4E62ACAAE9}"/>
    <cellStyle name="Normal 5 2 2 14" xfId="2348" xr:uid="{7D4EAE23-C97C-4575-9D93-7AECEC0B3E35}"/>
    <cellStyle name="Normal 5 2 2 2" xfId="1208" xr:uid="{4699E1E4-5DC3-4ACD-A9FB-48601180DED2}"/>
    <cellStyle name="Normal 5 2 2 2 10" xfId="1209" xr:uid="{C1847849-0040-49C4-8234-2078CB5D97DE}"/>
    <cellStyle name="Normal 5 2 2 2 10 2" xfId="2354" xr:uid="{D9B623EF-6B2E-4144-BF55-E152D4405D33}"/>
    <cellStyle name="Normal 5 2 2 2 11" xfId="1210" xr:uid="{D7A970AC-B202-41A4-82EA-2BCBA8FE1376}"/>
    <cellStyle name="Normal 5 2 2 2 11 2" xfId="2355" xr:uid="{6D919171-1ABE-4454-92E7-8E6EE3199188}"/>
    <cellStyle name="Normal 5 2 2 2 12" xfId="1211" xr:uid="{2A70996E-6C0F-4F8A-B664-2D802ED05DAB}"/>
    <cellStyle name="Normal 5 2 2 2 12 2" xfId="2356" xr:uid="{494ED757-4B50-404F-B73F-50BA8794C081}"/>
    <cellStyle name="Normal 5 2 2 2 13" xfId="1212" xr:uid="{4D7C5503-BDC6-46DD-8C3F-AC5E6266CDF6}"/>
    <cellStyle name="Normal 5 2 2 2 13 2" xfId="2357" xr:uid="{E96BB535-4AB2-4E94-B432-5DFD416F1097}"/>
    <cellStyle name="Normal 5 2 2 2 14" xfId="2353" xr:uid="{E0BB8ACA-0E95-43F8-A381-EE7CD7318004}"/>
    <cellStyle name="Normal 5 2 2 2 14 2" xfId="3137" xr:uid="{9E18DFA5-0A39-4FAD-A566-05C7B2ABAB09}"/>
    <cellStyle name="Normal 5 2 2 2 14 3" xfId="3363" xr:uid="{E8AEBC7D-BED7-4743-A5B1-F88C62E7BE46}"/>
    <cellStyle name="Normal 5 2 2 2 15" xfId="3016" xr:uid="{CD125B95-86A1-4B37-92F6-5923EC881B1D}"/>
    <cellStyle name="Normal 5 2 2 2 16" xfId="3242" xr:uid="{61AB21C2-4D45-4CCE-9AC2-382C333E4917}"/>
    <cellStyle name="Normal 5 2 2 2 2" xfId="1213" xr:uid="{FF2E7148-599B-4007-83A1-A2E40972544A}"/>
    <cellStyle name="Normal 5 2 2 2 2 2" xfId="2358" xr:uid="{7E5A265A-A16C-4F81-93C4-FBB0F8B08F09}"/>
    <cellStyle name="Normal 5 2 2 2 3" xfId="1214" xr:uid="{12F5EDA9-9E82-4B86-A217-207642E58BBC}"/>
    <cellStyle name="Normal 5 2 2 2 3 2" xfId="2359" xr:uid="{5A44B1A0-3933-402F-BB57-24157F8E962F}"/>
    <cellStyle name="Normal 5 2 2 2 4" xfId="1215" xr:uid="{6DAC8394-56DC-4CD0-9CD2-59339221C41D}"/>
    <cellStyle name="Normal 5 2 2 2 4 2" xfId="2360" xr:uid="{14C9AC51-68C7-4E23-98C3-FC6598B81312}"/>
    <cellStyle name="Normal 5 2 2 2 5" xfId="1216" xr:uid="{293FA0EE-B5DB-4F18-8F86-CFA5823C8F0D}"/>
    <cellStyle name="Normal 5 2 2 2 5 2" xfId="2361" xr:uid="{4E69A573-8ADA-4663-B225-193D7DE2CCBE}"/>
    <cellStyle name="Normal 5 2 2 2 6" xfId="1217" xr:uid="{0373231A-AADD-450B-B5AF-A6E451839871}"/>
    <cellStyle name="Normal 5 2 2 2 6 2" xfId="2362" xr:uid="{449550A5-6540-43B9-9558-02D1A1D62BFB}"/>
    <cellStyle name="Normal 5 2 2 2 7" xfId="1218" xr:uid="{81402F74-94C9-4A63-BE34-63867438653D}"/>
    <cellStyle name="Normal 5 2 2 2 7 2" xfId="2363" xr:uid="{80C12474-D871-4E48-9C0E-F887093F0F86}"/>
    <cellStyle name="Normal 5 2 2 2 8" xfId="1219" xr:uid="{B43C6E39-9B5C-4924-A30C-6D5DBA418513}"/>
    <cellStyle name="Normal 5 2 2 2 8 2" xfId="2364" xr:uid="{9F2A6AF0-1C5C-486A-815D-AF121942A5FB}"/>
    <cellStyle name="Normal 5 2 2 2 9" xfId="1220" xr:uid="{073ECF66-A0CF-463B-B6CC-D858A0639CDA}"/>
    <cellStyle name="Normal 5 2 2 2 9 2" xfId="2365" xr:uid="{56C7D120-C75F-4B80-AB73-125BB956A6AA}"/>
    <cellStyle name="Normal 5 2 2 3" xfId="1221" xr:uid="{409997CF-3A11-412F-9CDB-94B366E860FB}"/>
    <cellStyle name="Normal 5 2 2 3 2" xfId="2366" xr:uid="{F4C124D7-DA45-4092-A2BC-D908B28654A5}"/>
    <cellStyle name="Normal 5 2 2 3 2 2" xfId="3138" xr:uid="{609AE87D-3BCC-4FAC-A1FF-B087E7BD36E9}"/>
    <cellStyle name="Normal 5 2 2 3 2 3" xfId="3364" xr:uid="{CF75AE41-505A-4490-BAF9-01AA8CB7BF8D}"/>
    <cellStyle name="Normal 5 2 2 3 3" xfId="3017" xr:uid="{A5572481-5715-4494-97B6-AC1FBAC34B4E}"/>
    <cellStyle name="Normal 5 2 2 3 4" xfId="3243" xr:uid="{D4F8F33A-C8F7-4467-AE75-92855CE07338}"/>
    <cellStyle name="Normal 5 2 2 4" xfId="1222" xr:uid="{C1285AB4-347B-423E-8DBC-509CA3F3FDAC}"/>
    <cellStyle name="Normal 5 2 2 4 2" xfId="2367" xr:uid="{3E392FAD-B03F-47DE-9BB7-45F780377DD2}"/>
    <cellStyle name="Normal 5 2 2 4 2 2" xfId="3139" xr:uid="{8F7046C1-7A02-480E-B616-2193AE35BD10}"/>
    <cellStyle name="Normal 5 2 2 4 2 3" xfId="3365" xr:uid="{46DAA626-622A-4DE2-9D1B-A93D978F8122}"/>
    <cellStyle name="Normal 5 2 2 4 3" xfId="3018" xr:uid="{2885E82C-83DC-4549-B5F4-6B7D2FA30DF2}"/>
    <cellStyle name="Normal 5 2 2 4 4" xfId="3244" xr:uid="{1145063F-C0C2-437D-88CC-BAD76CA2272C}"/>
    <cellStyle name="Normal 5 2 2 5" xfId="1223" xr:uid="{9D9A6830-C601-4AA6-9F6F-1BC92C01B469}"/>
    <cellStyle name="Normal 5 2 2 5 2" xfId="2368" xr:uid="{9F395A18-BFF0-4A88-98F5-5626A41BC822}"/>
    <cellStyle name="Normal 5 2 2 5 2 2" xfId="3140" xr:uid="{EC6DC658-DC29-49B4-9DFC-08427A2C3A5E}"/>
    <cellStyle name="Normal 5 2 2 5 2 3" xfId="3366" xr:uid="{6C600350-37F9-4485-A651-0E2315D8E272}"/>
    <cellStyle name="Normal 5 2 2 5 3" xfId="3019" xr:uid="{1FD4931E-127A-4694-A30B-F8F1999610FD}"/>
    <cellStyle name="Normal 5 2 2 5 4" xfId="3245" xr:uid="{37CBF7F1-5222-420F-8E9E-D1170BD62E60}"/>
    <cellStyle name="Normal 5 2 2 6" xfId="1224" xr:uid="{691FD990-CDA0-4083-8267-B03CE6D52C34}"/>
    <cellStyle name="Normal 5 2 2 6 2" xfId="2369" xr:uid="{CED583A2-103C-4992-96E1-882B9352DE69}"/>
    <cellStyle name="Normal 5 2 2 6 2 2" xfId="3141" xr:uid="{AA0D4F62-9C2D-41C4-B1CF-25B53B24D493}"/>
    <cellStyle name="Normal 5 2 2 6 2 3" xfId="3367" xr:uid="{C9204E42-9925-4276-AFD1-016B5EB73E6B}"/>
    <cellStyle name="Normal 5 2 2 6 3" xfId="3020" xr:uid="{F00392BF-153E-410B-8DCD-E2A800708195}"/>
    <cellStyle name="Normal 5 2 2 6 4" xfId="3246" xr:uid="{F28CAED1-3B2D-46B2-9959-DC94E6C420A6}"/>
    <cellStyle name="Normal 5 2 2 7" xfId="1225" xr:uid="{74B0C680-AE27-4F39-9D06-122713FA2E47}"/>
    <cellStyle name="Normal 5 2 2 7 2" xfId="2370" xr:uid="{B2459CC1-AB0A-4D0D-A75A-E49C2C7C2B49}"/>
    <cellStyle name="Normal 5 2 2 7 2 2" xfId="3142" xr:uid="{85A5B88E-42E3-431B-A195-76BE6CAF74DE}"/>
    <cellStyle name="Normal 5 2 2 7 2 3" xfId="3368" xr:uid="{802211F7-EBB1-4D5F-B52C-A29EF4DE966E}"/>
    <cellStyle name="Normal 5 2 2 7 3" xfId="3021" xr:uid="{BFC6B38E-58D5-4929-95B8-693208959DF1}"/>
    <cellStyle name="Normal 5 2 2 7 4" xfId="3247" xr:uid="{A0F30E55-5D0D-43C0-A50F-0C0CF41CF7FC}"/>
    <cellStyle name="Normal 5 2 2 8" xfId="1226" xr:uid="{C06AB65D-55F9-4C9D-ACC5-102F684F4E34}"/>
    <cellStyle name="Normal 5 2 2 8 2" xfId="2371" xr:uid="{B4D50B3E-FD09-4241-9BDC-9093E22EC336}"/>
    <cellStyle name="Normal 5 2 2 8 2 2" xfId="3143" xr:uid="{56F5F89A-4959-4D16-8626-E55EC8993F98}"/>
    <cellStyle name="Normal 5 2 2 8 2 3" xfId="3369" xr:uid="{D7D0F870-713C-4C8F-AE67-2DE3C378F447}"/>
    <cellStyle name="Normal 5 2 2 8 3" xfId="3022" xr:uid="{7DADF2E5-8849-4920-AB08-A06CED94D7F5}"/>
    <cellStyle name="Normal 5 2 2 8 4" xfId="3248" xr:uid="{25D900EB-8689-4609-B8FF-10F9AE411C54}"/>
    <cellStyle name="Normal 5 2 2 9" xfId="1227" xr:uid="{65FA2797-45B7-48DA-B119-C20F50AFFEE8}"/>
    <cellStyle name="Normal 5 2 2 9 2" xfId="2372" xr:uid="{C3A78B1B-BE27-473A-95F2-59F7286C7020}"/>
    <cellStyle name="Normal 5 2 2 9 2 2" xfId="3144" xr:uid="{D8006F49-A8CD-4C02-9ECD-8C4A1FCC7BCB}"/>
    <cellStyle name="Normal 5 2 2 9 2 3" xfId="3370" xr:uid="{DFAB481A-A3E7-4687-90B7-FF58504D5F70}"/>
    <cellStyle name="Normal 5 2 2 9 3" xfId="3023" xr:uid="{AB2E45D6-108D-4F60-980F-931084C1547F}"/>
    <cellStyle name="Normal 5 2 2 9 4" xfId="3249" xr:uid="{7A0AFE09-B571-4A9F-A416-6A2525877409}"/>
    <cellStyle name="Normal 5 2 3" xfId="1228" xr:uid="{6D433BFA-6027-4DFC-A6BD-2A8064744502}"/>
    <cellStyle name="Normal 5 2 3 2" xfId="2373" xr:uid="{E93EB868-9547-4A3B-AD1C-73A14099AE0E}"/>
    <cellStyle name="Normal 5 2 4" xfId="1229" xr:uid="{17DABF53-ABD6-44C7-9742-D7996F223C20}"/>
    <cellStyle name="Normal 5 2 4 2" xfId="2374" xr:uid="{89BEB83E-F44D-4AFE-AC9C-90503F3C392A}"/>
    <cellStyle name="Normal 5 2 5" xfId="1230" xr:uid="{342D4586-A832-4718-9E5D-A567521EF52E}"/>
    <cellStyle name="Normal 5 2 5 2" xfId="2375" xr:uid="{72062F70-FC1F-468A-A388-1E3F7223F04B}"/>
    <cellStyle name="Normal 5 2 6" xfId="1231" xr:uid="{1C32F82C-CB60-4D13-85B4-D8071ECD74D3}"/>
    <cellStyle name="Normal 5 2 6 2" xfId="2376" xr:uid="{CC0B1FCD-6E06-4A0C-8C41-DE0E956FAEAA}"/>
    <cellStyle name="Normal 5 2 7" xfId="1232" xr:uid="{453E06A6-79DF-47C2-B27C-AF8AD4BD2702}"/>
    <cellStyle name="Normal 5 2 7 2" xfId="2377" xr:uid="{F16479F9-2530-443C-929E-275236568758}"/>
    <cellStyle name="Normal 5 2 8" xfId="1233" xr:uid="{C5403410-1AA1-48CE-A035-F0AECDBA9D4D}"/>
    <cellStyle name="Normal 5 2 8 2" xfId="2378" xr:uid="{48DCCB13-0E74-4959-A029-29D7DF228DB3}"/>
    <cellStyle name="Normal 5 2 9" xfId="1234" xr:uid="{36D35765-1656-45D1-9998-26684BE070C3}"/>
    <cellStyle name="Normal 5 2 9 2" xfId="2379" xr:uid="{9306300C-5FEA-4A7F-B931-3B4AFF075AD4}"/>
    <cellStyle name="Normal 5 3" xfId="115" xr:uid="{85D8BAF8-D8EA-4017-9CA9-241AC47CD42D}"/>
    <cellStyle name="Normal 5 3 10" xfId="1235" xr:uid="{35B23277-9F92-4769-AC93-91C3F11232AE}"/>
    <cellStyle name="Normal 5 3 2" xfId="1236" xr:uid="{4A0E9E1B-8094-4697-83FF-6CD5CD12BD00}"/>
    <cellStyle name="Normal 5 3 2 2" xfId="2381" xr:uid="{EDB6FAAF-3A14-4266-99C6-3DAB290CD3FE}"/>
    <cellStyle name="Normal 5 3 3" xfId="1237" xr:uid="{619A7949-F907-48B9-BEC3-AF4E42D32170}"/>
    <cellStyle name="Normal 5 3 3 2" xfId="2382" xr:uid="{46733F13-95A9-4B00-B72E-C7CFCA98E203}"/>
    <cellStyle name="Normal 5 3 4" xfId="1238" xr:uid="{ED950662-DE62-46D1-8EAC-9405C1DD9972}"/>
    <cellStyle name="Normal 5 3 4 2" xfId="2383" xr:uid="{61851C2A-7D49-447E-B637-6537C6A98C75}"/>
    <cellStyle name="Normal 5 3 5" xfId="1239" xr:uid="{2E0370AC-F259-47FD-8EDF-D0F682AA3991}"/>
    <cellStyle name="Normal 5 3 5 2" xfId="2384" xr:uid="{A428E856-F8DA-46B2-82E0-88769EF341FA}"/>
    <cellStyle name="Normal 5 3 6" xfId="1240" xr:uid="{BD651528-E768-4355-B0DD-AD7698A68F77}"/>
    <cellStyle name="Normal 5 3 6 2" xfId="2385" xr:uid="{0AC453AC-6B67-4C45-BC84-FB23C8A214A4}"/>
    <cellStyle name="Normal 5 3 7" xfId="1241" xr:uid="{5CBF22CD-704C-41E8-90DE-226D46CD5ED8}"/>
    <cellStyle name="Normal 5 3 7 2" xfId="2386" xr:uid="{BDCBA500-927E-4A8E-ADF0-607CA6D1CD3A}"/>
    <cellStyle name="Normal 5 3 8" xfId="1242" xr:uid="{BCF8F4E0-5CC0-4824-8598-756F112D92BD}"/>
    <cellStyle name="Normal 5 3 8 2" xfId="2387" xr:uid="{4EAEC265-0C69-4AD3-8A01-B5EAC33D0C14}"/>
    <cellStyle name="Normal 5 3 9" xfId="2380" xr:uid="{AE68B708-6A60-4899-97C9-68B4CC9876EA}"/>
    <cellStyle name="Normal 5 4" xfId="116" xr:uid="{0594DFF7-D486-43F8-9971-FD18A8996B8F}"/>
    <cellStyle name="Normal 5 4 10" xfId="1243" xr:uid="{354178EF-30D4-4489-9FC7-7637784E6998}"/>
    <cellStyle name="Normal 5 4 2" xfId="1244" xr:uid="{71BF57A2-3CA9-4E02-93DC-967F1127631A}"/>
    <cellStyle name="Normal 5 4 2 2" xfId="2389" xr:uid="{1582377F-860F-451C-85F4-21367BF3EA36}"/>
    <cellStyle name="Normal 5 4 3" xfId="1245" xr:uid="{4E886844-B4EA-45CD-AC2B-DCE4E396043A}"/>
    <cellStyle name="Normal 5 4 3 2" xfId="2390" xr:uid="{4C56D7C2-3A00-49DD-89D2-CCFBA06E1CC2}"/>
    <cellStyle name="Normal 5 4 4" xfId="1246" xr:uid="{680BCE4B-7399-4257-8C7D-BBF22750E15B}"/>
    <cellStyle name="Normal 5 4 4 2" xfId="2391" xr:uid="{B819927C-4A99-45AF-ADB2-5D8A92F28C0C}"/>
    <cellStyle name="Normal 5 4 5" xfId="1247" xr:uid="{1D23741E-6B3C-40B6-912B-ABE47F559CBF}"/>
    <cellStyle name="Normal 5 4 5 2" xfId="2392" xr:uid="{01427D18-ADE7-4879-8FE4-E6D7AD0E490C}"/>
    <cellStyle name="Normal 5 4 6" xfId="1248" xr:uid="{8E60EE9A-3041-4728-A677-009B619AF122}"/>
    <cellStyle name="Normal 5 4 6 2" xfId="2393" xr:uid="{FA3F9540-5738-405A-A5B6-9962E35F8EAA}"/>
    <cellStyle name="Normal 5 4 7" xfId="1249" xr:uid="{C92A535A-FD45-4B87-A97F-76E4AC8581CD}"/>
    <cellStyle name="Normal 5 4 7 2" xfId="2394" xr:uid="{18E170C5-F483-412F-AA3D-03B0CFF60A90}"/>
    <cellStyle name="Normal 5 4 8" xfId="1250" xr:uid="{44A7299E-5E5B-486E-A756-A504396081FF}"/>
    <cellStyle name="Normal 5 4 8 2" xfId="2395" xr:uid="{B449082D-B4BE-4176-94C6-714EBADFF0F6}"/>
    <cellStyle name="Normal 5 4 9" xfId="2388" xr:uid="{2BFA9051-CF19-4F4A-8B49-0AC6203B3004}"/>
    <cellStyle name="Normal 5 5" xfId="1251" xr:uid="{5D3A05A0-4059-4914-8C74-56984A191190}"/>
    <cellStyle name="Normal 5 5 2" xfId="1252" xr:uid="{FEDE4DCB-097D-4CAF-A3F5-89ACF57E9F57}"/>
    <cellStyle name="Normal 5 5 2 2" xfId="2397" xr:uid="{974992DF-50B2-4544-A0DE-CED2A4C3D094}"/>
    <cellStyle name="Normal 5 5 3" xfId="1253" xr:uid="{0D19F28C-1660-4718-9B8C-6EC1A1CC3714}"/>
    <cellStyle name="Normal 5 5 3 2" xfId="2398" xr:uid="{FFE42B20-0FE4-4642-90CC-82EF5B7FAFC8}"/>
    <cellStyle name="Normal 5 5 4" xfId="1254" xr:uid="{7288A2FE-59F8-4313-927F-39906823F59B}"/>
    <cellStyle name="Normal 5 5 4 2" xfId="2399" xr:uid="{608B3F36-19EC-4BE1-8658-1AA8F51EA95C}"/>
    <cellStyle name="Normal 5 5 5" xfId="1255" xr:uid="{914BBE58-8990-4DA8-848F-33F9A80C9BCD}"/>
    <cellStyle name="Normal 5 5 5 2" xfId="2400" xr:uid="{C863AF67-9962-49B5-B0CC-9BB289A5067F}"/>
    <cellStyle name="Normal 5 5 6" xfId="1256" xr:uid="{D80D067D-9A16-4C51-892D-087369CA4F06}"/>
    <cellStyle name="Normal 5 5 6 2" xfId="2401" xr:uid="{5C4941D8-11B2-44CE-A2CD-403BF824FB80}"/>
    <cellStyle name="Normal 5 5 7" xfId="1257" xr:uid="{FB9D1A68-E49D-4D52-81C1-5701CAF34554}"/>
    <cellStyle name="Normal 5 5 7 2" xfId="2402" xr:uid="{B658BAEA-523A-464A-9FF0-EAD4A4BAC56B}"/>
    <cellStyle name="Normal 5 5 8" xfId="1258" xr:uid="{9483F6FE-06F2-4040-8F55-0C6A88215624}"/>
    <cellStyle name="Normal 5 5 8 2" xfId="2403" xr:uid="{B1D73CAE-977A-4CC3-85B7-B3C04426C4DC}"/>
    <cellStyle name="Normal 5 5 9" xfId="2396" xr:uid="{B8556E38-1E2B-40B1-A24F-F4D096D4E310}"/>
    <cellStyle name="Normal 5 6" xfId="1259" xr:uid="{B2204868-69DF-4916-9B4C-2FF1957E2F44}"/>
    <cellStyle name="Normal 5 6 2" xfId="2404" xr:uid="{B3295B21-B034-4D54-9E4A-823CC1D584C2}"/>
    <cellStyle name="Normal 5 7" xfId="1260" xr:uid="{8F686DF0-7D54-48D9-B896-97ED773E5CB3}"/>
    <cellStyle name="Normal 5 7 2" xfId="2405" xr:uid="{3EECCBB7-E67E-42BF-9C23-B6903FC044F6}"/>
    <cellStyle name="Normal 5 8" xfId="1261" xr:uid="{CC3D147A-F759-4C82-8742-7C5859546BA9}"/>
    <cellStyle name="Normal 5 8 2" xfId="2406" xr:uid="{4D43F8E7-3B8A-4815-B23B-3A2C5D838852}"/>
    <cellStyle name="Normal 5 9" xfId="1262" xr:uid="{9DDFD3E1-C9F4-4109-81D6-3F8B10EF3591}"/>
    <cellStyle name="Normal 5 9 2" xfId="2407" xr:uid="{C13F4714-7071-4FDF-B953-87D61712C0CE}"/>
    <cellStyle name="Normal 6" xfId="117" xr:uid="{B2ADCC71-CAE0-481E-A5C4-4399EEE82B6F}"/>
    <cellStyle name="Normal 6 10" xfId="1264" xr:uid="{37A23F57-977E-4541-A1A0-73400DE1B6D4}"/>
    <cellStyle name="Normal 6 10 2" xfId="2409" xr:uid="{665C5FF1-E3C5-4B87-9FCA-4518EFBC165B}"/>
    <cellStyle name="Normal 6 11" xfId="1265" xr:uid="{37EC7FD7-EC1D-411A-9703-77BC9DDC9BF7}"/>
    <cellStyle name="Normal 6 11 2" xfId="2410" xr:uid="{331E28AD-A3DC-4C43-8E30-50B50BDE6E53}"/>
    <cellStyle name="Normal 6 12" xfId="1266" xr:uid="{C50A8EBC-EDF5-430C-9726-C337470BD976}"/>
    <cellStyle name="Normal 6 12 2" xfId="2411" xr:uid="{B8036EA6-F0DD-4C00-9ED3-F204ABFA6FA1}"/>
    <cellStyle name="Normal 6 13" xfId="1267" xr:uid="{89AB94FA-22D9-40DE-B4F7-0C75AE5DD2DC}"/>
    <cellStyle name="Normal 6 13 2" xfId="2412" xr:uid="{532A874E-E1E4-483B-BC1E-9EF790233906}"/>
    <cellStyle name="Normal 6 14" xfId="2408" xr:uid="{4066A6AD-0F42-4FC7-A185-2CB3D1DEBBF3}"/>
    <cellStyle name="Normal 6 15" xfId="1263" xr:uid="{C4AB6FD3-F440-434C-94FD-64E69A35F8D1}"/>
    <cellStyle name="Normal 6 2" xfId="118" xr:uid="{883B8936-3325-4ACC-A15B-50A0C5E246AB}"/>
    <cellStyle name="Normal 6 2 10" xfId="1268" xr:uid="{51F1F239-F92A-4811-92A8-FE45BF5BCDC2}"/>
    <cellStyle name="Normal 6 2 2" xfId="119" xr:uid="{2E9EEA0A-CFC3-401B-9EB1-B4548CEBF761}"/>
    <cellStyle name="Normal 6 2 2 10" xfId="1270" xr:uid="{5D5D38C7-5A53-494A-B7D3-A46418347E83}"/>
    <cellStyle name="Normal 6 2 2 10 2" xfId="2415" xr:uid="{E125D60C-DE7D-4925-AD7B-00F2FE34BCED}"/>
    <cellStyle name="Normal 6 2 2 10 2 2" xfId="3145" xr:uid="{F9C9C852-6CFD-4DC7-BDD8-AAC121972034}"/>
    <cellStyle name="Normal 6 2 2 10 2 3" xfId="3371" xr:uid="{07B588C8-4B08-4BFB-8F30-93F1951F615E}"/>
    <cellStyle name="Normal 6 2 2 10 3" xfId="3024" xr:uid="{3403D55D-8A8A-45FD-85C4-2EC6DCAE2979}"/>
    <cellStyle name="Normal 6 2 2 10 4" xfId="3250" xr:uid="{564B8BA4-A017-4C57-A29F-5FB94A587942}"/>
    <cellStyle name="Normal 6 2 2 11" xfId="1271" xr:uid="{D9CE5014-74F1-450B-B925-E6CCE25CE3EE}"/>
    <cellStyle name="Normal 6 2 2 11 2" xfId="2416" xr:uid="{BCF260DA-7366-43D3-8B71-E5C402089447}"/>
    <cellStyle name="Normal 6 2 2 11 2 2" xfId="3146" xr:uid="{009A8C9F-A887-485F-ADB5-79CBA3EA3B29}"/>
    <cellStyle name="Normal 6 2 2 11 2 3" xfId="3372" xr:uid="{E613DEE2-9A8B-4985-B3B4-7E6AB137D7EF}"/>
    <cellStyle name="Normal 6 2 2 11 3" xfId="3025" xr:uid="{7343E5A6-1CE8-4777-8393-1EEAC8E1588F}"/>
    <cellStyle name="Normal 6 2 2 11 4" xfId="3251" xr:uid="{95989303-78D7-4790-A720-67CCA425801F}"/>
    <cellStyle name="Normal 6 2 2 12" xfId="1272" xr:uid="{699A02E8-55FC-457C-B20E-1F257B1FE7D3}"/>
    <cellStyle name="Normal 6 2 2 12 2" xfId="2417" xr:uid="{E93621CD-EC2E-48DB-BE4D-4C3567306DC7}"/>
    <cellStyle name="Normal 6 2 2 12 2 2" xfId="3147" xr:uid="{1E2BC396-5DDE-4BAB-BD54-772C9A420328}"/>
    <cellStyle name="Normal 6 2 2 12 2 3" xfId="3373" xr:uid="{F0C493B6-669D-4BD6-B914-AC1D7D6FC6D7}"/>
    <cellStyle name="Normal 6 2 2 12 3" xfId="3026" xr:uid="{50C4D31B-3787-4F69-A072-DDC90C1011E7}"/>
    <cellStyle name="Normal 6 2 2 12 4" xfId="3252" xr:uid="{9D134C1C-2E71-4D56-B763-09B1664F9087}"/>
    <cellStyle name="Normal 6 2 2 13" xfId="1273" xr:uid="{EF10F0A6-FC56-46B8-B393-7FC57C77E4F7}"/>
    <cellStyle name="Normal 6 2 2 13 2" xfId="2418" xr:uid="{17FFCD53-1B87-466F-8FC0-53100AA54378}"/>
    <cellStyle name="Normal 6 2 2 13 2 2" xfId="3148" xr:uid="{95442F8D-EC28-4C88-87F0-3BD5351862DB}"/>
    <cellStyle name="Normal 6 2 2 13 2 3" xfId="3374" xr:uid="{523FE291-F160-44BA-A053-625E886B4FDC}"/>
    <cellStyle name="Normal 6 2 2 13 3" xfId="3027" xr:uid="{AC4D6F5C-21B7-45AA-9D5F-46FD37BA259F}"/>
    <cellStyle name="Normal 6 2 2 13 4" xfId="3253" xr:uid="{56D36BBF-69A4-4D13-9842-607B6E6F2F72}"/>
    <cellStyle name="Normal 6 2 2 14" xfId="2414" xr:uid="{3E49DDC1-7364-4239-B703-F3FFE87AD738}"/>
    <cellStyle name="Normal 6 2 2 15" xfId="1269" xr:uid="{7AA3EB84-BE97-4CCD-9FBD-22A8F44696D1}"/>
    <cellStyle name="Normal 6 2 2 2" xfId="1274" xr:uid="{17629C41-22B0-4111-8CE2-388174E1E1DF}"/>
    <cellStyle name="Normal 6 2 2 2 2" xfId="2419" xr:uid="{B5F3A599-B48C-4F6C-BD0F-A71741FAF667}"/>
    <cellStyle name="Normal 6 2 2 2 2 2" xfId="3149" xr:uid="{3003632F-0CA9-4FD4-8DA6-F10E17873B21}"/>
    <cellStyle name="Normal 6 2 2 2 2 3" xfId="3375" xr:uid="{4BD853CC-BA47-46D2-B501-5285A7316CEF}"/>
    <cellStyle name="Normal 6 2 2 2 3" xfId="3028" xr:uid="{58D7F98B-07BA-44AF-8A94-910689B20F54}"/>
    <cellStyle name="Normal 6 2 2 2 4" xfId="3254" xr:uid="{D0110E47-DCFA-4E31-978B-C1F6EDECA6E6}"/>
    <cellStyle name="Normal 6 2 2 3" xfId="1275" xr:uid="{427680B0-5979-462E-A66B-C81CF610C6B4}"/>
    <cellStyle name="Normal 6 2 2 3 2" xfId="2420" xr:uid="{A1B2AACD-8079-4922-8A2C-46490D09703D}"/>
    <cellStyle name="Normal 6 2 2 3 2 2" xfId="3150" xr:uid="{4690DA8A-339C-4142-9105-57660FA7EE18}"/>
    <cellStyle name="Normal 6 2 2 3 2 3" xfId="3376" xr:uid="{4326D730-BB79-4A13-81E3-B898B89DF92E}"/>
    <cellStyle name="Normal 6 2 2 3 3" xfId="3029" xr:uid="{EF5E2F45-44A8-4354-9109-C25CD8046D19}"/>
    <cellStyle name="Normal 6 2 2 3 4" xfId="3255" xr:uid="{27EB11F0-AAA7-46F0-A39F-6786296AA8F5}"/>
    <cellStyle name="Normal 6 2 2 4" xfId="1276" xr:uid="{16B47B45-D8AD-4217-9A64-F501D827E4E8}"/>
    <cellStyle name="Normal 6 2 2 4 2" xfId="2421" xr:uid="{A346AFC2-0D48-4CEC-9950-17ADF4E2CE91}"/>
    <cellStyle name="Normal 6 2 2 4 2 2" xfId="3151" xr:uid="{810226B2-2516-4E51-B071-DB550E454D38}"/>
    <cellStyle name="Normal 6 2 2 4 2 3" xfId="3377" xr:uid="{BD29AFFA-FD64-45A9-BEB3-A9FD2D3B3D14}"/>
    <cellStyle name="Normal 6 2 2 4 3" xfId="3030" xr:uid="{4A0C02F2-E5CD-4D39-B4F0-5D9D42CDE990}"/>
    <cellStyle name="Normal 6 2 2 4 4" xfId="3256" xr:uid="{3CD01B3F-8E85-4211-95BB-7C4580BC20BA}"/>
    <cellStyle name="Normal 6 2 2 5" xfId="1277" xr:uid="{68554760-095B-4450-97A0-54EEFE851F47}"/>
    <cellStyle name="Normal 6 2 2 5 2" xfId="2422" xr:uid="{C8284608-DD97-4F91-A831-66BF8ED607D4}"/>
    <cellStyle name="Normal 6 2 2 5 2 2" xfId="3152" xr:uid="{5896B226-AAE6-4FD2-A387-59B73C5D7F53}"/>
    <cellStyle name="Normal 6 2 2 5 2 3" xfId="3378" xr:uid="{163DB9A8-0A26-459A-A12F-89C2F6AAEBE5}"/>
    <cellStyle name="Normal 6 2 2 5 3" xfId="3031" xr:uid="{864BEDD7-BD3D-44AE-AEC5-943A4EAAF067}"/>
    <cellStyle name="Normal 6 2 2 5 4" xfId="3257" xr:uid="{C93E2A1A-D677-4B15-B42E-7955FB2EC129}"/>
    <cellStyle name="Normal 6 2 2 6" xfId="1278" xr:uid="{C4AA35F3-F97E-46A6-B80A-9CB409CD5C48}"/>
    <cellStyle name="Normal 6 2 2 6 2" xfId="2423" xr:uid="{E8F807BA-F9C9-45B0-9F56-A96782E0A3EB}"/>
    <cellStyle name="Normal 6 2 2 6 2 2" xfId="3153" xr:uid="{F3716532-3EEF-482E-BABF-D052D9BA717F}"/>
    <cellStyle name="Normal 6 2 2 6 2 3" xfId="3379" xr:uid="{C01C39F7-C20C-4395-BD05-6414B77DD739}"/>
    <cellStyle name="Normal 6 2 2 6 3" xfId="3032" xr:uid="{D53DBA65-96A2-43B7-ADE5-6B75DE82B724}"/>
    <cellStyle name="Normal 6 2 2 6 4" xfId="3258" xr:uid="{50328B74-ABE7-451C-B709-9DCD44039C01}"/>
    <cellStyle name="Normal 6 2 2 7" xfId="1279" xr:uid="{10E8A4B0-BEB6-40A9-9AD3-230C5A1689A1}"/>
    <cellStyle name="Normal 6 2 2 7 2" xfId="2424" xr:uid="{E41C319F-A781-4B26-AA52-6CE277AFCF98}"/>
    <cellStyle name="Normal 6 2 2 7 2 2" xfId="3154" xr:uid="{00BB958D-B471-4328-AA17-639EC7091824}"/>
    <cellStyle name="Normal 6 2 2 7 2 3" xfId="3380" xr:uid="{8A172FD4-85E4-480D-ADF9-F28235E5B3E9}"/>
    <cellStyle name="Normal 6 2 2 7 3" xfId="3033" xr:uid="{8D48CD9A-368A-4A16-9464-00BC19E1FB58}"/>
    <cellStyle name="Normal 6 2 2 7 4" xfId="3259" xr:uid="{AC79F4A8-9A7B-437C-93EB-4DA3086A3A2B}"/>
    <cellStyle name="Normal 6 2 2 8" xfId="1280" xr:uid="{6CBD506F-CCCD-492B-8B56-F68F08492051}"/>
    <cellStyle name="Normal 6 2 2 8 2" xfId="2425" xr:uid="{8FF37F02-4D94-4B65-B11C-C025A103FAEB}"/>
    <cellStyle name="Normal 6 2 2 8 2 2" xfId="3155" xr:uid="{F162675A-2707-4B3B-BB7B-294EDC95A42B}"/>
    <cellStyle name="Normal 6 2 2 8 2 3" xfId="3381" xr:uid="{6A1F31E9-BAB1-42F1-8D75-27B2A43B7AE4}"/>
    <cellStyle name="Normal 6 2 2 8 3" xfId="3034" xr:uid="{F3FE024A-B59B-420D-8202-D8428FE536C2}"/>
    <cellStyle name="Normal 6 2 2 8 4" xfId="3260" xr:uid="{4180EA38-C8E9-475F-9F92-B72BD1946773}"/>
    <cellStyle name="Normal 6 2 2 9" xfId="1281" xr:uid="{D96DD771-2452-4A61-A060-5BD7029BCCBB}"/>
    <cellStyle name="Normal 6 2 2 9 2" xfId="2426" xr:uid="{714AB4C2-B102-4880-A510-220BE88FA049}"/>
    <cellStyle name="Normal 6 2 2 9 2 2" xfId="3156" xr:uid="{D54CFB2E-3E88-4999-8198-7E6FA2BFAC61}"/>
    <cellStyle name="Normal 6 2 2 9 2 3" xfId="3382" xr:uid="{1565C796-8856-42F5-9079-6DC5EF749742}"/>
    <cellStyle name="Normal 6 2 2 9 3" xfId="3035" xr:uid="{213C50AD-D531-4A0D-994B-C588B41517E4}"/>
    <cellStyle name="Normal 6 2 2 9 4" xfId="3261" xr:uid="{FF6BC3A0-84CF-483D-AD4A-C900EE258AB7}"/>
    <cellStyle name="Normal 6 2 3" xfId="1282" xr:uid="{C6AFEA49-9915-4EA3-A68C-D79D362C9703}"/>
    <cellStyle name="Normal 6 2 3 2" xfId="2427" xr:uid="{0D1A0EC5-EB2A-4B0A-8A53-DBE52FFC112D}"/>
    <cellStyle name="Normal 6 2 4" xfId="1283" xr:uid="{FE66CF3E-4608-46C6-92CA-DD86C9444B9F}"/>
    <cellStyle name="Normal 6 2 4 2" xfId="2428" xr:uid="{F333B0DE-431B-41A4-A335-32732F00B447}"/>
    <cellStyle name="Normal 6 2 5" xfId="1284" xr:uid="{1F86B225-40D2-402D-8985-6D918B627F72}"/>
    <cellStyle name="Normal 6 2 5 2" xfId="2429" xr:uid="{316B32BE-73F2-4BF6-9CCB-E1AF19199648}"/>
    <cellStyle name="Normal 6 2 6" xfId="1285" xr:uid="{4DB37E67-2DCE-43C9-AB7E-8EEA1E3025C8}"/>
    <cellStyle name="Normal 6 2 6 2" xfId="2430" xr:uid="{2CF2B4E0-354B-4C96-90E7-1A2048DA2BC4}"/>
    <cellStyle name="Normal 6 2 7" xfId="1286" xr:uid="{CFE8E22E-1A75-48AF-AA77-D1F56952FE56}"/>
    <cellStyle name="Normal 6 2 7 2" xfId="2431" xr:uid="{4D015B60-0A8B-4A1E-9F47-CD0D7E12A299}"/>
    <cellStyle name="Normal 6 2 8" xfId="1287" xr:uid="{CAD9CD6E-32C8-4EAE-B4BF-A83E4EA4B1D8}"/>
    <cellStyle name="Normal 6 2 8 2" xfId="2432" xr:uid="{ED6CF006-7FF8-4A15-9570-FB5694D07F89}"/>
    <cellStyle name="Normal 6 2 9" xfId="2413" xr:uid="{7BB18E96-7917-4EA1-B735-2D2755B9B5C6}"/>
    <cellStyle name="Normal 6 3" xfId="120" xr:uid="{2F98DFCA-170A-4BCE-BA32-8D79CD52B59E}"/>
    <cellStyle name="Normal 6 3 10" xfId="1288" xr:uid="{D76A20E0-0386-4BD9-8ABB-A67FEE388584}"/>
    <cellStyle name="Normal 6 3 2" xfId="1289" xr:uid="{F6A147A7-07F7-4908-B3F3-7C6182034AB1}"/>
    <cellStyle name="Normal 6 3 2 2" xfId="2434" xr:uid="{45FC9B18-ACD9-412E-A361-3086F74B4C1C}"/>
    <cellStyle name="Normal 6 3 3" xfId="1290" xr:uid="{8B6B328C-577B-40B9-B528-AA14B0B2CDE0}"/>
    <cellStyle name="Normal 6 3 3 2" xfId="2435" xr:uid="{67CB0A0E-66DC-4DEA-B9C7-9DC2A85C9ABF}"/>
    <cellStyle name="Normal 6 3 4" xfId="1291" xr:uid="{B900BA0A-D25F-41DC-A067-919D714DAEEB}"/>
    <cellStyle name="Normal 6 3 4 2" xfId="2436" xr:uid="{D16BB8DB-F521-465F-89A8-62F136780197}"/>
    <cellStyle name="Normal 6 3 5" xfId="1292" xr:uid="{2CF79F3C-C6DA-4A4A-A720-40AA54D888E7}"/>
    <cellStyle name="Normal 6 3 5 2" xfId="2437" xr:uid="{A433664B-A50E-42BE-9226-94629F067838}"/>
    <cellStyle name="Normal 6 3 6" xfId="1293" xr:uid="{2F912391-208A-4EC9-851A-AF47ADB9603C}"/>
    <cellStyle name="Normal 6 3 6 2" xfId="2438" xr:uid="{9F029529-B437-468E-BAC5-3F55484F1230}"/>
    <cellStyle name="Normal 6 3 7" xfId="1294" xr:uid="{475B4D17-78A3-45DA-BBB4-1E9175AD1476}"/>
    <cellStyle name="Normal 6 3 7 2" xfId="2439" xr:uid="{68D850AB-6012-4E65-934A-71A01C277513}"/>
    <cellStyle name="Normal 6 3 8" xfId="1295" xr:uid="{757582DB-A56F-4060-B410-EF41F6F96CA6}"/>
    <cellStyle name="Normal 6 3 8 2" xfId="2440" xr:uid="{9209950C-3D8F-4D48-B65A-7A5152A7F991}"/>
    <cellStyle name="Normal 6 3 9" xfId="2433" xr:uid="{CF50B068-7A5D-492E-8690-88DDBD9E9E45}"/>
    <cellStyle name="Normal 6 4" xfId="121" xr:uid="{BE6ED6B1-14D7-4B0F-B7CD-ED67E1202F0F}"/>
    <cellStyle name="Normal 6 4 10" xfId="1296" xr:uid="{7D9F9C59-2D7D-4F94-9BBB-12938788CCFE}"/>
    <cellStyle name="Normal 6 4 2" xfId="1297" xr:uid="{7A94BE7B-6580-4C11-8A2B-631E7C968254}"/>
    <cellStyle name="Normal 6 4 2 2" xfId="2442" xr:uid="{EFD011AE-2E60-43F5-ABF6-CDC831A2D604}"/>
    <cellStyle name="Normal 6 4 3" xfId="1298" xr:uid="{9DD573B5-3553-46F5-A196-C354B7C8F5C0}"/>
    <cellStyle name="Normal 6 4 3 2" xfId="2443" xr:uid="{CAC390AB-EF99-4314-8BB8-FF7A92D2764C}"/>
    <cellStyle name="Normal 6 4 4" xfId="1299" xr:uid="{7573F685-47A3-4F57-A6EE-2AD700F4CBE4}"/>
    <cellStyle name="Normal 6 4 4 2" xfId="2444" xr:uid="{7C6E1207-D71C-4EC5-8E15-9D783D414CE1}"/>
    <cellStyle name="Normal 6 4 5" xfId="1300" xr:uid="{345C8180-FFAC-40E5-9713-3E822CC9E6EA}"/>
    <cellStyle name="Normal 6 4 5 2" xfId="2445" xr:uid="{3048AB12-9FD2-4628-BEE2-4498C1C4555A}"/>
    <cellStyle name="Normal 6 4 6" xfId="1301" xr:uid="{5749B827-0790-4D07-B76D-991734CCA54F}"/>
    <cellStyle name="Normal 6 4 6 2" xfId="2446" xr:uid="{C8BE1A1E-EC5F-4EAE-B332-030133579385}"/>
    <cellStyle name="Normal 6 4 7" xfId="1302" xr:uid="{7A68F00B-D185-4801-A26A-935D7C26CB5B}"/>
    <cellStyle name="Normal 6 4 7 2" xfId="2447" xr:uid="{5DFF6692-069E-496F-A498-0BB40EE0924F}"/>
    <cellStyle name="Normal 6 4 8" xfId="1303" xr:uid="{470E80E5-E68E-4EDE-8591-2AB5A29EFE20}"/>
    <cellStyle name="Normal 6 4 8 2" xfId="2448" xr:uid="{69E97BAB-02D3-45F9-88DC-0E25A2011C6E}"/>
    <cellStyle name="Normal 6 4 9" xfId="2441" xr:uid="{9DAC0056-620B-4654-BA61-E04AFF5A33D3}"/>
    <cellStyle name="Normal 6 5" xfId="1304" xr:uid="{5F03CD61-4A82-4B12-BB54-9D70614D721E}"/>
    <cellStyle name="Normal 6 5 2" xfId="1305" xr:uid="{72ACE007-A94D-4D18-BF94-7EEFAA8A695F}"/>
    <cellStyle name="Normal 6 5 2 2" xfId="2450" xr:uid="{11A61982-F1F6-444F-A2DA-096931055BE3}"/>
    <cellStyle name="Normal 6 5 3" xfId="1306" xr:uid="{D916B429-3E28-4E7E-AE57-DF6B62F1B165}"/>
    <cellStyle name="Normal 6 5 3 2" xfId="2451" xr:uid="{C7271EC2-80FD-4AFD-8AE6-0F8BFF825CE8}"/>
    <cellStyle name="Normal 6 5 4" xfId="1307" xr:uid="{BD49F799-8B5C-4887-94A8-05472664ED8A}"/>
    <cellStyle name="Normal 6 5 4 2" xfId="2452" xr:uid="{7E70215B-1690-47EB-A4D6-716F331CD22A}"/>
    <cellStyle name="Normal 6 5 5" xfId="1308" xr:uid="{C339412E-1504-4390-BE8C-CF0E3FB28698}"/>
    <cellStyle name="Normal 6 5 5 2" xfId="2453" xr:uid="{60D36D7B-D1C5-4FE2-A455-08A5CB6400AC}"/>
    <cellStyle name="Normal 6 5 6" xfId="1309" xr:uid="{04E15239-4A46-4F30-A7B6-6334A859D23F}"/>
    <cellStyle name="Normal 6 5 6 2" xfId="2454" xr:uid="{FAF3D8A4-7F43-4133-B5E7-DDCF4A6BC7F9}"/>
    <cellStyle name="Normal 6 5 7" xfId="1310" xr:uid="{FD256738-D4BE-412A-A348-32480AF16522}"/>
    <cellStyle name="Normal 6 5 7 2" xfId="2455" xr:uid="{DB4FED33-575E-4546-9019-793BAC01338A}"/>
    <cellStyle name="Normal 6 5 8" xfId="1311" xr:uid="{5497543D-1EEA-420B-9971-0F401B16FB1C}"/>
    <cellStyle name="Normal 6 5 8 2" xfId="2456" xr:uid="{4C960136-5E24-4348-8AA8-A85CF1D73FE5}"/>
    <cellStyle name="Normal 6 5 9" xfId="2449" xr:uid="{890D66B8-6B25-4301-A6A2-D57D24576DBB}"/>
    <cellStyle name="Normal 6 6" xfId="1312" xr:uid="{04C8AA57-516B-424F-9294-715260D88177}"/>
    <cellStyle name="Normal 6 6 2" xfId="2457" xr:uid="{C862EEC6-059C-41C7-BB57-2836FA20DC8B}"/>
    <cellStyle name="Normal 6 7" xfId="1313" xr:uid="{A018F386-E7C8-4806-91A0-FD4A28F199F3}"/>
    <cellStyle name="Normal 6 7 2" xfId="2458" xr:uid="{32E7A4E6-B389-431B-9A24-B667A9A0D10B}"/>
    <cellStyle name="Normal 6 8" xfId="1314" xr:uid="{47A61F5A-B57F-4D8D-BED7-2729C5C0DF20}"/>
    <cellStyle name="Normal 6 8 2" xfId="2459" xr:uid="{60AED58A-A13A-4E7A-8C4F-3EC66F8D9B3D}"/>
    <cellStyle name="Normal 6 9" xfId="1315" xr:uid="{E2909721-C82D-448A-AC54-D8ECC8DAF744}"/>
    <cellStyle name="Normal 6 9 2" xfId="2460" xr:uid="{ECC9381A-2D31-44CE-89DE-C4AAE30D5825}"/>
    <cellStyle name="Normal 7" xfId="122" xr:uid="{088B50B7-C7F0-4428-9F5B-270AA6AD1E1E}"/>
    <cellStyle name="Normal 7 10" xfId="1317" xr:uid="{8D645753-0869-41D5-A896-34B8041996C1}"/>
    <cellStyle name="Normal 7 10 2" xfId="2462" xr:uid="{35A2BA7B-5313-4554-8981-3960B94FA7AA}"/>
    <cellStyle name="Normal 7 11" xfId="1318" xr:uid="{CD0EA8ED-C53C-43A3-8744-1D11ECBB1550}"/>
    <cellStyle name="Normal 7 11 2" xfId="2463" xr:uid="{9B8CE829-49CC-439D-9D2B-982640C0900D}"/>
    <cellStyle name="Normal 7 12" xfId="1319" xr:uid="{AC47D6B2-2CE1-4A8D-84C5-0FA21AA7B6F5}"/>
    <cellStyle name="Normal 7 12 2" xfId="2464" xr:uid="{3E6EC12C-03F5-4B53-9BB8-AB1E60159FB8}"/>
    <cellStyle name="Normal 7 13" xfId="2461" xr:uid="{2932D740-C5B3-4F6F-AA92-1A37CE40C881}"/>
    <cellStyle name="Normal 7 14" xfId="1316" xr:uid="{977B3888-86FD-4B96-9E58-5D84FE81F650}"/>
    <cellStyle name="Normal 7 2" xfId="123" xr:uid="{570B38FD-8973-495C-8CF6-1694663AB64F}"/>
    <cellStyle name="Normal 7 2 10" xfId="1320" xr:uid="{DEAD931A-6644-4A49-91C1-8E92A6842C4C}"/>
    <cellStyle name="Normal 7 2 2" xfId="1321" xr:uid="{83A994BF-BA75-4C0E-87D1-7E653BEEB132}"/>
    <cellStyle name="Normal 7 2 2 2" xfId="2466" xr:uid="{B52B7CD6-0858-42AB-A13C-43564181E177}"/>
    <cellStyle name="Normal 7 2 3" xfId="1322" xr:uid="{D145C0E4-8343-49D1-83A5-DF20FE987D79}"/>
    <cellStyle name="Normal 7 2 3 2" xfId="2467" xr:uid="{93B0A537-E373-44EE-A747-C63E339B1FF6}"/>
    <cellStyle name="Normal 7 2 4" xfId="1323" xr:uid="{F37BB07D-5671-493E-90FF-05E28C0D9E40}"/>
    <cellStyle name="Normal 7 2 4 2" xfId="2468" xr:uid="{3A6B38F1-6492-4BA8-9FDE-0B6577611115}"/>
    <cellStyle name="Normal 7 2 5" xfId="1324" xr:uid="{5422CE19-0F62-4D51-A589-CE7269CCB0CA}"/>
    <cellStyle name="Normal 7 2 5 2" xfId="2469" xr:uid="{84728F15-BD1B-4D0F-8762-2D87B9F740E6}"/>
    <cellStyle name="Normal 7 2 6" xfId="1325" xr:uid="{5ADB2595-D4AC-4487-94C0-B0CEA2C6CDD1}"/>
    <cellStyle name="Normal 7 2 6 2" xfId="2470" xr:uid="{CBF875B6-499D-4081-AC84-B1009861B8D0}"/>
    <cellStyle name="Normal 7 2 7" xfId="1326" xr:uid="{6C7BF6E2-FB6B-4148-9281-53E5147B096E}"/>
    <cellStyle name="Normal 7 2 7 2" xfId="2471" xr:uid="{26A8E64C-0AED-4A6E-83DA-6E6844D6230B}"/>
    <cellStyle name="Normal 7 2 8" xfId="1327" xr:uid="{AECD0D0C-CB79-4221-B30B-2565CA179D69}"/>
    <cellStyle name="Normal 7 2 8 2" xfId="2472" xr:uid="{1D62CA22-A3DB-47CF-9DC2-2DBF39E06A9F}"/>
    <cellStyle name="Normal 7 2 9" xfId="2465" xr:uid="{EB38000A-DC37-4238-B73D-963A4AA61EF8}"/>
    <cellStyle name="Normal 7 3" xfId="1328" xr:uid="{D3B15BCE-3ECE-42C7-A76D-FFA5B0EF1E17}"/>
    <cellStyle name="Normal 7 3 2" xfId="1329" xr:uid="{5E701E17-7C5F-4E4E-B28B-73311BF5BA56}"/>
    <cellStyle name="Normal 7 3 2 2" xfId="2474" xr:uid="{1E0BD4BD-0D17-4FD7-BD04-2AF8CE587AC2}"/>
    <cellStyle name="Normal 7 3 3" xfId="1330" xr:uid="{47204BA9-A2C1-4D87-B9C2-2B4457A1B6E9}"/>
    <cellStyle name="Normal 7 3 3 2" xfId="2475" xr:uid="{78749809-4F7B-4756-882A-380BB5C436B8}"/>
    <cellStyle name="Normal 7 3 4" xfId="1331" xr:uid="{C595B7F1-19E9-4778-A7FC-0CBD12C6E3A7}"/>
    <cellStyle name="Normal 7 3 4 2" xfId="2476" xr:uid="{F9BE9711-439D-4F5C-9EDE-92EEEABBE5B4}"/>
    <cellStyle name="Normal 7 3 5" xfId="1332" xr:uid="{7E7420B9-9853-4F91-9FBF-9612A0D96263}"/>
    <cellStyle name="Normal 7 3 5 2" xfId="2477" xr:uid="{28007DEC-612D-4192-A7D0-3EF116A8B2E4}"/>
    <cellStyle name="Normal 7 3 6" xfId="1333" xr:uid="{53DAE278-55E2-4630-9C71-DB15AB4B7E5E}"/>
    <cellStyle name="Normal 7 3 6 2" xfId="2478" xr:uid="{06843800-184B-4EBE-AAD5-73D677CD24B3}"/>
    <cellStyle name="Normal 7 3 7" xfId="1334" xr:uid="{86267233-505A-4BC7-8D48-6F20D2B23F0B}"/>
    <cellStyle name="Normal 7 3 7 2" xfId="2479" xr:uid="{279B387A-D3F0-4B68-B122-EF5E4E1086A9}"/>
    <cellStyle name="Normal 7 3 8" xfId="1335" xr:uid="{A9D1C565-E571-4CBD-817B-0EC704DF1C93}"/>
    <cellStyle name="Normal 7 3 8 2" xfId="2480" xr:uid="{537EFBD6-A769-40F2-A2AB-EF90EFADDAB8}"/>
    <cellStyle name="Normal 7 3 9" xfId="2473" xr:uid="{7EA1046E-E5C6-4C13-B90C-2862F8617BD6}"/>
    <cellStyle name="Normal 7 4" xfId="1336" xr:uid="{56921752-1330-4CAA-A94B-252FA94E9C23}"/>
    <cellStyle name="Normal 7 4 2" xfId="1337" xr:uid="{9C8C3F84-4912-4B24-A834-174AF1CDB63B}"/>
    <cellStyle name="Normal 7 4 2 2" xfId="2482" xr:uid="{B3AB60C7-089E-4800-83D7-B152C26FD13E}"/>
    <cellStyle name="Normal 7 4 3" xfId="1338" xr:uid="{B2C3B04F-7335-46B1-9610-35AEFCE86FF6}"/>
    <cellStyle name="Normal 7 4 3 2" xfId="2483" xr:uid="{D6AD43C1-D87F-49C5-90D4-FD2846CE64E1}"/>
    <cellStyle name="Normal 7 4 4" xfId="1339" xr:uid="{35018D82-D604-4D9E-9811-8DB846BB3FC8}"/>
    <cellStyle name="Normal 7 4 4 2" xfId="2484" xr:uid="{8425933E-3052-426F-92DD-DE07F2EBF069}"/>
    <cellStyle name="Normal 7 4 5" xfId="1340" xr:uid="{F0E6A467-11D1-4523-A411-F0B7CC637DDC}"/>
    <cellStyle name="Normal 7 4 5 2" xfId="2485" xr:uid="{7EF0A635-4AF2-462F-BADA-3E656CF17576}"/>
    <cellStyle name="Normal 7 4 6" xfId="1341" xr:uid="{368D4270-08EE-42BB-8294-704069FD2B89}"/>
    <cellStyle name="Normal 7 4 6 2" xfId="2486" xr:uid="{5CB065DF-E0E0-4F23-9744-7C001944FA63}"/>
    <cellStyle name="Normal 7 4 7" xfId="1342" xr:uid="{92745AEF-6553-4BEF-B644-EC33D764DDEE}"/>
    <cellStyle name="Normal 7 4 7 2" xfId="2487" xr:uid="{0E5B3F96-BD2F-46F6-8A4F-E8E7F06A9610}"/>
    <cellStyle name="Normal 7 4 8" xfId="1343" xr:uid="{493A3B79-2E73-4D50-9A77-B2B543D47E0A}"/>
    <cellStyle name="Normal 7 4 8 2" xfId="2488" xr:uid="{CBD3EFE5-DFC9-4037-8904-34465CC94012}"/>
    <cellStyle name="Normal 7 4 9" xfId="2481" xr:uid="{9642DC5B-DC03-40E4-AA73-BDE7C095BC47}"/>
    <cellStyle name="Normal 7 5" xfId="1344" xr:uid="{518AA007-4842-44D4-AFC1-D1EFDAAB9553}"/>
    <cellStyle name="Normal 7 5 2" xfId="1345" xr:uid="{EAA3D1E7-2414-4B03-A156-4DE9828B1AC5}"/>
    <cellStyle name="Normal 7 5 2 2" xfId="2490" xr:uid="{29792905-7E86-483D-8E7B-472F16CC08C6}"/>
    <cellStyle name="Normal 7 5 3" xfId="1346" xr:uid="{2A0B481A-12C3-4CB3-9F1C-ED36139EA091}"/>
    <cellStyle name="Normal 7 5 3 2" xfId="2491" xr:uid="{D5998A60-E251-41E3-A365-9E956EA7B709}"/>
    <cellStyle name="Normal 7 5 4" xfId="1347" xr:uid="{4A27DF3F-2559-4562-9017-E55A4ED0273C}"/>
    <cellStyle name="Normal 7 5 4 2" xfId="2492" xr:uid="{F257C569-92E0-4B03-8E6C-8AABB3CDA07D}"/>
    <cellStyle name="Normal 7 5 5" xfId="1348" xr:uid="{77ADCFBA-452D-4B74-BC91-3C795CDED6F9}"/>
    <cellStyle name="Normal 7 5 5 2" xfId="2493" xr:uid="{2DF25D06-CF73-43C7-B680-E5FC171A95A3}"/>
    <cellStyle name="Normal 7 5 6" xfId="1349" xr:uid="{2A5C8B81-91F6-4106-9BC1-74BF5FC56FE9}"/>
    <cellStyle name="Normal 7 5 6 2" xfId="2494" xr:uid="{A659B040-8598-4F81-9FA4-C3F0EC1C1960}"/>
    <cellStyle name="Normal 7 5 7" xfId="1350" xr:uid="{FDCA4AF9-9888-46AE-882A-4AD67419A9A6}"/>
    <cellStyle name="Normal 7 5 7 2" xfId="2495" xr:uid="{A804D77A-389F-4194-93DE-478F16C00109}"/>
    <cellStyle name="Normal 7 5 8" xfId="1351" xr:uid="{E6D9106B-D9B1-4FAE-AE34-3843D09E0900}"/>
    <cellStyle name="Normal 7 5 8 2" xfId="2496" xr:uid="{7216E4C0-08E2-4283-9E11-2F04961AA7AC}"/>
    <cellStyle name="Normal 7 5 9" xfId="2489" xr:uid="{1F908B7A-2E88-4BAB-B526-1B67082B623E}"/>
    <cellStyle name="Normal 7 6" xfId="1352" xr:uid="{23C16288-584D-47C7-8E94-1FDCBB5EF0BD}"/>
    <cellStyle name="Normal 7 6 2" xfId="2497" xr:uid="{9BE204D3-1E1D-4137-B3C7-7AF12A61F40E}"/>
    <cellStyle name="Normal 7 7" xfId="1353" xr:uid="{F5E8D4D3-5A6C-4800-855A-B3E1F3972DB6}"/>
    <cellStyle name="Normal 7 7 2" xfId="2498" xr:uid="{CD6D7D52-1EB7-4235-B06A-6C48986EDB05}"/>
    <cellStyle name="Normal 7 8" xfId="1354" xr:uid="{D92613D2-562C-4576-A229-8395AC417DD7}"/>
    <cellStyle name="Normal 7 8 2" xfId="2499" xr:uid="{513AAC19-1C34-4EE0-BCB3-FC9C6F93FBEF}"/>
    <cellStyle name="Normal 7 9" xfId="1355" xr:uid="{57377CCB-C5D7-474B-B93B-EBC8077F4914}"/>
    <cellStyle name="Normal 7 9 2" xfId="2500" xr:uid="{080AF257-AAA9-4A08-A63A-DE6C5839528D}"/>
    <cellStyle name="Normal 8" xfId="124" xr:uid="{3BB80515-F585-425B-AB48-7C3002E4182E}"/>
    <cellStyle name="Normal 8 10" xfId="1357" xr:uid="{75315D01-949F-4156-9B39-38BB57EA1D3C}"/>
    <cellStyle name="Normal 8 10 2" xfId="2502" xr:uid="{BD287990-BDC6-413F-84C2-1AD5C1D2E58F}"/>
    <cellStyle name="Normal 8 11" xfId="1358" xr:uid="{0B07E80C-1C09-4693-8675-9E741E120AA3}"/>
    <cellStyle name="Normal 8 11 2" xfId="2503" xr:uid="{2BDA59BF-5954-4EF5-AC5E-9A66A2C9C250}"/>
    <cellStyle name="Normal 8 12" xfId="1359" xr:uid="{64A164E6-FDC8-49B5-ADC2-C9BE75972F19}"/>
    <cellStyle name="Normal 8 12 2" xfId="2504" xr:uid="{58D4B442-A750-4F34-AE8F-C587DBDCB127}"/>
    <cellStyle name="Normal 8 13" xfId="2501" xr:uid="{6F322965-0951-4F8E-8736-4D059AF80E33}"/>
    <cellStyle name="Normal 8 14" xfId="1356" xr:uid="{63BE406F-74A7-4F8C-9FAE-72AA420F2934}"/>
    <cellStyle name="Normal 8 2" xfId="125" xr:uid="{971A7E5D-329D-465A-9239-8EDA65691A36}"/>
    <cellStyle name="Normal 8 2 10" xfId="1360" xr:uid="{DB54BC65-DF55-47AA-BF18-6CFB4DF26F0B}"/>
    <cellStyle name="Normal 8 2 2" xfId="1361" xr:uid="{69CA3090-CC62-4109-B3D8-F7780AD8C50B}"/>
    <cellStyle name="Normal 8 2 2 2" xfId="2506" xr:uid="{565430BA-BD30-401A-837B-3B0F32F6C3D6}"/>
    <cellStyle name="Normal 8 2 3" xfId="1362" xr:uid="{4461F706-24F9-4CDD-BD31-4EE8FB33F72E}"/>
    <cellStyle name="Normal 8 2 3 2" xfId="2507" xr:uid="{E885B9E3-C07B-46D5-9A38-1756057B6FF6}"/>
    <cellStyle name="Normal 8 2 4" xfId="1363" xr:uid="{8DE6026E-EAF8-4F2A-B358-8441972657B4}"/>
    <cellStyle name="Normal 8 2 4 2" xfId="2508" xr:uid="{F50F21FC-258B-4AEB-B22F-4EB8BF93AEBF}"/>
    <cellStyle name="Normal 8 2 5" xfId="1364" xr:uid="{D5EDD525-34BF-4A9A-B5E9-8C64BC980C38}"/>
    <cellStyle name="Normal 8 2 5 2" xfId="2509" xr:uid="{5692BFA5-E3DA-4C3A-A101-6539B2BEAC3C}"/>
    <cellStyle name="Normal 8 2 6" xfId="1365" xr:uid="{D4924168-1638-4E59-8598-FF14BA69E7FA}"/>
    <cellStyle name="Normal 8 2 6 2" xfId="2510" xr:uid="{F8B10CB4-810C-4938-A8EE-264134732694}"/>
    <cellStyle name="Normal 8 2 7" xfId="1366" xr:uid="{9D730D8D-56AE-4A41-AB32-44F2932E393F}"/>
    <cellStyle name="Normal 8 2 7 2" xfId="2511" xr:uid="{C5527B1B-128E-4C77-B021-58C65F73F84F}"/>
    <cellStyle name="Normal 8 2 8" xfId="1367" xr:uid="{362BCFB1-B66E-469E-B32B-4848C38F7601}"/>
    <cellStyle name="Normal 8 2 8 2" xfId="2512" xr:uid="{E9DB3408-636B-43AD-8E1D-C231B7AD5622}"/>
    <cellStyle name="Normal 8 2 9" xfId="2505" xr:uid="{CAC32A82-EC03-4E7B-9296-5C4FAC48A18A}"/>
    <cellStyle name="Normal 8 3" xfId="1368" xr:uid="{05901AA2-B75E-4DF4-84FE-F6078C4F2429}"/>
    <cellStyle name="Normal 8 3 2" xfId="1369" xr:uid="{BCD29922-4DC8-4261-9937-5DC4B644DBFC}"/>
    <cellStyle name="Normal 8 3 2 2" xfId="2514" xr:uid="{E02AE305-5FE1-4C2B-9C14-7E5B81596418}"/>
    <cellStyle name="Normal 8 3 3" xfId="1370" xr:uid="{C1D2D86B-3D20-4E53-B640-B2B434460A33}"/>
    <cellStyle name="Normal 8 3 3 2" xfId="2515" xr:uid="{5A4DEC16-D0A1-440A-8CB2-733396FA46F3}"/>
    <cellStyle name="Normal 8 3 4" xfId="1371" xr:uid="{3F1DF3B9-E947-4AEE-8965-466823D4EB57}"/>
    <cellStyle name="Normal 8 3 4 2" xfId="2516" xr:uid="{E11BE150-53A0-47D7-AA20-90D69873EDD9}"/>
    <cellStyle name="Normal 8 3 5" xfId="1372" xr:uid="{73472CFB-145C-4352-866B-D4DDFA7C07F8}"/>
    <cellStyle name="Normal 8 3 5 2" xfId="2517" xr:uid="{7BD380CD-58AE-4AC0-B0EF-CA2E24B3E8E6}"/>
    <cellStyle name="Normal 8 3 6" xfId="1373" xr:uid="{A2C33776-41D6-40E8-BA4D-46813FE41A2F}"/>
    <cellStyle name="Normal 8 3 6 2" xfId="2518" xr:uid="{69C72CEF-32B2-48DD-8B14-44DD9EECF7BC}"/>
    <cellStyle name="Normal 8 3 7" xfId="1374" xr:uid="{863E73FD-9946-4E6D-92AB-94591E4B09CA}"/>
    <cellStyle name="Normal 8 3 7 2" xfId="2519" xr:uid="{FB19D9F9-411D-461A-A593-47345FC953AB}"/>
    <cellStyle name="Normal 8 3 8" xfId="1375" xr:uid="{BDB98EAC-171A-428E-B78C-0C3CA4B8CDD6}"/>
    <cellStyle name="Normal 8 3 8 2" xfId="2520" xr:uid="{5F827F73-B105-4DD1-A80A-CB6165EDA14C}"/>
    <cellStyle name="Normal 8 3 9" xfId="2513" xr:uid="{842EA5C1-B105-4D02-892B-04D7E18DA0E2}"/>
    <cellStyle name="Normal 8 4" xfId="1376" xr:uid="{D782AB76-D6B6-4C9B-B057-5C95187A8966}"/>
    <cellStyle name="Normal 8 4 2" xfId="1377" xr:uid="{6DDE0490-B70A-46E9-A1F9-FC01DC57414A}"/>
    <cellStyle name="Normal 8 4 2 2" xfId="2522" xr:uid="{00ADDDCA-1EE8-484A-ADAD-1F9E9A037EE4}"/>
    <cellStyle name="Normal 8 4 3" xfId="1378" xr:uid="{FE09B69D-0E37-4CB4-B817-3527E4CE854D}"/>
    <cellStyle name="Normal 8 4 3 2" xfId="2523" xr:uid="{3E6F9008-0D72-44FA-932D-C1063D8918C7}"/>
    <cellStyle name="Normal 8 4 4" xfId="1379" xr:uid="{7080EFC7-5DA3-430E-8B74-78B1270FD917}"/>
    <cellStyle name="Normal 8 4 4 2" xfId="2524" xr:uid="{415795B3-444E-4D02-A338-28E89DBABC6C}"/>
    <cellStyle name="Normal 8 4 5" xfId="1380" xr:uid="{CDEF349E-28B7-4522-955D-A1870B6694CA}"/>
    <cellStyle name="Normal 8 4 5 2" xfId="2525" xr:uid="{A44D2BFD-8DE6-414A-A880-868E21171D2B}"/>
    <cellStyle name="Normal 8 4 6" xfId="1381" xr:uid="{516032A9-E0EF-49E7-87EC-00390E8A5FBE}"/>
    <cellStyle name="Normal 8 4 6 2" xfId="2526" xr:uid="{F7594C46-582C-44D0-8747-8100EEC04D21}"/>
    <cellStyle name="Normal 8 4 7" xfId="1382" xr:uid="{C0E97A10-5375-45C6-9EB8-BC0E97603A2F}"/>
    <cellStyle name="Normal 8 4 7 2" xfId="2527" xr:uid="{CEEA5CE6-3819-451F-96DA-DE0FAF4CC442}"/>
    <cellStyle name="Normal 8 4 8" xfId="1383" xr:uid="{7DEC1A9C-63F7-4F66-A3DC-04B2442160E9}"/>
    <cellStyle name="Normal 8 4 8 2" xfId="2528" xr:uid="{68657B19-550E-4666-958C-9C6559E291B8}"/>
    <cellStyle name="Normal 8 4 9" xfId="2521" xr:uid="{44821426-622E-4D52-B1ED-F3B565AA4ED2}"/>
    <cellStyle name="Normal 8 5" xfId="1384" xr:uid="{19E123FB-93E2-4A73-B564-0A96F7DD642A}"/>
    <cellStyle name="Normal 8 5 2" xfId="1385" xr:uid="{0F25240F-777E-4514-964B-EC3F9953E9EB}"/>
    <cellStyle name="Normal 8 5 2 2" xfId="2530" xr:uid="{171B5675-D0D9-4C40-8467-A6CAE04A29ED}"/>
    <cellStyle name="Normal 8 5 3" xfId="1386" xr:uid="{4DF98961-7916-4EBB-9115-E494C6404365}"/>
    <cellStyle name="Normal 8 5 3 2" xfId="2531" xr:uid="{899E5C08-A8F3-4EC0-B686-6681FE38CD5A}"/>
    <cellStyle name="Normal 8 5 4" xfId="1387" xr:uid="{C2E04708-AB95-4DBA-A35E-D329D6B507CC}"/>
    <cellStyle name="Normal 8 5 4 2" xfId="2532" xr:uid="{7E451F16-216D-44BA-B8B8-4EDF68988408}"/>
    <cellStyle name="Normal 8 5 5" xfId="1388" xr:uid="{777FA01D-C625-415A-BE6D-191EDBD9C194}"/>
    <cellStyle name="Normal 8 5 5 2" xfId="2533" xr:uid="{771F11BD-13CA-4902-821A-4D3E8969C77E}"/>
    <cellStyle name="Normal 8 5 6" xfId="1389" xr:uid="{EC053743-3130-4221-864D-58FA064E49DF}"/>
    <cellStyle name="Normal 8 5 6 2" xfId="2534" xr:uid="{1517FE14-9F9D-4598-9DDD-4D326A3D67B7}"/>
    <cellStyle name="Normal 8 5 7" xfId="1390" xr:uid="{FAEEB8E0-9D69-418D-A46F-6244B3EB846E}"/>
    <cellStyle name="Normal 8 5 7 2" xfId="2535" xr:uid="{9ED719F2-2405-4829-8FFE-AE4D830D1C35}"/>
    <cellStyle name="Normal 8 5 8" xfId="1391" xr:uid="{AA87A68D-402C-44E9-8C20-5665D8EB5174}"/>
    <cellStyle name="Normal 8 5 8 2" xfId="2536" xr:uid="{005F62B5-6C44-41D1-BFDE-663D7F263A53}"/>
    <cellStyle name="Normal 8 5 9" xfId="2529" xr:uid="{7AD96CA9-23A8-4324-8EE8-EFFFF28B18C6}"/>
    <cellStyle name="Normal 8 6" xfId="1392" xr:uid="{0F2247B4-2A02-4186-B2E4-3BDF06E68742}"/>
    <cellStyle name="Normal 8 6 2" xfId="2537" xr:uid="{CAE34977-777A-4335-ADB1-FE8AFC5B8450}"/>
    <cellStyle name="Normal 8 7" xfId="1393" xr:uid="{BDA1DCDB-7412-4644-BDB7-BC074FE85AF6}"/>
    <cellStyle name="Normal 8 7 2" xfId="2538" xr:uid="{6811B356-7870-4422-B974-721247890C1C}"/>
    <cellStyle name="Normal 8 8" xfId="1394" xr:uid="{EDDD546A-7E32-4EF3-8DB5-88368E2655A5}"/>
    <cellStyle name="Normal 8 8 2" xfId="2539" xr:uid="{4B08E2C2-FE07-44DF-91F8-4C923CCA8DE2}"/>
    <cellStyle name="Normal 8 9" xfId="1395" xr:uid="{8FD18C44-657F-42F0-BEFE-C00C565C038D}"/>
    <cellStyle name="Normal 8 9 2" xfId="2540" xr:uid="{B684545B-A07F-42AE-B55E-0C8484A6451F}"/>
    <cellStyle name="Normal 9" xfId="126" xr:uid="{D31BF518-CB4E-4AE8-8A92-D3B204C35A80}"/>
    <cellStyle name="Normal 9 10" xfId="1396" xr:uid="{BBF3E83E-7C4D-4DB1-8071-14B002E3048B}"/>
    <cellStyle name="Normal 9 2" xfId="1397" xr:uid="{77CC7F49-E379-4B9B-866C-388E453B3EA4}"/>
    <cellStyle name="Normal 9 2 2" xfId="2542" xr:uid="{762FEA92-0692-48B2-BCA0-FFBACE4D4B70}"/>
    <cellStyle name="Normal 9 3" xfId="1398" xr:uid="{C1950430-2435-47D5-A188-6E843F3E319E}"/>
    <cellStyle name="Normal 9 3 2" xfId="2543" xr:uid="{EEBCCAAC-1E76-4603-B911-44C7C36DFBC6}"/>
    <cellStyle name="Normal 9 4" xfId="1399" xr:uid="{5D4146A5-D433-4BDA-9DFE-DA35922B28B9}"/>
    <cellStyle name="Normal 9 4 2" xfId="2544" xr:uid="{3E5FADDC-3648-4691-9101-1945FB22F2A5}"/>
    <cellStyle name="Normal 9 5" xfId="1400" xr:uid="{99B1F0BF-CC35-41C6-83BD-79F4222FD3A2}"/>
    <cellStyle name="Normal 9 5 2" xfId="2545" xr:uid="{2F49FF89-0EE9-4CED-97B3-A901F8F23E99}"/>
    <cellStyle name="Normal 9 6" xfId="1401" xr:uid="{F7D7416F-3490-4EEF-8307-E3C44BE36EE2}"/>
    <cellStyle name="Normal 9 6 2" xfId="2546" xr:uid="{4C9515A1-727E-4D2A-9EF8-205E2F90687E}"/>
    <cellStyle name="Normal 9 7" xfId="1402" xr:uid="{298258A6-0300-4C4E-A02A-8AE974EC288E}"/>
    <cellStyle name="Normal 9 7 2" xfId="2547" xr:uid="{EB3FB6E2-07A9-487E-AB06-BB38F926FF6B}"/>
    <cellStyle name="Normal 9 8" xfId="1403" xr:uid="{BD137B3E-D1E9-4BB8-931E-9370209B3EB6}"/>
    <cellStyle name="Normal 9 8 2" xfId="2548" xr:uid="{23CEE10A-691A-47DC-BA9E-3BFFE6C83648}"/>
    <cellStyle name="Normal 9 9" xfId="2541" xr:uid="{3670D6BE-AD58-42E7-94E3-CB8133A57CDD}"/>
    <cellStyle name="Normal GHG Numbers (0.00)" xfId="192" xr:uid="{5C27D3C1-E440-45C0-957C-6D6679B8FF74}"/>
    <cellStyle name="Normal GHG Textfiels Bold" xfId="193" xr:uid="{4C7BB432-E105-47CB-87BE-79E56DC2E500}"/>
    <cellStyle name="Normal GHG-Shade" xfId="194" xr:uid="{9C8C4341-D424-41F1-8FBA-A33ED5565F9A}"/>
    <cellStyle name="Normal GHG-Shade 2" xfId="1404" xr:uid="{3278E55B-52F9-4654-891E-538FA77EFEB4}"/>
    <cellStyle name="Normal GHG-Shade 2 2" xfId="2550" xr:uid="{FE832538-BBDC-490C-9337-0CF85FEFE150}"/>
    <cellStyle name="Normal GHG-Shade 3" xfId="2549" xr:uid="{BE3F98AB-49C3-49DB-B321-247464138646}"/>
    <cellStyle name="Normale_B2020" xfId="127" xr:uid="{47710199-04F2-4BBB-BB39-6769FCDE4936}"/>
    <cellStyle name="Note 2" xfId="128" xr:uid="{D4A0FA9C-0700-4EAE-B9E8-67CE1EA7E7D9}"/>
    <cellStyle name="Note 2 10" xfId="1406" xr:uid="{6479AA13-1034-4360-993D-8EAE960EFA5B}"/>
    <cellStyle name="Note 2 10 2" xfId="2552" xr:uid="{9130684D-4418-410B-B342-4E1C51F92801}"/>
    <cellStyle name="Note 2 11" xfId="1407" xr:uid="{2811DDCF-892E-4BBB-A313-7DBBA6ED80E9}"/>
    <cellStyle name="Note 2 11 2" xfId="2553" xr:uid="{377A0D08-6DB6-4E39-A31A-D389745418C0}"/>
    <cellStyle name="Note 2 12" xfId="1408" xr:uid="{1B20CA23-0659-4D43-BB6B-5B8BE5B6BF52}"/>
    <cellStyle name="Note 2 12 2" xfId="2554" xr:uid="{C9575689-8F1B-45D5-89B3-45C7A702A924}"/>
    <cellStyle name="Note 2 13" xfId="1409" xr:uid="{16F8C6DB-6C88-4B9E-80B8-614878790555}"/>
    <cellStyle name="Note 2 13 2" xfId="2555" xr:uid="{C9076C0C-A067-4B7B-BC2C-C04B2C04C270}"/>
    <cellStyle name="Note 2 14" xfId="1410" xr:uid="{47E1AE1C-4B3D-415E-9E39-483AEA1CEB23}"/>
    <cellStyle name="Note 2 14 2" xfId="2556" xr:uid="{50DB9006-B15C-4B32-B00B-E70436AE0A5A}"/>
    <cellStyle name="Note 2 15" xfId="1411" xr:uid="{2CCB21A2-E68C-48D9-9C84-B4A9E1B158E1}"/>
    <cellStyle name="Note 2 15 2" xfId="2557" xr:uid="{181FCEB6-76F9-4EBE-8B02-BB53D47D39DA}"/>
    <cellStyle name="Note 2 16" xfId="2551" xr:uid="{901C58CB-E258-4596-AF24-191E91A52C15}"/>
    <cellStyle name="Note 2 17" xfId="1405" xr:uid="{A95DBF6E-951C-4C06-9E00-B32234C3EA7E}"/>
    <cellStyle name="Note 2 2" xfId="1412" xr:uid="{EF6A1D4C-9F49-4816-B6AE-0EB2E3DD260C}"/>
    <cellStyle name="Note 2 2 2" xfId="1413" xr:uid="{F8ED2D94-B8C5-49E0-88D8-FDC1FDC415BB}"/>
    <cellStyle name="Note 2 2 2 2" xfId="2558" xr:uid="{0DFDF984-38FC-427A-A5BE-D863F2FCAB83}"/>
    <cellStyle name="Note 2 3" xfId="1414" xr:uid="{92FB7CC3-29DC-41FD-BC6C-2ECFD8F6C648}"/>
    <cellStyle name="Note 2 3 2" xfId="2559" xr:uid="{61D9D2A9-7B94-4C60-81F0-DBBE3E4EDE0D}"/>
    <cellStyle name="Note 2 4" xfId="1415" xr:uid="{7AEEB8F1-1F04-47AA-B441-088362DEF5F0}"/>
    <cellStyle name="Note 2 4 2" xfId="2560" xr:uid="{57CE1DF1-3B3C-4EC2-892E-818CF80FBCDD}"/>
    <cellStyle name="Note 2 5" xfId="1416" xr:uid="{5BC13854-3E00-4775-9FA7-7EF1F72B953C}"/>
    <cellStyle name="Note 2 5 2" xfId="2561" xr:uid="{E4F67059-FBA1-4DF2-9084-36E0CCC34599}"/>
    <cellStyle name="Note 2 6" xfId="1417" xr:uid="{51856A2E-C61A-4471-A3FA-CF0D9200A321}"/>
    <cellStyle name="Note 2 6 2" xfId="2562" xr:uid="{4BBEAAE5-E0D9-43CE-A426-64267BAFFC7F}"/>
    <cellStyle name="Note 2 7" xfId="1418" xr:uid="{9EBDB8C3-0A20-47C7-A0B9-203206F40F29}"/>
    <cellStyle name="Note 2 7 2" xfId="2563" xr:uid="{97207D13-5847-43A8-B25C-21BEC0C460B3}"/>
    <cellStyle name="Note 2 8" xfId="1419" xr:uid="{85F8845F-5EB7-414D-A4D3-13AC634B8C16}"/>
    <cellStyle name="Note 2 8 2" xfId="2564" xr:uid="{AB59C9F4-A722-40F0-BAC4-36CC9BC34DE4}"/>
    <cellStyle name="Note 2 9" xfId="1420" xr:uid="{92E37E27-B4D1-4B3A-A3F8-77B097AF6408}"/>
    <cellStyle name="Note 2 9 2" xfId="2565" xr:uid="{A091DF54-E0CD-4D58-89C8-3BB3CB588378}"/>
    <cellStyle name="Note 3" xfId="129" xr:uid="{715CA372-83EA-4399-95C3-DB77709F6BE4}"/>
    <cellStyle name="Note 3 2" xfId="130" xr:uid="{23891F1A-9517-4020-89B9-F30B29ADBB63}"/>
    <cellStyle name="Note 3 2 2" xfId="2566" xr:uid="{63567089-4C9F-4079-8DB5-5C41C91147F8}"/>
    <cellStyle name="Note 3 2 3" xfId="1422" xr:uid="{14621D0B-24F7-4026-B681-AAEEC2041AE5}"/>
    <cellStyle name="Note 3 3" xfId="1421" xr:uid="{CD8C6BE3-19EB-459E-8297-4E806D5402FB}"/>
    <cellStyle name="Note 4" xfId="1423" xr:uid="{6F3850E0-D4FA-4DC3-8DE9-17B5E2C4602F}"/>
    <cellStyle name="Note 4 2" xfId="2567" xr:uid="{9CB1EA03-6D32-4D4D-BFB9-19E990A4BEBB}"/>
    <cellStyle name="Note 5" xfId="1424" xr:uid="{2A491595-6036-46A7-AD4E-669D5B3D0CFE}"/>
    <cellStyle name="Note 5 2" xfId="2568" xr:uid="{2C5A9E7C-2ADE-4E18-B9D4-9EFDE14CB235}"/>
    <cellStyle name="Note 6" xfId="1425" xr:uid="{F5A8D692-1E83-4AB9-96E0-049FF100E687}"/>
    <cellStyle name="Note 6 2" xfId="2569" xr:uid="{491FCCE7-568E-419F-AED8-8F2D7D4967AB}"/>
    <cellStyle name="Note 7" xfId="1426" xr:uid="{3B04E3DB-2EE5-4C3D-B4ED-45A922002D3F}"/>
    <cellStyle name="Note 7 2" xfId="2570" xr:uid="{164BB889-0DB3-4F34-8D28-36C0C8D08B28}"/>
    <cellStyle name="Note 8" xfId="1427" xr:uid="{2E5E13E9-ABD5-4BC3-900C-1C9D6FE9BE3B}"/>
    <cellStyle name="Note 8 2" xfId="2571" xr:uid="{3F0E8368-C295-4D2A-ACE0-81542A46FB00}"/>
    <cellStyle name="num_note" xfId="1428" xr:uid="{2236F866-E7ED-4EDD-BF36-D477B815F58B}"/>
    <cellStyle name="Nuovo" xfId="1429" xr:uid="{336F3BD6-31FA-42C6-9C34-604E0B666F46}"/>
    <cellStyle name="Nuovo 2" xfId="2572" xr:uid="{C689DF7E-2931-48C0-94DF-2667AA5CA212}"/>
    <cellStyle name="Output 2" xfId="131" xr:uid="{B42115A8-EC64-483B-A29A-C58B1967CC11}"/>
    <cellStyle name="Output 2 10" xfId="1430" xr:uid="{65F841D7-2A22-49ED-9607-50B89B113AEE}"/>
    <cellStyle name="Output 2 2" xfId="1431" xr:uid="{DEF1FBCF-024D-4DCE-8500-2678050C1A8D}"/>
    <cellStyle name="Output 2 3" xfId="1432" xr:uid="{15C601F2-F39E-4A11-8A0B-176DE669C9B5}"/>
    <cellStyle name="Output 2 4" xfId="1433" xr:uid="{A8597C53-ACCC-46FC-95F6-844B3428DD14}"/>
    <cellStyle name="Output 2 5" xfId="1434" xr:uid="{D348AAAE-BBC3-4090-ADED-222F009584B4}"/>
    <cellStyle name="Output 2 6" xfId="1435" xr:uid="{FD691630-68B1-4BFF-BB8D-504FD03B9D36}"/>
    <cellStyle name="Output 2 7" xfId="1436" xr:uid="{7A06EB89-4EE2-48F4-920D-F331679ABCDB}"/>
    <cellStyle name="Output 2 8" xfId="1437" xr:uid="{6A1B4D5C-CD68-4D26-BD9C-428647EE86D6}"/>
    <cellStyle name="Output 2 9" xfId="1438" xr:uid="{3FA18B3E-19A1-4041-97A2-FD93C423F69D}"/>
    <cellStyle name="Output 3" xfId="132" xr:uid="{3DF5E483-4FF7-460C-A6FD-819908392AE1}"/>
    <cellStyle name="Output 3 2" xfId="1439" xr:uid="{9819E4DB-0028-43BF-A58F-B70CF2092201}"/>
    <cellStyle name="Percent" xfId="3" builtinId="5"/>
    <cellStyle name="Percent 10" xfId="1440" xr:uid="{7D683B49-0BF7-4DA1-8F87-E9F7A9ACFDFC}"/>
    <cellStyle name="Percent 10 2" xfId="1441" xr:uid="{B98624C4-EC50-486B-BD3F-E869C35C5F69}"/>
    <cellStyle name="Percent 10 2 2" xfId="2574" xr:uid="{C4306084-A08B-4ECE-9AC8-21E1F3B02B7D}"/>
    <cellStyle name="Percent 10 3" xfId="1442" xr:uid="{1476F442-1619-4C99-84CE-574CD28EF240}"/>
    <cellStyle name="Percent 10 3 2" xfId="2575" xr:uid="{7F3DEA05-DE31-4BF2-AC7F-D4ACEA0B1394}"/>
    <cellStyle name="Percent 10 4" xfId="1443" xr:uid="{7397A3C4-F2C6-4C3B-AB43-E852FA1EB276}"/>
    <cellStyle name="Percent 10 4 2" xfId="2576" xr:uid="{D882D560-7AD3-4B44-A311-9661EAEA1599}"/>
    <cellStyle name="Percent 10 5" xfId="1444" xr:uid="{2AE50B61-E946-4218-BF18-7D58BE23E8F0}"/>
    <cellStyle name="Percent 10 5 2" xfId="2577" xr:uid="{00A50693-C507-429B-9F4C-AA20381071A6}"/>
    <cellStyle name="Percent 10 6" xfId="1445" xr:uid="{E0D54A49-1D11-4B35-AD31-890FC159A53D}"/>
    <cellStyle name="Percent 10 6 2" xfId="2578" xr:uid="{F6E48B88-A90C-4020-A36E-4A4CA303F44E}"/>
    <cellStyle name="Percent 10 7" xfId="1446" xr:uid="{57475249-DD28-4859-95DD-4452C8FE8BB3}"/>
    <cellStyle name="Percent 10 7 2" xfId="2579" xr:uid="{B04B876D-1B4C-4CF7-884C-C848DCC1ACC1}"/>
    <cellStyle name="Percent 10 8" xfId="1447" xr:uid="{7B753C9B-1443-47D0-B092-5A81B2C728D5}"/>
    <cellStyle name="Percent 10 8 2" xfId="2580" xr:uid="{C5AF35EF-609E-4A4C-AC82-03905D70A9ED}"/>
    <cellStyle name="Percent 10 9" xfId="2573" xr:uid="{4EADDAB6-B9F4-4598-BFC2-56F3B72267EF}"/>
    <cellStyle name="Percent 11" xfId="1448" xr:uid="{1833C053-F685-444D-A491-A7C386D23FC3}"/>
    <cellStyle name="Percent 11 2" xfId="1449" xr:uid="{BD139AF2-833D-47D7-806C-7D44FDB5A3A1}"/>
    <cellStyle name="Percent 11 2 2" xfId="2582" xr:uid="{11286108-7F5C-44C8-BA5F-55E6B37E07F7}"/>
    <cellStyle name="Percent 11 3" xfId="1450" xr:uid="{DC4C5C4E-DC0D-49E6-8879-498540DCCCEF}"/>
    <cellStyle name="Percent 11 3 2" xfId="2583" xr:uid="{46165A01-65C3-42D4-AEBE-5A819D8347F1}"/>
    <cellStyle name="Percent 11 4" xfId="1451" xr:uid="{A91E5438-A02F-4B7D-BD00-91E579111D66}"/>
    <cellStyle name="Percent 11 4 2" xfId="2584" xr:uid="{54A610C3-3D1A-4942-844A-F7F58A76C0FF}"/>
    <cellStyle name="Percent 11 5" xfId="1452" xr:uid="{DEABBBCA-9347-46BE-9CBE-579D3C86998A}"/>
    <cellStyle name="Percent 11 5 2" xfId="2585" xr:uid="{92781249-3331-4B1E-B9F1-4AEDA90B07BC}"/>
    <cellStyle name="Percent 11 6" xfId="1453" xr:uid="{8EC24B8F-ECCD-4F89-877B-6CA370F686E2}"/>
    <cellStyle name="Percent 11 6 2" xfId="2586" xr:uid="{0CEA7B75-28C8-4EFC-928B-F6C88C5A16FC}"/>
    <cellStyle name="Percent 11 7" xfId="1454" xr:uid="{853AA56E-C7F2-41CC-A5DE-06B8E973B2F9}"/>
    <cellStyle name="Percent 11 7 2" xfId="2587" xr:uid="{FECFF623-45F7-411E-96E4-F0FB7E44B4F6}"/>
    <cellStyle name="Percent 11 8" xfId="1455" xr:uid="{3D0906BC-CB75-4E2F-A730-53820B77F562}"/>
    <cellStyle name="Percent 11 8 2" xfId="2588" xr:uid="{AFE734CB-F8ED-4C5C-94F4-BFBA5AC63C0E}"/>
    <cellStyle name="Percent 11 9" xfId="2581" xr:uid="{1CEBE46B-E0D0-458F-8616-16EED1FC63BB}"/>
    <cellStyle name="Percent 12" xfId="1456" xr:uid="{CB1C5093-2BD4-4374-8A9F-805A1FDFBC62}"/>
    <cellStyle name="Percent 12 2" xfId="1457" xr:uid="{5B5CFD58-D877-4419-9F5C-487DB7EAE56E}"/>
    <cellStyle name="Percent 12 2 2" xfId="2590" xr:uid="{EF02CAE2-72D8-46B4-965C-5557B2BA5F37}"/>
    <cellStyle name="Percent 12 3" xfId="1458" xr:uid="{9CF7C337-2EBB-4272-9E42-18D85E61E02B}"/>
    <cellStyle name="Percent 12 3 2" xfId="2591" xr:uid="{BB8B31DB-1EE4-4767-9F9B-695F7BE0ECEA}"/>
    <cellStyle name="Percent 12 4" xfId="1459" xr:uid="{96FF6069-9637-4CDD-B3E4-4AD8B4F077ED}"/>
    <cellStyle name="Percent 12 4 2" xfId="2592" xr:uid="{45D7524A-C7B9-46DF-A943-2AE25C62A07D}"/>
    <cellStyle name="Percent 12 5" xfId="1460" xr:uid="{750E40EA-F2D0-45F6-8AB2-9508140FA363}"/>
    <cellStyle name="Percent 12 5 2" xfId="2593" xr:uid="{530391EB-6E42-400A-8886-5DDF70DD57DA}"/>
    <cellStyle name="Percent 12 6" xfId="1461" xr:uid="{EFCB1872-63FA-4850-A4D2-C9F346A8A0BE}"/>
    <cellStyle name="Percent 12 6 2" xfId="2594" xr:uid="{BAEB7BF9-666C-4C9C-ABFF-BFE034355253}"/>
    <cellStyle name="Percent 12 7" xfId="1462" xr:uid="{D182EB56-387B-4C8B-AEAF-9A8D4B13B518}"/>
    <cellStyle name="Percent 12 7 2" xfId="2595" xr:uid="{6BB7E781-08DE-4545-AFD9-87EA69A42418}"/>
    <cellStyle name="Percent 12 8" xfId="1463" xr:uid="{8DEBEF64-5AFB-4BBB-93DD-1516EDA8478E}"/>
    <cellStyle name="Percent 12 8 2" xfId="2596" xr:uid="{0EDF0196-73A0-419D-B683-D9034C9F42FD}"/>
    <cellStyle name="Percent 12 9" xfId="2589" xr:uid="{3C846A74-6153-4841-AF61-2968365898C7}"/>
    <cellStyle name="Percent 13" xfId="1464" xr:uid="{03EB26F1-538D-4281-A5AA-811B68B55F5F}"/>
    <cellStyle name="Percent 13 2" xfId="1465" xr:uid="{F15CC4DB-7225-4FEA-913E-5A0F3C2BB0FE}"/>
    <cellStyle name="Percent 13 2 2" xfId="2598" xr:uid="{08A8599D-4B20-43C1-BFEE-A844E07458F6}"/>
    <cellStyle name="Percent 13 3" xfId="1466" xr:uid="{1FE3ED38-F764-4A62-818A-50D792417853}"/>
    <cellStyle name="Percent 13 3 2" xfId="2599" xr:uid="{24E6C9F8-6781-40B9-B381-A2DBB4FB9DBA}"/>
    <cellStyle name="Percent 13 4" xfId="1467" xr:uid="{1333EDF6-C622-4211-9578-C008764DA8C3}"/>
    <cellStyle name="Percent 13 4 2" xfId="2600" xr:uid="{44BA04EC-68B1-49C6-89DD-E0FB128314C6}"/>
    <cellStyle name="Percent 13 5" xfId="1468" xr:uid="{0F396C6A-EFB0-4745-BB5F-B886392034FB}"/>
    <cellStyle name="Percent 13 5 2" xfId="2601" xr:uid="{2F0D5DBC-112B-435F-B722-AF732B981355}"/>
    <cellStyle name="Percent 13 6" xfId="1469" xr:uid="{8CA69DEC-B857-41E1-9ED7-075E2477A06D}"/>
    <cellStyle name="Percent 13 6 2" xfId="2602" xr:uid="{7E984560-58F4-4556-95A3-09473F1006A5}"/>
    <cellStyle name="Percent 13 7" xfId="1470" xr:uid="{968EC6B0-5FDA-4E0D-9A4F-B28BB5080F09}"/>
    <cellStyle name="Percent 13 7 2" xfId="2603" xr:uid="{A932E75C-1319-492E-A58E-AF55C8490A17}"/>
    <cellStyle name="Percent 13 8" xfId="1471" xr:uid="{7375E768-A667-4045-ADFB-25C57B950749}"/>
    <cellStyle name="Percent 13 8 2" xfId="2604" xr:uid="{DAE70E4A-6EB2-461B-A1BA-6122534907B1}"/>
    <cellStyle name="Percent 13 9" xfId="2597" xr:uid="{DFEC824E-6188-4ADC-A4A0-56859E98FA61}"/>
    <cellStyle name="Percent 14" xfId="1472" xr:uid="{FC2AEFDE-A0AD-49EC-A6EE-B1A971F63B26}"/>
    <cellStyle name="Percent 14 2" xfId="1473" xr:uid="{904FDEAF-DEEC-45BC-B757-2C52D6301AC8}"/>
    <cellStyle name="Percent 14 2 2" xfId="2606" xr:uid="{599760A3-3C13-4970-8D02-17CA042AE489}"/>
    <cellStyle name="Percent 14 3" xfId="1474" xr:uid="{42721974-7A3D-4AE8-BE63-D380A834E554}"/>
    <cellStyle name="Percent 14 3 2" xfId="2607" xr:uid="{EFDC191E-C78C-4E13-BA39-FC263DF0A316}"/>
    <cellStyle name="Percent 14 4" xfId="1475" xr:uid="{4C01D726-DC4F-4628-A641-EED2D47D687D}"/>
    <cellStyle name="Percent 14 4 2" xfId="2608" xr:uid="{008426F0-4D8F-4B49-BBD7-BCA9E599616D}"/>
    <cellStyle name="Percent 14 5" xfId="1476" xr:uid="{89B8366D-418A-42F8-878B-D66743EE182C}"/>
    <cellStyle name="Percent 14 5 2" xfId="2609" xr:uid="{83447633-BDD1-46BA-AEA5-804FAF0ED442}"/>
    <cellStyle name="Percent 14 6" xfId="1477" xr:uid="{15A2E58A-027C-4BF2-ACB1-15F96F9AB6B7}"/>
    <cellStyle name="Percent 14 6 2" xfId="2610" xr:uid="{19376803-E038-43E7-9498-63DC78CB2589}"/>
    <cellStyle name="Percent 14 7" xfId="1478" xr:uid="{A0F50E2F-8564-4D24-8DA4-092725672766}"/>
    <cellStyle name="Percent 14 7 2" xfId="2611" xr:uid="{DB8E9E45-FC3B-4423-95D5-3800148982F5}"/>
    <cellStyle name="Percent 14 8" xfId="1479" xr:uid="{3335CFE5-CDB3-4036-93C9-95935F73EAAE}"/>
    <cellStyle name="Percent 14 8 2" xfId="2612" xr:uid="{E00EF626-8B74-4810-B83C-39D4F131F8AB}"/>
    <cellStyle name="Percent 14 9" xfId="2605" xr:uid="{4AB52967-656F-4079-98CA-F90D57806873}"/>
    <cellStyle name="Percent 15" xfId="1480" xr:uid="{5463DA2F-BF56-4602-B0D4-686EB2C28648}"/>
    <cellStyle name="Percent 15 10" xfId="1481" xr:uid="{51F3FE70-C09D-448D-9A99-EE904789BB69}"/>
    <cellStyle name="Percent 15 10 2" xfId="2613" xr:uid="{6C00542A-25D9-4CAF-8B14-867325733B19}"/>
    <cellStyle name="Percent 15 11" xfId="1482" xr:uid="{6E64B7EA-DFC7-44B0-B014-7F144CF4FACC}"/>
    <cellStyle name="Percent 15 11 2" xfId="2614" xr:uid="{639FB35D-BC60-48D6-827E-264AEE09FF01}"/>
    <cellStyle name="Percent 15 12" xfId="1483" xr:uid="{A90217E8-CED4-479E-90F0-966C14122F29}"/>
    <cellStyle name="Percent 15 12 2" xfId="2615" xr:uid="{FCBF5E80-5ECC-4134-A607-5F4AA8BCDA11}"/>
    <cellStyle name="Percent 15 13" xfId="1484" xr:uid="{336D5162-CA01-447C-9D23-ABD7E321706A}"/>
    <cellStyle name="Percent 15 13 2" xfId="2616" xr:uid="{94D50131-D4D9-40D1-96B6-8D1C89164FD4}"/>
    <cellStyle name="Percent 15 14" xfId="1485" xr:uid="{977F881F-98E7-4902-AB5A-DAC299554D91}"/>
    <cellStyle name="Percent 15 14 2" xfId="2617" xr:uid="{1B20527F-C9AC-467A-9647-5CDAC4C14E47}"/>
    <cellStyle name="Percent 15 2" xfId="1486" xr:uid="{D58F8080-7031-401E-BCD0-7425DED109C1}"/>
    <cellStyle name="Percent 15 2 2" xfId="1487" xr:uid="{BC62BBAF-E10B-4F77-AEA7-6AFB9E58C7C3}"/>
    <cellStyle name="Percent 15 2 3" xfId="1488" xr:uid="{DE385307-456B-4AD1-B595-3910B3C11E5B}"/>
    <cellStyle name="Percent 15 2 4" xfId="1489" xr:uid="{9E8EDC93-829B-4487-9D1A-AE6B0E5C68BD}"/>
    <cellStyle name="Percent 15 2 5" xfId="1490" xr:uid="{F8EE6960-4C41-4467-854E-FAE4797FB250}"/>
    <cellStyle name="Percent 15 2 6" xfId="1491" xr:uid="{61EBEB1B-F56F-47E1-9CBF-FE475C950D42}"/>
    <cellStyle name="Percent 15 2 7" xfId="1492" xr:uid="{B834B345-E8AA-4681-BECA-C76B80916E57}"/>
    <cellStyle name="Percent 15 2 8" xfId="2618" xr:uid="{6234EDCA-2DAA-4DC6-8A75-C9BBA0F0EB4C}"/>
    <cellStyle name="Percent 15 3" xfId="1493" xr:uid="{4F9CB365-B4A2-4A39-8128-EC83D8B8EF98}"/>
    <cellStyle name="Percent 15 4" xfId="1494" xr:uid="{C5B1A7BC-6F6F-4788-BECE-FDAD4E2A1BD9}"/>
    <cellStyle name="Percent 15 4 2" xfId="2619" xr:uid="{B387CC45-2CBF-4AEF-8277-35E7D2958DEB}"/>
    <cellStyle name="Percent 15 5" xfId="1495" xr:uid="{C7FFEA69-5355-41D9-B7B3-5C92FF2D343F}"/>
    <cellStyle name="Percent 15 6" xfId="1496" xr:uid="{3D0FC046-2A15-44D0-90AD-E6AC664CA28D}"/>
    <cellStyle name="Percent 15 7" xfId="1497" xr:uid="{73C5581D-807B-46B6-84AE-C3AD0E62E9DB}"/>
    <cellStyle name="Percent 15 8" xfId="1498" xr:uid="{9AF960DC-551A-42CF-B55B-E63A54C678B9}"/>
    <cellStyle name="Percent 15 9" xfId="1499" xr:uid="{A1845D82-265F-4EC9-B906-59990CD5EE74}"/>
    <cellStyle name="Percent 15 9 2" xfId="2620" xr:uid="{8BF9CBDA-2295-44A3-8C02-5BD35FE5005C}"/>
    <cellStyle name="Percent 16 2" xfId="1500" xr:uid="{DF793890-C5A4-410F-B04F-B71635B7B343}"/>
    <cellStyle name="Percent 16 3" xfId="1501" xr:uid="{D5B2F406-FA0A-4E1D-A713-CD7D6EF1F561}"/>
    <cellStyle name="Percent 16 3 10" xfId="1502" xr:uid="{239BC3B1-FCCB-4312-8CD4-0F7318D8AC65}"/>
    <cellStyle name="Percent 16 3 10 2" xfId="2622" xr:uid="{09066145-8C25-4D51-8F99-7DC79182A058}"/>
    <cellStyle name="Percent 16 3 11" xfId="1503" xr:uid="{05A1A973-8E5B-499C-AD9A-A3CC88335F6C}"/>
    <cellStyle name="Percent 16 3 11 2" xfId="2623" xr:uid="{FC437F96-0F12-4036-A8B9-CE5386573EAE}"/>
    <cellStyle name="Percent 16 3 12" xfId="1504" xr:uid="{CC66072B-A388-4B88-ACDA-CBA7A82E6535}"/>
    <cellStyle name="Percent 16 3 12 2" xfId="2624" xr:uid="{C26B7D91-0013-45C2-A74D-8BACDA362631}"/>
    <cellStyle name="Percent 16 3 13" xfId="1505" xr:uid="{8D559666-A156-47BB-9681-39DA6FB1A408}"/>
    <cellStyle name="Percent 16 3 13 2" xfId="2625" xr:uid="{2CD341E0-449E-4A52-B739-374A1D7C489B}"/>
    <cellStyle name="Percent 16 3 14" xfId="1506" xr:uid="{4677A0F4-9D37-4621-AB78-BB1727341A69}"/>
    <cellStyle name="Percent 16 3 14 2" xfId="2626" xr:uid="{F08C3C2D-C365-4BC9-84CB-49C5E1CA9538}"/>
    <cellStyle name="Percent 16 3 15" xfId="1507" xr:uid="{91F22E00-EA6A-40D7-BB18-59AB5FAA2501}"/>
    <cellStyle name="Percent 16 3 15 2" xfId="2627" xr:uid="{6AC79367-B3EA-4A81-8AA7-1C0AE7CC7581}"/>
    <cellStyle name="Percent 16 3 16" xfId="1508" xr:uid="{3807CD58-97FA-45F6-B5C8-47937484A80C}"/>
    <cellStyle name="Percent 16 3 16 2" xfId="2628" xr:uid="{F0760CF9-C6FB-44BD-80BF-67FF2DFCE75E}"/>
    <cellStyle name="Percent 16 3 17" xfId="1509" xr:uid="{CCF40EDD-AA56-41A6-B4DE-49DFDD669BEE}"/>
    <cellStyle name="Percent 16 3 17 2" xfId="2629" xr:uid="{E584C20A-C2DA-4143-9DDD-D6060AAE2117}"/>
    <cellStyle name="Percent 16 3 18" xfId="2621" xr:uid="{F9DA2D4F-5439-4192-BC0A-F06F6F3D3E4F}"/>
    <cellStyle name="Percent 16 3 2" xfId="1510" xr:uid="{14E90C3A-B80D-484F-AFCA-5AF5E103BA2B}"/>
    <cellStyle name="Percent 16 3 2 2" xfId="2630" xr:uid="{C1B6EAFC-36F6-4ED3-8A90-5AEB4FA64F7A}"/>
    <cellStyle name="Percent 16 3 3" xfId="1511" xr:uid="{0763EFB8-740D-4175-82DF-0C066E4BB7F9}"/>
    <cellStyle name="Percent 16 3 3 2" xfId="2631" xr:uid="{DE985C2A-B7E7-4082-B0AC-98911E5E3E7C}"/>
    <cellStyle name="Percent 16 3 4" xfId="1512" xr:uid="{9D3A143C-E022-441F-ACE2-21F7F7E33806}"/>
    <cellStyle name="Percent 16 3 4 2" xfId="2632" xr:uid="{3C877738-9867-4F0D-8B0F-5C7A59095DA7}"/>
    <cellStyle name="Percent 16 3 5" xfId="1513" xr:uid="{FE59C475-5FBA-4D47-B230-684703C685AD}"/>
    <cellStyle name="Percent 16 3 5 2" xfId="2633" xr:uid="{161F3522-8486-4263-9EDB-540EE954753A}"/>
    <cellStyle name="Percent 16 3 6" xfId="1514" xr:uid="{62BBCEAA-51D0-4239-A23B-5BB8E40637AD}"/>
    <cellStyle name="Percent 16 3 6 2" xfId="2634" xr:uid="{DE0DD2A6-4560-45E3-B954-D8E1324A2545}"/>
    <cellStyle name="Percent 16 3 7" xfId="1515" xr:uid="{4E8F67EB-97AD-4BC5-8464-F98D80499F5E}"/>
    <cellStyle name="Percent 16 3 7 2" xfId="2635" xr:uid="{BC87BE20-AC33-4CF7-9430-5410ABFBD317}"/>
    <cellStyle name="Percent 16 3 8" xfId="1516" xr:uid="{42A7619A-CBF4-4BCC-BDBE-167720AD65DF}"/>
    <cellStyle name="Percent 16 3 8 2" xfId="2636" xr:uid="{629D4F14-5F9B-4AB3-9F37-C79279DAC37B}"/>
    <cellStyle name="Percent 16 3 9" xfId="1517" xr:uid="{E048D0FC-0297-403B-B90A-EBA78B88061C}"/>
    <cellStyle name="Percent 16 3 9 2" xfId="2637" xr:uid="{6C0516BE-3A00-469B-B1D6-3A4B4E43173B}"/>
    <cellStyle name="Percent 16 4" xfId="1518" xr:uid="{B1E0296A-C16D-474C-8E6C-E560B0F2422D}"/>
    <cellStyle name="Percent 16 4 10" xfId="1519" xr:uid="{B0D2FAF6-38B2-438B-8229-9FF2469FD36F}"/>
    <cellStyle name="Percent 16 4 10 2" xfId="2639" xr:uid="{A90CFB94-AC7C-4178-99FE-E97DED7C6D7E}"/>
    <cellStyle name="Percent 16 4 11" xfId="1520" xr:uid="{AE7C2B71-E1E3-4F44-AC6D-5BCBCF6009E6}"/>
    <cellStyle name="Percent 16 4 11 2" xfId="2640" xr:uid="{910AE467-461D-44D2-A793-AB1F3F33463C}"/>
    <cellStyle name="Percent 16 4 12" xfId="1521" xr:uid="{A226CAD4-6FD4-435F-82C5-5567A0213B03}"/>
    <cellStyle name="Percent 16 4 12 2" xfId="2641" xr:uid="{EC8F7AE8-875F-4999-9413-16F194A127C6}"/>
    <cellStyle name="Percent 16 4 13" xfId="1522" xr:uid="{B58EEEBC-685A-4808-B8AF-B8623A11819A}"/>
    <cellStyle name="Percent 16 4 13 2" xfId="2642" xr:uid="{3BE6124C-62D4-4469-82D6-68B896A537F2}"/>
    <cellStyle name="Percent 16 4 14" xfId="1523" xr:uid="{C7EC93BE-5897-4F98-B7F4-20294D4EF783}"/>
    <cellStyle name="Percent 16 4 14 2" xfId="2643" xr:uid="{1A78DAEE-FADF-4312-B739-6F1D3C87C09E}"/>
    <cellStyle name="Percent 16 4 15" xfId="1524" xr:uid="{A7DE337E-09BA-4A2C-8C8D-397C64A32144}"/>
    <cellStyle name="Percent 16 4 15 2" xfId="2644" xr:uid="{0614377E-93D6-49ED-B4CA-0262ECAA2903}"/>
    <cellStyle name="Percent 16 4 16" xfId="1525" xr:uid="{221BF7DC-677B-4909-BC41-E5D952922020}"/>
    <cellStyle name="Percent 16 4 16 2" xfId="2645" xr:uid="{FEBFDA96-7007-4982-B6FE-9756C5AD6EC4}"/>
    <cellStyle name="Percent 16 4 17" xfId="1526" xr:uid="{894FC309-CD18-49FB-8AA3-9C37C7E839AB}"/>
    <cellStyle name="Percent 16 4 17 2" xfId="2646" xr:uid="{3C83A1CA-2A96-44DE-8B87-940A724F87DF}"/>
    <cellStyle name="Percent 16 4 18" xfId="2638" xr:uid="{488307FC-22C2-40EE-B6C7-A48F580C38AD}"/>
    <cellStyle name="Percent 16 4 2" xfId="1527" xr:uid="{CE50FC06-1BDB-44AA-8AB2-C9723478516A}"/>
    <cellStyle name="Percent 16 4 2 2" xfId="2647" xr:uid="{207DDF5B-BA7E-4252-B20A-CBC691715E99}"/>
    <cellStyle name="Percent 16 4 3" xfId="1528" xr:uid="{68BE9E3B-5D18-4B41-9C40-28E99D26D87C}"/>
    <cellStyle name="Percent 16 4 3 2" xfId="2648" xr:uid="{1F27D505-6569-4E05-BA72-8DCD8599FAE3}"/>
    <cellStyle name="Percent 16 4 4" xfId="1529" xr:uid="{68E4E685-1C6D-487D-AB75-0CE804B1F8CB}"/>
    <cellStyle name="Percent 16 4 4 2" xfId="2649" xr:uid="{CB49507E-AA5F-4EB0-B430-24B3E8DF32E4}"/>
    <cellStyle name="Percent 16 4 5" xfId="1530" xr:uid="{629F0A1A-E02D-4651-A43C-1BE60107DFF6}"/>
    <cellStyle name="Percent 16 4 5 2" xfId="2650" xr:uid="{F30D9D41-656B-4C71-88C1-A8C6B53A7C45}"/>
    <cellStyle name="Percent 16 4 6" xfId="1531" xr:uid="{BFDF0D49-2DC4-4E0A-B72F-87CD5FE16322}"/>
    <cellStyle name="Percent 16 4 6 2" xfId="2651" xr:uid="{1EFCC554-F1B4-420A-A88F-0A20F84A08DD}"/>
    <cellStyle name="Percent 16 4 7" xfId="1532" xr:uid="{B732A139-F92B-4FA2-B8D6-4045836EED80}"/>
    <cellStyle name="Percent 16 4 7 2" xfId="2652" xr:uid="{6FA66143-754F-46FE-841E-68BD7CB6398F}"/>
    <cellStyle name="Percent 16 4 8" xfId="1533" xr:uid="{D95692DC-6EAE-4469-AEA3-BD795DACD0A8}"/>
    <cellStyle name="Percent 16 4 8 2" xfId="2653" xr:uid="{6BECDDD6-33CB-4184-AFAD-4A8D16983715}"/>
    <cellStyle name="Percent 16 4 9" xfId="1534" xr:uid="{3C383BC2-A3BC-47D5-A140-8C92B65505B5}"/>
    <cellStyle name="Percent 16 4 9 2" xfId="2654" xr:uid="{11F7D466-FF8E-4A80-9B74-3AB77EBF7A0C}"/>
    <cellStyle name="Percent 16 5" xfId="1535" xr:uid="{D278FF37-3582-460C-BBB6-41E50DC71CB1}"/>
    <cellStyle name="Percent 16 5 10" xfId="1536" xr:uid="{313503C6-CC91-44E9-AE82-AD64F31CED13}"/>
    <cellStyle name="Percent 16 5 10 2" xfId="2656" xr:uid="{9D630AE3-682A-4CFD-816E-5982E033F107}"/>
    <cellStyle name="Percent 16 5 11" xfId="1537" xr:uid="{4FF741B8-11DE-4D07-8E19-A5735ED0CC65}"/>
    <cellStyle name="Percent 16 5 11 2" xfId="2657" xr:uid="{01D53793-4D61-4BEB-A8B9-F37FC3ED3CCB}"/>
    <cellStyle name="Percent 16 5 12" xfId="1538" xr:uid="{0564A6F4-8CD8-4258-9577-9B3358DD6666}"/>
    <cellStyle name="Percent 16 5 12 2" xfId="2658" xr:uid="{CD2AB0E9-3AE9-4A35-B00E-6EA3E9F3CC74}"/>
    <cellStyle name="Percent 16 5 13" xfId="1539" xr:uid="{DE772204-7FFE-4D34-9D1D-D397ECF4EBE9}"/>
    <cellStyle name="Percent 16 5 13 2" xfId="2659" xr:uid="{6CA8A98F-5E17-44E5-99DE-0DB89228F205}"/>
    <cellStyle name="Percent 16 5 14" xfId="1540" xr:uid="{AB26636E-0E23-4D97-BAEA-54306D1D8528}"/>
    <cellStyle name="Percent 16 5 14 2" xfId="2660" xr:uid="{91884582-DF3D-4A4B-B31E-7D9FF19AEFD0}"/>
    <cellStyle name="Percent 16 5 15" xfId="1541" xr:uid="{09E43502-A16A-4F25-BE02-6338CAC0E597}"/>
    <cellStyle name="Percent 16 5 15 2" xfId="2661" xr:uid="{0563FB57-E2A0-4EDB-BB82-F6F0BA5CDDDB}"/>
    <cellStyle name="Percent 16 5 16" xfId="1542" xr:uid="{B22EEA36-9635-4688-A879-0399AFFBA564}"/>
    <cellStyle name="Percent 16 5 16 2" xfId="2662" xr:uid="{B09637AA-B222-4B8E-9ABD-AD5FDB5209FF}"/>
    <cellStyle name="Percent 16 5 17" xfId="1543" xr:uid="{E93385C2-5C4B-4940-9DB8-9BC513B89207}"/>
    <cellStyle name="Percent 16 5 17 2" xfId="2663" xr:uid="{2F7343FE-8F13-4B48-8E08-C859E42C9817}"/>
    <cellStyle name="Percent 16 5 18" xfId="2655" xr:uid="{14F0B147-9B01-46EA-8EF4-694F53C0E67A}"/>
    <cellStyle name="Percent 16 5 2" xfId="1544" xr:uid="{1BB30C1E-D432-4A06-8482-4688422E54B4}"/>
    <cellStyle name="Percent 16 5 2 2" xfId="2664" xr:uid="{8E2088E5-937B-4AED-927B-CA2B2773C015}"/>
    <cellStyle name="Percent 16 5 3" xfId="1545" xr:uid="{8D21D8BF-C271-4E98-A238-6C016581321D}"/>
    <cellStyle name="Percent 16 5 3 2" xfId="2665" xr:uid="{A7070857-6F3F-48EF-AB56-E3BBF0D98E54}"/>
    <cellStyle name="Percent 16 5 4" xfId="1546" xr:uid="{B1A0EA64-37E5-4613-8E92-EF49E538CF5A}"/>
    <cellStyle name="Percent 16 5 4 2" xfId="2666" xr:uid="{F0438F05-752A-4C28-8E8E-0FB55F7B9477}"/>
    <cellStyle name="Percent 16 5 5" xfId="1547" xr:uid="{16B7B025-F9EB-4A3F-9E7F-9F393C0CF718}"/>
    <cellStyle name="Percent 16 5 5 2" xfId="2667" xr:uid="{CCA04D39-4DA5-4B8E-936F-FD982C0A424C}"/>
    <cellStyle name="Percent 16 5 6" xfId="1548" xr:uid="{2BC71D58-CA7A-4F02-B561-B3EDDB7E6960}"/>
    <cellStyle name="Percent 16 5 6 2" xfId="2668" xr:uid="{9A1CE542-BB13-4D46-ACD8-1AC420AD1B0B}"/>
    <cellStyle name="Percent 16 5 7" xfId="1549" xr:uid="{23822393-0F16-4C1C-9E31-8F4656146ADC}"/>
    <cellStyle name="Percent 16 5 7 2" xfId="2669" xr:uid="{4760DF6E-472A-4293-BDD5-458F64B452B8}"/>
    <cellStyle name="Percent 16 5 8" xfId="1550" xr:uid="{28F55502-D322-4188-B2F3-A875F87AC538}"/>
    <cellStyle name="Percent 16 5 8 2" xfId="2670" xr:uid="{E7CAA9AA-A65A-4BEE-B316-647B89A4B498}"/>
    <cellStyle name="Percent 16 5 9" xfId="1551" xr:uid="{4835944A-AD9F-4096-A7FA-BAEBE0F3C995}"/>
    <cellStyle name="Percent 16 5 9 2" xfId="2671" xr:uid="{F1616E4E-5F70-473C-AB83-DC7FD2BD8A80}"/>
    <cellStyle name="Percent 16 6" xfId="1552" xr:uid="{416BE95C-8DBC-4367-9955-BB6A2D3B4887}"/>
    <cellStyle name="Percent 16 6 10" xfId="1553" xr:uid="{B6E3E8BB-F7B0-42CC-8E02-5D16955CB0B6}"/>
    <cellStyle name="Percent 16 6 10 2" xfId="2673" xr:uid="{2F933B79-4132-4E4B-B0A0-ECB8A7E2B4F6}"/>
    <cellStyle name="Percent 16 6 11" xfId="1554" xr:uid="{95FABC73-2C0F-4AEF-9E90-B8DFEF0C2D89}"/>
    <cellStyle name="Percent 16 6 11 2" xfId="2674" xr:uid="{10D5F68C-B94B-48BE-8F75-297EA487BAEF}"/>
    <cellStyle name="Percent 16 6 12" xfId="1555" xr:uid="{20333A53-DD8E-4FA1-B07F-953F61E6FA14}"/>
    <cellStyle name="Percent 16 6 12 2" xfId="2675" xr:uid="{5700B175-0F8F-4205-9C0F-3112129C4976}"/>
    <cellStyle name="Percent 16 6 13" xfId="1556" xr:uid="{ADEE0FD5-27C9-4B51-8134-B6D79B3D54CE}"/>
    <cellStyle name="Percent 16 6 13 2" xfId="2676" xr:uid="{E37E119F-35FA-4865-8E95-1F80EBA21FE8}"/>
    <cellStyle name="Percent 16 6 14" xfId="1557" xr:uid="{D3A42AA7-40E8-40A3-A6ED-2B6D55E4AE4C}"/>
    <cellStyle name="Percent 16 6 14 2" xfId="2677" xr:uid="{4B9531D7-06DC-4A18-876E-1C2CE69D6A4B}"/>
    <cellStyle name="Percent 16 6 15" xfId="1558" xr:uid="{1BC4BDD6-C04A-4510-B6A4-5D3EB957B2CB}"/>
    <cellStyle name="Percent 16 6 15 2" xfId="2678" xr:uid="{FDAEBDE8-571F-48E5-9385-B51987964599}"/>
    <cellStyle name="Percent 16 6 16" xfId="1559" xr:uid="{A1549060-E677-49BB-8FF3-77A444874C42}"/>
    <cellStyle name="Percent 16 6 16 2" xfId="2679" xr:uid="{6294A8D9-8914-42A0-A741-81E8F6852980}"/>
    <cellStyle name="Percent 16 6 17" xfId="1560" xr:uid="{E1C59DDC-2DDB-4A9F-93F2-082695CA408B}"/>
    <cellStyle name="Percent 16 6 17 2" xfId="2680" xr:uid="{3207E9DC-6FEF-4F5F-9E53-FA5E02B3BBC7}"/>
    <cellStyle name="Percent 16 6 18" xfId="2672" xr:uid="{EBBD05BE-2450-4F73-95FE-7D459C733956}"/>
    <cellStyle name="Percent 16 6 2" xfId="1561" xr:uid="{289611F2-D412-4D2F-AA1F-B4B8E0202DBA}"/>
    <cellStyle name="Percent 16 6 2 2" xfId="2681" xr:uid="{6EF472AB-5924-4FB6-BA17-FB518B626F14}"/>
    <cellStyle name="Percent 16 6 3" xfId="1562" xr:uid="{F2881C04-5F96-4642-9EE4-E744355AD288}"/>
    <cellStyle name="Percent 16 6 3 2" xfId="2682" xr:uid="{208EB3F4-7FFB-4003-8BA4-097D578FEEB8}"/>
    <cellStyle name="Percent 16 6 4" xfId="1563" xr:uid="{471495AA-3ED6-4822-8C88-B38CED618153}"/>
    <cellStyle name="Percent 16 6 4 2" xfId="2683" xr:uid="{9185D4ED-8EA2-45B6-B28D-5BCBBFAAF190}"/>
    <cellStyle name="Percent 16 6 5" xfId="1564" xr:uid="{D139126A-6E14-4961-AE3B-58BAA5AE730C}"/>
    <cellStyle name="Percent 16 6 5 2" xfId="2684" xr:uid="{3201452F-0C3B-4BA6-B309-4C5296D6C639}"/>
    <cellStyle name="Percent 16 6 6" xfId="1565" xr:uid="{E4974867-9E8D-4579-BDA4-FB1A7961441B}"/>
    <cellStyle name="Percent 16 6 6 2" xfId="2685" xr:uid="{1D5C6DBE-8244-4AA3-9EF9-63388BF8AF2D}"/>
    <cellStyle name="Percent 16 6 7" xfId="1566" xr:uid="{4D7A0FF9-2181-4F14-95E3-F0E1A729CC91}"/>
    <cellStyle name="Percent 16 6 7 2" xfId="2686" xr:uid="{3673CED1-B109-4D19-86A6-A69A5C4DCF10}"/>
    <cellStyle name="Percent 16 6 8" xfId="1567" xr:uid="{4D935D3D-919E-4DAB-A667-D4B100979BCF}"/>
    <cellStyle name="Percent 16 6 8 2" xfId="2687" xr:uid="{C4FD5DB5-9494-4A7F-AC03-92626DFF0CD9}"/>
    <cellStyle name="Percent 16 6 9" xfId="1568" xr:uid="{2DBEAF97-F76D-458C-8C9C-DAF50377D47F}"/>
    <cellStyle name="Percent 16 6 9 2" xfId="2688" xr:uid="{EDAE530D-6C14-4717-9DF6-00410270BF3A}"/>
    <cellStyle name="Percent 16 7" xfId="1569" xr:uid="{06DA8013-B9CA-4B68-9E3D-A854D204DFBA}"/>
    <cellStyle name="Percent 16 7 10" xfId="1570" xr:uid="{964D1D96-3FBC-45A7-A04E-E71945EC705B}"/>
    <cellStyle name="Percent 16 7 10 2" xfId="2690" xr:uid="{985CE7C8-E63F-4F21-ABFE-F0031EDB8152}"/>
    <cellStyle name="Percent 16 7 11" xfId="1571" xr:uid="{F63CA78A-0291-4E48-BC0D-7AE41B7477EC}"/>
    <cellStyle name="Percent 16 7 11 2" xfId="2691" xr:uid="{04EECAD2-EC25-4852-AD8D-B32488D06E94}"/>
    <cellStyle name="Percent 16 7 12" xfId="1572" xr:uid="{8A51CC2A-7E78-4797-AD2A-3387C7AA21D9}"/>
    <cellStyle name="Percent 16 7 12 2" xfId="2692" xr:uid="{5A45B4EA-4619-4568-8481-2DF2E9095850}"/>
    <cellStyle name="Percent 16 7 13" xfId="1573" xr:uid="{6D067750-F077-44C0-8518-3333DC74E1CC}"/>
    <cellStyle name="Percent 16 7 13 2" xfId="2693" xr:uid="{FE1E9AB6-AF44-4197-B224-B3FD9EAC6646}"/>
    <cellStyle name="Percent 16 7 14" xfId="1574" xr:uid="{E82F3BC7-E476-4272-B46B-2307E2132893}"/>
    <cellStyle name="Percent 16 7 14 2" xfId="2694" xr:uid="{49961409-B003-4C50-AB42-ACEC6672C934}"/>
    <cellStyle name="Percent 16 7 15" xfId="1575" xr:uid="{4CBAA1B2-E001-44EF-8912-6392FF75D889}"/>
    <cellStyle name="Percent 16 7 15 2" xfId="2695" xr:uid="{67AFD880-CD6C-4010-BE2B-54A69FA3B0B5}"/>
    <cellStyle name="Percent 16 7 16" xfId="1576" xr:uid="{DC927BED-8A32-4E61-B2F3-3CBB373F0FF3}"/>
    <cellStyle name="Percent 16 7 16 2" xfId="2696" xr:uid="{5FBB27CE-4D30-43A7-8695-F6E6325F5D72}"/>
    <cellStyle name="Percent 16 7 17" xfId="1577" xr:uid="{3B000DC3-A919-44BE-B2CB-B1992527B9E7}"/>
    <cellStyle name="Percent 16 7 17 2" xfId="2697" xr:uid="{15B1F54C-0E97-4095-BECE-1CA0F4DA3F7F}"/>
    <cellStyle name="Percent 16 7 18" xfId="2689" xr:uid="{937B91AD-9D6E-4FE1-B346-B371C9AC59FA}"/>
    <cellStyle name="Percent 16 7 2" xfId="1578" xr:uid="{AACEA220-1F24-4227-AB4D-FAFB29C48B11}"/>
    <cellStyle name="Percent 16 7 2 2" xfId="2698" xr:uid="{12BFDB88-42F1-40CA-9369-F11BD061D0ED}"/>
    <cellStyle name="Percent 16 7 3" xfId="1579" xr:uid="{15558F79-A9BF-41E7-89F9-ECB5C172EB1A}"/>
    <cellStyle name="Percent 16 7 3 2" xfId="2699" xr:uid="{259226A0-59A9-4AD0-A1ED-6B1A6FDABCC1}"/>
    <cellStyle name="Percent 16 7 4" xfId="1580" xr:uid="{740C8A69-9E66-4E7B-93FD-8ABF4754AC00}"/>
    <cellStyle name="Percent 16 7 4 2" xfId="2700" xr:uid="{6D831BED-EB82-4D88-9ADB-7E338D50887D}"/>
    <cellStyle name="Percent 16 7 5" xfId="1581" xr:uid="{F3AED909-29A3-42CD-9A5F-C757D62EC33C}"/>
    <cellStyle name="Percent 16 7 5 2" xfId="2701" xr:uid="{BD7520B6-B705-48B2-9EE7-A43281281416}"/>
    <cellStyle name="Percent 16 7 6" xfId="1582" xr:uid="{D84BF9A9-A6C4-4137-A641-71F1295157F0}"/>
    <cellStyle name="Percent 16 7 6 2" xfId="2702" xr:uid="{E8CC5C86-0B78-4E61-AD6B-EB83D1458B28}"/>
    <cellStyle name="Percent 16 7 7" xfId="1583" xr:uid="{1833F0B0-C3CF-494D-8DBE-62EDED9AF64A}"/>
    <cellStyle name="Percent 16 7 7 2" xfId="2703" xr:uid="{1C0512D6-6B21-47E8-9692-250D931A2030}"/>
    <cellStyle name="Percent 16 7 8" xfId="1584" xr:uid="{C0FED57E-2EA1-4F57-BAE6-0AEDCE4703BD}"/>
    <cellStyle name="Percent 16 7 8 2" xfId="2704" xr:uid="{6BA28035-92A7-439A-8632-EEBABC76941F}"/>
    <cellStyle name="Percent 16 7 9" xfId="1585" xr:uid="{8C940013-F7A1-4EC0-B59C-88DE1C90FDBA}"/>
    <cellStyle name="Percent 16 7 9 2" xfId="2705" xr:uid="{55F153B7-73D8-4F9E-808B-8CE08EB68CDC}"/>
    <cellStyle name="Percent 16 8" xfId="1586" xr:uid="{C7E38C21-34E6-416E-A463-01E1B03F50CC}"/>
    <cellStyle name="Percent 16 8 10" xfId="1587" xr:uid="{0ED56F8B-2AD1-4271-9FC8-3F5C2C9A46AB}"/>
    <cellStyle name="Percent 16 8 10 2" xfId="2707" xr:uid="{3C5E289B-0FF6-4CBF-ABDF-34262A9DD392}"/>
    <cellStyle name="Percent 16 8 11" xfId="1588" xr:uid="{646F1FCA-F380-4F47-81CE-FA92581650A4}"/>
    <cellStyle name="Percent 16 8 11 2" xfId="2708" xr:uid="{233B78B9-2C6D-4300-BB2D-E714DA2E3E0E}"/>
    <cellStyle name="Percent 16 8 12" xfId="1589" xr:uid="{96737CE8-4EAD-443A-B0EB-13B28B4BA493}"/>
    <cellStyle name="Percent 16 8 12 2" xfId="2709" xr:uid="{7A5365A6-47C8-4BD7-BB54-7B72729B0D29}"/>
    <cellStyle name="Percent 16 8 13" xfId="1590" xr:uid="{373CED18-6C0C-4EED-BDF3-60DA645AA489}"/>
    <cellStyle name="Percent 16 8 13 2" xfId="2710" xr:uid="{D8364F93-DDB5-4DCB-992C-7F3CAF0856D6}"/>
    <cellStyle name="Percent 16 8 14" xfId="1591" xr:uid="{4FE50ECF-8354-416A-92B2-C7EC3FE05A00}"/>
    <cellStyle name="Percent 16 8 14 2" xfId="2711" xr:uid="{4A8827DA-336F-4101-97F0-CD0D0F8F27A3}"/>
    <cellStyle name="Percent 16 8 15" xfId="1592" xr:uid="{CF15E2CB-9EE6-4EB1-ADB1-BD5501512E63}"/>
    <cellStyle name="Percent 16 8 15 2" xfId="2712" xr:uid="{0BF0838A-4BC2-4439-A8E7-472A56C6E956}"/>
    <cellStyle name="Percent 16 8 16" xfId="1593" xr:uid="{CCD9FA64-B9A3-4A2D-AA48-84905B391569}"/>
    <cellStyle name="Percent 16 8 16 2" xfId="2713" xr:uid="{A454873B-6BF4-48B7-99B1-2865E2EEDF37}"/>
    <cellStyle name="Percent 16 8 17" xfId="1594" xr:uid="{07D0355A-39F7-464D-8249-C70C67DC3D93}"/>
    <cellStyle name="Percent 16 8 17 2" xfId="2714" xr:uid="{E11CD979-077F-484F-8E1F-255001EC39FD}"/>
    <cellStyle name="Percent 16 8 18" xfId="2706" xr:uid="{B93367B0-291B-4815-8610-4849EBD0519F}"/>
    <cellStyle name="Percent 16 8 2" xfId="1595" xr:uid="{6FC917EB-EB7E-4CC1-902E-630CF53CA9C8}"/>
    <cellStyle name="Percent 16 8 2 2" xfId="2715" xr:uid="{E7E6A2D2-7661-4371-A0F2-3D1DF0B49AB5}"/>
    <cellStyle name="Percent 16 8 3" xfId="1596" xr:uid="{ABE503F6-7067-46A9-9777-EC1C3062D074}"/>
    <cellStyle name="Percent 16 8 3 2" xfId="2716" xr:uid="{6D7D31AB-FC6E-48B5-8DE1-7E9C27180035}"/>
    <cellStyle name="Percent 16 8 4" xfId="1597" xr:uid="{A94B6AEC-798B-47B0-8E67-9BEC0E4F6AE8}"/>
    <cellStyle name="Percent 16 8 4 2" xfId="2717" xr:uid="{99448399-25B9-4025-84B6-476B0A4ADDD7}"/>
    <cellStyle name="Percent 16 8 5" xfId="1598" xr:uid="{96E914EC-F83E-4E20-B042-F1416079CB3D}"/>
    <cellStyle name="Percent 16 8 5 2" xfId="2718" xr:uid="{D13B2C22-A2C1-4C6E-97B6-997156110ADC}"/>
    <cellStyle name="Percent 16 8 6" xfId="1599" xr:uid="{4F6646E6-E7DA-4B24-9041-A3AE20A4AB47}"/>
    <cellStyle name="Percent 16 8 6 2" xfId="2719" xr:uid="{7BA59668-BE07-40C8-8150-31F915B87EF5}"/>
    <cellStyle name="Percent 16 8 7" xfId="1600" xr:uid="{A99C9CE0-C09A-47D4-9858-30FB4458C6BA}"/>
    <cellStyle name="Percent 16 8 7 2" xfId="2720" xr:uid="{DB7E9530-B80D-4B86-BBFE-A3202C763C3E}"/>
    <cellStyle name="Percent 16 8 8" xfId="1601" xr:uid="{702700D4-6D02-43C2-9EA3-0BE9136D46D4}"/>
    <cellStyle name="Percent 16 8 8 2" xfId="2721" xr:uid="{FD5549D2-CF07-420C-8912-A3A119E082F8}"/>
    <cellStyle name="Percent 16 8 9" xfId="1602" xr:uid="{B1B5FF1B-FD04-47EB-AB14-4ABDF679F997}"/>
    <cellStyle name="Percent 16 8 9 2" xfId="2722" xr:uid="{6FB65333-A524-4C02-BB61-1BC39C0AEB1E}"/>
    <cellStyle name="Percent 16 9" xfId="1603" xr:uid="{6555A8F0-34EC-4152-82D3-01DD85F9FF3D}"/>
    <cellStyle name="Percent 16 9 10" xfId="1604" xr:uid="{3372E222-1969-4F40-A113-F4E60146800E}"/>
    <cellStyle name="Percent 16 9 10 2" xfId="2724" xr:uid="{8A08B801-1C7E-45E2-8347-FEF946BAF5EA}"/>
    <cellStyle name="Percent 16 9 11" xfId="1605" xr:uid="{C2536C75-F20B-4300-AED8-CF34182B6252}"/>
    <cellStyle name="Percent 16 9 11 2" xfId="2725" xr:uid="{A18A403C-6A7A-48A6-AEC8-ADE8F0E02223}"/>
    <cellStyle name="Percent 16 9 12" xfId="1606" xr:uid="{98B99341-D672-400D-A932-5B4441AE7794}"/>
    <cellStyle name="Percent 16 9 12 2" xfId="2726" xr:uid="{DF98E145-A996-413D-A43A-77E0602D8E99}"/>
    <cellStyle name="Percent 16 9 13" xfId="1607" xr:uid="{A8784F8B-23FE-4BC7-8975-FED82FF2FB10}"/>
    <cellStyle name="Percent 16 9 13 2" xfId="2727" xr:uid="{29E8CC2D-79C6-409A-A465-2FC85F17ACBA}"/>
    <cellStyle name="Percent 16 9 14" xfId="1608" xr:uid="{4D689E59-A202-428B-BDA6-337F154FD195}"/>
    <cellStyle name="Percent 16 9 14 2" xfId="2728" xr:uid="{F879C92F-39B9-4E5B-BF30-E5CA87EBD557}"/>
    <cellStyle name="Percent 16 9 15" xfId="1609" xr:uid="{BD1FB639-D7CC-4C23-B893-CABEDE409180}"/>
    <cellStyle name="Percent 16 9 15 2" xfId="2729" xr:uid="{65951830-4BD0-4FFA-8B1E-29125B94EC09}"/>
    <cellStyle name="Percent 16 9 16" xfId="1610" xr:uid="{B2897C10-B239-44C7-8398-218666C9C984}"/>
    <cellStyle name="Percent 16 9 16 2" xfId="2730" xr:uid="{BB2BD5B2-867E-47A6-92C1-C1D25BDDEC2F}"/>
    <cellStyle name="Percent 16 9 17" xfId="1611" xr:uid="{4302B182-DF29-4383-AFFB-1860873C0037}"/>
    <cellStyle name="Percent 16 9 17 2" xfId="2731" xr:uid="{D6180EE1-B465-4201-88FD-69291ED2FBDB}"/>
    <cellStyle name="Percent 16 9 18" xfId="2723" xr:uid="{E584B4C1-9427-46C4-AD7E-CF5CA0CD0C94}"/>
    <cellStyle name="Percent 16 9 2" xfId="1612" xr:uid="{3DFEBE93-AF75-4261-B404-CB19CD17BB18}"/>
    <cellStyle name="Percent 16 9 2 2" xfId="2732" xr:uid="{1F14EFC3-9C32-4195-A8D1-C891C7F55476}"/>
    <cellStyle name="Percent 16 9 3" xfId="1613" xr:uid="{BB39C5C9-1C7B-4953-8752-1D22D2231F2A}"/>
    <cellStyle name="Percent 16 9 3 2" xfId="2733" xr:uid="{56626918-8C29-477F-95EF-AFE726302B6E}"/>
    <cellStyle name="Percent 16 9 4" xfId="1614" xr:uid="{B3C06D14-3D06-4BB5-98D0-D5DD82996175}"/>
    <cellStyle name="Percent 16 9 4 2" xfId="2734" xr:uid="{1A362C20-D672-404A-9C93-9830BC1D9684}"/>
    <cellStyle name="Percent 16 9 5" xfId="1615" xr:uid="{FA7B12ED-3FE0-412C-A2ED-5B3A05C8EF1A}"/>
    <cellStyle name="Percent 16 9 5 2" xfId="2735" xr:uid="{0BBB5877-B9B4-4260-80C7-1CFC3F78DBE3}"/>
    <cellStyle name="Percent 16 9 6" xfId="1616" xr:uid="{9408399A-EC62-4A42-8B7D-C6CA6C2203D6}"/>
    <cellStyle name="Percent 16 9 6 2" xfId="2736" xr:uid="{613B7562-ADAE-4E1C-BAF8-05A95E741DC7}"/>
    <cellStyle name="Percent 16 9 7" xfId="1617" xr:uid="{5DEC1402-5C99-4D01-8037-3D4A7E0716A7}"/>
    <cellStyle name="Percent 16 9 7 2" xfId="2737" xr:uid="{357578B3-DD7B-4FC6-990C-1A65638B286D}"/>
    <cellStyle name="Percent 16 9 8" xfId="1618" xr:uid="{76C69902-3C9D-430A-AE18-10FB5CEF6149}"/>
    <cellStyle name="Percent 16 9 8 2" xfId="2738" xr:uid="{4F55E638-65CB-4674-9611-E1A70AE4E97D}"/>
    <cellStyle name="Percent 16 9 9" xfId="1619" xr:uid="{A89E9A9F-032A-4AD0-B13E-47403DAD5274}"/>
    <cellStyle name="Percent 16 9 9 2" xfId="2739" xr:uid="{74EE9A4F-201B-42B4-8ADC-ABF08F236457}"/>
    <cellStyle name="Percent 17" xfId="1620" xr:uid="{41BDFD7A-B03D-4BEC-9E39-E4696C999637}"/>
    <cellStyle name="Percent 17 2" xfId="2740" xr:uid="{A0EFD724-39C0-464F-BBDB-2DF400A3F54C}"/>
    <cellStyle name="Percent 2" xfId="133" xr:uid="{A2195E39-BC50-4062-B057-C4B793081903}"/>
    <cellStyle name="Percent 2 10" xfId="1622" xr:uid="{BD00329A-3181-487A-B0C8-A6C7EBC03F90}"/>
    <cellStyle name="Percent 2 10 2" xfId="1623" xr:uid="{5EDBE7C4-D7BF-42DC-8C2C-794A219E08CD}"/>
    <cellStyle name="Percent 2 10 2 2" xfId="2743" xr:uid="{2D404E06-0845-45EE-853C-F2395AC0A376}"/>
    <cellStyle name="Percent 2 10 3" xfId="1624" xr:uid="{1302D2AC-076B-48E4-BEF7-0494BBA63FF1}"/>
    <cellStyle name="Percent 2 10 3 2" xfId="2744" xr:uid="{56EF467D-A700-40FA-953E-97A72CCEB47D}"/>
    <cellStyle name="Percent 2 10 4" xfId="1625" xr:uid="{1C335F3A-0C09-48D8-B40F-ED5F87D32AFE}"/>
    <cellStyle name="Percent 2 10 4 2" xfId="2745" xr:uid="{4B6AA50E-FA77-445E-B7C0-9D7A025702E3}"/>
    <cellStyle name="Percent 2 10 5" xfId="1626" xr:uid="{8293A825-9BC2-476A-895D-84EB45281270}"/>
    <cellStyle name="Percent 2 10 5 2" xfId="2746" xr:uid="{ACD9F699-9634-47CA-BCF9-0072294E4F32}"/>
    <cellStyle name="Percent 2 10 6" xfId="1627" xr:uid="{91DB8E37-311B-4843-BAA1-B1FF161BBC3B}"/>
    <cellStyle name="Percent 2 10 6 2" xfId="2747" xr:uid="{8D2305E2-DDEB-4A6C-BC77-4C53B185E160}"/>
    <cellStyle name="Percent 2 10 7" xfId="1628" xr:uid="{482320EB-0D12-46C8-8452-F22DDE91C9A4}"/>
    <cellStyle name="Percent 2 10 7 2" xfId="2748" xr:uid="{79CDF9AB-0EDD-40FB-AE32-E2D0A4948171}"/>
    <cellStyle name="Percent 2 10 8" xfId="1629" xr:uid="{E412309C-CD7E-4B7C-BC13-741CF2E56944}"/>
    <cellStyle name="Percent 2 10 8 2" xfId="2749" xr:uid="{D0F04732-74FD-4D44-81F7-00E4A4E0D214}"/>
    <cellStyle name="Percent 2 10 9" xfId="2742" xr:uid="{F6B07032-13E1-4529-B7F0-A9356127592F}"/>
    <cellStyle name="Percent 2 11" xfId="1630" xr:uid="{862F7E2A-F659-4733-8EEA-E00AA75FC6C9}"/>
    <cellStyle name="Percent 2 11 2" xfId="1631" xr:uid="{61B9502C-4A2B-477D-9A9F-2181D7377B83}"/>
    <cellStyle name="Percent 2 11 2 2" xfId="2751" xr:uid="{04A2B745-8A45-4FCB-B8C5-0495CDC4B6ED}"/>
    <cellStyle name="Percent 2 11 3" xfId="1632" xr:uid="{BA2AA729-A32A-4F66-B58C-32330B044D88}"/>
    <cellStyle name="Percent 2 11 3 2" xfId="2752" xr:uid="{9A735BA9-D3E9-41FA-B8E3-2E538D19806A}"/>
    <cellStyle name="Percent 2 11 4" xfId="1633" xr:uid="{185FDDCF-E052-4446-A097-C4FEEE02DD22}"/>
    <cellStyle name="Percent 2 11 4 2" xfId="2753" xr:uid="{99ACF388-726E-4891-B8B3-B4B4E57C092D}"/>
    <cellStyle name="Percent 2 11 5" xfId="1634" xr:uid="{3EF1BE2C-BC1C-4EE6-AA34-5A9E7B7BB754}"/>
    <cellStyle name="Percent 2 11 5 2" xfId="2754" xr:uid="{510AF412-1C0B-460D-88B7-8E3E8C644355}"/>
    <cellStyle name="Percent 2 11 6" xfId="1635" xr:uid="{0FE9607A-29E6-4533-8443-FD7E59CE5A5A}"/>
    <cellStyle name="Percent 2 11 6 2" xfId="2755" xr:uid="{1C23D311-42D4-4080-A6FD-C02A1206AEE7}"/>
    <cellStyle name="Percent 2 11 7" xfId="1636" xr:uid="{C48496D9-0FD4-469E-8609-E4AF8A6FC13A}"/>
    <cellStyle name="Percent 2 11 7 2" xfId="2756" xr:uid="{FD54C4C1-000A-45E8-AFE4-01E1A1D8F979}"/>
    <cellStyle name="Percent 2 11 8" xfId="1637" xr:uid="{CB6C748D-5435-4EB3-A1A3-B20E668D4A25}"/>
    <cellStyle name="Percent 2 11 8 2" xfId="2757" xr:uid="{ED7B9221-A128-4A09-833A-FF0D093724AB}"/>
    <cellStyle name="Percent 2 11 9" xfId="2750" xr:uid="{0671135B-9DFA-4704-92CB-9392F0C51A79}"/>
    <cellStyle name="Percent 2 12" xfId="1638" xr:uid="{3C30480A-AD90-467D-A49A-A2D59F76F245}"/>
    <cellStyle name="Percent 2 12 2" xfId="2758" xr:uid="{D7D78F36-F353-4033-8E3C-CA4708AF4FA9}"/>
    <cellStyle name="Percent 2 13" xfId="1639" xr:uid="{8A47799E-88CF-49B9-B1FC-0CC276FDB31E}"/>
    <cellStyle name="Percent 2 13 2" xfId="2759" xr:uid="{CB06C642-FB82-4ECD-AD51-CB6440279BC5}"/>
    <cellStyle name="Percent 2 14" xfId="1640" xr:uid="{A270FD88-910C-4091-B23F-B0244F23930F}"/>
    <cellStyle name="Percent 2 14 2" xfId="2760" xr:uid="{5B4FC391-7E01-4F7F-9AAD-F05B3DDC3949}"/>
    <cellStyle name="Percent 2 15" xfId="1641" xr:uid="{2A5CA17D-3BCC-42E3-A415-15AD965E41EB}"/>
    <cellStyle name="Percent 2 15 2" xfId="2761" xr:uid="{3D6D3C7D-427D-4EA5-9B7E-A82CCCD02A9C}"/>
    <cellStyle name="Percent 2 16" xfId="1642" xr:uid="{F584A627-5413-4BF4-9275-E7F8A943F6D3}"/>
    <cellStyle name="Percent 2 16 2" xfId="2762" xr:uid="{AED13C8D-6C0F-4B3A-82EA-BD917CE1C10E}"/>
    <cellStyle name="Percent 2 17" xfId="1643" xr:uid="{AE42F32C-1C2C-4098-A0D6-003A162262B7}"/>
    <cellStyle name="Percent 2 17 2" xfId="2763" xr:uid="{512C0BBF-0762-44E0-9365-C34082B70C5B}"/>
    <cellStyle name="Percent 2 18" xfId="1644" xr:uid="{03787CBC-512E-407B-8F13-CAA9EF4F295E}"/>
    <cellStyle name="Percent 2 18 2" xfId="2764" xr:uid="{335A73B0-2D5A-4D00-9242-7A92AE0B7844}"/>
    <cellStyle name="Percent 2 19" xfId="2741" xr:uid="{8787467B-4275-4CE5-ABB5-7843C122BD4A}"/>
    <cellStyle name="Percent 2 2" xfId="134" xr:uid="{1FEA7881-7C30-4A49-89C7-5BCB391630C2}"/>
    <cellStyle name="Percent 2 2 10" xfId="1645" xr:uid="{0374A4EB-D8AD-4889-894E-9EB250E87555}"/>
    <cellStyle name="Percent 2 2 2" xfId="135" xr:uid="{17B6E079-BAF5-457D-B782-6EC084BB6347}"/>
    <cellStyle name="Percent 2 2 2 2" xfId="2766" xr:uid="{DBB566E1-5400-4377-B6FE-A6C9C2B2A00C}"/>
    <cellStyle name="Percent 2 2 2 3" xfId="1646" xr:uid="{CCE51613-3B0C-4367-B40D-11039A77E67B}"/>
    <cellStyle name="Percent 2 2 3" xfId="136" xr:uid="{B55D89F2-EDD8-4C17-A42E-60E7E87ADA2B}"/>
    <cellStyle name="Percent 2 2 3 2" xfId="137" xr:uid="{ED1BF53E-9B22-4074-BA97-D02501CF7583}"/>
    <cellStyle name="Percent 2 2 3 2 2" xfId="2767" xr:uid="{42800F12-0DC2-49A3-94F9-84AB451D23FC}"/>
    <cellStyle name="Percent 2 2 3 3" xfId="1647" xr:uid="{F1AB4B28-77C6-424D-8A91-AAE69725ED01}"/>
    <cellStyle name="Percent 2 2 4" xfId="1648" xr:uid="{72B0479B-D98F-4549-AFA9-CAED94D1A7CE}"/>
    <cellStyle name="Percent 2 2 4 2" xfId="2768" xr:uid="{6913EA8D-B6F0-430A-ABCE-12E48F5848ED}"/>
    <cellStyle name="Percent 2 2 5" xfId="1649" xr:uid="{953CB6C4-92A1-4E37-B2CB-96A600413F11}"/>
    <cellStyle name="Percent 2 2 5 2" xfId="2769" xr:uid="{C0A309AE-160E-454C-A13D-5B55C4B31010}"/>
    <cellStyle name="Percent 2 2 6" xfId="1650" xr:uid="{CEFBF4D7-7A80-4C9D-9531-EB47115848AC}"/>
    <cellStyle name="Percent 2 2 6 2" xfId="2770" xr:uid="{0D2FE5DD-69A0-42CF-94F4-6F92615C8CB6}"/>
    <cellStyle name="Percent 2 2 7" xfId="1651" xr:uid="{5655BF73-EB10-4A81-A6CE-B05BE3ED8214}"/>
    <cellStyle name="Percent 2 2 7 2" xfId="2771" xr:uid="{832E6C16-E2E7-4D09-8659-99C08FB69F63}"/>
    <cellStyle name="Percent 2 2 8" xfId="1652" xr:uid="{1751CE3B-2F44-443D-A38C-E66F746153C3}"/>
    <cellStyle name="Percent 2 2 8 2" xfId="2772" xr:uid="{47894C36-919B-4E33-A6A7-7916A4A57063}"/>
    <cellStyle name="Percent 2 2 9" xfId="2765" xr:uid="{6DDFD25F-4C7C-40D7-BA55-4B6865C0BDBC}"/>
    <cellStyle name="Percent 2 20" xfId="1621" xr:uid="{5741D5ED-872D-4739-A288-99759F149BAF}"/>
    <cellStyle name="Percent 2 3" xfId="138" xr:uid="{06AF8BF8-9FB6-4AE5-926D-20F1C3F00698}"/>
    <cellStyle name="Percent 2 3 10" xfId="1653" xr:uid="{27DB3F6A-CFDC-4221-810F-5E948DA0DC4B}"/>
    <cellStyle name="Percent 2 3 2" xfId="139" xr:uid="{E707E4CB-A07A-40A9-AA86-7E9B3BF605C3}"/>
    <cellStyle name="Percent 2 3 2 2" xfId="2774" xr:uid="{7E0F8801-0FD8-49C6-89B5-F61CD9A5610E}"/>
    <cellStyle name="Percent 2 3 2 3" xfId="1654" xr:uid="{3CD652AC-90CC-4D0B-A12D-3C7A87FE569D}"/>
    <cellStyle name="Percent 2 3 3" xfId="140" xr:uid="{9D13CF74-3B8D-4A8A-AA26-5D15EF31CFFB}"/>
    <cellStyle name="Percent 2 3 3 2" xfId="141" xr:uid="{A2771B7E-B105-4463-B5D8-0BF08F8ED2F4}"/>
    <cellStyle name="Percent 2 3 3 2 2" xfId="2775" xr:uid="{B8755E3E-01AB-4A8D-9F66-3F9E98C20910}"/>
    <cellStyle name="Percent 2 3 3 3" xfId="1655" xr:uid="{2371E786-1460-4547-B23D-584A4C038665}"/>
    <cellStyle name="Percent 2 3 4" xfId="1656" xr:uid="{68855081-59FF-4FDF-8619-CB75957CF740}"/>
    <cellStyle name="Percent 2 3 4 2" xfId="2776" xr:uid="{8213400B-94BC-4ED1-BAA0-789988EA8EB4}"/>
    <cellStyle name="Percent 2 3 5" xfId="1657" xr:uid="{7B803E56-F426-446C-ABFF-4C75AA199FDC}"/>
    <cellStyle name="Percent 2 3 5 2" xfId="2777" xr:uid="{C63744A4-F536-4EF2-A111-7C6CDFA20219}"/>
    <cellStyle name="Percent 2 3 6" xfId="1658" xr:uid="{E8CB7BEB-049E-4A03-9313-F70E672FE245}"/>
    <cellStyle name="Percent 2 3 6 2" xfId="2778" xr:uid="{09EFADF5-6434-48F5-95DC-5DC28C33420D}"/>
    <cellStyle name="Percent 2 3 7" xfId="1659" xr:uid="{BB53680A-E4A3-4EF8-B2C0-522B11FBC1D1}"/>
    <cellStyle name="Percent 2 3 7 2" xfId="2779" xr:uid="{2D78740D-0C23-4729-ABF0-21B9E9CBB088}"/>
    <cellStyle name="Percent 2 3 8" xfId="1660" xr:uid="{3E96A551-B19F-43EB-A21F-D41331EFAF3C}"/>
    <cellStyle name="Percent 2 3 8 2" xfId="2780" xr:uid="{F587335D-5D1B-47A2-94FB-EF1F16A26907}"/>
    <cellStyle name="Percent 2 3 9" xfId="2773" xr:uid="{E516D311-F643-4120-B954-A6549B35F898}"/>
    <cellStyle name="Percent 2 4" xfId="142" xr:uid="{6D22B740-65E9-4272-B823-AE9508F2F7AF}"/>
    <cellStyle name="Percent 2 4 10" xfId="1661" xr:uid="{92F49BD3-66DD-4A44-AB6D-03AD92DBA4FF}"/>
    <cellStyle name="Percent 2 4 2" xfId="1662" xr:uid="{E09400ED-3C46-4282-98C0-0F1BFD1EABA4}"/>
    <cellStyle name="Percent 2 4 2 2" xfId="2782" xr:uid="{DE413F6E-7F3A-411E-9297-DB715706B226}"/>
    <cellStyle name="Percent 2 4 3" xfId="1663" xr:uid="{FE164C79-00C8-4479-997F-02A0F62E97FE}"/>
    <cellStyle name="Percent 2 4 3 2" xfId="2783" xr:uid="{73FE67E4-1175-47C0-BA9F-B78F73E69E5A}"/>
    <cellStyle name="Percent 2 4 4" xfId="1664" xr:uid="{42558BD9-87FF-4D37-8B91-2D65A1CBDB46}"/>
    <cellStyle name="Percent 2 4 4 2" xfId="2784" xr:uid="{EA1828C3-632D-443E-97C2-0942E002A9CF}"/>
    <cellStyle name="Percent 2 4 5" xfId="1665" xr:uid="{75FFC43B-1F8E-4C88-BB6A-98B3EBB505AF}"/>
    <cellStyle name="Percent 2 4 5 2" xfId="2785" xr:uid="{14F823AD-D327-4C50-8C51-9D0716833A7E}"/>
    <cellStyle name="Percent 2 4 6" xfId="1666" xr:uid="{6E9904DB-6C4F-40D0-A24E-30BB6E4F0AF4}"/>
    <cellStyle name="Percent 2 4 6 2" xfId="2786" xr:uid="{AABC22C7-BF24-4FD2-A6FB-452588FC5228}"/>
    <cellStyle name="Percent 2 4 7" xfId="1667" xr:uid="{BB0E414E-0E7E-4A8D-9E30-DDD6610177F8}"/>
    <cellStyle name="Percent 2 4 7 2" xfId="2787" xr:uid="{5170AFE5-DAAB-4885-AFEF-96A21373010F}"/>
    <cellStyle name="Percent 2 4 8" xfId="1668" xr:uid="{252C8BD8-C8D5-4F3E-AD7E-E02D4FA7119F}"/>
    <cellStyle name="Percent 2 4 8 2" xfId="2788" xr:uid="{07D4B711-5E19-45AE-AA74-36509160DD8D}"/>
    <cellStyle name="Percent 2 4 9" xfId="2781" xr:uid="{D5D986A4-234B-49FC-92C9-FEDD10D5423A}"/>
    <cellStyle name="Percent 2 5" xfId="1669" xr:uid="{CC39BFC6-0108-4744-8578-8CF72E20D5FA}"/>
    <cellStyle name="Percent 2 5 2" xfId="1670" xr:uid="{8C55BDAA-4180-4364-B793-C838B4B640F1}"/>
    <cellStyle name="Percent 2 5 2 2" xfId="2790" xr:uid="{9CBDF2A4-6D5B-4F5F-88EF-1032C9E5A742}"/>
    <cellStyle name="Percent 2 5 3" xfId="1671" xr:uid="{9E28F9BC-D045-41E3-BCDA-ACE8FFF19101}"/>
    <cellStyle name="Percent 2 5 3 2" xfId="2791" xr:uid="{7F139EF3-1424-4B0A-B4D9-AF96D18016D1}"/>
    <cellStyle name="Percent 2 5 4" xfId="1672" xr:uid="{CEC7FD3C-DDB4-4D7C-99CC-FA7AAFA69B99}"/>
    <cellStyle name="Percent 2 5 4 2" xfId="2792" xr:uid="{B328E10D-7487-46D4-8B5B-7C4F21A639F1}"/>
    <cellStyle name="Percent 2 5 5" xfId="1673" xr:uid="{278BC50D-4250-4DFA-8FCE-12E7DA787D06}"/>
    <cellStyle name="Percent 2 5 5 2" xfId="2793" xr:uid="{4C64A286-C7D3-4CC2-AB45-48924C87137C}"/>
    <cellStyle name="Percent 2 5 6" xfId="1674" xr:uid="{7757938E-550F-4BDE-92A5-2942575C91DF}"/>
    <cellStyle name="Percent 2 5 6 2" xfId="2794" xr:uid="{F66A46EC-60B2-4E95-936A-823078D7AE79}"/>
    <cellStyle name="Percent 2 5 7" xfId="1675" xr:uid="{0C35F9EC-91C2-4326-967E-928F31DD1B26}"/>
    <cellStyle name="Percent 2 5 7 2" xfId="2795" xr:uid="{466F9F75-CF67-4B82-8DA5-2F92741023E2}"/>
    <cellStyle name="Percent 2 5 8" xfId="1676" xr:uid="{B60261F3-4DB7-48DE-A5EB-C573BE977108}"/>
    <cellStyle name="Percent 2 5 8 2" xfId="2796" xr:uid="{D4C0050E-6A47-4F27-B775-45B6951FBA40}"/>
    <cellStyle name="Percent 2 5 9" xfId="2789" xr:uid="{4336B711-68C1-4E28-8594-B602D60BB6AB}"/>
    <cellStyle name="Percent 2 6" xfId="1677" xr:uid="{CDEB5C3F-9966-4FFF-928E-BBD5E51D6864}"/>
    <cellStyle name="Percent 2 6 2" xfId="1678" xr:uid="{54101E9F-7D19-459E-A187-BCD6E05B661D}"/>
    <cellStyle name="Percent 2 6 2 2" xfId="2798" xr:uid="{7ECB910B-6B88-48ED-B8BA-4D3F968283BD}"/>
    <cellStyle name="Percent 2 6 3" xfId="1679" xr:uid="{4F1EF57E-80C8-4797-935F-A28BA5142B82}"/>
    <cellStyle name="Percent 2 6 3 2" xfId="2799" xr:uid="{1D736A9A-A0EC-4F26-873F-35FAEA1C9D4E}"/>
    <cellStyle name="Percent 2 6 4" xfId="1680" xr:uid="{59AB1C8F-FA97-4804-909A-5512608671A9}"/>
    <cellStyle name="Percent 2 6 4 2" xfId="2800" xr:uid="{6B24F212-B755-4E42-9936-224F65C1FE9A}"/>
    <cellStyle name="Percent 2 6 5" xfId="1681" xr:uid="{EE29EFF0-8828-4B64-BEA1-10C46362B3FD}"/>
    <cellStyle name="Percent 2 6 5 2" xfId="2801" xr:uid="{1ED34E52-D998-499C-B4F1-B39B3034C380}"/>
    <cellStyle name="Percent 2 6 6" xfId="1682" xr:uid="{2ACAC788-A182-4F04-B958-BD1A234376CB}"/>
    <cellStyle name="Percent 2 6 6 2" xfId="2802" xr:uid="{E710B3FF-F39D-44BC-A6DE-DDB246D04475}"/>
    <cellStyle name="Percent 2 6 7" xfId="1683" xr:uid="{F0FAB36B-52E9-42FC-B478-921B25C4080D}"/>
    <cellStyle name="Percent 2 6 7 2" xfId="2803" xr:uid="{8E1F8AF8-92FA-46E7-8A8F-2A43D9DFD53F}"/>
    <cellStyle name="Percent 2 6 8" xfId="1684" xr:uid="{0017837B-0E28-4A4D-B2A5-DC6125A61621}"/>
    <cellStyle name="Percent 2 6 8 2" xfId="2804" xr:uid="{967511B3-F06D-437C-B0E0-B22123A735B8}"/>
    <cellStyle name="Percent 2 6 9" xfId="2797" xr:uid="{70D15CFE-8B26-4DD9-BF06-D9FCF14F9BDF}"/>
    <cellStyle name="Percent 2 7" xfId="1685" xr:uid="{5533934F-8C81-4C5C-BC85-865C3DA252CD}"/>
    <cellStyle name="Percent 2 7 2" xfId="1686" xr:uid="{922CDF8C-EAF7-43F1-AF8D-38EBC38A6B9B}"/>
    <cellStyle name="Percent 2 7 2 2" xfId="2806" xr:uid="{E4F0597B-912F-49CA-BD46-D2A6D6A86458}"/>
    <cellStyle name="Percent 2 7 3" xfId="1687" xr:uid="{AFD36CED-27E6-45E1-90BB-1F2419F28ED7}"/>
    <cellStyle name="Percent 2 7 3 2" xfId="2807" xr:uid="{AEE2B61C-3096-4275-A031-5C6EC657D107}"/>
    <cellStyle name="Percent 2 7 4" xfId="1688" xr:uid="{FFB2578E-549C-4D8B-8C7C-803E6C967675}"/>
    <cellStyle name="Percent 2 7 4 2" xfId="2808" xr:uid="{BEB76423-1C3D-4C29-8A81-282B2E5E3132}"/>
    <cellStyle name="Percent 2 7 5" xfId="1689" xr:uid="{A91AD188-6203-4972-8F21-1742447F146B}"/>
    <cellStyle name="Percent 2 7 5 2" xfId="2809" xr:uid="{7D5D6215-67A6-49E6-BDAF-42235FCC32FF}"/>
    <cellStyle name="Percent 2 7 6" xfId="1690" xr:uid="{3D23CC09-08FD-4CA5-9C9B-53615FFEA2DF}"/>
    <cellStyle name="Percent 2 7 6 2" xfId="2810" xr:uid="{48D281A1-E31C-4239-8337-687052B7D83D}"/>
    <cellStyle name="Percent 2 7 7" xfId="1691" xr:uid="{CA23E2D2-4646-420C-B819-31F71ADA300C}"/>
    <cellStyle name="Percent 2 7 7 2" xfId="2811" xr:uid="{C2532F66-7538-447A-BDD4-2A263C0C75F1}"/>
    <cellStyle name="Percent 2 7 8" xfId="1692" xr:uid="{D0A86911-7AEE-457A-9DA5-AB7380EBAFD8}"/>
    <cellStyle name="Percent 2 7 8 2" xfId="2812" xr:uid="{21815045-D6FE-4843-A1F8-E335C235DF4C}"/>
    <cellStyle name="Percent 2 7 9" xfId="2805" xr:uid="{34A977E5-593C-46A9-80B4-83120671FDB7}"/>
    <cellStyle name="Percent 2 8" xfId="1693" xr:uid="{4C7F7443-6F5A-4779-8B68-5E777A4464D8}"/>
    <cellStyle name="Percent 2 8 2" xfId="1694" xr:uid="{E25FE026-9FB2-4997-A419-22D546CF6B7D}"/>
    <cellStyle name="Percent 2 8 2 2" xfId="2814" xr:uid="{6957ECBF-1A0D-4092-B40A-1DDE1C6731E6}"/>
    <cellStyle name="Percent 2 8 3" xfId="1695" xr:uid="{7E351F5E-C2B9-44B5-822B-E148289751B3}"/>
    <cellStyle name="Percent 2 8 3 2" xfId="2815" xr:uid="{EF73FE0F-E155-489E-A63F-502490BD0ABC}"/>
    <cellStyle name="Percent 2 8 4" xfId="1696" xr:uid="{1A8DE2F5-071E-43A2-9687-BE660479F48B}"/>
    <cellStyle name="Percent 2 8 4 2" xfId="2816" xr:uid="{A296FAC5-2D56-44E0-AA2C-E4075E22ACC0}"/>
    <cellStyle name="Percent 2 8 5" xfId="1697" xr:uid="{F9F2970A-1355-4D58-98F8-BA34844EE6B2}"/>
    <cellStyle name="Percent 2 8 5 2" xfId="2817" xr:uid="{FDDB8DDB-46FA-42FB-B2C5-642CC9BA684B}"/>
    <cellStyle name="Percent 2 8 6" xfId="1698" xr:uid="{D694059F-C0D6-4529-A542-C60CE705E3E3}"/>
    <cellStyle name="Percent 2 8 6 2" xfId="2818" xr:uid="{3924FAAD-7DE5-47AD-9AE1-3C72E016B9E6}"/>
    <cellStyle name="Percent 2 8 7" xfId="1699" xr:uid="{7AA42F9E-E9DD-414E-B265-3F5ED84EEC6D}"/>
    <cellStyle name="Percent 2 8 7 2" xfId="2819" xr:uid="{A9DDAFCD-251C-4EA2-BF56-EFD43CB51E8F}"/>
    <cellStyle name="Percent 2 8 8" xfId="1700" xr:uid="{7E73F2F2-3AF9-490D-AAC5-E77E96024A1C}"/>
    <cellStyle name="Percent 2 8 8 2" xfId="2820" xr:uid="{D30E3442-A6DF-40E3-83F2-F937B357B8C8}"/>
    <cellStyle name="Percent 2 8 9" xfId="2813" xr:uid="{D9AD739D-AF16-4703-A57F-E8C04218AABB}"/>
    <cellStyle name="Percent 2 9" xfId="1701" xr:uid="{87F4E28B-0EEC-4ACF-9FE1-8D6270F94559}"/>
    <cellStyle name="Percent 2 9 2" xfId="1702" xr:uid="{0E13DB09-DEF1-44E2-A788-CB8DE3B91EAB}"/>
    <cellStyle name="Percent 2 9 2 2" xfId="2822" xr:uid="{7E7DCAD4-74E5-44F3-90DA-FFF95E820F9B}"/>
    <cellStyle name="Percent 2 9 3" xfId="1703" xr:uid="{1A22E6F2-2256-48C5-BDFA-B616022C07EB}"/>
    <cellStyle name="Percent 2 9 3 2" xfId="2823" xr:uid="{3E694326-8DCF-49D6-B98E-186E8F2B8D28}"/>
    <cellStyle name="Percent 2 9 4" xfId="1704" xr:uid="{936F289B-91BC-44AE-AA65-07222E58CBB8}"/>
    <cellStyle name="Percent 2 9 4 2" xfId="2824" xr:uid="{5A011AED-39AB-4234-8098-EAC64E336B2B}"/>
    <cellStyle name="Percent 2 9 5" xfId="1705" xr:uid="{C3C92C1C-03B0-43FC-87B9-485E1574BBB7}"/>
    <cellStyle name="Percent 2 9 5 2" xfId="2825" xr:uid="{F8F66CEC-5994-473F-928D-EA284EDA5DA8}"/>
    <cellStyle name="Percent 2 9 6" xfId="1706" xr:uid="{D1EA4B0A-3C43-40AE-8211-5DA06DBC98FC}"/>
    <cellStyle name="Percent 2 9 6 2" xfId="2826" xr:uid="{CAF4218E-CCAA-429A-9AA7-BE8EFC70909B}"/>
    <cellStyle name="Percent 2 9 7" xfId="1707" xr:uid="{2C93098B-F0C2-4A70-8C2B-75CD2C147FBB}"/>
    <cellStyle name="Percent 2 9 7 2" xfId="2827" xr:uid="{AEDBF7F9-3855-49F7-8FF6-6545D69A8205}"/>
    <cellStyle name="Percent 2 9 8" xfId="1708" xr:uid="{81B825F9-B8F3-42A7-A38E-DBEF80B13BDE}"/>
    <cellStyle name="Percent 2 9 8 2" xfId="2828" xr:uid="{BFE1C2AB-EBA2-4462-826B-3D028EC0B6D4}"/>
    <cellStyle name="Percent 2 9 9" xfId="2821" xr:uid="{A865ECBA-FFEC-4A2B-8E90-67AA47FC786D}"/>
    <cellStyle name="Percent 3" xfId="143" xr:uid="{4DF6C22E-E709-4976-874F-765E99630331}"/>
    <cellStyle name="Percent 3 10" xfId="1709" xr:uid="{11CAAAD4-4830-4913-A9C0-EA1A530D63A1}"/>
    <cellStyle name="Percent 3 11" xfId="3036" xr:uid="{A079DFAF-4051-4735-8524-E2CCF86C86E2}"/>
    <cellStyle name="Percent 3 12" xfId="3262" xr:uid="{4A374E28-3FFB-4E54-A1E4-65803F9ABD6E}"/>
    <cellStyle name="Percent 3 2" xfId="144" xr:uid="{E36B3D5E-B31B-4AA6-8FAA-1306B44926EA}"/>
    <cellStyle name="Percent 3 2 2" xfId="145" xr:uid="{3647DA79-8214-4A75-BA4D-1329DDC68F79}"/>
    <cellStyle name="Percent 3 2 2 2" xfId="2830" xr:uid="{0F40615B-8324-4A79-90C1-317D2BD228E2}"/>
    <cellStyle name="Percent 3 2 3" xfId="146" xr:uid="{664C8749-8D17-42A5-9A2D-C8D73FFA5BB8}"/>
    <cellStyle name="Percent 3 2 4" xfId="1710" xr:uid="{B25538A3-8D0C-4F84-B057-BEEF95833F08}"/>
    <cellStyle name="Percent 3 3" xfId="147" xr:uid="{B57F947B-01C1-4C6F-813C-CFC68D15E47E}"/>
    <cellStyle name="Percent 3 3 2" xfId="148" xr:uid="{C398515A-5403-4770-B811-F601B91E6094}"/>
    <cellStyle name="Percent 3 3 2 2" xfId="2831" xr:uid="{3ED52388-E9C5-4203-89FE-C891FCBE7E41}"/>
    <cellStyle name="Percent 3 3 3" xfId="149" xr:uid="{7143BA2F-3667-4571-9AD7-EF095C3E18D4}"/>
    <cellStyle name="Percent 3 3 3 2" xfId="150" xr:uid="{124DFAB6-6858-4F1F-8471-CA8B0A3CA76B}"/>
    <cellStyle name="Percent 3 3 4" xfId="1711" xr:uid="{FA27F9E8-645E-4010-A04D-FC4763BD17A0}"/>
    <cellStyle name="Percent 3 4" xfId="151" xr:uid="{88A6613A-6EBB-4E76-9EE2-8E16A5D810F2}"/>
    <cellStyle name="Percent 3 4 2" xfId="152" xr:uid="{F7683591-2550-4456-8490-3EA282724243}"/>
    <cellStyle name="Percent 3 4 2 2" xfId="2832" xr:uid="{07A8298F-2064-427C-8187-F956CFD12C56}"/>
    <cellStyle name="Percent 3 4 3" xfId="1712" xr:uid="{AFFC2EE7-F447-40E7-AB7F-B632096BEF22}"/>
    <cellStyle name="Percent 3 5" xfId="153" xr:uid="{4F2784CA-08B7-4AD4-AEB0-FA94CFFA8646}"/>
    <cellStyle name="Percent 3 5 2" xfId="2833" xr:uid="{7FF0E7C6-8309-4D8F-8B4F-2938E0725202}"/>
    <cellStyle name="Percent 3 5 3" xfId="1713" xr:uid="{E8DC469E-56CF-4066-97D6-0A154B55D90D}"/>
    <cellStyle name="Percent 3 6" xfId="1714" xr:uid="{94CDECBF-9A95-4FE2-B925-A47483EA3CD6}"/>
    <cellStyle name="Percent 3 6 2" xfId="2834" xr:uid="{34D444A9-95FA-4A51-8714-DC8D20B21DC3}"/>
    <cellStyle name="Percent 3 7" xfId="1715" xr:uid="{21CFB93B-9225-4740-88B4-35C57FFEFAD2}"/>
    <cellStyle name="Percent 3 7 2" xfId="2835" xr:uid="{B8AC1694-B7C1-4437-82B7-CB8616FF7690}"/>
    <cellStyle name="Percent 3 8" xfId="1716" xr:uid="{FEF1B1CC-F914-4696-9CBC-87DF01695B6D}"/>
    <cellStyle name="Percent 3 8 2" xfId="2836" xr:uid="{ECA14BC5-F281-471C-A9A8-26789727B416}"/>
    <cellStyle name="Percent 3 9" xfId="2829" xr:uid="{C205C41B-B5B8-4D89-81F3-3EA30EACCD6F}"/>
    <cellStyle name="Percent 3 9 2" xfId="3157" xr:uid="{E40759CE-A0E3-45CF-8406-F8530CF2513E}"/>
    <cellStyle name="Percent 3 9 3" xfId="3383" xr:uid="{6CC660CD-60BC-4587-9E52-C5A1F92C0B77}"/>
    <cellStyle name="Percent 4" xfId="154" xr:uid="{23D31B3E-8784-4CDF-942B-F9C6A5294316}"/>
    <cellStyle name="Percent 4 10" xfId="1718" xr:uid="{B4A85064-0E27-433F-9055-209BF5B250A2}"/>
    <cellStyle name="Percent 4 10 2" xfId="2838" xr:uid="{41434BE3-7525-4A33-9A06-A808C6B7E0DB}"/>
    <cellStyle name="Percent 4 11" xfId="1719" xr:uid="{C69B3A78-61CF-4D3B-A811-4EA038E7BB7A}"/>
    <cellStyle name="Percent 4 11 2" xfId="2839" xr:uid="{AD3F8B84-D1B9-462E-8DEA-190F4E454C0E}"/>
    <cellStyle name="Percent 4 12" xfId="1720" xr:uid="{EE68D43E-E29C-46A9-8BF5-4C376B07668D}"/>
    <cellStyle name="Percent 4 12 2" xfId="2840" xr:uid="{E5061043-6DCF-4838-B1D2-77127CA0F8F0}"/>
    <cellStyle name="Percent 4 13" xfId="1721" xr:uid="{EE460E69-4CB2-42D4-A8F2-399D72D19256}"/>
    <cellStyle name="Percent 4 13 2" xfId="2841" xr:uid="{B569DB4B-7BB9-4EBA-924D-A14FE42C6B0F}"/>
    <cellStyle name="Percent 4 14" xfId="2837" xr:uid="{C4F43766-92D4-4604-A946-F44CD8AA15ED}"/>
    <cellStyle name="Percent 4 15" xfId="1717" xr:uid="{A32A13BB-2B5B-461E-A73B-1D6FD8F682E7}"/>
    <cellStyle name="Percent 4 2" xfId="155" xr:uid="{FD27A559-D072-40BF-A6FA-16E320474DC9}"/>
    <cellStyle name="Percent 4 2 10" xfId="1722" xr:uid="{E5F45EF4-BCDC-42A0-AE21-1A5F839C9941}"/>
    <cellStyle name="Percent 4 2 2" xfId="156" xr:uid="{14FF346C-2680-4218-AE38-BA90CEA80E50}"/>
    <cellStyle name="Percent 4 2 2 2" xfId="2843" xr:uid="{DFE46B9F-0058-4478-80B2-3FE9430DDE77}"/>
    <cellStyle name="Percent 4 2 2 3" xfId="1723" xr:uid="{3054E6DF-8D38-4D5E-A5C7-F24960AB3AED}"/>
    <cellStyle name="Percent 4 2 3" xfId="1724" xr:uid="{32F6867E-5168-41AD-BA37-4B794E601247}"/>
    <cellStyle name="Percent 4 2 3 2" xfId="2844" xr:uid="{04EB3F54-1156-421B-AEC8-59B6CF6DFD90}"/>
    <cellStyle name="Percent 4 2 4" xfId="1725" xr:uid="{D36B2632-3E51-49AC-95F7-FE078893A063}"/>
    <cellStyle name="Percent 4 2 4 2" xfId="2845" xr:uid="{145AAE18-D828-465E-B0A7-A4B3D4026DF9}"/>
    <cellStyle name="Percent 4 2 5" xfId="1726" xr:uid="{50C96D94-1C8B-4455-BEEE-340C341FBF6E}"/>
    <cellStyle name="Percent 4 2 5 2" xfId="2846" xr:uid="{15A4B5A8-F241-4353-802C-8DB6ECBAFEB1}"/>
    <cellStyle name="Percent 4 2 6" xfId="1727" xr:uid="{26B08E61-F771-435A-ABF4-57B0474B221E}"/>
    <cellStyle name="Percent 4 2 6 2" xfId="2847" xr:uid="{D876CDE9-8DFA-403F-8021-39B54CEC5532}"/>
    <cellStyle name="Percent 4 2 7" xfId="1728" xr:uid="{516D5D55-B2EF-40E7-855A-FA5AFEA1B5FA}"/>
    <cellStyle name="Percent 4 2 7 2" xfId="2848" xr:uid="{456475C4-9A36-4DD2-BF1D-B19D9BC0211A}"/>
    <cellStyle name="Percent 4 2 8" xfId="1729" xr:uid="{F4110CFE-2BAD-476F-89E5-0AB0241D4D15}"/>
    <cellStyle name="Percent 4 2 8 2" xfId="2849" xr:uid="{42091D26-53CD-4722-BC0A-BE57736DCEED}"/>
    <cellStyle name="Percent 4 2 9" xfId="2842" xr:uid="{6E6BE2E6-C955-4E08-B956-E7434ED1B4D7}"/>
    <cellStyle name="Percent 4 3" xfId="157" xr:uid="{5B17E66D-2866-4689-914B-30D535E9C0C7}"/>
    <cellStyle name="Percent 4 3 10" xfId="1730" xr:uid="{74DCAF5C-73FE-49BF-84DB-E096E82870FD}"/>
    <cellStyle name="Percent 4 3 2" xfId="1731" xr:uid="{1F115B27-170B-4833-8127-D7743FB654E2}"/>
    <cellStyle name="Percent 4 3 2 2" xfId="2851" xr:uid="{B034DEDB-7F66-44D1-8716-09DF58C4E586}"/>
    <cellStyle name="Percent 4 3 3" xfId="1732" xr:uid="{F01B7955-B007-42D0-BD58-C8E62CAC47D5}"/>
    <cellStyle name="Percent 4 3 3 2" xfId="2852" xr:uid="{E660D6C0-1D76-498A-AC70-41CA4260AC9A}"/>
    <cellStyle name="Percent 4 3 4" xfId="1733" xr:uid="{DED91642-E2CF-4667-B028-E4395DCDBA23}"/>
    <cellStyle name="Percent 4 3 4 2" xfId="2853" xr:uid="{42F6F64C-0ED5-4E54-80A2-5CC95ED4F0EC}"/>
    <cellStyle name="Percent 4 3 5" xfId="1734" xr:uid="{B29C9235-92B0-48BC-B728-2E518D0FC3ED}"/>
    <cellStyle name="Percent 4 3 5 2" xfId="2854" xr:uid="{4D57A266-7569-4F0B-8FBD-ED163921680A}"/>
    <cellStyle name="Percent 4 3 6" xfId="1735" xr:uid="{E6DA2A76-7F95-4B12-86BF-46BA18F1CA46}"/>
    <cellStyle name="Percent 4 3 6 2" xfId="2855" xr:uid="{A33E8F76-7F54-4235-B441-7CB21A337BF6}"/>
    <cellStyle name="Percent 4 3 7" xfId="1736" xr:uid="{CF5F01B4-491B-4945-A7EA-B12063920AF7}"/>
    <cellStyle name="Percent 4 3 7 2" xfId="2856" xr:uid="{9D338802-E9A8-41DA-AEB3-E61C3FA334CF}"/>
    <cellStyle name="Percent 4 3 8" xfId="1737" xr:uid="{95E84E52-551C-456B-8B45-B1CBFF2E33A4}"/>
    <cellStyle name="Percent 4 3 8 2" xfId="2857" xr:uid="{D429E1EA-1EF6-4F25-9A9B-0FF6D14B072A}"/>
    <cellStyle name="Percent 4 3 9" xfId="2850" xr:uid="{5AC30B3E-CE91-4572-9DDC-F1991B16C1AD}"/>
    <cellStyle name="Percent 4 4" xfId="158" xr:uid="{D74620D5-1022-426E-8FA5-1698F362489A}"/>
    <cellStyle name="Percent 4 4 10" xfId="1738" xr:uid="{7484DC1A-4A7A-423F-83F3-7B5BEA371970}"/>
    <cellStyle name="Percent 4 4 2" xfId="1739" xr:uid="{08EE5C6F-9551-48D7-91D0-A7D7577A0C91}"/>
    <cellStyle name="Percent 4 4 2 2" xfId="2859" xr:uid="{BC85E5E0-0FED-4936-8F53-75DABC015345}"/>
    <cellStyle name="Percent 4 4 3" xfId="1740" xr:uid="{1EC9B66C-26A8-47D0-AE07-21565363EDD9}"/>
    <cellStyle name="Percent 4 4 3 2" xfId="2860" xr:uid="{D9D9C190-7BF5-49AD-8739-A87602D21EE2}"/>
    <cellStyle name="Percent 4 4 4" xfId="1741" xr:uid="{834AA931-7506-4E14-96EA-164137C377AF}"/>
    <cellStyle name="Percent 4 4 4 2" xfId="2861" xr:uid="{E319D7C1-7D8E-452A-8E2D-830E045A85DC}"/>
    <cellStyle name="Percent 4 4 5" xfId="1742" xr:uid="{E3EFF3DC-689E-4CB3-9A62-642FA8787071}"/>
    <cellStyle name="Percent 4 4 5 2" xfId="2862" xr:uid="{0F1E0022-664F-4E20-BD0C-45C5E1E11A22}"/>
    <cellStyle name="Percent 4 4 6" xfId="1743" xr:uid="{B3D14F65-0069-4DDD-91F6-2D5DF3F87796}"/>
    <cellStyle name="Percent 4 4 6 2" xfId="2863" xr:uid="{A8D47957-0C4A-4BB4-BB3A-9C668867DE8D}"/>
    <cellStyle name="Percent 4 4 7" xfId="1744" xr:uid="{CD74AAB9-ADD9-4255-88F9-CE57160C24E9}"/>
    <cellStyle name="Percent 4 4 7 2" xfId="2864" xr:uid="{EF5BB6F9-C789-498A-897A-58C4E9A43748}"/>
    <cellStyle name="Percent 4 4 8" xfId="1745" xr:uid="{9C5827B2-E033-48F3-A5B0-03B796BB258F}"/>
    <cellStyle name="Percent 4 4 8 2" xfId="2865" xr:uid="{9C59D1C3-5EEC-401E-A548-22B76609CDFF}"/>
    <cellStyle name="Percent 4 4 9" xfId="2858" xr:uid="{CC912932-BFB8-4B05-80BA-48C47857926B}"/>
    <cellStyle name="Percent 4 5" xfId="1746" xr:uid="{9A7DC37E-2E84-4839-B3EE-0F1E3ED50BF9}"/>
    <cellStyle name="Percent 4 5 2" xfId="1747" xr:uid="{0AEC2062-BA48-46A1-845B-6CF3D165191F}"/>
    <cellStyle name="Percent 4 5 2 2" xfId="2867" xr:uid="{AB54DC58-83EA-4D8F-93FF-98DA278303A8}"/>
    <cellStyle name="Percent 4 5 3" xfId="1748" xr:uid="{4073B675-D915-4413-A759-4A0F2CA2079E}"/>
    <cellStyle name="Percent 4 5 3 2" xfId="2868" xr:uid="{638644E4-8BA4-4037-8B20-55224E422AD4}"/>
    <cellStyle name="Percent 4 5 4" xfId="1749" xr:uid="{79DCBD84-6F58-4D7A-B0E5-00379B5E134E}"/>
    <cellStyle name="Percent 4 5 4 2" xfId="2869" xr:uid="{8EC54693-04E3-4B9C-B4B8-413F4966F871}"/>
    <cellStyle name="Percent 4 5 5" xfId="1750" xr:uid="{2F924569-3D1F-424E-B38A-1FB9B1A0D38D}"/>
    <cellStyle name="Percent 4 5 5 2" xfId="2870" xr:uid="{CE4012FD-C8D4-447D-B968-0E528F91329C}"/>
    <cellStyle name="Percent 4 5 6" xfId="1751" xr:uid="{98F6EBD4-427E-42E4-9923-C95322D5649A}"/>
    <cellStyle name="Percent 4 5 6 2" xfId="2871" xr:uid="{DD935712-792D-4C58-AF4F-23B529551686}"/>
    <cellStyle name="Percent 4 5 7" xfId="1752" xr:uid="{F79B83D2-D89B-4730-9A2E-05C19059EE20}"/>
    <cellStyle name="Percent 4 5 7 2" xfId="2872" xr:uid="{A9F15ECB-88E7-4A9F-90BC-6FA7C5275318}"/>
    <cellStyle name="Percent 4 5 8" xfId="1753" xr:uid="{CABF2F75-2B6E-4267-AA77-32C67A96EC57}"/>
    <cellStyle name="Percent 4 5 8 2" xfId="2873" xr:uid="{F68080B0-090C-4037-96E1-9DDA033D7121}"/>
    <cellStyle name="Percent 4 5 9" xfId="2866" xr:uid="{F26E6E67-ECB7-4B92-BF24-C816B2B4ADBA}"/>
    <cellStyle name="Percent 4 6" xfId="1754" xr:uid="{09B05A08-A97B-41FC-ADC8-F48ECDB4CE99}"/>
    <cellStyle name="Percent 4 6 2" xfId="1755" xr:uid="{6082AABA-725C-4255-80D1-B2D072BC2970}"/>
    <cellStyle name="Percent 4 6 2 2" xfId="2875" xr:uid="{67DE042F-0CD0-4A2E-9D14-DE3161432C03}"/>
    <cellStyle name="Percent 4 6 3" xfId="1756" xr:uid="{0BDA4F06-295F-4692-9875-B6898DC4F620}"/>
    <cellStyle name="Percent 4 6 3 2" xfId="2876" xr:uid="{206DDB21-273A-4C52-977E-239E8EBF6926}"/>
    <cellStyle name="Percent 4 6 4" xfId="1757" xr:uid="{150A36B4-C01A-4355-B8AD-D49FF9EEAD65}"/>
    <cellStyle name="Percent 4 6 4 2" xfId="2877" xr:uid="{63EC9F72-4894-49F3-A4CB-300D6A4B5717}"/>
    <cellStyle name="Percent 4 6 5" xfId="1758" xr:uid="{84B08B5B-9D23-4D88-B6B1-D8427DA82836}"/>
    <cellStyle name="Percent 4 6 5 2" xfId="2878" xr:uid="{1E2F3C07-40D8-4AD3-AD43-0B883F35DE1A}"/>
    <cellStyle name="Percent 4 6 6" xfId="1759" xr:uid="{153CA95D-8D48-45F9-9E6E-5B8485B5A49A}"/>
    <cellStyle name="Percent 4 6 6 2" xfId="2879" xr:uid="{BC558F8E-DB88-431B-A3E2-7450CFC226DD}"/>
    <cellStyle name="Percent 4 6 7" xfId="1760" xr:uid="{E7271D39-3AFF-48BA-9AD2-E79A3B7FA1E0}"/>
    <cellStyle name="Percent 4 6 7 2" xfId="2880" xr:uid="{07DCEDFA-4E75-4A70-AB14-898791C86785}"/>
    <cellStyle name="Percent 4 6 8" xfId="1761" xr:uid="{0DB49628-9C4C-4E63-8041-E108F1F13BA1}"/>
    <cellStyle name="Percent 4 6 8 2" xfId="2881" xr:uid="{8B355818-FE41-4FBF-BC1B-7A8B712C987C}"/>
    <cellStyle name="Percent 4 6 9" xfId="2874" xr:uid="{F03B99E3-6424-45A7-B3B3-0CC74F2642ED}"/>
    <cellStyle name="Percent 4 7" xfId="1762" xr:uid="{042DFE16-F0B2-4E7F-BFCB-A8F4B45D3839}"/>
    <cellStyle name="Percent 4 7 2" xfId="2882" xr:uid="{DBC4D91A-5B1D-4A59-8791-04DB03989578}"/>
    <cellStyle name="Percent 4 8" xfId="1763" xr:uid="{7B7397C3-B998-4F3E-ABB4-10C87EAFB14A}"/>
    <cellStyle name="Percent 4 8 2" xfId="2883" xr:uid="{48C766C7-25E4-4E83-95F8-6B247F430D0D}"/>
    <cellStyle name="Percent 4 9" xfId="1764" xr:uid="{35D0DB08-F980-4710-BA08-93045B91FA81}"/>
    <cellStyle name="Percent 4 9 2" xfId="2884" xr:uid="{B4B716EB-D731-4D7B-BCE9-884D4A40A4CE}"/>
    <cellStyle name="Percent 5" xfId="159" xr:uid="{EDD0D0C2-ED54-4145-8F2D-6119286576EF}"/>
    <cellStyle name="Percent 5 10" xfId="1765" xr:uid="{869D599A-94F3-4127-81C5-6D3D0E9BD34B}"/>
    <cellStyle name="Percent 5 2" xfId="160" xr:uid="{2C2DE939-03EB-491A-B5AE-C2DD349E41C3}"/>
    <cellStyle name="Percent 5 2 2" xfId="2886" xr:uid="{4BC15B5F-9679-4D73-9016-B7FD5E7394E6}"/>
    <cellStyle name="Percent 5 2 3" xfId="1766" xr:uid="{3ED530AF-6339-457D-AA24-AA6F22759E93}"/>
    <cellStyle name="Percent 5 3" xfId="1767" xr:uid="{DE755520-8F19-4822-9D3D-18342BACD9BC}"/>
    <cellStyle name="Percent 5 3 2" xfId="2887" xr:uid="{A94D14AC-6A5B-43A1-8A53-34F2F21D679F}"/>
    <cellStyle name="Percent 5 4" xfId="1768" xr:uid="{25028B4F-6008-4D69-9E9C-1673B0C898E4}"/>
    <cellStyle name="Percent 5 4 2" xfId="2888" xr:uid="{3A87A7E8-88FF-4105-A4E6-A280BA78C922}"/>
    <cellStyle name="Percent 5 5" xfId="1769" xr:uid="{7A014300-44FC-4A54-B4E8-5539CA7E5174}"/>
    <cellStyle name="Percent 5 5 2" xfId="2889" xr:uid="{F6F6A1E3-4045-4425-A51B-3FE473077C17}"/>
    <cellStyle name="Percent 5 6" xfId="1770" xr:uid="{220A64FC-DBAF-4B76-84DD-D5D1C5CE749C}"/>
    <cellStyle name="Percent 5 6 2" xfId="2890" xr:uid="{7ED4689D-0E06-474C-AB8B-0C7D70B9BE7E}"/>
    <cellStyle name="Percent 5 7" xfId="1771" xr:uid="{135F6E3C-0304-4155-B787-0B576386872A}"/>
    <cellStyle name="Percent 5 7 2" xfId="2891" xr:uid="{4B65C73A-AD83-4ACE-9F13-F00FA8E3369F}"/>
    <cellStyle name="Percent 5 8" xfId="1772" xr:uid="{47BDC7AA-BABA-4BF7-A020-3F8D6B8021D0}"/>
    <cellStyle name="Percent 5 8 2" xfId="2892" xr:uid="{CD8E1489-6DBE-4336-8529-F961AEEB1377}"/>
    <cellStyle name="Percent 5 9" xfId="2885" xr:uid="{424CE79F-FC4E-441B-8584-FD13215ABBA6}"/>
    <cellStyle name="Percent 6" xfId="161" xr:uid="{6F4663B0-79F3-4F89-9283-92605189C184}"/>
    <cellStyle name="Percent 6 10" xfId="1773" xr:uid="{AA2CBE2C-3A2C-4F5E-8E27-F96EC6193319}"/>
    <cellStyle name="Percent 6 2" xfId="1774" xr:uid="{50D8EE7D-50E3-4885-BFA3-05BF0C935C82}"/>
    <cellStyle name="Percent 6 2 2" xfId="2894" xr:uid="{1B686928-3AD7-4E33-8344-C39561B0CFBB}"/>
    <cellStyle name="Percent 6 3" xfId="1775" xr:uid="{221F8549-0B0D-476D-BA26-75F9BE49FAA3}"/>
    <cellStyle name="Percent 6 3 2" xfId="2895" xr:uid="{8603BA60-5D27-43D0-8E75-F12ABFD330DF}"/>
    <cellStyle name="Percent 6 4" xfId="1776" xr:uid="{8AEE4DBA-860E-4050-808C-B809D50936FC}"/>
    <cellStyle name="Percent 6 4 2" xfId="2896" xr:uid="{CC414FE9-3E5D-49CF-A3CF-E8B6FC55FEBA}"/>
    <cellStyle name="Percent 6 5" xfId="1777" xr:uid="{2D6472FB-600B-45C5-BE5C-204A18DE23A4}"/>
    <cellStyle name="Percent 6 5 2" xfId="2897" xr:uid="{CF23A15F-E967-402A-8EFE-F66B46818B96}"/>
    <cellStyle name="Percent 6 6" xfId="1778" xr:uid="{0729F920-BE95-4EFB-B50C-D5045EB1F628}"/>
    <cellStyle name="Percent 6 6 2" xfId="2898" xr:uid="{1BF0FB29-380C-46CE-BA05-006365913EFD}"/>
    <cellStyle name="Percent 6 7" xfId="1779" xr:uid="{0C9129DD-FB25-4916-AD41-1728232DFA53}"/>
    <cellStyle name="Percent 6 7 2" xfId="2899" xr:uid="{6B23773F-6528-4B85-B02E-260B60B46BAC}"/>
    <cellStyle name="Percent 6 8" xfId="1780" xr:uid="{5892675C-6604-4203-B53C-8DB7767B50D1}"/>
    <cellStyle name="Percent 6 8 2" xfId="2900" xr:uid="{E8110C3C-D18C-4168-AE1B-AE0C108AAF2A}"/>
    <cellStyle name="Percent 6 9" xfId="2893" xr:uid="{909A12DD-3575-4FA6-B6A1-0129B67BBC46}"/>
    <cellStyle name="Percent 7" xfId="1781" xr:uid="{CE3532C6-3FAA-433B-B52A-D129CE71810B}"/>
    <cellStyle name="Percent 7 2" xfId="1782" xr:uid="{9431DA22-95C5-41B9-BB08-7336651CA7C9}"/>
    <cellStyle name="Percent 7 2 2" xfId="2902" xr:uid="{EB2F8B5C-09C4-4C9C-97CF-357E5CACF6AC}"/>
    <cellStyle name="Percent 7 3" xfId="1783" xr:uid="{FEEA729C-804A-491A-BC1D-A4796CD4A9E8}"/>
    <cellStyle name="Percent 7 3 2" xfId="2903" xr:uid="{7B3901FD-57FC-4733-A06D-22DD5BAD0F4C}"/>
    <cellStyle name="Percent 7 4" xfId="1784" xr:uid="{9F9F5880-DDA7-4434-A22A-8CE1EC683843}"/>
    <cellStyle name="Percent 7 4 2" xfId="2904" xr:uid="{8E24DC75-F158-4150-9D88-C4B3151961C8}"/>
    <cellStyle name="Percent 7 5" xfId="1785" xr:uid="{847C4B98-4C02-414D-8714-86F239641661}"/>
    <cellStyle name="Percent 7 5 2" xfId="2905" xr:uid="{4AA54FC7-A974-40E6-988D-4506440D6AE2}"/>
    <cellStyle name="Percent 7 6" xfId="1786" xr:uid="{E25D67F6-5F94-4E88-B1B4-4982705E404A}"/>
    <cellStyle name="Percent 7 6 2" xfId="2906" xr:uid="{3FB74C31-92A5-478C-AF3D-8C39472FB49A}"/>
    <cellStyle name="Percent 7 7" xfId="1787" xr:uid="{83B1FD1B-D65F-4DCE-9E26-5C3B12B694A5}"/>
    <cellStyle name="Percent 7 7 2" xfId="2907" xr:uid="{64E89632-6BDD-4BD1-9BC0-D4870D57078C}"/>
    <cellStyle name="Percent 7 8" xfId="1788" xr:uid="{5E0972B1-D913-4440-A23D-BA4E2009FD40}"/>
    <cellStyle name="Percent 7 8 2" xfId="2908" xr:uid="{7A699CEE-6E3E-4416-9B64-46E73910824E}"/>
    <cellStyle name="Percent 7 9" xfId="2901" xr:uid="{8386FA53-89BF-4DEA-A47E-B455339C1410}"/>
    <cellStyle name="Percent 8" xfId="1789" xr:uid="{021EC2E6-48F5-4665-816B-ACCFE7EA5241}"/>
    <cellStyle name="Percent 8 2" xfId="1790" xr:uid="{5B898236-6AA4-4D33-B0C6-12F26280F259}"/>
    <cellStyle name="Percent 8 2 2" xfId="2910" xr:uid="{E3ABDBAD-9C9E-471C-B88F-6172CB298899}"/>
    <cellStyle name="Percent 8 3" xfId="1791" xr:uid="{F8325753-C776-4F78-B019-26553BCC8768}"/>
    <cellStyle name="Percent 8 3 2" xfId="2911" xr:uid="{8E240DC7-3EBC-4858-9754-5135A2EC82AC}"/>
    <cellStyle name="Percent 8 4" xfId="1792" xr:uid="{018BC52F-C52B-4B3D-8A32-1E608BAD3C81}"/>
    <cellStyle name="Percent 8 4 2" xfId="2912" xr:uid="{8E728238-B7EF-446D-8D54-E7C2D4A5F9A7}"/>
    <cellStyle name="Percent 8 5" xfId="1793" xr:uid="{A8E35EC2-DF89-4BE2-8087-90761DE443CD}"/>
    <cellStyle name="Percent 8 5 2" xfId="2913" xr:uid="{F6C34BAD-E5E5-4016-A2A1-B83756EF0E01}"/>
    <cellStyle name="Percent 8 6" xfId="1794" xr:uid="{0BD81700-4BBF-4B85-BA29-E0792B0E4DF8}"/>
    <cellStyle name="Percent 8 6 2" xfId="2914" xr:uid="{5BB824EC-219B-4A0F-AD35-A7CDC64B3519}"/>
    <cellStyle name="Percent 8 7" xfId="1795" xr:uid="{1F7D1307-7C51-4155-8460-F05D66D4AB16}"/>
    <cellStyle name="Percent 8 7 2" xfId="2915" xr:uid="{8FE66C8B-0C87-492A-A81B-2C194AAE2673}"/>
    <cellStyle name="Percent 8 8" xfId="1796" xr:uid="{1A2243E1-4A55-4FF1-893F-62C4960F837F}"/>
    <cellStyle name="Percent 8 8 2" xfId="2916" xr:uid="{BB465697-33AB-418E-A95D-8A42D66111ED}"/>
    <cellStyle name="Percent 8 9" xfId="2909" xr:uid="{39759F4D-2293-4F68-98A5-77DC4E59F1D2}"/>
    <cellStyle name="Percent 9" xfId="1797" xr:uid="{4E00F193-7C2E-49F9-AFDF-AE7DD062C240}"/>
    <cellStyle name="Percent 9 2" xfId="1798" xr:uid="{1E0365AB-662D-4F3E-B1EC-B75C467DDEAB}"/>
    <cellStyle name="Percent 9 2 2" xfId="2918" xr:uid="{10ED8923-EFAA-4EED-A7AD-A7F257FEA565}"/>
    <cellStyle name="Percent 9 3" xfId="1799" xr:uid="{3BA8248D-379E-4C2C-86BD-5CBAC662908F}"/>
    <cellStyle name="Percent 9 3 2" xfId="2919" xr:uid="{CF36151C-E338-4245-AE5C-8CFF2D329978}"/>
    <cellStyle name="Percent 9 4" xfId="1800" xr:uid="{8376E142-C2D3-45E3-ACE4-B7DD3A4038F5}"/>
    <cellStyle name="Percent 9 4 2" xfId="2920" xr:uid="{DFE39677-4ABE-4AEA-AA46-D15221FD57AF}"/>
    <cellStyle name="Percent 9 5" xfId="1801" xr:uid="{383813F8-98DE-468A-B8FF-FE0E683D1A31}"/>
    <cellStyle name="Percent 9 5 2" xfId="2921" xr:uid="{5E1BA9ED-AAA9-48A2-B63F-C35A1C215FA9}"/>
    <cellStyle name="Percent 9 6" xfId="1802" xr:uid="{830B4105-120E-47E3-B6E3-61E729A4ED54}"/>
    <cellStyle name="Percent 9 6 2" xfId="2922" xr:uid="{E0BE83BD-555F-4903-B146-6BFD1964D81D}"/>
    <cellStyle name="Percent 9 7" xfId="1803" xr:uid="{2C291E6B-D1BA-4040-8322-50DF7E215DC4}"/>
    <cellStyle name="Percent 9 7 2" xfId="2923" xr:uid="{F2582C4F-3CFD-412F-8D0E-1D0C248E8593}"/>
    <cellStyle name="Percent 9 8" xfId="1804" xr:uid="{38EAA12A-9793-435F-9B07-279CEDD5E515}"/>
    <cellStyle name="Percent 9 8 2" xfId="2924" xr:uid="{C7ACFF62-EDBC-4F30-8F96-CA389C7CEFDD}"/>
    <cellStyle name="Percent 9 9" xfId="2917" xr:uid="{D136A651-803F-4AB0-9BA1-E40C495EE6E7}"/>
    <cellStyle name="Pilkku_Layo9704" xfId="162" xr:uid="{C7CEBF1F-B2B7-48BD-83E2-9127808AB449}"/>
    <cellStyle name="Pyör. luku_Layo9704" xfId="163" xr:uid="{5FFDEDA8-B7E3-492F-A13B-B40EEC231675}"/>
    <cellStyle name="Pyör. valuutta_Layo9704" xfId="164" xr:uid="{0755DDDF-4CFD-4236-8E66-70488EB36B94}"/>
    <cellStyle name="source" xfId="1805" xr:uid="{CDE9012D-802E-47DC-80C5-D694FDACCCFE}"/>
    <cellStyle name="Standard_Sce_D_Extraction" xfId="165" xr:uid="{20F72C04-1C69-4EA8-A182-D618FF04F381}"/>
    <cellStyle name="Style 21" xfId="166" xr:uid="{C5CE3E48-A6E5-4DC4-B6C4-AE043EFA3DD6}"/>
    <cellStyle name="Style 21 2" xfId="167" xr:uid="{FFC72DD5-AB5B-42E4-8C64-0C6B3A763A02}"/>
    <cellStyle name="Style 22" xfId="168" xr:uid="{D76C5293-0C70-41B3-94D9-6DCBD9610CE3}"/>
    <cellStyle name="Style 23" xfId="169" xr:uid="{E3D56D4F-2EAE-4C56-961F-646007FDC0D5}"/>
    <cellStyle name="Style 24" xfId="170" xr:uid="{CE8DB4F7-EB3D-4195-A690-1EA0EF154B39}"/>
    <cellStyle name="Style 25" xfId="171" xr:uid="{7508F45F-7A56-4D96-903E-20B123702808}"/>
    <cellStyle name="Style 25 2" xfId="172" xr:uid="{50C273BA-0052-4347-80D6-A6C8E4C9C114}"/>
    <cellStyle name="Style 26" xfId="173" xr:uid="{61538343-D49C-4481-BBC1-6C423C2F798E}"/>
    <cellStyle name="Style 29" xfId="1806" xr:uid="{8F9BE391-314D-4079-A5D4-1516807453BC}"/>
    <cellStyle name="Style 29 2" xfId="1807" xr:uid="{37A5ED3C-CE10-4C01-A96C-3D3878AF00B4}"/>
    <cellStyle name="Style 29 2 2" xfId="2926" xr:uid="{4A8EBFFF-7522-43C5-A920-B65809F68A1F}"/>
    <cellStyle name="Style 29 3" xfId="2925" xr:uid="{7A817F80-3BEF-43FF-86CD-A5F7B72039FD}"/>
    <cellStyle name="Style 35" xfId="1808" xr:uid="{2646BFFD-1295-4BCA-925A-0F6CF6C5D336}"/>
    <cellStyle name="Style 35 2" xfId="1809" xr:uid="{AC676D5E-9F3B-428A-8BFD-5A620515EEEF}"/>
    <cellStyle name="Style 36" xfId="1810" xr:uid="{D0ED40C0-5F2E-4FBD-968C-467589EB7A2A}"/>
    <cellStyle name="Style 36 2" xfId="1811" xr:uid="{FF362924-DFBB-4483-A54F-945AF13D6960}"/>
    <cellStyle name="tableau | cellule | normal | decimal 1" xfId="1812" xr:uid="{A386C069-7532-4650-AAC9-051F113E3335}"/>
    <cellStyle name="tableau | cellule | normal | pourcentage | decimal 1" xfId="1813" xr:uid="{C11A4506-61BC-4D91-96A6-716C3AE4D8C9}"/>
    <cellStyle name="tableau | cellule | total | decimal 1" xfId="1814" xr:uid="{E39907FC-C7FB-49FC-9C94-CE9B94325655}"/>
    <cellStyle name="tableau | coin superieur gauche" xfId="1815" xr:uid="{5DDE3CF8-015A-48FA-AF89-15F57F15CAAB}"/>
    <cellStyle name="tableau | coin superieur gauche 2" xfId="2927" xr:uid="{904C86BE-0C94-4F74-A832-112EB32E6495}"/>
    <cellStyle name="tableau | entete-colonne | series" xfId="1816" xr:uid="{E349E8ED-1699-49F7-994C-ED7DD32E8B3B}"/>
    <cellStyle name="tableau | entete-colonne | series 2" xfId="2928" xr:uid="{8D6DA020-CB29-48F0-A6E7-CF33A243AACC}"/>
    <cellStyle name="tableau | entete-ligne | normal" xfId="1817" xr:uid="{7A84D206-B6DA-4BAE-9AC6-E9B0000DF7A0}"/>
    <cellStyle name="tableau | entete-ligne | normal 2" xfId="2929" xr:uid="{6DDAE050-C0EF-43F5-9F5C-72FC3D9649B2}"/>
    <cellStyle name="tableau | entete-ligne | total" xfId="1818" xr:uid="{5A52E52A-6D63-4FCC-A371-05D9E2E871E6}"/>
    <cellStyle name="tableau | ligne-titre | niveau1" xfId="1819" xr:uid="{9D8F1EFA-8C46-4744-AEF6-3B9A4620D7BB}"/>
    <cellStyle name="tableau | ligne-titre | niveau1 2" xfId="2930" xr:uid="{683FD030-DA47-4F54-90AC-0DBAAC0B02CB}"/>
    <cellStyle name="tableau | ligne-titre | niveau2" xfId="1820" xr:uid="{EAA7A9AC-59F2-4EE3-A808-51EDE00C6D1C}"/>
    <cellStyle name="tableau | ligne-titre | niveau2 2" xfId="2931" xr:uid="{49E6B0FF-913E-47C4-B409-7CC0C2985FEA}"/>
    <cellStyle name="Title 2" xfId="174" xr:uid="{C66863AC-AF66-4C9A-9D4B-80E5A0C394FF}"/>
    <cellStyle name="Title 2 10" xfId="1821" xr:uid="{DA24541A-D2B9-487B-98B4-6CE7518F6CD4}"/>
    <cellStyle name="Title 2 2" xfId="1822" xr:uid="{3934E22D-0EAE-45B9-A1EE-93D724D17283}"/>
    <cellStyle name="Title 2 3" xfId="1823" xr:uid="{87A38428-08B5-416E-912F-A07B16B51DCE}"/>
    <cellStyle name="Title 2 4" xfId="1824" xr:uid="{5377383B-F38B-47E5-95A1-0774C6760036}"/>
    <cellStyle name="Title 2 5" xfId="1825" xr:uid="{934029B3-1DDE-492B-BCC6-5D36B4FEF170}"/>
    <cellStyle name="Title 2 6" xfId="1826" xr:uid="{5420C1B3-719D-47E2-8D78-917512766372}"/>
    <cellStyle name="Title 2 7" xfId="1827" xr:uid="{92672A00-F364-4CDE-AB68-B0A5EC68C11E}"/>
    <cellStyle name="Title 2 8" xfId="1828" xr:uid="{A88E1DDF-5E23-45BF-A224-604540D2C629}"/>
    <cellStyle name="Title 2 9" xfId="1829" xr:uid="{8B6FFE12-25BC-498C-9963-2C74018CD247}"/>
    <cellStyle name="Title 3" xfId="175" xr:uid="{B4592B3C-92D5-43DB-9DA2-6B38996E62C5}"/>
    <cellStyle name="Title 3 2" xfId="1830" xr:uid="{6B8144E4-E7B3-4FB7-AB4C-3A381FC8F0CC}"/>
    <cellStyle name="Total 2" xfId="176" xr:uid="{07B3C0D1-2A9A-4374-87B3-D012F80B934F}"/>
    <cellStyle name="Total 2 10" xfId="1831" xr:uid="{49E5A009-E8A0-4B5C-889C-2262DC89BB96}"/>
    <cellStyle name="Total 2 2" xfId="1832" xr:uid="{2FAD3F79-6002-476B-9202-E989C822C865}"/>
    <cellStyle name="Total 2 3" xfId="1833" xr:uid="{46E2210A-E02C-4763-BD2C-BC7AE2CA9298}"/>
    <cellStyle name="Total 2 4" xfId="1834" xr:uid="{2366FAA3-B912-425B-9703-B468F5C5B167}"/>
    <cellStyle name="Total 2 5" xfId="1835" xr:uid="{211EC4D6-75E9-4191-934A-9283F4D439E8}"/>
    <cellStyle name="Total 2 6" xfId="1836" xr:uid="{8C0A0F94-188A-4EC4-9710-D7903ADDEED7}"/>
    <cellStyle name="Total 2 7" xfId="1837" xr:uid="{F551A755-7F69-4972-9C4C-D6DD04784A49}"/>
    <cellStyle name="Total 2 8" xfId="1838" xr:uid="{EECA00AD-5F17-469F-9E02-205F9806A425}"/>
    <cellStyle name="Total 2 9" xfId="1839" xr:uid="{3C9253F4-B73C-46D7-ABC0-B5985169D871}"/>
    <cellStyle name="Total 3" xfId="177" xr:uid="{D941C09A-9293-4370-BB32-79B82416F651}"/>
    <cellStyle name="Total 3 2" xfId="1840" xr:uid="{1AA8C54B-5294-48E4-9718-4C287D577A56}"/>
    <cellStyle name="Valuutta_Layo9704" xfId="178" xr:uid="{6ED2F025-C4DA-4FE4-B650-9F2F59C7E724}"/>
    <cellStyle name="Warning Text 2" xfId="179" xr:uid="{071A5AF7-A610-4211-A0F7-4F2942C71AF9}"/>
    <cellStyle name="Warning Text 2 10" xfId="1841" xr:uid="{9F26CE15-61EF-47E8-9A1A-6A5DEC37AEC4}"/>
    <cellStyle name="Warning Text 2 2" xfId="1842" xr:uid="{5DA19589-EDDD-4C4A-BB70-3D1997081EC6}"/>
    <cellStyle name="Warning Text 2 3" xfId="1843" xr:uid="{F07F9BDF-DA83-4171-BD34-0D5D22EF922B}"/>
    <cellStyle name="Warning Text 2 4" xfId="1844" xr:uid="{3CD4EEFC-D5D8-4F87-8D68-DD09212AE2CF}"/>
    <cellStyle name="Warning Text 2 5" xfId="1845" xr:uid="{57A95058-76F7-49F7-AEE3-CC29D0B7699B}"/>
    <cellStyle name="Warning Text 2 6" xfId="1846" xr:uid="{EF8C2469-9A82-49A9-90D5-CBE9BDF8E33F}"/>
    <cellStyle name="Warning Text 2 7" xfId="1847" xr:uid="{ADF7D782-EA77-42D4-A03F-150E325600E3}"/>
    <cellStyle name="Warning Text 2 8" xfId="1848" xr:uid="{893AEC20-8906-4C14-81D7-8A73B59ADB1B}"/>
    <cellStyle name="Warning Text 2 9" xfId="1849" xr:uid="{877177A3-A95B-4887-9541-AC5060A68A9E}"/>
    <cellStyle name="Warning Text 3" xfId="180" xr:uid="{5017BDE5-F80C-4BC1-BC2D-E7FC7E5E4018}"/>
    <cellStyle name="Обычный_CRF2002 (1)" xfId="195" xr:uid="{62C69BB9-C743-4707-9CFE-2313279F5AF4}"/>
    <cellStyle name="已访问的超链接" xfId="1850" xr:uid="{2C2E15E3-38D4-4080-8634-7D589FBF0D2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COABCO!$BR$2</c:f>
              <c:strCache>
                <c:ptCount val="1"/>
                <c:pt idx="0">
                  <c:v>Global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COABCO!$BQ$3:$BQ$107</c:f>
              <c:numCache>
                <c:formatCode>0</c:formatCode>
                <c:ptCount val="105"/>
                <c:pt idx="0">
                  <c:v>12.561101360175597</c:v>
                </c:pt>
                <c:pt idx="1">
                  <c:v>13.817211496193156</c:v>
                </c:pt>
                <c:pt idx="2">
                  <c:v>15.073321632210716</c:v>
                </c:pt>
                <c:pt idx="3">
                  <c:v>16.329431768228275</c:v>
                </c:pt>
                <c:pt idx="4">
                  <c:v>17.585541904245837</c:v>
                </c:pt>
                <c:pt idx="5">
                  <c:v>18.841652040263398</c:v>
                </c:pt>
                <c:pt idx="6">
                  <c:v>20.097762176280959</c:v>
                </c:pt>
                <c:pt idx="7">
                  <c:v>21.35387231229852</c:v>
                </c:pt>
                <c:pt idx="8">
                  <c:v>22.609982448316082</c:v>
                </c:pt>
                <c:pt idx="9">
                  <c:v>23.866092584333643</c:v>
                </c:pt>
                <c:pt idx="10">
                  <c:v>25.122202720351204</c:v>
                </c:pt>
                <c:pt idx="11">
                  <c:v>30.146643264421446</c:v>
                </c:pt>
                <c:pt idx="12">
                  <c:v>35.171083808491687</c:v>
                </c:pt>
                <c:pt idx="13">
                  <c:v>40.195524352561925</c:v>
                </c:pt>
                <c:pt idx="14">
                  <c:v>45.219964896632163</c:v>
                </c:pt>
                <c:pt idx="15">
                  <c:v>50.244405440702401</c:v>
                </c:pt>
                <c:pt idx="16">
                  <c:v>55.268845984772639</c:v>
                </c:pt>
                <c:pt idx="17">
                  <c:v>60.293286528842877</c:v>
                </c:pt>
                <c:pt idx="18">
                  <c:v>65.317727072913115</c:v>
                </c:pt>
                <c:pt idx="19">
                  <c:v>70.34216761698336</c:v>
                </c:pt>
                <c:pt idx="20">
                  <c:v>70.34216761698336</c:v>
                </c:pt>
                <c:pt idx="21">
                  <c:v>0.15678582101999997</c:v>
                </c:pt>
                <c:pt idx="22">
                  <c:v>0.17246440312199995</c:v>
                </c:pt>
                <c:pt idx="23">
                  <c:v>0.18814298522399994</c:v>
                </c:pt>
                <c:pt idx="24">
                  <c:v>0.20382156732599993</c:v>
                </c:pt>
                <c:pt idx="25">
                  <c:v>0.21950014942799992</c:v>
                </c:pt>
                <c:pt idx="26">
                  <c:v>0.23517873152999991</c:v>
                </c:pt>
                <c:pt idx="27">
                  <c:v>0.25085731363199992</c:v>
                </c:pt>
                <c:pt idx="28">
                  <c:v>0.26653589573399994</c:v>
                </c:pt>
                <c:pt idx="29">
                  <c:v>0.28221447783599996</c:v>
                </c:pt>
                <c:pt idx="30">
                  <c:v>0.29789305993799997</c:v>
                </c:pt>
                <c:pt idx="31">
                  <c:v>0.31357164203999999</c:v>
                </c:pt>
                <c:pt idx="32">
                  <c:v>0.376285970448</c:v>
                </c:pt>
                <c:pt idx="33">
                  <c:v>0.439000298856</c:v>
                </c:pt>
                <c:pt idx="34">
                  <c:v>0.50171462726399996</c:v>
                </c:pt>
                <c:pt idx="35">
                  <c:v>0.56442895567199991</c:v>
                </c:pt>
                <c:pt idx="36">
                  <c:v>0.62714328407999986</c:v>
                </c:pt>
                <c:pt idx="37">
                  <c:v>0.68985761248799982</c:v>
                </c:pt>
                <c:pt idx="38">
                  <c:v>0.75257194089599977</c:v>
                </c:pt>
                <c:pt idx="39">
                  <c:v>0.81528626930399972</c:v>
                </c:pt>
                <c:pt idx="40">
                  <c:v>0.87800059771199968</c:v>
                </c:pt>
                <c:pt idx="41">
                  <c:v>0.87800059771199968</c:v>
                </c:pt>
                <c:pt idx="42" formatCode="0.0">
                  <c:v>0</c:v>
                </c:pt>
                <c:pt idx="43" formatCode="0.0">
                  <c:v>0</c:v>
                </c:pt>
                <c:pt idx="44" formatCode="0.0">
                  <c:v>0</c:v>
                </c:pt>
                <c:pt idx="45" formatCode="0.0">
                  <c:v>0</c:v>
                </c:pt>
                <c:pt idx="46" formatCode="0.0">
                  <c:v>0</c:v>
                </c:pt>
                <c:pt idx="47" formatCode="0.0">
                  <c:v>0</c:v>
                </c:pt>
                <c:pt idx="48" formatCode="0.0">
                  <c:v>0</c:v>
                </c:pt>
                <c:pt idx="49" formatCode="0.0">
                  <c:v>0</c:v>
                </c:pt>
                <c:pt idx="50" formatCode="0.0">
                  <c:v>0</c:v>
                </c:pt>
                <c:pt idx="51" formatCode="0.0">
                  <c:v>0</c:v>
                </c:pt>
                <c:pt idx="52" formatCode="0.0">
                  <c:v>0</c:v>
                </c:pt>
                <c:pt idx="53" formatCode="0.0">
                  <c:v>0</c:v>
                </c:pt>
                <c:pt idx="54" formatCode="0.0">
                  <c:v>0</c:v>
                </c:pt>
                <c:pt idx="55" formatCode="0.0">
                  <c:v>0</c:v>
                </c:pt>
                <c:pt idx="56" formatCode="0.0">
                  <c:v>0</c:v>
                </c:pt>
                <c:pt idx="57" formatCode="0.0">
                  <c:v>0</c:v>
                </c:pt>
                <c:pt idx="58" formatCode="0.0">
                  <c:v>0</c:v>
                </c:pt>
                <c:pt idx="59" formatCode="0.0">
                  <c:v>0</c:v>
                </c:pt>
                <c:pt idx="60" formatCode="0.0">
                  <c:v>0</c:v>
                </c:pt>
                <c:pt idx="61" formatCode="0.0">
                  <c:v>0</c:v>
                </c:pt>
                <c:pt idx="62" formatCode="0.0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  <c:pt idx="101" formatCode="General">
                  <c:v>0</c:v>
                </c:pt>
                <c:pt idx="102" formatCode="General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</c:numCache>
            </c:numRef>
          </c:xVal>
          <c:yVal>
            <c:numRef>
              <c:f>COABCO!$BR$3:$BR$107</c:f>
              <c:numCache>
                <c:formatCode>0</c:formatCode>
                <c:ptCount val="105"/>
                <c:pt idx="0">
                  <c:v>1.7244853082540397</c:v>
                </c:pt>
                <c:pt idx="1">
                  <c:v>1.7537473275771087</c:v>
                </c:pt>
                <c:pt idx="2">
                  <c:v>1.7834375172676065</c:v>
                </c:pt>
                <c:pt idx="3">
                  <c:v>1.8136312026497754</c:v>
                </c:pt>
                <c:pt idx="4">
                  <c:v>1.8443438828041618</c:v>
                </c:pt>
                <c:pt idx="5">
                  <c:v>1.8755665130804597</c:v>
                </c:pt>
                <c:pt idx="6">
                  <c:v>1.9073801606015119</c:v>
                </c:pt>
                <c:pt idx="7">
                  <c:v>1.9397128469387399</c:v>
                </c:pt>
                <c:pt idx="8">
                  <c:v>1.972559503514667</c:v>
                </c:pt>
                <c:pt idx="9">
                  <c:v>2.0060091414242018</c:v>
                </c:pt>
                <c:pt idx="10">
                  <c:v>2.0399846889500988</c:v>
                </c:pt>
                <c:pt idx="11">
                  <c:v>2.1470874150744463</c:v>
                </c:pt>
                <c:pt idx="12">
                  <c:v>2.2637908007223957</c:v>
                </c:pt>
                <c:pt idx="13">
                  <c:v>2.3913126174528876</c:v>
                </c:pt>
                <c:pt idx="14">
                  <c:v>2.5310531662237352</c:v>
                </c:pt>
                <c:pt idx="15">
                  <c:v>2.6847794133023077</c:v>
                </c:pt>
                <c:pt idx="16">
                  <c:v>2.8545051482275778</c:v>
                </c:pt>
                <c:pt idx="17">
                  <c:v>3.0425628454452567</c:v>
                </c:pt>
                <c:pt idx="18">
                  <c:v>3.2518666025285321</c:v>
                </c:pt>
                <c:pt idx="19">
                  <c:v>3.4858916710239316</c:v>
                </c:pt>
                <c:pt idx="20">
                  <c:v>3.4858916710239316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F8-4A6D-99C1-73431207DFD9}"/>
            </c:ext>
          </c:extLst>
        </c:ser>
        <c:ser>
          <c:idx val="1"/>
          <c:order val="1"/>
          <c:tx>
            <c:strRef>
              <c:f>COABCO!$BS$2</c:f>
              <c:strCache>
                <c:ptCount val="1"/>
                <c:pt idx="0">
                  <c:v>Canada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COABCO!$BQ$3:$BQ$107</c:f>
              <c:numCache>
                <c:formatCode>0</c:formatCode>
                <c:ptCount val="105"/>
                <c:pt idx="0">
                  <c:v>12.561101360175597</c:v>
                </c:pt>
                <c:pt idx="1">
                  <c:v>13.817211496193156</c:v>
                </c:pt>
                <c:pt idx="2">
                  <c:v>15.073321632210716</c:v>
                </c:pt>
                <c:pt idx="3">
                  <c:v>16.329431768228275</c:v>
                </c:pt>
                <c:pt idx="4">
                  <c:v>17.585541904245837</c:v>
                </c:pt>
                <c:pt idx="5">
                  <c:v>18.841652040263398</c:v>
                </c:pt>
                <c:pt idx="6">
                  <c:v>20.097762176280959</c:v>
                </c:pt>
                <c:pt idx="7">
                  <c:v>21.35387231229852</c:v>
                </c:pt>
                <c:pt idx="8">
                  <c:v>22.609982448316082</c:v>
                </c:pt>
                <c:pt idx="9">
                  <c:v>23.866092584333643</c:v>
                </c:pt>
                <c:pt idx="10">
                  <c:v>25.122202720351204</c:v>
                </c:pt>
                <c:pt idx="11">
                  <c:v>30.146643264421446</c:v>
                </c:pt>
                <c:pt idx="12">
                  <c:v>35.171083808491687</c:v>
                </c:pt>
                <c:pt idx="13">
                  <c:v>40.195524352561925</c:v>
                </c:pt>
                <c:pt idx="14">
                  <c:v>45.219964896632163</c:v>
                </c:pt>
                <c:pt idx="15">
                  <c:v>50.244405440702401</c:v>
                </c:pt>
                <c:pt idx="16">
                  <c:v>55.268845984772639</c:v>
                </c:pt>
                <c:pt idx="17">
                  <c:v>60.293286528842877</c:v>
                </c:pt>
                <c:pt idx="18">
                  <c:v>65.317727072913115</c:v>
                </c:pt>
                <c:pt idx="19">
                  <c:v>70.34216761698336</c:v>
                </c:pt>
                <c:pt idx="20">
                  <c:v>70.34216761698336</c:v>
                </c:pt>
                <c:pt idx="21">
                  <c:v>0.15678582101999997</c:v>
                </c:pt>
                <c:pt idx="22">
                  <c:v>0.17246440312199995</c:v>
                </c:pt>
                <c:pt idx="23">
                  <c:v>0.18814298522399994</c:v>
                </c:pt>
                <c:pt idx="24">
                  <c:v>0.20382156732599993</c:v>
                </c:pt>
                <c:pt idx="25">
                  <c:v>0.21950014942799992</c:v>
                </c:pt>
                <c:pt idx="26">
                  <c:v>0.23517873152999991</c:v>
                </c:pt>
                <c:pt idx="27">
                  <c:v>0.25085731363199992</c:v>
                </c:pt>
                <c:pt idx="28">
                  <c:v>0.26653589573399994</c:v>
                </c:pt>
                <c:pt idx="29">
                  <c:v>0.28221447783599996</c:v>
                </c:pt>
                <c:pt idx="30">
                  <c:v>0.29789305993799997</c:v>
                </c:pt>
                <c:pt idx="31">
                  <c:v>0.31357164203999999</c:v>
                </c:pt>
                <c:pt idx="32">
                  <c:v>0.376285970448</c:v>
                </c:pt>
                <c:pt idx="33">
                  <c:v>0.439000298856</c:v>
                </c:pt>
                <c:pt idx="34">
                  <c:v>0.50171462726399996</c:v>
                </c:pt>
                <c:pt idx="35">
                  <c:v>0.56442895567199991</c:v>
                </c:pt>
                <c:pt idx="36">
                  <c:v>0.62714328407999986</c:v>
                </c:pt>
                <c:pt idx="37">
                  <c:v>0.68985761248799982</c:v>
                </c:pt>
                <c:pt idx="38">
                  <c:v>0.75257194089599977</c:v>
                </c:pt>
                <c:pt idx="39">
                  <c:v>0.81528626930399972</c:v>
                </c:pt>
                <c:pt idx="40">
                  <c:v>0.87800059771199968</c:v>
                </c:pt>
                <c:pt idx="41">
                  <c:v>0.87800059771199968</c:v>
                </c:pt>
                <c:pt idx="42" formatCode="0.0">
                  <c:v>0</c:v>
                </c:pt>
                <c:pt idx="43" formatCode="0.0">
                  <c:v>0</c:v>
                </c:pt>
                <c:pt idx="44" formatCode="0.0">
                  <c:v>0</c:v>
                </c:pt>
                <c:pt idx="45" formatCode="0.0">
                  <c:v>0</c:v>
                </c:pt>
                <c:pt idx="46" formatCode="0.0">
                  <c:v>0</c:v>
                </c:pt>
                <c:pt idx="47" formatCode="0.0">
                  <c:v>0</c:v>
                </c:pt>
                <c:pt idx="48" formatCode="0.0">
                  <c:v>0</c:v>
                </c:pt>
                <c:pt idx="49" formatCode="0.0">
                  <c:v>0</c:v>
                </c:pt>
                <c:pt idx="50" formatCode="0.0">
                  <c:v>0</c:v>
                </c:pt>
                <c:pt idx="51" formatCode="0.0">
                  <c:v>0</c:v>
                </c:pt>
                <c:pt idx="52" formatCode="0.0">
                  <c:v>0</c:v>
                </c:pt>
                <c:pt idx="53" formatCode="0.0">
                  <c:v>0</c:v>
                </c:pt>
                <c:pt idx="54" formatCode="0.0">
                  <c:v>0</c:v>
                </c:pt>
                <c:pt idx="55" formatCode="0.0">
                  <c:v>0</c:v>
                </c:pt>
                <c:pt idx="56" formatCode="0.0">
                  <c:v>0</c:v>
                </c:pt>
                <c:pt idx="57" formatCode="0.0">
                  <c:v>0</c:v>
                </c:pt>
                <c:pt idx="58" formatCode="0.0">
                  <c:v>0</c:v>
                </c:pt>
                <c:pt idx="59" formatCode="0.0">
                  <c:v>0</c:v>
                </c:pt>
                <c:pt idx="60" formatCode="0.0">
                  <c:v>0</c:v>
                </c:pt>
                <c:pt idx="61" formatCode="0.0">
                  <c:v>0</c:v>
                </c:pt>
                <c:pt idx="62" formatCode="0.0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  <c:pt idx="101" formatCode="General">
                  <c:v>0</c:v>
                </c:pt>
                <c:pt idx="102" formatCode="General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</c:numCache>
            </c:numRef>
          </c:xVal>
          <c:yVal>
            <c:numRef>
              <c:f>COABCO!$BS$3:$BS$107</c:f>
              <c:numCache>
                <c:formatCode>0</c:formatCode>
                <c:ptCount val="105"/>
                <c:pt idx="21">
                  <c:v>1.9466000000000001</c:v>
                </c:pt>
                <c:pt idx="22">
                  <c:v>1.9796</c:v>
                </c:pt>
                <c:pt idx="23">
                  <c:v>2.0131999999999999</c:v>
                </c:pt>
                <c:pt idx="24">
                  <c:v>2.0472999999999999</c:v>
                </c:pt>
                <c:pt idx="25">
                  <c:v>2.0819999999999999</c:v>
                </c:pt>
                <c:pt idx="26">
                  <c:v>2.1173000000000002</c:v>
                </c:pt>
                <c:pt idx="27">
                  <c:v>2.1532</c:v>
                </c:pt>
                <c:pt idx="28">
                  <c:v>2.1897000000000002</c:v>
                </c:pt>
                <c:pt idx="29">
                  <c:v>2.2267999999999999</c:v>
                </c:pt>
                <c:pt idx="30">
                  <c:v>2.2645</c:v>
                </c:pt>
                <c:pt idx="31">
                  <c:v>2.302845831263546</c:v>
                </c:pt>
                <c:pt idx="32">
                  <c:v>2.4594</c:v>
                </c:pt>
                <c:pt idx="33">
                  <c:v>2.6326000000000001</c:v>
                </c:pt>
                <c:pt idx="34">
                  <c:v>2.8248000000000002</c:v>
                </c:pt>
                <c:pt idx="35">
                  <c:v>3.0390000000000001</c:v>
                </c:pt>
                <c:pt idx="36">
                  <c:v>3.2786</c:v>
                </c:pt>
                <c:pt idx="37">
                  <c:v>3.5478000000000001</c:v>
                </c:pt>
                <c:pt idx="38">
                  <c:v>3.8517000000000001</c:v>
                </c:pt>
                <c:pt idx="39">
                  <c:v>4.1966000000000001</c:v>
                </c:pt>
                <c:pt idx="40">
                  <c:v>4.5902000000000003</c:v>
                </c:pt>
                <c:pt idx="41">
                  <c:v>5.0420999999999996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F8-4A6D-99C1-73431207DFD9}"/>
            </c:ext>
          </c:extLst>
        </c:ser>
        <c:ser>
          <c:idx val="2"/>
          <c:order val="2"/>
          <c:tx>
            <c:strRef>
              <c:f>COABCO!$BT$2</c:f>
              <c:strCache>
                <c:ptCount val="1"/>
                <c:pt idx="0">
                  <c:v>Nor-Ice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COABCO!$BQ$3:$BQ$107</c:f>
              <c:numCache>
                <c:formatCode>0</c:formatCode>
                <c:ptCount val="105"/>
                <c:pt idx="0">
                  <c:v>12.561101360175597</c:v>
                </c:pt>
                <c:pt idx="1">
                  <c:v>13.817211496193156</c:v>
                </c:pt>
                <c:pt idx="2">
                  <c:v>15.073321632210716</c:v>
                </c:pt>
                <c:pt idx="3">
                  <c:v>16.329431768228275</c:v>
                </c:pt>
                <c:pt idx="4">
                  <c:v>17.585541904245837</c:v>
                </c:pt>
                <c:pt idx="5">
                  <c:v>18.841652040263398</c:v>
                </c:pt>
                <c:pt idx="6">
                  <c:v>20.097762176280959</c:v>
                </c:pt>
                <c:pt idx="7">
                  <c:v>21.35387231229852</c:v>
                </c:pt>
                <c:pt idx="8">
                  <c:v>22.609982448316082</c:v>
                </c:pt>
                <c:pt idx="9">
                  <c:v>23.866092584333643</c:v>
                </c:pt>
                <c:pt idx="10">
                  <c:v>25.122202720351204</c:v>
                </c:pt>
                <c:pt idx="11">
                  <c:v>30.146643264421446</c:v>
                </c:pt>
                <c:pt idx="12">
                  <c:v>35.171083808491687</c:v>
                </c:pt>
                <c:pt idx="13">
                  <c:v>40.195524352561925</c:v>
                </c:pt>
                <c:pt idx="14">
                  <c:v>45.219964896632163</c:v>
                </c:pt>
                <c:pt idx="15">
                  <c:v>50.244405440702401</c:v>
                </c:pt>
                <c:pt idx="16">
                  <c:v>55.268845984772639</c:v>
                </c:pt>
                <c:pt idx="17">
                  <c:v>60.293286528842877</c:v>
                </c:pt>
                <c:pt idx="18">
                  <c:v>65.317727072913115</c:v>
                </c:pt>
                <c:pt idx="19">
                  <c:v>70.34216761698336</c:v>
                </c:pt>
                <c:pt idx="20">
                  <c:v>70.34216761698336</c:v>
                </c:pt>
                <c:pt idx="21">
                  <c:v>0.15678582101999997</c:v>
                </c:pt>
                <c:pt idx="22">
                  <c:v>0.17246440312199995</c:v>
                </c:pt>
                <c:pt idx="23">
                  <c:v>0.18814298522399994</c:v>
                </c:pt>
                <c:pt idx="24">
                  <c:v>0.20382156732599993</c:v>
                </c:pt>
                <c:pt idx="25">
                  <c:v>0.21950014942799992</c:v>
                </c:pt>
                <c:pt idx="26">
                  <c:v>0.23517873152999991</c:v>
                </c:pt>
                <c:pt idx="27">
                  <c:v>0.25085731363199992</c:v>
                </c:pt>
                <c:pt idx="28">
                  <c:v>0.26653589573399994</c:v>
                </c:pt>
                <c:pt idx="29">
                  <c:v>0.28221447783599996</c:v>
                </c:pt>
                <c:pt idx="30">
                  <c:v>0.29789305993799997</c:v>
                </c:pt>
                <c:pt idx="31">
                  <c:v>0.31357164203999999</c:v>
                </c:pt>
                <c:pt idx="32">
                  <c:v>0.376285970448</c:v>
                </c:pt>
                <c:pt idx="33">
                  <c:v>0.439000298856</c:v>
                </c:pt>
                <c:pt idx="34">
                  <c:v>0.50171462726399996</c:v>
                </c:pt>
                <c:pt idx="35">
                  <c:v>0.56442895567199991</c:v>
                </c:pt>
                <c:pt idx="36">
                  <c:v>0.62714328407999986</c:v>
                </c:pt>
                <c:pt idx="37">
                  <c:v>0.68985761248799982</c:v>
                </c:pt>
                <c:pt idx="38">
                  <c:v>0.75257194089599977</c:v>
                </c:pt>
                <c:pt idx="39">
                  <c:v>0.81528626930399972</c:v>
                </c:pt>
                <c:pt idx="40">
                  <c:v>0.87800059771199968</c:v>
                </c:pt>
                <c:pt idx="41">
                  <c:v>0.87800059771199968</c:v>
                </c:pt>
                <c:pt idx="42" formatCode="0.0">
                  <c:v>0</c:v>
                </c:pt>
                <c:pt idx="43" formatCode="0.0">
                  <c:v>0</c:v>
                </c:pt>
                <c:pt idx="44" formatCode="0.0">
                  <c:v>0</c:v>
                </c:pt>
                <c:pt idx="45" formatCode="0.0">
                  <c:v>0</c:v>
                </c:pt>
                <c:pt idx="46" formatCode="0.0">
                  <c:v>0</c:v>
                </c:pt>
                <c:pt idx="47" formatCode="0.0">
                  <c:v>0</c:v>
                </c:pt>
                <c:pt idx="48" formatCode="0.0">
                  <c:v>0</c:v>
                </c:pt>
                <c:pt idx="49" formatCode="0.0">
                  <c:v>0</c:v>
                </c:pt>
                <c:pt idx="50" formatCode="0.0">
                  <c:v>0</c:v>
                </c:pt>
                <c:pt idx="51" formatCode="0.0">
                  <c:v>0</c:v>
                </c:pt>
                <c:pt idx="52" formatCode="0.0">
                  <c:v>0</c:v>
                </c:pt>
                <c:pt idx="53" formatCode="0.0">
                  <c:v>0</c:v>
                </c:pt>
                <c:pt idx="54" formatCode="0.0">
                  <c:v>0</c:v>
                </c:pt>
                <c:pt idx="55" formatCode="0.0">
                  <c:v>0</c:v>
                </c:pt>
                <c:pt idx="56" formatCode="0.0">
                  <c:v>0</c:v>
                </c:pt>
                <c:pt idx="57" formatCode="0.0">
                  <c:v>0</c:v>
                </c:pt>
                <c:pt idx="58" formatCode="0.0">
                  <c:v>0</c:v>
                </c:pt>
                <c:pt idx="59" formatCode="0.0">
                  <c:v>0</c:v>
                </c:pt>
                <c:pt idx="60" formatCode="0.0">
                  <c:v>0</c:v>
                </c:pt>
                <c:pt idx="61" formatCode="0.0">
                  <c:v>0</c:v>
                </c:pt>
                <c:pt idx="62" formatCode="0.0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  <c:pt idx="101" formatCode="General">
                  <c:v>0</c:v>
                </c:pt>
                <c:pt idx="102" formatCode="General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</c:numCache>
            </c:numRef>
          </c:xVal>
          <c:yVal>
            <c:numRef>
              <c:f>COABCO!$BT$3:$BT$107</c:f>
              <c:numCache>
                <c:formatCode>0</c:formatCode>
                <c:ptCount val="105"/>
                <c:pt idx="42">
                  <c:v>2.0045000000000002</c:v>
                </c:pt>
                <c:pt idx="43">
                  <c:v>2.0385</c:v>
                </c:pt>
                <c:pt idx="44">
                  <c:v>2.0731000000000002</c:v>
                </c:pt>
                <c:pt idx="45">
                  <c:v>2.1082000000000001</c:v>
                </c:pt>
                <c:pt idx="46">
                  <c:v>2.1438999999999999</c:v>
                </c:pt>
                <c:pt idx="47">
                  <c:v>2.1802000000000001</c:v>
                </c:pt>
                <c:pt idx="48">
                  <c:v>2.2172000000000001</c:v>
                </c:pt>
                <c:pt idx="49">
                  <c:v>2.2547999999999999</c:v>
                </c:pt>
                <c:pt idx="50">
                  <c:v>2.2930000000000001</c:v>
                </c:pt>
                <c:pt idx="51">
                  <c:v>2.3319000000000001</c:v>
                </c:pt>
                <c:pt idx="52">
                  <c:v>2.371428571428571</c:v>
                </c:pt>
                <c:pt idx="53">
                  <c:v>2.5381999999999998</c:v>
                </c:pt>
                <c:pt idx="54">
                  <c:v>2.7231000000000001</c:v>
                </c:pt>
                <c:pt idx="55">
                  <c:v>2.9289000000000001</c:v>
                </c:pt>
                <c:pt idx="56">
                  <c:v>3.1587999999999998</c:v>
                </c:pt>
                <c:pt idx="57">
                  <c:v>3.4167000000000001</c:v>
                </c:pt>
                <c:pt idx="58">
                  <c:v>3.7073999999999998</c:v>
                </c:pt>
                <c:pt idx="59">
                  <c:v>4.0366</c:v>
                </c:pt>
                <c:pt idx="60">
                  <c:v>4.4115000000000002</c:v>
                </c:pt>
                <c:pt idx="61">
                  <c:v>4.8407999999999998</c:v>
                </c:pt>
                <c:pt idx="62">
                  <c:v>5.3356000000000003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F8-4A6D-99C1-73431207DFD9}"/>
            </c:ext>
          </c:extLst>
        </c:ser>
        <c:ser>
          <c:idx val="3"/>
          <c:order val="3"/>
          <c:tx>
            <c:strRef>
              <c:f>COABCO!$BU$2</c:f>
              <c:strCache>
                <c:ptCount val="1"/>
                <c:pt idx="0">
                  <c:v>SouthAfrica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COABCO!$BQ$3:$BQ$107</c:f>
              <c:numCache>
                <c:formatCode>0</c:formatCode>
                <c:ptCount val="105"/>
                <c:pt idx="0">
                  <c:v>12.561101360175597</c:v>
                </c:pt>
                <c:pt idx="1">
                  <c:v>13.817211496193156</c:v>
                </c:pt>
                <c:pt idx="2">
                  <c:v>15.073321632210716</c:v>
                </c:pt>
                <c:pt idx="3">
                  <c:v>16.329431768228275</c:v>
                </c:pt>
                <c:pt idx="4">
                  <c:v>17.585541904245837</c:v>
                </c:pt>
                <c:pt idx="5">
                  <c:v>18.841652040263398</c:v>
                </c:pt>
                <c:pt idx="6">
                  <c:v>20.097762176280959</c:v>
                </c:pt>
                <c:pt idx="7">
                  <c:v>21.35387231229852</c:v>
                </c:pt>
                <c:pt idx="8">
                  <c:v>22.609982448316082</c:v>
                </c:pt>
                <c:pt idx="9">
                  <c:v>23.866092584333643</c:v>
                </c:pt>
                <c:pt idx="10">
                  <c:v>25.122202720351204</c:v>
                </c:pt>
                <c:pt idx="11">
                  <c:v>30.146643264421446</c:v>
                </c:pt>
                <c:pt idx="12">
                  <c:v>35.171083808491687</c:v>
                </c:pt>
                <c:pt idx="13">
                  <c:v>40.195524352561925</c:v>
                </c:pt>
                <c:pt idx="14">
                  <c:v>45.219964896632163</c:v>
                </c:pt>
                <c:pt idx="15">
                  <c:v>50.244405440702401</c:v>
                </c:pt>
                <c:pt idx="16">
                  <c:v>55.268845984772639</c:v>
                </c:pt>
                <c:pt idx="17">
                  <c:v>60.293286528842877</c:v>
                </c:pt>
                <c:pt idx="18">
                  <c:v>65.317727072913115</c:v>
                </c:pt>
                <c:pt idx="19">
                  <c:v>70.34216761698336</c:v>
                </c:pt>
                <c:pt idx="20">
                  <c:v>70.34216761698336</c:v>
                </c:pt>
                <c:pt idx="21">
                  <c:v>0.15678582101999997</c:v>
                </c:pt>
                <c:pt idx="22">
                  <c:v>0.17246440312199995</c:v>
                </c:pt>
                <c:pt idx="23">
                  <c:v>0.18814298522399994</c:v>
                </c:pt>
                <c:pt idx="24">
                  <c:v>0.20382156732599993</c:v>
                </c:pt>
                <c:pt idx="25">
                  <c:v>0.21950014942799992</c:v>
                </c:pt>
                <c:pt idx="26">
                  <c:v>0.23517873152999991</c:v>
                </c:pt>
                <c:pt idx="27">
                  <c:v>0.25085731363199992</c:v>
                </c:pt>
                <c:pt idx="28">
                  <c:v>0.26653589573399994</c:v>
                </c:pt>
                <c:pt idx="29">
                  <c:v>0.28221447783599996</c:v>
                </c:pt>
                <c:pt idx="30">
                  <c:v>0.29789305993799997</c:v>
                </c:pt>
                <c:pt idx="31">
                  <c:v>0.31357164203999999</c:v>
                </c:pt>
                <c:pt idx="32">
                  <c:v>0.376285970448</c:v>
                </c:pt>
                <c:pt idx="33">
                  <c:v>0.439000298856</c:v>
                </c:pt>
                <c:pt idx="34">
                  <c:v>0.50171462726399996</c:v>
                </c:pt>
                <c:pt idx="35">
                  <c:v>0.56442895567199991</c:v>
                </c:pt>
                <c:pt idx="36">
                  <c:v>0.62714328407999986</c:v>
                </c:pt>
                <c:pt idx="37">
                  <c:v>0.68985761248799982</c:v>
                </c:pt>
                <c:pt idx="38">
                  <c:v>0.75257194089599977</c:v>
                </c:pt>
                <c:pt idx="39">
                  <c:v>0.81528626930399972</c:v>
                </c:pt>
                <c:pt idx="40">
                  <c:v>0.87800059771199968</c:v>
                </c:pt>
                <c:pt idx="41">
                  <c:v>0.87800059771199968</c:v>
                </c:pt>
                <c:pt idx="42" formatCode="0.0">
                  <c:v>0</c:v>
                </c:pt>
                <c:pt idx="43" formatCode="0.0">
                  <c:v>0</c:v>
                </c:pt>
                <c:pt idx="44" formatCode="0.0">
                  <c:v>0</c:v>
                </c:pt>
                <c:pt idx="45" formatCode="0.0">
                  <c:v>0</c:v>
                </c:pt>
                <c:pt idx="46" formatCode="0.0">
                  <c:v>0</c:v>
                </c:pt>
                <c:pt idx="47" formatCode="0.0">
                  <c:v>0</c:v>
                </c:pt>
                <c:pt idx="48" formatCode="0.0">
                  <c:v>0</c:v>
                </c:pt>
                <c:pt idx="49" formatCode="0.0">
                  <c:v>0</c:v>
                </c:pt>
                <c:pt idx="50" formatCode="0.0">
                  <c:v>0</c:v>
                </c:pt>
                <c:pt idx="51" formatCode="0.0">
                  <c:v>0</c:v>
                </c:pt>
                <c:pt idx="52" formatCode="0.0">
                  <c:v>0</c:v>
                </c:pt>
                <c:pt idx="53" formatCode="0.0">
                  <c:v>0</c:v>
                </c:pt>
                <c:pt idx="54" formatCode="0.0">
                  <c:v>0</c:v>
                </c:pt>
                <c:pt idx="55" formatCode="0.0">
                  <c:v>0</c:v>
                </c:pt>
                <c:pt idx="56" formatCode="0.0">
                  <c:v>0</c:v>
                </c:pt>
                <c:pt idx="57" formatCode="0.0">
                  <c:v>0</c:v>
                </c:pt>
                <c:pt idx="58" formatCode="0.0">
                  <c:v>0</c:v>
                </c:pt>
                <c:pt idx="59" formatCode="0.0">
                  <c:v>0</c:v>
                </c:pt>
                <c:pt idx="60" formatCode="0.0">
                  <c:v>0</c:v>
                </c:pt>
                <c:pt idx="61" formatCode="0.0">
                  <c:v>0</c:v>
                </c:pt>
                <c:pt idx="62" formatCode="0.0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  <c:pt idx="101" formatCode="General">
                  <c:v>0</c:v>
                </c:pt>
                <c:pt idx="102" formatCode="General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</c:numCache>
            </c:numRef>
          </c:xVal>
          <c:yVal>
            <c:numRef>
              <c:f>COABCO!$BU$3:$BU$107</c:f>
              <c:numCache>
                <c:formatCode>0</c:formatCode>
                <c:ptCount val="105"/>
                <c:pt idx="63">
                  <c:v>2.0045000000000002</c:v>
                </c:pt>
                <c:pt idx="64">
                  <c:v>2.0385</c:v>
                </c:pt>
                <c:pt idx="65">
                  <c:v>2.0731000000000002</c:v>
                </c:pt>
                <c:pt idx="66">
                  <c:v>2.1082000000000001</c:v>
                </c:pt>
                <c:pt idx="67">
                  <c:v>2.1438999999999999</c:v>
                </c:pt>
                <c:pt idx="68">
                  <c:v>2.1802000000000001</c:v>
                </c:pt>
                <c:pt idx="69">
                  <c:v>2.2172000000000001</c:v>
                </c:pt>
                <c:pt idx="70">
                  <c:v>2.2547999999999999</c:v>
                </c:pt>
                <c:pt idx="71">
                  <c:v>2.2930000000000001</c:v>
                </c:pt>
                <c:pt idx="72">
                  <c:v>2.3319000000000001</c:v>
                </c:pt>
                <c:pt idx="73">
                  <c:v>2.371428571428571</c:v>
                </c:pt>
                <c:pt idx="74">
                  <c:v>2.5381999999999998</c:v>
                </c:pt>
                <c:pt idx="75">
                  <c:v>2.7231000000000001</c:v>
                </c:pt>
                <c:pt idx="76">
                  <c:v>2.9289000000000001</c:v>
                </c:pt>
                <c:pt idx="77">
                  <c:v>3.1587999999999998</c:v>
                </c:pt>
                <c:pt idx="78">
                  <c:v>3.4167000000000001</c:v>
                </c:pt>
                <c:pt idx="79">
                  <c:v>3.7073999999999998</c:v>
                </c:pt>
                <c:pt idx="80">
                  <c:v>4.0366</c:v>
                </c:pt>
                <c:pt idx="81">
                  <c:v>4.4115000000000002</c:v>
                </c:pt>
                <c:pt idx="82">
                  <c:v>4.8407999999999998</c:v>
                </c:pt>
                <c:pt idx="83">
                  <c:v>5.3356000000000003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F8-4A6D-99C1-73431207DFD9}"/>
            </c:ext>
          </c:extLst>
        </c:ser>
        <c:ser>
          <c:idx val="4"/>
          <c:order val="4"/>
          <c:tx>
            <c:strRef>
              <c:f>COABCO!$BV$2</c:f>
              <c:strCache>
                <c:ptCount val="1"/>
                <c:pt idx="0">
                  <c:v>EU_southwest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COABCO!$BQ$3:$BQ$107</c:f>
              <c:numCache>
                <c:formatCode>0</c:formatCode>
                <c:ptCount val="105"/>
                <c:pt idx="0">
                  <c:v>12.561101360175597</c:v>
                </c:pt>
                <c:pt idx="1">
                  <c:v>13.817211496193156</c:v>
                </c:pt>
                <c:pt idx="2">
                  <c:v>15.073321632210716</c:v>
                </c:pt>
                <c:pt idx="3">
                  <c:v>16.329431768228275</c:v>
                </c:pt>
                <c:pt idx="4">
                  <c:v>17.585541904245837</c:v>
                </c:pt>
                <c:pt idx="5">
                  <c:v>18.841652040263398</c:v>
                </c:pt>
                <c:pt idx="6">
                  <c:v>20.097762176280959</c:v>
                </c:pt>
                <c:pt idx="7">
                  <c:v>21.35387231229852</c:v>
                </c:pt>
                <c:pt idx="8">
                  <c:v>22.609982448316082</c:v>
                </c:pt>
                <c:pt idx="9">
                  <c:v>23.866092584333643</c:v>
                </c:pt>
                <c:pt idx="10">
                  <c:v>25.122202720351204</c:v>
                </c:pt>
                <c:pt idx="11">
                  <c:v>30.146643264421446</c:v>
                </c:pt>
                <c:pt idx="12">
                  <c:v>35.171083808491687</c:v>
                </c:pt>
                <c:pt idx="13">
                  <c:v>40.195524352561925</c:v>
                </c:pt>
                <c:pt idx="14">
                  <c:v>45.219964896632163</c:v>
                </c:pt>
                <c:pt idx="15">
                  <c:v>50.244405440702401</c:v>
                </c:pt>
                <c:pt idx="16">
                  <c:v>55.268845984772639</c:v>
                </c:pt>
                <c:pt idx="17">
                  <c:v>60.293286528842877</c:v>
                </c:pt>
                <c:pt idx="18">
                  <c:v>65.317727072913115</c:v>
                </c:pt>
                <c:pt idx="19">
                  <c:v>70.34216761698336</c:v>
                </c:pt>
                <c:pt idx="20">
                  <c:v>70.34216761698336</c:v>
                </c:pt>
                <c:pt idx="21">
                  <c:v>0.15678582101999997</c:v>
                </c:pt>
                <c:pt idx="22">
                  <c:v>0.17246440312199995</c:v>
                </c:pt>
                <c:pt idx="23">
                  <c:v>0.18814298522399994</c:v>
                </c:pt>
                <c:pt idx="24">
                  <c:v>0.20382156732599993</c:v>
                </c:pt>
                <c:pt idx="25">
                  <c:v>0.21950014942799992</c:v>
                </c:pt>
                <c:pt idx="26">
                  <c:v>0.23517873152999991</c:v>
                </c:pt>
                <c:pt idx="27">
                  <c:v>0.25085731363199992</c:v>
                </c:pt>
                <c:pt idx="28">
                  <c:v>0.26653589573399994</c:v>
                </c:pt>
                <c:pt idx="29">
                  <c:v>0.28221447783599996</c:v>
                </c:pt>
                <c:pt idx="30">
                  <c:v>0.29789305993799997</c:v>
                </c:pt>
                <c:pt idx="31">
                  <c:v>0.31357164203999999</c:v>
                </c:pt>
                <c:pt idx="32">
                  <c:v>0.376285970448</c:v>
                </c:pt>
                <c:pt idx="33">
                  <c:v>0.439000298856</c:v>
                </c:pt>
                <c:pt idx="34">
                  <c:v>0.50171462726399996</c:v>
                </c:pt>
                <c:pt idx="35">
                  <c:v>0.56442895567199991</c:v>
                </c:pt>
                <c:pt idx="36">
                  <c:v>0.62714328407999986</c:v>
                </c:pt>
                <c:pt idx="37">
                  <c:v>0.68985761248799982</c:v>
                </c:pt>
                <c:pt idx="38">
                  <c:v>0.75257194089599977</c:v>
                </c:pt>
                <c:pt idx="39">
                  <c:v>0.81528626930399972</c:v>
                </c:pt>
                <c:pt idx="40">
                  <c:v>0.87800059771199968</c:v>
                </c:pt>
                <c:pt idx="41">
                  <c:v>0.87800059771199968</c:v>
                </c:pt>
                <c:pt idx="42" formatCode="0.0">
                  <c:v>0</c:v>
                </c:pt>
                <c:pt idx="43" formatCode="0.0">
                  <c:v>0</c:v>
                </c:pt>
                <c:pt idx="44" formatCode="0.0">
                  <c:v>0</c:v>
                </c:pt>
                <c:pt idx="45" formatCode="0.0">
                  <c:v>0</c:v>
                </c:pt>
                <c:pt idx="46" formatCode="0.0">
                  <c:v>0</c:v>
                </c:pt>
                <c:pt idx="47" formatCode="0.0">
                  <c:v>0</c:v>
                </c:pt>
                <c:pt idx="48" formatCode="0.0">
                  <c:v>0</c:v>
                </c:pt>
                <c:pt idx="49" formatCode="0.0">
                  <c:v>0</c:v>
                </c:pt>
                <c:pt idx="50" formatCode="0.0">
                  <c:v>0</c:v>
                </c:pt>
                <c:pt idx="51" formatCode="0.0">
                  <c:v>0</c:v>
                </c:pt>
                <c:pt idx="52" formatCode="0.0">
                  <c:v>0</c:v>
                </c:pt>
                <c:pt idx="53" formatCode="0.0">
                  <c:v>0</c:v>
                </c:pt>
                <c:pt idx="54" formatCode="0.0">
                  <c:v>0</c:v>
                </c:pt>
                <c:pt idx="55" formatCode="0.0">
                  <c:v>0</c:v>
                </c:pt>
                <c:pt idx="56" formatCode="0.0">
                  <c:v>0</c:v>
                </c:pt>
                <c:pt idx="57" formatCode="0.0">
                  <c:v>0</c:v>
                </c:pt>
                <c:pt idx="58" formatCode="0.0">
                  <c:v>0</c:v>
                </c:pt>
                <c:pt idx="59" formatCode="0.0">
                  <c:v>0</c:v>
                </c:pt>
                <c:pt idx="60" formatCode="0.0">
                  <c:v>0</c:v>
                </c:pt>
                <c:pt idx="61" formatCode="0.0">
                  <c:v>0</c:v>
                </c:pt>
                <c:pt idx="62" formatCode="0.0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  <c:pt idx="101" formatCode="General">
                  <c:v>0</c:v>
                </c:pt>
                <c:pt idx="102" formatCode="General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</c:numCache>
            </c:numRef>
          </c:xVal>
          <c:yVal>
            <c:numRef>
              <c:f>COABCO!$BV$3:$BV$107</c:f>
              <c:numCache>
                <c:formatCode>0</c:formatCode>
                <c:ptCount val="105"/>
                <c:pt idx="84">
                  <c:v>2.0045000000000002</c:v>
                </c:pt>
                <c:pt idx="85">
                  <c:v>2.0385</c:v>
                </c:pt>
                <c:pt idx="86">
                  <c:v>2.0731000000000002</c:v>
                </c:pt>
                <c:pt idx="87">
                  <c:v>2.1082000000000001</c:v>
                </c:pt>
                <c:pt idx="88">
                  <c:v>2.1438999999999999</c:v>
                </c:pt>
                <c:pt idx="89">
                  <c:v>2.1802000000000001</c:v>
                </c:pt>
                <c:pt idx="90">
                  <c:v>2.2172000000000001</c:v>
                </c:pt>
                <c:pt idx="91">
                  <c:v>2.2547999999999999</c:v>
                </c:pt>
                <c:pt idx="92">
                  <c:v>2.2930000000000001</c:v>
                </c:pt>
                <c:pt idx="93">
                  <c:v>2.3319000000000001</c:v>
                </c:pt>
                <c:pt idx="94">
                  <c:v>2.371428571428571</c:v>
                </c:pt>
                <c:pt idx="95">
                  <c:v>2.5373999999999999</c:v>
                </c:pt>
                <c:pt idx="96">
                  <c:v>2.7214</c:v>
                </c:pt>
                <c:pt idx="97">
                  <c:v>2.9260000000000002</c:v>
                </c:pt>
                <c:pt idx="98">
                  <c:v>3.1545000000000001</c:v>
                </c:pt>
                <c:pt idx="99">
                  <c:v>3.4108000000000001</c:v>
                </c:pt>
                <c:pt idx="100">
                  <c:v>3.6995</c:v>
                </c:pt>
                <c:pt idx="101">
                  <c:v>4.0263</c:v>
                </c:pt>
                <c:pt idx="102">
                  <c:v>4.3982000000000001</c:v>
                </c:pt>
                <c:pt idx="103">
                  <c:v>4.8239000000000001</c:v>
                </c:pt>
                <c:pt idx="104">
                  <c:v>5.3143000000000002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8F8-4A6D-99C1-73431207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50320"/>
        <c:axId val="1501737840"/>
      </c:scatterChart>
      <c:valAx>
        <c:axId val="150175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37840"/>
        <c:crosses val="autoZero"/>
        <c:crossBetween val="midCat"/>
      </c:valAx>
      <c:valAx>
        <c:axId val="15017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50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COAHCO!$BR$2</c:f>
              <c:strCache>
                <c:ptCount val="1"/>
                <c:pt idx="0">
                  <c:v>Global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COAHCO!$BQ$3:$BQ$107</c:f>
              <c:numCache>
                <c:formatCode>0</c:formatCode>
                <c:ptCount val="105"/>
                <c:pt idx="0">
                  <c:v>57.124765445643014</c:v>
                </c:pt>
                <c:pt idx="1">
                  <c:v>62.837241990207318</c:v>
                </c:pt>
                <c:pt idx="2">
                  <c:v>68.549718534771614</c:v>
                </c:pt>
                <c:pt idx="3">
                  <c:v>74.26219507933591</c:v>
                </c:pt>
                <c:pt idx="4">
                  <c:v>79.974671623900207</c:v>
                </c:pt>
                <c:pt idx="5">
                  <c:v>85.687148168464503</c:v>
                </c:pt>
                <c:pt idx="6">
                  <c:v>91.3996247130288</c:v>
                </c:pt>
                <c:pt idx="7">
                  <c:v>97.112101257593096</c:v>
                </c:pt>
                <c:pt idx="8">
                  <c:v>102.82457780215739</c:v>
                </c:pt>
                <c:pt idx="9">
                  <c:v>108.53705434672169</c:v>
                </c:pt>
                <c:pt idx="10">
                  <c:v>114.24953089128599</c:v>
                </c:pt>
                <c:pt idx="11">
                  <c:v>137.12058060716015</c:v>
                </c:pt>
                <c:pt idx="12">
                  <c:v>159.99163032303431</c:v>
                </c:pt>
                <c:pt idx="13">
                  <c:v>182.86268003890848</c:v>
                </c:pt>
                <c:pt idx="14">
                  <c:v>205.73372975478264</c:v>
                </c:pt>
                <c:pt idx="15">
                  <c:v>228.60477947065681</c:v>
                </c:pt>
                <c:pt idx="16">
                  <c:v>251.47582918653097</c:v>
                </c:pt>
                <c:pt idx="17">
                  <c:v>274.34687890240514</c:v>
                </c:pt>
                <c:pt idx="18">
                  <c:v>297.2179286182793</c:v>
                </c:pt>
                <c:pt idx="19">
                  <c:v>320.08897833415347</c:v>
                </c:pt>
                <c:pt idx="20">
                  <c:v>320.08897833415347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 formatCode="0.0">
                  <c:v>0.6416213536169999</c:v>
                </c:pt>
                <c:pt idx="43" formatCode="0.0">
                  <c:v>0.70578348897869991</c:v>
                </c:pt>
                <c:pt idx="44" formatCode="0.0">
                  <c:v>0.76994562434039993</c:v>
                </c:pt>
                <c:pt idx="45" formatCode="0.0">
                  <c:v>0.83410775970209994</c:v>
                </c:pt>
                <c:pt idx="46" formatCode="0.0">
                  <c:v>0.89826989506379995</c:v>
                </c:pt>
                <c:pt idx="47" formatCode="0.0">
                  <c:v>0.96243203042549996</c:v>
                </c:pt>
                <c:pt idx="48" formatCode="0.0">
                  <c:v>1.0265941657872</c:v>
                </c:pt>
                <c:pt idx="49" formatCode="0.0">
                  <c:v>1.0907563011488999</c:v>
                </c:pt>
                <c:pt idx="50" formatCode="0.0">
                  <c:v>1.1549184365105998</c:v>
                </c:pt>
                <c:pt idx="51" formatCode="0.0">
                  <c:v>1.2190805718722997</c:v>
                </c:pt>
                <c:pt idx="52" formatCode="0.0">
                  <c:v>1.2832427072339996</c:v>
                </c:pt>
                <c:pt idx="53" formatCode="0.0">
                  <c:v>1.5398912486807996</c:v>
                </c:pt>
                <c:pt idx="54" formatCode="0.0">
                  <c:v>1.7965397901275997</c:v>
                </c:pt>
                <c:pt idx="55" formatCode="0.0">
                  <c:v>2.0531883315743995</c:v>
                </c:pt>
                <c:pt idx="56" formatCode="0.0">
                  <c:v>2.3098368730211996</c:v>
                </c:pt>
                <c:pt idx="57" formatCode="0.0">
                  <c:v>2.5664854144679996</c:v>
                </c:pt>
                <c:pt idx="58" formatCode="0.0">
                  <c:v>2.8231339559147997</c:v>
                </c:pt>
                <c:pt idx="59" formatCode="0.0">
                  <c:v>3.0797824973615997</c:v>
                </c:pt>
                <c:pt idx="60" formatCode="0.0">
                  <c:v>3.3364310388083998</c:v>
                </c:pt>
                <c:pt idx="61" formatCode="0.0">
                  <c:v>3.5930795802551998</c:v>
                </c:pt>
                <c:pt idx="62" formatCode="0.0">
                  <c:v>3.5930795802551998</c:v>
                </c:pt>
                <c:pt idx="63" formatCode="General">
                  <c:v>5.3494100926199988E-2</c:v>
                </c:pt>
                <c:pt idx="64" formatCode="General">
                  <c:v>5.8843511018819988E-2</c:v>
                </c:pt>
                <c:pt idx="65" formatCode="General">
                  <c:v>6.4192921111439982E-2</c:v>
                </c:pt>
                <c:pt idx="66" formatCode="General">
                  <c:v>6.9542331204059976E-2</c:v>
                </c:pt>
                <c:pt idx="67" formatCode="General">
                  <c:v>7.489174129667997E-2</c:v>
                </c:pt>
                <c:pt idx="68" formatCode="General">
                  <c:v>8.0241151389299964E-2</c:v>
                </c:pt>
                <c:pt idx="69" formatCode="General">
                  <c:v>8.5590561481919958E-2</c:v>
                </c:pt>
                <c:pt idx="70" formatCode="General">
                  <c:v>9.0939971574539952E-2</c:v>
                </c:pt>
                <c:pt idx="71" formatCode="General">
                  <c:v>9.6289381667159946E-2</c:v>
                </c:pt>
                <c:pt idx="72" formatCode="General">
                  <c:v>0.10163879175977994</c:v>
                </c:pt>
                <c:pt idx="73" formatCode="General">
                  <c:v>0.10698820185239993</c:v>
                </c:pt>
                <c:pt idx="74" formatCode="General">
                  <c:v>0.12838584222287994</c:v>
                </c:pt>
                <c:pt idx="75" formatCode="General">
                  <c:v>0.14978348259335994</c:v>
                </c:pt>
                <c:pt idx="76" formatCode="General">
                  <c:v>0.17118112296383994</c:v>
                </c:pt>
                <c:pt idx="77" formatCode="General">
                  <c:v>0.19257876333431995</c:v>
                </c:pt>
                <c:pt idx="78" formatCode="General">
                  <c:v>0.21397640370479995</c:v>
                </c:pt>
                <c:pt idx="79" formatCode="General">
                  <c:v>0.23537404407527995</c:v>
                </c:pt>
                <c:pt idx="80" formatCode="General">
                  <c:v>0.25677168444575993</c:v>
                </c:pt>
                <c:pt idx="81" formatCode="General">
                  <c:v>0.2781693248162399</c:v>
                </c:pt>
                <c:pt idx="82" formatCode="General">
                  <c:v>0.29956696518671988</c:v>
                </c:pt>
                <c:pt idx="83" formatCode="General">
                  <c:v>0.29956696518671988</c:v>
                </c:pt>
                <c:pt idx="84" formatCode="General">
                  <c:v>#N/A</c:v>
                </c:pt>
                <c:pt idx="85" formatCode="General">
                  <c:v>#N/A</c:v>
                </c:pt>
                <c:pt idx="86" formatCode="General">
                  <c:v>#N/A</c:v>
                </c:pt>
                <c:pt idx="87" formatCode="General">
                  <c:v>#N/A</c:v>
                </c:pt>
                <c:pt idx="88" formatCode="General">
                  <c:v>#N/A</c:v>
                </c:pt>
                <c:pt idx="89" formatCode="General">
                  <c:v>#N/A</c:v>
                </c:pt>
                <c:pt idx="90" formatCode="General">
                  <c:v>#N/A</c:v>
                </c:pt>
                <c:pt idx="91" formatCode="General">
                  <c:v>#N/A</c:v>
                </c:pt>
                <c:pt idx="92" formatCode="General">
                  <c:v>#N/A</c:v>
                </c:pt>
                <c:pt idx="93" formatCode="General">
                  <c:v>#N/A</c:v>
                </c:pt>
                <c:pt idx="94" formatCode="General">
                  <c:v>#N/A</c:v>
                </c:pt>
                <c:pt idx="95" formatCode="General">
                  <c:v>#N/A</c:v>
                </c:pt>
                <c:pt idx="96" formatCode="General">
                  <c:v>#N/A</c:v>
                </c:pt>
                <c:pt idx="97" formatCode="General">
                  <c:v>#N/A</c:v>
                </c:pt>
                <c:pt idx="98" formatCode="General">
                  <c:v>#N/A</c:v>
                </c:pt>
                <c:pt idx="99" formatCode="General">
                  <c:v>#N/A</c:v>
                </c:pt>
                <c:pt idx="100" formatCode="General">
                  <c:v>#N/A</c:v>
                </c:pt>
                <c:pt idx="101" formatCode="General">
                  <c:v>#N/A</c:v>
                </c:pt>
                <c:pt idx="102" formatCode="General">
                  <c:v>#N/A</c:v>
                </c:pt>
                <c:pt idx="103" formatCode="General">
                  <c:v>#N/A</c:v>
                </c:pt>
                <c:pt idx="104" formatCode="General">
                  <c:v>#N/A</c:v>
                </c:pt>
              </c:numCache>
            </c:numRef>
          </c:xVal>
          <c:yVal>
            <c:numRef>
              <c:f>COAHCO!$BR$3:$BR$107</c:f>
              <c:numCache>
                <c:formatCode>0</c:formatCode>
                <c:ptCount val="105"/>
                <c:pt idx="0">
                  <c:v>2.7007528043181801</c:v>
                </c:pt>
                <c:pt idx="1">
                  <c:v>2.7465290938479558</c:v>
                </c:pt>
                <c:pt idx="2">
                  <c:v>2.7930793102155169</c:v>
                </c:pt>
                <c:pt idx="3">
                  <c:v>2.8404299499938706</c:v>
                </c:pt>
                <c:pt idx="4">
                  <c:v>2.8885558017139306</c:v>
                </c:pt>
                <c:pt idx="5">
                  <c:v>2.9374951712505681</c:v>
                </c:pt>
                <c:pt idx="6">
                  <c:v>2.9872726692266158</c:v>
                </c:pt>
                <c:pt idx="7">
                  <c:v>3.0378649671466404</c:v>
                </c:pt>
                <c:pt idx="8">
                  <c:v>3.0893311919044497</c:v>
                </c:pt>
                <c:pt idx="9">
                  <c:v>3.1416974268629301</c:v>
                </c:pt>
                <c:pt idx="10">
                  <c:v>3.1949587533205115</c:v>
                </c:pt>
                <c:pt idx="11">
                  <c:v>3.293972426821322</c:v>
                </c:pt>
                <c:pt idx="12">
                  <c:v>3.3946734401037468</c:v>
                </c:pt>
                <c:pt idx="13">
                  <c:v>3.497263805713489</c:v>
                </c:pt>
                <c:pt idx="14">
                  <c:v>3.6018003157265839</c:v>
                </c:pt>
                <c:pt idx="15">
                  <c:v>3.7083708192347569</c:v>
                </c:pt>
                <c:pt idx="16">
                  <c:v>3.8170349064577178</c:v>
                </c:pt>
                <c:pt idx="17">
                  <c:v>3.9278393594446097</c:v>
                </c:pt>
                <c:pt idx="18">
                  <c:v>4.0409317069098867</c:v>
                </c:pt>
                <c:pt idx="19">
                  <c:v>4.1564497042677875</c:v>
                </c:pt>
                <c:pt idx="20">
                  <c:v>4.1564497042677875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0F-4643-8D22-4EBF6BE25824}"/>
            </c:ext>
          </c:extLst>
        </c:ser>
        <c:ser>
          <c:idx val="1"/>
          <c:order val="1"/>
          <c:tx>
            <c:strRef>
              <c:f>COAHCO!$BS$2</c:f>
              <c:strCache>
                <c:ptCount val="1"/>
                <c:pt idx="0">
                  <c:v>France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COAHCO!$BQ$3:$BQ$107</c:f>
              <c:numCache>
                <c:formatCode>0</c:formatCode>
                <c:ptCount val="105"/>
                <c:pt idx="0">
                  <c:v>57.124765445643014</c:v>
                </c:pt>
                <c:pt idx="1">
                  <c:v>62.837241990207318</c:v>
                </c:pt>
                <c:pt idx="2">
                  <c:v>68.549718534771614</c:v>
                </c:pt>
                <c:pt idx="3">
                  <c:v>74.26219507933591</c:v>
                </c:pt>
                <c:pt idx="4">
                  <c:v>79.974671623900207</c:v>
                </c:pt>
                <c:pt idx="5">
                  <c:v>85.687148168464503</c:v>
                </c:pt>
                <c:pt idx="6">
                  <c:v>91.3996247130288</c:v>
                </c:pt>
                <c:pt idx="7">
                  <c:v>97.112101257593096</c:v>
                </c:pt>
                <c:pt idx="8">
                  <c:v>102.82457780215739</c:v>
                </c:pt>
                <c:pt idx="9">
                  <c:v>108.53705434672169</c:v>
                </c:pt>
                <c:pt idx="10">
                  <c:v>114.24953089128599</c:v>
                </c:pt>
                <c:pt idx="11">
                  <c:v>137.12058060716015</c:v>
                </c:pt>
                <c:pt idx="12">
                  <c:v>159.99163032303431</c:v>
                </c:pt>
                <c:pt idx="13">
                  <c:v>182.86268003890848</c:v>
                </c:pt>
                <c:pt idx="14">
                  <c:v>205.73372975478264</c:v>
                </c:pt>
                <c:pt idx="15">
                  <c:v>228.60477947065681</c:v>
                </c:pt>
                <c:pt idx="16">
                  <c:v>251.47582918653097</c:v>
                </c:pt>
                <c:pt idx="17">
                  <c:v>274.34687890240514</c:v>
                </c:pt>
                <c:pt idx="18">
                  <c:v>297.2179286182793</c:v>
                </c:pt>
                <c:pt idx="19">
                  <c:v>320.08897833415347</c:v>
                </c:pt>
                <c:pt idx="20">
                  <c:v>320.08897833415347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 formatCode="0.0">
                  <c:v>0.6416213536169999</c:v>
                </c:pt>
                <c:pt idx="43" formatCode="0.0">
                  <c:v>0.70578348897869991</c:v>
                </c:pt>
                <c:pt idx="44" formatCode="0.0">
                  <c:v>0.76994562434039993</c:v>
                </c:pt>
                <c:pt idx="45" formatCode="0.0">
                  <c:v>0.83410775970209994</c:v>
                </c:pt>
                <c:pt idx="46" formatCode="0.0">
                  <c:v>0.89826989506379995</c:v>
                </c:pt>
                <c:pt idx="47" formatCode="0.0">
                  <c:v>0.96243203042549996</c:v>
                </c:pt>
                <c:pt idx="48" formatCode="0.0">
                  <c:v>1.0265941657872</c:v>
                </c:pt>
                <c:pt idx="49" formatCode="0.0">
                  <c:v>1.0907563011488999</c:v>
                </c:pt>
                <c:pt idx="50" formatCode="0.0">
                  <c:v>1.1549184365105998</c:v>
                </c:pt>
                <c:pt idx="51" formatCode="0.0">
                  <c:v>1.2190805718722997</c:v>
                </c:pt>
                <c:pt idx="52" formatCode="0.0">
                  <c:v>1.2832427072339996</c:v>
                </c:pt>
                <c:pt idx="53" formatCode="0.0">
                  <c:v>1.5398912486807996</c:v>
                </c:pt>
                <c:pt idx="54" formatCode="0.0">
                  <c:v>1.7965397901275997</c:v>
                </c:pt>
                <c:pt idx="55" formatCode="0.0">
                  <c:v>2.0531883315743995</c:v>
                </c:pt>
                <c:pt idx="56" formatCode="0.0">
                  <c:v>2.3098368730211996</c:v>
                </c:pt>
                <c:pt idx="57" formatCode="0.0">
                  <c:v>2.5664854144679996</c:v>
                </c:pt>
                <c:pt idx="58" formatCode="0.0">
                  <c:v>2.8231339559147997</c:v>
                </c:pt>
                <c:pt idx="59" formatCode="0.0">
                  <c:v>3.0797824973615997</c:v>
                </c:pt>
                <c:pt idx="60" formatCode="0.0">
                  <c:v>3.3364310388083998</c:v>
                </c:pt>
                <c:pt idx="61" formatCode="0.0">
                  <c:v>3.5930795802551998</c:v>
                </c:pt>
                <c:pt idx="62" formatCode="0.0">
                  <c:v>3.5930795802551998</c:v>
                </c:pt>
                <c:pt idx="63" formatCode="General">
                  <c:v>5.3494100926199988E-2</c:v>
                </c:pt>
                <c:pt idx="64" formatCode="General">
                  <c:v>5.8843511018819988E-2</c:v>
                </c:pt>
                <c:pt idx="65" formatCode="General">
                  <c:v>6.4192921111439982E-2</c:v>
                </c:pt>
                <c:pt idx="66" formatCode="General">
                  <c:v>6.9542331204059976E-2</c:v>
                </c:pt>
                <c:pt idx="67" formatCode="General">
                  <c:v>7.489174129667997E-2</c:v>
                </c:pt>
                <c:pt idx="68" formatCode="General">
                  <c:v>8.0241151389299964E-2</c:v>
                </c:pt>
                <c:pt idx="69" formatCode="General">
                  <c:v>8.5590561481919958E-2</c:v>
                </c:pt>
                <c:pt idx="70" formatCode="General">
                  <c:v>9.0939971574539952E-2</c:v>
                </c:pt>
                <c:pt idx="71" formatCode="General">
                  <c:v>9.6289381667159946E-2</c:v>
                </c:pt>
                <c:pt idx="72" formatCode="General">
                  <c:v>0.10163879175977994</c:v>
                </c:pt>
                <c:pt idx="73" formatCode="General">
                  <c:v>0.10698820185239993</c:v>
                </c:pt>
                <c:pt idx="74" formatCode="General">
                  <c:v>0.12838584222287994</c:v>
                </c:pt>
                <c:pt idx="75" formatCode="General">
                  <c:v>0.14978348259335994</c:v>
                </c:pt>
                <c:pt idx="76" formatCode="General">
                  <c:v>0.17118112296383994</c:v>
                </c:pt>
                <c:pt idx="77" formatCode="General">
                  <c:v>0.19257876333431995</c:v>
                </c:pt>
                <c:pt idx="78" formatCode="General">
                  <c:v>0.21397640370479995</c:v>
                </c:pt>
                <c:pt idx="79" formatCode="General">
                  <c:v>0.23537404407527995</c:v>
                </c:pt>
                <c:pt idx="80" formatCode="General">
                  <c:v>0.25677168444575993</c:v>
                </c:pt>
                <c:pt idx="81" formatCode="General">
                  <c:v>0.2781693248162399</c:v>
                </c:pt>
                <c:pt idx="82" formatCode="General">
                  <c:v>0.29956696518671988</c:v>
                </c:pt>
                <c:pt idx="83" formatCode="General">
                  <c:v>0.29956696518671988</c:v>
                </c:pt>
                <c:pt idx="84" formatCode="General">
                  <c:v>#N/A</c:v>
                </c:pt>
                <c:pt idx="85" formatCode="General">
                  <c:v>#N/A</c:v>
                </c:pt>
                <c:pt idx="86" formatCode="General">
                  <c:v>#N/A</c:v>
                </c:pt>
                <c:pt idx="87" formatCode="General">
                  <c:v>#N/A</c:v>
                </c:pt>
                <c:pt idx="88" formatCode="General">
                  <c:v>#N/A</c:v>
                </c:pt>
                <c:pt idx="89" formatCode="General">
                  <c:v>#N/A</c:v>
                </c:pt>
                <c:pt idx="90" formatCode="General">
                  <c:v>#N/A</c:v>
                </c:pt>
                <c:pt idx="91" formatCode="General">
                  <c:v>#N/A</c:v>
                </c:pt>
                <c:pt idx="92" formatCode="General">
                  <c:v>#N/A</c:v>
                </c:pt>
                <c:pt idx="93" formatCode="General">
                  <c:v>#N/A</c:v>
                </c:pt>
                <c:pt idx="94" formatCode="General">
                  <c:v>#N/A</c:v>
                </c:pt>
                <c:pt idx="95" formatCode="General">
                  <c:v>#N/A</c:v>
                </c:pt>
                <c:pt idx="96" formatCode="General">
                  <c:v>#N/A</c:v>
                </c:pt>
                <c:pt idx="97" formatCode="General">
                  <c:v>#N/A</c:v>
                </c:pt>
                <c:pt idx="98" formatCode="General">
                  <c:v>#N/A</c:v>
                </c:pt>
                <c:pt idx="99" formatCode="General">
                  <c:v>#N/A</c:v>
                </c:pt>
                <c:pt idx="100" formatCode="General">
                  <c:v>#N/A</c:v>
                </c:pt>
                <c:pt idx="101" formatCode="General">
                  <c:v>#N/A</c:v>
                </c:pt>
                <c:pt idx="102" formatCode="General">
                  <c:v>#N/A</c:v>
                </c:pt>
                <c:pt idx="103" formatCode="General">
                  <c:v>#N/A</c:v>
                </c:pt>
                <c:pt idx="104" formatCode="General">
                  <c:v>#N/A</c:v>
                </c:pt>
              </c:numCache>
            </c:numRef>
          </c:xVal>
          <c:yVal>
            <c:numRef>
              <c:f>COAHCO!$BS$3:$BS$107</c:f>
              <c:numCache>
                <c:formatCode>0</c:formatCode>
                <c:ptCount val="105"/>
                <c:pt idx="21">
                  <c:v>2.8498000000000001</c:v>
                </c:pt>
                <c:pt idx="22">
                  <c:v>2.8980999999999999</c:v>
                </c:pt>
                <c:pt idx="23">
                  <c:v>2.9472</c:v>
                </c:pt>
                <c:pt idx="24">
                  <c:v>2.9971999999999999</c:v>
                </c:pt>
                <c:pt idx="25">
                  <c:v>3.048</c:v>
                </c:pt>
                <c:pt idx="26">
                  <c:v>3.0996999999999999</c:v>
                </c:pt>
                <c:pt idx="27">
                  <c:v>3.1522000000000001</c:v>
                </c:pt>
                <c:pt idx="28">
                  <c:v>3.2056</c:v>
                </c:pt>
                <c:pt idx="29">
                  <c:v>3.2599</c:v>
                </c:pt>
                <c:pt idx="30">
                  <c:v>3.3151999999999999</c:v>
                </c:pt>
                <c:pt idx="31">
                  <c:v>3.371428571428571</c:v>
                </c:pt>
                <c:pt idx="32">
                  <c:v>3.5070000000000001</c:v>
                </c:pt>
                <c:pt idx="33">
                  <c:v>3.6480000000000001</c:v>
                </c:pt>
                <c:pt idx="34">
                  <c:v>3.7948</c:v>
                </c:pt>
                <c:pt idx="35">
                  <c:v>3.9474999999999998</c:v>
                </c:pt>
                <c:pt idx="36">
                  <c:v>4.1063999999999998</c:v>
                </c:pt>
                <c:pt idx="37">
                  <c:v>4.2717999999999998</c:v>
                </c:pt>
                <c:pt idx="38">
                  <c:v>4.4439000000000002</c:v>
                </c:pt>
                <c:pt idx="39">
                  <c:v>4.6230000000000002</c:v>
                </c:pt>
                <c:pt idx="40">
                  <c:v>4.8093000000000004</c:v>
                </c:pt>
                <c:pt idx="41">
                  <c:v>5.0031999999999996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0F-4643-8D22-4EBF6BE25824}"/>
            </c:ext>
          </c:extLst>
        </c:ser>
        <c:ser>
          <c:idx val="2"/>
          <c:order val="2"/>
          <c:tx>
            <c:strRef>
              <c:f>COAHCO!$BT$2</c:f>
              <c:strCache>
                <c:ptCount val="1"/>
                <c:pt idx="0">
                  <c:v>EU_northeast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COAHCO!$BQ$3:$BQ$107</c:f>
              <c:numCache>
                <c:formatCode>0</c:formatCode>
                <c:ptCount val="105"/>
                <c:pt idx="0">
                  <c:v>57.124765445643014</c:v>
                </c:pt>
                <c:pt idx="1">
                  <c:v>62.837241990207318</c:v>
                </c:pt>
                <c:pt idx="2">
                  <c:v>68.549718534771614</c:v>
                </c:pt>
                <c:pt idx="3">
                  <c:v>74.26219507933591</c:v>
                </c:pt>
                <c:pt idx="4">
                  <c:v>79.974671623900207</c:v>
                </c:pt>
                <c:pt idx="5">
                  <c:v>85.687148168464503</c:v>
                </c:pt>
                <c:pt idx="6">
                  <c:v>91.3996247130288</c:v>
                </c:pt>
                <c:pt idx="7">
                  <c:v>97.112101257593096</c:v>
                </c:pt>
                <c:pt idx="8">
                  <c:v>102.82457780215739</c:v>
                </c:pt>
                <c:pt idx="9">
                  <c:v>108.53705434672169</c:v>
                </c:pt>
                <c:pt idx="10">
                  <c:v>114.24953089128599</c:v>
                </c:pt>
                <c:pt idx="11">
                  <c:v>137.12058060716015</c:v>
                </c:pt>
                <c:pt idx="12">
                  <c:v>159.99163032303431</c:v>
                </c:pt>
                <c:pt idx="13">
                  <c:v>182.86268003890848</c:v>
                </c:pt>
                <c:pt idx="14">
                  <c:v>205.73372975478264</c:v>
                </c:pt>
                <c:pt idx="15">
                  <c:v>228.60477947065681</c:v>
                </c:pt>
                <c:pt idx="16">
                  <c:v>251.47582918653097</c:v>
                </c:pt>
                <c:pt idx="17">
                  <c:v>274.34687890240514</c:v>
                </c:pt>
                <c:pt idx="18">
                  <c:v>297.2179286182793</c:v>
                </c:pt>
                <c:pt idx="19">
                  <c:v>320.08897833415347</c:v>
                </c:pt>
                <c:pt idx="20">
                  <c:v>320.08897833415347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 formatCode="0.0">
                  <c:v>0.6416213536169999</c:v>
                </c:pt>
                <c:pt idx="43" formatCode="0.0">
                  <c:v>0.70578348897869991</c:v>
                </c:pt>
                <c:pt idx="44" formatCode="0.0">
                  <c:v>0.76994562434039993</c:v>
                </c:pt>
                <c:pt idx="45" formatCode="0.0">
                  <c:v>0.83410775970209994</c:v>
                </c:pt>
                <c:pt idx="46" formatCode="0.0">
                  <c:v>0.89826989506379995</c:v>
                </c:pt>
                <c:pt idx="47" formatCode="0.0">
                  <c:v>0.96243203042549996</c:v>
                </c:pt>
                <c:pt idx="48" formatCode="0.0">
                  <c:v>1.0265941657872</c:v>
                </c:pt>
                <c:pt idx="49" formatCode="0.0">
                  <c:v>1.0907563011488999</c:v>
                </c:pt>
                <c:pt idx="50" formatCode="0.0">
                  <c:v>1.1549184365105998</c:v>
                </c:pt>
                <c:pt idx="51" formatCode="0.0">
                  <c:v>1.2190805718722997</c:v>
                </c:pt>
                <c:pt idx="52" formatCode="0.0">
                  <c:v>1.2832427072339996</c:v>
                </c:pt>
                <c:pt idx="53" formatCode="0.0">
                  <c:v>1.5398912486807996</c:v>
                </c:pt>
                <c:pt idx="54" formatCode="0.0">
                  <c:v>1.7965397901275997</c:v>
                </c:pt>
                <c:pt idx="55" formatCode="0.0">
                  <c:v>2.0531883315743995</c:v>
                </c:pt>
                <c:pt idx="56" formatCode="0.0">
                  <c:v>2.3098368730211996</c:v>
                </c:pt>
                <c:pt idx="57" formatCode="0.0">
                  <c:v>2.5664854144679996</c:v>
                </c:pt>
                <c:pt idx="58" formatCode="0.0">
                  <c:v>2.8231339559147997</c:v>
                </c:pt>
                <c:pt idx="59" formatCode="0.0">
                  <c:v>3.0797824973615997</c:v>
                </c:pt>
                <c:pt idx="60" formatCode="0.0">
                  <c:v>3.3364310388083998</c:v>
                </c:pt>
                <c:pt idx="61" formatCode="0.0">
                  <c:v>3.5930795802551998</c:v>
                </c:pt>
                <c:pt idx="62" formatCode="0.0">
                  <c:v>3.5930795802551998</c:v>
                </c:pt>
                <c:pt idx="63" formatCode="General">
                  <c:v>5.3494100926199988E-2</c:v>
                </c:pt>
                <c:pt idx="64" formatCode="General">
                  <c:v>5.8843511018819988E-2</c:v>
                </c:pt>
                <c:pt idx="65" formatCode="General">
                  <c:v>6.4192921111439982E-2</c:v>
                </c:pt>
                <c:pt idx="66" formatCode="General">
                  <c:v>6.9542331204059976E-2</c:v>
                </c:pt>
                <c:pt idx="67" formatCode="General">
                  <c:v>7.489174129667997E-2</c:v>
                </c:pt>
                <c:pt idx="68" formatCode="General">
                  <c:v>8.0241151389299964E-2</c:v>
                </c:pt>
                <c:pt idx="69" formatCode="General">
                  <c:v>8.5590561481919958E-2</c:v>
                </c:pt>
                <c:pt idx="70" formatCode="General">
                  <c:v>9.0939971574539952E-2</c:v>
                </c:pt>
                <c:pt idx="71" formatCode="General">
                  <c:v>9.6289381667159946E-2</c:v>
                </c:pt>
                <c:pt idx="72" formatCode="General">
                  <c:v>0.10163879175977994</c:v>
                </c:pt>
                <c:pt idx="73" formatCode="General">
                  <c:v>0.10698820185239993</c:v>
                </c:pt>
                <c:pt idx="74" formatCode="General">
                  <c:v>0.12838584222287994</c:v>
                </c:pt>
                <c:pt idx="75" formatCode="General">
                  <c:v>0.14978348259335994</c:v>
                </c:pt>
                <c:pt idx="76" formatCode="General">
                  <c:v>0.17118112296383994</c:v>
                </c:pt>
                <c:pt idx="77" formatCode="General">
                  <c:v>0.19257876333431995</c:v>
                </c:pt>
                <c:pt idx="78" formatCode="General">
                  <c:v>0.21397640370479995</c:v>
                </c:pt>
                <c:pt idx="79" formatCode="General">
                  <c:v>0.23537404407527995</c:v>
                </c:pt>
                <c:pt idx="80" formatCode="General">
                  <c:v>0.25677168444575993</c:v>
                </c:pt>
                <c:pt idx="81" formatCode="General">
                  <c:v>0.2781693248162399</c:v>
                </c:pt>
                <c:pt idx="82" formatCode="General">
                  <c:v>0.29956696518671988</c:v>
                </c:pt>
                <c:pt idx="83" formatCode="General">
                  <c:v>0.29956696518671988</c:v>
                </c:pt>
                <c:pt idx="84" formatCode="General">
                  <c:v>#N/A</c:v>
                </c:pt>
                <c:pt idx="85" formatCode="General">
                  <c:v>#N/A</c:v>
                </c:pt>
                <c:pt idx="86" formatCode="General">
                  <c:v>#N/A</c:v>
                </c:pt>
                <c:pt idx="87" formatCode="General">
                  <c:v>#N/A</c:v>
                </c:pt>
                <c:pt idx="88" formatCode="General">
                  <c:v>#N/A</c:v>
                </c:pt>
                <c:pt idx="89" formatCode="General">
                  <c:v>#N/A</c:v>
                </c:pt>
                <c:pt idx="90" formatCode="General">
                  <c:v>#N/A</c:v>
                </c:pt>
                <c:pt idx="91" formatCode="General">
                  <c:v>#N/A</c:v>
                </c:pt>
                <c:pt idx="92" formatCode="General">
                  <c:v>#N/A</c:v>
                </c:pt>
                <c:pt idx="93" formatCode="General">
                  <c:v>#N/A</c:v>
                </c:pt>
                <c:pt idx="94" formatCode="General">
                  <c:v>#N/A</c:v>
                </c:pt>
                <c:pt idx="95" formatCode="General">
                  <c:v>#N/A</c:v>
                </c:pt>
                <c:pt idx="96" formatCode="General">
                  <c:v>#N/A</c:v>
                </c:pt>
                <c:pt idx="97" formatCode="General">
                  <c:v>#N/A</c:v>
                </c:pt>
                <c:pt idx="98" formatCode="General">
                  <c:v>#N/A</c:v>
                </c:pt>
                <c:pt idx="99" formatCode="General">
                  <c:v>#N/A</c:v>
                </c:pt>
                <c:pt idx="100" formatCode="General">
                  <c:v>#N/A</c:v>
                </c:pt>
                <c:pt idx="101" formatCode="General">
                  <c:v>#N/A</c:v>
                </c:pt>
                <c:pt idx="102" formatCode="General">
                  <c:v>#N/A</c:v>
                </c:pt>
                <c:pt idx="103" formatCode="General">
                  <c:v>#N/A</c:v>
                </c:pt>
                <c:pt idx="104" formatCode="General">
                  <c:v>#N/A</c:v>
                </c:pt>
              </c:numCache>
            </c:numRef>
          </c:xVal>
          <c:yVal>
            <c:numRef>
              <c:f>COAHCO!$BT$3:$BT$107</c:f>
              <c:numCache>
                <c:formatCode>0</c:formatCode>
                <c:ptCount val="105"/>
                <c:pt idx="42">
                  <c:v>2.8267000000000002</c:v>
                </c:pt>
                <c:pt idx="43">
                  <c:v>2.8746</c:v>
                </c:pt>
                <c:pt idx="44">
                  <c:v>2.9232999999999998</c:v>
                </c:pt>
                <c:pt idx="45">
                  <c:v>2.9727999999999999</c:v>
                </c:pt>
                <c:pt idx="46">
                  <c:v>3.0232000000000001</c:v>
                </c:pt>
                <c:pt idx="47">
                  <c:v>3.0743999999999998</c:v>
                </c:pt>
                <c:pt idx="48">
                  <c:v>3.1265000000000001</c:v>
                </c:pt>
                <c:pt idx="49">
                  <c:v>3.1795</c:v>
                </c:pt>
                <c:pt idx="50">
                  <c:v>3.2334000000000001</c:v>
                </c:pt>
                <c:pt idx="51">
                  <c:v>3.2881999999999998</c:v>
                </c:pt>
                <c:pt idx="52">
                  <c:v>3.3439015193611916</c:v>
                </c:pt>
                <c:pt idx="53">
                  <c:v>3.4706000000000001</c:v>
                </c:pt>
                <c:pt idx="54">
                  <c:v>3.6015999999999999</c:v>
                </c:pt>
                <c:pt idx="55">
                  <c:v>3.7370999999999999</c:v>
                </c:pt>
                <c:pt idx="56">
                  <c:v>3.8773</c:v>
                </c:pt>
                <c:pt idx="57">
                  <c:v>4.0223000000000004</c:v>
                </c:pt>
                <c:pt idx="58">
                  <c:v>4.1722000000000001</c:v>
                </c:pt>
                <c:pt idx="59">
                  <c:v>4.3272000000000004</c:v>
                </c:pt>
                <c:pt idx="60">
                  <c:v>4.4874000000000001</c:v>
                </c:pt>
                <c:pt idx="61">
                  <c:v>4.6529999999999996</c:v>
                </c:pt>
                <c:pt idx="62">
                  <c:v>4.8242000000000003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0F-4643-8D22-4EBF6BE25824}"/>
            </c:ext>
          </c:extLst>
        </c:ser>
        <c:ser>
          <c:idx val="3"/>
          <c:order val="3"/>
          <c:tx>
            <c:strRef>
              <c:f>COAHCO!$BU$2</c:f>
              <c:strCache>
                <c:ptCount val="1"/>
                <c:pt idx="0">
                  <c:v>Canada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COAHCO!$BQ$3:$BQ$107</c:f>
              <c:numCache>
                <c:formatCode>0</c:formatCode>
                <c:ptCount val="105"/>
                <c:pt idx="0">
                  <c:v>57.124765445643014</c:v>
                </c:pt>
                <c:pt idx="1">
                  <c:v>62.837241990207318</c:v>
                </c:pt>
                <c:pt idx="2">
                  <c:v>68.549718534771614</c:v>
                </c:pt>
                <c:pt idx="3">
                  <c:v>74.26219507933591</c:v>
                </c:pt>
                <c:pt idx="4">
                  <c:v>79.974671623900207</c:v>
                </c:pt>
                <c:pt idx="5">
                  <c:v>85.687148168464503</c:v>
                </c:pt>
                <c:pt idx="6">
                  <c:v>91.3996247130288</c:v>
                </c:pt>
                <c:pt idx="7">
                  <c:v>97.112101257593096</c:v>
                </c:pt>
                <c:pt idx="8">
                  <c:v>102.82457780215739</c:v>
                </c:pt>
                <c:pt idx="9">
                  <c:v>108.53705434672169</c:v>
                </c:pt>
                <c:pt idx="10">
                  <c:v>114.24953089128599</c:v>
                </c:pt>
                <c:pt idx="11">
                  <c:v>137.12058060716015</c:v>
                </c:pt>
                <c:pt idx="12">
                  <c:v>159.99163032303431</c:v>
                </c:pt>
                <c:pt idx="13">
                  <c:v>182.86268003890848</c:v>
                </c:pt>
                <c:pt idx="14">
                  <c:v>205.73372975478264</c:v>
                </c:pt>
                <c:pt idx="15">
                  <c:v>228.60477947065681</c:v>
                </c:pt>
                <c:pt idx="16">
                  <c:v>251.47582918653097</c:v>
                </c:pt>
                <c:pt idx="17">
                  <c:v>274.34687890240514</c:v>
                </c:pt>
                <c:pt idx="18">
                  <c:v>297.2179286182793</c:v>
                </c:pt>
                <c:pt idx="19">
                  <c:v>320.08897833415347</c:v>
                </c:pt>
                <c:pt idx="20">
                  <c:v>320.08897833415347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 formatCode="0.0">
                  <c:v>0.6416213536169999</c:v>
                </c:pt>
                <c:pt idx="43" formatCode="0.0">
                  <c:v>0.70578348897869991</c:v>
                </c:pt>
                <c:pt idx="44" formatCode="0.0">
                  <c:v>0.76994562434039993</c:v>
                </c:pt>
                <c:pt idx="45" formatCode="0.0">
                  <c:v>0.83410775970209994</c:v>
                </c:pt>
                <c:pt idx="46" formatCode="0.0">
                  <c:v>0.89826989506379995</c:v>
                </c:pt>
                <c:pt idx="47" formatCode="0.0">
                  <c:v>0.96243203042549996</c:v>
                </c:pt>
                <c:pt idx="48" formatCode="0.0">
                  <c:v>1.0265941657872</c:v>
                </c:pt>
                <c:pt idx="49" formatCode="0.0">
                  <c:v>1.0907563011488999</c:v>
                </c:pt>
                <c:pt idx="50" formatCode="0.0">
                  <c:v>1.1549184365105998</c:v>
                </c:pt>
                <c:pt idx="51" formatCode="0.0">
                  <c:v>1.2190805718722997</c:v>
                </c:pt>
                <c:pt idx="52" formatCode="0.0">
                  <c:v>1.2832427072339996</c:v>
                </c:pt>
                <c:pt idx="53" formatCode="0.0">
                  <c:v>1.5398912486807996</c:v>
                </c:pt>
                <c:pt idx="54" formatCode="0.0">
                  <c:v>1.7965397901275997</c:v>
                </c:pt>
                <c:pt idx="55" formatCode="0.0">
                  <c:v>2.0531883315743995</c:v>
                </c:pt>
                <c:pt idx="56" formatCode="0.0">
                  <c:v>2.3098368730211996</c:v>
                </c:pt>
                <c:pt idx="57" formatCode="0.0">
                  <c:v>2.5664854144679996</c:v>
                </c:pt>
                <c:pt idx="58" formatCode="0.0">
                  <c:v>2.8231339559147997</c:v>
                </c:pt>
                <c:pt idx="59" formatCode="0.0">
                  <c:v>3.0797824973615997</c:v>
                </c:pt>
                <c:pt idx="60" formatCode="0.0">
                  <c:v>3.3364310388083998</c:v>
                </c:pt>
                <c:pt idx="61" formatCode="0.0">
                  <c:v>3.5930795802551998</c:v>
                </c:pt>
                <c:pt idx="62" formatCode="0.0">
                  <c:v>3.5930795802551998</c:v>
                </c:pt>
                <c:pt idx="63" formatCode="General">
                  <c:v>5.3494100926199988E-2</c:v>
                </c:pt>
                <c:pt idx="64" formatCode="General">
                  <c:v>5.8843511018819988E-2</c:v>
                </c:pt>
                <c:pt idx="65" formatCode="General">
                  <c:v>6.4192921111439982E-2</c:v>
                </c:pt>
                <c:pt idx="66" formatCode="General">
                  <c:v>6.9542331204059976E-2</c:v>
                </c:pt>
                <c:pt idx="67" formatCode="General">
                  <c:v>7.489174129667997E-2</c:v>
                </c:pt>
                <c:pt idx="68" formatCode="General">
                  <c:v>8.0241151389299964E-2</c:v>
                </c:pt>
                <c:pt idx="69" formatCode="General">
                  <c:v>8.5590561481919958E-2</c:v>
                </c:pt>
                <c:pt idx="70" formatCode="General">
                  <c:v>9.0939971574539952E-2</c:v>
                </c:pt>
                <c:pt idx="71" formatCode="General">
                  <c:v>9.6289381667159946E-2</c:v>
                </c:pt>
                <c:pt idx="72" formatCode="General">
                  <c:v>0.10163879175977994</c:v>
                </c:pt>
                <c:pt idx="73" formatCode="General">
                  <c:v>0.10698820185239993</c:v>
                </c:pt>
                <c:pt idx="74" formatCode="General">
                  <c:v>0.12838584222287994</c:v>
                </c:pt>
                <c:pt idx="75" formatCode="General">
                  <c:v>0.14978348259335994</c:v>
                </c:pt>
                <c:pt idx="76" formatCode="General">
                  <c:v>0.17118112296383994</c:v>
                </c:pt>
                <c:pt idx="77" formatCode="General">
                  <c:v>0.19257876333431995</c:v>
                </c:pt>
                <c:pt idx="78" formatCode="General">
                  <c:v>0.21397640370479995</c:v>
                </c:pt>
                <c:pt idx="79" formatCode="General">
                  <c:v>0.23537404407527995</c:v>
                </c:pt>
                <c:pt idx="80" formatCode="General">
                  <c:v>0.25677168444575993</c:v>
                </c:pt>
                <c:pt idx="81" formatCode="General">
                  <c:v>0.2781693248162399</c:v>
                </c:pt>
                <c:pt idx="82" formatCode="General">
                  <c:v>0.29956696518671988</c:v>
                </c:pt>
                <c:pt idx="83" formatCode="General">
                  <c:v>0.29956696518671988</c:v>
                </c:pt>
                <c:pt idx="84" formatCode="General">
                  <c:v>#N/A</c:v>
                </c:pt>
                <c:pt idx="85" formatCode="General">
                  <c:v>#N/A</c:v>
                </c:pt>
                <c:pt idx="86" formatCode="General">
                  <c:v>#N/A</c:v>
                </c:pt>
                <c:pt idx="87" formatCode="General">
                  <c:v>#N/A</c:v>
                </c:pt>
                <c:pt idx="88" formatCode="General">
                  <c:v>#N/A</c:v>
                </c:pt>
                <c:pt idx="89" formatCode="General">
                  <c:v>#N/A</c:v>
                </c:pt>
                <c:pt idx="90" formatCode="General">
                  <c:v>#N/A</c:v>
                </c:pt>
                <c:pt idx="91" formatCode="General">
                  <c:v>#N/A</c:v>
                </c:pt>
                <c:pt idx="92" formatCode="General">
                  <c:v>#N/A</c:v>
                </c:pt>
                <c:pt idx="93" formatCode="General">
                  <c:v>#N/A</c:v>
                </c:pt>
                <c:pt idx="94" formatCode="General">
                  <c:v>#N/A</c:v>
                </c:pt>
                <c:pt idx="95" formatCode="General">
                  <c:v>#N/A</c:v>
                </c:pt>
                <c:pt idx="96" formatCode="General">
                  <c:v>#N/A</c:v>
                </c:pt>
                <c:pt idx="97" formatCode="General">
                  <c:v>#N/A</c:v>
                </c:pt>
                <c:pt idx="98" formatCode="General">
                  <c:v>#N/A</c:v>
                </c:pt>
                <c:pt idx="99" formatCode="General">
                  <c:v>#N/A</c:v>
                </c:pt>
                <c:pt idx="100" formatCode="General">
                  <c:v>#N/A</c:v>
                </c:pt>
                <c:pt idx="101" formatCode="General">
                  <c:v>#N/A</c:v>
                </c:pt>
                <c:pt idx="102" formatCode="General">
                  <c:v>#N/A</c:v>
                </c:pt>
                <c:pt idx="103" formatCode="General">
                  <c:v>#N/A</c:v>
                </c:pt>
                <c:pt idx="104" formatCode="General">
                  <c:v>#N/A</c:v>
                </c:pt>
              </c:numCache>
            </c:numRef>
          </c:xVal>
          <c:yVal>
            <c:numRef>
              <c:f>COAHCO!$BU$3:$BU$107</c:f>
              <c:numCache>
                <c:formatCode>0</c:formatCode>
                <c:ptCount val="105"/>
                <c:pt idx="63">
                  <c:v>2.8475000000000001</c:v>
                </c:pt>
                <c:pt idx="64">
                  <c:v>2.8957999999999999</c:v>
                </c:pt>
                <c:pt idx="65">
                  <c:v>2.9449000000000001</c:v>
                </c:pt>
                <c:pt idx="66">
                  <c:v>2.9948000000000001</c:v>
                </c:pt>
                <c:pt idx="67">
                  <c:v>3.0455999999999999</c:v>
                </c:pt>
                <c:pt idx="68">
                  <c:v>3.0972</c:v>
                </c:pt>
                <c:pt idx="69">
                  <c:v>3.1497000000000002</c:v>
                </c:pt>
                <c:pt idx="70">
                  <c:v>3.2031000000000001</c:v>
                </c:pt>
                <c:pt idx="71">
                  <c:v>3.2574000000000001</c:v>
                </c:pt>
                <c:pt idx="72">
                  <c:v>3.3126000000000002</c:v>
                </c:pt>
                <c:pt idx="73">
                  <c:v>3.3687207807695039</c:v>
                </c:pt>
                <c:pt idx="74">
                  <c:v>3.5024000000000002</c:v>
                </c:pt>
                <c:pt idx="75">
                  <c:v>3.6414</c:v>
                </c:pt>
                <c:pt idx="76">
                  <c:v>3.7858000000000001</c:v>
                </c:pt>
                <c:pt idx="77">
                  <c:v>3.9359000000000002</c:v>
                </c:pt>
                <c:pt idx="78">
                  <c:v>4.0918000000000001</c:v>
                </c:pt>
                <c:pt idx="79">
                  <c:v>4.2538</c:v>
                </c:pt>
                <c:pt idx="80">
                  <c:v>4.4222000000000001</c:v>
                </c:pt>
                <c:pt idx="81">
                  <c:v>4.5972</c:v>
                </c:pt>
                <c:pt idx="82">
                  <c:v>4.7789999999999999</c:v>
                </c:pt>
                <c:pt idx="83">
                  <c:v>4.9679000000000002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0F-4643-8D22-4EBF6BE25824}"/>
            </c:ext>
          </c:extLst>
        </c:ser>
        <c:ser>
          <c:idx val="4"/>
          <c:order val="4"/>
          <c:tx>
            <c:strRef>
              <c:f>COAHCO!$BV$2</c:f>
              <c:strCache>
                <c:ptCount val="1"/>
                <c:pt idx="0">
                  <c:v>286.897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COAHCO!$BQ$3:$BQ$107</c:f>
              <c:numCache>
                <c:formatCode>0</c:formatCode>
                <c:ptCount val="105"/>
                <c:pt idx="0">
                  <c:v>57.124765445643014</c:v>
                </c:pt>
                <c:pt idx="1">
                  <c:v>62.837241990207318</c:v>
                </c:pt>
                <c:pt idx="2">
                  <c:v>68.549718534771614</c:v>
                </c:pt>
                <c:pt idx="3">
                  <c:v>74.26219507933591</c:v>
                </c:pt>
                <c:pt idx="4">
                  <c:v>79.974671623900207</c:v>
                </c:pt>
                <c:pt idx="5">
                  <c:v>85.687148168464503</c:v>
                </c:pt>
                <c:pt idx="6">
                  <c:v>91.3996247130288</c:v>
                </c:pt>
                <c:pt idx="7">
                  <c:v>97.112101257593096</c:v>
                </c:pt>
                <c:pt idx="8">
                  <c:v>102.82457780215739</c:v>
                </c:pt>
                <c:pt idx="9">
                  <c:v>108.53705434672169</c:v>
                </c:pt>
                <c:pt idx="10">
                  <c:v>114.24953089128599</c:v>
                </c:pt>
                <c:pt idx="11">
                  <c:v>137.12058060716015</c:v>
                </c:pt>
                <c:pt idx="12">
                  <c:v>159.99163032303431</c:v>
                </c:pt>
                <c:pt idx="13">
                  <c:v>182.86268003890848</c:v>
                </c:pt>
                <c:pt idx="14">
                  <c:v>205.73372975478264</c:v>
                </c:pt>
                <c:pt idx="15">
                  <c:v>228.60477947065681</c:v>
                </c:pt>
                <c:pt idx="16">
                  <c:v>251.47582918653097</c:v>
                </c:pt>
                <c:pt idx="17">
                  <c:v>274.34687890240514</c:v>
                </c:pt>
                <c:pt idx="18">
                  <c:v>297.2179286182793</c:v>
                </c:pt>
                <c:pt idx="19">
                  <c:v>320.08897833415347</c:v>
                </c:pt>
                <c:pt idx="20">
                  <c:v>320.08897833415347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 formatCode="0.0">
                  <c:v>0.6416213536169999</c:v>
                </c:pt>
                <c:pt idx="43" formatCode="0.0">
                  <c:v>0.70578348897869991</c:v>
                </c:pt>
                <c:pt idx="44" formatCode="0.0">
                  <c:v>0.76994562434039993</c:v>
                </c:pt>
                <c:pt idx="45" formatCode="0.0">
                  <c:v>0.83410775970209994</c:v>
                </c:pt>
                <c:pt idx="46" formatCode="0.0">
                  <c:v>0.89826989506379995</c:v>
                </c:pt>
                <c:pt idx="47" formatCode="0.0">
                  <c:v>0.96243203042549996</c:v>
                </c:pt>
                <c:pt idx="48" formatCode="0.0">
                  <c:v>1.0265941657872</c:v>
                </c:pt>
                <c:pt idx="49" formatCode="0.0">
                  <c:v>1.0907563011488999</c:v>
                </c:pt>
                <c:pt idx="50" formatCode="0.0">
                  <c:v>1.1549184365105998</c:v>
                </c:pt>
                <c:pt idx="51" formatCode="0.0">
                  <c:v>1.2190805718722997</c:v>
                </c:pt>
                <c:pt idx="52" formatCode="0.0">
                  <c:v>1.2832427072339996</c:v>
                </c:pt>
                <c:pt idx="53" formatCode="0.0">
                  <c:v>1.5398912486807996</c:v>
                </c:pt>
                <c:pt idx="54" formatCode="0.0">
                  <c:v>1.7965397901275997</c:v>
                </c:pt>
                <c:pt idx="55" formatCode="0.0">
                  <c:v>2.0531883315743995</c:v>
                </c:pt>
                <c:pt idx="56" formatCode="0.0">
                  <c:v>2.3098368730211996</c:v>
                </c:pt>
                <c:pt idx="57" formatCode="0.0">
                  <c:v>2.5664854144679996</c:v>
                </c:pt>
                <c:pt idx="58" formatCode="0.0">
                  <c:v>2.8231339559147997</c:v>
                </c:pt>
                <c:pt idx="59" formatCode="0.0">
                  <c:v>3.0797824973615997</c:v>
                </c:pt>
                <c:pt idx="60" formatCode="0.0">
                  <c:v>3.3364310388083998</c:v>
                </c:pt>
                <c:pt idx="61" formatCode="0.0">
                  <c:v>3.5930795802551998</c:v>
                </c:pt>
                <c:pt idx="62" formatCode="0.0">
                  <c:v>3.5930795802551998</c:v>
                </c:pt>
                <c:pt idx="63" formatCode="General">
                  <c:v>5.3494100926199988E-2</c:v>
                </c:pt>
                <c:pt idx="64" formatCode="General">
                  <c:v>5.8843511018819988E-2</c:v>
                </c:pt>
                <c:pt idx="65" formatCode="General">
                  <c:v>6.4192921111439982E-2</c:v>
                </c:pt>
                <c:pt idx="66" formatCode="General">
                  <c:v>6.9542331204059976E-2</c:v>
                </c:pt>
                <c:pt idx="67" formatCode="General">
                  <c:v>7.489174129667997E-2</c:v>
                </c:pt>
                <c:pt idx="68" formatCode="General">
                  <c:v>8.0241151389299964E-2</c:v>
                </c:pt>
                <c:pt idx="69" formatCode="General">
                  <c:v>8.5590561481919958E-2</c:v>
                </c:pt>
                <c:pt idx="70" formatCode="General">
                  <c:v>9.0939971574539952E-2</c:v>
                </c:pt>
                <c:pt idx="71" formatCode="General">
                  <c:v>9.6289381667159946E-2</c:v>
                </c:pt>
                <c:pt idx="72" formatCode="General">
                  <c:v>0.10163879175977994</c:v>
                </c:pt>
                <c:pt idx="73" formatCode="General">
                  <c:v>0.10698820185239993</c:v>
                </c:pt>
                <c:pt idx="74" formatCode="General">
                  <c:v>0.12838584222287994</c:v>
                </c:pt>
                <c:pt idx="75" formatCode="General">
                  <c:v>0.14978348259335994</c:v>
                </c:pt>
                <c:pt idx="76" formatCode="General">
                  <c:v>0.17118112296383994</c:v>
                </c:pt>
                <c:pt idx="77" formatCode="General">
                  <c:v>0.19257876333431995</c:v>
                </c:pt>
                <c:pt idx="78" formatCode="General">
                  <c:v>0.21397640370479995</c:v>
                </c:pt>
                <c:pt idx="79" formatCode="General">
                  <c:v>0.23537404407527995</c:v>
                </c:pt>
                <c:pt idx="80" formatCode="General">
                  <c:v>0.25677168444575993</c:v>
                </c:pt>
                <c:pt idx="81" formatCode="General">
                  <c:v>0.2781693248162399</c:v>
                </c:pt>
                <c:pt idx="82" formatCode="General">
                  <c:v>0.29956696518671988</c:v>
                </c:pt>
                <c:pt idx="83" formatCode="General">
                  <c:v>0.29956696518671988</c:v>
                </c:pt>
                <c:pt idx="84" formatCode="General">
                  <c:v>#N/A</c:v>
                </c:pt>
                <c:pt idx="85" formatCode="General">
                  <c:v>#N/A</c:v>
                </c:pt>
                <c:pt idx="86" formatCode="General">
                  <c:v>#N/A</c:v>
                </c:pt>
                <c:pt idx="87" formatCode="General">
                  <c:v>#N/A</c:v>
                </c:pt>
                <c:pt idx="88" formatCode="General">
                  <c:v>#N/A</c:v>
                </c:pt>
                <c:pt idx="89" formatCode="General">
                  <c:v>#N/A</c:v>
                </c:pt>
                <c:pt idx="90" formatCode="General">
                  <c:v>#N/A</c:v>
                </c:pt>
                <c:pt idx="91" formatCode="General">
                  <c:v>#N/A</c:v>
                </c:pt>
                <c:pt idx="92" formatCode="General">
                  <c:v>#N/A</c:v>
                </c:pt>
                <c:pt idx="93" formatCode="General">
                  <c:v>#N/A</c:v>
                </c:pt>
                <c:pt idx="94" formatCode="General">
                  <c:v>#N/A</c:v>
                </c:pt>
                <c:pt idx="95" formatCode="General">
                  <c:v>#N/A</c:v>
                </c:pt>
                <c:pt idx="96" formatCode="General">
                  <c:v>#N/A</c:v>
                </c:pt>
                <c:pt idx="97" formatCode="General">
                  <c:v>#N/A</c:v>
                </c:pt>
                <c:pt idx="98" formatCode="General">
                  <c:v>#N/A</c:v>
                </c:pt>
                <c:pt idx="99" formatCode="General">
                  <c:v>#N/A</c:v>
                </c:pt>
                <c:pt idx="100" formatCode="General">
                  <c:v>#N/A</c:v>
                </c:pt>
                <c:pt idx="101" formatCode="General">
                  <c:v>#N/A</c:v>
                </c:pt>
                <c:pt idx="102" formatCode="General">
                  <c:v>#N/A</c:v>
                </c:pt>
                <c:pt idx="103" formatCode="General">
                  <c:v>#N/A</c:v>
                </c:pt>
                <c:pt idx="104" formatCode="General">
                  <c:v>#N/A</c:v>
                </c:pt>
              </c:numCache>
            </c:numRef>
          </c:xVal>
          <c:yVal>
            <c:numRef>
              <c:f>COAHCO!$BV$3:$BV$107</c:f>
              <c:numCache>
                <c:formatCode>0</c:formatCode>
                <c:ptCount val="105"/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20F-4643-8D22-4EBF6BE25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50320"/>
        <c:axId val="1501737840"/>
      </c:scatterChart>
      <c:valAx>
        <c:axId val="150175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37840"/>
        <c:crosses val="autoZero"/>
        <c:crossBetween val="midCat"/>
      </c:valAx>
      <c:valAx>
        <c:axId val="15017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50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COACOK!$BR$2</c:f>
              <c:strCache>
                <c:ptCount val="1"/>
                <c:pt idx="0">
                  <c:v>Global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COACOK!$BQ$3:$BQ$44</c:f>
              <c:numCache>
                <c:formatCode>0</c:formatCode>
                <c:ptCount val="42"/>
                <c:pt idx="0">
                  <c:v>11.225480953861801</c:v>
                </c:pt>
                <c:pt idx="1">
                  <c:v>12.34802904924798</c:v>
                </c:pt>
                <c:pt idx="2">
                  <c:v>13.470577144634159</c:v>
                </c:pt>
                <c:pt idx="3">
                  <c:v>14.593125240020338</c:v>
                </c:pt>
                <c:pt idx="4">
                  <c:v>15.715673335406517</c:v>
                </c:pt>
                <c:pt idx="5">
                  <c:v>16.838221430792697</c:v>
                </c:pt>
                <c:pt idx="6">
                  <c:v>17.960769526178876</c:v>
                </c:pt>
                <c:pt idx="7">
                  <c:v>19.083317621565055</c:v>
                </c:pt>
                <c:pt idx="8">
                  <c:v>20.205865716951234</c:v>
                </c:pt>
                <c:pt idx="9">
                  <c:v>21.328413812337413</c:v>
                </c:pt>
                <c:pt idx="10">
                  <c:v>22.450961907723592</c:v>
                </c:pt>
                <c:pt idx="11">
                  <c:v>26.941154289268312</c:v>
                </c:pt>
                <c:pt idx="12">
                  <c:v>31.431346670813031</c:v>
                </c:pt>
                <c:pt idx="13">
                  <c:v>35.921539052357751</c:v>
                </c:pt>
                <c:pt idx="14">
                  <c:v>40.411731433902467</c:v>
                </c:pt>
                <c:pt idx="15">
                  <c:v>44.901923815447184</c:v>
                </c:pt>
                <c:pt idx="16">
                  <c:v>49.3921161969919</c:v>
                </c:pt>
                <c:pt idx="17">
                  <c:v>53.882308578536616</c:v>
                </c:pt>
                <c:pt idx="18">
                  <c:v>58.372500960081332</c:v>
                </c:pt>
                <c:pt idx="19">
                  <c:v>62.862693341626048</c:v>
                </c:pt>
                <c:pt idx="20">
                  <c:v>62.862693341626048</c:v>
                </c:pt>
                <c:pt idx="21">
                  <c:v>7.2028831656383998</c:v>
                </c:pt>
                <c:pt idx="22">
                  <c:v>7.9231714822022399</c:v>
                </c:pt>
                <c:pt idx="23">
                  <c:v>8.6434597987660791</c:v>
                </c:pt>
                <c:pt idx="24">
                  <c:v>9.3637481153299191</c:v>
                </c:pt>
                <c:pt idx="25">
                  <c:v>10.084036431893759</c:v>
                </c:pt>
                <c:pt idx="26">
                  <c:v>10.804324748457599</c:v>
                </c:pt>
                <c:pt idx="27">
                  <c:v>11.524613065021439</c:v>
                </c:pt>
                <c:pt idx="28">
                  <c:v>12.244901381585279</c:v>
                </c:pt>
                <c:pt idx="29">
                  <c:v>12.965189698149119</c:v>
                </c:pt>
                <c:pt idx="30">
                  <c:v>13.68547801471296</c:v>
                </c:pt>
                <c:pt idx="31">
                  <c:v>14.4057663312768</c:v>
                </c:pt>
                <c:pt idx="32">
                  <c:v>17.286919597532158</c:v>
                </c:pt>
                <c:pt idx="33">
                  <c:v>20.168072863787518</c:v>
                </c:pt>
                <c:pt idx="34">
                  <c:v>23.049226130042879</c:v>
                </c:pt>
                <c:pt idx="35">
                  <c:v>25.930379396298239</c:v>
                </c:pt>
                <c:pt idx="36">
                  <c:v>28.811532662553599</c:v>
                </c:pt>
                <c:pt idx="37">
                  <c:v>31.69268592880896</c:v>
                </c:pt>
                <c:pt idx="38">
                  <c:v>34.573839195064316</c:v>
                </c:pt>
                <c:pt idx="39">
                  <c:v>37.454992461319677</c:v>
                </c:pt>
                <c:pt idx="40">
                  <c:v>40.336145727575037</c:v>
                </c:pt>
                <c:pt idx="41">
                  <c:v>40.336145727575037</c:v>
                </c:pt>
              </c:numCache>
            </c:numRef>
          </c:xVal>
          <c:yVal>
            <c:numRef>
              <c:f>COACOK!$BR$3:$BR$44</c:f>
              <c:numCache>
                <c:formatCode>0</c:formatCode>
                <c:ptCount val="42"/>
                <c:pt idx="0">
                  <c:v>4.4075778900404501</c:v>
                </c:pt>
                <c:pt idx="1">
                  <c:v>4.4822669786414098</c:v>
                </c:pt>
                <c:pt idx="2">
                  <c:v>4.5582560672423664</c:v>
                </c:pt>
                <c:pt idx="3">
                  <c:v>4.6355119848453059</c:v>
                </c:pt>
                <c:pt idx="4">
                  <c:v>4.7140373949772973</c:v>
                </c:pt>
                <c:pt idx="5">
                  <c:v>4.7939269705842031</c:v>
                </c:pt>
                <c:pt idx="6">
                  <c:v>4.8751833751930906</c:v>
                </c:pt>
                <c:pt idx="7">
                  <c:v>4.9578066088039625</c:v>
                </c:pt>
                <c:pt idx="8">
                  <c:v>5.0418325059419011</c:v>
                </c:pt>
                <c:pt idx="9">
                  <c:v>5.127289397556738</c:v>
                </c:pt>
                <c:pt idx="10">
                  <c:v>5.2141765169243381</c:v>
                </c:pt>
                <c:pt idx="11">
                  <c:v>5.3239475958325801</c:v>
                </c:pt>
                <c:pt idx="12">
                  <c:v>5.4422830475034978</c:v>
                </c:pt>
                <c:pt idx="13">
                  <c:v>5.5703221367133802</c:v>
                </c:pt>
                <c:pt idx="14">
                  <c:v>5.7095958579391253</c:v>
                </c:pt>
                <c:pt idx="15">
                  <c:v>5.8618408641430237</c:v>
                </c:pt>
                <c:pt idx="16">
                  <c:v>6.0292926584189006</c:v>
                </c:pt>
                <c:pt idx="17">
                  <c:v>6.2147822352436561</c:v>
                </c:pt>
                <c:pt idx="18">
                  <c:v>6.421944071058463</c:v>
                </c:pt>
                <c:pt idx="19">
                  <c:v>6.6554473269611103</c:v>
                </c:pt>
                <c:pt idx="20">
                  <c:v>6.6554473269611103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88-4BFB-98B4-4BDFBA6626A9}"/>
            </c:ext>
          </c:extLst>
        </c:ser>
        <c:ser>
          <c:idx val="1"/>
          <c:order val="1"/>
          <c:tx>
            <c:strRef>
              <c:f>COACOK!$BS$2</c:f>
              <c:strCache>
                <c:ptCount val="1"/>
                <c:pt idx="0">
                  <c:v>China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COACOK!$BQ$3:$BQ$44</c:f>
              <c:numCache>
                <c:formatCode>0</c:formatCode>
                <c:ptCount val="42"/>
                <c:pt idx="0">
                  <c:v>11.225480953861801</c:v>
                </c:pt>
                <c:pt idx="1">
                  <c:v>12.34802904924798</c:v>
                </c:pt>
                <c:pt idx="2">
                  <c:v>13.470577144634159</c:v>
                </c:pt>
                <c:pt idx="3">
                  <c:v>14.593125240020338</c:v>
                </c:pt>
                <c:pt idx="4">
                  <c:v>15.715673335406517</c:v>
                </c:pt>
                <c:pt idx="5">
                  <c:v>16.838221430792697</c:v>
                </c:pt>
                <c:pt idx="6">
                  <c:v>17.960769526178876</c:v>
                </c:pt>
                <c:pt idx="7">
                  <c:v>19.083317621565055</c:v>
                </c:pt>
                <c:pt idx="8">
                  <c:v>20.205865716951234</c:v>
                </c:pt>
                <c:pt idx="9">
                  <c:v>21.328413812337413</c:v>
                </c:pt>
                <c:pt idx="10">
                  <c:v>22.450961907723592</c:v>
                </c:pt>
                <c:pt idx="11">
                  <c:v>26.941154289268312</c:v>
                </c:pt>
                <c:pt idx="12">
                  <c:v>31.431346670813031</c:v>
                </c:pt>
                <c:pt idx="13">
                  <c:v>35.921539052357751</c:v>
                </c:pt>
                <c:pt idx="14">
                  <c:v>40.411731433902467</c:v>
                </c:pt>
                <c:pt idx="15">
                  <c:v>44.901923815447184</c:v>
                </c:pt>
                <c:pt idx="16">
                  <c:v>49.3921161969919</c:v>
                </c:pt>
                <c:pt idx="17">
                  <c:v>53.882308578536616</c:v>
                </c:pt>
                <c:pt idx="18">
                  <c:v>58.372500960081332</c:v>
                </c:pt>
                <c:pt idx="19">
                  <c:v>62.862693341626048</c:v>
                </c:pt>
                <c:pt idx="20">
                  <c:v>62.862693341626048</c:v>
                </c:pt>
                <c:pt idx="21">
                  <c:v>7.2028831656383998</c:v>
                </c:pt>
                <c:pt idx="22">
                  <c:v>7.9231714822022399</c:v>
                </c:pt>
                <c:pt idx="23">
                  <c:v>8.6434597987660791</c:v>
                </c:pt>
                <c:pt idx="24">
                  <c:v>9.3637481153299191</c:v>
                </c:pt>
                <c:pt idx="25">
                  <c:v>10.084036431893759</c:v>
                </c:pt>
                <c:pt idx="26">
                  <c:v>10.804324748457599</c:v>
                </c:pt>
                <c:pt idx="27">
                  <c:v>11.524613065021439</c:v>
                </c:pt>
                <c:pt idx="28">
                  <c:v>12.244901381585279</c:v>
                </c:pt>
                <c:pt idx="29">
                  <c:v>12.965189698149119</c:v>
                </c:pt>
                <c:pt idx="30">
                  <c:v>13.68547801471296</c:v>
                </c:pt>
                <c:pt idx="31">
                  <c:v>14.4057663312768</c:v>
                </c:pt>
                <c:pt idx="32">
                  <c:v>17.286919597532158</c:v>
                </c:pt>
                <c:pt idx="33">
                  <c:v>20.168072863787518</c:v>
                </c:pt>
                <c:pt idx="34">
                  <c:v>23.049226130042879</c:v>
                </c:pt>
                <c:pt idx="35">
                  <c:v>25.930379396298239</c:v>
                </c:pt>
                <c:pt idx="36">
                  <c:v>28.811532662553599</c:v>
                </c:pt>
                <c:pt idx="37">
                  <c:v>31.69268592880896</c:v>
                </c:pt>
                <c:pt idx="38">
                  <c:v>34.573839195064316</c:v>
                </c:pt>
                <c:pt idx="39">
                  <c:v>37.454992461319677</c:v>
                </c:pt>
                <c:pt idx="40">
                  <c:v>40.336145727575037</c:v>
                </c:pt>
                <c:pt idx="41">
                  <c:v>40.336145727575037</c:v>
                </c:pt>
              </c:numCache>
            </c:numRef>
          </c:xVal>
          <c:yVal>
            <c:numRef>
              <c:f>COACOK!$BS$3:$BS$44</c:f>
              <c:numCache>
                <c:formatCode>0</c:formatCode>
                <c:ptCount val="42"/>
                <c:pt idx="21">
                  <c:v>4.4961000000000002</c:v>
                </c:pt>
                <c:pt idx="22">
                  <c:v>4.5723000000000003</c:v>
                </c:pt>
                <c:pt idx="23">
                  <c:v>4.6497999999999999</c:v>
                </c:pt>
                <c:pt idx="24">
                  <c:v>4.7286000000000001</c:v>
                </c:pt>
                <c:pt idx="25">
                  <c:v>4.8087</c:v>
                </c:pt>
                <c:pt idx="26">
                  <c:v>4.8902000000000001</c:v>
                </c:pt>
                <c:pt idx="27">
                  <c:v>4.9730999999999996</c:v>
                </c:pt>
                <c:pt idx="28">
                  <c:v>5.0574000000000003</c:v>
                </c:pt>
                <c:pt idx="29">
                  <c:v>5.1430999999999996</c:v>
                </c:pt>
                <c:pt idx="30">
                  <c:v>5.2302999999999997</c:v>
                </c:pt>
                <c:pt idx="31">
                  <c:v>5.3189413268833361</c:v>
                </c:pt>
                <c:pt idx="32">
                  <c:v>5.4309000000000003</c:v>
                </c:pt>
                <c:pt idx="33">
                  <c:v>5.5515999999999996</c:v>
                </c:pt>
                <c:pt idx="34">
                  <c:v>5.6821999999999999</c:v>
                </c:pt>
                <c:pt idx="35">
                  <c:v>5.8243</c:v>
                </c:pt>
                <c:pt idx="36">
                  <c:v>5.9795999999999996</c:v>
                </c:pt>
                <c:pt idx="37">
                  <c:v>6.1504000000000003</c:v>
                </c:pt>
                <c:pt idx="38">
                  <c:v>6.3395999999999999</c:v>
                </c:pt>
                <c:pt idx="39">
                  <c:v>6.5509000000000004</c:v>
                </c:pt>
                <c:pt idx="40">
                  <c:v>6.7891000000000004</c:v>
                </c:pt>
                <c:pt idx="41">
                  <c:v>7.0606999999999998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88-4BFB-98B4-4BDFBA662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50320"/>
        <c:axId val="1501737840"/>
      </c:scatterChart>
      <c:valAx>
        <c:axId val="150175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37840"/>
        <c:crosses val="autoZero"/>
        <c:crossBetween val="midCat"/>
      </c:valAx>
      <c:valAx>
        <c:axId val="15017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50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BIOBIN!$BR$2</c:f>
              <c:strCache>
                <c:ptCount val="1"/>
                <c:pt idx="0">
                  <c:v>Global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BIOBIN!$BQ$3:$BQ$44</c:f>
              <c:numCache>
                <c:formatCode>0</c:formatCode>
                <c:ptCount val="42"/>
                <c:pt idx="0">
                  <c:v>0.36475349683679997</c:v>
                </c:pt>
                <c:pt idx="1">
                  <c:v>0.40122884652047996</c:v>
                </c:pt>
                <c:pt idx="2">
                  <c:v>0.43770419620415996</c:v>
                </c:pt>
                <c:pt idx="3">
                  <c:v>0.47417954588783995</c:v>
                </c:pt>
                <c:pt idx="4">
                  <c:v>0.51065489557152</c:v>
                </c:pt>
                <c:pt idx="5">
                  <c:v>0.54713024525520004</c:v>
                </c:pt>
                <c:pt idx="6">
                  <c:v>0.58360559493888009</c:v>
                </c:pt>
                <c:pt idx="7">
                  <c:v>0.62008094462256014</c:v>
                </c:pt>
                <c:pt idx="8">
                  <c:v>0.65655629430624018</c:v>
                </c:pt>
                <c:pt idx="9">
                  <c:v>0.69303164398992023</c:v>
                </c:pt>
                <c:pt idx="10">
                  <c:v>0.72950699367360028</c:v>
                </c:pt>
                <c:pt idx="11">
                  <c:v>0.87540839240832025</c:v>
                </c:pt>
                <c:pt idx="12">
                  <c:v>1.0213097911430402</c:v>
                </c:pt>
                <c:pt idx="13">
                  <c:v>1.1672111898777602</c:v>
                </c:pt>
                <c:pt idx="14">
                  <c:v>1.3131125886124801</c:v>
                </c:pt>
                <c:pt idx="15">
                  <c:v>1.4590139873472001</c:v>
                </c:pt>
                <c:pt idx="16">
                  <c:v>1.6049153860819201</c:v>
                </c:pt>
                <c:pt idx="17">
                  <c:v>1.75081678481664</c:v>
                </c:pt>
                <c:pt idx="18">
                  <c:v>1.89671818355136</c:v>
                </c:pt>
                <c:pt idx="19">
                  <c:v>2.04261958228608</c:v>
                </c:pt>
                <c:pt idx="20">
                  <c:v>2.1885209810208002</c:v>
                </c:pt>
                <c:pt idx="21">
                  <c:v>9.0781863143400005E-2</c:v>
                </c:pt>
                <c:pt idx="22">
                  <c:v>9.9860049457740005E-2</c:v>
                </c:pt>
                <c:pt idx="23">
                  <c:v>0.10893823577208001</c:v>
                </c:pt>
                <c:pt idx="24">
                  <c:v>0.11801642208642001</c:v>
                </c:pt>
                <c:pt idx="25">
                  <c:v>0.12709460840076001</c:v>
                </c:pt>
                <c:pt idx="26">
                  <c:v>0.13617279471510002</c:v>
                </c:pt>
                <c:pt idx="27">
                  <c:v>0.14525098102944001</c:v>
                </c:pt>
                <c:pt idx="28">
                  <c:v>0.15432916734377999</c:v>
                </c:pt>
                <c:pt idx="29">
                  <c:v>0.16340735365811998</c:v>
                </c:pt>
                <c:pt idx="30">
                  <c:v>0.17248553997245997</c:v>
                </c:pt>
                <c:pt idx="31">
                  <c:v>0.18156372628679995</c:v>
                </c:pt>
                <c:pt idx="32">
                  <c:v>0.21787647154415996</c:v>
                </c:pt>
                <c:pt idx="33">
                  <c:v>0.25418921680151996</c:v>
                </c:pt>
                <c:pt idx="34">
                  <c:v>0.29050196205887996</c:v>
                </c:pt>
                <c:pt idx="35">
                  <c:v>0.32681470731623996</c:v>
                </c:pt>
                <c:pt idx="36">
                  <c:v>0.36312745257359996</c:v>
                </c:pt>
                <c:pt idx="37">
                  <c:v>0.39944019783095996</c:v>
                </c:pt>
                <c:pt idx="38">
                  <c:v>0.43575294308831997</c:v>
                </c:pt>
                <c:pt idx="39">
                  <c:v>0.47206568834567997</c:v>
                </c:pt>
                <c:pt idx="40">
                  <c:v>0.50837843360303991</c:v>
                </c:pt>
                <c:pt idx="41">
                  <c:v>0.54469117886039986</c:v>
                </c:pt>
              </c:numCache>
            </c:numRef>
          </c:xVal>
          <c:yVal>
            <c:numRef>
              <c:f>BIOBIN!$BR$3:$BR$44</c:f>
              <c:numCache>
                <c:formatCode>0</c:formatCode>
                <c:ptCount val="42"/>
                <c:pt idx="0">
                  <c:v>0.84530000000000016</c:v>
                </c:pt>
                <c:pt idx="1">
                  <c:v>0.85959999999999981</c:v>
                </c:pt>
                <c:pt idx="2">
                  <c:v>0.87420000000000009</c:v>
                </c:pt>
                <c:pt idx="3">
                  <c:v>0.88899999999999979</c:v>
                </c:pt>
                <c:pt idx="4">
                  <c:v>0.90409999999999979</c:v>
                </c:pt>
                <c:pt idx="5">
                  <c:v>0.91940000000000011</c:v>
                </c:pt>
                <c:pt idx="6">
                  <c:v>0.93499999999999961</c:v>
                </c:pt>
                <c:pt idx="7">
                  <c:v>0.95079999999999976</c:v>
                </c:pt>
                <c:pt idx="8">
                  <c:v>0.96689999999999987</c:v>
                </c:pt>
                <c:pt idx="9">
                  <c:v>0.98329999999999962</c:v>
                </c:pt>
                <c:pt idx="10">
                  <c:v>1</c:v>
                </c:pt>
                <c:pt idx="11">
                  <c:v>1.0107999999999997</c:v>
                </c:pt>
                <c:pt idx="12">
                  <c:v>1.0226999999999997</c:v>
                </c:pt>
                <c:pt idx="13">
                  <c:v>1.0359</c:v>
                </c:pt>
                <c:pt idx="14">
                  <c:v>1.0506999999999997</c:v>
                </c:pt>
                <c:pt idx="15">
                  <c:v>1.0675000000000001</c:v>
                </c:pt>
                <c:pt idx="16">
                  <c:v>1.0869</c:v>
                </c:pt>
                <c:pt idx="17">
                  <c:v>1.1097999999999997</c:v>
                </c:pt>
                <c:pt idx="18">
                  <c:v>1.1374999999999997</c:v>
                </c:pt>
                <c:pt idx="19">
                  <c:v>1.1724999999999999</c:v>
                </c:pt>
                <c:pt idx="20">
                  <c:v>1.2193999999999998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24-4A35-BCF9-5442BF6038FF}"/>
            </c:ext>
          </c:extLst>
        </c:ser>
        <c:ser>
          <c:idx val="1"/>
          <c:order val="1"/>
          <c:tx>
            <c:strRef>
              <c:f>BIOBIN!$BS$2</c:f>
              <c:strCache>
                <c:ptCount val="1"/>
                <c:pt idx="0">
                  <c:v>China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BIOBIN!$BQ$3:$BQ$44</c:f>
              <c:numCache>
                <c:formatCode>0</c:formatCode>
                <c:ptCount val="42"/>
                <c:pt idx="0">
                  <c:v>0.36475349683679997</c:v>
                </c:pt>
                <c:pt idx="1">
                  <c:v>0.40122884652047996</c:v>
                </c:pt>
                <c:pt idx="2">
                  <c:v>0.43770419620415996</c:v>
                </c:pt>
                <c:pt idx="3">
                  <c:v>0.47417954588783995</c:v>
                </c:pt>
                <c:pt idx="4">
                  <c:v>0.51065489557152</c:v>
                </c:pt>
                <c:pt idx="5">
                  <c:v>0.54713024525520004</c:v>
                </c:pt>
                <c:pt idx="6">
                  <c:v>0.58360559493888009</c:v>
                </c:pt>
                <c:pt idx="7">
                  <c:v>0.62008094462256014</c:v>
                </c:pt>
                <c:pt idx="8">
                  <c:v>0.65655629430624018</c:v>
                </c:pt>
                <c:pt idx="9">
                  <c:v>0.69303164398992023</c:v>
                </c:pt>
                <c:pt idx="10">
                  <c:v>0.72950699367360028</c:v>
                </c:pt>
                <c:pt idx="11">
                  <c:v>0.87540839240832025</c:v>
                </c:pt>
                <c:pt idx="12">
                  <c:v>1.0213097911430402</c:v>
                </c:pt>
                <c:pt idx="13">
                  <c:v>1.1672111898777602</c:v>
                </c:pt>
                <c:pt idx="14">
                  <c:v>1.3131125886124801</c:v>
                </c:pt>
                <c:pt idx="15">
                  <c:v>1.4590139873472001</c:v>
                </c:pt>
                <c:pt idx="16">
                  <c:v>1.6049153860819201</c:v>
                </c:pt>
                <c:pt idx="17">
                  <c:v>1.75081678481664</c:v>
                </c:pt>
                <c:pt idx="18">
                  <c:v>1.89671818355136</c:v>
                </c:pt>
                <c:pt idx="19">
                  <c:v>2.04261958228608</c:v>
                </c:pt>
                <c:pt idx="20">
                  <c:v>2.1885209810208002</c:v>
                </c:pt>
                <c:pt idx="21">
                  <c:v>9.0781863143400005E-2</c:v>
                </c:pt>
                <c:pt idx="22">
                  <c:v>9.9860049457740005E-2</c:v>
                </c:pt>
                <c:pt idx="23">
                  <c:v>0.10893823577208001</c:v>
                </c:pt>
                <c:pt idx="24">
                  <c:v>0.11801642208642001</c:v>
                </c:pt>
                <c:pt idx="25">
                  <c:v>0.12709460840076001</c:v>
                </c:pt>
                <c:pt idx="26">
                  <c:v>0.13617279471510002</c:v>
                </c:pt>
                <c:pt idx="27">
                  <c:v>0.14525098102944001</c:v>
                </c:pt>
                <c:pt idx="28">
                  <c:v>0.15432916734377999</c:v>
                </c:pt>
                <c:pt idx="29">
                  <c:v>0.16340735365811998</c:v>
                </c:pt>
                <c:pt idx="30">
                  <c:v>0.17248553997245997</c:v>
                </c:pt>
                <c:pt idx="31">
                  <c:v>0.18156372628679995</c:v>
                </c:pt>
                <c:pt idx="32">
                  <c:v>0.21787647154415996</c:v>
                </c:pt>
                <c:pt idx="33">
                  <c:v>0.25418921680151996</c:v>
                </c:pt>
                <c:pt idx="34">
                  <c:v>0.29050196205887996</c:v>
                </c:pt>
                <c:pt idx="35">
                  <c:v>0.32681470731623996</c:v>
                </c:pt>
                <c:pt idx="36">
                  <c:v>0.36312745257359996</c:v>
                </c:pt>
                <c:pt idx="37">
                  <c:v>0.39944019783095996</c:v>
                </c:pt>
                <c:pt idx="38">
                  <c:v>0.43575294308831997</c:v>
                </c:pt>
                <c:pt idx="39">
                  <c:v>0.47206568834567997</c:v>
                </c:pt>
                <c:pt idx="40">
                  <c:v>0.50837843360303991</c:v>
                </c:pt>
                <c:pt idx="41">
                  <c:v>0.54469117886039986</c:v>
                </c:pt>
              </c:numCache>
            </c:numRef>
          </c:xVal>
          <c:yVal>
            <c:numRef>
              <c:f>BIOBIN!$BS$3:$BS$44</c:f>
              <c:numCache>
                <c:formatCode>0</c:formatCode>
                <c:ptCount val="42"/>
                <c:pt idx="21">
                  <c:v>0.84530000000000005</c:v>
                </c:pt>
                <c:pt idx="22">
                  <c:v>0.85960000000000003</c:v>
                </c:pt>
                <c:pt idx="23">
                  <c:v>0.87419999999999998</c:v>
                </c:pt>
                <c:pt idx="24">
                  <c:v>0.88900000000000001</c:v>
                </c:pt>
                <c:pt idx="25">
                  <c:v>0.90410000000000001</c:v>
                </c:pt>
                <c:pt idx="26">
                  <c:v>0.9194</c:v>
                </c:pt>
                <c:pt idx="27">
                  <c:v>0.93500000000000005</c:v>
                </c:pt>
                <c:pt idx="28">
                  <c:v>0.95079999999999998</c:v>
                </c:pt>
                <c:pt idx="29">
                  <c:v>0.96689999999999998</c:v>
                </c:pt>
                <c:pt idx="30">
                  <c:v>0.98329999999999995</c:v>
                </c:pt>
                <c:pt idx="31">
                  <c:v>1</c:v>
                </c:pt>
                <c:pt idx="32">
                  <c:v>1.0107999999999999</c:v>
                </c:pt>
                <c:pt idx="33">
                  <c:v>1.0226999999999999</c:v>
                </c:pt>
                <c:pt idx="34">
                  <c:v>1.0359</c:v>
                </c:pt>
                <c:pt idx="35">
                  <c:v>1.0507</c:v>
                </c:pt>
                <c:pt idx="36">
                  <c:v>1.0674999999999999</c:v>
                </c:pt>
                <c:pt idx="37">
                  <c:v>1.0869</c:v>
                </c:pt>
                <c:pt idx="38">
                  <c:v>1.1097999999999999</c:v>
                </c:pt>
                <c:pt idx="39">
                  <c:v>1.1375</c:v>
                </c:pt>
                <c:pt idx="40">
                  <c:v>1.1725000000000001</c:v>
                </c:pt>
                <c:pt idx="41">
                  <c:v>1.2194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24-4A35-BCF9-5442BF603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50320"/>
        <c:axId val="1501737840"/>
      </c:scatterChart>
      <c:valAx>
        <c:axId val="150175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37840"/>
        <c:crosses val="autoZero"/>
        <c:crossBetween val="midCat"/>
      </c:valAx>
      <c:valAx>
        <c:axId val="15017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50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BIOBMU!$BR$2</c:f>
              <c:strCache>
                <c:ptCount val="1"/>
                <c:pt idx="0">
                  <c:v>Global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BIOBMU!$BQ$3:$BQ$44</c:f>
              <c:numCache>
                <c:formatCode>0</c:formatCode>
                <c:ptCount val="42"/>
                <c:pt idx="0">
                  <c:v>0.31191007696559997</c:v>
                </c:pt>
                <c:pt idx="1">
                  <c:v>0.34310108466215999</c:v>
                </c:pt>
                <c:pt idx="2">
                  <c:v>0.37429209235872002</c:v>
                </c:pt>
                <c:pt idx="3">
                  <c:v>0.40548310005528004</c:v>
                </c:pt>
                <c:pt idx="4">
                  <c:v>0.43667410775184007</c:v>
                </c:pt>
                <c:pt idx="5">
                  <c:v>0.46786511544840009</c:v>
                </c:pt>
                <c:pt idx="6">
                  <c:v>0.49905612314496012</c:v>
                </c:pt>
                <c:pt idx="7">
                  <c:v>0.53024713084152009</c:v>
                </c:pt>
                <c:pt idx="8">
                  <c:v>0.56143813853808011</c:v>
                </c:pt>
                <c:pt idx="9">
                  <c:v>0.59262914623464014</c:v>
                </c:pt>
                <c:pt idx="10">
                  <c:v>0.62382015393120016</c:v>
                </c:pt>
                <c:pt idx="11">
                  <c:v>0.74858418471744015</c:v>
                </c:pt>
                <c:pt idx="12">
                  <c:v>0.87334821550368014</c:v>
                </c:pt>
                <c:pt idx="13">
                  <c:v>0.99811224628992012</c:v>
                </c:pt>
                <c:pt idx="14">
                  <c:v>1.1228762770761602</c:v>
                </c:pt>
                <c:pt idx="15">
                  <c:v>1.2476403078624003</c:v>
                </c:pt>
                <c:pt idx="16">
                  <c:v>1.3724043386486404</c:v>
                </c:pt>
                <c:pt idx="17">
                  <c:v>1.4971683694348805</c:v>
                </c:pt>
                <c:pt idx="18">
                  <c:v>1.6219324002211206</c:v>
                </c:pt>
                <c:pt idx="19">
                  <c:v>1.7466964310073607</c:v>
                </c:pt>
                <c:pt idx="20">
                  <c:v>1.8714604617936008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</c:numCache>
            </c:numRef>
          </c:xVal>
          <c:yVal>
            <c:numRef>
              <c:f>BIOBMU!$BR$3:$BR$44</c:f>
              <c:numCache>
                <c:formatCode>0</c:formatCode>
                <c:ptCount val="42"/>
                <c:pt idx="0">
                  <c:v>0.84530000000000016</c:v>
                </c:pt>
                <c:pt idx="1">
                  <c:v>0.85959999999999992</c:v>
                </c:pt>
                <c:pt idx="2">
                  <c:v>0.87419999999999976</c:v>
                </c:pt>
                <c:pt idx="3">
                  <c:v>0.88899999999999979</c:v>
                </c:pt>
                <c:pt idx="4">
                  <c:v>0.90410000000000001</c:v>
                </c:pt>
                <c:pt idx="5">
                  <c:v>0.91939999999999977</c:v>
                </c:pt>
                <c:pt idx="6">
                  <c:v>0.93499999999999983</c:v>
                </c:pt>
                <c:pt idx="7">
                  <c:v>0.95079999999999976</c:v>
                </c:pt>
                <c:pt idx="8">
                  <c:v>0.96689999999999987</c:v>
                </c:pt>
                <c:pt idx="9">
                  <c:v>0.98329999999999973</c:v>
                </c:pt>
                <c:pt idx="10">
                  <c:v>1</c:v>
                </c:pt>
                <c:pt idx="11">
                  <c:v>1.0107999999999997</c:v>
                </c:pt>
                <c:pt idx="12">
                  <c:v>1.0226999999999999</c:v>
                </c:pt>
                <c:pt idx="13">
                  <c:v>1.0358999999999998</c:v>
                </c:pt>
                <c:pt idx="14">
                  <c:v>1.0506999999999997</c:v>
                </c:pt>
                <c:pt idx="15">
                  <c:v>1.0674999999999999</c:v>
                </c:pt>
                <c:pt idx="16">
                  <c:v>1.0869</c:v>
                </c:pt>
                <c:pt idx="17">
                  <c:v>1.1097999999999997</c:v>
                </c:pt>
                <c:pt idx="18">
                  <c:v>1.1374999999999997</c:v>
                </c:pt>
                <c:pt idx="19">
                  <c:v>1.1724999999999999</c:v>
                </c:pt>
                <c:pt idx="20">
                  <c:v>1.2193999999999998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31-4521-B12D-D4D00558F116}"/>
            </c:ext>
          </c:extLst>
        </c:ser>
        <c:ser>
          <c:idx val="1"/>
          <c:order val="1"/>
          <c:tx>
            <c:strRef>
              <c:f>BIOBMU!$BS$2</c:f>
              <c:strCache>
                <c:ptCount val="1"/>
                <c:pt idx="0">
                  <c:v>EU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BIOBMU!$BQ$3:$BQ$44</c:f>
              <c:numCache>
                <c:formatCode>0</c:formatCode>
                <c:ptCount val="42"/>
                <c:pt idx="0">
                  <c:v>0.31191007696559997</c:v>
                </c:pt>
                <c:pt idx="1">
                  <c:v>0.34310108466215999</c:v>
                </c:pt>
                <c:pt idx="2">
                  <c:v>0.37429209235872002</c:v>
                </c:pt>
                <c:pt idx="3">
                  <c:v>0.40548310005528004</c:v>
                </c:pt>
                <c:pt idx="4">
                  <c:v>0.43667410775184007</c:v>
                </c:pt>
                <c:pt idx="5">
                  <c:v>0.46786511544840009</c:v>
                </c:pt>
                <c:pt idx="6">
                  <c:v>0.49905612314496012</c:v>
                </c:pt>
                <c:pt idx="7">
                  <c:v>0.53024713084152009</c:v>
                </c:pt>
                <c:pt idx="8">
                  <c:v>0.56143813853808011</c:v>
                </c:pt>
                <c:pt idx="9">
                  <c:v>0.59262914623464014</c:v>
                </c:pt>
                <c:pt idx="10">
                  <c:v>0.62382015393120016</c:v>
                </c:pt>
                <c:pt idx="11">
                  <c:v>0.74858418471744015</c:v>
                </c:pt>
                <c:pt idx="12">
                  <c:v>0.87334821550368014</c:v>
                </c:pt>
                <c:pt idx="13">
                  <c:v>0.99811224628992012</c:v>
                </c:pt>
                <c:pt idx="14">
                  <c:v>1.1228762770761602</c:v>
                </c:pt>
                <c:pt idx="15">
                  <c:v>1.2476403078624003</c:v>
                </c:pt>
                <c:pt idx="16">
                  <c:v>1.3724043386486404</c:v>
                </c:pt>
                <c:pt idx="17">
                  <c:v>1.4971683694348805</c:v>
                </c:pt>
                <c:pt idx="18">
                  <c:v>1.6219324002211206</c:v>
                </c:pt>
                <c:pt idx="19">
                  <c:v>1.7466964310073607</c:v>
                </c:pt>
                <c:pt idx="20">
                  <c:v>1.8714604617936008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</c:numCache>
            </c:numRef>
          </c:xVal>
          <c:yVal>
            <c:numRef>
              <c:f>BIOBMU!$BS$3:$BS$44</c:f>
              <c:numCache>
                <c:formatCode>0</c:formatCode>
                <c:ptCount val="42"/>
                <c:pt idx="21">
                  <c:v>0.84530000000000005</c:v>
                </c:pt>
                <c:pt idx="22">
                  <c:v>0.85960000000000003</c:v>
                </c:pt>
                <c:pt idx="23">
                  <c:v>0.87419999999999998</c:v>
                </c:pt>
                <c:pt idx="24">
                  <c:v>0.88900000000000001</c:v>
                </c:pt>
                <c:pt idx="25">
                  <c:v>0.90410000000000001</c:v>
                </c:pt>
                <c:pt idx="26">
                  <c:v>0.9194</c:v>
                </c:pt>
                <c:pt idx="27">
                  <c:v>0.93500000000000005</c:v>
                </c:pt>
                <c:pt idx="28">
                  <c:v>0.95079999999999998</c:v>
                </c:pt>
                <c:pt idx="29">
                  <c:v>0.96689999999999998</c:v>
                </c:pt>
                <c:pt idx="30">
                  <c:v>0.98329999999999995</c:v>
                </c:pt>
                <c:pt idx="31">
                  <c:v>1</c:v>
                </c:pt>
                <c:pt idx="32">
                  <c:v>1.0107999999999999</c:v>
                </c:pt>
                <c:pt idx="33">
                  <c:v>1.0226999999999999</c:v>
                </c:pt>
                <c:pt idx="34">
                  <c:v>1.0359</c:v>
                </c:pt>
                <c:pt idx="35">
                  <c:v>1.0507</c:v>
                </c:pt>
                <c:pt idx="36">
                  <c:v>1.0674999999999999</c:v>
                </c:pt>
                <c:pt idx="37">
                  <c:v>1.0869</c:v>
                </c:pt>
                <c:pt idx="38">
                  <c:v>1.1097999999999999</c:v>
                </c:pt>
                <c:pt idx="39">
                  <c:v>1.1375</c:v>
                </c:pt>
                <c:pt idx="40">
                  <c:v>1.1725000000000001</c:v>
                </c:pt>
                <c:pt idx="41">
                  <c:v>1.2194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31-4521-B12D-D4D00558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50320"/>
        <c:axId val="1501737840"/>
      </c:scatterChart>
      <c:valAx>
        <c:axId val="150175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37840"/>
        <c:crosses val="autoZero"/>
        <c:crossBetween val="midCat"/>
      </c:valAx>
      <c:valAx>
        <c:axId val="15017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50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OILNCR!$BR$2</c:f>
              <c:strCache>
                <c:ptCount val="1"/>
                <c:pt idx="0">
                  <c:v>Global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OILNCR!$BQ$3:$BQ$44</c:f>
              <c:numCache>
                <c:formatCode>0</c:formatCode>
                <c:ptCount val="42"/>
                <c:pt idx="0">
                  <c:v>1.3409255696759999</c:v>
                </c:pt>
                <c:pt idx="1">
                  <c:v>1.4750181266436</c:v>
                </c:pt>
                <c:pt idx="2">
                  <c:v>1.6091106836111999</c:v>
                </c:pt>
                <c:pt idx="3">
                  <c:v>1.7432032405787998</c:v>
                </c:pt>
                <c:pt idx="4">
                  <c:v>1.8772957975463997</c:v>
                </c:pt>
                <c:pt idx="5">
                  <c:v>2.0113883545139997</c:v>
                </c:pt>
                <c:pt idx="6">
                  <c:v>2.1454809114815996</c:v>
                </c:pt>
                <c:pt idx="7">
                  <c:v>2.2795734684491995</c:v>
                </c:pt>
                <c:pt idx="8">
                  <c:v>2.4136660254167994</c:v>
                </c:pt>
                <c:pt idx="9">
                  <c:v>2.5477585823843993</c:v>
                </c:pt>
                <c:pt idx="10">
                  <c:v>2.6818511393519993</c:v>
                </c:pt>
                <c:pt idx="11">
                  <c:v>3.2182213672223994</c:v>
                </c:pt>
                <c:pt idx="12">
                  <c:v>3.7545915950927995</c:v>
                </c:pt>
                <c:pt idx="13">
                  <c:v>4.2909618229631992</c:v>
                </c:pt>
                <c:pt idx="14">
                  <c:v>4.8273320508335988</c:v>
                </c:pt>
                <c:pt idx="15">
                  <c:v>5.3637022787039985</c:v>
                </c:pt>
                <c:pt idx="16">
                  <c:v>5.9000725065743982</c:v>
                </c:pt>
                <c:pt idx="17">
                  <c:v>6.4364427344447979</c:v>
                </c:pt>
                <c:pt idx="18">
                  <c:v>6.9728129623151975</c:v>
                </c:pt>
                <c:pt idx="19">
                  <c:v>7.5091831901855972</c:v>
                </c:pt>
                <c:pt idx="20">
                  <c:v>7.5091831901855972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xVal>
          <c:yVal>
            <c:numRef>
              <c:f>OILNCR!$BR$3:$BR$44</c:f>
              <c:numCache>
                <c:formatCode>0</c:formatCode>
                <c:ptCount val="42"/>
                <c:pt idx="0">
                  <c:v>12.679500000000003</c:v>
                </c:pt>
                <c:pt idx="1">
                  <c:v>12.894399999999999</c:v>
                </c:pt>
                <c:pt idx="2">
                  <c:v>13.112899999999998</c:v>
                </c:pt>
                <c:pt idx="3">
                  <c:v>13.3352</c:v>
                </c:pt>
                <c:pt idx="4">
                  <c:v>13.561199999999999</c:v>
                </c:pt>
                <c:pt idx="5">
                  <c:v>13.791099999999998</c:v>
                </c:pt>
                <c:pt idx="6">
                  <c:v>14.024799999999999</c:v>
                </c:pt>
                <c:pt idx="7">
                  <c:v>14.262499999999998</c:v>
                </c:pt>
                <c:pt idx="8">
                  <c:v>14.504200000000001</c:v>
                </c:pt>
                <c:pt idx="9">
                  <c:v>14.75</c:v>
                </c:pt>
                <c:pt idx="10">
                  <c:v>15</c:v>
                </c:pt>
                <c:pt idx="11">
                  <c:v>15.1622</c:v>
                </c:pt>
                <c:pt idx="12">
                  <c:v>15.340599999999998</c:v>
                </c:pt>
                <c:pt idx="13">
                  <c:v>15.538499999999999</c:v>
                </c:pt>
                <c:pt idx="14">
                  <c:v>15.7605</c:v>
                </c:pt>
                <c:pt idx="15">
                  <c:v>16.012699999999995</c:v>
                </c:pt>
                <c:pt idx="16">
                  <c:v>16.303799999999999</c:v>
                </c:pt>
                <c:pt idx="17">
                  <c:v>16.646999999999998</c:v>
                </c:pt>
                <c:pt idx="18">
                  <c:v>17.063199999999995</c:v>
                </c:pt>
                <c:pt idx="19">
                  <c:v>17.588199999999997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16-4D68-8A99-399A33F6D8CC}"/>
            </c:ext>
          </c:extLst>
        </c:ser>
        <c:ser>
          <c:idx val="1"/>
          <c:order val="1"/>
          <c:tx>
            <c:strRef>
              <c:f>OILNCR!$BS$2</c:f>
              <c:strCache>
                <c:ptCount val="1"/>
                <c:pt idx="0">
                  <c:v>China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OILNCR!$BQ$3:$BQ$44</c:f>
              <c:numCache>
                <c:formatCode>0</c:formatCode>
                <c:ptCount val="42"/>
                <c:pt idx="0">
                  <c:v>1.3409255696759999</c:v>
                </c:pt>
                <c:pt idx="1">
                  <c:v>1.4750181266436</c:v>
                </c:pt>
                <c:pt idx="2">
                  <c:v>1.6091106836111999</c:v>
                </c:pt>
                <c:pt idx="3">
                  <c:v>1.7432032405787998</c:v>
                </c:pt>
                <c:pt idx="4">
                  <c:v>1.8772957975463997</c:v>
                </c:pt>
                <c:pt idx="5">
                  <c:v>2.0113883545139997</c:v>
                </c:pt>
                <c:pt idx="6">
                  <c:v>2.1454809114815996</c:v>
                </c:pt>
                <c:pt idx="7">
                  <c:v>2.2795734684491995</c:v>
                </c:pt>
                <c:pt idx="8">
                  <c:v>2.4136660254167994</c:v>
                </c:pt>
                <c:pt idx="9">
                  <c:v>2.5477585823843993</c:v>
                </c:pt>
                <c:pt idx="10">
                  <c:v>2.6818511393519993</c:v>
                </c:pt>
                <c:pt idx="11">
                  <c:v>3.2182213672223994</c:v>
                </c:pt>
                <c:pt idx="12">
                  <c:v>3.7545915950927995</c:v>
                </c:pt>
                <c:pt idx="13">
                  <c:v>4.2909618229631992</c:v>
                </c:pt>
                <c:pt idx="14">
                  <c:v>4.8273320508335988</c:v>
                </c:pt>
                <c:pt idx="15">
                  <c:v>5.3637022787039985</c:v>
                </c:pt>
                <c:pt idx="16">
                  <c:v>5.9000725065743982</c:v>
                </c:pt>
                <c:pt idx="17">
                  <c:v>6.4364427344447979</c:v>
                </c:pt>
                <c:pt idx="18">
                  <c:v>6.9728129623151975</c:v>
                </c:pt>
                <c:pt idx="19">
                  <c:v>7.5091831901855972</c:v>
                </c:pt>
                <c:pt idx="20">
                  <c:v>7.5091831901855972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xVal>
          <c:yVal>
            <c:numRef>
              <c:f>OILNCR!$BS$3:$BS$44</c:f>
              <c:numCache>
                <c:formatCode>0</c:formatCode>
                <c:ptCount val="42"/>
                <c:pt idx="21">
                  <c:v>12.679500000000001</c:v>
                </c:pt>
                <c:pt idx="22">
                  <c:v>12.894399999999999</c:v>
                </c:pt>
                <c:pt idx="23">
                  <c:v>13.1129</c:v>
                </c:pt>
                <c:pt idx="24">
                  <c:v>13.3352</c:v>
                </c:pt>
                <c:pt idx="25">
                  <c:v>13.561199999999999</c:v>
                </c:pt>
                <c:pt idx="26">
                  <c:v>13.7911</c:v>
                </c:pt>
                <c:pt idx="27">
                  <c:v>14.024800000000001</c:v>
                </c:pt>
                <c:pt idx="28">
                  <c:v>14.262499999999999</c:v>
                </c:pt>
                <c:pt idx="29">
                  <c:v>14.504200000000001</c:v>
                </c:pt>
                <c:pt idx="30">
                  <c:v>14.75</c:v>
                </c:pt>
                <c:pt idx="31">
                  <c:v>15</c:v>
                </c:pt>
                <c:pt idx="32">
                  <c:v>15.1622</c:v>
                </c:pt>
                <c:pt idx="33">
                  <c:v>15.3406</c:v>
                </c:pt>
                <c:pt idx="34">
                  <c:v>15.538500000000001</c:v>
                </c:pt>
                <c:pt idx="35">
                  <c:v>15.7605</c:v>
                </c:pt>
                <c:pt idx="36">
                  <c:v>16.012699999999999</c:v>
                </c:pt>
                <c:pt idx="37">
                  <c:v>16.303799999999999</c:v>
                </c:pt>
                <c:pt idx="38">
                  <c:v>16.646999999999998</c:v>
                </c:pt>
                <c:pt idx="39">
                  <c:v>17.063199999999998</c:v>
                </c:pt>
                <c:pt idx="40">
                  <c:v>17.588200000000001</c:v>
                </c:pt>
                <c:pt idx="41">
                  <c:v>18.291699999999999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16-4D68-8A99-399A33F6D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50320"/>
        <c:axId val="1501737840"/>
      </c:scatterChart>
      <c:valAx>
        <c:axId val="150175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37840"/>
        <c:crosses val="autoZero"/>
        <c:crossBetween val="midCat"/>
      </c:valAx>
      <c:valAx>
        <c:axId val="15017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50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BIOBSL!$BR$2</c:f>
              <c:strCache>
                <c:ptCount val="1"/>
                <c:pt idx="0">
                  <c:v>Global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BIOBSL!$BQ$3:$BQ$44</c:f>
              <c:numCache>
                <c:formatCode>0</c:formatCode>
                <c:ptCount val="42"/>
                <c:pt idx="0">
                  <c:v>16.5660516377676</c:v>
                </c:pt>
                <c:pt idx="1">
                  <c:v>18.22265680154436</c:v>
                </c:pt>
                <c:pt idx="2">
                  <c:v>19.87926196532112</c:v>
                </c:pt>
                <c:pt idx="3">
                  <c:v>21.53586712909788</c:v>
                </c:pt>
                <c:pt idx="4">
                  <c:v>23.192472292874641</c:v>
                </c:pt>
                <c:pt idx="5">
                  <c:v>24.849077456651401</c:v>
                </c:pt>
                <c:pt idx="6">
                  <c:v>26.505682620428161</c:v>
                </c:pt>
                <c:pt idx="7">
                  <c:v>28.162287784204921</c:v>
                </c:pt>
                <c:pt idx="8">
                  <c:v>29.818892947981681</c:v>
                </c:pt>
                <c:pt idx="9">
                  <c:v>31.475498111758441</c:v>
                </c:pt>
                <c:pt idx="10">
                  <c:v>33.132103275535201</c:v>
                </c:pt>
                <c:pt idx="11">
                  <c:v>39.758523930642241</c:v>
                </c:pt>
                <c:pt idx="12">
                  <c:v>46.384944585749281</c:v>
                </c:pt>
                <c:pt idx="13">
                  <c:v>53.011365240856321</c:v>
                </c:pt>
                <c:pt idx="14">
                  <c:v>59.637785895963361</c:v>
                </c:pt>
                <c:pt idx="15">
                  <c:v>66.264206551070401</c:v>
                </c:pt>
                <c:pt idx="16">
                  <c:v>72.890627206177442</c:v>
                </c:pt>
                <c:pt idx="17">
                  <c:v>79.517047861284482</c:v>
                </c:pt>
                <c:pt idx="18">
                  <c:v>86.143468516391522</c:v>
                </c:pt>
                <c:pt idx="19">
                  <c:v>92.769889171498562</c:v>
                </c:pt>
                <c:pt idx="20">
                  <c:v>99.396309826605602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</c:numCache>
            </c:numRef>
          </c:xVal>
          <c:yVal>
            <c:numRef>
              <c:f>BIOBSL!$BR$3:$BR$44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1C-4096-8A31-CAEE698B53B1}"/>
            </c:ext>
          </c:extLst>
        </c:ser>
        <c:ser>
          <c:idx val="1"/>
          <c:order val="1"/>
          <c:tx>
            <c:strRef>
              <c:f>BIOBSL!$BS$2</c:f>
              <c:strCache>
                <c:ptCount val="1"/>
                <c:pt idx="0">
                  <c:v>EU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BIOBSL!$BQ$3:$BQ$44</c:f>
              <c:numCache>
                <c:formatCode>0</c:formatCode>
                <c:ptCount val="42"/>
                <c:pt idx="0">
                  <c:v>16.5660516377676</c:v>
                </c:pt>
                <c:pt idx="1">
                  <c:v>18.22265680154436</c:v>
                </c:pt>
                <c:pt idx="2">
                  <c:v>19.87926196532112</c:v>
                </c:pt>
                <c:pt idx="3">
                  <c:v>21.53586712909788</c:v>
                </c:pt>
                <c:pt idx="4">
                  <c:v>23.192472292874641</c:v>
                </c:pt>
                <c:pt idx="5">
                  <c:v>24.849077456651401</c:v>
                </c:pt>
                <c:pt idx="6">
                  <c:v>26.505682620428161</c:v>
                </c:pt>
                <c:pt idx="7">
                  <c:v>28.162287784204921</c:v>
                </c:pt>
                <c:pt idx="8">
                  <c:v>29.818892947981681</c:v>
                </c:pt>
                <c:pt idx="9">
                  <c:v>31.475498111758441</c:v>
                </c:pt>
                <c:pt idx="10">
                  <c:v>33.132103275535201</c:v>
                </c:pt>
                <c:pt idx="11">
                  <c:v>39.758523930642241</c:v>
                </c:pt>
                <c:pt idx="12">
                  <c:v>46.384944585749281</c:v>
                </c:pt>
                <c:pt idx="13">
                  <c:v>53.011365240856321</c:v>
                </c:pt>
                <c:pt idx="14">
                  <c:v>59.637785895963361</c:v>
                </c:pt>
                <c:pt idx="15">
                  <c:v>66.264206551070401</c:v>
                </c:pt>
                <c:pt idx="16">
                  <c:v>72.890627206177442</c:v>
                </c:pt>
                <c:pt idx="17">
                  <c:v>79.517047861284482</c:v>
                </c:pt>
                <c:pt idx="18">
                  <c:v>86.143468516391522</c:v>
                </c:pt>
                <c:pt idx="19">
                  <c:v>92.769889171498562</c:v>
                </c:pt>
                <c:pt idx="20">
                  <c:v>99.396309826605602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</c:numCache>
            </c:numRef>
          </c:xVal>
          <c:yVal>
            <c:numRef>
              <c:f>BIOBSL!$BS$3:$BS$44</c:f>
              <c:numCache>
                <c:formatCode>0</c:formatCode>
                <c:ptCount val="42"/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1C-4096-8A31-CAEE698B5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50320"/>
        <c:axId val="1501737840"/>
      </c:scatterChart>
      <c:valAx>
        <c:axId val="150175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37840"/>
        <c:crosses val="autoZero"/>
        <c:crossBetween val="midCat"/>
      </c:valAx>
      <c:valAx>
        <c:axId val="15017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50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BIOGAS!$BR$2</c:f>
              <c:strCache>
                <c:ptCount val="1"/>
                <c:pt idx="0">
                  <c:v>Global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BIOGAS!$BQ$3:$BQ$44</c:f>
              <c:numCache>
                <c:formatCode>0</c:formatCode>
                <c:ptCount val="42"/>
                <c:pt idx="0">
                  <c:v>0.36214399209420001</c:v>
                </c:pt>
                <c:pt idx="1">
                  <c:v>0.39835839130362</c:v>
                </c:pt>
                <c:pt idx="2">
                  <c:v>0.43457279051303999</c:v>
                </c:pt>
                <c:pt idx="3">
                  <c:v>0.47078718972245998</c:v>
                </c:pt>
                <c:pt idx="4">
                  <c:v>0.50700158893187997</c:v>
                </c:pt>
                <c:pt idx="5">
                  <c:v>0.54321598814130001</c:v>
                </c:pt>
                <c:pt idx="6">
                  <c:v>0.57943038735072006</c:v>
                </c:pt>
                <c:pt idx="7">
                  <c:v>0.6156447865601401</c:v>
                </c:pt>
                <c:pt idx="8">
                  <c:v>0.65185918576956015</c:v>
                </c:pt>
                <c:pt idx="9">
                  <c:v>0.68807358497898019</c:v>
                </c:pt>
                <c:pt idx="10">
                  <c:v>0.72428798418840024</c:v>
                </c:pt>
                <c:pt idx="11">
                  <c:v>0.86914558102608019</c:v>
                </c:pt>
                <c:pt idx="12">
                  <c:v>1.0140031778637602</c:v>
                </c:pt>
                <c:pt idx="13">
                  <c:v>1.1588607747014401</c:v>
                </c:pt>
                <c:pt idx="14">
                  <c:v>1.3037183715391201</c:v>
                </c:pt>
                <c:pt idx="15">
                  <c:v>1.4485759683768</c:v>
                </c:pt>
                <c:pt idx="16">
                  <c:v>1.59343356521448</c:v>
                </c:pt>
                <c:pt idx="17">
                  <c:v>1.7382911620521599</c:v>
                </c:pt>
                <c:pt idx="18">
                  <c:v>1.8831487588898399</c:v>
                </c:pt>
                <c:pt idx="19">
                  <c:v>2.0280063557275199</c:v>
                </c:pt>
                <c:pt idx="20">
                  <c:v>2.1728639525652</c:v>
                </c:pt>
                <c:pt idx="21">
                  <c:v>0.15280576939080001</c:v>
                </c:pt>
                <c:pt idx="22">
                  <c:v>0.16808634632988001</c:v>
                </c:pt>
                <c:pt idx="23">
                  <c:v>0.18336692326896001</c:v>
                </c:pt>
                <c:pt idx="24">
                  <c:v>0.19864750020804001</c:v>
                </c:pt>
                <c:pt idx="25">
                  <c:v>0.21392807714712</c:v>
                </c:pt>
                <c:pt idx="26">
                  <c:v>0.2292086540862</c:v>
                </c:pt>
                <c:pt idx="27">
                  <c:v>0.24448923102528</c:v>
                </c:pt>
                <c:pt idx="28">
                  <c:v>0.25976980796436</c:v>
                </c:pt>
                <c:pt idx="29">
                  <c:v>0.27505038490344003</c:v>
                </c:pt>
                <c:pt idx="30">
                  <c:v>0.29033096184252005</c:v>
                </c:pt>
                <c:pt idx="31">
                  <c:v>0.30561153878160008</c:v>
                </c:pt>
                <c:pt idx="32">
                  <c:v>0.36673384653792007</c:v>
                </c:pt>
                <c:pt idx="33">
                  <c:v>0.42785615429424007</c:v>
                </c:pt>
                <c:pt idx="34">
                  <c:v>0.48897846205056006</c:v>
                </c:pt>
                <c:pt idx="35">
                  <c:v>0.55010076980688005</c:v>
                </c:pt>
                <c:pt idx="36">
                  <c:v>0.61122307756320005</c:v>
                </c:pt>
                <c:pt idx="37">
                  <c:v>0.67234538531952004</c:v>
                </c:pt>
                <c:pt idx="38">
                  <c:v>0.73346769307584003</c:v>
                </c:pt>
                <c:pt idx="39">
                  <c:v>0.79459000083216003</c:v>
                </c:pt>
                <c:pt idx="40">
                  <c:v>0.85571230858848002</c:v>
                </c:pt>
                <c:pt idx="41">
                  <c:v>0.91683461634480001</c:v>
                </c:pt>
              </c:numCache>
            </c:numRef>
          </c:xVal>
          <c:yVal>
            <c:numRef>
              <c:f>BIOGAS!$BR$3:$BR$44</c:f>
              <c:numCache>
                <c:formatCode>0</c:formatCode>
                <c:ptCount val="42"/>
                <c:pt idx="0">
                  <c:v>8.4527999999999999</c:v>
                </c:pt>
                <c:pt idx="1">
                  <c:v>8.5961000000000034</c:v>
                </c:pt>
                <c:pt idx="2">
                  <c:v>8.7418000000000013</c:v>
                </c:pt>
                <c:pt idx="3">
                  <c:v>8.8900000000000041</c:v>
                </c:pt>
                <c:pt idx="4">
                  <c:v>9.0406999999999993</c:v>
                </c:pt>
                <c:pt idx="5">
                  <c:v>9.1939000000000011</c:v>
                </c:pt>
                <c:pt idx="6">
                  <c:v>9.3497000000000039</c:v>
                </c:pt>
                <c:pt idx="7">
                  <c:v>9.5082000000000022</c:v>
                </c:pt>
                <c:pt idx="8">
                  <c:v>9.6694000000000013</c:v>
                </c:pt>
                <c:pt idx="9">
                  <c:v>9.8333000000000013</c:v>
                </c:pt>
                <c:pt idx="10">
                  <c:v>10.000000000000002</c:v>
                </c:pt>
                <c:pt idx="11">
                  <c:v>10.108100000000002</c:v>
                </c:pt>
                <c:pt idx="12">
                  <c:v>10.227000000000004</c:v>
                </c:pt>
                <c:pt idx="13">
                  <c:v>10.359000000000004</c:v>
                </c:pt>
                <c:pt idx="14">
                  <c:v>10.507000000000001</c:v>
                </c:pt>
                <c:pt idx="15">
                  <c:v>10.675100000000002</c:v>
                </c:pt>
                <c:pt idx="16">
                  <c:v>10.869200000000001</c:v>
                </c:pt>
                <c:pt idx="17">
                  <c:v>11.098000000000003</c:v>
                </c:pt>
                <c:pt idx="18">
                  <c:v>11.375500000000004</c:v>
                </c:pt>
                <c:pt idx="19">
                  <c:v>11.725500000000004</c:v>
                </c:pt>
                <c:pt idx="20">
                  <c:v>12.194500000000001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48-46FE-9588-DD84A27B0379}"/>
            </c:ext>
          </c:extLst>
        </c:ser>
        <c:ser>
          <c:idx val="1"/>
          <c:order val="1"/>
          <c:tx>
            <c:strRef>
              <c:f>BIOGAS!$BS$2</c:f>
              <c:strCache>
                <c:ptCount val="1"/>
                <c:pt idx="0">
                  <c:v>China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BIOGAS!$BQ$3:$BQ$44</c:f>
              <c:numCache>
                <c:formatCode>0</c:formatCode>
                <c:ptCount val="42"/>
                <c:pt idx="0">
                  <c:v>0.36214399209420001</c:v>
                </c:pt>
                <c:pt idx="1">
                  <c:v>0.39835839130362</c:v>
                </c:pt>
                <c:pt idx="2">
                  <c:v>0.43457279051303999</c:v>
                </c:pt>
                <c:pt idx="3">
                  <c:v>0.47078718972245998</c:v>
                </c:pt>
                <c:pt idx="4">
                  <c:v>0.50700158893187997</c:v>
                </c:pt>
                <c:pt idx="5">
                  <c:v>0.54321598814130001</c:v>
                </c:pt>
                <c:pt idx="6">
                  <c:v>0.57943038735072006</c:v>
                </c:pt>
                <c:pt idx="7">
                  <c:v>0.6156447865601401</c:v>
                </c:pt>
                <c:pt idx="8">
                  <c:v>0.65185918576956015</c:v>
                </c:pt>
                <c:pt idx="9">
                  <c:v>0.68807358497898019</c:v>
                </c:pt>
                <c:pt idx="10">
                  <c:v>0.72428798418840024</c:v>
                </c:pt>
                <c:pt idx="11">
                  <c:v>0.86914558102608019</c:v>
                </c:pt>
                <c:pt idx="12">
                  <c:v>1.0140031778637602</c:v>
                </c:pt>
                <c:pt idx="13">
                  <c:v>1.1588607747014401</c:v>
                </c:pt>
                <c:pt idx="14">
                  <c:v>1.3037183715391201</c:v>
                </c:pt>
                <c:pt idx="15">
                  <c:v>1.4485759683768</c:v>
                </c:pt>
                <c:pt idx="16">
                  <c:v>1.59343356521448</c:v>
                </c:pt>
                <c:pt idx="17">
                  <c:v>1.7382911620521599</c:v>
                </c:pt>
                <c:pt idx="18">
                  <c:v>1.8831487588898399</c:v>
                </c:pt>
                <c:pt idx="19">
                  <c:v>2.0280063557275199</c:v>
                </c:pt>
                <c:pt idx="20">
                  <c:v>2.1728639525652</c:v>
                </c:pt>
                <c:pt idx="21">
                  <c:v>0.15280576939080001</c:v>
                </c:pt>
                <c:pt idx="22">
                  <c:v>0.16808634632988001</c:v>
                </c:pt>
                <c:pt idx="23">
                  <c:v>0.18336692326896001</c:v>
                </c:pt>
                <c:pt idx="24">
                  <c:v>0.19864750020804001</c:v>
                </c:pt>
                <c:pt idx="25">
                  <c:v>0.21392807714712</c:v>
                </c:pt>
                <c:pt idx="26">
                  <c:v>0.2292086540862</c:v>
                </c:pt>
                <c:pt idx="27">
                  <c:v>0.24448923102528</c:v>
                </c:pt>
                <c:pt idx="28">
                  <c:v>0.25976980796436</c:v>
                </c:pt>
                <c:pt idx="29">
                  <c:v>0.27505038490344003</c:v>
                </c:pt>
                <c:pt idx="30">
                  <c:v>0.29033096184252005</c:v>
                </c:pt>
                <c:pt idx="31">
                  <c:v>0.30561153878160008</c:v>
                </c:pt>
                <c:pt idx="32">
                  <c:v>0.36673384653792007</c:v>
                </c:pt>
                <c:pt idx="33">
                  <c:v>0.42785615429424007</c:v>
                </c:pt>
                <c:pt idx="34">
                  <c:v>0.48897846205056006</c:v>
                </c:pt>
                <c:pt idx="35">
                  <c:v>0.55010076980688005</c:v>
                </c:pt>
                <c:pt idx="36">
                  <c:v>0.61122307756320005</c:v>
                </c:pt>
                <c:pt idx="37">
                  <c:v>0.67234538531952004</c:v>
                </c:pt>
                <c:pt idx="38">
                  <c:v>0.73346769307584003</c:v>
                </c:pt>
                <c:pt idx="39">
                  <c:v>0.79459000083216003</c:v>
                </c:pt>
                <c:pt idx="40">
                  <c:v>0.85571230858848002</c:v>
                </c:pt>
                <c:pt idx="41">
                  <c:v>0.91683461634480001</c:v>
                </c:pt>
              </c:numCache>
            </c:numRef>
          </c:xVal>
          <c:yVal>
            <c:numRef>
              <c:f>BIOGAS!$BS$3:$BS$44</c:f>
              <c:numCache>
                <c:formatCode>0</c:formatCode>
                <c:ptCount val="42"/>
                <c:pt idx="21">
                  <c:v>8.4527999999999999</c:v>
                </c:pt>
                <c:pt idx="22">
                  <c:v>8.5960999999999999</c:v>
                </c:pt>
                <c:pt idx="23">
                  <c:v>8.7417999999999996</c:v>
                </c:pt>
                <c:pt idx="24">
                  <c:v>8.89</c:v>
                </c:pt>
                <c:pt idx="25">
                  <c:v>9.0406999999999993</c:v>
                </c:pt>
                <c:pt idx="26">
                  <c:v>9.1938999999999993</c:v>
                </c:pt>
                <c:pt idx="27">
                  <c:v>9.3497000000000003</c:v>
                </c:pt>
                <c:pt idx="28">
                  <c:v>9.5082000000000004</c:v>
                </c:pt>
                <c:pt idx="29">
                  <c:v>9.6693999999999996</c:v>
                </c:pt>
                <c:pt idx="30">
                  <c:v>9.8332999999999995</c:v>
                </c:pt>
                <c:pt idx="31">
                  <c:v>10</c:v>
                </c:pt>
                <c:pt idx="32">
                  <c:v>10.1081</c:v>
                </c:pt>
                <c:pt idx="33">
                  <c:v>10.227</c:v>
                </c:pt>
                <c:pt idx="34">
                  <c:v>10.359</c:v>
                </c:pt>
                <c:pt idx="35">
                  <c:v>10.507</c:v>
                </c:pt>
                <c:pt idx="36">
                  <c:v>10.6751</c:v>
                </c:pt>
                <c:pt idx="37">
                  <c:v>10.869199999999999</c:v>
                </c:pt>
                <c:pt idx="38">
                  <c:v>11.098000000000001</c:v>
                </c:pt>
                <c:pt idx="39">
                  <c:v>11.375500000000001</c:v>
                </c:pt>
                <c:pt idx="40">
                  <c:v>11.7255</c:v>
                </c:pt>
                <c:pt idx="41">
                  <c:v>12.1945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48-46FE-9588-DD84A27B0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50320"/>
        <c:axId val="1501737840"/>
      </c:scatterChart>
      <c:valAx>
        <c:axId val="150175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37840"/>
        <c:crosses val="autoZero"/>
        <c:crossBetween val="midCat"/>
      </c:valAx>
      <c:valAx>
        <c:axId val="15017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50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17</xdr:row>
      <xdr:rowOff>109537</xdr:rowOff>
    </xdr:from>
    <xdr:to>
      <xdr:col>18</xdr:col>
      <xdr:colOff>0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5A43CD-20D4-40EC-B183-82809A540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17</xdr:row>
      <xdr:rowOff>109537</xdr:rowOff>
    </xdr:from>
    <xdr:to>
      <xdr:col>18</xdr:col>
      <xdr:colOff>0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EC973E-5DE0-4D27-A82D-12E1F7E4B5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17</xdr:row>
      <xdr:rowOff>119062</xdr:rowOff>
    </xdr:from>
    <xdr:to>
      <xdr:col>18</xdr:col>
      <xdr:colOff>0</xdr:colOff>
      <xdr:row>38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4E8104-AA58-43C3-B3A9-B26D6CE7EE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17</xdr:row>
      <xdr:rowOff>119062</xdr:rowOff>
    </xdr:from>
    <xdr:to>
      <xdr:col>18</xdr:col>
      <xdr:colOff>0</xdr:colOff>
      <xdr:row>38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FC6D93-6E47-46AA-A069-C8C838B56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17</xdr:row>
      <xdr:rowOff>119062</xdr:rowOff>
    </xdr:from>
    <xdr:to>
      <xdr:col>18</xdr:col>
      <xdr:colOff>0</xdr:colOff>
      <xdr:row>38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2975EB-D09B-4C94-9A32-7FC05C303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17</xdr:row>
      <xdr:rowOff>119062</xdr:rowOff>
    </xdr:from>
    <xdr:to>
      <xdr:col>18</xdr:col>
      <xdr:colOff>0</xdr:colOff>
      <xdr:row>38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EE2BB4-E033-43F2-8381-D995CC8C5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17</xdr:row>
      <xdr:rowOff>119062</xdr:rowOff>
    </xdr:from>
    <xdr:to>
      <xdr:col>18</xdr:col>
      <xdr:colOff>0</xdr:colOff>
      <xdr:row>38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E30D2C-861B-41A4-A9E3-1E8714C3DF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17</xdr:row>
      <xdr:rowOff>119062</xdr:rowOff>
    </xdr:from>
    <xdr:to>
      <xdr:col>18</xdr:col>
      <xdr:colOff>0</xdr:colOff>
      <xdr:row>38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B7214-F0E7-4165-BC8C-65607D54D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AFC6-F3DD-4788-9569-A39C4545E1FC}">
  <sheetPr codeName="Sheet2"/>
  <dimension ref="A1:AJ4"/>
  <sheetViews>
    <sheetView zoomScaleNormal="10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F8" sqref="F8"/>
    </sheetView>
  </sheetViews>
  <sheetFormatPr defaultRowHeight="14.25"/>
  <cols>
    <col min="1" max="1" width="10.59765625" bestFit="1" customWidth="1"/>
    <col min="2" max="2" width="5.265625" bestFit="1" customWidth="1"/>
    <col min="3" max="3" width="8.59765625" customWidth="1"/>
    <col min="4" max="4" width="14.3984375" bestFit="1" customWidth="1"/>
    <col min="6" max="7" width="11.265625" bestFit="1" customWidth="1"/>
    <col min="8" max="8" width="5.86328125" bestFit="1" customWidth="1"/>
    <col min="9" max="9" width="6.86328125" bestFit="1" customWidth="1"/>
    <col min="10" max="11" width="5.86328125" bestFit="1" customWidth="1"/>
    <col min="12" max="12" width="6.86328125" bestFit="1" customWidth="1"/>
    <col min="13" max="14" width="5.86328125" bestFit="1" customWidth="1"/>
    <col min="15" max="15" width="6.86328125" bestFit="1" customWidth="1"/>
    <col min="16" max="16" width="6.59765625" bestFit="1" customWidth="1"/>
    <col min="17" max="18" width="5.86328125" bestFit="1" customWidth="1"/>
    <col min="19" max="19" width="6.86328125" bestFit="1" customWidth="1"/>
    <col min="20" max="20" width="5.86328125" bestFit="1" customWidth="1"/>
    <col min="21" max="21" width="6.73046875" bestFit="1" customWidth="1"/>
    <col min="22" max="22" width="9.59765625" bestFit="1" customWidth="1"/>
    <col min="23" max="23" width="6.1328125" bestFit="1" customWidth="1"/>
    <col min="24" max="24" width="8.1328125" bestFit="1" customWidth="1"/>
    <col min="25" max="25" width="9.265625" bestFit="1" customWidth="1"/>
    <col min="26" max="26" width="9.1328125" bestFit="1" customWidth="1"/>
    <col min="27" max="27" width="6.1328125" bestFit="1" customWidth="1"/>
    <col min="28" max="28" width="6.86328125" bestFit="1" customWidth="1"/>
    <col min="29" max="29" width="8.3984375" bestFit="1" customWidth="1"/>
    <col min="30" max="30" width="10.59765625" bestFit="1" customWidth="1"/>
    <col min="31" max="35" width="3.59765625" bestFit="1" customWidth="1"/>
    <col min="36" max="36" width="7" customWidth="1"/>
    <col min="37" max="37" width="2" bestFit="1" customWidth="1"/>
    <col min="38" max="38" width="3" bestFit="1" customWidth="1"/>
    <col min="39" max="39" width="8.59765625" bestFit="1" customWidth="1"/>
    <col min="40" max="40" width="9.265625" bestFit="1" customWidth="1"/>
  </cols>
  <sheetData>
    <row r="1" spans="1:36">
      <c r="A1" s="3">
        <v>4.1868000000000002E-2</v>
      </c>
      <c r="B1" s="3"/>
      <c r="C1" s="2" t="s">
        <v>4</v>
      </c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</row>
    <row r="2" spans="1:36">
      <c r="E2" s="1"/>
      <c r="F2" s="1"/>
      <c r="G2" s="1"/>
      <c r="H2" s="1"/>
    </row>
    <row r="3" spans="1:36">
      <c r="E3" s="1"/>
      <c r="F3" s="1"/>
      <c r="G3" s="1"/>
      <c r="H3" s="1"/>
      <c r="I3" s="1"/>
      <c r="J3" s="1"/>
      <c r="K3" s="1"/>
      <c r="L3" s="1"/>
      <c r="M3" s="1"/>
    </row>
    <row r="4" spans="1:36" ht="14.65" thickBot="1">
      <c r="D4" t="s">
        <v>65</v>
      </c>
      <c r="E4" t="s">
        <v>64</v>
      </c>
      <c r="F4" s="28" t="s">
        <v>3339</v>
      </c>
      <c r="G4" s="28" t="s">
        <v>3340</v>
      </c>
      <c r="H4" s="28" t="s">
        <v>3341</v>
      </c>
      <c r="I4" s="28" t="s">
        <v>3342</v>
      </c>
      <c r="J4" s="28" t="s">
        <v>3343</v>
      </c>
      <c r="K4" s="28" t="s">
        <v>3344</v>
      </c>
      <c r="L4" s="28" t="s">
        <v>3345</v>
      </c>
      <c r="M4" s="28" t="s">
        <v>2760</v>
      </c>
      <c r="N4" s="28" t="s">
        <v>2816</v>
      </c>
      <c r="O4" s="28" t="s">
        <v>199</v>
      </c>
      <c r="P4" s="28" t="s">
        <v>3346</v>
      </c>
      <c r="Q4" s="28" t="s">
        <v>3347</v>
      </c>
      <c r="R4" s="28" t="s">
        <v>3348</v>
      </c>
      <c r="S4" s="28" t="s">
        <v>3349</v>
      </c>
      <c r="T4" s="28" t="s">
        <v>3350</v>
      </c>
      <c r="U4" s="28" t="s">
        <v>3351</v>
      </c>
      <c r="V4" s="28" t="s">
        <v>3352</v>
      </c>
      <c r="W4" s="28" t="s">
        <v>2751</v>
      </c>
      <c r="X4" s="28" t="s">
        <v>2750</v>
      </c>
      <c r="Y4" s="28" t="s">
        <v>202</v>
      </c>
      <c r="Z4" s="28" t="s">
        <v>3353</v>
      </c>
      <c r="AA4" s="28" t="s">
        <v>2815</v>
      </c>
      <c r="AB4" s="29" t="s">
        <v>3354</v>
      </c>
      <c r="AC4" s="29" t="s">
        <v>3355</v>
      </c>
      <c r="AD4" s="29" t="s">
        <v>201</v>
      </c>
      <c r="AE4" s="29" t="s">
        <v>3356</v>
      </c>
      <c r="AF4" s="29" t="s">
        <v>3357</v>
      </c>
      <c r="AG4" s="29" t="s">
        <v>3358</v>
      </c>
      <c r="AH4" s="29" t="s">
        <v>3359</v>
      </c>
      <c r="AI4" s="29" t="s">
        <v>205</v>
      </c>
      <c r="AJ4" s="29" t="s">
        <v>3</v>
      </c>
    </row>
  </sheetData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01587-90CB-429F-B056-DDC868FFF48C}">
  <sheetPr codeName="Sheet1"/>
  <dimension ref="B2:J448"/>
  <sheetViews>
    <sheetView workbookViewId="0">
      <selection activeCell="B2" sqref="B2:E448"/>
    </sheetView>
  </sheetViews>
  <sheetFormatPr defaultRowHeight="14.25"/>
  <cols>
    <col min="2" max="2" width="11.59765625" bestFit="1" customWidth="1"/>
    <col min="3" max="3" width="9.265625" bestFit="1" customWidth="1"/>
    <col min="4" max="4" width="8.73046875" bestFit="1" customWidth="1"/>
    <col min="5" max="5" width="8.59765625" bestFit="1" customWidth="1"/>
  </cols>
  <sheetData>
    <row r="2" spans="2:10" ht="14.65" thickBot="1">
      <c r="B2" s="28" t="s">
        <v>221</v>
      </c>
      <c r="C2" s="28" t="s">
        <v>121</v>
      </c>
      <c r="D2" s="28" t="s">
        <v>64</v>
      </c>
      <c r="E2" s="28" t="s">
        <v>109</v>
      </c>
      <c r="I2" t="s">
        <v>431</v>
      </c>
      <c r="J2" t="s">
        <v>432</v>
      </c>
    </row>
    <row r="3" spans="2:10">
      <c r="B3" t="s">
        <v>2751</v>
      </c>
      <c r="C3" t="s">
        <v>2</v>
      </c>
      <c r="D3" t="s">
        <v>37</v>
      </c>
      <c r="E3" s="8">
        <v>104.65120126799999</v>
      </c>
      <c r="I3" t="s">
        <v>433</v>
      </c>
      <c r="J3" t="s">
        <v>20</v>
      </c>
    </row>
    <row r="4" spans="2:10">
      <c r="B4" t="s">
        <v>2751</v>
      </c>
      <c r="C4" t="s">
        <v>2</v>
      </c>
      <c r="D4" t="s">
        <v>11</v>
      </c>
      <c r="E4" s="8">
        <v>40.716537890399998</v>
      </c>
      <c r="I4" t="s">
        <v>434</v>
      </c>
      <c r="J4" t="s">
        <v>6</v>
      </c>
    </row>
    <row r="5" spans="2:10">
      <c r="B5" t="s">
        <v>2751</v>
      </c>
      <c r="C5" t="s">
        <v>2</v>
      </c>
      <c r="D5" t="s">
        <v>39</v>
      </c>
      <c r="E5" s="8">
        <v>0.6007974264</v>
      </c>
      <c r="I5" t="s">
        <v>435</v>
      </c>
      <c r="J5" t="s">
        <v>45</v>
      </c>
    </row>
    <row r="6" spans="2:10">
      <c r="B6" t="s">
        <v>2751</v>
      </c>
      <c r="C6" t="s">
        <v>2</v>
      </c>
      <c r="D6" t="s">
        <v>32</v>
      </c>
      <c r="E6" s="8">
        <v>20.7334229724</v>
      </c>
      <c r="I6" t="s">
        <v>436</v>
      </c>
      <c r="J6" t="s">
        <v>9</v>
      </c>
    </row>
    <row r="7" spans="2:10">
      <c r="B7" t="s">
        <v>2751</v>
      </c>
      <c r="C7" t="s">
        <v>2</v>
      </c>
      <c r="D7" t="s">
        <v>20</v>
      </c>
      <c r="E7" s="8">
        <v>39.717031499999997</v>
      </c>
      <c r="I7" t="s">
        <v>437</v>
      </c>
      <c r="J7" t="s">
        <v>11</v>
      </c>
    </row>
    <row r="8" spans="2:10">
      <c r="B8" t="s">
        <v>2751</v>
      </c>
      <c r="C8" t="s">
        <v>2</v>
      </c>
      <c r="D8" t="s">
        <v>55</v>
      </c>
      <c r="E8" s="8">
        <v>433.74588160320002</v>
      </c>
      <c r="I8" t="s">
        <v>438</v>
      </c>
      <c r="J8" t="s">
        <v>12</v>
      </c>
    </row>
    <row r="9" spans="2:10">
      <c r="B9" t="s">
        <v>3352</v>
      </c>
      <c r="C9" t="s">
        <v>0</v>
      </c>
      <c r="D9" t="s">
        <v>15</v>
      </c>
      <c r="E9" s="8">
        <v>-5.7603669120000003</v>
      </c>
      <c r="I9" t="s">
        <v>439</v>
      </c>
      <c r="J9" t="s">
        <v>440</v>
      </c>
    </row>
    <row r="10" spans="2:10">
      <c r="B10" t="s">
        <v>3352</v>
      </c>
      <c r="C10" t="s">
        <v>0</v>
      </c>
      <c r="D10" t="s">
        <v>20</v>
      </c>
      <c r="E10" s="8">
        <v>-95.811137319599993</v>
      </c>
      <c r="I10" t="s">
        <v>441</v>
      </c>
      <c r="J10" t="s">
        <v>6</v>
      </c>
    </row>
    <row r="11" spans="2:10">
      <c r="B11" t="s">
        <v>3352</v>
      </c>
      <c r="C11" t="s">
        <v>0</v>
      </c>
      <c r="D11" t="s">
        <v>39</v>
      </c>
      <c r="E11" s="8">
        <v>-26.294401908000001</v>
      </c>
      <c r="I11" t="s">
        <v>442</v>
      </c>
      <c r="J11" t="s">
        <v>14</v>
      </c>
    </row>
    <row r="12" spans="2:10">
      <c r="B12" t="s">
        <v>3352</v>
      </c>
      <c r="C12" t="s">
        <v>0</v>
      </c>
      <c r="D12" t="s">
        <v>118</v>
      </c>
      <c r="E12" s="8">
        <v>-1.0990601207999999</v>
      </c>
      <c r="I12" t="s">
        <v>443</v>
      </c>
      <c r="J12" t="s">
        <v>15</v>
      </c>
    </row>
    <row r="13" spans="2:10">
      <c r="B13" t="s">
        <v>3352</v>
      </c>
      <c r="C13" t="s">
        <v>0</v>
      </c>
      <c r="D13" t="s">
        <v>6</v>
      </c>
      <c r="E13" s="8">
        <v>-82.020153063600006</v>
      </c>
      <c r="I13" t="s">
        <v>444</v>
      </c>
      <c r="J13" t="s">
        <v>16</v>
      </c>
    </row>
    <row r="14" spans="2:10">
      <c r="B14" t="s">
        <v>3350</v>
      </c>
      <c r="C14" t="s">
        <v>1</v>
      </c>
      <c r="D14" t="s">
        <v>20</v>
      </c>
      <c r="E14" s="8">
        <v>1012.8763039932001</v>
      </c>
      <c r="I14" t="s">
        <v>445</v>
      </c>
      <c r="J14" t="s">
        <v>15</v>
      </c>
    </row>
    <row r="15" spans="2:10">
      <c r="B15" t="s">
        <v>3350</v>
      </c>
      <c r="C15" t="s">
        <v>1</v>
      </c>
      <c r="D15" t="s">
        <v>118</v>
      </c>
      <c r="E15" s="8">
        <v>37.098246715199998</v>
      </c>
      <c r="I15" t="s">
        <v>446</v>
      </c>
      <c r="J15" t="s">
        <v>17</v>
      </c>
    </row>
    <row r="16" spans="2:10">
      <c r="B16" t="s">
        <v>3350</v>
      </c>
      <c r="C16" t="s">
        <v>1</v>
      </c>
      <c r="D16" t="s">
        <v>37</v>
      </c>
      <c r="E16" s="8">
        <v>1.5380000460000001</v>
      </c>
      <c r="I16" t="s">
        <v>447</v>
      </c>
      <c r="J16" t="s">
        <v>117</v>
      </c>
    </row>
    <row r="17" spans="2:10">
      <c r="B17" t="s">
        <v>3350</v>
      </c>
      <c r="C17" t="s">
        <v>1</v>
      </c>
      <c r="D17" t="s">
        <v>32</v>
      </c>
      <c r="E17" s="8">
        <v>2.7559987812000002</v>
      </c>
      <c r="I17" t="s">
        <v>448</v>
      </c>
      <c r="J17" t="s">
        <v>118</v>
      </c>
    </row>
    <row r="18" spans="2:10">
      <c r="B18" t="s">
        <v>3350</v>
      </c>
      <c r="C18" t="s">
        <v>1</v>
      </c>
      <c r="D18" t="s">
        <v>6</v>
      </c>
      <c r="E18" s="8">
        <v>40.318909120800001</v>
      </c>
      <c r="I18" t="s">
        <v>449</v>
      </c>
      <c r="J18" t="s">
        <v>19</v>
      </c>
    </row>
    <row r="19" spans="2:10">
      <c r="B19" t="s">
        <v>3350</v>
      </c>
      <c r="C19" t="s">
        <v>1</v>
      </c>
      <c r="D19" t="s">
        <v>15</v>
      </c>
      <c r="E19" s="8">
        <v>31.760738229600001</v>
      </c>
      <c r="I19" t="s">
        <v>450</v>
      </c>
      <c r="J19" t="s">
        <v>20</v>
      </c>
    </row>
    <row r="20" spans="2:10">
      <c r="B20" t="s">
        <v>3350</v>
      </c>
      <c r="C20" t="s">
        <v>1</v>
      </c>
      <c r="D20" t="s">
        <v>39</v>
      </c>
      <c r="E20" s="8">
        <v>700.63716966840002</v>
      </c>
      <c r="I20" t="s">
        <v>451</v>
      </c>
      <c r="J20" t="s">
        <v>20</v>
      </c>
    </row>
    <row r="21" spans="2:10">
      <c r="B21" t="s">
        <v>3358</v>
      </c>
      <c r="C21" t="s">
        <v>0</v>
      </c>
      <c r="D21" t="s">
        <v>118</v>
      </c>
      <c r="E21" s="8">
        <v>-9.2218456800000001E-2</v>
      </c>
      <c r="I21" t="s">
        <v>452</v>
      </c>
      <c r="J21" t="s">
        <v>5</v>
      </c>
    </row>
    <row r="22" spans="2:10">
      <c r="B22" t="s">
        <v>3358</v>
      </c>
      <c r="C22" t="s">
        <v>0</v>
      </c>
      <c r="D22" t="s">
        <v>6</v>
      </c>
      <c r="E22" s="8">
        <v>-19.813168519200001</v>
      </c>
      <c r="I22" t="s">
        <v>453</v>
      </c>
      <c r="J22" t="s">
        <v>23</v>
      </c>
    </row>
    <row r="23" spans="2:10">
      <c r="B23" t="s">
        <v>3358</v>
      </c>
      <c r="C23" t="s">
        <v>0</v>
      </c>
      <c r="D23" t="s">
        <v>39</v>
      </c>
      <c r="E23" s="8">
        <v>-292.87800204119998</v>
      </c>
      <c r="I23" t="s">
        <v>454</v>
      </c>
      <c r="J23" t="s">
        <v>118</v>
      </c>
    </row>
    <row r="24" spans="2:10">
      <c r="B24" t="s">
        <v>3358</v>
      </c>
      <c r="C24" t="s">
        <v>0</v>
      </c>
      <c r="D24" t="s">
        <v>20</v>
      </c>
      <c r="E24" s="8">
        <v>-1770.7196814839999</v>
      </c>
      <c r="I24" t="s">
        <v>455</v>
      </c>
      <c r="J24" t="s">
        <v>24</v>
      </c>
    </row>
    <row r="25" spans="2:10">
      <c r="B25" t="s">
        <v>3349</v>
      </c>
      <c r="C25" t="s">
        <v>1</v>
      </c>
      <c r="D25" t="s">
        <v>37</v>
      </c>
      <c r="E25" s="8">
        <v>2.0663825795999999</v>
      </c>
      <c r="I25" t="s">
        <v>456</v>
      </c>
      <c r="J25" t="s">
        <v>27</v>
      </c>
    </row>
    <row r="26" spans="2:10">
      <c r="B26" t="s">
        <v>3349</v>
      </c>
      <c r="C26" t="s">
        <v>1</v>
      </c>
      <c r="D26" t="s">
        <v>20</v>
      </c>
      <c r="E26" s="8">
        <v>3604.040710578</v>
      </c>
      <c r="I26" t="s">
        <v>457</v>
      </c>
      <c r="J26" t="s">
        <v>6</v>
      </c>
    </row>
    <row r="27" spans="2:10">
      <c r="B27" t="s">
        <v>3349</v>
      </c>
      <c r="C27" t="s">
        <v>1</v>
      </c>
      <c r="D27" t="s">
        <v>39</v>
      </c>
      <c r="E27" s="8">
        <v>2636.7341867388</v>
      </c>
      <c r="I27" t="s">
        <v>458</v>
      </c>
      <c r="J27" t="s">
        <v>29</v>
      </c>
    </row>
    <row r="28" spans="2:10">
      <c r="B28" t="s">
        <v>3349</v>
      </c>
      <c r="C28" t="s">
        <v>1</v>
      </c>
      <c r="D28" t="s">
        <v>118</v>
      </c>
      <c r="E28" s="8">
        <v>66.147856099199998</v>
      </c>
      <c r="I28" t="s">
        <v>459</v>
      </c>
      <c r="J28" t="s">
        <v>29</v>
      </c>
    </row>
    <row r="29" spans="2:10">
      <c r="B29" t="s">
        <v>3349</v>
      </c>
      <c r="C29" t="s">
        <v>1</v>
      </c>
      <c r="D29" t="s">
        <v>6</v>
      </c>
      <c r="E29" s="8">
        <v>202.47706024199999</v>
      </c>
      <c r="I29" t="s">
        <v>460</v>
      </c>
      <c r="J29" t="s">
        <v>30</v>
      </c>
    </row>
    <row r="30" spans="2:10">
      <c r="B30" t="s">
        <v>3349</v>
      </c>
      <c r="C30" t="s">
        <v>1</v>
      </c>
      <c r="D30" t="s">
        <v>15</v>
      </c>
      <c r="E30" s="8">
        <v>1.5386489999999999E-2</v>
      </c>
      <c r="I30" t="s">
        <v>461</v>
      </c>
      <c r="J30" t="s">
        <v>32</v>
      </c>
    </row>
    <row r="31" spans="2:10">
      <c r="B31" t="s">
        <v>3341</v>
      </c>
      <c r="C31" t="s">
        <v>2</v>
      </c>
      <c r="D31" t="s">
        <v>39</v>
      </c>
      <c r="E31" s="8">
        <v>1613.5712082216</v>
      </c>
      <c r="I31" t="s">
        <v>462</v>
      </c>
      <c r="J31" t="s">
        <v>45</v>
      </c>
    </row>
    <row r="32" spans="2:10">
      <c r="B32" t="s">
        <v>3341</v>
      </c>
      <c r="C32" t="s">
        <v>2</v>
      </c>
      <c r="D32" t="s">
        <v>6</v>
      </c>
      <c r="E32" s="8">
        <v>26.429422021200001</v>
      </c>
      <c r="I32" t="s">
        <v>463</v>
      </c>
      <c r="J32" t="s">
        <v>15</v>
      </c>
    </row>
    <row r="33" spans="2:10">
      <c r="B33" t="s">
        <v>3341</v>
      </c>
      <c r="C33" t="s">
        <v>2</v>
      </c>
      <c r="D33" t="s">
        <v>55</v>
      </c>
      <c r="E33" s="8">
        <v>433.70336046239998</v>
      </c>
      <c r="I33" t="s">
        <v>464</v>
      </c>
      <c r="J33" t="s">
        <v>34</v>
      </c>
    </row>
    <row r="34" spans="2:10">
      <c r="B34" t="s">
        <v>3341</v>
      </c>
      <c r="C34" t="s">
        <v>2</v>
      </c>
      <c r="D34" t="s">
        <v>20</v>
      </c>
      <c r="E34" s="8">
        <v>1123.8952051944</v>
      </c>
      <c r="I34" t="s">
        <v>465</v>
      </c>
      <c r="J34" t="s">
        <v>36</v>
      </c>
    </row>
    <row r="35" spans="2:10">
      <c r="B35" t="s">
        <v>3341</v>
      </c>
      <c r="C35" t="s">
        <v>2</v>
      </c>
      <c r="D35" t="s">
        <v>11</v>
      </c>
      <c r="E35" s="8">
        <v>7.3010255759999998</v>
      </c>
      <c r="I35" t="s">
        <v>466</v>
      </c>
      <c r="J35" t="s">
        <v>37</v>
      </c>
    </row>
    <row r="36" spans="2:10">
      <c r="B36" t="s">
        <v>3359</v>
      </c>
      <c r="C36" t="s">
        <v>0</v>
      </c>
      <c r="D36" t="s">
        <v>6</v>
      </c>
      <c r="E36" s="8">
        <v>-867.45465141119996</v>
      </c>
      <c r="I36" t="s">
        <v>467</v>
      </c>
      <c r="J36" t="s">
        <v>37</v>
      </c>
    </row>
    <row r="37" spans="2:10">
      <c r="B37" t="s">
        <v>3359</v>
      </c>
      <c r="C37" t="s">
        <v>0</v>
      </c>
      <c r="D37" t="s">
        <v>15</v>
      </c>
      <c r="E37" s="8">
        <v>-117.5487056568</v>
      </c>
      <c r="I37" t="s">
        <v>468</v>
      </c>
      <c r="J37" t="s">
        <v>38</v>
      </c>
    </row>
    <row r="38" spans="2:10">
      <c r="B38" t="s">
        <v>3359</v>
      </c>
      <c r="C38" t="s">
        <v>0</v>
      </c>
      <c r="D38" t="s">
        <v>118</v>
      </c>
      <c r="E38" s="8">
        <v>-1324.3823547587999</v>
      </c>
      <c r="I38" t="s">
        <v>469</v>
      </c>
      <c r="J38" t="s">
        <v>39</v>
      </c>
    </row>
    <row r="39" spans="2:10">
      <c r="B39" t="s">
        <v>3359</v>
      </c>
      <c r="C39" t="s">
        <v>0</v>
      </c>
      <c r="D39" t="s">
        <v>39</v>
      </c>
      <c r="E39" s="8">
        <v>-4589.6194595699999</v>
      </c>
      <c r="I39" t="s">
        <v>470</v>
      </c>
      <c r="J39" t="s">
        <v>40</v>
      </c>
    </row>
    <row r="40" spans="2:10">
      <c r="B40" t="s">
        <v>3359</v>
      </c>
      <c r="C40" t="s">
        <v>0</v>
      </c>
      <c r="D40" t="s">
        <v>20</v>
      </c>
      <c r="E40" s="8">
        <v>-6372.0759639996004</v>
      </c>
      <c r="I40" t="s">
        <v>471</v>
      </c>
      <c r="J40" t="s">
        <v>41</v>
      </c>
    </row>
    <row r="41" spans="2:10">
      <c r="B41" t="s">
        <v>2760</v>
      </c>
      <c r="C41" t="s">
        <v>0</v>
      </c>
      <c r="D41" t="s">
        <v>20</v>
      </c>
      <c r="E41" s="8">
        <v>-2658.9160499183999</v>
      </c>
      <c r="I41" t="s">
        <v>472</v>
      </c>
      <c r="J41" t="s">
        <v>43</v>
      </c>
    </row>
    <row r="42" spans="2:10">
      <c r="B42" t="s">
        <v>199</v>
      </c>
      <c r="C42" t="s">
        <v>1</v>
      </c>
      <c r="D42" t="s">
        <v>20</v>
      </c>
      <c r="E42" s="8">
        <v>21171.642768000002</v>
      </c>
      <c r="I42" t="s">
        <v>473</v>
      </c>
      <c r="J42" t="s">
        <v>45</v>
      </c>
    </row>
    <row r="43" spans="2:10">
      <c r="B43" t="s">
        <v>199</v>
      </c>
      <c r="C43" t="s">
        <v>1</v>
      </c>
      <c r="D43" t="s">
        <v>118</v>
      </c>
      <c r="E43" s="8">
        <v>1996.7176440287999</v>
      </c>
      <c r="I43" t="s">
        <v>474</v>
      </c>
      <c r="J43" t="s">
        <v>47</v>
      </c>
    </row>
    <row r="44" spans="2:10">
      <c r="B44" t="s">
        <v>199</v>
      </c>
      <c r="C44" t="s">
        <v>1</v>
      </c>
      <c r="D44" t="s">
        <v>39</v>
      </c>
      <c r="E44" s="8">
        <v>4457.4496318871998</v>
      </c>
      <c r="I44" t="s">
        <v>475</v>
      </c>
      <c r="J44" t="s">
        <v>48</v>
      </c>
    </row>
    <row r="45" spans="2:10">
      <c r="B45" t="s">
        <v>199</v>
      </c>
      <c r="C45" t="s">
        <v>1</v>
      </c>
      <c r="D45" t="s">
        <v>6</v>
      </c>
      <c r="E45" s="8">
        <v>5127.6798860400004</v>
      </c>
      <c r="I45" t="s">
        <v>476</v>
      </c>
      <c r="J45" t="s">
        <v>9</v>
      </c>
    </row>
    <row r="46" spans="2:10">
      <c r="B46" t="s">
        <v>3342</v>
      </c>
      <c r="C46" t="s">
        <v>0</v>
      </c>
      <c r="D46" t="s">
        <v>20</v>
      </c>
      <c r="E46" s="8">
        <v>-4157.9454033864004</v>
      </c>
      <c r="I46" t="s">
        <v>477</v>
      </c>
      <c r="J46" t="s">
        <v>16</v>
      </c>
    </row>
    <row r="47" spans="2:10">
      <c r="B47" t="s">
        <v>3342</v>
      </c>
      <c r="C47" t="s">
        <v>0</v>
      </c>
      <c r="D47" t="s">
        <v>15</v>
      </c>
      <c r="E47" s="8">
        <v>-58.835233087200002</v>
      </c>
      <c r="I47" t="s">
        <v>478</v>
      </c>
      <c r="J47" t="s">
        <v>6</v>
      </c>
    </row>
    <row r="48" spans="2:10">
      <c r="B48" t="s">
        <v>3342</v>
      </c>
      <c r="C48" t="s">
        <v>0</v>
      </c>
      <c r="D48" t="s">
        <v>6</v>
      </c>
      <c r="E48" s="8">
        <v>-381.36274596359999</v>
      </c>
      <c r="I48" t="s">
        <v>479</v>
      </c>
      <c r="J48" t="s">
        <v>50</v>
      </c>
    </row>
    <row r="49" spans="2:10">
      <c r="B49" t="s">
        <v>3342</v>
      </c>
      <c r="C49" t="s">
        <v>0</v>
      </c>
      <c r="D49" t="s">
        <v>118</v>
      </c>
      <c r="E49" s="8">
        <v>-38.757915169199997</v>
      </c>
      <c r="I49" t="s">
        <v>480</v>
      </c>
      <c r="J49" t="s">
        <v>15</v>
      </c>
    </row>
    <row r="50" spans="2:10">
      <c r="B50" t="s">
        <v>3342</v>
      </c>
      <c r="C50" t="s">
        <v>0</v>
      </c>
      <c r="D50" t="s">
        <v>39</v>
      </c>
      <c r="E50" s="8">
        <v>-3996.5829326712001</v>
      </c>
      <c r="I50" t="s">
        <v>481</v>
      </c>
      <c r="J50" t="s">
        <v>52</v>
      </c>
    </row>
    <row r="51" spans="2:10">
      <c r="B51" t="s">
        <v>3343</v>
      </c>
      <c r="C51" t="s">
        <v>0</v>
      </c>
      <c r="D51" t="s">
        <v>20</v>
      </c>
      <c r="E51" s="8">
        <v>-2.4831450251999998</v>
      </c>
      <c r="I51" t="s">
        <v>482</v>
      </c>
      <c r="J51" t="s">
        <v>53</v>
      </c>
    </row>
    <row r="52" spans="2:10">
      <c r="B52" t="s">
        <v>3343</v>
      </c>
      <c r="C52" t="s">
        <v>0</v>
      </c>
      <c r="D52" t="s">
        <v>6</v>
      </c>
      <c r="E52" s="8">
        <v>-8.8915071600000006E-2</v>
      </c>
      <c r="I52" t="s">
        <v>483</v>
      </c>
      <c r="J52" t="s">
        <v>36</v>
      </c>
    </row>
    <row r="53" spans="2:10">
      <c r="B53" t="s">
        <v>202</v>
      </c>
      <c r="C53" t="s">
        <v>1</v>
      </c>
      <c r="D53" t="s">
        <v>6</v>
      </c>
      <c r="E53" s="8">
        <v>1744.5218774256</v>
      </c>
      <c r="I53" t="s">
        <v>484</v>
      </c>
      <c r="J53" t="s">
        <v>6</v>
      </c>
    </row>
    <row r="54" spans="2:10">
      <c r="B54" t="s">
        <v>202</v>
      </c>
      <c r="C54" t="s">
        <v>1</v>
      </c>
      <c r="D54" t="s">
        <v>20</v>
      </c>
      <c r="E54" s="8">
        <v>9711.1774945727993</v>
      </c>
      <c r="I54" t="s">
        <v>485</v>
      </c>
      <c r="J54" t="s">
        <v>15</v>
      </c>
    </row>
    <row r="55" spans="2:10">
      <c r="B55" t="s">
        <v>202</v>
      </c>
      <c r="C55" t="s">
        <v>1</v>
      </c>
      <c r="D55" t="s">
        <v>15</v>
      </c>
      <c r="E55" s="8">
        <v>2043.1938705696</v>
      </c>
      <c r="I55" t="s">
        <v>486</v>
      </c>
      <c r="J55" t="s">
        <v>15</v>
      </c>
    </row>
    <row r="56" spans="2:10">
      <c r="B56" t="s">
        <v>202</v>
      </c>
      <c r="C56" t="s">
        <v>1</v>
      </c>
      <c r="D56" t="s">
        <v>39</v>
      </c>
      <c r="E56" s="8">
        <v>1261.1998332539999</v>
      </c>
      <c r="I56" t="s">
        <v>487</v>
      </c>
      <c r="J56" t="s">
        <v>54</v>
      </c>
    </row>
    <row r="57" spans="2:10">
      <c r="B57" t="s">
        <v>202</v>
      </c>
      <c r="C57" t="s">
        <v>1</v>
      </c>
      <c r="D57" t="s">
        <v>118</v>
      </c>
      <c r="E57" s="8">
        <v>1624.9002661548</v>
      </c>
      <c r="I57" t="s">
        <v>488</v>
      </c>
      <c r="J57" t="s">
        <v>55</v>
      </c>
    </row>
    <row r="58" spans="2:10">
      <c r="B58" t="s">
        <v>3355</v>
      </c>
      <c r="C58" t="s">
        <v>2</v>
      </c>
      <c r="D58" t="s">
        <v>11</v>
      </c>
      <c r="E58" s="8">
        <v>3.7093080204</v>
      </c>
      <c r="I58" t="s">
        <v>489</v>
      </c>
      <c r="J58" t="s">
        <v>56</v>
      </c>
    </row>
    <row r="59" spans="2:10">
      <c r="B59" t="s">
        <v>3355</v>
      </c>
      <c r="C59" t="s">
        <v>2</v>
      </c>
      <c r="D59" t="s">
        <v>20</v>
      </c>
      <c r="E59" s="8">
        <v>2986.2938994192</v>
      </c>
      <c r="I59" t="s">
        <v>490</v>
      </c>
      <c r="J59" t="s">
        <v>57</v>
      </c>
    </row>
    <row r="60" spans="2:10">
      <c r="B60" t="s">
        <v>3355</v>
      </c>
      <c r="C60" t="s">
        <v>2</v>
      </c>
      <c r="D60" t="s">
        <v>55</v>
      </c>
      <c r="E60" s="8">
        <v>39.066729350400003</v>
      </c>
      <c r="I60" t="s">
        <v>491</v>
      </c>
      <c r="J60" t="s">
        <v>492</v>
      </c>
    </row>
    <row r="61" spans="2:10">
      <c r="B61" t="s">
        <v>3355</v>
      </c>
      <c r="C61" t="s">
        <v>2</v>
      </c>
      <c r="D61" t="s">
        <v>39</v>
      </c>
      <c r="E61" s="8">
        <v>4223.3945704883999</v>
      </c>
      <c r="I61" t="s">
        <v>493</v>
      </c>
      <c r="J61" t="s">
        <v>58</v>
      </c>
    </row>
    <row r="62" spans="2:10">
      <c r="B62" t="s">
        <v>3355</v>
      </c>
      <c r="C62" t="s">
        <v>2</v>
      </c>
      <c r="D62" t="s">
        <v>32</v>
      </c>
      <c r="E62" s="8">
        <v>3.5679993336</v>
      </c>
      <c r="I62" t="s">
        <v>494</v>
      </c>
      <c r="J62" t="s">
        <v>59</v>
      </c>
    </row>
    <row r="63" spans="2:10">
      <c r="B63" t="s">
        <v>3355</v>
      </c>
      <c r="C63" t="s">
        <v>2</v>
      </c>
      <c r="D63" t="s">
        <v>37</v>
      </c>
      <c r="E63" s="8">
        <v>16.262175967200001</v>
      </c>
      <c r="I63" t="s">
        <v>495</v>
      </c>
      <c r="J63" t="s">
        <v>59</v>
      </c>
    </row>
    <row r="64" spans="2:10">
      <c r="B64" t="s">
        <v>3355</v>
      </c>
      <c r="C64" t="s">
        <v>2</v>
      </c>
      <c r="D64" t="s">
        <v>6</v>
      </c>
      <c r="E64" s="8">
        <v>3.4006613111999999</v>
      </c>
      <c r="I64" t="s">
        <v>496</v>
      </c>
      <c r="J64" t="s">
        <v>15</v>
      </c>
    </row>
    <row r="65" spans="2:10">
      <c r="B65" t="s">
        <v>3353</v>
      </c>
      <c r="C65" t="s">
        <v>0</v>
      </c>
      <c r="D65" t="s">
        <v>20</v>
      </c>
      <c r="E65" s="8">
        <v>-4156.0490551284001</v>
      </c>
      <c r="I65" t="s">
        <v>497</v>
      </c>
      <c r="J65" t="s">
        <v>60</v>
      </c>
    </row>
    <row r="66" spans="2:10">
      <c r="B66" t="s">
        <v>3353</v>
      </c>
      <c r="C66" t="s">
        <v>0</v>
      </c>
      <c r="D66" t="s">
        <v>118</v>
      </c>
      <c r="E66" s="8">
        <v>-55.296302705999999</v>
      </c>
      <c r="I66" t="s">
        <v>498</v>
      </c>
      <c r="J66" t="s">
        <v>499</v>
      </c>
    </row>
    <row r="67" spans="2:10">
      <c r="B67" t="s">
        <v>3353</v>
      </c>
      <c r="C67" t="s">
        <v>0</v>
      </c>
      <c r="D67" t="s">
        <v>39</v>
      </c>
      <c r="E67" s="8">
        <v>-1258.9725310163999</v>
      </c>
      <c r="I67" t="s">
        <v>500</v>
      </c>
      <c r="J67" t="s">
        <v>36</v>
      </c>
    </row>
    <row r="68" spans="2:10">
      <c r="B68" t="s">
        <v>3353</v>
      </c>
      <c r="C68" t="s">
        <v>0</v>
      </c>
      <c r="D68" t="s">
        <v>6</v>
      </c>
      <c r="E68" s="8">
        <v>-2029.649438592</v>
      </c>
      <c r="I68" t="s">
        <v>501</v>
      </c>
      <c r="J68" t="s">
        <v>62</v>
      </c>
    </row>
    <row r="69" spans="2:10">
      <c r="B69" t="s">
        <v>201</v>
      </c>
      <c r="C69" t="s">
        <v>0</v>
      </c>
      <c r="D69" t="s">
        <v>6</v>
      </c>
      <c r="E69" s="8">
        <v>-4791.4943784227999</v>
      </c>
    </row>
    <row r="70" spans="2:10">
      <c r="B70" t="s">
        <v>201</v>
      </c>
      <c r="C70" t="s">
        <v>0</v>
      </c>
      <c r="D70" t="s">
        <v>39</v>
      </c>
      <c r="E70" s="8">
        <v>-8940.6189017784</v>
      </c>
    </row>
    <row r="71" spans="2:10">
      <c r="B71" t="s">
        <v>201</v>
      </c>
      <c r="C71" t="s">
        <v>0</v>
      </c>
      <c r="D71" t="s">
        <v>118</v>
      </c>
      <c r="E71" s="8">
        <v>-700.30199958119999</v>
      </c>
    </row>
    <row r="72" spans="2:10">
      <c r="B72" t="s">
        <v>201</v>
      </c>
      <c r="C72" t="s">
        <v>0</v>
      </c>
      <c r="D72" t="s">
        <v>20</v>
      </c>
      <c r="E72" s="8">
        <v>-11248.738948152</v>
      </c>
    </row>
    <row r="73" spans="2:10">
      <c r="B73" t="s">
        <v>201</v>
      </c>
      <c r="C73" t="s">
        <v>0</v>
      </c>
      <c r="D73" t="s">
        <v>15</v>
      </c>
      <c r="E73" s="8">
        <v>-183.03843866400001</v>
      </c>
    </row>
    <row r="74" spans="2:10">
      <c r="B74" t="s">
        <v>3352</v>
      </c>
      <c r="C74" t="s">
        <v>1</v>
      </c>
      <c r="D74" t="s">
        <v>39</v>
      </c>
      <c r="E74" s="8">
        <v>2942.6778518040001</v>
      </c>
    </row>
    <row r="75" spans="2:10">
      <c r="B75" t="s">
        <v>3352</v>
      </c>
      <c r="C75" t="s">
        <v>1</v>
      </c>
      <c r="D75" t="s">
        <v>118</v>
      </c>
      <c r="E75" s="8">
        <v>495.34264842120001</v>
      </c>
    </row>
    <row r="76" spans="2:10">
      <c r="B76" t="s">
        <v>3352</v>
      </c>
      <c r="C76" t="s">
        <v>1</v>
      </c>
      <c r="D76" t="s">
        <v>20</v>
      </c>
      <c r="E76" s="8">
        <v>2391.9666993107999</v>
      </c>
    </row>
    <row r="77" spans="2:10">
      <c r="B77" t="s">
        <v>3352</v>
      </c>
      <c r="C77" t="s">
        <v>1</v>
      </c>
      <c r="D77" t="s">
        <v>15</v>
      </c>
      <c r="E77" s="8">
        <v>10.0134565164</v>
      </c>
    </row>
    <row r="78" spans="2:10">
      <c r="B78" t="s">
        <v>3352</v>
      </c>
      <c r="C78" t="s">
        <v>1</v>
      </c>
      <c r="D78" t="s">
        <v>6</v>
      </c>
      <c r="E78" s="8">
        <v>1196.7372353303999</v>
      </c>
    </row>
    <row r="79" spans="2:10">
      <c r="B79" t="s">
        <v>201</v>
      </c>
      <c r="C79" t="s">
        <v>1</v>
      </c>
      <c r="D79" t="s">
        <v>118</v>
      </c>
      <c r="E79" s="8">
        <v>20.320499822399999</v>
      </c>
    </row>
    <row r="80" spans="2:10">
      <c r="B80" t="s">
        <v>201</v>
      </c>
      <c r="C80" t="s">
        <v>1</v>
      </c>
      <c r="D80" t="s">
        <v>39</v>
      </c>
      <c r="E80" s="8">
        <v>313.55099274240001</v>
      </c>
    </row>
    <row r="81" spans="2:5">
      <c r="B81" t="s">
        <v>201</v>
      </c>
      <c r="C81" t="s">
        <v>1</v>
      </c>
      <c r="D81" t="s">
        <v>6</v>
      </c>
      <c r="E81" s="8">
        <v>543.96299804399996</v>
      </c>
    </row>
    <row r="82" spans="2:5">
      <c r="B82" t="s">
        <v>201</v>
      </c>
      <c r="C82" t="s">
        <v>1</v>
      </c>
      <c r="D82" t="s">
        <v>15</v>
      </c>
      <c r="E82" s="8">
        <v>35.276884045199999</v>
      </c>
    </row>
    <row r="83" spans="2:5">
      <c r="B83" t="s">
        <v>2816</v>
      </c>
      <c r="C83" t="s">
        <v>0</v>
      </c>
      <c r="D83" t="s">
        <v>15</v>
      </c>
      <c r="E83" s="8">
        <v>-2.0306147472</v>
      </c>
    </row>
    <row r="84" spans="2:5">
      <c r="B84" t="s">
        <v>2816</v>
      </c>
      <c r="C84" t="s">
        <v>0</v>
      </c>
      <c r="D84" t="s">
        <v>6</v>
      </c>
      <c r="E84" s="8">
        <v>-46.046066335200003</v>
      </c>
    </row>
    <row r="85" spans="2:5">
      <c r="B85" t="s">
        <v>2816</v>
      </c>
      <c r="C85" t="s">
        <v>0</v>
      </c>
      <c r="D85" t="s">
        <v>118</v>
      </c>
      <c r="E85" s="8">
        <v>-838.96075599120002</v>
      </c>
    </row>
    <row r="86" spans="2:5">
      <c r="B86" t="s">
        <v>2816</v>
      </c>
      <c r="C86" t="s">
        <v>0</v>
      </c>
      <c r="D86" t="s">
        <v>20</v>
      </c>
      <c r="E86" s="8">
        <v>-7081.4729827151996</v>
      </c>
    </row>
    <row r="87" spans="2:5">
      <c r="B87" t="s">
        <v>2816</v>
      </c>
      <c r="C87" t="s">
        <v>0</v>
      </c>
      <c r="D87" t="s">
        <v>39</v>
      </c>
      <c r="E87" s="8">
        <v>-2692.6001998811998</v>
      </c>
    </row>
    <row r="88" spans="2:5">
      <c r="B88" t="s">
        <v>3357</v>
      </c>
      <c r="C88" t="s">
        <v>0</v>
      </c>
      <c r="D88" t="s">
        <v>6</v>
      </c>
      <c r="E88" s="8">
        <v>-2131.7957109143999</v>
      </c>
    </row>
    <row r="89" spans="2:5">
      <c r="B89" t="s">
        <v>3357</v>
      </c>
      <c r="C89" t="s">
        <v>0</v>
      </c>
      <c r="D89" t="s">
        <v>118</v>
      </c>
      <c r="E89" s="8">
        <v>-41.5218311892</v>
      </c>
    </row>
    <row r="90" spans="2:5">
      <c r="B90" t="s">
        <v>3345</v>
      </c>
      <c r="C90" t="s">
        <v>2</v>
      </c>
      <c r="D90" t="s">
        <v>39</v>
      </c>
      <c r="E90" s="8">
        <v>5106.8204278271996</v>
      </c>
    </row>
    <row r="91" spans="2:5">
      <c r="B91" t="s">
        <v>3345</v>
      </c>
      <c r="C91" t="s">
        <v>2</v>
      </c>
      <c r="D91" t="s">
        <v>55</v>
      </c>
      <c r="E91" s="8">
        <v>217.81566999719999</v>
      </c>
    </row>
    <row r="92" spans="2:5">
      <c r="B92" t="s">
        <v>3345</v>
      </c>
      <c r="C92" t="s">
        <v>2</v>
      </c>
      <c r="D92" t="s">
        <v>32</v>
      </c>
      <c r="E92" s="8">
        <v>3.609000666</v>
      </c>
    </row>
    <row r="93" spans="2:5">
      <c r="B93" t="s">
        <v>3345</v>
      </c>
      <c r="C93" t="s">
        <v>2</v>
      </c>
      <c r="D93" t="s">
        <v>11</v>
      </c>
      <c r="E93" s="8">
        <v>19.681091726399998</v>
      </c>
    </row>
    <row r="94" spans="2:5">
      <c r="B94" t="s">
        <v>3345</v>
      </c>
      <c r="C94" t="s">
        <v>2</v>
      </c>
      <c r="D94" t="s">
        <v>20</v>
      </c>
      <c r="E94" s="8">
        <v>674.17383456719995</v>
      </c>
    </row>
    <row r="95" spans="2:5">
      <c r="B95" t="s">
        <v>3345</v>
      </c>
      <c r="C95" t="s">
        <v>2</v>
      </c>
      <c r="D95" t="s">
        <v>15</v>
      </c>
      <c r="E95" s="8">
        <v>948.84017770440005</v>
      </c>
    </row>
    <row r="96" spans="2:5">
      <c r="B96" t="s">
        <v>3345</v>
      </c>
      <c r="C96" t="s">
        <v>2</v>
      </c>
      <c r="D96" t="s">
        <v>6</v>
      </c>
      <c r="E96" s="8">
        <v>6296.9978435328003</v>
      </c>
    </row>
    <row r="97" spans="2:5">
      <c r="B97" t="s">
        <v>3345</v>
      </c>
      <c r="C97" t="s">
        <v>2</v>
      </c>
      <c r="D97" t="s">
        <v>118</v>
      </c>
      <c r="E97" s="8">
        <v>5423.0134965227999</v>
      </c>
    </row>
    <row r="98" spans="2:5">
      <c r="B98" t="s">
        <v>3343</v>
      </c>
      <c r="C98" t="s">
        <v>1</v>
      </c>
      <c r="D98" t="s">
        <v>6</v>
      </c>
      <c r="E98" s="8">
        <v>5566.6042656516001</v>
      </c>
    </row>
    <row r="99" spans="2:5">
      <c r="B99" t="s">
        <v>3343</v>
      </c>
      <c r="C99" t="s">
        <v>1</v>
      </c>
      <c r="D99" t="s">
        <v>39</v>
      </c>
      <c r="E99" s="8">
        <v>5784.7059694512</v>
      </c>
    </row>
    <row r="100" spans="2:5">
      <c r="B100" t="s">
        <v>3343</v>
      </c>
      <c r="C100" t="s">
        <v>1</v>
      </c>
      <c r="D100" t="s">
        <v>15</v>
      </c>
      <c r="E100" s="8">
        <v>187.9098893208</v>
      </c>
    </row>
    <row r="101" spans="2:5">
      <c r="B101" t="s">
        <v>3343</v>
      </c>
      <c r="C101" t="s">
        <v>1</v>
      </c>
      <c r="D101" t="s">
        <v>20</v>
      </c>
      <c r="E101" s="8">
        <v>12189.050614256401</v>
      </c>
    </row>
    <row r="102" spans="2:5">
      <c r="B102" t="s">
        <v>3343</v>
      </c>
      <c r="C102" t="s">
        <v>1</v>
      </c>
      <c r="D102" t="s">
        <v>118</v>
      </c>
      <c r="E102" s="8">
        <v>2281.8912767423999</v>
      </c>
    </row>
    <row r="103" spans="2:5">
      <c r="B103" t="s">
        <v>3351</v>
      </c>
      <c r="C103" t="s">
        <v>0</v>
      </c>
      <c r="D103" t="s">
        <v>6</v>
      </c>
      <c r="E103" s="8">
        <v>-37.840549608000003</v>
      </c>
    </row>
    <row r="104" spans="2:5">
      <c r="B104" t="s">
        <v>3351</v>
      </c>
      <c r="C104" t="s">
        <v>0</v>
      </c>
      <c r="D104" t="s">
        <v>39</v>
      </c>
      <c r="E104" s="8">
        <v>-40.962600313199999</v>
      </c>
    </row>
    <row r="105" spans="2:5">
      <c r="B105" t="s">
        <v>3351</v>
      </c>
      <c r="C105" t="s">
        <v>0</v>
      </c>
      <c r="D105" t="s">
        <v>20</v>
      </c>
      <c r="E105" s="8">
        <v>-0.35139812399999998</v>
      </c>
    </row>
    <row r="106" spans="2:5">
      <c r="B106" t="s">
        <v>3342</v>
      </c>
      <c r="C106" t="s">
        <v>1</v>
      </c>
      <c r="D106" t="s">
        <v>15</v>
      </c>
      <c r="E106" s="8">
        <v>11.883214407600001</v>
      </c>
    </row>
    <row r="107" spans="2:5">
      <c r="B107" t="s">
        <v>3342</v>
      </c>
      <c r="C107" t="s">
        <v>1</v>
      </c>
      <c r="D107" t="s">
        <v>39</v>
      </c>
      <c r="E107" s="8">
        <v>786.48564054240001</v>
      </c>
    </row>
    <row r="108" spans="2:5">
      <c r="B108" t="s">
        <v>3342</v>
      </c>
      <c r="C108" t="s">
        <v>1</v>
      </c>
      <c r="D108" t="s">
        <v>118</v>
      </c>
      <c r="E108" s="8">
        <v>6.4694977884</v>
      </c>
    </row>
    <row r="109" spans="2:5">
      <c r="B109" t="s">
        <v>3342</v>
      </c>
      <c r="C109" t="s">
        <v>1</v>
      </c>
      <c r="D109" t="s">
        <v>6</v>
      </c>
      <c r="E109" s="8">
        <v>40.5843564276</v>
      </c>
    </row>
    <row r="110" spans="2:5">
      <c r="B110" t="s">
        <v>3342</v>
      </c>
      <c r="C110" t="s">
        <v>1</v>
      </c>
      <c r="D110" t="s">
        <v>20</v>
      </c>
      <c r="E110" s="8">
        <v>36.9409193316</v>
      </c>
    </row>
    <row r="111" spans="2:5">
      <c r="B111" t="s">
        <v>3354</v>
      </c>
      <c r="C111" t="s">
        <v>1</v>
      </c>
      <c r="D111" t="s">
        <v>20</v>
      </c>
      <c r="E111" s="8">
        <v>1376.6967933840001</v>
      </c>
    </row>
    <row r="112" spans="2:5">
      <c r="B112" t="s">
        <v>3354</v>
      </c>
      <c r="C112" t="s">
        <v>1</v>
      </c>
      <c r="D112" t="s">
        <v>39</v>
      </c>
      <c r="E112" s="8">
        <v>1324.1444231016001</v>
      </c>
    </row>
    <row r="113" spans="2:5">
      <c r="B113" t="s">
        <v>3354</v>
      </c>
      <c r="C113" t="s">
        <v>1</v>
      </c>
      <c r="D113" t="s">
        <v>6</v>
      </c>
      <c r="E113" s="8">
        <v>250.09616176559999</v>
      </c>
    </row>
    <row r="114" spans="2:5">
      <c r="B114" t="s">
        <v>3354</v>
      </c>
      <c r="C114" t="s">
        <v>1</v>
      </c>
      <c r="D114" t="s">
        <v>118</v>
      </c>
      <c r="E114" s="8">
        <v>64.744210465199998</v>
      </c>
    </row>
    <row r="115" spans="2:5">
      <c r="B115" t="s">
        <v>3354</v>
      </c>
      <c r="C115" t="s">
        <v>1</v>
      </c>
      <c r="D115" t="s">
        <v>15</v>
      </c>
      <c r="E115" s="8">
        <v>1.2727871999999999E-3</v>
      </c>
    </row>
    <row r="116" spans="2:5">
      <c r="B116" t="s">
        <v>2760</v>
      </c>
      <c r="C116" t="s">
        <v>1</v>
      </c>
      <c r="D116" t="s">
        <v>20</v>
      </c>
      <c r="E116" s="8">
        <v>372.01064474880002</v>
      </c>
    </row>
    <row r="117" spans="2:5">
      <c r="B117" t="s">
        <v>2760</v>
      </c>
      <c r="C117" t="s">
        <v>1</v>
      </c>
      <c r="D117" t="s">
        <v>118</v>
      </c>
      <c r="E117" s="8">
        <v>315.51449308560001</v>
      </c>
    </row>
    <row r="118" spans="2:5">
      <c r="B118" t="s">
        <v>2760</v>
      </c>
      <c r="C118" t="s">
        <v>1</v>
      </c>
      <c r="D118" t="s">
        <v>15</v>
      </c>
      <c r="E118" s="8">
        <v>8.2350001727999995</v>
      </c>
    </row>
    <row r="119" spans="2:5">
      <c r="B119" t="s">
        <v>2760</v>
      </c>
      <c r="C119" t="s">
        <v>1</v>
      </c>
      <c r="D119" t="s">
        <v>39</v>
      </c>
      <c r="E119" s="8">
        <v>361.24058741760001</v>
      </c>
    </row>
    <row r="120" spans="2:5">
      <c r="B120" t="s">
        <v>2760</v>
      </c>
      <c r="C120" t="s">
        <v>1</v>
      </c>
      <c r="D120" t="s">
        <v>6</v>
      </c>
      <c r="E120" s="8">
        <v>196.95784463640001</v>
      </c>
    </row>
    <row r="121" spans="2:5">
      <c r="B121" t="s">
        <v>3344</v>
      </c>
      <c r="C121" t="s">
        <v>1</v>
      </c>
      <c r="D121" t="s">
        <v>20</v>
      </c>
      <c r="E121" s="8">
        <v>8481.3429897827991</v>
      </c>
    </row>
    <row r="122" spans="2:5">
      <c r="B122" t="s">
        <v>3344</v>
      </c>
      <c r="C122" t="s">
        <v>1</v>
      </c>
      <c r="D122" t="s">
        <v>15</v>
      </c>
      <c r="E122" s="8">
        <v>1182.8195752536001</v>
      </c>
    </row>
    <row r="123" spans="2:5">
      <c r="B123" t="s">
        <v>3344</v>
      </c>
      <c r="C123" t="s">
        <v>1</v>
      </c>
      <c r="D123" t="s">
        <v>39</v>
      </c>
      <c r="E123" s="8">
        <v>2588.3076608351998</v>
      </c>
    </row>
    <row r="124" spans="2:5">
      <c r="B124" t="s">
        <v>3344</v>
      </c>
      <c r="C124" t="s">
        <v>1</v>
      </c>
      <c r="D124" t="s">
        <v>118</v>
      </c>
      <c r="E124" s="8">
        <v>554.16919389839995</v>
      </c>
    </row>
    <row r="125" spans="2:5">
      <c r="B125" t="s">
        <v>3344</v>
      </c>
      <c r="C125" t="s">
        <v>1</v>
      </c>
      <c r="D125" t="s">
        <v>6</v>
      </c>
      <c r="E125" s="8">
        <v>4001.1104209608002</v>
      </c>
    </row>
    <row r="126" spans="2:5">
      <c r="B126" t="s">
        <v>3340</v>
      </c>
      <c r="C126" t="s">
        <v>2</v>
      </c>
      <c r="D126" t="s">
        <v>11</v>
      </c>
      <c r="E126" s="8">
        <v>0.287800632</v>
      </c>
    </row>
    <row r="127" spans="2:5">
      <c r="B127" t="s">
        <v>3340</v>
      </c>
      <c r="C127" t="s">
        <v>2</v>
      </c>
      <c r="D127" t="s">
        <v>15</v>
      </c>
      <c r="E127" s="8">
        <v>2.8382191595999999</v>
      </c>
    </row>
    <row r="128" spans="2:5">
      <c r="B128" t="s">
        <v>3340</v>
      </c>
      <c r="C128" t="s">
        <v>2</v>
      </c>
      <c r="D128" t="s">
        <v>20</v>
      </c>
      <c r="E128" s="8">
        <v>9856.1607431400007</v>
      </c>
    </row>
    <row r="129" spans="2:5">
      <c r="B129" t="s">
        <v>3340</v>
      </c>
      <c r="C129" t="s">
        <v>2</v>
      </c>
      <c r="D129" t="s">
        <v>39</v>
      </c>
      <c r="E129" s="8">
        <v>2525.389502256</v>
      </c>
    </row>
    <row r="130" spans="2:5">
      <c r="B130" t="s">
        <v>3340</v>
      </c>
      <c r="C130" t="s">
        <v>2</v>
      </c>
      <c r="D130" t="s">
        <v>118</v>
      </c>
      <c r="E130" s="8">
        <v>175.82466600000001</v>
      </c>
    </row>
    <row r="131" spans="2:5">
      <c r="B131" t="s">
        <v>3340</v>
      </c>
      <c r="C131" t="s">
        <v>2</v>
      </c>
      <c r="D131" t="s">
        <v>55</v>
      </c>
      <c r="E131" s="8">
        <v>13829.70053763</v>
      </c>
    </row>
    <row r="132" spans="2:5">
      <c r="B132" t="s">
        <v>3340</v>
      </c>
      <c r="C132" t="s">
        <v>2</v>
      </c>
      <c r="D132" t="s">
        <v>6</v>
      </c>
      <c r="E132" s="8">
        <v>353.47864540320001</v>
      </c>
    </row>
    <row r="133" spans="2:5">
      <c r="B133" t="s">
        <v>2815</v>
      </c>
      <c r="C133" t="s">
        <v>1</v>
      </c>
      <c r="D133" t="s">
        <v>15</v>
      </c>
      <c r="E133" s="8">
        <v>26.394432933600001</v>
      </c>
    </row>
    <row r="134" spans="2:5">
      <c r="B134" t="s">
        <v>2815</v>
      </c>
      <c r="C134" t="s">
        <v>1</v>
      </c>
      <c r="D134" t="s">
        <v>20</v>
      </c>
      <c r="E134" s="8">
        <v>17.5383251676</v>
      </c>
    </row>
    <row r="135" spans="2:5">
      <c r="B135" t="s">
        <v>2815</v>
      </c>
      <c r="C135" t="s">
        <v>1</v>
      </c>
      <c r="D135" t="s">
        <v>118</v>
      </c>
      <c r="E135" s="8">
        <v>15.640452914400001</v>
      </c>
    </row>
    <row r="136" spans="2:5">
      <c r="B136" t="s">
        <v>2815</v>
      </c>
      <c r="C136" t="s">
        <v>1</v>
      </c>
      <c r="D136" t="s">
        <v>39</v>
      </c>
      <c r="E136" s="8">
        <v>1717.4186988012</v>
      </c>
    </row>
    <row r="137" spans="2:5">
      <c r="B137" t="s">
        <v>2815</v>
      </c>
      <c r="C137" t="s">
        <v>1</v>
      </c>
      <c r="D137" t="s">
        <v>6</v>
      </c>
      <c r="E137" s="8">
        <v>194.91396191999999</v>
      </c>
    </row>
    <row r="138" spans="2:5">
      <c r="B138" t="s">
        <v>2750</v>
      </c>
      <c r="C138" t="s">
        <v>0</v>
      </c>
      <c r="D138" t="s">
        <v>20</v>
      </c>
      <c r="E138" s="8">
        <v>-4.5055285235999998</v>
      </c>
    </row>
    <row r="139" spans="2:5">
      <c r="B139" t="s">
        <v>2750</v>
      </c>
      <c r="C139" t="s">
        <v>0</v>
      </c>
      <c r="D139" t="s">
        <v>6</v>
      </c>
      <c r="E139" s="8">
        <v>-12.3148609272</v>
      </c>
    </row>
    <row r="140" spans="2:5">
      <c r="B140" t="s">
        <v>2750</v>
      </c>
      <c r="C140" t="s">
        <v>0</v>
      </c>
      <c r="D140" t="s">
        <v>15</v>
      </c>
      <c r="E140" s="8">
        <v>-28.374948432</v>
      </c>
    </row>
    <row r="141" spans="2:5">
      <c r="B141" t="s">
        <v>2750</v>
      </c>
      <c r="C141" t="s">
        <v>0</v>
      </c>
      <c r="D141" t="s">
        <v>118</v>
      </c>
      <c r="E141" s="8">
        <v>-0.35234852760000002</v>
      </c>
    </row>
    <row r="142" spans="2:5">
      <c r="B142" t="s">
        <v>3348</v>
      </c>
      <c r="C142" t="s">
        <v>1</v>
      </c>
      <c r="D142" t="s">
        <v>6</v>
      </c>
      <c r="E142" s="8">
        <v>227.21135161320001</v>
      </c>
    </row>
    <row r="143" spans="2:5">
      <c r="B143" t="s">
        <v>3348</v>
      </c>
      <c r="C143" t="s">
        <v>1</v>
      </c>
      <c r="D143" t="s">
        <v>39</v>
      </c>
      <c r="E143" s="8">
        <v>2012.8335164568</v>
      </c>
    </row>
    <row r="144" spans="2:5">
      <c r="B144" t="s">
        <v>3348</v>
      </c>
      <c r="C144" t="s">
        <v>1</v>
      </c>
      <c r="D144" t="s">
        <v>37</v>
      </c>
      <c r="E144" s="8">
        <v>15.2237616444</v>
      </c>
    </row>
    <row r="145" spans="2:5">
      <c r="B145" t="s">
        <v>3348</v>
      </c>
      <c r="C145" t="s">
        <v>1</v>
      </c>
      <c r="D145" t="s">
        <v>118</v>
      </c>
      <c r="E145" s="8">
        <v>167.5131939252</v>
      </c>
    </row>
    <row r="146" spans="2:5">
      <c r="B146" t="s">
        <v>3348</v>
      </c>
      <c r="C146" t="s">
        <v>1</v>
      </c>
      <c r="D146" t="s">
        <v>20</v>
      </c>
      <c r="E146" s="8">
        <v>4050.7237204451999</v>
      </c>
    </row>
    <row r="147" spans="2:5">
      <c r="B147" t="s">
        <v>3348</v>
      </c>
      <c r="C147" t="s">
        <v>1</v>
      </c>
      <c r="D147" t="s">
        <v>15</v>
      </c>
      <c r="E147" s="8">
        <v>7.804906956</v>
      </c>
    </row>
    <row r="148" spans="2:5">
      <c r="B148" t="s">
        <v>3346</v>
      </c>
      <c r="C148" t="s">
        <v>0</v>
      </c>
      <c r="D148" t="s">
        <v>6</v>
      </c>
      <c r="E148" s="8">
        <v>-1.1479493843999999</v>
      </c>
    </row>
    <row r="149" spans="2:5">
      <c r="B149" t="s">
        <v>3346</v>
      </c>
      <c r="C149" t="s">
        <v>0</v>
      </c>
      <c r="D149" t="s">
        <v>20</v>
      </c>
      <c r="E149" s="8">
        <v>-98.962437009599995</v>
      </c>
    </row>
    <row r="150" spans="2:5">
      <c r="B150" t="s">
        <v>3346</v>
      </c>
      <c r="C150" t="s">
        <v>0</v>
      </c>
      <c r="D150" t="s">
        <v>39</v>
      </c>
      <c r="E150" s="8">
        <v>-50.377214638799998</v>
      </c>
    </row>
    <row r="151" spans="2:5">
      <c r="B151" t="s">
        <v>3355</v>
      </c>
      <c r="C151" t="s">
        <v>1</v>
      </c>
      <c r="D151" t="s">
        <v>6</v>
      </c>
      <c r="E151" s="8">
        <v>26.455438796399999</v>
      </c>
    </row>
    <row r="152" spans="2:5">
      <c r="B152" t="s">
        <v>3355</v>
      </c>
      <c r="C152" t="s">
        <v>1</v>
      </c>
      <c r="D152" t="s">
        <v>20</v>
      </c>
      <c r="E152" s="8">
        <v>148.7298986568</v>
      </c>
    </row>
    <row r="153" spans="2:5">
      <c r="B153" t="s">
        <v>3355</v>
      </c>
      <c r="C153" t="s">
        <v>1</v>
      </c>
      <c r="D153" t="s">
        <v>39</v>
      </c>
      <c r="E153" s="8">
        <v>0.95155915680000003</v>
      </c>
    </row>
    <row r="154" spans="2:5">
      <c r="B154" t="s">
        <v>3346</v>
      </c>
      <c r="C154" t="s">
        <v>2</v>
      </c>
      <c r="D154" t="s">
        <v>39</v>
      </c>
      <c r="E154" s="8">
        <v>115.74038068199999</v>
      </c>
    </row>
    <row r="155" spans="2:5">
      <c r="B155" t="s">
        <v>3346</v>
      </c>
      <c r="C155" t="s">
        <v>2</v>
      </c>
      <c r="D155" t="s">
        <v>20</v>
      </c>
      <c r="E155" s="8">
        <v>215.74106035560001</v>
      </c>
    </row>
    <row r="156" spans="2:5">
      <c r="B156" t="s">
        <v>3346</v>
      </c>
      <c r="C156" t="s">
        <v>2</v>
      </c>
      <c r="D156" t="s">
        <v>37</v>
      </c>
      <c r="E156" s="8">
        <v>123.13211328</v>
      </c>
    </row>
    <row r="157" spans="2:5">
      <c r="B157" t="s">
        <v>3346</v>
      </c>
      <c r="C157" t="s">
        <v>2</v>
      </c>
      <c r="D157" t="s">
        <v>15</v>
      </c>
      <c r="E157" s="8">
        <v>69.747080587200003</v>
      </c>
    </row>
    <row r="158" spans="2:5">
      <c r="B158" t="s">
        <v>3346</v>
      </c>
      <c r="C158" t="s">
        <v>2</v>
      </c>
      <c r="D158" t="s">
        <v>55</v>
      </c>
      <c r="E158" s="8">
        <v>819.80998528680004</v>
      </c>
    </row>
    <row r="159" spans="2:5">
      <c r="B159" t="s">
        <v>3346</v>
      </c>
      <c r="C159" t="s">
        <v>2</v>
      </c>
      <c r="D159" t="s">
        <v>11</v>
      </c>
      <c r="E159" s="8">
        <v>31.932514260000001</v>
      </c>
    </row>
    <row r="160" spans="2:5">
      <c r="B160" t="s">
        <v>3346</v>
      </c>
      <c r="C160" t="s">
        <v>2</v>
      </c>
      <c r="D160" t="s">
        <v>32</v>
      </c>
      <c r="E160" s="8">
        <v>2.5619992163999998</v>
      </c>
    </row>
    <row r="161" spans="2:5">
      <c r="B161" t="s">
        <v>3356</v>
      </c>
      <c r="C161" t="s">
        <v>2</v>
      </c>
      <c r="D161" t="s">
        <v>39</v>
      </c>
      <c r="E161" s="8">
        <v>3357.7248984552002</v>
      </c>
    </row>
    <row r="162" spans="2:5">
      <c r="B162" t="s">
        <v>3356</v>
      </c>
      <c r="C162" t="s">
        <v>2</v>
      </c>
      <c r="D162" t="s">
        <v>20</v>
      </c>
      <c r="E162" s="8">
        <v>20795.348687720401</v>
      </c>
    </row>
    <row r="163" spans="2:5">
      <c r="B163" t="s">
        <v>3347</v>
      </c>
      <c r="C163" t="s">
        <v>1</v>
      </c>
      <c r="D163" t="s">
        <v>37</v>
      </c>
      <c r="E163" s="8">
        <v>2.3020575515999999</v>
      </c>
    </row>
    <row r="164" spans="2:5">
      <c r="B164" t="s">
        <v>3347</v>
      </c>
      <c r="C164" t="s">
        <v>1</v>
      </c>
      <c r="D164" t="s">
        <v>6</v>
      </c>
      <c r="E164" s="8">
        <v>421.85487137400003</v>
      </c>
    </row>
    <row r="165" spans="2:5">
      <c r="B165" t="s">
        <v>3347</v>
      </c>
      <c r="C165" t="s">
        <v>1</v>
      </c>
      <c r="D165" t="s">
        <v>20</v>
      </c>
      <c r="E165" s="8">
        <v>2451.8578056768001</v>
      </c>
    </row>
    <row r="166" spans="2:5">
      <c r="B166" t="s">
        <v>3347</v>
      </c>
      <c r="C166" t="s">
        <v>1</v>
      </c>
      <c r="D166" t="s">
        <v>32</v>
      </c>
      <c r="E166" s="8">
        <v>0.66177398160000001</v>
      </c>
    </row>
    <row r="167" spans="2:5">
      <c r="B167" t="s">
        <v>3347</v>
      </c>
      <c r="C167" t="s">
        <v>1</v>
      </c>
      <c r="D167" t="s">
        <v>118</v>
      </c>
      <c r="E167" s="8">
        <v>286.16566147920003</v>
      </c>
    </row>
    <row r="168" spans="2:5">
      <c r="B168" t="s">
        <v>3347</v>
      </c>
      <c r="C168" t="s">
        <v>1</v>
      </c>
      <c r="D168" t="s">
        <v>39</v>
      </c>
      <c r="E168" s="8">
        <v>1722.3854745204001</v>
      </c>
    </row>
    <row r="169" spans="2:5">
      <c r="B169" t="s">
        <v>3347</v>
      </c>
      <c r="C169" t="s">
        <v>1</v>
      </c>
      <c r="D169" t="s">
        <v>15</v>
      </c>
      <c r="E169" s="8">
        <v>18.538024150799998</v>
      </c>
    </row>
    <row r="170" spans="2:5">
      <c r="B170" t="s">
        <v>3353</v>
      </c>
      <c r="C170" t="s">
        <v>1</v>
      </c>
      <c r="D170" t="s">
        <v>39</v>
      </c>
      <c r="E170" s="8">
        <v>167.102975448</v>
      </c>
    </row>
    <row r="171" spans="2:5">
      <c r="B171" t="s">
        <v>3353</v>
      </c>
      <c r="C171" t="s">
        <v>1</v>
      </c>
      <c r="D171" t="s">
        <v>6</v>
      </c>
      <c r="E171" s="8">
        <v>151.38282260880001</v>
      </c>
    </row>
    <row r="172" spans="2:5">
      <c r="B172" t="s">
        <v>3353</v>
      </c>
      <c r="C172" t="s">
        <v>1</v>
      </c>
      <c r="D172" t="s">
        <v>20</v>
      </c>
      <c r="E172" s="8">
        <v>542.42888334839995</v>
      </c>
    </row>
    <row r="173" spans="2:5">
      <c r="B173" t="s">
        <v>2750</v>
      </c>
      <c r="C173" t="s">
        <v>2</v>
      </c>
      <c r="D173" t="s">
        <v>32</v>
      </c>
      <c r="E173" s="8">
        <v>48.439999026000002</v>
      </c>
    </row>
    <row r="174" spans="2:5">
      <c r="B174" t="s">
        <v>2750</v>
      </c>
      <c r="C174" t="s">
        <v>2</v>
      </c>
      <c r="D174" t="s">
        <v>55</v>
      </c>
      <c r="E174" s="8">
        <v>534.39999933959996</v>
      </c>
    </row>
    <row r="175" spans="2:5">
      <c r="B175" t="s">
        <v>2750</v>
      </c>
      <c r="C175" t="s">
        <v>2</v>
      </c>
      <c r="D175" t="s">
        <v>37</v>
      </c>
      <c r="E175" s="8">
        <v>258.8379991992</v>
      </c>
    </row>
    <row r="176" spans="2:5">
      <c r="B176" t="s">
        <v>2750</v>
      </c>
      <c r="C176" t="s">
        <v>2</v>
      </c>
      <c r="D176" t="s">
        <v>11</v>
      </c>
      <c r="E176" s="8">
        <v>317.93499939600002</v>
      </c>
    </row>
    <row r="177" spans="2:5">
      <c r="B177" t="s">
        <v>2750</v>
      </c>
      <c r="C177" t="s">
        <v>2</v>
      </c>
      <c r="D177" t="s">
        <v>20</v>
      </c>
      <c r="E177" s="8">
        <v>134.53244729639999</v>
      </c>
    </row>
    <row r="178" spans="2:5">
      <c r="B178" t="s">
        <v>2750</v>
      </c>
      <c r="C178" t="s">
        <v>2</v>
      </c>
      <c r="D178" t="s">
        <v>39</v>
      </c>
      <c r="E178" s="8">
        <v>183.11385549240001</v>
      </c>
    </row>
    <row r="179" spans="2:5">
      <c r="B179" t="s">
        <v>2750</v>
      </c>
      <c r="C179" t="s">
        <v>2</v>
      </c>
      <c r="D179" t="s">
        <v>15</v>
      </c>
      <c r="E179" s="8">
        <v>1189.8999732167999</v>
      </c>
    </row>
    <row r="180" spans="2:5">
      <c r="B180" t="s">
        <v>3346</v>
      </c>
      <c r="C180" t="s">
        <v>1</v>
      </c>
      <c r="D180" t="s">
        <v>37</v>
      </c>
      <c r="E180" s="8">
        <v>13.570674840000001</v>
      </c>
    </row>
    <row r="181" spans="2:5">
      <c r="B181" t="s">
        <v>3346</v>
      </c>
      <c r="C181" t="s">
        <v>1</v>
      </c>
      <c r="D181" t="s">
        <v>118</v>
      </c>
      <c r="E181" s="8">
        <v>80.236798164000007</v>
      </c>
    </row>
    <row r="182" spans="2:5">
      <c r="B182" t="s">
        <v>3346</v>
      </c>
      <c r="C182" t="s">
        <v>1</v>
      </c>
      <c r="D182" t="s">
        <v>20</v>
      </c>
      <c r="E182" s="8">
        <v>1415.6769104028001</v>
      </c>
    </row>
    <row r="183" spans="2:5">
      <c r="B183" t="s">
        <v>3346</v>
      </c>
      <c r="C183" t="s">
        <v>1</v>
      </c>
      <c r="D183" t="s">
        <v>39</v>
      </c>
      <c r="E183" s="8">
        <v>172.57846411439999</v>
      </c>
    </row>
    <row r="184" spans="2:5">
      <c r="B184" t="s">
        <v>3346</v>
      </c>
      <c r="C184" t="s">
        <v>1</v>
      </c>
      <c r="D184" t="s">
        <v>6</v>
      </c>
      <c r="E184" s="8">
        <v>133.33742153279999</v>
      </c>
    </row>
    <row r="185" spans="2:5">
      <c r="B185" t="s">
        <v>3346</v>
      </c>
      <c r="C185" t="s">
        <v>1</v>
      </c>
      <c r="D185" t="s">
        <v>15</v>
      </c>
      <c r="E185" s="8">
        <v>1.3401611856</v>
      </c>
    </row>
    <row r="186" spans="2:5">
      <c r="B186" t="s">
        <v>3341</v>
      </c>
      <c r="C186" t="s">
        <v>0</v>
      </c>
      <c r="D186" t="s">
        <v>39</v>
      </c>
      <c r="E186" s="8">
        <v>-9.6606223199999999</v>
      </c>
    </row>
    <row r="187" spans="2:5">
      <c r="B187" t="s">
        <v>3341</v>
      </c>
      <c r="C187" t="s">
        <v>0</v>
      </c>
      <c r="D187" t="s">
        <v>20</v>
      </c>
      <c r="E187" s="8">
        <v>-141.88709322</v>
      </c>
    </row>
    <row r="188" spans="2:5">
      <c r="B188" t="s">
        <v>3341</v>
      </c>
      <c r="C188" t="s">
        <v>0</v>
      </c>
      <c r="D188" t="s">
        <v>6</v>
      </c>
      <c r="E188" s="8">
        <v>-1.5151694255999999</v>
      </c>
    </row>
    <row r="189" spans="2:5">
      <c r="B189" t="s">
        <v>3340</v>
      </c>
      <c r="C189" t="s">
        <v>1</v>
      </c>
      <c r="D189" t="s">
        <v>6</v>
      </c>
      <c r="E189" s="8">
        <v>89.016798279599996</v>
      </c>
    </row>
    <row r="190" spans="2:5">
      <c r="B190" t="s">
        <v>3340</v>
      </c>
      <c r="C190" t="s">
        <v>1</v>
      </c>
      <c r="D190" t="s">
        <v>39</v>
      </c>
      <c r="E190" s="8">
        <v>27.260669293199999</v>
      </c>
    </row>
    <row r="191" spans="2:5">
      <c r="B191" t="s">
        <v>3340</v>
      </c>
      <c r="C191" t="s">
        <v>1</v>
      </c>
      <c r="D191" t="s">
        <v>20</v>
      </c>
      <c r="E191" s="8">
        <v>307.89020886840001</v>
      </c>
    </row>
    <row r="192" spans="2:5">
      <c r="B192" t="s">
        <v>3350</v>
      </c>
      <c r="C192" t="s">
        <v>0</v>
      </c>
      <c r="D192" t="s">
        <v>15</v>
      </c>
      <c r="E192" s="8">
        <v>-0.97092729359999996</v>
      </c>
    </row>
    <row r="193" spans="2:5">
      <c r="B193" t="s">
        <v>3350</v>
      </c>
      <c r="C193" t="s">
        <v>0</v>
      </c>
      <c r="D193" t="s">
        <v>39</v>
      </c>
      <c r="E193" s="8">
        <v>-3.2802489432000002</v>
      </c>
    </row>
    <row r="194" spans="2:5">
      <c r="B194" t="s">
        <v>3350</v>
      </c>
      <c r="C194" t="s">
        <v>0</v>
      </c>
      <c r="D194" t="s">
        <v>20</v>
      </c>
      <c r="E194" s="8">
        <v>-13.822757881199999</v>
      </c>
    </row>
    <row r="195" spans="2:5">
      <c r="B195" t="s">
        <v>3348</v>
      </c>
      <c r="C195" t="s">
        <v>2</v>
      </c>
      <c r="D195" t="s">
        <v>6</v>
      </c>
      <c r="E195" s="8">
        <v>0.28556488079999998</v>
      </c>
    </row>
    <row r="196" spans="2:5">
      <c r="B196" t="s">
        <v>3348</v>
      </c>
      <c r="C196" t="s">
        <v>2</v>
      </c>
      <c r="D196" t="s">
        <v>11</v>
      </c>
      <c r="E196" s="8">
        <v>27.484579357200001</v>
      </c>
    </row>
    <row r="197" spans="2:5">
      <c r="B197" t="s">
        <v>3348</v>
      </c>
      <c r="C197" t="s">
        <v>2</v>
      </c>
      <c r="D197" t="s">
        <v>15</v>
      </c>
      <c r="E197" s="8">
        <v>19.557061963199999</v>
      </c>
    </row>
    <row r="198" spans="2:5">
      <c r="B198" t="s">
        <v>3348</v>
      </c>
      <c r="C198" t="s">
        <v>2</v>
      </c>
      <c r="D198" t="s">
        <v>55</v>
      </c>
      <c r="E198" s="8">
        <v>125.0334605772</v>
      </c>
    </row>
    <row r="199" spans="2:5">
      <c r="B199" t="s">
        <v>3348</v>
      </c>
      <c r="C199" t="s">
        <v>2</v>
      </c>
      <c r="D199" t="s">
        <v>32</v>
      </c>
      <c r="E199" s="8">
        <v>16.563098030399999</v>
      </c>
    </row>
    <row r="200" spans="2:5">
      <c r="B200" t="s">
        <v>3348</v>
      </c>
      <c r="C200" t="s">
        <v>2</v>
      </c>
      <c r="D200" t="s">
        <v>39</v>
      </c>
      <c r="E200" s="8">
        <v>1088.2065661163999</v>
      </c>
    </row>
    <row r="201" spans="2:5">
      <c r="B201" t="s">
        <v>3348</v>
      </c>
      <c r="C201" t="s">
        <v>2</v>
      </c>
      <c r="D201" t="s">
        <v>20</v>
      </c>
      <c r="E201" s="8">
        <v>40.981616758800001</v>
      </c>
    </row>
    <row r="202" spans="2:5">
      <c r="B202" t="s">
        <v>3348</v>
      </c>
      <c r="C202" t="s">
        <v>2</v>
      </c>
      <c r="D202" t="s">
        <v>37</v>
      </c>
      <c r="E202" s="8">
        <v>104.1837366744</v>
      </c>
    </row>
    <row r="203" spans="2:5">
      <c r="B203" t="s">
        <v>2816</v>
      </c>
      <c r="C203" t="s">
        <v>1</v>
      </c>
      <c r="D203" t="s">
        <v>20</v>
      </c>
      <c r="E203" s="8">
        <v>1806.0672261528</v>
      </c>
    </row>
    <row r="204" spans="2:5">
      <c r="B204" t="s">
        <v>2816</v>
      </c>
      <c r="C204" t="s">
        <v>1</v>
      </c>
      <c r="D204" t="s">
        <v>6</v>
      </c>
      <c r="E204" s="8">
        <v>87.463160535599997</v>
      </c>
    </row>
    <row r="205" spans="2:5">
      <c r="B205" t="s">
        <v>2816</v>
      </c>
      <c r="C205" t="s">
        <v>1</v>
      </c>
      <c r="D205" t="s">
        <v>39</v>
      </c>
      <c r="E205" s="8">
        <v>916.12350092520001</v>
      </c>
    </row>
    <row r="206" spans="2:5">
      <c r="B206" t="s">
        <v>2760</v>
      </c>
      <c r="C206" t="s">
        <v>2</v>
      </c>
      <c r="D206" t="s">
        <v>55</v>
      </c>
      <c r="E206" s="8">
        <v>2970.5905314612</v>
      </c>
    </row>
    <row r="207" spans="2:5">
      <c r="B207" t="s">
        <v>2760</v>
      </c>
      <c r="C207" t="s">
        <v>2</v>
      </c>
      <c r="D207" t="s">
        <v>11</v>
      </c>
      <c r="E207" s="8">
        <v>18.631272560399999</v>
      </c>
    </row>
    <row r="208" spans="2:5">
      <c r="B208" t="s">
        <v>2816</v>
      </c>
      <c r="C208" t="s">
        <v>1</v>
      </c>
      <c r="D208" t="s">
        <v>118</v>
      </c>
      <c r="E208" s="8">
        <v>109.8602043012</v>
      </c>
    </row>
    <row r="209" spans="2:5">
      <c r="B209" t="s">
        <v>2760</v>
      </c>
      <c r="C209" t="s">
        <v>2</v>
      </c>
      <c r="D209" t="s">
        <v>15</v>
      </c>
      <c r="E209" s="8">
        <v>87.581039889600007</v>
      </c>
    </row>
    <row r="210" spans="2:5">
      <c r="B210" t="s">
        <v>2760</v>
      </c>
      <c r="C210" t="s">
        <v>2</v>
      </c>
      <c r="D210" t="s">
        <v>20</v>
      </c>
      <c r="E210" s="8">
        <v>6041.6180448371997</v>
      </c>
    </row>
    <row r="211" spans="2:5">
      <c r="B211" t="s">
        <v>2760</v>
      </c>
      <c r="C211" t="s">
        <v>2</v>
      </c>
      <c r="D211" t="s">
        <v>39</v>
      </c>
      <c r="E211" s="8">
        <v>972.16001312399999</v>
      </c>
    </row>
    <row r="212" spans="2:5">
      <c r="B212" t="s">
        <v>2816</v>
      </c>
      <c r="C212" t="s">
        <v>1</v>
      </c>
      <c r="D212" t="s">
        <v>15</v>
      </c>
      <c r="E212" s="8">
        <v>16.531429075199998</v>
      </c>
    </row>
    <row r="213" spans="2:5">
      <c r="B213" t="s">
        <v>2760</v>
      </c>
      <c r="C213" t="s">
        <v>2</v>
      </c>
      <c r="D213" t="s">
        <v>32</v>
      </c>
      <c r="E213" s="8">
        <v>22.111545873600001</v>
      </c>
    </row>
    <row r="214" spans="2:5">
      <c r="B214" t="s">
        <v>2760</v>
      </c>
      <c r="C214" t="s">
        <v>2</v>
      </c>
      <c r="D214" t="s">
        <v>6</v>
      </c>
      <c r="E214" s="8">
        <v>2.9577816071999998</v>
      </c>
    </row>
    <row r="215" spans="2:5">
      <c r="B215" t="s">
        <v>3342</v>
      </c>
      <c r="C215" t="s">
        <v>2</v>
      </c>
      <c r="D215" t="s">
        <v>47</v>
      </c>
      <c r="E215" s="8">
        <v>5.7365858879999996</v>
      </c>
    </row>
    <row r="216" spans="2:5">
      <c r="B216" t="s">
        <v>3342</v>
      </c>
      <c r="C216" t="s">
        <v>2</v>
      </c>
      <c r="D216" t="s">
        <v>6</v>
      </c>
      <c r="E216" s="8">
        <v>1690.5639983832</v>
      </c>
    </row>
    <row r="217" spans="2:5">
      <c r="B217" t="s">
        <v>3342</v>
      </c>
      <c r="C217" t="s">
        <v>2</v>
      </c>
      <c r="D217" t="s">
        <v>118</v>
      </c>
      <c r="E217" s="8">
        <v>122.2901352396</v>
      </c>
    </row>
    <row r="218" spans="2:5">
      <c r="B218" t="s">
        <v>3342</v>
      </c>
      <c r="C218" t="s">
        <v>2</v>
      </c>
      <c r="D218" t="s">
        <v>20</v>
      </c>
      <c r="E218" s="8">
        <v>5769.98681769</v>
      </c>
    </row>
    <row r="219" spans="2:5">
      <c r="B219" t="s">
        <v>3342</v>
      </c>
      <c r="C219" t="s">
        <v>2</v>
      </c>
      <c r="D219" t="s">
        <v>37</v>
      </c>
      <c r="E219" s="8">
        <v>3.0750036336000002</v>
      </c>
    </row>
    <row r="220" spans="2:5">
      <c r="B220" t="s">
        <v>3342</v>
      </c>
      <c r="C220" t="s">
        <v>2</v>
      </c>
      <c r="D220" t="s">
        <v>15</v>
      </c>
      <c r="E220" s="8">
        <v>205.3376829684</v>
      </c>
    </row>
    <row r="221" spans="2:5">
      <c r="B221" t="s">
        <v>3342</v>
      </c>
      <c r="C221" t="s">
        <v>2</v>
      </c>
      <c r="D221" t="s">
        <v>39</v>
      </c>
      <c r="E221" s="8">
        <v>7089.6371087376001</v>
      </c>
    </row>
    <row r="222" spans="2:5">
      <c r="B222" t="s">
        <v>3342</v>
      </c>
      <c r="C222" t="s">
        <v>2</v>
      </c>
      <c r="D222" t="s">
        <v>55</v>
      </c>
      <c r="E222" s="8">
        <v>17.694459313199999</v>
      </c>
    </row>
    <row r="223" spans="2:5">
      <c r="B223" t="s">
        <v>3342</v>
      </c>
      <c r="C223" t="s">
        <v>2</v>
      </c>
      <c r="D223" t="s">
        <v>11</v>
      </c>
      <c r="E223" s="8">
        <v>4.3199402400000003E-2</v>
      </c>
    </row>
    <row r="224" spans="2:5">
      <c r="B224" t="s">
        <v>3350</v>
      </c>
      <c r="C224" t="s">
        <v>2</v>
      </c>
      <c r="D224" t="s">
        <v>55</v>
      </c>
      <c r="E224" s="8">
        <v>383.669203842</v>
      </c>
    </row>
    <row r="225" spans="2:5">
      <c r="B225" t="s">
        <v>3350</v>
      </c>
      <c r="C225" t="s">
        <v>2</v>
      </c>
      <c r="D225" t="s">
        <v>20</v>
      </c>
      <c r="E225" s="8">
        <v>210.4099451136</v>
      </c>
    </row>
    <row r="226" spans="2:5">
      <c r="B226" t="s">
        <v>3350</v>
      </c>
      <c r="C226" t="s">
        <v>2</v>
      </c>
      <c r="D226" t="s">
        <v>11</v>
      </c>
      <c r="E226" s="8">
        <v>11.084050584</v>
      </c>
    </row>
    <row r="227" spans="2:5">
      <c r="B227" t="s">
        <v>3350</v>
      </c>
      <c r="C227" t="s">
        <v>2</v>
      </c>
      <c r="D227" t="s">
        <v>37</v>
      </c>
      <c r="E227" s="8">
        <v>7.10510427</v>
      </c>
    </row>
    <row r="228" spans="2:5">
      <c r="B228" t="s">
        <v>3350</v>
      </c>
      <c r="C228" t="s">
        <v>2</v>
      </c>
      <c r="D228" t="s">
        <v>15</v>
      </c>
      <c r="E228" s="8">
        <v>442.70019495000003</v>
      </c>
    </row>
    <row r="229" spans="2:5">
      <c r="B229" t="s">
        <v>3350</v>
      </c>
      <c r="C229" t="s">
        <v>2</v>
      </c>
      <c r="D229" t="s">
        <v>6</v>
      </c>
      <c r="E229" s="8">
        <v>2.5739399700000001</v>
      </c>
    </row>
    <row r="230" spans="2:5">
      <c r="B230" t="s">
        <v>3350</v>
      </c>
      <c r="C230" t="s">
        <v>2</v>
      </c>
      <c r="D230" t="s">
        <v>39</v>
      </c>
      <c r="E230" s="8">
        <v>435.7992557952</v>
      </c>
    </row>
    <row r="231" spans="2:5">
      <c r="B231" t="s">
        <v>3350</v>
      </c>
      <c r="C231" t="s">
        <v>2</v>
      </c>
      <c r="D231" t="s">
        <v>32</v>
      </c>
      <c r="E231" s="8">
        <v>15.990871327200001</v>
      </c>
    </row>
    <row r="232" spans="2:5">
      <c r="B232" t="s">
        <v>202</v>
      </c>
      <c r="C232" t="s">
        <v>2</v>
      </c>
      <c r="D232" t="s">
        <v>118</v>
      </c>
      <c r="E232" s="8">
        <v>964.09311715800004</v>
      </c>
    </row>
    <row r="233" spans="2:5">
      <c r="B233" t="s">
        <v>202</v>
      </c>
      <c r="C233" t="s">
        <v>2</v>
      </c>
      <c r="D233" t="s">
        <v>15</v>
      </c>
      <c r="E233" s="8">
        <v>401.84841504600001</v>
      </c>
    </row>
    <row r="234" spans="2:5">
      <c r="B234" t="s">
        <v>202</v>
      </c>
      <c r="C234" t="s">
        <v>2</v>
      </c>
      <c r="D234" t="s">
        <v>11</v>
      </c>
      <c r="E234" s="8">
        <v>139.84862822279999</v>
      </c>
    </row>
    <row r="235" spans="2:5">
      <c r="B235" t="s">
        <v>202</v>
      </c>
      <c r="C235" t="s">
        <v>2</v>
      </c>
      <c r="D235" t="s">
        <v>55</v>
      </c>
      <c r="E235" s="8">
        <v>7845.3158729471998</v>
      </c>
    </row>
    <row r="236" spans="2:5">
      <c r="B236" t="s">
        <v>202</v>
      </c>
      <c r="C236" t="s">
        <v>2</v>
      </c>
      <c r="D236" t="s">
        <v>20</v>
      </c>
      <c r="E236" s="8">
        <v>1376.5221284616</v>
      </c>
    </row>
    <row r="237" spans="2:5">
      <c r="B237" t="s">
        <v>202</v>
      </c>
      <c r="C237" t="s">
        <v>2</v>
      </c>
      <c r="D237" t="s">
        <v>39</v>
      </c>
      <c r="E237" s="8">
        <v>1062.0112238964</v>
      </c>
    </row>
    <row r="238" spans="2:5">
      <c r="B238" t="s">
        <v>202</v>
      </c>
      <c r="C238" t="s">
        <v>2</v>
      </c>
      <c r="D238" t="s">
        <v>6</v>
      </c>
      <c r="E238" s="8">
        <v>10623.891186028801</v>
      </c>
    </row>
    <row r="239" spans="2:5">
      <c r="B239" t="s">
        <v>202</v>
      </c>
      <c r="C239" t="s">
        <v>2</v>
      </c>
      <c r="D239" t="s">
        <v>37</v>
      </c>
      <c r="E239" s="8">
        <v>27.521996788799999</v>
      </c>
    </row>
    <row r="240" spans="2:5">
      <c r="B240" t="s">
        <v>3359</v>
      </c>
      <c r="C240" t="s">
        <v>1</v>
      </c>
      <c r="D240" t="s">
        <v>39</v>
      </c>
      <c r="E240" s="8">
        <v>2654.7902850887999</v>
      </c>
    </row>
    <row r="241" spans="2:5">
      <c r="B241" t="s">
        <v>3359</v>
      </c>
      <c r="C241" t="s">
        <v>1</v>
      </c>
      <c r="D241" t="s">
        <v>15</v>
      </c>
      <c r="E241" s="8">
        <v>37.654513336800001</v>
      </c>
    </row>
    <row r="242" spans="2:5">
      <c r="B242" t="s">
        <v>3359</v>
      </c>
      <c r="C242" t="s">
        <v>1</v>
      </c>
      <c r="D242" t="s">
        <v>20</v>
      </c>
      <c r="E242" s="8">
        <v>14654.066678226</v>
      </c>
    </row>
    <row r="243" spans="2:5">
      <c r="B243" t="s">
        <v>3359</v>
      </c>
      <c r="C243" t="s">
        <v>1</v>
      </c>
      <c r="D243" t="s">
        <v>118</v>
      </c>
      <c r="E243" s="8">
        <v>18.966526383600002</v>
      </c>
    </row>
    <row r="244" spans="2:5">
      <c r="B244" t="s">
        <v>3359</v>
      </c>
      <c r="C244" t="s">
        <v>1</v>
      </c>
      <c r="D244" t="s">
        <v>6</v>
      </c>
      <c r="E244" s="8">
        <v>85.088549926799999</v>
      </c>
    </row>
    <row r="245" spans="2:5">
      <c r="B245" t="s">
        <v>3339</v>
      </c>
      <c r="C245" t="s">
        <v>1</v>
      </c>
      <c r="D245" t="s">
        <v>39</v>
      </c>
      <c r="E245" s="8">
        <v>185.47048798200001</v>
      </c>
    </row>
    <row r="246" spans="2:5">
      <c r="B246" t="s">
        <v>3339</v>
      </c>
      <c r="C246" t="s">
        <v>1</v>
      </c>
      <c r="D246" t="s">
        <v>118</v>
      </c>
      <c r="E246" s="8">
        <v>6.1973892827999997</v>
      </c>
    </row>
    <row r="247" spans="2:5">
      <c r="B247" t="s">
        <v>3339</v>
      </c>
      <c r="C247" t="s">
        <v>1</v>
      </c>
      <c r="D247" t="s">
        <v>20</v>
      </c>
      <c r="E247" s="8">
        <v>494.39520907560001</v>
      </c>
    </row>
    <row r="248" spans="2:5">
      <c r="B248" t="s">
        <v>3339</v>
      </c>
      <c r="C248" t="s">
        <v>1</v>
      </c>
      <c r="D248" t="s">
        <v>6</v>
      </c>
      <c r="E248" s="8">
        <v>351.00297800279998</v>
      </c>
    </row>
    <row r="249" spans="2:5">
      <c r="B249" t="s">
        <v>3349</v>
      </c>
      <c r="C249" t="s">
        <v>2</v>
      </c>
      <c r="D249" t="s">
        <v>11</v>
      </c>
      <c r="E249" s="8">
        <v>90.173192439600001</v>
      </c>
    </row>
    <row r="250" spans="2:5">
      <c r="B250" t="s">
        <v>3349</v>
      </c>
      <c r="C250" t="s">
        <v>2</v>
      </c>
      <c r="D250" t="s">
        <v>55</v>
      </c>
      <c r="E250" s="8">
        <v>337.35115041839998</v>
      </c>
    </row>
    <row r="251" spans="2:5">
      <c r="B251" t="s">
        <v>3349</v>
      </c>
      <c r="C251" t="s">
        <v>2</v>
      </c>
      <c r="D251" t="s">
        <v>20</v>
      </c>
      <c r="E251" s="8">
        <v>204.00041067480001</v>
      </c>
    </row>
    <row r="252" spans="2:5">
      <c r="B252" t="s">
        <v>3349</v>
      </c>
      <c r="C252" t="s">
        <v>2</v>
      </c>
      <c r="D252" t="s">
        <v>37</v>
      </c>
      <c r="E252" s="8">
        <v>73.203752908799999</v>
      </c>
    </row>
    <row r="253" spans="2:5">
      <c r="B253" t="s">
        <v>3349</v>
      </c>
      <c r="C253" t="s">
        <v>2</v>
      </c>
      <c r="D253" t="s">
        <v>39</v>
      </c>
      <c r="E253" s="8">
        <v>164.98939088520001</v>
      </c>
    </row>
    <row r="254" spans="2:5">
      <c r="B254" t="s">
        <v>3349</v>
      </c>
      <c r="C254" t="s">
        <v>2</v>
      </c>
      <c r="D254" t="s">
        <v>15</v>
      </c>
      <c r="E254" s="8">
        <v>129.26687640840001</v>
      </c>
    </row>
    <row r="255" spans="2:5">
      <c r="B255" t="s">
        <v>3349</v>
      </c>
      <c r="C255" t="s">
        <v>2</v>
      </c>
      <c r="D255" t="s">
        <v>32</v>
      </c>
      <c r="E255" s="8">
        <v>14.8725896076</v>
      </c>
    </row>
    <row r="256" spans="2:5">
      <c r="B256" t="s">
        <v>3339</v>
      </c>
      <c r="C256" t="s">
        <v>2</v>
      </c>
      <c r="D256" t="s">
        <v>55</v>
      </c>
      <c r="E256" s="8">
        <v>265.64164130879999</v>
      </c>
    </row>
    <row r="257" spans="2:5">
      <c r="B257" t="s">
        <v>3339</v>
      </c>
      <c r="C257" t="s">
        <v>2</v>
      </c>
      <c r="D257" t="s">
        <v>39</v>
      </c>
      <c r="E257" s="8">
        <v>6242.8641523848</v>
      </c>
    </row>
    <row r="258" spans="2:5">
      <c r="B258" t="s">
        <v>3339</v>
      </c>
      <c r="C258" t="s">
        <v>2</v>
      </c>
      <c r="D258" t="s">
        <v>32</v>
      </c>
      <c r="E258" s="8">
        <v>2.9856615084000002</v>
      </c>
    </row>
    <row r="259" spans="2:5">
      <c r="B259" t="s">
        <v>3339</v>
      </c>
      <c r="C259" t="s">
        <v>2</v>
      </c>
      <c r="D259" t="s">
        <v>20</v>
      </c>
      <c r="E259" s="8">
        <v>6136.8446713823996</v>
      </c>
    </row>
    <row r="260" spans="2:5">
      <c r="B260" t="s">
        <v>3349</v>
      </c>
      <c r="C260" t="s">
        <v>0</v>
      </c>
      <c r="D260" t="s">
        <v>39</v>
      </c>
      <c r="E260" s="8">
        <v>-11.730073824</v>
      </c>
    </row>
    <row r="261" spans="2:5">
      <c r="B261" t="s">
        <v>3349</v>
      </c>
      <c r="C261" t="s">
        <v>0</v>
      </c>
      <c r="D261" t="s">
        <v>20</v>
      </c>
      <c r="E261" s="8">
        <v>-19.1501050032</v>
      </c>
    </row>
    <row r="262" spans="2:5">
      <c r="B262" t="s">
        <v>3345</v>
      </c>
      <c r="C262" t="s">
        <v>1</v>
      </c>
      <c r="D262" t="s">
        <v>6</v>
      </c>
      <c r="E262" s="8">
        <v>6.8885294795999998</v>
      </c>
    </row>
    <row r="263" spans="2:5">
      <c r="B263" t="s">
        <v>3345</v>
      </c>
      <c r="C263" t="s">
        <v>1</v>
      </c>
      <c r="D263" t="s">
        <v>20</v>
      </c>
      <c r="E263" s="8">
        <v>951.93631630439995</v>
      </c>
    </row>
    <row r="264" spans="2:5">
      <c r="B264" t="s">
        <v>3345</v>
      </c>
      <c r="C264" t="s">
        <v>1</v>
      </c>
      <c r="D264" t="s">
        <v>39</v>
      </c>
      <c r="E264" s="8">
        <v>181.78200091799999</v>
      </c>
    </row>
    <row r="265" spans="2:5">
      <c r="B265" t="s">
        <v>3345</v>
      </c>
      <c r="C265" t="s">
        <v>1</v>
      </c>
      <c r="D265" t="s">
        <v>15</v>
      </c>
      <c r="E265" s="8">
        <v>19.156431258000001</v>
      </c>
    </row>
    <row r="266" spans="2:5">
      <c r="B266" t="s">
        <v>3345</v>
      </c>
      <c r="C266" t="s">
        <v>1</v>
      </c>
      <c r="D266" t="s">
        <v>118</v>
      </c>
      <c r="E266" s="8">
        <v>1.2600007127999999</v>
      </c>
    </row>
    <row r="267" spans="2:5">
      <c r="B267" t="s">
        <v>2751</v>
      </c>
      <c r="C267" t="s">
        <v>1</v>
      </c>
      <c r="D267" t="s">
        <v>20</v>
      </c>
      <c r="E267" s="8">
        <v>2072.8675685484</v>
      </c>
    </row>
    <row r="268" spans="2:5">
      <c r="B268" t="s">
        <v>2751</v>
      </c>
      <c r="C268" t="s">
        <v>1</v>
      </c>
      <c r="D268" t="s">
        <v>6</v>
      </c>
      <c r="E268" s="8">
        <v>152.12956769639999</v>
      </c>
    </row>
    <row r="269" spans="2:5">
      <c r="B269" t="s">
        <v>2751</v>
      </c>
      <c r="C269" t="s">
        <v>1</v>
      </c>
      <c r="D269" t="s">
        <v>39</v>
      </c>
      <c r="E269" s="8">
        <v>1983.4670500488</v>
      </c>
    </row>
    <row r="270" spans="2:5">
      <c r="B270" t="s">
        <v>2751</v>
      </c>
      <c r="C270" t="s">
        <v>1</v>
      </c>
      <c r="D270" t="s">
        <v>118</v>
      </c>
      <c r="E270" s="8">
        <v>134.05357367280001</v>
      </c>
    </row>
    <row r="271" spans="2:5">
      <c r="B271" t="s">
        <v>2751</v>
      </c>
      <c r="C271" t="s">
        <v>1</v>
      </c>
      <c r="D271" t="s">
        <v>15</v>
      </c>
      <c r="E271" s="8">
        <v>1.7987162688</v>
      </c>
    </row>
    <row r="272" spans="2:5">
      <c r="B272" t="s">
        <v>2750</v>
      </c>
      <c r="C272" t="s">
        <v>1</v>
      </c>
      <c r="D272" t="s">
        <v>118</v>
      </c>
      <c r="E272" s="8">
        <v>326.27827440359999</v>
      </c>
    </row>
    <row r="273" spans="2:5">
      <c r="B273" t="s">
        <v>2750</v>
      </c>
      <c r="C273" t="s">
        <v>1</v>
      </c>
      <c r="D273" t="s">
        <v>20</v>
      </c>
      <c r="E273" s="8">
        <v>3655.0474566516</v>
      </c>
    </row>
    <row r="274" spans="2:5">
      <c r="B274" t="s">
        <v>2750</v>
      </c>
      <c r="C274" t="s">
        <v>1</v>
      </c>
      <c r="D274" t="s">
        <v>6</v>
      </c>
      <c r="E274" s="8">
        <v>798.13047949199995</v>
      </c>
    </row>
    <row r="275" spans="2:5">
      <c r="B275" t="s">
        <v>2750</v>
      </c>
      <c r="C275" t="s">
        <v>1</v>
      </c>
      <c r="D275" t="s">
        <v>15</v>
      </c>
      <c r="E275" s="8">
        <v>0.82261827720000003</v>
      </c>
    </row>
    <row r="276" spans="2:5">
      <c r="B276" t="s">
        <v>2750</v>
      </c>
      <c r="C276" t="s">
        <v>1</v>
      </c>
      <c r="D276" t="s">
        <v>39</v>
      </c>
      <c r="E276" s="8">
        <v>3168.2384109792001</v>
      </c>
    </row>
    <row r="277" spans="2:5">
      <c r="B277" t="s">
        <v>3339</v>
      </c>
      <c r="C277" t="s">
        <v>0</v>
      </c>
      <c r="D277" t="s">
        <v>20</v>
      </c>
      <c r="E277" s="8">
        <v>-3639.6511318583998</v>
      </c>
    </row>
    <row r="278" spans="2:5">
      <c r="B278" t="s">
        <v>3339</v>
      </c>
      <c r="C278" t="s">
        <v>0</v>
      </c>
      <c r="D278" t="s">
        <v>39</v>
      </c>
      <c r="E278" s="8">
        <v>-1891.8585304595999</v>
      </c>
    </row>
    <row r="279" spans="2:5">
      <c r="B279" t="s">
        <v>3353</v>
      </c>
      <c r="C279" t="s">
        <v>2</v>
      </c>
      <c r="D279" t="s">
        <v>11</v>
      </c>
      <c r="E279" s="8">
        <v>2.5070055984000001</v>
      </c>
    </row>
    <row r="280" spans="2:5">
      <c r="B280" t="s">
        <v>3353</v>
      </c>
      <c r="C280" t="s">
        <v>2</v>
      </c>
      <c r="D280" t="s">
        <v>20</v>
      </c>
      <c r="E280" s="8">
        <v>6140.4967877148001</v>
      </c>
    </row>
    <row r="281" spans="2:5">
      <c r="B281" t="s">
        <v>3353</v>
      </c>
      <c r="C281" t="s">
        <v>2</v>
      </c>
      <c r="D281" t="s">
        <v>39</v>
      </c>
      <c r="E281" s="8">
        <v>3509.5922091863999</v>
      </c>
    </row>
    <row r="282" spans="2:5">
      <c r="B282" t="s">
        <v>3353</v>
      </c>
      <c r="C282" t="s">
        <v>2</v>
      </c>
      <c r="D282" t="s">
        <v>15</v>
      </c>
      <c r="E282" s="8">
        <v>4.8801340800000002E-2</v>
      </c>
    </row>
    <row r="283" spans="2:5">
      <c r="B283" t="s">
        <v>3353</v>
      </c>
      <c r="C283" t="s">
        <v>2</v>
      </c>
      <c r="D283" t="s">
        <v>37</v>
      </c>
      <c r="E283" s="8">
        <v>0.48913965720000002</v>
      </c>
    </row>
    <row r="284" spans="2:5">
      <c r="B284" t="s">
        <v>3353</v>
      </c>
      <c r="C284" t="s">
        <v>2</v>
      </c>
      <c r="D284" t="s">
        <v>118</v>
      </c>
      <c r="E284" s="8">
        <v>155.27014080480001</v>
      </c>
    </row>
    <row r="285" spans="2:5">
      <c r="B285" t="s">
        <v>3353</v>
      </c>
      <c r="C285" t="s">
        <v>2</v>
      </c>
      <c r="D285" t="s">
        <v>6</v>
      </c>
      <c r="E285" s="8">
        <v>2287.9382133672002</v>
      </c>
    </row>
    <row r="286" spans="2:5">
      <c r="B286" t="s">
        <v>3353</v>
      </c>
      <c r="C286" t="s">
        <v>2</v>
      </c>
      <c r="D286" t="s">
        <v>55</v>
      </c>
      <c r="E286" s="8">
        <v>1420.6737012911999</v>
      </c>
    </row>
    <row r="287" spans="2:5">
      <c r="B287" t="s">
        <v>3351</v>
      </c>
      <c r="C287" t="s">
        <v>1</v>
      </c>
      <c r="D287" t="s">
        <v>32</v>
      </c>
      <c r="E287" s="8">
        <v>1.1029998995999999</v>
      </c>
    </row>
    <row r="288" spans="2:5">
      <c r="B288" t="s">
        <v>3351</v>
      </c>
      <c r="C288" t="s">
        <v>1</v>
      </c>
      <c r="D288" t="s">
        <v>118</v>
      </c>
      <c r="E288" s="8">
        <v>22.814999449199998</v>
      </c>
    </row>
    <row r="289" spans="2:5">
      <c r="B289" t="s">
        <v>3351</v>
      </c>
      <c r="C289" t="s">
        <v>1</v>
      </c>
      <c r="D289" t="s">
        <v>20</v>
      </c>
      <c r="E289" s="8">
        <v>3288.2982964739999</v>
      </c>
    </row>
    <row r="290" spans="2:5">
      <c r="B290" t="s">
        <v>3351</v>
      </c>
      <c r="C290" t="s">
        <v>1</v>
      </c>
      <c r="D290" t="s">
        <v>6</v>
      </c>
      <c r="E290" s="8">
        <v>249.45820648919999</v>
      </c>
    </row>
    <row r="291" spans="2:5">
      <c r="B291" t="s">
        <v>3351</v>
      </c>
      <c r="C291" t="s">
        <v>1</v>
      </c>
      <c r="D291" t="s">
        <v>39</v>
      </c>
      <c r="E291" s="8">
        <v>1576.4632816247999</v>
      </c>
    </row>
    <row r="292" spans="2:5">
      <c r="B292" t="s">
        <v>3355</v>
      </c>
      <c r="C292" t="s">
        <v>0</v>
      </c>
      <c r="D292" t="s">
        <v>39</v>
      </c>
      <c r="E292" s="8">
        <v>-4015.8762471683999</v>
      </c>
    </row>
    <row r="293" spans="2:5">
      <c r="B293" t="s">
        <v>3355</v>
      </c>
      <c r="C293" t="s">
        <v>0</v>
      </c>
      <c r="D293" t="s">
        <v>20</v>
      </c>
      <c r="E293" s="8">
        <v>-2593.7061207552001</v>
      </c>
    </row>
    <row r="294" spans="2:5">
      <c r="B294" t="s">
        <v>3355</v>
      </c>
      <c r="C294" t="s">
        <v>0</v>
      </c>
      <c r="D294" t="s">
        <v>6</v>
      </c>
      <c r="E294" s="8">
        <v>-2.2168352375999998</v>
      </c>
    </row>
    <row r="295" spans="2:5">
      <c r="B295" t="s">
        <v>2815</v>
      </c>
      <c r="C295" t="s">
        <v>0</v>
      </c>
      <c r="D295" t="s">
        <v>20</v>
      </c>
      <c r="E295" s="8">
        <v>-2585.5658343720002</v>
      </c>
    </row>
    <row r="296" spans="2:5">
      <c r="B296" t="s">
        <v>2815</v>
      </c>
      <c r="C296" t="s">
        <v>0</v>
      </c>
      <c r="D296" t="s">
        <v>39</v>
      </c>
      <c r="E296" s="8">
        <v>-0.39239945640000001</v>
      </c>
    </row>
    <row r="297" spans="2:5">
      <c r="B297" t="s">
        <v>2815</v>
      </c>
      <c r="C297" t="s">
        <v>0</v>
      </c>
      <c r="D297" t="s">
        <v>6</v>
      </c>
      <c r="E297" s="8">
        <v>-0.12750062039999999</v>
      </c>
    </row>
    <row r="298" spans="2:5">
      <c r="B298" t="s">
        <v>2816</v>
      </c>
      <c r="C298" t="s">
        <v>2</v>
      </c>
      <c r="D298" t="s">
        <v>15</v>
      </c>
      <c r="E298" s="8">
        <v>313.57164203999997</v>
      </c>
    </row>
    <row r="299" spans="2:5">
      <c r="B299" t="s">
        <v>2816</v>
      </c>
      <c r="C299" t="s">
        <v>2</v>
      </c>
      <c r="D299" t="s">
        <v>47</v>
      </c>
      <c r="E299" s="8">
        <v>2676.114553464</v>
      </c>
    </row>
    <row r="300" spans="2:5">
      <c r="B300" t="s">
        <v>2816</v>
      </c>
      <c r="C300" t="s">
        <v>2</v>
      </c>
      <c r="D300" t="s">
        <v>11</v>
      </c>
      <c r="E300" s="8">
        <v>14.713001351999999</v>
      </c>
    </row>
    <row r="301" spans="2:5">
      <c r="B301" t="s">
        <v>2816</v>
      </c>
      <c r="C301" t="s">
        <v>2</v>
      </c>
      <c r="D301" t="s">
        <v>20</v>
      </c>
      <c r="E301" s="8">
        <v>8064.4529933207996</v>
      </c>
    </row>
    <row r="302" spans="2:5">
      <c r="B302" t="s">
        <v>2816</v>
      </c>
      <c r="C302" t="s">
        <v>2</v>
      </c>
      <c r="D302" t="s">
        <v>37</v>
      </c>
      <c r="E302" s="8">
        <v>9.8580006323999996</v>
      </c>
    </row>
    <row r="303" spans="2:5">
      <c r="B303" t="s">
        <v>2816</v>
      </c>
      <c r="C303" t="s">
        <v>2</v>
      </c>
      <c r="D303" t="s">
        <v>118</v>
      </c>
      <c r="E303" s="8">
        <v>742.24720417319998</v>
      </c>
    </row>
    <row r="304" spans="2:5">
      <c r="B304" t="s">
        <v>2816</v>
      </c>
      <c r="C304" t="s">
        <v>2</v>
      </c>
      <c r="D304" t="s">
        <v>32</v>
      </c>
      <c r="E304" s="8">
        <v>6.4910011931999998</v>
      </c>
    </row>
    <row r="305" spans="2:5">
      <c r="B305" t="s">
        <v>2816</v>
      </c>
      <c r="C305" t="s">
        <v>2</v>
      </c>
      <c r="D305" t="s">
        <v>39</v>
      </c>
      <c r="E305" s="8">
        <v>6646.9257015372004</v>
      </c>
    </row>
    <row r="306" spans="2:5">
      <c r="B306" t="s">
        <v>2816</v>
      </c>
      <c r="C306" t="s">
        <v>2</v>
      </c>
      <c r="D306" t="s">
        <v>6</v>
      </c>
      <c r="E306" s="8">
        <v>106.9882018524</v>
      </c>
    </row>
    <row r="307" spans="2:5">
      <c r="B307" t="s">
        <v>2816</v>
      </c>
      <c r="C307" t="s">
        <v>2</v>
      </c>
      <c r="D307" t="s">
        <v>55</v>
      </c>
      <c r="E307" s="8">
        <v>473.16099876840002</v>
      </c>
    </row>
    <row r="308" spans="2:5">
      <c r="B308" t="s">
        <v>3344</v>
      </c>
      <c r="C308" t="s">
        <v>0</v>
      </c>
      <c r="D308" t="s">
        <v>39</v>
      </c>
      <c r="E308" s="8">
        <v>-3429.6749182908002</v>
      </c>
    </row>
    <row r="309" spans="2:5">
      <c r="B309" t="s">
        <v>3344</v>
      </c>
      <c r="C309" t="s">
        <v>0</v>
      </c>
      <c r="D309" t="s">
        <v>118</v>
      </c>
      <c r="E309" s="8">
        <v>-835.89859327320005</v>
      </c>
    </row>
    <row r="310" spans="2:5">
      <c r="B310" t="s">
        <v>3344</v>
      </c>
      <c r="C310" t="s">
        <v>0</v>
      </c>
      <c r="D310" t="s">
        <v>6</v>
      </c>
      <c r="E310" s="8">
        <v>-2047.7423556612</v>
      </c>
    </row>
    <row r="311" spans="2:5">
      <c r="B311" t="s">
        <v>3344</v>
      </c>
      <c r="C311" t="s">
        <v>0</v>
      </c>
      <c r="D311" t="s">
        <v>20</v>
      </c>
      <c r="E311" s="8">
        <v>-1284.1798219308</v>
      </c>
    </row>
    <row r="312" spans="2:5">
      <c r="B312" t="s">
        <v>3344</v>
      </c>
      <c r="C312" t="s">
        <v>0</v>
      </c>
      <c r="D312" t="s">
        <v>15</v>
      </c>
      <c r="E312" s="8">
        <v>-8661.6042193367994</v>
      </c>
    </row>
    <row r="313" spans="2:5">
      <c r="B313" t="s">
        <v>3351</v>
      </c>
      <c r="C313" t="s">
        <v>2</v>
      </c>
      <c r="D313" t="s">
        <v>39</v>
      </c>
      <c r="E313" s="8">
        <v>4.8654007308000002</v>
      </c>
    </row>
    <row r="314" spans="2:5">
      <c r="B314" t="s">
        <v>3351</v>
      </c>
      <c r="C314" t="s">
        <v>2</v>
      </c>
      <c r="D314" t="s">
        <v>32</v>
      </c>
      <c r="E314" s="8">
        <v>13.991477547600001</v>
      </c>
    </row>
    <row r="315" spans="2:5">
      <c r="B315" t="s">
        <v>3351</v>
      </c>
      <c r="C315" t="s">
        <v>2</v>
      </c>
      <c r="D315" t="s">
        <v>20</v>
      </c>
      <c r="E315" s="8">
        <v>1.6919989235999999</v>
      </c>
    </row>
    <row r="316" spans="2:5">
      <c r="B316" t="s">
        <v>3351</v>
      </c>
      <c r="C316" t="s">
        <v>2</v>
      </c>
      <c r="D316" t="s">
        <v>11</v>
      </c>
      <c r="E316" s="8">
        <v>15.5391574752</v>
      </c>
    </row>
    <row r="317" spans="2:5">
      <c r="B317" t="s">
        <v>3351</v>
      </c>
      <c r="C317" t="s">
        <v>2</v>
      </c>
      <c r="D317" t="s">
        <v>55</v>
      </c>
      <c r="E317" s="8">
        <v>329.18852327040003</v>
      </c>
    </row>
    <row r="318" spans="2:5">
      <c r="B318" t="s">
        <v>3351</v>
      </c>
      <c r="C318" t="s">
        <v>2</v>
      </c>
      <c r="D318" t="s">
        <v>37</v>
      </c>
      <c r="E318" s="8">
        <v>30.078306143999999</v>
      </c>
    </row>
    <row r="319" spans="2:5">
      <c r="B319" t="s">
        <v>3341</v>
      </c>
      <c r="C319" t="s">
        <v>1</v>
      </c>
      <c r="D319" t="s">
        <v>39</v>
      </c>
      <c r="E319" s="8">
        <v>407.26437578999997</v>
      </c>
    </row>
    <row r="320" spans="2:5">
      <c r="B320" t="s">
        <v>3341</v>
      </c>
      <c r="C320" t="s">
        <v>1</v>
      </c>
      <c r="D320" t="s">
        <v>20</v>
      </c>
      <c r="E320" s="8">
        <v>409.89334705919998</v>
      </c>
    </row>
    <row r="321" spans="2:5">
      <c r="B321" t="s">
        <v>3341</v>
      </c>
      <c r="C321" t="s">
        <v>1</v>
      </c>
      <c r="D321" t="s">
        <v>118</v>
      </c>
      <c r="E321" s="8">
        <v>37.373352969599999</v>
      </c>
    </row>
    <row r="322" spans="2:5">
      <c r="B322" t="s">
        <v>3341</v>
      </c>
      <c r="C322" t="s">
        <v>1</v>
      </c>
      <c r="D322" t="s">
        <v>6</v>
      </c>
      <c r="E322" s="8">
        <v>299.80167552</v>
      </c>
    </row>
    <row r="323" spans="2:5">
      <c r="B323" t="s">
        <v>3352</v>
      </c>
      <c r="C323" t="s">
        <v>2</v>
      </c>
      <c r="D323" t="s">
        <v>15</v>
      </c>
      <c r="E323" s="8">
        <v>1307.8746062243999</v>
      </c>
    </row>
    <row r="324" spans="2:5">
      <c r="B324" t="s">
        <v>3352</v>
      </c>
      <c r="C324" t="s">
        <v>2</v>
      </c>
      <c r="D324" t="s">
        <v>39</v>
      </c>
      <c r="E324" s="8">
        <v>721.89177387840004</v>
      </c>
    </row>
    <row r="325" spans="2:5">
      <c r="B325" t="s">
        <v>3352</v>
      </c>
      <c r="C325" t="s">
        <v>2</v>
      </c>
      <c r="D325" t="s">
        <v>55</v>
      </c>
      <c r="E325" s="8">
        <v>518.48046689759997</v>
      </c>
    </row>
    <row r="326" spans="2:5">
      <c r="B326" t="s">
        <v>3352</v>
      </c>
      <c r="C326" t="s">
        <v>2</v>
      </c>
      <c r="D326" t="s">
        <v>11</v>
      </c>
      <c r="E326" s="8">
        <v>35.223648883199999</v>
      </c>
    </row>
    <row r="327" spans="2:5">
      <c r="B327" t="s">
        <v>3352</v>
      </c>
      <c r="C327" t="s">
        <v>2</v>
      </c>
      <c r="D327" t="s">
        <v>118</v>
      </c>
      <c r="E327" s="8">
        <v>183.74702525640001</v>
      </c>
    </row>
    <row r="328" spans="2:5">
      <c r="B328" t="s">
        <v>3352</v>
      </c>
      <c r="C328" t="s">
        <v>2</v>
      </c>
      <c r="D328" t="s">
        <v>32</v>
      </c>
      <c r="E328" s="8">
        <v>49.094400052799998</v>
      </c>
    </row>
    <row r="329" spans="2:5">
      <c r="B329" t="s">
        <v>3352</v>
      </c>
      <c r="C329" t="s">
        <v>2</v>
      </c>
      <c r="D329" t="s">
        <v>37</v>
      </c>
      <c r="E329" s="8">
        <v>49.485798864000003</v>
      </c>
    </row>
    <row r="330" spans="2:5">
      <c r="B330" t="s">
        <v>3352</v>
      </c>
      <c r="C330" t="s">
        <v>2</v>
      </c>
      <c r="D330" t="s">
        <v>20</v>
      </c>
      <c r="E330" s="8">
        <v>356.15210979599999</v>
      </c>
    </row>
    <row r="331" spans="2:5">
      <c r="B331" t="s">
        <v>3352</v>
      </c>
      <c r="C331" t="s">
        <v>2</v>
      </c>
      <c r="D331" t="s">
        <v>6</v>
      </c>
      <c r="E331" s="8">
        <v>432.90248005080002</v>
      </c>
    </row>
    <row r="332" spans="2:5">
      <c r="B332" t="s">
        <v>3357</v>
      </c>
      <c r="C332" t="s">
        <v>2</v>
      </c>
      <c r="D332" t="s">
        <v>39</v>
      </c>
      <c r="E332" s="8">
        <v>40.344477908400002</v>
      </c>
    </row>
    <row r="333" spans="2:5">
      <c r="B333" t="s">
        <v>3357</v>
      </c>
      <c r="C333" t="s">
        <v>2</v>
      </c>
      <c r="D333" t="s">
        <v>118</v>
      </c>
      <c r="E333" s="8">
        <v>115.3703638584</v>
      </c>
    </row>
    <row r="334" spans="2:5">
      <c r="B334" t="s">
        <v>3357</v>
      </c>
      <c r="C334" t="s">
        <v>2</v>
      </c>
      <c r="D334" t="s">
        <v>6</v>
      </c>
      <c r="E334" s="8">
        <v>6011.7551872344002</v>
      </c>
    </row>
    <row r="335" spans="2:5">
      <c r="B335" t="s">
        <v>3357</v>
      </c>
      <c r="C335" t="s">
        <v>2</v>
      </c>
      <c r="D335" t="s">
        <v>20</v>
      </c>
      <c r="E335" s="8">
        <v>1.3113015732</v>
      </c>
    </row>
    <row r="336" spans="2:5">
      <c r="B336" t="s">
        <v>3357</v>
      </c>
      <c r="C336" t="s">
        <v>2</v>
      </c>
      <c r="D336" t="s">
        <v>55</v>
      </c>
      <c r="E336" s="8">
        <v>238.205201778</v>
      </c>
    </row>
    <row r="337" spans="2:5">
      <c r="B337" t="s">
        <v>3358</v>
      </c>
      <c r="C337" t="s">
        <v>2</v>
      </c>
      <c r="D337" t="s">
        <v>37</v>
      </c>
      <c r="E337" s="8">
        <v>99.052001035200007</v>
      </c>
    </row>
    <row r="338" spans="2:5">
      <c r="B338" t="s">
        <v>3358</v>
      </c>
      <c r="C338" t="s">
        <v>2</v>
      </c>
      <c r="D338" t="s">
        <v>32</v>
      </c>
      <c r="E338" s="8">
        <v>4.07700117</v>
      </c>
    </row>
    <row r="339" spans="2:5">
      <c r="B339" t="s">
        <v>3358</v>
      </c>
      <c r="C339" t="s">
        <v>2</v>
      </c>
      <c r="D339" t="s">
        <v>20</v>
      </c>
      <c r="E339" s="8">
        <v>2140.1209701215998</v>
      </c>
    </row>
    <row r="340" spans="2:5">
      <c r="B340" t="s">
        <v>3358</v>
      </c>
      <c r="C340" t="s">
        <v>2</v>
      </c>
      <c r="D340" t="s">
        <v>6</v>
      </c>
      <c r="E340" s="8">
        <v>48.164210323200003</v>
      </c>
    </row>
    <row r="341" spans="2:5">
      <c r="B341" t="s">
        <v>3358</v>
      </c>
      <c r="C341" t="s">
        <v>2</v>
      </c>
      <c r="D341" t="s">
        <v>39</v>
      </c>
      <c r="E341" s="8">
        <v>1413.3123020592</v>
      </c>
    </row>
    <row r="342" spans="2:5">
      <c r="B342" t="s">
        <v>3358</v>
      </c>
      <c r="C342" t="s">
        <v>2</v>
      </c>
      <c r="D342" t="s">
        <v>55</v>
      </c>
      <c r="E342" s="8">
        <v>151.19599921919999</v>
      </c>
    </row>
    <row r="343" spans="2:5">
      <c r="B343" t="s">
        <v>3358</v>
      </c>
      <c r="C343" t="s">
        <v>2</v>
      </c>
      <c r="D343" t="s">
        <v>118</v>
      </c>
      <c r="E343" s="8">
        <v>22.819625863199999</v>
      </c>
    </row>
    <row r="344" spans="2:5">
      <c r="B344" t="s">
        <v>3358</v>
      </c>
      <c r="C344" t="s">
        <v>2</v>
      </c>
      <c r="D344" t="s">
        <v>11</v>
      </c>
      <c r="E344" s="8">
        <v>94.379000511599997</v>
      </c>
    </row>
    <row r="345" spans="2:5">
      <c r="B345" t="s">
        <v>3344</v>
      </c>
      <c r="C345" t="s">
        <v>2</v>
      </c>
      <c r="D345" t="s">
        <v>37</v>
      </c>
      <c r="E345" s="8">
        <v>98.535069399600005</v>
      </c>
    </row>
    <row r="346" spans="2:5">
      <c r="B346" t="s">
        <v>3344</v>
      </c>
      <c r="C346" t="s">
        <v>2</v>
      </c>
      <c r="D346" t="s">
        <v>11</v>
      </c>
      <c r="E346" s="8">
        <v>80.929479103199995</v>
      </c>
    </row>
    <row r="347" spans="2:5">
      <c r="B347" t="s">
        <v>3344</v>
      </c>
      <c r="C347" t="s">
        <v>2</v>
      </c>
      <c r="D347" t="s">
        <v>6</v>
      </c>
      <c r="E347" s="8">
        <v>4333.0053336192004</v>
      </c>
    </row>
    <row r="348" spans="2:5">
      <c r="B348" t="s">
        <v>3344</v>
      </c>
      <c r="C348" t="s">
        <v>2</v>
      </c>
      <c r="D348" t="s">
        <v>20</v>
      </c>
      <c r="E348" s="8">
        <v>4351.9936690439999</v>
      </c>
    </row>
    <row r="349" spans="2:5">
      <c r="B349" t="s">
        <v>3344</v>
      </c>
      <c r="C349" t="s">
        <v>2</v>
      </c>
      <c r="D349" t="s">
        <v>15</v>
      </c>
      <c r="E349" s="8">
        <v>11670.421834155601</v>
      </c>
    </row>
    <row r="350" spans="2:5">
      <c r="B350" t="s">
        <v>3344</v>
      </c>
      <c r="C350" t="s">
        <v>2</v>
      </c>
      <c r="D350" t="s">
        <v>39</v>
      </c>
      <c r="E350" s="8">
        <v>10055.298005582399</v>
      </c>
    </row>
    <row r="351" spans="2:5">
      <c r="B351" t="s">
        <v>3344</v>
      </c>
      <c r="C351" t="s">
        <v>2</v>
      </c>
      <c r="D351" t="s">
        <v>55</v>
      </c>
      <c r="E351" s="8">
        <v>6307.5122548560003</v>
      </c>
    </row>
    <row r="352" spans="2:5">
      <c r="B352" t="s">
        <v>3344</v>
      </c>
      <c r="C352" t="s">
        <v>2</v>
      </c>
      <c r="D352" t="s">
        <v>118</v>
      </c>
      <c r="E352" s="8">
        <v>983.83262730479998</v>
      </c>
    </row>
    <row r="353" spans="2:5">
      <c r="B353" t="s">
        <v>3357</v>
      </c>
      <c r="C353" t="s">
        <v>1</v>
      </c>
      <c r="D353" t="s">
        <v>20</v>
      </c>
      <c r="E353" s="8">
        <v>770.1689189448</v>
      </c>
    </row>
    <row r="354" spans="2:5">
      <c r="B354" t="s">
        <v>3357</v>
      </c>
      <c r="C354" t="s">
        <v>1</v>
      </c>
      <c r="D354" t="s">
        <v>118</v>
      </c>
      <c r="E354" s="8">
        <v>23.5252063332</v>
      </c>
    </row>
    <row r="355" spans="2:5">
      <c r="B355" t="s">
        <v>3357</v>
      </c>
      <c r="C355" t="s">
        <v>1</v>
      </c>
      <c r="D355" t="s">
        <v>39</v>
      </c>
      <c r="E355" s="8">
        <v>139.70430085320001</v>
      </c>
    </row>
    <row r="356" spans="2:5">
      <c r="B356" t="s">
        <v>3347</v>
      </c>
      <c r="C356" t="s">
        <v>0</v>
      </c>
      <c r="D356" t="s">
        <v>6</v>
      </c>
      <c r="E356" s="8">
        <v>-62.571981394799998</v>
      </c>
    </row>
    <row r="357" spans="2:5">
      <c r="B357" t="s">
        <v>3347</v>
      </c>
      <c r="C357" t="s">
        <v>0</v>
      </c>
      <c r="D357" t="s">
        <v>20</v>
      </c>
      <c r="E357" s="8">
        <v>-11.7622033272</v>
      </c>
    </row>
    <row r="358" spans="2:5">
      <c r="B358" t="s">
        <v>3347</v>
      </c>
      <c r="C358" t="s">
        <v>0</v>
      </c>
      <c r="D358" t="s">
        <v>15</v>
      </c>
      <c r="E358" s="8">
        <v>-15.5852834508</v>
      </c>
    </row>
    <row r="359" spans="2:5">
      <c r="B359" t="s">
        <v>3347</v>
      </c>
      <c r="C359" t="s">
        <v>0</v>
      </c>
      <c r="D359" t="s">
        <v>118</v>
      </c>
      <c r="E359" s="8">
        <v>-101.2526333568</v>
      </c>
    </row>
    <row r="360" spans="2:5">
      <c r="B360" t="s">
        <v>3347</v>
      </c>
      <c r="C360" t="s">
        <v>0</v>
      </c>
      <c r="D360" t="s">
        <v>39</v>
      </c>
      <c r="E360" s="8">
        <v>-64.202505533999997</v>
      </c>
    </row>
    <row r="361" spans="2:5">
      <c r="B361" t="s">
        <v>3354</v>
      </c>
      <c r="C361" t="s">
        <v>2</v>
      </c>
      <c r="D361" t="s">
        <v>20</v>
      </c>
      <c r="E361" s="8">
        <v>31071.899357661601</v>
      </c>
    </row>
    <row r="362" spans="2:5">
      <c r="B362" t="s">
        <v>3354</v>
      </c>
      <c r="C362" t="s">
        <v>2</v>
      </c>
      <c r="D362" t="s">
        <v>32</v>
      </c>
      <c r="E362" s="8">
        <v>1.806834474</v>
      </c>
    </row>
    <row r="363" spans="2:5">
      <c r="B363" t="s">
        <v>3354</v>
      </c>
      <c r="C363" t="s">
        <v>2</v>
      </c>
      <c r="D363" t="s">
        <v>37</v>
      </c>
      <c r="E363" s="8">
        <v>2.1415063320000001</v>
      </c>
    </row>
    <row r="364" spans="2:5">
      <c r="B364" t="s">
        <v>3354</v>
      </c>
      <c r="C364" t="s">
        <v>2</v>
      </c>
      <c r="D364" t="s">
        <v>118</v>
      </c>
      <c r="E364" s="8">
        <v>38.673902840399997</v>
      </c>
    </row>
    <row r="365" spans="2:5">
      <c r="B365" t="s">
        <v>3354</v>
      </c>
      <c r="C365" t="s">
        <v>2</v>
      </c>
      <c r="D365" t="s">
        <v>6</v>
      </c>
      <c r="E365" s="8">
        <v>5.1229307987999997</v>
      </c>
    </row>
    <row r="366" spans="2:5">
      <c r="B366" t="s">
        <v>3354</v>
      </c>
      <c r="C366" t="s">
        <v>2</v>
      </c>
      <c r="D366" t="s">
        <v>11</v>
      </c>
      <c r="E366" s="8">
        <v>1.5821331048</v>
      </c>
    </row>
    <row r="367" spans="2:5">
      <c r="B367" t="s">
        <v>3354</v>
      </c>
      <c r="C367" t="s">
        <v>2</v>
      </c>
      <c r="D367" t="s">
        <v>39</v>
      </c>
      <c r="E367" s="8">
        <v>20016.661280374799</v>
      </c>
    </row>
    <row r="368" spans="2:5">
      <c r="B368" t="s">
        <v>3354</v>
      </c>
      <c r="C368" t="s">
        <v>2</v>
      </c>
      <c r="D368" t="s">
        <v>55</v>
      </c>
      <c r="E368" s="8">
        <v>42.077775427200002</v>
      </c>
    </row>
    <row r="369" spans="2:5">
      <c r="B369" t="s">
        <v>202</v>
      </c>
      <c r="C369" t="s">
        <v>0</v>
      </c>
      <c r="D369" t="s">
        <v>15</v>
      </c>
      <c r="E369" s="8">
        <v>-0.88453267560000004</v>
      </c>
    </row>
    <row r="370" spans="2:5">
      <c r="B370" t="s">
        <v>202</v>
      </c>
      <c r="C370" t="s">
        <v>0</v>
      </c>
      <c r="D370" t="s">
        <v>6</v>
      </c>
      <c r="E370" s="8">
        <v>-16.0368005232</v>
      </c>
    </row>
    <row r="371" spans="2:5">
      <c r="B371" t="s">
        <v>202</v>
      </c>
      <c r="C371" t="s">
        <v>0</v>
      </c>
      <c r="D371" t="s">
        <v>118</v>
      </c>
      <c r="E371" s="8">
        <v>-3.3498586800000001E-2</v>
      </c>
    </row>
    <row r="372" spans="2:5">
      <c r="B372" t="s">
        <v>3343</v>
      </c>
      <c r="C372" t="s">
        <v>2</v>
      </c>
      <c r="D372" t="s">
        <v>55</v>
      </c>
      <c r="E372" s="8">
        <v>410.89639129559998</v>
      </c>
    </row>
    <row r="373" spans="2:5">
      <c r="B373" t="s">
        <v>3343</v>
      </c>
      <c r="C373" t="s">
        <v>2</v>
      </c>
      <c r="D373" t="s">
        <v>39</v>
      </c>
      <c r="E373" s="8">
        <v>96.583622853600005</v>
      </c>
    </row>
    <row r="374" spans="2:5">
      <c r="B374" t="s">
        <v>3343</v>
      </c>
      <c r="C374" t="s">
        <v>2</v>
      </c>
      <c r="D374" t="s">
        <v>20</v>
      </c>
      <c r="E374">
        <v>42.366141277200001</v>
      </c>
    </row>
    <row r="375" spans="2:5">
      <c r="B375" t="s">
        <v>3343</v>
      </c>
      <c r="C375" t="s">
        <v>2</v>
      </c>
      <c r="D375" t="s">
        <v>6</v>
      </c>
      <c r="E375">
        <v>39.188146550399999</v>
      </c>
    </row>
    <row r="376" spans="2:5">
      <c r="B376" t="s">
        <v>3343</v>
      </c>
      <c r="C376" t="s">
        <v>2</v>
      </c>
      <c r="D376" t="s">
        <v>15</v>
      </c>
      <c r="E376">
        <v>8.2265930784000005</v>
      </c>
    </row>
    <row r="377" spans="2:5">
      <c r="B377" t="s">
        <v>3343</v>
      </c>
      <c r="C377" t="s">
        <v>2</v>
      </c>
      <c r="D377" t="s">
        <v>32</v>
      </c>
      <c r="E377">
        <v>335.48312586240002</v>
      </c>
    </row>
    <row r="378" spans="2:5">
      <c r="B378" t="s">
        <v>3343</v>
      </c>
      <c r="C378" t="s">
        <v>2</v>
      </c>
      <c r="D378" t="s">
        <v>11</v>
      </c>
      <c r="E378">
        <v>8.2550465711999994</v>
      </c>
    </row>
    <row r="379" spans="2:5">
      <c r="B379" t="s">
        <v>3343</v>
      </c>
      <c r="C379" t="s">
        <v>2</v>
      </c>
      <c r="D379" t="s">
        <v>37</v>
      </c>
      <c r="E379">
        <v>69.309275284799995</v>
      </c>
    </row>
    <row r="380" spans="2:5">
      <c r="B380" t="s">
        <v>3359</v>
      </c>
      <c r="C380" t="s">
        <v>2</v>
      </c>
      <c r="D380" t="s">
        <v>6</v>
      </c>
      <c r="E380">
        <v>6569.2960907220004</v>
      </c>
    </row>
    <row r="381" spans="2:5">
      <c r="B381" t="s">
        <v>3359</v>
      </c>
      <c r="C381" t="s">
        <v>2</v>
      </c>
      <c r="D381" t="s">
        <v>39</v>
      </c>
      <c r="E381">
        <v>33491.556899031602</v>
      </c>
    </row>
    <row r="382" spans="2:5">
      <c r="B382" t="s">
        <v>3359</v>
      </c>
      <c r="C382" t="s">
        <v>2</v>
      </c>
      <c r="D382" t="s">
        <v>37</v>
      </c>
      <c r="E382">
        <v>283.81250822039999</v>
      </c>
    </row>
    <row r="383" spans="2:5">
      <c r="B383" t="s">
        <v>3359</v>
      </c>
      <c r="C383" t="s">
        <v>2</v>
      </c>
      <c r="D383" t="s">
        <v>11</v>
      </c>
      <c r="E383">
        <v>145.88835517800001</v>
      </c>
    </row>
    <row r="384" spans="2:5">
      <c r="B384" t="s">
        <v>3359</v>
      </c>
      <c r="C384" t="s">
        <v>2</v>
      </c>
      <c r="D384" t="s">
        <v>55</v>
      </c>
      <c r="E384">
        <v>2400.4133631576001</v>
      </c>
    </row>
    <row r="385" spans="2:5">
      <c r="B385" t="s">
        <v>3359</v>
      </c>
      <c r="C385" t="s">
        <v>2</v>
      </c>
      <c r="D385" t="s">
        <v>15</v>
      </c>
      <c r="E385">
        <v>6049.1368886831997</v>
      </c>
    </row>
    <row r="386" spans="2:5">
      <c r="B386" t="s">
        <v>3359</v>
      </c>
      <c r="C386" t="s">
        <v>2</v>
      </c>
      <c r="D386" t="s">
        <v>118</v>
      </c>
      <c r="E386">
        <v>1863.2986552584</v>
      </c>
    </row>
    <row r="387" spans="2:5">
      <c r="B387" t="s">
        <v>3359</v>
      </c>
      <c r="C387" t="s">
        <v>2</v>
      </c>
      <c r="D387" t="s">
        <v>32</v>
      </c>
      <c r="E387">
        <v>39.783404840400003</v>
      </c>
    </row>
    <row r="388" spans="2:5">
      <c r="B388" t="s">
        <v>3359</v>
      </c>
      <c r="C388" t="s">
        <v>2</v>
      </c>
      <c r="D388" t="s">
        <v>20</v>
      </c>
      <c r="E388">
        <v>25793.547693256802</v>
      </c>
    </row>
    <row r="389" spans="2:5">
      <c r="B389" t="s">
        <v>2815</v>
      </c>
      <c r="C389" t="s">
        <v>2</v>
      </c>
      <c r="D389" t="s">
        <v>55</v>
      </c>
      <c r="E389">
        <v>361.168000866</v>
      </c>
    </row>
    <row r="390" spans="2:5">
      <c r="B390" t="s">
        <v>2815</v>
      </c>
      <c r="C390" t="s">
        <v>2</v>
      </c>
      <c r="D390" t="s">
        <v>15</v>
      </c>
      <c r="E390">
        <v>159.12946186919999</v>
      </c>
    </row>
    <row r="391" spans="2:5">
      <c r="B391" t="s">
        <v>2815</v>
      </c>
      <c r="C391" t="s">
        <v>2</v>
      </c>
      <c r="D391" t="s">
        <v>6</v>
      </c>
      <c r="E391">
        <v>0.71400012479999997</v>
      </c>
    </row>
    <row r="392" spans="2:5">
      <c r="B392" t="s">
        <v>2815</v>
      </c>
      <c r="C392" t="s">
        <v>2</v>
      </c>
      <c r="D392" t="s">
        <v>118</v>
      </c>
      <c r="E392">
        <v>95.014301356800004</v>
      </c>
    </row>
    <row r="393" spans="2:5">
      <c r="B393" t="s">
        <v>2815</v>
      </c>
      <c r="C393" t="s">
        <v>2</v>
      </c>
      <c r="D393" t="s">
        <v>39</v>
      </c>
      <c r="E393">
        <v>1148.0795980667999</v>
      </c>
    </row>
    <row r="394" spans="2:5">
      <c r="B394" t="s">
        <v>2815</v>
      </c>
      <c r="C394" t="s">
        <v>2</v>
      </c>
      <c r="D394" t="s">
        <v>20</v>
      </c>
      <c r="E394">
        <v>3851.8525919448002</v>
      </c>
    </row>
    <row r="395" spans="2:5">
      <c r="B395" t="s">
        <v>2815</v>
      </c>
      <c r="C395" t="s">
        <v>2</v>
      </c>
      <c r="D395" t="s">
        <v>11</v>
      </c>
      <c r="E395">
        <v>2.7990014040000002</v>
      </c>
    </row>
    <row r="396" spans="2:5">
      <c r="B396" t="s">
        <v>2815</v>
      </c>
      <c r="C396" t="s">
        <v>2</v>
      </c>
      <c r="D396" t="s">
        <v>32</v>
      </c>
      <c r="E396">
        <v>1.0670017932</v>
      </c>
    </row>
    <row r="397" spans="2:5">
      <c r="B397" t="s">
        <v>3358</v>
      </c>
      <c r="C397" t="s">
        <v>1</v>
      </c>
      <c r="D397" t="s">
        <v>118</v>
      </c>
      <c r="E397">
        <v>65.832481202400004</v>
      </c>
    </row>
    <row r="398" spans="2:5">
      <c r="B398" t="s">
        <v>3358</v>
      </c>
      <c r="C398" t="s">
        <v>1</v>
      </c>
      <c r="D398" t="s">
        <v>20</v>
      </c>
      <c r="E398">
        <v>1907.2905435360001</v>
      </c>
    </row>
    <row r="399" spans="2:5">
      <c r="B399" t="s">
        <v>3358</v>
      </c>
      <c r="C399" t="s">
        <v>1</v>
      </c>
      <c r="D399" t="s">
        <v>6</v>
      </c>
      <c r="E399">
        <v>103.1710502376</v>
      </c>
    </row>
    <row r="400" spans="2:5">
      <c r="B400" t="s">
        <v>3358</v>
      </c>
      <c r="C400" t="s">
        <v>1</v>
      </c>
      <c r="D400" t="s">
        <v>39</v>
      </c>
      <c r="E400">
        <v>1658.6212013423999</v>
      </c>
    </row>
    <row r="401" spans="2:5">
      <c r="B401" t="s">
        <v>3356</v>
      </c>
      <c r="C401" t="s">
        <v>0</v>
      </c>
      <c r="D401" t="s">
        <v>20</v>
      </c>
      <c r="E401">
        <v>-14922.421005869999</v>
      </c>
    </row>
    <row r="402" spans="2:5">
      <c r="B402" t="s">
        <v>199</v>
      </c>
      <c r="C402" t="s">
        <v>0</v>
      </c>
      <c r="D402" t="s">
        <v>6</v>
      </c>
      <c r="E402">
        <v>-125.715913164</v>
      </c>
    </row>
    <row r="403" spans="2:5">
      <c r="B403" t="s">
        <v>199</v>
      </c>
      <c r="C403" t="s">
        <v>0</v>
      </c>
      <c r="D403" t="s">
        <v>118</v>
      </c>
      <c r="E403">
        <v>-37.362764552400002</v>
      </c>
    </row>
    <row r="404" spans="2:5">
      <c r="B404" t="s">
        <v>199</v>
      </c>
      <c r="C404" t="s">
        <v>0</v>
      </c>
      <c r="D404" t="s">
        <v>39</v>
      </c>
      <c r="E404">
        <v>-125.91934558920001</v>
      </c>
    </row>
    <row r="405" spans="2:5">
      <c r="B405" t="s">
        <v>199</v>
      </c>
      <c r="C405" t="s">
        <v>0</v>
      </c>
      <c r="D405" t="s">
        <v>20</v>
      </c>
      <c r="E405">
        <v>-33.913080000000001</v>
      </c>
    </row>
    <row r="406" spans="2:5">
      <c r="B406" t="s">
        <v>3340</v>
      </c>
      <c r="C406" t="s">
        <v>0</v>
      </c>
      <c r="D406" t="s">
        <v>20</v>
      </c>
      <c r="E406">
        <v>-9413.0209258163995</v>
      </c>
    </row>
    <row r="407" spans="2:5">
      <c r="B407" t="s">
        <v>3340</v>
      </c>
      <c r="C407" t="s">
        <v>0</v>
      </c>
      <c r="D407" t="s">
        <v>6</v>
      </c>
      <c r="E407">
        <v>-138.32068487039999</v>
      </c>
    </row>
    <row r="408" spans="2:5">
      <c r="B408" t="s">
        <v>3340</v>
      </c>
      <c r="C408" t="s">
        <v>0</v>
      </c>
      <c r="D408" t="s">
        <v>118</v>
      </c>
      <c r="E408">
        <v>-166.30222482720001</v>
      </c>
    </row>
    <row r="409" spans="2:5">
      <c r="B409" t="s">
        <v>3340</v>
      </c>
      <c r="C409" t="s">
        <v>0</v>
      </c>
      <c r="D409" t="s">
        <v>39</v>
      </c>
      <c r="E409">
        <v>-1472.8530779352</v>
      </c>
    </row>
    <row r="410" spans="2:5">
      <c r="B410" t="s">
        <v>3354</v>
      </c>
      <c r="C410" t="s">
        <v>0</v>
      </c>
      <c r="D410" t="s">
        <v>6</v>
      </c>
      <c r="E410">
        <v>-4.2120045360000002</v>
      </c>
    </row>
    <row r="411" spans="2:5">
      <c r="B411" t="s">
        <v>3354</v>
      </c>
      <c r="C411" t="s">
        <v>0</v>
      </c>
      <c r="D411" t="s">
        <v>39</v>
      </c>
      <c r="E411">
        <v>-6043.4634816072003</v>
      </c>
    </row>
    <row r="412" spans="2:5">
      <c r="B412" t="s">
        <v>3354</v>
      </c>
      <c r="C412" t="s">
        <v>0</v>
      </c>
      <c r="D412" t="s">
        <v>20</v>
      </c>
      <c r="E412">
        <v>-22377.155439834001</v>
      </c>
    </row>
    <row r="413" spans="2:5">
      <c r="B413" t="s">
        <v>199</v>
      </c>
      <c r="C413" t="s">
        <v>2</v>
      </c>
      <c r="D413" t="s">
        <v>32</v>
      </c>
      <c r="E413">
        <v>181.56372628680001</v>
      </c>
    </row>
    <row r="414" spans="2:5">
      <c r="B414" t="s">
        <v>199</v>
      </c>
      <c r="C414" t="s">
        <v>2</v>
      </c>
      <c r="D414" t="s">
        <v>118</v>
      </c>
      <c r="E414">
        <v>14405.7663312768</v>
      </c>
    </row>
    <row r="415" spans="2:5">
      <c r="B415" t="s">
        <v>199</v>
      </c>
      <c r="C415" t="s">
        <v>2</v>
      </c>
      <c r="D415" t="s">
        <v>20</v>
      </c>
      <c r="E415">
        <v>7997.3783388000002</v>
      </c>
    </row>
    <row r="416" spans="2:5">
      <c r="B416" t="s">
        <v>199</v>
      </c>
      <c r="C416" t="s">
        <v>2</v>
      </c>
      <c r="D416" t="s">
        <v>37</v>
      </c>
      <c r="E416">
        <v>2.939887224</v>
      </c>
    </row>
    <row r="417" spans="2:5">
      <c r="B417" t="s">
        <v>199</v>
      </c>
      <c r="C417" t="s">
        <v>2</v>
      </c>
      <c r="D417" t="s">
        <v>55</v>
      </c>
      <c r="E417">
        <v>4690.9026272592</v>
      </c>
    </row>
    <row r="418" spans="2:5">
      <c r="B418" t="s">
        <v>199</v>
      </c>
      <c r="C418" t="s">
        <v>2</v>
      </c>
      <c r="D418" t="s">
        <v>6</v>
      </c>
      <c r="E418">
        <v>67552.198806092405</v>
      </c>
    </row>
    <row r="419" spans="2:5">
      <c r="B419" t="s">
        <v>199</v>
      </c>
      <c r="C419" t="s">
        <v>2</v>
      </c>
      <c r="D419" t="s">
        <v>11</v>
      </c>
      <c r="E419">
        <v>305.61153878160002</v>
      </c>
    </row>
    <row r="420" spans="2:5">
      <c r="B420" t="s">
        <v>199</v>
      </c>
      <c r="C420" t="s">
        <v>2</v>
      </c>
      <c r="D420" t="s">
        <v>39</v>
      </c>
      <c r="E420">
        <v>6172.7669967024003</v>
      </c>
    </row>
    <row r="421" spans="2:5">
      <c r="B421" t="s">
        <v>2751</v>
      </c>
      <c r="C421" t="s">
        <v>0</v>
      </c>
      <c r="D421" t="s">
        <v>20</v>
      </c>
      <c r="E421">
        <v>-5.2093756583999999</v>
      </c>
    </row>
    <row r="422" spans="2:5">
      <c r="B422" t="s">
        <v>2751</v>
      </c>
      <c r="C422" t="s">
        <v>0</v>
      </c>
      <c r="D422" t="s">
        <v>39</v>
      </c>
      <c r="E422">
        <v>-341.44099669079998</v>
      </c>
    </row>
    <row r="423" spans="2:5">
      <c r="B423" t="s">
        <v>3345</v>
      </c>
      <c r="C423" t="s">
        <v>0</v>
      </c>
      <c r="D423" t="s">
        <v>39</v>
      </c>
      <c r="E423">
        <v>-3686.0909123052002</v>
      </c>
    </row>
    <row r="424" spans="2:5">
      <c r="B424" t="s">
        <v>3345</v>
      </c>
      <c r="C424" t="s">
        <v>0</v>
      </c>
      <c r="D424" t="s">
        <v>6</v>
      </c>
      <c r="E424">
        <v>-5393.9582768268001</v>
      </c>
    </row>
    <row r="425" spans="2:5">
      <c r="B425" t="s">
        <v>3345</v>
      </c>
      <c r="C425" t="s">
        <v>0</v>
      </c>
      <c r="D425" t="s">
        <v>118</v>
      </c>
      <c r="E425">
        <v>-5258.8285866972001</v>
      </c>
    </row>
    <row r="426" spans="2:5">
      <c r="B426" t="s">
        <v>3345</v>
      </c>
      <c r="C426" t="s">
        <v>0</v>
      </c>
      <c r="D426" t="s">
        <v>20</v>
      </c>
      <c r="E426">
        <v>-534.79334919960002</v>
      </c>
    </row>
    <row r="427" spans="2:5">
      <c r="B427" t="s">
        <v>3345</v>
      </c>
      <c r="C427" t="s">
        <v>0</v>
      </c>
      <c r="D427" t="s">
        <v>15</v>
      </c>
      <c r="E427">
        <v>-0.19102693679999999</v>
      </c>
    </row>
    <row r="428" spans="2:5">
      <c r="B428" t="s">
        <v>201</v>
      </c>
      <c r="C428" t="s">
        <v>2</v>
      </c>
      <c r="D428" t="s">
        <v>20</v>
      </c>
      <c r="E428">
        <v>22199.229264002399</v>
      </c>
    </row>
    <row r="429" spans="2:5">
      <c r="B429" t="s">
        <v>201</v>
      </c>
      <c r="C429" t="s">
        <v>2</v>
      </c>
      <c r="D429" t="s">
        <v>39</v>
      </c>
      <c r="E429">
        <v>26439.055831252801</v>
      </c>
    </row>
    <row r="430" spans="2:5">
      <c r="B430" t="s">
        <v>201</v>
      </c>
      <c r="C430" t="s">
        <v>2</v>
      </c>
      <c r="D430" t="s">
        <v>55</v>
      </c>
      <c r="E430">
        <v>126.5533108452</v>
      </c>
    </row>
    <row r="431" spans="2:5">
      <c r="B431" t="s">
        <v>201</v>
      </c>
      <c r="C431" t="s">
        <v>2</v>
      </c>
      <c r="D431" t="s">
        <v>32</v>
      </c>
      <c r="E431">
        <v>305.86764533759998</v>
      </c>
    </row>
    <row r="432" spans="2:5">
      <c r="B432" t="s">
        <v>201</v>
      </c>
      <c r="C432" t="s">
        <v>2</v>
      </c>
      <c r="D432" t="s">
        <v>6</v>
      </c>
      <c r="E432">
        <v>6578.4355401780003</v>
      </c>
    </row>
    <row r="433" spans="2:5">
      <c r="B433" t="s">
        <v>201</v>
      </c>
      <c r="C433" t="s">
        <v>2</v>
      </c>
      <c r="D433" t="s">
        <v>15</v>
      </c>
      <c r="E433">
        <v>1235.5011585576001</v>
      </c>
    </row>
    <row r="434" spans="2:5">
      <c r="B434" t="s">
        <v>201</v>
      </c>
      <c r="C434" t="s">
        <v>2</v>
      </c>
      <c r="D434" t="s">
        <v>118</v>
      </c>
      <c r="E434">
        <v>2765.0900657088</v>
      </c>
    </row>
    <row r="435" spans="2:5">
      <c r="B435" t="s">
        <v>3347</v>
      </c>
      <c r="C435" t="s">
        <v>2</v>
      </c>
      <c r="D435" t="s">
        <v>11</v>
      </c>
      <c r="E435">
        <v>57.397385483999997</v>
      </c>
    </row>
    <row r="436" spans="2:5">
      <c r="B436" t="s">
        <v>3347</v>
      </c>
      <c r="C436" t="s">
        <v>2</v>
      </c>
      <c r="D436" t="s">
        <v>118</v>
      </c>
      <c r="E436">
        <v>414.24042194999998</v>
      </c>
    </row>
    <row r="437" spans="2:5">
      <c r="B437" t="s">
        <v>3347</v>
      </c>
      <c r="C437" t="s">
        <v>2</v>
      </c>
      <c r="D437" t="s">
        <v>15</v>
      </c>
      <c r="E437">
        <v>880.67501250839996</v>
      </c>
    </row>
    <row r="438" spans="2:5">
      <c r="B438" t="s">
        <v>3347</v>
      </c>
      <c r="C438" t="s">
        <v>2</v>
      </c>
      <c r="D438" t="s">
        <v>39</v>
      </c>
      <c r="E438">
        <v>187.24340518919999</v>
      </c>
    </row>
    <row r="439" spans="2:5">
      <c r="B439" t="s">
        <v>3347</v>
      </c>
      <c r="C439" t="s">
        <v>2</v>
      </c>
      <c r="D439" t="s">
        <v>37</v>
      </c>
      <c r="E439">
        <v>52.9141056156</v>
      </c>
    </row>
    <row r="440" spans="2:5">
      <c r="B440" t="s">
        <v>3347</v>
      </c>
      <c r="C440" t="s">
        <v>2</v>
      </c>
      <c r="D440" t="s">
        <v>6</v>
      </c>
      <c r="E440">
        <v>1283.2427072339999</v>
      </c>
    </row>
    <row r="441" spans="2:5">
      <c r="B441" t="s">
        <v>3347</v>
      </c>
      <c r="C441" t="s">
        <v>2</v>
      </c>
      <c r="D441" t="s">
        <v>55</v>
      </c>
      <c r="E441">
        <v>1000.9520128908</v>
      </c>
    </row>
    <row r="442" spans="2:5">
      <c r="B442" t="s">
        <v>3347</v>
      </c>
      <c r="C442" t="s">
        <v>2</v>
      </c>
      <c r="D442" t="s">
        <v>20</v>
      </c>
      <c r="E442">
        <v>85.446667864800006</v>
      </c>
    </row>
    <row r="443" spans="2:5">
      <c r="B443" t="s">
        <v>3347</v>
      </c>
      <c r="C443" t="s">
        <v>2</v>
      </c>
      <c r="D443" t="s">
        <v>32</v>
      </c>
      <c r="E443">
        <v>64.188496501200007</v>
      </c>
    </row>
    <row r="444" spans="2:5">
      <c r="B444" t="s">
        <v>3348</v>
      </c>
      <c r="C444" t="s">
        <v>0</v>
      </c>
      <c r="D444" t="s">
        <v>15</v>
      </c>
      <c r="E444">
        <v>-0.25669689480000002</v>
      </c>
    </row>
    <row r="445" spans="2:5">
      <c r="B445" t="s">
        <v>3348</v>
      </c>
      <c r="C445" t="s">
        <v>0</v>
      </c>
      <c r="D445" t="s">
        <v>118</v>
      </c>
      <c r="E445">
        <v>-3.1141418399999999E-2</v>
      </c>
    </row>
    <row r="446" spans="2:5">
      <c r="B446" t="s">
        <v>3348</v>
      </c>
      <c r="C446" t="s">
        <v>0</v>
      </c>
      <c r="D446" t="s">
        <v>20</v>
      </c>
      <c r="E446">
        <v>-32.229521665199997</v>
      </c>
    </row>
    <row r="447" spans="2:5">
      <c r="B447" t="s">
        <v>3348</v>
      </c>
      <c r="C447" t="s">
        <v>0</v>
      </c>
      <c r="D447" t="s">
        <v>6</v>
      </c>
      <c r="E447">
        <v>-2.2956517476</v>
      </c>
    </row>
    <row r="448" spans="2:5">
      <c r="B448" t="s">
        <v>3348</v>
      </c>
      <c r="C448" t="s">
        <v>0</v>
      </c>
      <c r="D448" t="s">
        <v>39</v>
      </c>
      <c r="E448">
        <v>-882.0156384288</v>
      </c>
    </row>
  </sheetData>
  <sortState xmlns:xlrd2="http://schemas.microsoft.com/office/spreadsheetml/2017/richdata2" ref="I3:I390">
    <sortCondition ref="I3:I39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D27D1-0025-4E30-B1C8-00E3A4937C17}">
  <sheetPr codeName="Sheet4"/>
  <dimension ref="B1:S1288"/>
  <sheetViews>
    <sheetView workbookViewId="0">
      <selection activeCell="N3" sqref="N3"/>
    </sheetView>
  </sheetViews>
  <sheetFormatPr defaultRowHeight="14.25"/>
  <cols>
    <col min="2" max="2" width="12.265625" bestFit="1" customWidth="1"/>
    <col min="3" max="3" width="16.1328125" bestFit="1" customWidth="1"/>
    <col min="4" max="4" width="11.3984375" bestFit="1" customWidth="1"/>
    <col min="5" max="5" width="11.1328125" bestFit="1" customWidth="1"/>
    <col min="6" max="6" width="9.3984375" bestFit="1" customWidth="1"/>
    <col min="7" max="7" width="6.3984375" bestFit="1" customWidth="1"/>
    <col min="8" max="8" width="8.1328125" bestFit="1" customWidth="1"/>
    <col min="9" max="9" width="7.265625" bestFit="1" customWidth="1"/>
    <col min="10" max="10" width="4.59765625" bestFit="1" customWidth="1"/>
    <col min="11" max="11" width="12.3984375" bestFit="1" customWidth="1"/>
    <col min="12" max="12" width="12.3984375" customWidth="1"/>
    <col min="13" max="13" width="13.86328125" bestFit="1" customWidth="1"/>
    <col min="14" max="14" width="12.265625" bestFit="1" customWidth="1"/>
    <col min="15" max="15" width="4.73046875" bestFit="1" customWidth="1"/>
    <col min="16" max="16" width="16.1328125" bestFit="1" customWidth="1"/>
    <col min="17" max="17" width="34.73046875" bestFit="1" customWidth="1"/>
    <col min="18" max="18" width="4.59765625" bestFit="1" customWidth="1"/>
    <col min="19" max="19" width="5" bestFit="1" customWidth="1"/>
  </cols>
  <sheetData>
    <row r="1" spans="2:19">
      <c r="F1" t="s">
        <v>154</v>
      </c>
      <c r="N1" t="s">
        <v>421</v>
      </c>
    </row>
    <row r="2" spans="2:19">
      <c r="B2" t="s">
        <v>399</v>
      </c>
      <c r="C2" t="s">
        <v>220</v>
      </c>
      <c r="D2" t="s">
        <v>120</v>
      </c>
      <c r="E2" t="s">
        <v>96</v>
      </c>
      <c r="F2" t="s">
        <v>119</v>
      </c>
      <c r="G2" t="s">
        <v>400</v>
      </c>
      <c r="H2" t="s">
        <v>401</v>
      </c>
      <c r="I2" t="s">
        <v>402</v>
      </c>
      <c r="J2" t="s">
        <v>153</v>
      </c>
      <c r="K2" t="s">
        <v>422</v>
      </c>
      <c r="L2" t="s">
        <v>3333</v>
      </c>
      <c r="N2" t="s">
        <v>221</v>
      </c>
      <c r="O2" t="s">
        <v>156</v>
      </c>
      <c r="P2" t="s">
        <v>215</v>
      </c>
      <c r="Q2" t="s">
        <v>321</v>
      </c>
      <c r="R2" t="s">
        <v>158</v>
      </c>
      <c r="S2" t="s">
        <v>159</v>
      </c>
    </row>
    <row r="3" spans="2:19">
      <c r="B3" t="s">
        <v>3339</v>
      </c>
      <c r="C3" t="s">
        <v>403</v>
      </c>
      <c r="J3">
        <v>0.35807600000000001</v>
      </c>
      <c r="K3">
        <v>56.1873</v>
      </c>
      <c r="N3" t="s">
        <v>3339</v>
      </c>
      <c r="O3" t="s">
        <v>322</v>
      </c>
      <c r="P3" t="s">
        <v>403</v>
      </c>
      <c r="Q3" t="s">
        <v>404</v>
      </c>
      <c r="R3" t="s">
        <v>109</v>
      </c>
      <c r="S3" t="s">
        <v>163</v>
      </c>
    </row>
    <row r="4" spans="2:19">
      <c r="B4" t="s">
        <v>3339</v>
      </c>
      <c r="C4" t="s">
        <v>403</v>
      </c>
      <c r="F4" t="s">
        <v>55</v>
      </c>
      <c r="I4">
        <v>1</v>
      </c>
      <c r="O4" t="s">
        <v>205</v>
      </c>
    </row>
    <row r="5" spans="2:19">
      <c r="B5" t="s">
        <v>3339</v>
      </c>
      <c r="C5" t="s">
        <v>403</v>
      </c>
      <c r="E5" t="s">
        <v>17</v>
      </c>
      <c r="H5">
        <v>1</v>
      </c>
      <c r="O5" t="s">
        <v>205</v>
      </c>
    </row>
    <row r="6" spans="2:19">
      <c r="B6" t="s">
        <v>3339</v>
      </c>
      <c r="C6" t="s">
        <v>405</v>
      </c>
      <c r="J6">
        <v>0.40492499999999998</v>
      </c>
      <c r="K6">
        <v>4.4338000000000002E-2</v>
      </c>
      <c r="N6" t="s">
        <v>3339</v>
      </c>
      <c r="O6" t="s">
        <v>322</v>
      </c>
      <c r="P6" t="s">
        <v>405</v>
      </c>
      <c r="Q6" t="s">
        <v>406</v>
      </c>
      <c r="R6" t="s">
        <v>109</v>
      </c>
      <c r="S6" t="s">
        <v>163</v>
      </c>
    </row>
    <row r="7" spans="2:19">
      <c r="B7" t="s">
        <v>3339</v>
      </c>
      <c r="C7" t="s">
        <v>405</v>
      </c>
      <c r="F7" t="s">
        <v>118</v>
      </c>
      <c r="I7">
        <v>1</v>
      </c>
      <c r="O7" t="s">
        <v>205</v>
      </c>
    </row>
    <row r="8" spans="2:19">
      <c r="B8" t="s">
        <v>3339</v>
      </c>
      <c r="C8" t="s">
        <v>405</v>
      </c>
      <c r="E8" t="s">
        <v>24</v>
      </c>
      <c r="H8">
        <v>1</v>
      </c>
      <c r="O8" t="s">
        <v>205</v>
      </c>
    </row>
    <row r="9" spans="2:19">
      <c r="B9" t="s">
        <v>3339</v>
      </c>
      <c r="C9" t="s">
        <v>407</v>
      </c>
      <c r="J9">
        <v>1.06359</v>
      </c>
      <c r="L9">
        <v>501.25299999999999</v>
      </c>
      <c r="N9" t="s">
        <v>3339</v>
      </c>
      <c r="O9" t="s">
        <v>322</v>
      </c>
      <c r="P9" t="s">
        <v>407</v>
      </c>
      <c r="Q9" t="s">
        <v>408</v>
      </c>
      <c r="R9" t="s">
        <v>109</v>
      </c>
      <c r="S9" t="s">
        <v>163</v>
      </c>
    </row>
    <row r="10" spans="2:19">
      <c r="B10" t="s">
        <v>3339</v>
      </c>
      <c r="C10" t="s">
        <v>407</v>
      </c>
      <c r="F10" t="s">
        <v>38</v>
      </c>
      <c r="I10">
        <v>6.0000000000000001E-3</v>
      </c>
      <c r="O10" t="s">
        <v>205</v>
      </c>
    </row>
    <row r="11" spans="2:19">
      <c r="B11" t="s">
        <v>3339</v>
      </c>
      <c r="C11" t="s">
        <v>407</v>
      </c>
      <c r="F11" t="s">
        <v>40</v>
      </c>
      <c r="I11">
        <v>0.99399999999999999</v>
      </c>
      <c r="O11" t="s">
        <v>205</v>
      </c>
    </row>
    <row r="12" spans="2:19">
      <c r="B12" t="s">
        <v>3339</v>
      </c>
      <c r="C12" t="s">
        <v>407</v>
      </c>
      <c r="E12" t="s">
        <v>56</v>
      </c>
      <c r="H12">
        <v>2.7E-2</v>
      </c>
      <c r="O12" t="s">
        <v>205</v>
      </c>
    </row>
    <row r="13" spans="2:19">
      <c r="B13" t="s">
        <v>3339</v>
      </c>
      <c r="C13" t="s">
        <v>407</v>
      </c>
      <c r="E13" t="s">
        <v>34</v>
      </c>
      <c r="H13">
        <v>0.97199999999999998</v>
      </c>
      <c r="O13" t="s">
        <v>205</v>
      </c>
    </row>
    <row r="14" spans="2:19">
      <c r="B14" t="s">
        <v>3339</v>
      </c>
      <c r="C14" t="s">
        <v>407</v>
      </c>
      <c r="E14" t="s">
        <v>36</v>
      </c>
      <c r="H14">
        <v>1E-3</v>
      </c>
      <c r="O14" t="s">
        <v>205</v>
      </c>
    </row>
    <row r="15" spans="2:19">
      <c r="B15" t="s">
        <v>3339</v>
      </c>
      <c r="C15" t="s">
        <v>409</v>
      </c>
      <c r="J15">
        <v>0.96253599999999995</v>
      </c>
      <c r="K15">
        <v>2719.58</v>
      </c>
      <c r="N15" t="s">
        <v>3339</v>
      </c>
      <c r="O15" t="s">
        <v>322</v>
      </c>
      <c r="P15" t="s">
        <v>409</v>
      </c>
      <c r="Q15" t="s">
        <v>410</v>
      </c>
      <c r="R15" t="s">
        <v>109</v>
      </c>
      <c r="S15" t="s">
        <v>163</v>
      </c>
    </row>
    <row r="16" spans="2:19">
      <c r="B16" t="s">
        <v>3339</v>
      </c>
      <c r="C16" t="s">
        <v>409</v>
      </c>
      <c r="F16" t="s">
        <v>20</v>
      </c>
      <c r="I16">
        <v>0.93500000000000005</v>
      </c>
      <c r="O16" t="s">
        <v>205</v>
      </c>
    </row>
    <row r="17" spans="2:15">
      <c r="B17" t="s">
        <v>3339</v>
      </c>
      <c r="C17" t="s">
        <v>409</v>
      </c>
      <c r="F17" t="s">
        <v>56</v>
      </c>
      <c r="I17">
        <v>5.0000000000000001E-3</v>
      </c>
      <c r="O17" t="s">
        <v>205</v>
      </c>
    </row>
    <row r="18" spans="2:15">
      <c r="B18" t="s">
        <v>3339</v>
      </c>
      <c r="C18" t="s">
        <v>409</v>
      </c>
      <c r="F18" t="s">
        <v>40</v>
      </c>
      <c r="I18">
        <v>0.06</v>
      </c>
      <c r="O18" t="s">
        <v>205</v>
      </c>
    </row>
    <row r="19" spans="2:15">
      <c r="B19" t="s">
        <v>3339</v>
      </c>
      <c r="C19" t="s">
        <v>409</v>
      </c>
      <c r="E19" t="s">
        <v>57</v>
      </c>
      <c r="H19">
        <v>0.01</v>
      </c>
      <c r="O19" t="s">
        <v>205</v>
      </c>
    </row>
    <row r="20" spans="2:15">
      <c r="B20" t="s">
        <v>3339</v>
      </c>
      <c r="C20" t="s">
        <v>409</v>
      </c>
      <c r="E20" t="s">
        <v>14</v>
      </c>
      <c r="H20">
        <v>1.2999999999999999E-2</v>
      </c>
      <c r="O20" t="s">
        <v>205</v>
      </c>
    </row>
    <row r="21" spans="2:15">
      <c r="B21" t="s">
        <v>3339</v>
      </c>
      <c r="C21" t="s">
        <v>409</v>
      </c>
      <c r="E21" t="s">
        <v>41</v>
      </c>
      <c r="H21">
        <v>0.33100000000000002</v>
      </c>
      <c r="O21" t="s">
        <v>205</v>
      </c>
    </row>
    <row r="22" spans="2:15">
      <c r="B22" t="s">
        <v>3339</v>
      </c>
      <c r="C22" t="s">
        <v>409</v>
      </c>
      <c r="E22" t="s">
        <v>43</v>
      </c>
      <c r="H22">
        <v>0.14799999999999999</v>
      </c>
      <c r="O22" t="s">
        <v>205</v>
      </c>
    </row>
    <row r="23" spans="2:15">
      <c r="B23" t="s">
        <v>3339</v>
      </c>
      <c r="C23" t="s">
        <v>409</v>
      </c>
      <c r="E23" t="s">
        <v>58</v>
      </c>
      <c r="H23">
        <v>0.22</v>
      </c>
      <c r="O23" t="s">
        <v>205</v>
      </c>
    </row>
    <row r="24" spans="2:15">
      <c r="B24" t="s">
        <v>3339</v>
      </c>
      <c r="C24" t="s">
        <v>409</v>
      </c>
      <c r="E24" t="s">
        <v>45</v>
      </c>
      <c r="H24">
        <v>7.0999999999999994E-2</v>
      </c>
      <c r="O24" t="s">
        <v>205</v>
      </c>
    </row>
    <row r="25" spans="2:15">
      <c r="B25" t="s">
        <v>3339</v>
      </c>
      <c r="C25" t="s">
        <v>409</v>
      </c>
      <c r="E25" t="s">
        <v>52</v>
      </c>
      <c r="H25">
        <v>1E-3</v>
      </c>
      <c r="O25" t="s">
        <v>205</v>
      </c>
    </row>
    <row r="26" spans="2:15">
      <c r="B26" t="s">
        <v>3339</v>
      </c>
      <c r="C26" t="s">
        <v>409</v>
      </c>
      <c r="E26" t="s">
        <v>34</v>
      </c>
      <c r="H26">
        <v>2.5000000000000001E-2</v>
      </c>
      <c r="O26" t="s">
        <v>205</v>
      </c>
    </row>
    <row r="27" spans="2:15">
      <c r="B27" t="s">
        <v>3339</v>
      </c>
      <c r="C27" t="s">
        <v>409</v>
      </c>
      <c r="E27" t="s">
        <v>36</v>
      </c>
      <c r="H27">
        <v>7.0000000000000001E-3</v>
      </c>
      <c r="O27" t="s">
        <v>205</v>
      </c>
    </row>
    <row r="28" spans="2:15">
      <c r="B28" t="s">
        <v>3339</v>
      </c>
      <c r="C28" t="s">
        <v>409</v>
      </c>
      <c r="E28" t="s">
        <v>38</v>
      </c>
      <c r="H28">
        <v>0.16400000000000001</v>
      </c>
      <c r="O28" t="s">
        <v>205</v>
      </c>
    </row>
    <row r="29" spans="2:15">
      <c r="B29" t="s">
        <v>3339</v>
      </c>
      <c r="C29" t="s">
        <v>409</v>
      </c>
      <c r="E29" t="s">
        <v>50</v>
      </c>
      <c r="H29">
        <v>7.0000000000000001E-3</v>
      </c>
      <c r="O29" t="s">
        <v>205</v>
      </c>
    </row>
    <row r="30" spans="2:15">
      <c r="B30" t="s">
        <v>3339</v>
      </c>
      <c r="C30" t="s">
        <v>409</v>
      </c>
      <c r="E30" t="s">
        <v>54</v>
      </c>
      <c r="H30">
        <v>3.0000000000000001E-3</v>
      </c>
      <c r="O30" t="s">
        <v>205</v>
      </c>
    </row>
    <row r="31" spans="2:15">
      <c r="B31" t="s">
        <v>3339</v>
      </c>
      <c r="C31" t="s">
        <v>409</v>
      </c>
      <c r="D31" t="s">
        <v>127</v>
      </c>
      <c r="G31">
        <v>1E-3</v>
      </c>
      <c r="O31" t="s">
        <v>205</v>
      </c>
    </row>
    <row r="32" spans="2:15">
      <c r="B32" t="s">
        <v>3339</v>
      </c>
      <c r="C32" t="s">
        <v>409</v>
      </c>
      <c r="D32" t="s">
        <v>126</v>
      </c>
      <c r="G32">
        <v>0.01</v>
      </c>
      <c r="O32" t="s">
        <v>205</v>
      </c>
    </row>
    <row r="33" spans="2:19">
      <c r="B33" t="s">
        <v>3339</v>
      </c>
      <c r="C33" t="s">
        <v>409</v>
      </c>
      <c r="D33" t="s">
        <v>123</v>
      </c>
      <c r="G33">
        <v>8.9999999999999993E-3</v>
      </c>
      <c r="O33" t="s">
        <v>205</v>
      </c>
    </row>
    <row r="34" spans="2:19">
      <c r="B34" t="s">
        <v>3339</v>
      </c>
      <c r="C34" t="s">
        <v>409</v>
      </c>
      <c r="D34" t="s">
        <v>132</v>
      </c>
      <c r="G34">
        <v>0.01</v>
      </c>
      <c r="O34" t="s">
        <v>205</v>
      </c>
    </row>
    <row r="35" spans="2:19">
      <c r="B35" t="s">
        <v>3340</v>
      </c>
      <c r="C35" t="s">
        <v>403</v>
      </c>
      <c r="J35">
        <v>0.31509500000000001</v>
      </c>
      <c r="K35">
        <v>1054.05</v>
      </c>
      <c r="N35" t="s">
        <v>3340</v>
      </c>
      <c r="O35" t="s">
        <v>322</v>
      </c>
      <c r="P35" t="s">
        <v>403</v>
      </c>
      <c r="Q35" t="s">
        <v>404</v>
      </c>
      <c r="R35" t="s">
        <v>109</v>
      </c>
      <c r="S35" t="s">
        <v>163</v>
      </c>
    </row>
    <row r="36" spans="2:19">
      <c r="B36" t="s">
        <v>3340</v>
      </c>
      <c r="C36" t="s">
        <v>403</v>
      </c>
      <c r="F36" t="s">
        <v>55</v>
      </c>
      <c r="I36">
        <v>1</v>
      </c>
      <c r="O36" t="s">
        <v>205</v>
      </c>
    </row>
    <row r="37" spans="2:19">
      <c r="B37" t="s">
        <v>3340</v>
      </c>
      <c r="C37" t="s">
        <v>403</v>
      </c>
      <c r="E37" t="s">
        <v>17</v>
      </c>
      <c r="H37">
        <v>1</v>
      </c>
      <c r="O37" t="s">
        <v>205</v>
      </c>
    </row>
    <row r="38" spans="2:19">
      <c r="B38" t="s">
        <v>3340</v>
      </c>
      <c r="C38" t="s">
        <v>417</v>
      </c>
      <c r="J38">
        <v>0.45555499999999999</v>
      </c>
      <c r="L38">
        <v>8.3913499999999992</v>
      </c>
      <c r="N38" t="s">
        <v>3340</v>
      </c>
      <c r="O38" t="s">
        <v>322</v>
      </c>
      <c r="P38" t="s">
        <v>417</v>
      </c>
      <c r="Q38" t="s">
        <v>418</v>
      </c>
      <c r="R38" t="s">
        <v>109</v>
      </c>
      <c r="S38" t="s">
        <v>163</v>
      </c>
    </row>
    <row r="39" spans="2:19">
      <c r="B39" t="s">
        <v>3340</v>
      </c>
      <c r="C39" t="s">
        <v>417</v>
      </c>
      <c r="F39" t="s">
        <v>39</v>
      </c>
      <c r="I39">
        <v>1</v>
      </c>
      <c r="O39" t="s">
        <v>205</v>
      </c>
    </row>
    <row r="40" spans="2:19">
      <c r="B40" t="s">
        <v>3340</v>
      </c>
      <c r="C40" t="s">
        <v>417</v>
      </c>
      <c r="E40" t="s">
        <v>47</v>
      </c>
      <c r="H40">
        <v>1</v>
      </c>
      <c r="O40" t="s">
        <v>205</v>
      </c>
    </row>
    <row r="41" spans="2:19">
      <c r="B41" t="s">
        <v>3340</v>
      </c>
      <c r="C41" t="s">
        <v>407</v>
      </c>
      <c r="J41">
        <v>1.11361</v>
      </c>
      <c r="L41">
        <v>105.42</v>
      </c>
      <c r="N41" t="s">
        <v>3340</v>
      </c>
      <c r="O41" t="s">
        <v>322</v>
      </c>
      <c r="P41" t="s">
        <v>407</v>
      </c>
      <c r="Q41" t="s">
        <v>408</v>
      </c>
      <c r="R41" t="s">
        <v>109</v>
      </c>
      <c r="S41" t="s">
        <v>163</v>
      </c>
    </row>
    <row r="42" spans="2:19">
      <c r="B42" t="s">
        <v>3340</v>
      </c>
      <c r="C42" t="s">
        <v>407</v>
      </c>
      <c r="F42" t="s">
        <v>45</v>
      </c>
      <c r="I42">
        <v>1.2999999999999999E-2</v>
      </c>
      <c r="O42" t="s">
        <v>205</v>
      </c>
    </row>
    <row r="43" spans="2:19">
      <c r="B43" t="s">
        <v>3340</v>
      </c>
      <c r="C43" t="s">
        <v>407</v>
      </c>
      <c r="F43" t="s">
        <v>47</v>
      </c>
      <c r="I43">
        <v>8.8999999999999996E-2</v>
      </c>
      <c r="O43" t="s">
        <v>205</v>
      </c>
    </row>
    <row r="44" spans="2:19">
      <c r="B44" t="s">
        <v>3340</v>
      </c>
      <c r="C44" t="s">
        <v>407</v>
      </c>
      <c r="F44" t="s">
        <v>40</v>
      </c>
      <c r="I44">
        <v>0.84599999999999997</v>
      </c>
      <c r="O44" t="s">
        <v>205</v>
      </c>
    </row>
    <row r="45" spans="2:19">
      <c r="B45" t="s">
        <v>3340</v>
      </c>
      <c r="C45" t="s">
        <v>407</v>
      </c>
      <c r="F45" t="s">
        <v>50</v>
      </c>
      <c r="I45">
        <v>5.2999999999999999E-2</v>
      </c>
      <c r="O45" t="s">
        <v>205</v>
      </c>
    </row>
    <row r="46" spans="2:19">
      <c r="B46" t="s">
        <v>3340</v>
      </c>
      <c r="C46" t="s">
        <v>407</v>
      </c>
      <c r="E46" t="s">
        <v>41</v>
      </c>
      <c r="H46">
        <v>8.2000000000000003E-2</v>
      </c>
      <c r="O46" t="s">
        <v>205</v>
      </c>
    </row>
    <row r="47" spans="2:19">
      <c r="B47" t="s">
        <v>3340</v>
      </c>
      <c r="C47" t="s">
        <v>407</v>
      </c>
      <c r="E47" t="s">
        <v>56</v>
      </c>
      <c r="H47">
        <v>5.3999999999999999E-2</v>
      </c>
      <c r="O47" t="s">
        <v>205</v>
      </c>
    </row>
    <row r="48" spans="2:19">
      <c r="B48" t="s">
        <v>3340</v>
      </c>
      <c r="C48" t="s">
        <v>407</v>
      </c>
      <c r="E48" t="s">
        <v>52</v>
      </c>
      <c r="H48">
        <v>1.2E-2</v>
      </c>
      <c r="O48" t="s">
        <v>205</v>
      </c>
    </row>
    <row r="49" spans="2:19">
      <c r="B49" t="s">
        <v>3340</v>
      </c>
      <c r="C49" t="s">
        <v>407</v>
      </c>
      <c r="E49" t="s">
        <v>34</v>
      </c>
      <c r="H49">
        <v>0.85199999999999998</v>
      </c>
      <c r="O49" t="s">
        <v>205</v>
      </c>
    </row>
    <row r="50" spans="2:19">
      <c r="B50" t="s">
        <v>3340</v>
      </c>
      <c r="C50" t="s">
        <v>409</v>
      </c>
      <c r="J50">
        <v>0.96174899999999997</v>
      </c>
      <c r="K50">
        <v>692.49</v>
      </c>
      <c r="N50" t="s">
        <v>3340</v>
      </c>
      <c r="O50" t="s">
        <v>322</v>
      </c>
      <c r="P50" t="s">
        <v>409</v>
      </c>
      <c r="Q50" t="s">
        <v>410</v>
      </c>
      <c r="R50" t="s">
        <v>109</v>
      </c>
      <c r="S50" t="s">
        <v>163</v>
      </c>
    </row>
    <row r="51" spans="2:19">
      <c r="B51" t="s">
        <v>3340</v>
      </c>
      <c r="C51" t="s">
        <v>409</v>
      </c>
      <c r="F51" t="s">
        <v>20</v>
      </c>
      <c r="I51">
        <v>0.95</v>
      </c>
      <c r="O51" t="s">
        <v>205</v>
      </c>
    </row>
    <row r="52" spans="2:19">
      <c r="B52" t="s">
        <v>3340</v>
      </c>
      <c r="C52" t="s">
        <v>409</v>
      </c>
      <c r="F52" t="s">
        <v>56</v>
      </c>
      <c r="I52">
        <v>4.9000000000000002E-2</v>
      </c>
      <c r="O52" t="s">
        <v>205</v>
      </c>
    </row>
    <row r="53" spans="2:19">
      <c r="B53" t="s">
        <v>3340</v>
      </c>
      <c r="C53" t="s">
        <v>409</v>
      </c>
      <c r="F53" t="s">
        <v>40</v>
      </c>
      <c r="I53">
        <v>2E-3</v>
      </c>
      <c r="O53" t="s">
        <v>205</v>
      </c>
    </row>
    <row r="54" spans="2:19">
      <c r="B54" t="s">
        <v>3340</v>
      </c>
      <c r="C54" t="s">
        <v>409</v>
      </c>
      <c r="E54" t="s">
        <v>57</v>
      </c>
      <c r="H54">
        <v>1.4E-2</v>
      </c>
      <c r="O54" t="s">
        <v>205</v>
      </c>
    </row>
    <row r="55" spans="2:19">
      <c r="B55" t="s">
        <v>3340</v>
      </c>
      <c r="C55" t="s">
        <v>409</v>
      </c>
      <c r="E55" t="s">
        <v>14</v>
      </c>
      <c r="H55">
        <v>8.9999999999999993E-3</v>
      </c>
      <c r="O55" t="s">
        <v>205</v>
      </c>
    </row>
    <row r="56" spans="2:19">
      <c r="B56" t="s">
        <v>3340</v>
      </c>
      <c r="C56" t="s">
        <v>409</v>
      </c>
      <c r="E56" t="s">
        <v>41</v>
      </c>
      <c r="H56">
        <v>0.39900000000000002</v>
      </c>
      <c r="O56" t="s">
        <v>205</v>
      </c>
    </row>
    <row r="57" spans="2:19">
      <c r="B57" t="s">
        <v>3340</v>
      </c>
      <c r="C57" t="s">
        <v>409</v>
      </c>
      <c r="E57" t="s">
        <v>43</v>
      </c>
      <c r="H57">
        <v>0.19700000000000001</v>
      </c>
      <c r="O57" t="s">
        <v>205</v>
      </c>
    </row>
    <row r="58" spans="2:19">
      <c r="B58" t="s">
        <v>3340</v>
      </c>
      <c r="C58" t="s">
        <v>409</v>
      </c>
      <c r="E58" t="s">
        <v>58</v>
      </c>
      <c r="H58">
        <v>0.20699999999999999</v>
      </c>
      <c r="O58" t="s">
        <v>205</v>
      </c>
    </row>
    <row r="59" spans="2:19">
      <c r="B59" t="s">
        <v>3340</v>
      </c>
      <c r="C59" t="s">
        <v>409</v>
      </c>
      <c r="E59" t="s">
        <v>45</v>
      </c>
      <c r="H59">
        <v>7.4999999999999997E-2</v>
      </c>
      <c r="O59" t="s">
        <v>205</v>
      </c>
    </row>
    <row r="60" spans="2:19">
      <c r="B60" t="s">
        <v>3340</v>
      </c>
      <c r="C60" t="s">
        <v>409</v>
      </c>
      <c r="E60" t="s">
        <v>52</v>
      </c>
      <c r="H60">
        <v>1.2999999999999999E-2</v>
      </c>
      <c r="O60" t="s">
        <v>205</v>
      </c>
    </row>
    <row r="61" spans="2:19">
      <c r="B61" t="s">
        <v>3340</v>
      </c>
      <c r="C61" t="s">
        <v>409</v>
      </c>
      <c r="E61" t="s">
        <v>34</v>
      </c>
      <c r="H61">
        <v>3.5000000000000003E-2</v>
      </c>
      <c r="O61" t="s">
        <v>205</v>
      </c>
    </row>
    <row r="62" spans="2:19">
      <c r="B62" t="s">
        <v>3340</v>
      </c>
      <c r="C62" t="s">
        <v>409</v>
      </c>
      <c r="E62" t="s">
        <v>36</v>
      </c>
      <c r="H62">
        <v>2E-3</v>
      </c>
      <c r="O62" t="s">
        <v>205</v>
      </c>
    </row>
    <row r="63" spans="2:19">
      <c r="B63" t="s">
        <v>3340</v>
      </c>
      <c r="C63" t="s">
        <v>409</v>
      </c>
      <c r="E63" t="s">
        <v>38</v>
      </c>
      <c r="H63">
        <v>0.03</v>
      </c>
      <c r="O63" t="s">
        <v>205</v>
      </c>
    </row>
    <row r="64" spans="2:19">
      <c r="B64" t="s">
        <v>3340</v>
      </c>
      <c r="C64" t="s">
        <v>409</v>
      </c>
      <c r="E64" t="s">
        <v>50</v>
      </c>
      <c r="H64">
        <v>7.0000000000000001E-3</v>
      </c>
      <c r="O64" t="s">
        <v>205</v>
      </c>
    </row>
    <row r="65" spans="2:19">
      <c r="B65" t="s">
        <v>3340</v>
      </c>
      <c r="C65" t="s">
        <v>409</v>
      </c>
      <c r="E65" t="s">
        <v>54</v>
      </c>
      <c r="H65">
        <v>1.4E-2</v>
      </c>
      <c r="O65" t="s">
        <v>205</v>
      </c>
    </row>
    <row r="66" spans="2:19">
      <c r="B66" t="s">
        <v>3340</v>
      </c>
      <c r="C66" t="s">
        <v>409</v>
      </c>
      <c r="D66" t="s">
        <v>127</v>
      </c>
      <c r="G66">
        <v>0</v>
      </c>
      <c r="O66" t="s">
        <v>205</v>
      </c>
    </row>
    <row r="67" spans="2:19">
      <c r="B67" t="s">
        <v>3340</v>
      </c>
      <c r="C67" t="s">
        <v>409</v>
      </c>
      <c r="D67" t="s">
        <v>126</v>
      </c>
      <c r="G67">
        <v>0.01</v>
      </c>
      <c r="O67" t="s">
        <v>205</v>
      </c>
    </row>
    <row r="68" spans="2:19">
      <c r="B68" t="s">
        <v>3340</v>
      </c>
      <c r="C68" t="s">
        <v>409</v>
      </c>
      <c r="D68" t="s">
        <v>123</v>
      </c>
      <c r="G68">
        <v>5.0000000000000001E-3</v>
      </c>
      <c r="O68" t="s">
        <v>205</v>
      </c>
    </row>
    <row r="69" spans="2:19">
      <c r="B69" t="s">
        <v>3340</v>
      </c>
      <c r="C69" t="s">
        <v>409</v>
      </c>
      <c r="D69" t="s">
        <v>132</v>
      </c>
      <c r="G69">
        <v>1.0999999999999999E-2</v>
      </c>
      <c r="O69" t="s">
        <v>205</v>
      </c>
    </row>
    <row r="70" spans="2:19">
      <c r="B70" t="s">
        <v>3340</v>
      </c>
      <c r="C70" t="s">
        <v>409</v>
      </c>
      <c r="D70" t="s">
        <v>133</v>
      </c>
      <c r="G70">
        <v>1E-3</v>
      </c>
      <c r="O70" t="s">
        <v>205</v>
      </c>
    </row>
    <row r="71" spans="2:19">
      <c r="B71" t="s">
        <v>3341</v>
      </c>
      <c r="C71" t="s">
        <v>403</v>
      </c>
      <c r="J71">
        <v>0.55222899999999997</v>
      </c>
      <c r="K71">
        <v>14.728300000000001</v>
      </c>
      <c r="N71" t="s">
        <v>3341</v>
      </c>
      <c r="O71" t="s">
        <v>322</v>
      </c>
      <c r="P71" t="s">
        <v>403</v>
      </c>
      <c r="Q71" t="s">
        <v>404</v>
      </c>
      <c r="R71" t="s">
        <v>109</v>
      </c>
      <c r="S71" t="s">
        <v>163</v>
      </c>
    </row>
    <row r="72" spans="2:19">
      <c r="B72" t="s">
        <v>3341</v>
      </c>
      <c r="C72" t="s">
        <v>403</v>
      </c>
      <c r="F72" t="s">
        <v>55</v>
      </c>
      <c r="I72">
        <v>1</v>
      </c>
      <c r="O72" t="s">
        <v>205</v>
      </c>
    </row>
    <row r="73" spans="2:19">
      <c r="B73" t="s">
        <v>3341</v>
      </c>
      <c r="C73" t="s">
        <v>403</v>
      </c>
      <c r="E73" t="s">
        <v>17</v>
      </c>
      <c r="H73">
        <v>1</v>
      </c>
      <c r="O73" t="s">
        <v>205</v>
      </c>
    </row>
    <row r="74" spans="2:19">
      <c r="B74" t="s">
        <v>3341</v>
      </c>
      <c r="C74" t="s">
        <v>407</v>
      </c>
      <c r="J74">
        <v>1.09165</v>
      </c>
      <c r="L74">
        <v>262.99700000000001</v>
      </c>
      <c r="N74" t="s">
        <v>3341</v>
      </c>
      <c r="O74" t="s">
        <v>322</v>
      </c>
      <c r="P74" t="s">
        <v>407</v>
      </c>
      <c r="Q74" t="s">
        <v>408</v>
      </c>
      <c r="R74" t="s">
        <v>109</v>
      </c>
      <c r="S74" t="s">
        <v>163</v>
      </c>
    </row>
    <row r="75" spans="2:19">
      <c r="B75" t="s">
        <v>3341</v>
      </c>
      <c r="C75" t="s">
        <v>407</v>
      </c>
      <c r="F75" t="s">
        <v>41</v>
      </c>
      <c r="I75">
        <v>3.2000000000000001E-2</v>
      </c>
      <c r="O75" t="s">
        <v>205</v>
      </c>
    </row>
    <row r="76" spans="2:19">
      <c r="B76" t="s">
        <v>3341</v>
      </c>
      <c r="C76" t="s">
        <v>407</v>
      </c>
      <c r="F76" t="s">
        <v>43</v>
      </c>
      <c r="I76">
        <v>6.0000000000000001E-3</v>
      </c>
      <c r="O76" t="s">
        <v>205</v>
      </c>
    </row>
    <row r="77" spans="2:19">
      <c r="B77" t="s">
        <v>3341</v>
      </c>
      <c r="C77" t="s">
        <v>407</v>
      </c>
      <c r="F77" t="s">
        <v>58</v>
      </c>
      <c r="I77">
        <v>0.01</v>
      </c>
      <c r="O77" t="s">
        <v>205</v>
      </c>
    </row>
    <row r="78" spans="2:19">
      <c r="B78" t="s">
        <v>3341</v>
      </c>
      <c r="C78" t="s">
        <v>407</v>
      </c>
      <c r="F78" t="s">
        <v>45</v>
      </c>
      <c r="I78">
        <v>0</v>
      </c>
      <c r="O78" t="s">
        <v>205</v>
      </c>
    </row>
    <row r="79" spans="2:19">
      <c r="B79" t="s">
        <v>3341</v>
      </c>
      <c r="C79" t="s">
        <v>407</v>
      </c>
      <c r="F79" t="s">
        <v>52</v>
      </c>
      <c r="I79">
        <v>8.9999999999999993E-3</v>
      </c>
      <c r="O79" t="s">
        <v>205</v>
      </c>
    </row>
    <row r="80" spans="2:19">
      <c r="B80" t="s">
        <v>3341</v>
      </c>
      <c r="C80" t="s">
        <v>407</v>
      </c>
      <c r="F80" t="s">
        <v>36</v>
      </c>
      <c r="I80">
        <v>1.7000000000000001E-2</v>
      </c>
      <c r="O80" t="s">
        <v>205</v>
      </c>
    </row>
    <row r="81" spans="2:19">
      <c r="B81" t="s">
        <v>3341</v>
      </c>
      <c r="C81" t="s">
        <v>407</v>
      </c>
      <c r="F81" t="s">
        <v>38</v>
      </c>
      <c r="I81">
        <v>7.0000000000000007E-2</v>
      </c>
      <c r="O81" t="s">
        <v>205</v>
      </c>
    </row>
    <row r="82" spans="2:19">
      <c r="B82" t="s">
        <v>3341</v>
      </c>
      <c r="C82" t="s">
        <v>407</v>
      </c>
      <c r="F82" t="s">
        <v>40</v>
      </c>
      <c r="I82">
        <v>0.80300000000000005</v>
      </c>
      <c r="O82" t="s">
        <v>205</v>
      </c>
    </row>
    <row r="83" spans="2:19">
      <c r="B83" t="s">
        <v>3341</v>
      </c>
      <c r="C83" t="s">
        <v>407</v>
      </c>
      <c r="F83" t="s">
        <v>50</v>
      </c>
      <c r="I83">
        <v>5.5E-2</v>
      </c>
      <c r="O83" t="s">
        <v>205</v>
      </c>
    </row>
    <row r="84" spans="2:19">
      <c r="B84" t="s">
        <v>3341</v>
      </c>
      <c r="C84" t="s">
        <v>407</v>
      </c>
      <c r="E84" t="s">
        <v>23</v>
      </c>
      <c r="H84">
        <v>0.23200000000000001</v>
      </c>
      <c r="O84" t="s">
        <v>205</v>
      </c>
    </row>
    <row r="85" spans="2:19">
      <c r="B85" t="s">
        <v>3341</v>
      </c>
      <c r="C85" t="s">
        <v>407</v>
      </c>
      <c r="E85" t="s">
        <v>56</v>
      </c>
      <c r="H85">
        <v>0.42799999999999999</v>
      </c>
      <c r="O85" t="s">
        <v>205</v>
      </c>
    </row>
    <row r="86" spans="2:19">
      <c r="B86" t="s">
        <v>3341</v>
      </c>
      <c r="C86" t="s">
        <v>407</v>
      </c>
      <c r="E86" t="s">
        <v>34</v>
      </c>
      <c r="H86">
        <v>0.34</v>
      </c>
      <c r="O86" t="s">
        <v>205</v>
      </c>
    </row>
    <row r="87" spans="2:19">
      <c r="B87" t="s">
        <v>3341</v>
      </c>
      <c r="C87" t="s">
        <v>409</v>
      </c>
      <c r="J87">
        <v>0.92898599999999998</v>
      </c>
      <c r="K87">
        <v>1426.67</v>
      </c>
      <c r="N87" t="s">
        <v>3341</v>
      </c>
      <c r="O87" t="s">
        <v>322</v>
      </c>
      <c r="P87" t="s">
        <v>409</v>
      </c>
      <c r="Q87" t="s">
        <v>410</v>
      </c>
      <c r="R87" t="s">
        <v>109</v>
      </c>
      <c r="S87" t="s">
        <v>163</v>
      </c>
    </row>
    <row r="88" spans="2:19">
      <c r="B88" t="s">
        <v>3341</v>
      </c>
      <c r="C88" t="s">
        <v>409</v>
      </c>
      <c r="F88" t="s">
        <v>20</v>
      </c>
      <c r="I88">
        <v>0.92500000000000004</v>
      </c>
      <c r="O88" t="s">
        <v>205</v>
      </c>
    </row>
    <row r="89" spans="2:19">
      <c r="B89" t="s">
        <v>3341</v>
      </c>
      <c r="C89" t="s">
        <v>409</v>
      </c>
      <c r="F89" t="s">
        <v>56</v>
      </c>
      <c r="I89">
        <v>7.4999999999999997E-2</v>
      </c>
      <c r="O89" t="s">
        <v>205</v>
      </c>
    </row>
    <row r="90" spans="2:19">
      <c r="B90" t="s">
        <v>3341</v>
      </c>
      <c r="C90" t="s">
        <v>409</v>
      </c>
      <c r="E90" t="s">
        <v>57</v>
      </c>
      <c r="H90">
        <v>0.04</v>
      </c>
      <c r="O90" t="s">
        <v>205</v>
      </c>
    </row>
    <row r="91" spans="2:19">
      <c r="B91" t="s">
        <v>3341</v>
      </c>
      <c r="C91" t="s">
        <v>409</v>
      </c>
      <c r="E91" t="s">
        <v>14</v>
      </c>
      <c r="H91">
        <v>1.0999999999999999E-2</v>
      </c>
      <c r="O91" t="s">
        <v>205</v>
      </c>
    </row>
    <row r="92" spans="2:19">
      <c r="B92" t="s">
        <v>3341</v>
      </c>
      <c r="C92" t="s">
        <v>409</v>
      </c>
      <c r="E92" t="s">
        <v>41</v>
      </c>
      <c r="H92">
        <v>0.34499999999999997</v>
      </c>
      <c r="O92" t="s">
        <v>205</v>
      </c>
    </row>
    <row r="93" spans="2:19">
      <c r="B93" t="s">
        <v>3341</v>
      </c>
      <c r="C93" t="s">
        <v>409</v>
      </c>
      <c r="E93" t="s">
        <v>43</v>
      </c>
      <c r="H93">
        <v>0.27300000000000002</v>
      </c>
      <c r="O93" t="s">
        <v>205</v>
      </c>
    </row>
    <row r="94" spans="2:19">
      <c r="B94" t="s">
        <v>3341</v>
      </c>
      <c r="C94" t="s">
        <v>409</v>
      </c>
      <c r="E94" t="s">
        <v>58</v>
      </c>
      <c r="H94">
        <v>8.8999999999999996E-2</v>
      </c>
      <c r="O94" t="s">
        <v>205</v>
      </c>
    </row>
    <row r="95" spans="2:19">
      <c r="B95" t="s">
        <v>3341</v>
      </c>
      <c r="C95" t="s">
        <v>409</v>
      </c>
      <c r="E95" t="s">
        <v>45</v>
      </c>
      <c r="H95">
        <v>7.2999999999999995E-2</v>
      </c>
      <c r="O95" t="s">
        <v>205</v>
      </c>
    </row>
    <row r="96" spans="2:19">
      <c r="B96" t="s">
        <v>3341</v>
      </c>
      <c r="C96" t="s">
        <v>409</v>
      </c>
      <c r="E96" t="s">
        <v>52</v>
      </c>
      <c r="H96">
        <v>5.0000000000000001E-3</v>
      </c>
      <c r="O96" t="s">
        <v>205</v>
      </c>
    </row>
    <row r="97" spans="2:19">
      <c r="B97" t="s">
        <v>3341</v>
      </c>
      <c r="C97" t="s">
        <v>409</v>
      </c>
      <c r="E97" t="s">
        <v>34</v>
      </c>
      <c r="H97">
        <v>4.2999999999999997E-2</v>
      </c>
      <c r="O97" t="s">
        <v>205</v>
      </c>
    </row>
    <row r="98" spans="2:19">
      <c r="B98" t="s">
        <v>3341</v>
      </c>
      <c r="C98" t="s">
        <v>409</v>
      </c>
      <c r="E98" t="s">
        <v>36</v>
      </c>
      <c r="H98">
        <v>1.6E-2</v>
      </c>
      <c r="O98" t="s">
        <v>205</v>
      </c>
    </row>
    <row r="99" spans="2:19">
      <c r="B99" t="s">
        <v>3341</v>
      </c>
      <c r="C99" t="s">
        <v>409</v>
      </c>
      <c r="E99" t="s">
        <v>38</v>
      </c>
      <c r="H99">
        <v>0.05</v>
      </c>
      <c r="O99" t="s">
        <v>205</v>
      </c>
    </row>
    <row r="100" spans="2:19">
      <c r="B100" t="s">
        <v>3341</v>
      </c>
      <c r="C100" t="s">
        <v>409</v>
      </c>
      <c r="E100" t="s">
        <v>50</v>
      </c>
      <c r="H100">
        <v>1.6E-2</v>
      </c>
      <c r="O100" t="s">
        <v>205</v>
      </c>
    </row>
    <row r="101" spans="2:19">
      <c r="B101" t="s">
        <v>3341</v>
      </c>
      <c r="C101" t="s">
        <v>409</v>
      </c>
      <c r="E101" t="s">
        <v>54</v>
      </c>
      <c r="H101">
        <v>0.04</v>
      </c>
      <c r="O101" t="s">
        <v>205</v>
      </c>
    </row>
    <row r="102" spans="2:19">
      <c r="B102" t="s">
        <v>3341</v>
      </c>
      <c r="C102" t="s">
        <v>409</v>
      </c>
      <c r="D102" t="s">
        <v>127</v>
      </c>
      <c r="G102">
        <v>1E-3</v>
      </c>
      <c r="O102" t="s">
        <v>205</v>
      </c>
    </row>
    <row r="103" spans="2:19">
      <c r="B103" t="s">
        <v>3341</v>
      </c>
      <c r="C103" t="s">
        <v>409</v>
      </c>
      <c r="D103" t="s">
        <v>126</v>
      </c>
      <c r="G103">
        <v>2.8000000000000001E-2</v>
      </c>
      <c r="O103" t="s">
        <v>205</v>
      </c>
    </row>
    <row r="104" spans="2:19">
      <c r="B104" t="s">
        <v>3341</v>
      </c>
      <c r="C104" t="s">
        <v>409</v>
      </c>
      <c r="D104" t="s">
        <v>123</v>
      </c>
      <c r="G104">
        <v>1.7000000000000001E-2</v>
      </c>
      <c r="O104" t="s">
        <v>205</v>
      </c>
    </row>
    <row r="105" spans="2:19">
      <c r="B105" t="s">
        <v>3341</v>
      </c>
      <c r="C105" t="s">
        <v>409</v>
      </c>
      <c r="D105" t="s">
        <v>132</v>
      </c>
      <c r="G105">
        <v>3.6999999999999998E-2</v>
      </c>
      <c r="O105" t="s">
        <v>205</v>
      </c>
    </row>
    <row r="106" spans="2:19">
      <c r="B106" t="s">
        <v>3341</v>
      </c>
      <c r="C106" t="s">
        <v>409</v>
      </c>
      <c r="D106" t="s">
        <v>133</v>
      </c>
      <c r="G106">
        <v>2E-3</v>
      </c>
      <c r="O106" t="s">
        <v>205</v>
      </c>
    </row>
    <row r="107" spans="2:19">
      <c r="B107" t="s">
        <v>3342</v>
      </c>
      <c r="C107" t="s">
        <v>403</v>
      </c>
      <c r="J107">
        <v>0.38483499999999998</v>
      </c>
      <c r="K107">
        <v>4.5092E-2</v>
      </c>
      <c r="N107" t="s">
        <v>3342</v>
      </c>
      <c r="O107" t="s">
        <v>322</v>
      </c>
      <c r="P107" t="s">
        <v>403</v>
      </c>
      <c r="Q107" t="s">
        <v>404</v>
      </c>
      <c r="R107" t="s">
        <v>109</v>
      </c>
      <c r="S107" t="s">
        <v>163</v>
      </c>
    </row>
    <row r="108" spans="2:19">
      <c r="B108" t="s">
        <v>3342</v>
      </c>
      <c r="C108" t="s">
        <v>403</v>
      </c>
      <c r="F108" t="s">
        <v>55</v>
      </c>
      <c r="I108">
        <v>1</v>
      </c>
      <c r="O108" t="s">
        <v>205</v>
      </c>
    </row>
    <row r="109" spans="2:19">
      <c r="B109" t="s">
        <v>3342</v>
      </c>
      <c r="C109" t="s">
        <v>403</v>
      </c>
      <c r="E109" t="s">
        <v>17</v>
      </c>
      <c r="H109">
        <v>1</v>
      </c>
      <c r="O109" t="s">
        <v>205</v>
      </c>
    </row>
    <row r="110" spans="2:19">
      <c r="B110" t="s">
        <v>3342</v>
      </c>
      <c r="C110" t="s">
        <v>417</v>
      </c>
      <c r="J110">
        <v>0.50339299999999998</v>
      </c>
      <c r="L110">
        <v>16.123799999999999</v>
      </c>
      <c r="N110" t="s">
        <v>3342</v>
      </c>
      <c r="O110" t="s">
        <v>322</v>
      </c>
      <c r="P110" t="s">
        <v>417</v>
      </c>
      <c r="Q110" t="s">
        <v>418</v>
      </c>
      <c r="R110" t="s">
        <v>109</v>
      </c>
      <c r="S110" t="s">
        <v>163</v>
      </c>
    </row>
    <row r="111" spans="2:19">
      <c r="B111" t="s">
        <v>3342</v>
      </c>
      <c r="C111" t="s">
        <v>417</v>
      </c>
      <c r="F111" t="s">
        <v>39</v>
      </c>
      <c r="I111">
        <v>1</v>
      </c>
      <c r="O111" t="s">
        <v>205</v>
      </c>
    </row>
    <row r="112" spans="2:19">
      <c r="B112" t="s">
        <v>3342</v>
      </c>
      <c r="C112" t="s">
        <v>417</v>
      </c>
      <c r="E112" t="s">
        <v>47</v>
      </c>
      <c r="H112">
        <v>1</v>
      </c>
      <c r="O112" t="s">
        <v>205</v>
      </c>
    </row>
    <row r="113" spans="2:19">
      <c r="B113" t="s">
        <v>3342</v>
      </c>
      <c r="C113" t="s">
        <v>407</v>
      </c>
      <c r="J113">
        <v>1.04562</v>
      </c>
      <c r="L113">
        <v>130.589</v>
      </c>
      <c r="N113" t="s">
        <v>3342</v>
      </c>
      <c r="O113" t="s">
        <v>322</v>
      </c>
      <c r="P113" t="s">
        <v>407</v>
      </c>
      <c r="Q113" t="s">
        <v>408</v>
      </c>
      <c r="R113" t="s">
        <v>109</v>
      </c>
      <c r="S113" t="s">
        <v>163</v>
      </c>
    </row>
    <row r="114" spans="2:19">
      <c r="B114" t="s">
        <v>3342</v>
      </c>
      <c r="C114" t="s">
        <v>407</v>
      </c>
      <c r="F114" t="s">
        <v>47</v>
      </c>
      <c r="I114">
        <v>0.129</v>
      </c>
      <c r="O114" t="s">
        <v>205</v>
      </c>
    </row>
    <row r="115" spans="2:19">
      <c r="B115" t="s">
        <v>3342</v>
      </c>
      <c r="C115" t="s">
        <v>407</v>
      </c>
      <c r="F115" t="s">
        <v>40</v>
      </c>
      <c r="I115">
        <v>0.871</v>
      </c>
      <c r="O115" t="s">
        <v>205</v>
      </c>
    </row>
    <row r="116" spans="2:19">
      <c r="B116" t="s">
        <v>3342</v>
      </c>
      <c r="C116" t="s">
        <v>407</v>
      </c>
      <c r="E116" t="s">
        <v>43</v>
      </c>
      <c r="H116">
        <v>0.13</v>
      </c>
      <c r="O116" t="s">
        <v>205</v>
      </c>
    </row>
    <row r="117" spans="2:19">
      <c r="B117" t="s">
        <v>3342</v>
      </c>
      <c r="C117" t="s">
        <v>407</v>
      </c>
      <c r="E117" t="s">
        <v>34</v>
      </c>
      <c r="H117">
        <v>0.86399999999999999</v>
      </c>
      <c r="O117" t="s">
        <v>205</v>
      </c>
    </row>
    <row r="118" spans="2:19">
      <c r="B118" t="s">
        <v>3342</v>
      </c>
      <c r="C118" t="s">
        <v>407</v>
      </c>
      <c r="E118" t="s">
        <v>38</v>
      </c>
      <c r="H118">
        <v>6.0000000000000001E-3</v>
      </c>
      <c r="O118" t="s">
        <v>205</v>
      </c>
    </row>
    <row r="119" spans="2:19">
      <c r="B119" t="s">
        <v>3342</v>
      </c>
      <c r="C119" t="s">
        <v>409</v>
      </c>
      <c r="J119">
        <v>0.95967800000000003</v>
      </c>
      <c r="K119">
        <v>1437.23</v>
      </c>
      <c r="N119" t="s">
        <v>3342</v>
      </c>
      <c r="O119" t="s">
        <v>322</v>
      </c>
      <c r="P119" t="s">
        <v>409</v>
      </c>
      <c r="Q119" t="s">
        <v>410</v>
      </c>
      <c r="R119" t="s">
        <v>109</v>
      </c>
      <c r="S119" t="s">
        <v>163</v>
      </c>
    </row>
    <row r="120" spans="2:19">
      <c r="B120" t="s">
        <v>3342</v>
      </c>
      <c r="C120" t="s">
        <v>409</v>
      </c>
      <c r="F120" t="s">
        <v>20</v>
      </c>
      <c r="I120">
        <v>0.98</v>
      </c>
      <c r="O120" t="s">
        <v>205</v>
      </c>
    </row>
    <row r="121" spans="2:19">
      <c r="B121" t="s">
        <v>3342</v>
      </c>
      <c r="C121" t="s">
        <v>409</v>
      </c>
      <c r="F121" t="s">
        <v>47</v>
      </c>
      <c r="I121">
        <v>4.0000000000000001E-3</v>
      </c>
      <c r="O121" t="s">
        <v>205</v>
      </c>
    </row>
    <row r="122" spans="2:19">
      <c r="B122" t="s">
        <v>3342</v>
      </c>
      <c r="C122" t="s">
        <v>409</v>
      </c>
      <c r="F122" t="s">
        <v>40</v>
      </c>
      <c r="I122">
        <v>1.6E-2</v>
      </c>
      <c r="O122" t="s">
        <v>205</v>
      </c>
    </row>
    <row r="123" spans="2:19">
      <c r="B123" t="s">
        <v>3342</v>
      </c>
      <c r="C123" t="s">
        <v>409</v>
      </c>
      <c r="E123" t="s">
        <v>57</v>
      </c>
      <c r="H123">
        <v>2.3E-2</v>
      </c>
      <c r="O123" t="s">
        <v>205</v>
      </c>
    </row>
    <row r="124" spans="2:19">
      <c r="B124" t="s">
        <v>3342</v>
      </c>
      <c r="C124" t="s">
        <v>409</v>
      </c>
      <c r="E124" t="s">
        <v>14</v>
      </c>
      <c r="H124">
        <v>0.04</v>
      </c>
      <c r="O124" t="s">
        <v>205</v>
      </c>
    </row>
    <row r="125" spans="2:19">
      <c r="B125" t="s">
        <v>3342</v>
      </c>
      <c r="C125" t="s">
        <v>409</v>
      </c>
      <c r="E125" t="s">
        <v>41</v>
      </c>
      <c r="H125">
        <v>0.32400000000000001</v>
      </c>
      <c r="O125" t="s">
        <v>205</v>
      </c>
    </row>
    <row r="126" spans="2:19">
      <c r="B126" t="s">
        <v>3342</v>
      </c>
      <c r="C126" t="s">
        <v>409</v>
      </c>
      <c r="E126" t="s">
        <v>43</v>
      </c>
      <c r="H126">
        <v>0.28100000000000003</v>
      </c>
      <c r="O126" t="s">
        <v>205</v>
      </c>
    </row>
    <row r="127" spans="2:19">
      <c r="B127" t="s">
        <v>3342</v>
      </c>
      <c r="C127" t="s">
        <v>409</v>
      </c>
      <c r="E127" t="s">
        <v>58</v>
      </c>
      <c r="H127">
        <v>0.13700000000000001</v>
      </c>
      <c r="O127" t="s">
        <v>205</v>
      </c>
    </row>
    <row r="128" spans="2:19">
      <c r="B128" t="s">
        <v>3342</v>
      </c>
      <c r="C128" t="s">
        <v>409</v>
      </c>
      <c r="E128" t="s">
        <v>45</v>
      </c>
      <c r="H128">
        <v>5.3999999999999999E-2</v>
      </c>
      <c r="O128" t="s">
        <v>205</v>
      </c>
    </row>
    <row r="129" spans="2:19">
      <c r="B129" t="s">
        <v>3342</v>
      </c>
      <c r="C129" t="s">
        <v>409</v>
      </c>
      <c r="E129" t="s">
        <v>52</v>
      </c>
      <c r="H129">
        <v>4.0000000000000001E-3</v>
      </c>
      <c r="O129" t="s">
        <v>205</v>
      </c>
    </row>
    <row r="130" spans="2:19">
      <c r="B130" t="s">
        <v>3342</v>
      </c>
      <c r="C130" t="s">
        <v>409</v>
      </c>
      <c r="E130" t="s">
        <v>34</v>
      </c>
      <c r="H130">
        <v>7.8E-2</v>
      </c>
      <c r="O130" t="s">
        <v>205</v>
      </c>
    </row>
    <row r="131" spans="2:19">
      <c r="B131" t="s">
        <v>3342</v>
      </c>
      <c r="C131" t="s">
        <v>409</v>
      </c>
      <c r="E131" t="s">
        <v>36</v>
      </c>
      <c r="H131">
        <v>8.0000000000000002E-3</v>
      </c>
      <c r="O131" t="s">
        <v>205</v>
      </c>
    </row>
    <row r="132" spans="2:19">
      <c r="B132" t="s">
        <v>3342</v>
      </c>
      <c r="C132" t="s">
        <v>409</v>
      </c>
      <c r="E132" t="s">
        <v>38</v>
      </c>
      <c r="H132">
        <v>7.0000000000000001E-3</v>
      </c>
      <c r="O132" t="s">
        <v>205</v>
      </c>
    </row>
    <row r="133" spans="2:19">
      <c r="B133" t="s">
        <v>3342</v>
      </c>
      <c r="C133" t="s">
        <v>409</v>
      </c>
      <c r="E133" t="s">
        <v>50</v>
      </c>
      <c r="H133">
        <v>2.9000000000000001E-2</v>
      </c>
      <c r="O133" t="s">
        <v>205</v>
      </c>
    </row>
    <row r="134" spans="2:19">
      <c r="B134" t="s">
        <v>3342</v>
      </c>
      <c r="C134" t="s">
        <v>409</v>
      </c>
      <c r="E134" t="s">
        <v>54</v>
      </c>
      <c r="H134">
        <v>1.6E-2</v>
      </c>
      <c r="O134" t="s">
        <v>205</v>
      </c>
    </row>
    <row r="135" spans="2:19">
      <c r="B135" t="s">
        <v>3342</v>
      </c>
      <c r="C135" t="s">
        <v>409</v>
      </c>
      <c r="D135" t="s">
        <v>127</v>
      </c>
      <c r="G135">
        <v>2E-3</v>
      </c>
      <c r="O135" t="s">
        <v>205</v>
      </c>
    </row>
    <row r="136" spans="2:19">
      <c r="B136" t="s">
        <v>3342</v>
      </c>
      <c r="C136" t="s">
        <v>409</v>
      </c>
      <c r="D136" t="s">
        <v>126</v>
      </c>
      <c r="G136">
        <v>5.0000000000000001E-3</v>
      </c>
      <c r="O136" t="s">
        <v>205</v>
      </c>
    </row>
    <row r="137" spans="2:19">
      <c r="B137" t="s">
        <v>3342</v>
      </c>
      <c r="C137" t="s">
        <v>409</v>
      </c>
      <c r="D137" t="s">
        <v>132</v>
      </c>
      <c r="G137">
        <v>2.1999999999999999E-2</v>
      </c>
      <c r="O137" t="s">
        <v>205</v>
      </c>
    </row>
    <row r="138" spans="2:19">
      <c r="B138" t="s">
        <v>3342</v>
      </c>
      <c r="C138" t="s">
        <v>409</v>
      </c>
      <c r="D138" t="s">
        <v>133</v>
      </c>
      <c r="G138">
        <v>0</v>
      </c>
      <c r="O138" t="s">
        <v>205</v>
      </c>
    </row>
    <row r="139" spans="2:19">
      <c r="B139" t="s">
        <v>3343</v>
      </c>
      <c r="C139" t="s">
        <v>419</v>
      </c>
      <c r="J139">
        <v>0.90084900000000001</v>
      </c>
      <c r="L139">
        <v>69.928200000000004</v>
      </c>
      <c r="N139" t="s">
        <v>3343</v>
      </c>
      <c r="O139" t="s">
        <v>322</v>
      </c>
      <c r="P139" t="s">
        <v>419</v>
      </c>
      <c r="Q139" t="s">
        <v>420</v>
      </c>
      <c r="R139" t="s">
        <v>109</v>
      </c>
      <c r="S139" t="s">
        <v>163</v>
      </c>
    </row>
    <row r="140" spans="2:19">
      <c r="B140" t="s">
        <v>3343</v>
      </c>
      <c r="C140" t="s">
        <v>419</v>
      </c>
      <c r="F140" t="s">
        <v>11</v>
      </c>
      <c r="I140">
        <v>1E-3</v>
      </c>
      <c r="O140" t="s">
        <v>205</v>
      </c>
    </row>
    <row r="141" spans="2:19">
      <c r="B141" t="s">
        <v>3343</v>
      </c>
      <c r="C141" t="s">
        <v>419</v>
      </c>
      <c r="F141" t="s">
        <v>57</v>
      </c>
      <c r="I141">
        <v>5.8000000000000003E-2</v>
      </c>
      <c r="O141" t="s">
        <v>205</v>
      </c>
    </row>
    <row r="142" spans="2:19">
      <c r="B142" t="s">
        <v>3343</v>
      </c>
      <c r="C142" t="s">
        <v>419</v>
      </c>
      <c r="F142" t="s">
        <v>41</v>
      </c>
      <c r="I142">
        <v>0</v>
      </c>
      <c r="O142" t="s">
        <v>205</v>
      </c>
    </row>
    <row r="143" spans="2:19">
      <c r="B143" t="s">
        <v>3343</v>
      </c>
      <c r="C143" t="s">
        <v>419</v>
      </c>
      <c r="F143" t="s">
        <v>52</v>
      </c>
      <c r="I143">
        <v>0</v>
      </c>
      <c r="O143" t="s">
        <v>205</v>
      </c>
    </row>
    <row r="144" spans="2:19">
      <c r="B144" t="s">
        <v>3343</v>
      </c>
      <c r="C144" t="s">
        <v>419</v>
      </c>
      <c r="F144" t="s">
        <v>34</v>
      </c>
      <c r="I144">
        <v>0.94099999999999995</v>
      </c>
      <c r="O144" t="s">
        <v>205</v>
      </c>
    </row>
    <row r="145" spans="2:19">
      <c r="B145" t="s">
        <v>3343</v>
      </c>
      <c r="C145" t="s">
        <v>419</v>
      </c>
      <c r="E145" t="s">
        <v>39</v>
      </c>
      <c r="H145">
        <v>1</v>
      </c>
      <c r="O145" t="s">
        <v>205</v>
      </c>
    </row>
    <row r="146" spans="2:19">
      <c r="B146" t="s">
        <v>3343</v>
      </c>
      <c r="C146" t="s">
        <v>403</v>
      </c>
      <c r="J146">
        <v>0.400003</v>
      </c>
      <c r="K146">
        <v>0.23358200000000001</v>
      </c>
      <c r="N146" t="s">
        <v>3343</v>
      </c>
      <c r="O146" t="s">
        <v>322</v>
      </c>
      <c r="P146" t="s">
        <v>403</v>
      </c>
      <c r="Q146" t="s">
        <v>404</v>
      </c>
      <c r="R146" t="s">
        <v>109</v>
      </c>
      <c r="S146" t="s">
        <v>163</v>
      </c>
    </row>
    <row r="147" spans="2:19">
      <c r="B147" t="s">
        <v>3343</v>
      </c>
      <c r="C147" t="s">
        <v>403</v>
      </c>
      <c r="F147" t="s">
        <v>55</v>
      </c>
      <c r="I147">
        <v>1</v>
      </c>
      <c r="O147" t="s">
        <v>205</v>
      </c>
    </row>
    <row r="148" spans="2:19">
      <c r="B148" t="s">
        <v>3343</v>
      </c>
      <c r="C148" t="s">
        <v>403</v>
      </c>
      <c r="E148" t="s">
        <v>17</v>
      </c>
      <c r="H148">
        <v>1</v>
      </c>
      <c r="O148" t="s">
        <v>205</v>
      </c>
    </row>
    <row r="149" spans="2:19">
      <c r="B149" t="s">
        <v>3343</v>
      </c>
      <c r="C149" t="s">
        <v>413</v>
      </c>
      <c r="J149">
        <v>1.05644</v>
      </c>
      <c r="K149">
        <v>688.26599999999996</v>
      </c>
      <c r="N149" t="s">
        <v>3343</v>
      </c>
      <c r="O149" t="s">
        <v>322</v>
      </c>
      <c r="P149" t="s">
        <v>413</v>
      </c>
      <c r="Q149" t="s">
        <v>414</v>
      </c>
      <c r="R149" t="s">
        <v>109</v>
      </c>
      <c r="S149" t="s">
        <v>163</v>
      </c>
    </row>
    <row r="150" spans="2:19">
      <c r="B150" t="s">
        <v>3343</v>
      </c>
      <c r="C150" t="s">
        <v>413</v>
      </c>
      <c r="F150" t="s">
        <v>57</v>
      </c>
      <c r="I150">
        <v>3.5000000000000003E-2</v>
      </c>
      <c r="O150" t="s">
        <v>205</v>
      </c>
    </row>
    <row r="151" spans="2:19">
      <c r="B151" t="s">
        <v>3343</v>
      </c>
      <c r="C151" t="s">
        <v>413</v>
      </c>
      <c r="F151" t="s">
        <v>34</v>
      </c>
      <c r="I151">
        <v>0.13900000000000001</v>
      </c>
      <c r="O151" t="s">
        <v>205</v>
      </c>
    </row>
    <row r="152" spans="2:19">
      <c r="B152" t="s">
        <v>3343</v>
      </c>
      <c r="C152" t="s">
        <v>413</v>
      </c>
      <c r="F152" t="s">
        <v>38</v>
      </c>
      <c r="I152">
        <v>0.82599999999999996</v>
      </c>
      <c r="O152" t="s">
        <v>205</v>
      </c>
    </row>
    <row r="153" spans="2:19">
      <c r="B153" t="s">
        <v>3343</v>
      </c>
      <c r="C153" t="s">
        <v>413</v>
      </c>
      <c r="E153" t="s">
        <v>56</v>
      </c>
      <c r="H153">
        <v>1</v>
      </c>
      <c r="O153" t="s">
        <v>205</v>
      </c>
    </row>
    <row r="154" spans="2:19">
      <c r="B154" t="s">
        <v>3343</v>
      </c>
      <c r="C154" t="s">
        <v>407</v>
      </c>
      <c r="J154">
        <v>1.0799000000000001</v>
      </c>
      <c r="L154">
        <v>449.88900000000001</v>
      </c>
      <c r="N154" t="s">
        <v>3343</v>
      </c>
      <c r="O154" t="s">
        <v>322</v>
      </c>
      <c r="P154" t="s">
        <v>407</v>
      </c>
      <c r="Q154" t="s">
        <v>408</v>
      </c>
      <c r="R154" t="s">
        <v>109</v>
      </c>
      <c r="S154" t="s">
        <v>163</v>
      </c>
    </row>
    <row r="155" spans="2:19">
      <c r="B155" t="s">
        <v>3343</v>
      </c>
      <c r="C155" t="s">
        <v>407</v>
      </c>
      <c r="F155" t="s">
        <v>14</v>
      </c>
      <c r="I155">
        <v>0.107</v>
      </c>
      <c r="O155" t="s">
        <v>205</v>
      </c>
    </row>
    <row r="156" spans="2:19">
      <c r="B156" t="s">
        <v>3343</v>
      </c>
      <c r="C156" t="s">
        <v>407</v>
      </c>
      <c r="F156" t="s">
        <v>20</v>
      </c>
      <c r="I156">
        <v>7.8E-2</v>
      </c>
      <c r="O156" t="s">
        <v>205</v>
      </c>
    </row>
    <row r="157" spans="2:19">
      <c r="B157" t="s">
        <v>3343</v>
      </c>
      <c r="C157" t="s">
        <v>407</v>
      </c>
      <c r="F157" t="s">
        <v>58</v>
      </c>
      <c r="I157">
        <v>0.23699999999999999</v>
      </c>
      <c r="O157" t="s">
        <v>205</v>
      </c>
    </row>
    <row r="158" spans="2:19">
      <c r="B158" t="s">
        <v>3343</v>
      </c>
      <c r="C158" t="s">
        <v>407</v>
      </c>
      <c r="F158" t="s">
        <v>45</v>
      </c>
      <c r="I158">
        <v>2.9000000000000001E-2</v>
      </c>
      <c r="O158" t="s">
        <v>205</v>
      </c>
    </row>
    <row r="159" spans="2:19">
      <c r="B159" t="s">
        <v>3343</v>
      </c>
      <c r="C159" t="s">
        <v>407</v>
      </c>
      <c r="F159" t="s">
        <v>34</v>
      </c>
      <c r="I159">
        <v>3.5999999999999997E-2</v>
      </c>
      <c r="O159" t="s">
        <v>205</v>
      </c>
    </row>
    <row r="160" spans="2:19">
      <c r="B160" t="s">
        <v>3343</v>
      </c>
      <c r="C160" t="s">
        <v>407</v>
      </c>
      <c r="F160" t="s">
        <v>36</v>
      </c>
      <c r="I160">
        <v>7.0000000000000001E-3</v>
      </c>
      <c r="O160" t="s">
        <v>205</v>
      </c>
    </row>
    <row r="161" spans="2:19">
      <c r="B161" t="s">
        <v>3343</v>
      </c>
      <c r="C161" t="s">
        <v>407</v>
      </c>
      <c r="F161" t="s">
        <v>38</v>
      </c>
      <c r="I161">
        <v>0.505</v>
      </c>
      <c r="O161" t="s">
        <v>205</v>
      </c>
    </row>
    <row r="162" spans="2:19">
      <c r="B162" t="s">
        <v>3343</v>
      </c>
      <c r="C162" t="s">
        <v>407</v>
      </c>
      <c r="F162" t="s">
        <v>54</v>
      </c>
      <c r="I162">
        <v>0</v>
      </c>
      <c r="O162" t="s">
        <v>205</v>
      </c>
    </row>
    <row r="163" spans="2:19">
      <c r="B163" t="s">
        <v>3343</v>
      </c>
      <c r="C163" t="s">
        <v>407</v>
      </c>
      <c r="E163" t="s">
        <v>57</v>
      </c>
      <c r="H163">
        <v>5.0999999999999997E-2</v>
      </c>
      <c r="O163" t="s">
        <v>205</v>
      </c>
    </row>
    <row r="164" spans="2:19">
      <c r="B164" t="s">
        <v>3343</v>
      </c>
      <c r="C164" t="s">
        <v>407</v>
      </c>
      <c r="E164" t="s">
        <v>41</v>
      </c>
      <c r="H164">
        <v>2.5999999999999999E-2</v>
      </c>
      <c r="O164" t="s">
        <v>205</v>
      </c>
    </row>
    <row r="165" spans="2:19">
      <c r="B165" t="s">
        <v>3343</v>
      </c>
      <c r="C165" t="s">
        <v>407</v>
      </c>
      <c r="E165" t="s">
        <v>56</v>
      </c>
      <c r="H165">
        <v>0.80700000000000005</v>
      </c>
      <c r="O165" t="s">
        <v>205</v>
      </c>
    </row>
    <row r="166" spans="2:19">
      <c r="B166" t="s">
        <v>3343</v>
      </c>
      <c r="C166" t="s">
        <v>407</v>
      </c>
      <c r="E166" t="s">
        <v>43</v>
      </c>
      <c r="H166">
        <v>1.4E-2</v>
      </c>
      <c r="O166" t="s">
        <v>205</v>
      </c>
    </row>
    <row r="167" spans="2:19">
      <c r="B167" t="s">
        <v>3343</v>
      </c>
      <c r="C167" t="s">
        <v>407</v>
      </c>
      <c r="E167" t="s">
        <v>52</v>
      </c>
      <c r="H167">
        <v>0</v>
      </c>
      <c r="O167" t="s">
        <v>205</v>
      </c>
    </row>
    <row r="168" spans="2:19">
      <c r="B168" t="s">
        <v>3343</v>
      </c>
      <c r="C168" t="s">
        <v>407</v>
      </c>
      <c r="E168" t="s">
        <v>50</v>
      </c>
      <c r="H168">
        <v>0.10100000000000001</v>
      </c>
      <c r="O168" t="s">
        <v>205</v>
      </c>
    </row>
    <row r="169" spans="2:19">
      <c r="B169" t="s">
        <v>3343</v>
      </c>
      <c r="C169" t="s">
        <v>409</v>
      </c>
      <c r="J169">
        <v>0.99185800000000002</v>
      </c>
      <c r="K169">
        <v>13246.9</v>
      </c>
      <c r="N169" t="s">
        <v>3343</v>
      </c>
      <c r="O169" t="s">
        <v>322</v>
      </c>
      <c r="P169" t="s">
        <v>409</v>
      </c>
      <c r="Q169" t="s">
        <v>410</v>
      </c>
      <c r="R169" t="s">
        <v>109</v>
      </c>
      <c r="S169" t="s">
        <v>163</v>
      </c>
    </row>
    <row r="170" spans="2:19">
      <c r="B170" t="s">
        <v>3343</v>
      </c>
      <c r="C170" t="s">
        <v>409</v>
      </c>
      <c r="F170" t="s">
        <v>20</v>
      </c>
      <c r="I170">
        <v>0.91500000000000004</v>
      </c>
      <c r="O170" t="s">
        <v>205</v>
      </c>
    </row>
    <row r="171" spans="2:19">
      <c r="B171" t="s">
        <v>3343</v>
      </c>
      <c r="C171" t="s">
        <v>409</v>
      </c>
      <c r="F171" t="s">
        <v>56</v>
      </c>
      <c r="I171">
        <v>7.6999999999999999E-2</v>
      </c>
      <c r="O171" t="s">
        <v>205</v>
      </c>
    </row>
    <row r="172" spans="2:19">
      <c r="B172" t="s">
        <v>3343</v>
      </c>
      <c r="C172" t="s">
        <v>409</v>
      </c>
      <c r="F172" t="s">
        <v>40</v>
      </c>
      <c r="I172">
        <v>8.0000000000000002E-3</v>
      </c>
      <c r="O172" t="s">
        <v>205</v>
      </c>
    </row>
    <row r="173" spans="2:19">
      <c r="B173" t="s">
        <v>3343</v>
      </c>
      <c r="C173" t="s">
        <v>409</v>
      </c>
      <c r="E173" t="s">
        <v>57</v>
      </c>
      <c r="H173">
        <v>3.7999999999999999E-2</v>
      </c>
      <c r="O173" t="s">
        <v>205</v>
      </c>
    </row>
    <row r="174" spans="2:19">
      <c r="B174" t="s">
        <v>3343</v>
      </c>
      <c r="C174" t="s">
        <v>409</v>
      </c>
      <c r="E174" t="s">
        <v>14</v>
      </c>
      <c r="H174">
        <v>2.3E-2</v>
      </c>
      <c r="O174" t="s">
        <v>205</v>
      </c>
    </row>
    <row r="175" spans="2:19">
      <c r="B175" t="s">
        <v>3343</v>
      </c>
      <c r="C175" t="s">
        <v>409</v>
      </c>
      <c r="E175" t="s">
        <v>41</v>
      </c>
      <c r="H175">
        <v>0.30099999999999999</v>
      </c>
      <c r="O175" t="s">
        <v>205</v>
      </c>
    </row>
    <row r="176" spans="2:19">
      <c r="B176" t="s">
        <v>3343</v>
      </c>
      <c r="C176" t="s">
        <v>409</v>
      </c>
      <c r="E176" t="s">
        <v>43</v>
      </c>
      <c r="H176">
        <v>0.188</v>
      </c>
      <c r="O176" t="s">
        <v>205</v>
      </c>
    </row>
    <row r="177" spans="2:19">
      <c r="B177" t="s">
        <v>3343</v>
      </c>
      <c r="C177" t="s">
        <v>409</v>
      </c>
      <c r="E177" t="s">
        <v>58</v>
      </c>
      <c r="H177">
        <v>7.2999999999999995E-2</v>
      </c>
      <c r="O177" t="s">
        <v>205</v>
      </c>
    </row>
    <row r="178" spans="2:19">
      <c r="B178" t="s">
        <v>3343</v>
      </c>
      <c r="C178" t="s">
        <v>409</v>
      </c>
      <c r="E178" t="s">
        <v>45</v>
      </c>
      <c r="H178">
        <v>0.113</v>
      </c>
      <c r="O178" t="s">
        <v>205</v>
      </c>
    </row>
    <row r="179" spans="2:19">
      <c r="B179" t="s">
        <v>3343</v>
      </c>
      <c r="C179" t="s">
        <v>409</v>
      </c>
      <c r="E179" t="s">
        <v>52</v>
      </c>
      <c r="H179">
        <v>4.3999999999999997E-2</v>
      </c>
      <c r="O179" t="s">
        <v>205</v>
      </c>
    </row>
    <row r="180" spans="2:19">
      <c r="B180" t="s">
        <v>3343</v>
      </c>
      <c r="C180" t="s">
        <v>409</v>
      </c>
      <c r="E180" t="s">
        <v>34</v>
      </c>
      <c r="H180">
        <v>2.3E-2</v>
      </c>
      <c r="O180" t="s">
        <v>205</v>
      </c>
    </row>
    <row r="181" spans="2:19">
      <c r="B181" t="s">
        <v>3343</v>
      </c>
      <c r="C181" t="s">
        <v>409</v>
      </c>
      <c r="E181" t="s">
        <v>36</v>
      </c>
      <c r="H181">
        <v>1.7000000000000001E-2</v>
      </c>
      <c r="O181" t="s">
        <v>205</v>
      </c>
    </row>
    <row r="182" spans="2:19">
      <c r="B182" t="s">
        <v>3343</v>
      </c>
      <c r="C182" t="s">
        <v>409</v>
      </c>
      <c r="E182" t="s">
        <v>38</v>
      </c>
      <c r="H182">
        <v>0.161</v>
      </c>
      <c r="O182" t="s">
        <v>205</v>
      </c>
    </row>
    <row r="183" spans="2:19">
      <c r="B183" t="s">
        <v>3343</v>
      </c>
      <c r="C183" t="s">
        <v>409</v>
      </c>
      <c r="E183" t="s">
        <v>50</v>
      </c>
      <c r="H183">
        <v>1.4E-2</v>
      </c>
      <c r="O183" t="s">
        <v>205</v>
      </c>
    </row>
    <row r="184" spans="2:19">
      <c r="B184" t="s">
        <v>3343</v>
      </c>
      <c r="C184" t="s">
        <v>409</v>
      </c>
      <c r="E184" t="s">
        <v>54</v>
      </c>
      <c r="H184">
        <v>4.0000000000000001E-3</v>
      </c>
      <c r="O184" t="s">
        <v>205</v>
      </c>
    </row>
    <row r="185" spans="2:19">
      <c r="B185" t="s">
        <v>3343</v>
      </c>
      <c r="C185" t="s">
        <v>409</v>
      </c>
      <c r="D185" t="s">
        <v>124</v>
      </c>
      <c r="G185">
        <v>0</v>
      </c>
      <c r="O185" t="s">
        <v>205</v>
      </c>
    </row>
    <row r="186" spans="2:19">
      <c r="B186" t="s">
        <v>3343</v>
      </c>
      <c r="C186" t="s">
        <v>409</v>
      </c>
      <c r="D186" t="s">
        <v>127</v>
      </c>
      <c r="G186">
        <v>7.0000000000000001E-3</v>
      </c>
      <c r="O186" t="s">
        <v>205</v>
      </c>
    </row>
    <row r="187" spans="2:19">
      <c r="B187" t="s">
        <v>3343</v>
      </c>
      <c r="C187" t="s">
        <v>409</v>
      </c>
      <c r="D187" t="s">
        <v>129</v>
      </c>
      <c r="G187">
        <v>0</v>
      </c>
      <c r="O187" t="s">
        <v>205</v>
      </c>
    </row>
    <row r="188" spans="2:19">
      <c r="B188" t="s">
        <v>3343</v>
      </c>
      <c r="C188" t="s">
        <v>409</v>
      </c>
      <c r="D188" t="s">
        <v>126</v>
      </c>
      <c r="G188">
        <v>7.0000000000000001E-3</v>
      </c>
      <c r="O188" t="s">
        <v>205</v>
      </c>
    </row>
    <row r="189" spans="2:19">
      <c r="B189" t="s">
        <v>3343</v>
      </c>
      <c r="C189" t="s">
        <v>409</v>
      </c>
      <c r="D189" t="s">
        <v>123</v>
      </c>
      <c r="G189">
        <v>8.0000000000000002E-3</v>
      </c>
      <c r="O189" t="s">
        <v>205</v>
      </c>
    </row>
    <row r="190" spans="2:19">
      <c r="B190" t="s">
        <v>3343</v>
      </c>
      <c r="C190" t="s">
        <v>409</v>
      </c>
      <c r="D190" t="s">
        <v>132</v>
      </c>
      <c r="G190">
        <v>3.1E-2</v>
      </c>
      <c r="O190" t="s">
        <v>205</v>
      </c>
    </row>
    <row r="191" spans="2:19">
      <c r="B191" t="s">
        <v>3343</v>
      </c>
      <c r="C191" t="s">
        <v>409</v>
      </c>
      <c r="D191" t="s">
        <v>133</v>
      </c>
      <c r="G191">
        <v>1E-3</v>
      </c>
      <c r="O191" t="s">
        <v>205</v>
      </c>
    </row>
    <row r="192" spans="2:19">
      <c r="B192" t="s">
        <v>3344</v>
      </c>
      <c r="C192" t="s">
        <v>403</v>
      </c>
      <c r="J192">
        <v>0.34715499999999999</v>
      </c>
      <c r="K192">
        <v>171.36099999999999</v>
      </c>
      <c r="N192" t="s">
        <v>3344</v>
      </c>
      <c r="O192" t="s">
        <v>322</v>
      </c>
      <c r="P192" t="s">
        <v>403</v>
      </c>
      <c r="Q192" t="s">
        <v>404</v>
      </c>
      <c r="R192" t="s">
        <v>109</v>
      </c>
      <c r="S192" t="s">
        <v>163</v>
      </c>
    </row>
    <row r="193" spans="2:19">
      <c r="B193" t="s">
        <v>3344</v>
      </c>
      <c r="C193" t="s">
        <v>403</v>
      </c>
      <c r="F193" t="s">
        <v>55</v>
      </c>
      <c r="I193">
        <v>1</v>
      </c>
      <c r="O193" t="s">
        <v>205</v>
      </c>
    </row>
    <row r="194" spans="2:19">
      <c r="B194" t="s">
        <v>3344</v>
      </c>
      <c r="C194" t="s">
        <v>403</v>
      </c>
      <c r="E194" t="s">
        <v>17</v>
      </c>
      <c r="H194">
        <v>1</v>
      </c>
      <c r="O194" t="s">
        <v>205</v>
      </c>
    </row>
    <row r="195" spans="2:19">
      <c r="B195" t="s">
        <v>3344</v>
      </c>
      <c r="C195" t="s">
        <v>417</v>
      </c>
      <c r="J195">
        <v>0.502332</v>
      </c>
      <c r="L195">
        <v>18.754000000000001</v>
      </c>
      <c r="N195" t="s">
        <v>3344</v>
      </c>
      <c r="O195" t="s">
        <v>322</v>
      </c>
      <c r="P195" t="s">
        <v>417</v>
      </c>
      <c r="Q195" t="s">
        <v>418</v>
      </c>
      <c r="R195" t="s">
        <v>109</v>
      </c>
      <c r="S195" t="s">
        <v>163</v>
      </c>
    </row>
    <row r="196" spans="2:19">
      <c r="B196" t="s">
        <v>3344</v>
      </c>
      <c r="C196" t="s">
        <v>417</v>
      </c>
      <c r="F196" t="s">
        <v>39</v>
      </c>
      <c r="I196">
        <v>1</v>
      </c>
      <c r="O196" t="s">
        <v>205</v>
      </c>
    </row>
    <row r="197" spans="2:19">
      <c r="B197" t="s">
        <v>3344</v>
      </c>
      <c r="C197" t="s">
        <v>417</v>
      </c>
      <c r="E197" t="s">
        <v>47</v>
      </c>
      <c r="H197">
        <v>1</v>
      </c>
      <c r="O197" t="s">
        <v>205</v>
      </c>
    </row>
    <row r="198" spans="2:19">
      <c r="B198" t="s">
        <v>3344</v>
      </c>
      <c r="C198" t="s">
        <v>413</v>
      </c>
      <c r="E198" t="s">
        <v>56</v>
      </c>
      <c r="H198">
        <v>1</v>
      </c>
      <c r="O198" t="s">
        <v>205</v>
      </c>
    </row>
    <row r="199" spans="2:19">
      <c r="B199" t="s">
        <v>3344</v>
      </c>
      <c r="C199" t="s">
        <v>407</v>
      </c>
      <c r="J199">
        <v>0.99976100000000001</v>
      </c>
      <c r="L199">
        <v>933.42700000000002</v>
      </c>
      <c r="N199" t="s">
        <v>3344</v>
      </c>
      <c r="O199" t="s">
        <v>322</v>
      </c>
      <c r="P199" t="s">
        <v>407</v>
      </c>
      <c r="Q199" t="s">
        <v>408</v>
      </c>
      <c r="R199" t="s">
        <v>109</v>
      </c>
      <c r="S199" t="s">
        <v>163</v>
      </c>
    </row>
    <row r="200" spans="2:19">
      <c r="B200" t="s">
        <v>3344</v>
      </c>
      <c r="C200" t="s">
        <v>407</v>
      </c>
      <c r="F200" t="s">
        <v>9</v>
      </c>
      <c r="I200">
        <v>0</v>
      </c>
      <c r="O200" t="s">
        <v>205</v>
      </c>
    </row>
    <row r="201" spans="2:19">
      <c r="B201" t="s">
        <v>3344</v>
      </c>
      <c r="C201" t="s">
        <v>407</v>
      </c>
      <c r="F201" t="s">
        <v>20</v>
      </c>
      <c r="I201">
        <v>0.01</v>
      </c>
      <c r="O201" t="s">
        <v>205</v>
      </c>
    </row>
    <row r="202" spans="2:19">
      <c r="B202" t="s">
        <v>3344</v>
      </c>
      <c r="C202" t="s">
        <v>407</v>
      </c>
      <c r="F202" t="s">
        <v>41</v>
      </c>
      <c r="I202">
        <v>7.2999999999999995E-2</v>
      </c>
      <c r="O202" t="s">
        <v>205</v>
      </c>
    </row>
    <row r="203" spans="2:19">
      <c r="B203" t="s">
        <v>3344</v>
      </c>
      <c r="C203" t="s">
        <v>407</v>
      </c>
      <c r="F203" t="s">
        <v>58</v>
      </c>
      <c r="I203">
        <v>8.6999999999999994E-2</v>
      </c>
      <c r="O203" t="s">
        <v>205</v>
      </c>
    </row>
    <row r="204" spans="2:19">
      <c r="B204" t="s">
        <v>3344</v>
      </c>
      <c r="C204" t="s">
        <v>407</v>
      </c>
      <c r="F204" t="s">
        <v>45</v>
      </c>
      <c r="I204">
        <v>0</v>
      </c>
      <c r="O204" t="s">
        <v>205</v>
      </c>
    </row>
    <row r="205" spans="2:19">
      <c r="B205" t="s">
        <v>3344</v>
      </c>
      <c r="C205" t="s">
        <v>407</v>
      </c>
      <c r="F205" t="s">
        <v>38</v>
      </c>
      <c r="I205">
        <v>0.30499999999999999</v>
      </c>
      <c r="O205" t="s">
        <v>205</v>
      </c>
    </row>
    <row r="206" spans="2:19">
      <c r="B206" t="s">
        <v>3344</v>
      </c>
      <c r="C206" t="s">
        <v>407</v>
      </c>
      <c r="F206" t="s">
        <v>47</v>
      </c>
      <c r="I206">
        <v>0.02</v>
      </c>
      <c r="O206" t="s">
        <v>205</v>
      </c>
    </row>
    <row r="207" spans="2:19">
      <c r="B207" t="s">
        <v>3344</v>
      </c>
      <c r="C207" t="s">
        <v>407</v>
      </c>
      <c r="F207" t="s">
        <v>40</v>
      </c>
      <c r="I207">
        <v>0.505</v>
      </c>
      <c r="O207" t="s">
        <v>205</v>
      </c>
    </row>
    <row r="208" spans="2:19">
      <c r="B208" t="s">
        <v>3344</v>
      </c>
      <c r="C208" t="s">
        <v>407</v>
      </c>
      <c r="E208" t="s">
        <v>23</v>
      </c>
      <c r="H208">
        <v>0.112</v>
      </c>
      <c r="O208" t="s">
        <v>205</v>
      </c>
    </row>
    <row r="209" spans="2:19">
      <c r="B209" t="s">
        <v>3344</v>
      </c>
      <c r="C209" t="s">
        <v>407</v>
      </c>
      <c r="E209" t="s">
        <v>56</v>
      </c>
      <c r="H209">
        <v>0.32800000000000001</v>
      </c>
      <c r="O209" t="s">
        <v>205</v>
      </c>
    </row>
    <row r="210" spans="2:19">
      <c r="B210" t="s">
        <v>3344</v>
      </c>
      <c r="C210" t="s">
        <v>407</v>
      </c>
      <c r="E210" t="s">
        <v>43</v>
      </c>
      <c r="H210">
        <v>0.14299999999999999</v>
      </c>
      <c r="O210" t="s">
        <v>205</v>
      </c>
    </row>
    <row r="211" spans="2:19">
      <c r="B211" t="s">
        <v>3344</v>
      </c>
      <c r="C211" t="s">
        <v>407</v>
      </c>
      <c r="E211" t="s">
        <v>52</v>
      </c>
      <c r="H211">
        <v>3.0000000000000001E-3</v>
      </c>
      <c r="O211" t="s">
        <v>205</v>
      </c>
    </row>
    <row r="212" spans="2:19">
      <c r="B212" t="s">
        <v>3344</v>
      </c>
      <c r="C212" t="s">
        <v>407</v>
      </c>
      <c r="E212" t="s">
        <v>34</v>
      </c>
      <c r="H212">
        <v>0.40100000000000002</v>
      </c>
      <c r="O212" t="s">
        <v>205</v>
      </c>
    </row>
    <row r="213" spans="2:19">
      <c r="B213" t="s">
        <v>3344</v>
      </c>
      <c r="C213" t="s">
        <v>407</v>
      </c>
      <c r="E213" t="s">
        <v>36</v>
      </c>
      <c r="H213">
        <v>0</v>
      </c>
      <c r="O213" t="s">
        <v>205</v>
      </c>
    </row>
    <row r="214" spans="2:19">
      <c r="B214" t="s">
        <v>3344</v>
      </c>
      <c r="C214" t="s">
        <v>407</v>
      </c>
      <c r="E214" t="s">
        <v>50</v>
      </c>
      <c r="H214">
        <v>1.4E-2</v>
      </c>
      <c r="O214" t="s">
        <v>205</v>
      </c>
    </row>
    <row r="215" spans="2:19">
      <c r="B215" t="s">
        <v>3344</v>
      </c>
      <c r="C215" t="s">
        <v>409</v>
      </c>
      <c r="J215">
        <v>0.98686499999999999</v>
      </c>
      <c r="K215">
        <v>11470.4</v>
      </c>
      <c r="N215" t="s">
        <v>3344</v>
      </c>
      <c r="O215" t="s">
        <v>322</v>
      </c>
      <c r="P215" t="s">
        <v>409</v>
      </c>
      <c r="Q215" t="s">
        <v>410</v>
      </c>
      <c r="R215" t="s">
        <v>109</v>
      </c>
      <c r="S215" t="s">
        <v>163</v>
      </c>
    </row>
    <row r="216" spans="2:19">
      <c r="B216" t="s">
        <v>3344</v>
      </c>
      <c r="C216" t="s">
        <v>409</v>
      </c>
      <c r="F216" t="s">
        <v>20</v>
      </c>
      <c r="I216">
        <v>0.94499999999999995</v>
      </c>
      <c r="O216" t="s">
        <v>205</v>
      </c>
    </row>
    <row r="217" spans="2:19">
      <c r="B217" t="s">
        <v>3344</v>
      </c>
      <c r="C217" t="s">
        <v>409</v>
      </c>
      <c r="F217" t="s">
        <v>56</v>
      </c>
      <c r="I217">
        <v>5.3999999999999999E-2</v>
      </c>
      <c r="O217" t="s">
        <v>205</v>
      </c>
    </row>
    <row r="218" spans="2:19">
      <c r="B218" t="s">
        <v>3344</v>
      </c>
      <c r="C218" t="s">
        <v>409</v>
      </c>
      <c r="F218" t="s">
        <v>40</v>
      </c>
      <c r="I218">
        <v>1E-3</v>
      </c>
      <c r="O218" t="s">
        <v>205</v>
      </c>
    </row>
    <row r="219" spans="2:19">
      <c r="B219" t="s">
        <v>3344</v>
      </c>
      <c r="C219" t="s">
        <v>409</v>
      </c>
      <c r="E219" t="s">
        <v>57</v>
      </c>
      <c r="H219">
        <v>2.9000000000000001E-2</v>
      </c>
      <c r="O219" t="s">
        <v>205</v>
      </c>
    </row>
    <row r="220" spans="2:19">
      <c r="B220" t="s">
        <v>3344</v>
      </c>
      <c r="C220" t="s">
        <v>409</v>
      </c>
      <c r="E220" t="s">
        <v>14</v>
      </c>
      <c r="H220">
        <v>1.7999999999999999E-2</v>
      </c>
      <c r="O220" t="s">
        <v>205</v>
      </c>
    </row>
    <row r="221" spans="2:19">
      <c r="B221" t="s">
        <v>3344</v>
      </c>
      <c r="C221" t="s">
        <v>409</v>
      </c>
      <c r="E221" t="s">
        <v>41</v>
      </c>
      <c r="H221">
        <v>0.33400000000000002</v>
      </c>
      <c r="O221" t="s">
        <v>205</v>
      </c>
    </row>
    <row r="222" spans="2:19">
      <c r="B222" t="s">
        <v>3344</v>
      </c>
      <c r="C222" t="s">
        <v>409</v>
      </c>
      <c r="E222" t="s">
        <v>43</v>
      </c>
      <c r="H222">
        <v>0.19700000000000001</v>
      </c>
      <c r="O222" t="s">
        <v>205</v>
      </c>
    </row>
    <row r="223" spans="2:19">
      <c r="B223" t="s">
        <v>3344</v>
      </c>
      <c r="C223" t="s">
        <v>409</v>
      </c>
      <c r="E223" t="s">
        <v>58</v>
      </c>
      <c r="H223">
        <v>9.6000000000000002E-2</v>
      </c>
      <c r="O223" t="s">
        <v>205</v>
      </c>
    </row>
    <row r="224" spans="2:19">
      <c r="B224" t="s">
        <v>3344</v>
      </c>
      <c r="C224" t="s">
        <v>409</v>
      </c>
      <c r="E224" t="s">
        <v>45</v>
      </c>
      <c r="H224">
        <v>0.11899999999999999</v>
      </c>
      <c r="O224" t="s">
        <v>205</v>
      </c>
    </row>
    <row r="225" spans="2:19">
      <c r="B225" t="s">
        <v>3344</v>
      </c>
      <c r="C225" t="s">
        <v>409</v>
      </c>
      <c r="E225" t="s">
        <v>52</v>
      </c>
      <c r="H225">
        <v>1.2E-2</v>
      </c>
      <c r="O225" t="s">
        <v>205</v>
      </c>
    </row>
    <row r="226" spans="2:19">
      <c r="B226" t="s">
        <v>3344</v>
      </c>
      <c r="C226" t="s">
        <v>409</v>
      </c>
      <c r="E226" t="s">
        <v>34</v>
      </c>
      <c r="H226">
        <v>2.8000000000000001E-2</v>
      </c>
      <c r="O226" t="s">
        <v>205</v>
      </c>
    </row>
    <row r="227" spans="2:19">
      <c r="B227" t="s">
        <v>3344</v>
      </c>
      <c r="C227" t="s">
        <v>409</v>
      </c>
      <c r="E227" t="s">
        <v>36</v>
      </c>
      <c r="H227">
        <v>1.7999999999999999E-2</v>
      </c>
      <c r="O227" t="s">
        <v>205</v>
      </c>
    </row>
    <row r="228" spans="2:19">
      <c r="B228" t="s">
        <v>3344</v>
      </c>
      <c r="C228" t="s">
        <v>409</v>
      </c>
      <c r="E228" t="s">
        <v>38</v>
      </c>
      <c r="H228">
        <v>0.108</v>
      </c>
      <c r="O228" t="s">
        <v>205</v>
      </c>
    </row>
    <row r="229" spans="2:19">
      <c r="B229" t="s">
        <v>3344</v>
      </c>
      <c r="C229" t="s">
        <v>409</v>
      </c>
      <c r="E229" t="s">
        <v>50</v>
      </c>
      <c r="H229">
        <v>3.6999999999999998E-2</v>
      </c>
      <c r="O229" t="s">
        <v>205</v>
      </c>
    </row>
    <row r="230" spans="2:19">
      <c r="B230" t="s">
        <v>3344</v>
      </c>
      <c r="C230" t="s">
        <v>409</v>
      </c>
      <c r="E230" t="s">
        <v>54</v>
      </c>
      <c r="H230">
        <v>5.0000000000000001E-3</v>
      </c>
      <c r="O230" t="s">
        <v>205</v>
      </c>
    </row>
    <row r="231" spans="2:19">
      <c r="B231" t="s">
        <v>3344</v>
      </c>
      <c r="C231" t="s">
        <v>409</v>
      </c>
      <c r="D231" t="s">
        <v>127</v>
      </c>
      <c r="G231">
        <v>1E-3</v>
      </c>
      <c r="O231" t="s">
        <v>205</v>
      </c>
    </row>
    <row r="232" spans="2:19">
      <c r="B232" t="s">
        <v>3344</v>
      </c>
      <c r="C232" t="s">
        <v>409</v>
      </c>
      <c r="D232" t="s">
        <v>129</v>
      </c>
      <c r="G232">
        <v>2E-3</v>
      </c>
      <c r="O232" t="s">
        <v>205</v>
      </c>
    </row>
    <row r="233" spans="2:19">
      <c r="B233" t="s">
        <v>3344</v>
      </c>
      <c r="C233" t="s">
        <v>409</v>
      </c>
      <c r="D233" t="s">
        <v>126</v>
      </c>
      <c r="G233">
        <v>5.0000000000000001E-3</v>
      </c>
      <c r="O233" t="s">
        <v>205</v>
      </c>
    </row>
    <row r="234" spans="2:19">
      <c r="B234" t="s">
        <v>3344</v>
      </c>
      <c r="C234" t="s">
        <v>409</v>
      </c>
      <c r="D234" t="s">
        <v>123</v>
      </c>
      <c r="G234">
        <v>1.2E-2</v>
      </c>
      <c r="O234" t="s">
        <v>205</v>
      </c>
    </row>
    <row r="235" spans="2:19">
      <c r="B235" t="s">
        <v>3344</v>
      </c>
      <c r="C235" t="s">
        <v>409</v>
      </c>
      <c r="D235" t="s">
        <v>132</v>
      </c>
      <c r="G235">
        <v>2.1000000000000001E-2</v>
      </c>
      <c r="O235" t="s">
        <v>205</v>
      </c>
    </row>
    <row r="236" spans="2:19">
      <c r="B236" t="s">
        <v>3344</v>
      </c>
      <c r="C236" t="s">
        <v>409</v>
      </c>
      <c r="D236" t="s">
        <v>133</v>
      </c>
      <c r="G236">
        <v>1E-3</v>
      </c>
      <c r="O236" t="s">
        <v>205</v>
      </c>
    </row>
    <row r="237" spans="2:19">
      <c r="B237" t="s">
        <v>3345</v>
      </c>
      <c r="C237" t="s">
        <v>405</v>
      </c>
      <c r="J237">
        <v>0.90585499999999997</v>
      </c>
      <c r="K237">
        <v>3.4202000000000003E-2</v>
      </c>
      <c r="N237" t="s">
        <v>3345</v>
      </c>
      <c r="O237" t="s">
        <v>322</v>
      </c>
      <c r="P237" t="s">
        <v>405</v>
      </c>
      <c r="Q237" t="s">
        <v>406</v>
      </c>
      <c r="R237" t="s">
        <v>109</v>
      </c>
      <c r="S237" t="s">
        <v>163</v>
      </c>
    </row>
    <row r="238" spans="2:19">
      <c r="B238" t="s">
        <v>3345</v>
      </c>
      <c r="C238" t="s">
        <v>405</v>
      </c>
      <c r="F238" t="s">
        <v>39</v>
      </c>
      <c r="I238">
        <v>1</v>
      </c>
      <c r="O238" t="s">
        <v>205</v>
      </c>
    </row>
    <row r="239" spans="2:19">
      <c r="B239" t="s">
        <v>3345</v>
      </c>
      <c r="C239" t="s">
        <v>405</v>
      </c>
      <c r="E239" t="s">
        <v>24</v>
      </c>
      <c r="H239">
        <v>1</v>
      </c>
      <c r="O239" t="s">
        <v>205</v>
      </c>
    </row>
    <row r="240" spans="2:19">
      <c r="B240" t="s">
        <v>3345</v>
      </c>
      <c r="C240" t="s">
        <v>405</v>
      </c>
      <c r="D240" t="s">
        <v>127</v>
      </c>
      <c r="G240">
        <v>16.626999999999999</v>
      </c>
      <c r="O240" t="s">
        <v>205</v>
      </c>
    </row>
    <row r="241" spans="2:19">
      <c r="B241" t="s">
        <v>3345</v>
      </c>
      <c r="C241" t="s">
        <v>405</v>
      </c>
      <c r="D241" t="s">
        <v>133</v>
      </c>
      <c r="G241">
        <v>0.46899999999999997</v>
      </c>
      <c r="O241" t="s">
        <v>205</v>
      </c>
    </row>
    <row r="242" spans="2:19">
      <c r="B242" t="s">
        <v>3345</v>
      </c>
      <c r="C242" t="s">
        <v>407</v>
      </c>
      <c r="J242">
        <v>2.2715900000000002</v>
      </c>
      <c r="L242">
        <v>252.20699999999999</v>
      </c>
      <c r="N242" t="s">
        <v>3345</v>
      </c>
      <c r="O242" t="s">
        <v>322</v>
      </c>
      <c r="P242" t="s">
        <v>407</v>
      </c>
      <c r="Q242" t="s">
        <v>408</v>
      </c>
      <c r="R242" t="s">
        <v>109</v>
      </c>
      <c r="S242" t="s">
        <v>163</v>
      </c>
    </row>
    <row r="243" spans="2:19">
      <c r="B243" t="s">
        <v>3345</v>
      </c>
      <c r="C243" t="s">
        <v>407</v>
      </c>
      <c r="F243" t="s">
        <v>14</v>
      </c>
      <c r="I243">
        <v>8.0000000000000002E-3</v>
      </c>
      <c r="O243" t="s">
        <v>205</v>
      </c>
    </row>
    <row r="244" spans="2:19">
      <c r="B244" t="s">
        <v>3345</v>
      </c>
      <c r="C244" t="s">
        <v>407</v>
      </c>
      <c r="F244" t="s">
        <v>41</v>
      </c>
      <c r="I244">
        <v>8.9999999999999993E-3</v>
      </c>
      <c r="O244" t="s">
        <v>205</v>
      </c>
    </row>
    <row r="245" spans="2:19">
      <c r="B245" t="s">
        <v>3345</v>
      </c>
      <c r="C245" t="s">
        <v>407</v>
      </c>
      <c r="F245" t="s">
        <v>43</v>
      </c>
      <c r="I245">
        <v>4.4999999999999998E-2</v>
      </c>
      <c r="O245" t="s">
        <v>205</v>
      </c>
    </row>
    <row r="246" spans="2:19">
      <c r="B246" t="s">
        <v>3345</v>
      </c>
      <c r="C246" t="s">
        <v>407</v>
      </c>
      <c r="F246" t="s">
        <v>58</v>
      </c>
      <c r="I246">
        <v>4.0000000000000001E-3</v>
      </c>
      <c r="O246" t="s">
        <v>205</v>
      </c>
    </row>
    <row r="247" spans="2:19">
      <c r="B247" t="s">
        <v>3345</v>
      </c>
      <c r="C247" t="s">
        <v>407</v>
      </c>
      <c r="F247" t="s">
        <v>40</v>
      </c>
      <c r="I247">
        <v>0.93400000000000005</v>
      </c>
      <c r="O247" t="s">
        <v>205</v>
      </c>
    </row>
    <row r="248" spans="2:19">
      <c r="B248" t="s">
        <v>3345</v>
      </c>
      <c r="C248" t="s">
        <v>407</v>
      </c>
      <c r="E248" t="s">
        <v>23</v>
      </c>
      <c r="H248">
        <v>8.5999999999999993E-2</v>
      </c>
      <c r="O248" t="s">
        <v>205</v>
      </c>
    </row>
    <row r="249" spans="2:19">
      <c r="B249" t="s">
        <v>3345</v>
      </c>
      <c r="C249" t="s">
        <v>407</v>
      </c>
      <c r="E249" t="s">
        <v>20</v>
      </c>
      <c r="H249">
        <v>5.0000000000000001E-3</v>
      </c>
      <c r="O249" t="s">
        <v>205</v>
      </c>
    </row>
    <row r="250" spans="2:19">
      <c r="B250" t="s">
        <v>3345</v>
      </c>
      <c r="C250" t="s">
        <v>407</v>
      </c>
      <c r="E250" t="s">
        <v>56</v>
      </c>
      <c r="H250">
        <v>0.29899999999999999</v>
      </c>
      <c r="O250" t="s">
        <v>205</v>
      </c>
    </row>
    <row r="251" spans="2:19">
      <c r="B251" t="s">
        <v>3345</v>
      </c>
      <c r="C251" t="s">
        <v>407</v>
      </c>
      <c r="E251" t="s">
        <v>34</v>
      </c>
      <c r="H251">
        <v>0.432</v>
      </c>
      <c r="O251" t="s">
        <v>205</v>
      </c>
    </row>
    <row r="252" spans="2:19">
      <c r="B252" t="s">
        <v>3345</v>
      </c>
      <c r="C252" t="s">
        <v>407</v>
      </c>
      <c r="E252" t="s">
        <v>50</v>
      </c>
      <c r="H252">
        <v>0.17899999999999999</v>
      </c>
      <c r="O252" t="s">
        <v>205</v>
      </c>
    </row>
    <row r="253" spans="2:19">
      <c r="B253" t="s">
        <v>3345</v>
      </c>
      <c r="C253" t="s">
        <v>409</v>
      </c>
      <c r="J253">
        <v>0.99394000000000005</v>
      </c>
      <c r="K253">
        <v>1287.3900000000001</v>
      </c>
      <c r="N253" t="s">
        <v>3345</v>
      </c>
      <c r="O253" t="s">
        <v>322</v>
      </c>
      <c r="P253" t="s">
        <v>409</v>
      </c>
      <c r="Q253" t="s">
        <v>410</v>
      </c>
      <c r="R253" t="s">
        <v>109</v>
      </c>
      <c r="S253" t="s">
        <v>163</v>
      </c>
    </row>
    <row r="254" spans="2:19">
      <c r="B254" t="s">
        <v>3345</v>
      </c>
      <c r="C254" t="s">
        <v>409</v>
      </c>
      <c r="F254" t="s">
        <v>20</v>
      </c>
      <c r="I254">
        <v>0.92900000000000005</v>
      </c>
      <c r="O254" t="s">
        <v>205</v>
      </c>
    </row>
    <row r="255" spans="2:19">
      <c r="B255" t="s">
        <v>3345</v>
      </c>
      <c r="C255" t="s">
        <v>409</v>
      </c>
      <c r="F255" t="s">
        <v>56</v>
      </c>
      <c r="I255">
        <v>7.0999999999999994E-2</v>
      </c>
      <c r="O255" t="s">
        <v>205</v>
      </c>
    </row>
    <row r="256" spans="2:19">
      <c r="B256" t="s">
        <v>3345</v>
      </c>
      <c r="C256" t="s">
        <v>409</v>
      </c>
      <c r="E256" t="s">
        <v>57</v>
      </c>
      <c r="H256">
        <v>0.04</v>
      </c>
      <c r="O256" t="s">
        <v>205</v>
      </c>
    </row>
    <row r="257" spans="2:19">
      <c r="B257" t="s">
        <v>3345</v>
      </c>
      <c r="C257" t="s">
        <v>409</v>
      </c>
      <c r="E257" t="s">
        <v>14</v>
      </c>
      <c r="H257">
        <v>4.0000000000000001E-3</v>
      </c>
      <c r="O257" t="s">
        <v>205</v>
      </c>
    </row>
    <row r="258" spans="2:19">
      <c r="B258" t="s">
        <v>3345</v>
      </c>
      <c r="C258" t="s">
        <v>409</v>
      </c>
      <c r="E258" t="s">
        <v>41</v>
      </c>
      <c r="H258">
        <v>0.318</v>
      </c>
      <c r="O258" t="s">
        <v>205</v>
      </c>
    </row>
    <row r="259" spans="2:19">
      <c r="B259" t="s">
        <v>3345</v>
      </c>
      <c r="C259" t="s">
        <v>409</v>
      </c>
      <c r="E259" t="s">
        <v>43</v>
      </c>
      <c r="H259">
        <v>0.33500000000000002</v>
      </c>
      <c r="O259" t="s">
        <v>205</v>
      </c>
    </row>
    <row r="260" spans="2:19">
      <c r="B260" t="s">
        <v>3345</v>
      </c>
      <c r="C260" t="s">
        <v>409</v>
      </c>
      <c r="E260" t="s">
        <v>58</v>
      </c>
      <c r="H260">
        <v>4.3999999999999997E-2</v>
      </c>
      <c r="O260" t="s">
        <v>205</v>
      </c>
    </row>
    <row r="261" spans="2:19">
      <c r="B261" t="s">
        <v>3345</v>
      </c>
      <c r="C261" t="s">
        <v>409</v>
      </c>
      <c r="E261" t="s">
        <v>45</v>
      </c>
      <c r="H261">
        <v>0.155</v>
      </c>
      <c r="O261" t="s">
        <v>205</v>
      </c>
    </row>
    <row r="262" spans="2:19">
      <c r="B262" t="s">
        <v>3345</v>
      </c>
      <c r="C262" t="s">
        <v>409</v>
      </c>
      <c r="E262" t="s">
        <v>34</v>
      </c>
      <c r="H262">
        <v>0.02</v>
      </c>
      <c r="O262" t="s">
        <v>205</v>
      </c>
    </row>
    <row r="263" spans="2:19">
      <c r="B263" t="s">
        <v>3345</v>
      </c>
      <c r="C263" t="s">
        <v>409</v>
      </c>
      <c r="E263" t="s">
        <v>50</v>
      </c>
      <c r="H263">
        <v>7.8E-2</v>
      </c>
      <c r="O263" t="s">
        <v>205</v>
      </c>
    </row>
    <row r="264" spans="2:19">
      <c r="B264" t="s">
        <v>3345</v>
      </c>
      <c r="C264" t="s">
        <v>409</v>
      </c>
      <c r="E264" t="s">
        <v>54</v>
      </c>
      <c r="H264">
        <v>6.0000000000000001E-3</v>
      </c>
      <c r="O264" t="s">
        <v>205</v>
      </c>
    </row>
    <row r="265" spans="2:19">
      <c r="B265" t="s">
        <v>3345</v>
      </c>
      <c r="C265" t="s">
        <v>409</v>
      </c>
      <c r="D265" t="s">
        <v>127</v>
      </c>
      <c r="G265">
        <v>4.0000000000000001E-3</v>
      </c>
      <c r="O265" t="s">
        <v>205</v>
      </c>
    </row>
    <row r="266" spans="2:19">
      <c r="B266" t="s">
        <v>3345</v>
      </c>
      <c r="C266" t="s">
        <v>409</v>
      </c>
      <c r="D266" t="s">
        <v>126</v>
      </c>
      <c r="G266">
        <v>6.0000000000000001E-3</v>
      </c>
      <c r="O266" t="s">
        <v>205</v>
      </c>
    </row>
    <row r="267" spans="2:19">
      <c r="B267" t="s">
        <v>3345</v>
      </c>
      <c r="C267" t="s">
        <v>409</v>
      </c>
      <c r="D267" t="s">
        <v>123</v>
      </c>
      <c r="G267">
        <v>8.0000000000000002E-3</v>
      </c>
      <c r="O267" t="s">
        <v>205</v>
      </c>
    </row>
    <row r="268" spans="2:19">
      <c r="B268" t="s">
        <v>3345</v>
      </c>
      <c r="C268" t="s">
        <v>409</v>
      </c>
      <c r="D268" t="s">
        <v>132</v>
      </c>
      <c r="G268">
        <v>0.04</v>
      </c>
      <c r="O268" t="s">
        <v>205</v>
      </c>
    </row>
    <row r="269" spans="2:19">
      <c r="B269" t="s">
        <v>2760</v>
      </c>
      <c r="C269" t="s">
        <v>403</v>
      </c>
      <c r="J269">
        <v>0.53300499999999995</v>
      </c>
      <c r="K269">
        <v>182.91200000000001</v>
      </c>
      <c r="N269" t="s">
        <v>2760</v>
      </c>
      <c r="O269" t="s">
        <v>322</v>
      </c>
      <c r="P269" t="s">
        <v>403</v>
      </c>
      <c r="Q269" t="s">
        <v>404</v>
      </c>
      <c r="R269" t="s">
        <v>109</v>
      </c>
      <c r="S269" t="s">
        <v>163</v>
      </c>
    </row>
    <row r="270" spans="2:19">
      <c r="B270" t="s">
        <v>2760</v>
      </c>
      <c r="C270" t="s">
        <v>403</v>
      </c>
      <c r="F270" t="s">
        <v>55</v>
      </c>
      <c r="I270">
        <v>1</v>
      </c>
      <c r="O270" t="s">
        <v>205</v>
      </c>
    </row>
    <row r="271" spans="2:19">
      <c r="B271" t="s">
        <v>2760</v>
      </c>
      <c r="C271" t="s">
        <v>403</v>
      </c>
      <c r="E271" t="s">
        <v>17</v>
      </c>
      <c r="H271">
        <v>1</v>
      </c>
      <c r="O271" t="s">
        <v>205</v>
      </c>
    </row>
    <row r="272" spans="2:19">
      <c r="B272" t="s">
        <v>2760</v>
      </c>
      <c r="C272" t="s">
        <v>411</v>
      </c>
      <c r="J272">
        <v>0.67413100000000004</v>
      </c>
      <c r="L272">
        <v>56.996499999999997</v>
      </c>
      <c r="N272" t="s">
        <v>2760</v>
      </c>
      <c r="O272" t="s">
        <v>322</v>
      </c>
      <c r="P272" t="s">
        <v>411</v>
      </c>
      <c r="Q272" t="s">
        <v>412</v>
      </c>
      <c r="R272" t="s">
        <v>109</v>
      </c>
      <c r="S272" t="s">
        <v>163</v>
      </c>
    </row>
    <row r="273" spans="2:19">
      <c r="B273" t="s">
        <v>2760</v>
      </c>
      <c r="C273" t="s">
        <v>411</v>
      </c>
      <c r="F273" t="s">
        <v>39</v>
      </c>
      <c r="I273">
        <v>1</v>
      </c>
      <c r="O273" t="s">
        <v>205</v>
      </c>
    </row>
    <row r="274" spans="2:19">
      <c r="B274" t="s">
        <v>2760</v>
      </c>
      <c r="C274" t="s">
        <v>411</v>
      </c>
      <c r="E274" t="s">
        <v>47</v>
      </c>
      <c r="H274">
        <v>1</v>
      </c>
      <c r="O274" t="s">
        <v>205</v>
      </c>
    </row>
    <row r="275" spans="2:19">
      <c r="B275" t="s">
        <v>2760</v>
      </c>
      <c r="C275" t="s">
        <v>413</v>
      </c>
      <c r="J275">
        <v>1</v>
      </c>
      <c r="K275">
        <v>140.137</v>
      </c>
      <c r="N275" t="s">
        <v>2760</v>
      </c>
      <c r="O275" t="s">
        <v>322</v>
      </c>
      <c r="P275" t="s">
        <v>413</v>
      </c>
      <c r="Q275" t="s">
        <v>414</v>
      </c>
      <c r="R275" t="s">
        <v>109</v>
      </c>
      <c r="S275" t="s">
        <v>163</v>
      </c>
    </row>
    <row r="276" spans="2:19">
      <c r="B276" t="s">
        <v>2760</v>
      </c>
      <c r="C276" t="s">
        <v>413</v>
      </c>
      <c r="F276" t="s">
        <v>38</v>
      </c>
      <c r="I276">
        <v>1</v>
      </c>
      <c r="O276" t="s">
        <v>205</v>
      </c>
    </row>
    <row r="277" spans="2:19">
      <c r="B277" t="s">
        <v>2760</v>
      </c>
      <c r="C277" t="s">
        <v>413</v>
      </c>
      <c r="E277" t="s">
        <v>56</v>
      </c>
      <c r="H277">
        <v>1</v>
      </c>
      <c r="O277" t="s">
        <v>205</v>
      </c>
    </row>
    <row r="278" spans="2:19">
      <c r="B278" t="s">
        <v>2760</v>
      </c>
      <c r="C278" t="s">
        <v>407</v>
      </c>
      <c r="J278">
        <v>0.98489000000000004</v>
      </c>
      <c r="L278">
        <v>240.98500000000001</v>
      </c>
      <c r="N278" t="s">
        <v>2760</v>
      </c>
      <c r="O278" t="s">
        <v>322</v>
      </c>
      <c r="P278" t="s">
        <v>407</v>
      </c>
      <c r="Q278" t="s">
        <v>408</v>
      </c>
      <c r="R278" t="s">
        <v>109</v>
      </c>
      <c r="S278" t="s">
        <v>163</v>
      </c>
    </row>
    <row r="279" spans="2:19">
      <c r="B279" t="s">
        <v>2760</v>
      </c>
      <c r="C279" t="s">
        <v>407</v>
      </c>
      <c r="F279" t="s">
        <v>20</v>
      </c>
      <c r="I279">
        <v>0.26700000000000002</v>
      </c>
      <c r="O279" t="s">
        <v>205</v>
      </c>
    </row>
    <row r="280" spans="2:19">
      <c r="B280" t="s">
        <v>2760</v>
      </c>
      <c r="C280" t="s">
        <v>407</v>
      </c>
      <c r="F280" t="s">
        <v>41</v>
      </c>
      <c r="I280">
        <v>3.4000000000000002E-2</v>
      </c>
      <c r="O280" t="s">
        <v>205</v>
      </c>
    </row>
    <row r="281" spans="2:19">
      <c r="B281" t="s">
        <v>2760</v>
      </c>
      <c r="C281" t="s">
        <v>407</v>
      </c>
      <c r="F281" t="s">
        <v>56</v>
      </c>
      <c r="I281">
        <v>0.20499999999999999</v>
      </c>
      <c r="O281" t="s">
        <v>205</v>
      </c>
    </row>
    <row r="282" spans="2:19">
      <c r="B282" t="s">
        <v>2760</v>
      </c>
      <c r="C282" t="s">
        <v>407</v>
      </c>
      <c r="F282" t="s">
        <v>36</v>
      </c>
      <c r="I282">
        <v>3.3000000000000002E-2</v>
      </c>
      <c r="O282" t="s">
        <v>205</v>
      </c>
    </row>
    <row r="283" spans="2:19">
      <c r="B283" t="s">
        <v>2760</v>
      </c>
      <c r="C283" t="s">
        <v>407</v>
      </c>
      <c r="F283" t="s">
        <v>40</v>
      </c>
      <c r="I283">
        <v>0.44500000000000001</v>
      </c>
      <c r="O283" t="s">
        <v>205</v>
      </c>
    </row>
    <row r="284" spans="2:19">
      <c r="B284" t="s">
        <v>2760</v>
      </c>
      <c r="C284" t="s">
        <v>407</v>
      </c>
      <c r="F284" t="s">
        <v>54</v>
      </c>
      <c r="I284">
        <v>1.4999999999999999E-2</v>
      </c>
      <c r="O284" t="s">
        <v>205</v>
      </c>
    </row>
    <row r="285" spans="2:19">
      <c r="B285" t="s">
        <v>2760</v>
      </c>
      <c r="C285" t="s">
        <v>407</v>
      </c>
      <c r="E285" t="s">
        <v>43</v>
      </c>
      <c r="H285">
        <v>0.20100000000000001</v>
      </c>
      <c r="O285" t="s">
        <v>205</v>
      </c>
    </row>
    <row r="286" spans="2:19">
      <c r="B286" t="s">
        <v>2760</v>
      </c>
      <c r="C286" t="s">
        <v>407</v>
      </c>
      <c r="E286" t="s">
        <v>34</v>
      </c>
      <c r="H286">
        <v>0.255</v>
      </c>
      <c r="O286" t="s">
        <v>205</v>
      </c>
    </row>
    <row r="287" spans="2:19">
      <c r="B287" t="s">
        <v>2760</v>
      </c>
      <c r="C287" t="s">
        <v>407</v>
      </c>
      <c r="E287" t="s">
        <v>50</v>
      </c>
      <c r="H287">
        <v>0.54400000000000004</v>
      </c>
      <c r="O287" t="s">
        <v>205</v>
      </c>
    </row>
    <row r="288" spans="2:19">
      <c r="B288" t="s">
        <v>2760</v>
      </c>
      <c r="C288" t="s">
        <v>409</v>
      </c>
      <c r="J288">
        <v>0.99329199999999995</v>
      </c>
      <c r="K288">
        <v>3788.89</v>
      </c>
      <c r="N288" t="s">
        <v>2760</v>
      </c>
      <c r="O288" t="s">
        <v>322</v>
      </c>
      <c r="P288" t="s">
        <v>409</v>
      </c>
      <c r="Q288" t="s">
        <v>410</v>
      </c>
      <c r="R288" t="s">
        <v>109</v>
      </c>
      <c r="S288" t="s">
        <v>163</v>
      </c>
    </row>
    <row r="289" spans="2:15">
      <c r="B289" t="s">
        <v>2760</v>
      </c>
      <c r="C289" t="s">
        <v>409</v>
      </c>
      <c r="F289" t="s">
        <v>20</v>
      </c>
      <c r="I289">
        <v>0.94799999999999995</v>
      </c>
      <c r="O289" t="s">
        <v>205</v>
      </c>
    </row>
    <row r="290" spans="2:15">
      <c r="B290" t="s">
        <v>2760</v>
      </c>
      <c r="C290" t="s">
        <v>409</v>
      </c>
      <c r="F290" t="s">
        <v>56</v>
      </c>
      <c r="I290">
        <v>2.3E-2</v>
      </c>
      <c r="O290" t="s">
        <v>205</v>
      </c>
    </row>
    <row r="291" spans="2:15">
      <c r="B291" t="s">
        <v>2760</v>
      </c>
      <c r="C291" t="s">
        <v>409</v>
      </c>
      <c r="F291" t="s">
        <v>47</v>
      </c>
      <c r="I291">
        <v>1.4999999999999999E-2</v>
      </c>
      <c r="O291" t="s">
        <v>205</v>
      </c>
    </row>
    <row r="292" spans="2:15">
      <c r="B292" t="s">
        <v>2760</v>
      </c>
      <c r="C292" t="s">
        <v>409</v>
      </c>
      <c r="F292" t="s">
        <v>40</v>
      </c>
      <c r="I292">
        <v>1.4999999999999999E-2</v>
      </c>
      <c r="O292" t="s">
        <v>205</v>
      </c>
    </row>
    <row r="293" spans="2:15">
      <c r="B293" t="s">
        <v>2760</v>
      </c>
      <c r="C293" t="s">
        <v>409</v>
      </c>
      <c r="E293" t="s">
        <v>57</v>
      </c>
      <c r="H293">
        <v>4.3999999999999997E-2</v>
      </c>
      <c r="O293" t="s">
        <v>205</v>
      </c>
    </row>
    <row r="294" spans="2:15">
      <c r="B294" t="s">
        <v>2760</v>
      </c>
      <c r="C294" t="s">
        <v>409</v>
      </c>
      <c r="E294" t="s">
        <v>14</v>
      </c>
      <c r="H294">
        <v>1.9E-2</v>
      </c>
      <c r="O294" t="s">
        <v>205</v>
      </c>
    </row>
    <row r="295" spans="2:15">
      <c r="B295" t="s">
        <v>2760</v>
      </c>
      <c r="C295" t="s">
        <v>409</v>
      </c>
      <c r="E295" t="s">
        <v>41</v>
      </c>
      <c r="H295">
        <v>0.38300000000000001</v>
      </c>
      <c r="O295" t="s">
        <v>205</v>
      </c>
    </row>
    <row r="296" spans="2:15">
      <c r="B296" t="s">
        <v>2760</v>
      </c>
      <c r="C296" t="s">
        <v>409</v>
      </c>
      <c r="E296" t="s">
        <v>43</v>
      </c>
      <c r="H296">
        <v>0.20300000000000001</v>
      </c>
      <c r="O296" t="s">
        <v>205</v>
      </c>
    </row>
    <row r="297" spans="2:15">
      <c r="B297" t="s">
        <v>2760</v>
      </c>
      <c r="C297" t="s">
        <v>409</v>
      </c>
      <c r="E297" t="s">
        <v>58</v>
      </c>
      <c r="H297">
        <v>0.129</v>
      </c>
      <c r="O297" t="s">
        <v>205</v>
      </c>
    </row>
    <row r="298" spans="2:15">
      <c r="B298" t="s">
        <v>2760</v>
      </c>
      <c r="C298" t="s">
        <v>409</v>
      </c>
      <c r="E298" t="s">
        <v>45</v>
      </c>
      <c r="H298">
        <v>5.5E-2</v>
      </c>
      <c r="O298" t="s">
        <v>205</v>
      </c>
    </row>
    <row r="299" spans="2:15">
      <c r="B299" t="s">
        <v>2760</v>
      </c>
      <c r="C299" t="s">
        <v>409</v>
      </c>
      <c r="E299" t="s">
        <v>52</v>
      </c>
      <c r="H299">
        <v>0</v>
      </c>
      <c r="O299" t="s">
        <v>205</v>
      </c>
    </row>
    <row r="300" spans="2:15">
      <c r="B300" t="s">
        <v>2760</v>
      </c>
      <c r="C300" t="s">
        <v>409</v>
      </c>
      <c r="E300" t="s">
        <v>34</v>
      </c>
      <c r="H300">
        <v>4.9000000000000002E-2</v>
      </c>
      <c r="O300" t="s">
        <v>205</v>
      </c>
    </row>
    <row r="301" spans="2:15">
      <c r="B301" t="s">
        <v>2760</v>
      </c>
      <c r="C301" t="s">
        <v>409</v>
      </c>
      <c r="E301" t="s">
        <v>36</v>
      </c>
      <c r="H301">
        <v>8.9999999999999993E-3</v>
      </c>
      <c r="O301" t="s">
        <v>205</v>
      </c>
    </row>
    <row r="302" spans="2:15">
      <c r="B302" t="s">
        <v>2760</v>
      </c>
      <c r="C302" t="s">
        <v>409</v>
      </c>
      <c r="E302" t="s">
        <v>38</v>
      </c>
      <c r="H302">
        <v>3.7999999999999999E-2</v>
      </c>
      <c r="O302" t="s">
        <v>205</v>
      </c>
    </row>
    <row r="303" spans="2:15">
      <c r="B303" t="s">
        <v>2760</v>
      </c>
      <c r="C303" t="s">
        <v>409</v>
      </c>
      <c r="E303" t="s">
        <v>50</v>
      </c>
      <c r="H303">
        <v>2.8000000000000001E-2</v>
      </c>
      <c r="O303" t="s">
        <v>205</v>
      </c>
    </row>
    <row r="304" spans="2:15">
      <c r="B304" t="s">
        <v>2760</v>
      </c>
      <c r="C304" t="s">
        <v>409</v>
      </c>
      <c r="E304" t="s">
        <v>54</v>
      </c>
      <c r="H304">
        <v>4.2000000000000003E-2</v>
      </c>
      <c r="O304" t="s">
        <v>205</v>
      </c>
    </row>
    <row r="305" spans="2:19">
      <c r="B305" t="s">
        <v>2760</v>
      </c>
      <c r="C305" t="s">
        <v>409</v>
      </c>
      <c r="D305" t="s">
        <v>127</v>
      </c>
      <c r="G305">
        <v>4.0000000000000001E-3</v>
      </c>
      <c r="O305" t="s">
        <v>205</v>
      </c>
    </row>
    <row r="306" spans="2:19">
      <c r="B306" t="s">
        <v>2760</v>
      </c>
      <c r="C306" t="s">
        <v>409</v>
      </c>
      <c r="D306" t="s">
        <v>126</v>
      </c>
      <c r="G306">
        <v>2.5999999999999999E-2</v>
      </c>
      <c r="O306" t="s">
        <v>205</v>
      </c>
    </row>
    <row r="307" spans="2:19">
      <c r="B307" t="s">
        <v>2760</v>
      </c>
      <c r="C307" t="s">
        <v>409</v>
      </c>
      <c r="D307" t="s">
        <v>123</v>
      </c>
      <c r="G307">
        <v>1E-3</v>
      </c>
      <c r="O307" t="s">
        <v>205</v>
      </c>
    </row>
    <row r="308" spans="2:19">
      <c r="B308" t="s">
        <v>2760</v>
      </c>
      <c r="C308" t="s">
        <v>409</v>
      </c>
      <c r="D308" t="s">
        <v>132</v>
      </c>
      <c r="G308">
        <v>3.4000000000000002E-2</v>
      </c>
      <c r="O308" t="s">
        <v>205</v>
      </c>
    </row>
    <row r="309" spans="2:19">
      <c r="B309" t="s">
        <v>2760</v>
      </c>
      <c r="C309" t="s">
        <v>409</v>
      </c>
      <c r="D309" t="s">
        <v>133</v>
      </c>
      <c r="G309">
        <v>0</v>
      </c>
      <c r="O309" t="s">
        <v>205</v>
      </c>
    </row>
    <row r="310" spans="2:19">
      <c r="B310" t="s">
        <v>2816</v>
      </c>
      <c r="C310" t="s">
        <v>411</v>
      </c>
      <c r="J310">
        <v>0.88512199999999996</v>
      </c>
      <c r="L310">
        <v>131.37899999999999</v>
      </c>
      <c r="N310" t="s">
        <v>2816</v>
      </c>
      <c r="O310" t="s">
        <v>322</v>
      </c>
      <c r="P310" t="s">
        <v>411</v>
      </c>
      <c r="Q310" t="s">
        <v>412</v>
      </c>
      <c r="R310" t="s">
        <v>109</v>
      </c>
      <c r="S310" t="s">
        <v>163</v>
      </c>
    </row>
    <row r="311" spans="2:19">
      <c r="B311" t="s">
        <v>2816</v>
      </c>
      <c r="C311" t="s">
        <v>411</v>
      </c>
      <c r="F311" t="s">
        <v>39</v>
      </c>
      <c r="I311">
        <v>1</v>
      </c>
      <c r="O311" t="s">
        <v>205</v>
      </c>
    </row>
    <row r="312" spans="2:19">
      <c r="B312" t="s">
        <v>2816</v>
      </c>
      <c r="C312" t="s">
        <v>411</v>
      </c>
      <c r="E312" t="s">
        <v>47</v>
      </c>
      <c r="H312">
        <v>1</v>
      </c>
      <c r="O312" t="s">
        <v>205</v>
      </c>
    </row>
    <row r="313" spans="2:19">
      <c r="B313" t="s">
        <v>2816</v>
      </c>
      <c r="C313" t="s">
        <v>413</v>
      </c>
      <c r="J313">
        <v>1.0625</v>
      </c>
      <c r="K313">
        <v>15.5488</v>
      </c>
      <c r="N313" t="s">
        <v>2816</v>
      </c>
      <c r="O313" t="s">
        <v>322</v>
      </c>
      <c r="P313" t="s">
        <v>413</v>
      </c>
      <c r="Q313" t="s">
        <v>414</v>
      </c>
      <c r="R313" t="s">
        <v>109</v>
      </c>
      <c r="S313" t="s">
        <v>163</v>
      </c>
    </row>
    <row r="314" spans="2:19">
      <c r="B314" t="s">
        <v>2816</v>
      </c>
      <c r="C314" t="s">
        <v>413</v>
      </c>
      <c r="F314" t="s">
        <v>50</v>
      </c>
      <c r="I314">
        <v>1</v>
      </c>
      <c r="O314" t="s">
        <v>205</v>
      </c>
    </row>
    <row r="315" spans="2:19">
      <c r="B315" t="s">
        <v>2816</v>
      </c>
      <c r="C315" t="s">
        <v>413</v>
      </c>
      <c r="E315" t="s">
        <v>56</v>
      </c>
      <c r="H315">
        <v>1</v>
      </c>
      <c r="O315" t="s">
        <v>205</v>
      </c>
    </row>
    <row r="316" spans="2:19">
      <c r="B316" t="s">
        <v>2816</v>
      </c>
      <c r="C316" t="s">
        <v>407</v>
      </c>
      <c r="J316">
        <v>1.0404199999999999</v>
      </c>
      <c r="L316">
        <v>1897.97</v>
      </c>
      <c r="N316" t="s">
        <v>2816</v>
      </c>
      <c r="O316" t="s">
        <v>322</v>
      </c>
      <c r="P316" t="s">
        <v>407</v>
      </c>
      <c r="Q316" t="s">
        <v>408</v>
      </c>
      <c r="R316" t="s">
        <v>109</v>
      </c>
      <c r="S316" t="s">
        <v>163</v>
      </c>
    </row>
    <row r="317" spans="2:19">
      <c r="B317" t="s">
        <v>2816</v>
      </c>
      <c r="C317" t="s">
        <v>407</v>
      </c>
      <c r="F317" t="s">
        <v>14</v>
      </c>
      <c r="I317">
        <v>1.0999999999999999E-2</v>
      </c>
      <c r="O317" t="s">
        <v>205</v>
      </c>
    </row>
    <row r="318" spans="2:19">
      <c r="B318" t="s">
        <v>2816</v>
      </c>
      <c r="C318" t="s">
        <v>407</v>
      </c>
      <c r="F318" t="s">
        <v>58</v>
      </c>
      <c r="I318">
        <v>4.0000000000000001E-3</v>
      </c>
      <c r="O318" t="s">
        <v>205</v>
      </c>
    </row>
    <row r="319" spans="2:19">
      <c r="B319" t="s">
        <v>2816</v>
      </c>
      <c r="C319" t="s">
        <v>407</v>
      </c>
      <c r="F319" t="s">
        <v>45</v>
      </c>
      <c r="I319">
        <v>2E-3</v>
      </c>
      <c r="O319" t="s">
        <v>205</v>
      </c>
    </row>
    <row r="320" spans="2:19">
      <c r="B320" t="s">
        <v>2816</v>
      </c>
      <c r="C320" t="s">
        <v>407</v>
      </c>
      <c r="F320" t="s">
        <v>38</v>
      </c>
      <c r="I320">
        <v>0</v>
      </c>
      <c r="O320" t="s">
        <v>205</v>
      </c>
    </row>
    <row r="321" spans="2:19">
      <c r="B321" t="s">
        <v>2816</v>
      </c>
      <c r="C321" t="s">
        <v>407</v>
      </c>
      <c r="F321" t="s">
        <v>47</v>
      </c>
      <c r="I321">
        <v>0.29199999999999998</v>
      </c>
      <c r="O321" t="s">
        <v>205</v>
      </c>
    </row>
    <row r="322" spans="2:19">
      <c r="B322" t="s">
        <v>2816</v>
      </c>
      <c r="C322" t="s">
        <v>407</v>
      </c>
      <c r="F322" t="s">
        <v>40</v>
      </c>
      <c r="I322">
        <v>0.29499999999999998</v>
      </c>
      <c r="O322" t="s">
        <v>205</v>
      </c>
    </row>
    <row r="323" spans="2:19">
      <c r="B323" t="s">
        <v>2816</v>
      </c>
      <c r="C323" t="s">
        <v>407</v>
      </c>
      <c r="F323" t="s">
        <v>50</v>
      </c>
      <c r="I323">
        <v>0.39700000000000002</v>
      </c>
      <c r="O323" t="s">
        <v>205</v>
      </c>
    </row>
    <row r="324" spans="2:19">
      <c r="B324" t="s">
        <v>2816</v>
      </c>
      <c r="C324" t="s">
        <v>407</v>
      </c>
      <c r="E324" t="s">
        <v>23</v>
      </c>
      <c r="H324">
        <v>0.159</v>
      </c>
      <c r="O324" t="s">
        <v>205</v>
      </c>
    </row>
    <row r="325" spans="2:19">
      <c r="B325" t="s">
        <v>2816</v>
      </c>
      <c r="C325" t="s">
        <v>407</v>
      </c>
      <c r="E325" t="s">
        <v>57</v>
      </c>
      <c r="H325">
        <v>0.111</v>
      </c>
      <c r="O325" t="s">
        <v>205</v>
      </c>
    </row>
    <row r="326" spans="2:19">
      <c r="B326" t="s">
        <v>2816</v>
      </c>
      <c r="C326" t="s">
        <v>407</v>
      </c>
      <c r="E326" t="s">
        <v>41</v>
      </c>
      <c r="H326">
        <v>5.1999999999999998E-2</v>
      </c>
      <c r="O326" t="s">
        <v>205</v>
      </c>
    </row>
    <row r="327" spans="2:19">
      <c r="B327" t="s">
        <v>2816</v>
      </c>
      <c r="C327" t="s">
        <v>407</v>
      </c>
      <c r="E327" t="s">
        <v>56</v>
      </c>
      <c r="H327">
        <v>0.42899999999999999</v>
      </c>
      <c r="O327" t="s">
        <v>205</v>
      </c>
    </row>
    <row r="328" spans="2:19">
      <c r="B328" t="s">
        <v>2816</v>
      </c>
      <c r="C328" t="s">
        <v>407</v>
      </c>
      <c r="E328" t="s">
        <v>43</v>
      </c>
      <c r="H328">
        <v>0</v>
      </c>
      <c r="O328" t="s">
        <v>205</v>
      </c>
    </row>
    <row r="329" spans="2:19">
      <c r="B329" t="s">
        <v>2816</v>
      </c>
      <c r="C329" t="s">
        <v>407</v>
      </c>
      <c r="E329" t="s">
        <v>34</v>
      </c>
      <c r="H329">
        <v>0.14399999999999999</v>
      </c>
      <c r="O329" t="s">
        <v>205</v>
      </c>
    </row>
    <row r="330" spans="2:19">
      <c r="B330" t="s">
        <v>2816</v>
      </c>
      <c r="C330" t="s">
        <v>407</v>
      </c>
      <c r="E330" t="s">
        <v>36</v>
      </c>
      <c r="H330">
        <v>8.0000000000000002E-3</v>
      </c>
      <c r="O330" t="s">
        <v>205</v>
      </c>
    </row>
    <row r="331" spans="2:19">
      <c r="B331" t="s">
        <v>2816</v>
      </c>
      <c r="C331" t="s">
        <v>407</v>
      </c>
      <c r="E331" t="s">
        <v>54</v>
      </c>
      <c r="H331">
        <v>9.6000000000000002E-2</v>
      </c>
      <c r="O331" t="s">
        <v>205</v>
      </c>
    </row>
    <row r="332" spans="2:19">
      <c r="B332" t="s">
        <v>2816</v>
      </c>
      <c r="C332" t="s">
        <v>409</v>
      </c>
      <c r="J332">
        <v>0.95828400000000002</v>
      </c>
      <c r="K332">
        <v>4544.12</v>
      </c>
      <c r="N332" t="s">
        <v>2816</v>
      </c>
      <c r="O332" t="s">
        <v>322</v>
      </c>
      <c r="P332" t="s">
        <v>409</v>
      </c>
      <c r="Q332" t="s">
        <v>410</v>
      </c>
      <c r="R332" t="s">
        <v>109</v>
      </c>
      <c r="S332" t="s">
        <v>163</v>
      </c>
    </row>
    <row r="333" spans="2:19">
      <c r="B333" t="s">
        <v>2816</v>
      </c>
      <c r="C333" t="s">
        <v>409</v>
      </c>
      <c r="F333" t="s">
        <v>20</v>
      </c>
      <c r="I333">
        <v>0.56999999999999995</v>
      </c>
      <c r="O333" t="s">
        <v>205</v>
      </c>
    </row>
    <row r="334" spans="2:19">
      <c r="B334" t="s">
        <v>2816</v>
      </c>
      <c r="C334" t="s">
        <v>409</v>
      </c>
      <c r="F334" t="s">
        <v>56</v>
      </c>
      <c r="I334">
        <v>0.17499999999999999</v>
      </c>
      <c r="O334" t="s">
        <v>205</v>
      </c>
    </row>
    <row r="335" spans="2:19">
      <c r="B335" t="s">
        <v>2816</v>
      </c>
      <c r="C335" t="s">
        <v>409</v>
      </c>
      <c r="F335" t="s">
        <v>47</v>
      </c>
      <c r="I335">
        <v>0.23200000000000001</v>
      </c>
      <c r="O335" t="s">
        <v>205</v>
      </c>
    </row>
    <row r="336" spans="2:19">
      <c r="B336" t="s">
        <v>2816</v>
      </c>
      <c r="C336" t="s">
        <v>409</v>
      </c>
      <c r="F336" t="s">
        <v>40</v>
      </c>
      <c r="I336">
        <v>2.3E-2</v>
      </c>
      <c r="O336" t="s">
        <v>205</v>
      </c>
    </row>
    <row r="337" spans="2:15">
      <c r="B337" t="s">
        <v>2816</v>
      </c>
      <c r="C337" t="s">
        <v>409</v>
      </c>
      <c r="E337" t="s">
        <v>57</v>
      </c>
      <c r="H337">
        <v>3.5999999999999997E-2</v>
      </c>
      <c r="O337" t="s">
        <v>205</v>
      </c>
    </row>
    <row r="338" spans="2:15">
      <c r="B338" t="s">
        <v>2816</v>
      </c>
      <c r="C338" t="s">
        <v>409</v>
      </c>
      <c r="E338" t="s">
        <v>14</v>
      </c>
      <c r="H338">
        <v>4.8000000000000001E-2</v>
      </c>
      <c r="O338" t="s">
        <v>205</v>
      </c>
    </row>
    <row r="339" spans="2:15">
      <c r="B339" t="s">
        <v>2816</v>
      </c>
      <c r="C339" t="s">
        <v>409</v>
      </c>
      <c r="E339" t="s">
        <v>41</v>
      </c>
      <c r="H339">
        <v>0.30299999999999999</v>
      </c>
      <c r="O339" t="s">
        <v>205</v>
      </c>
    </row>
    <row r="340" spans="2:15">
      <c r="B340" t="s">
        <v>2816</v>
      </c>
      <c r="C340" t="s">
        <v>409</v>
      </c>
      <c r="E340" t="s">
        <v>43</v>
      </c>
      <c r="H340">
        <v>0.30599999999999999</v>
      </c>
      <c r="O340" t="s">
        <v>205</v>
      </c>
    </row>
    <row r="341" spans="2:15">
      <c r="B341" t="s">
        <v>2816</v>
      </c>
      <c r="C341" t="s">
        <v>409</v>
      </c>
      <c r="E341" t="s">
        <v>58</v>
      </c>
      <c r="H341">
        <v>4.3999999999999997E-2</v>
      </c>
      <c r="O341" t="s">
        <v>205</v>
      </c>
    </row>
    <row r="342" spans="2:15">
      <c r="B342" t="s">
        <v>2816</v>
      </c>
      <c r="C342" t="s">
        <v>409</v>
      </c>
      <c r="E342" t="s">
        <v>45</v>
      </c>
      <c r="H342">
        <v>5.5E-2</v>
      </c>
      <c r="O342" t="s">
        <v>205</v>
      </c>
    </row>
    <row r="343" spans="2:15">
      <c r="B343" t="s">
        <v>2816</v>
      </c>
      <c r="C343" t="s">
        <v>409</v>
      </c>
      <c r="E343" t="s">
        <v>52</v>
      </c>
      <c r="H343">
        <v>2E-3</v>
      </c>
      <c r="O343" t="s">
        <v>205</v>
      </c>
    </row>
    <row r="344" spans="2:15">
      <c r="B344" t="s">
        <v>2816</v>
      </c>
      <c r="C344" t="s">
        <v>409</v>
      </c>
      <c r="E344" t="s">
        <v>34</v>
      </c>
      <c r="H344">
        <v>1.6E-2</v>
      </c>
      <c r="O344" t="s">
        <v>205</v>
      </c>
    </row>
    <row r="345" spans="2:15">
      <c r="B345" t="s">
        <v>2816</v>
      </c>
      <c r="C345" t="s">
        <v>409</v>
      </c>
      <c r="E345" t="s">
        <v>36</v>
      </c>
      <c r="H345">
        <v>4.0000000000000001E-3</v>
      </c>
      <c r="O345" t="s">
        <v>205</v>
      </c>
    </row>
    <row r="346" spans="2:15">
      <c r="B346" t="s">
        <v>2816</v>
      </c>
      <c r="C346" t="s">
        <v>409</v>
      </c>
      <c r="E346" t="s">
        <v>38</v>
      </c>
      <c r="H346">
        <v>1.2E-2</v>
      </c>
      <c r="O346" t="s">
        <v>205</v>
      </c>
    </row>
    <row r="347" spans="2:15">
      <c r="B347" t="s">
        <v>2816</v>
      </c>
      <c r="C347" t="s">
        <v>409</v>
      </c>
      <c r="E347" t="s">
        <v>50</v>
      </c>
      <c r="H347">
        <v>0.16300000000000001</v>
      </c>
      <c r="O347" t="s">
        <v>205</v>
      </c>
    </row>
    <row r="348" spans="2:15">
      <c r="B348" t="s">
        <v>2816</v>
      </c>
      <c r="C348" t="s">
        <v>409</v>
      </c>
      <c r="E348" t="s">
        <v>54</v>
      </c>
      <c r="H348">
        <v>0.01</v>
      </c>
      <c r="O348" t="s">
        <v>205</v>
      </c>
    </row>
    <row r="349" spans="2:15">
      <c r="B349" t="s">
        <v>2816</v>
      </c>
      <c r="C349" t="s">
        <v>409</v>
      </c>
      <c r="D349" t="s">
        <v>127</v>
      </c>
      <c r="G349">
        <v>5.0000000000000001E-3</v>
      </c>
      <c r="O349" t="s">
        <v>205</v>
      </c>
    </row>
    <row r="350" spans="2:15">
      <c r="B350" t="s">
        <v>2816</v>
      </c>
      <c r="C350" t="s">
        <v>409</v>
      </c>
      <c r="D350" t="s">
        <v>126</v>
      </c>
      <c r="G350">
        <v>1.2999999999999999E-2</v>
      </c>
      <c r="O350" t="s">
        <v>205</v>
      </c>
    </row>
    <row r="351" spans="2:15">
      <c r="B351" t="s">
        <v>2816</v>
      </c>
      <c r="C351" t="s">
        <v>409</v>
      </c>
      <c r="D351" t="s">
        <v>123</v>
      </c>
      <c r="G351">
        <v>4.0000000000000001E-3</v>
      </c>
      <c r="O351" t="s">
        <v>205</v>
      </c>
    </row>
    <row r="352" spans="2:15">
      <c r="B352" t="s">
        <v>2816</v>
      </c>
      <c r="C352" t="s">
        <v>409</v>
      </c>
      <c r="D352" t="s">
        <v>132</v>
      </c>
      <c r="G352">
        <v>3.3000000000000002E-2</v>
      </c>
      <c r="O352" t="s">
        <v>205</v>
      </c>
    </row>
    <row r="353" spans="2:19">
      <c r="B353" t="s">
        <v>2816</v>
      </c>
      <c r="C353" t="s">
        <v>409</v>
      </c>
      <c r="D353" t="s">
        <v>133</v>
      </c>
      <c r="G353">
        <v>0</v>
      </c>
      <c r="O353" t="s">
        <v>205</v>
      </c>
    </row>
    <row r="354" spans="2:19">
      <c r="B354" t="s">
        <v>199</v>
      </c>
      <c r="C354" t="s">
        <v>419</v>
      </c>
      <c r="J354">
        <v>1</v>
      </c>
      <c r="L354">
        <v>151.31399999999999</v>
      </c>
      <c r="N354" t="s">
        <v>199</v>
      </c>
      <c r="O354" t="s">
        <v>322</v>
      </c>
      <c r="P354" t="s">
        <v>419</v>
      </c>
      <c r="Q354" t="s">
        <v>420</v>
      </c>
      <c r="R354" t="s">
        <v>109</v>
      </c>
      <c r="S354" t="s">
        <v>163</v>
      </c>
    </row>
    <row r="355" spans="2:19">
      <c r="B355" t="s">
        <v>199</v>
      </c>
      <c r="C355" t="s">
        <v>419</v>
      </c>
      <c r="F355" t="s">
        <v>11</v>
      </c>
      <c r="I355">
        <v>2E-3</v>
      </c>
      <c r="O355" t="s">
        <v>205</v>
      </c>
    </row>
    <row r="356" spans="2:19">
      <c r="B356" t="s">
        <v>199</v>
      </c>
      <c r="C356" t="s">
        <v>419</v>
      </c>
      <c r="F356" t="s">
        <v>24</v>
      </c>
      <c r="I356">
        <v>0.93300000000000005</v>
      </c>
      <c r="O356" t="s">
        <v>205</v>
      </c>
    </row>
    <row r="357" spans="2:19">
      <c r="B357" t="s">
        <v>199</v>
      </c>
      <c r="C357" t="s">
        <v>419</v>
      </c>
      <c r="F357" t="s">
        <v>38</v>
      </c>
      <c r="I357">
        <v>6.5000000000000002E-2</v>
      </c>
      <c r="O357" t="s">
        <v>205</v>
      </c>
    </row>
    <row r="358" spans="2:19">
      <c r="B358" t="s">
        <v>199</v>
      </c>
      <c r="C358" t="s">
        <v>419</v>
      </c>
      <c r="E358" t="s">
        <v>39</v>
      </c>
      <c r="H358">
        <v>1</v>
      </c>
      <c r="O358" t="s">
        <v>205</v>
      </c>
    </row>
    <row r="359" spans="2:19">
      <c r="B359" t="s">
        <v>199</v>
      </c>
      <c r="C359" t="s">
        <v>415</v>
      </c>
      <c r="J359">
        <v>0.55000000000000004</v>
      </c>
      <c r="L359">
        <v>378.58499999999998</v>
      </c>
      <c r="N359" t="s">
        <v>199</v>
      </c>
      <c r="O359" t="s">
        <v>322</v>
      </c>
      <c r="P359" t="s">
        <v>415</v>
      </c>
      <c r="Q359" t="s">
        <v>416</v>
      </c>
      <c r="R359" t="s">
        <v>109</v>
      </c>
      <c r="S359" t="s">
        <v>163</v>
      </c>
    </row>
    <row r="360" spans="2:19">
      <c r="B360" t="s">
        <v>199</v>
      </c>
      <c r="C360" t="s">
        <v>415</v>
      </c>
      <c r="F360" t="s">
        <v>6</v>
      </c>
      <c r="I360">
        <v>1</v>
      </c>
      <c r="O360" t="s">
        <v>205</v>
      </c>
    </row>
    <row r="361" spans="2:19">
      <c r="B361" t="s">
        <v>199</v>
      </c>
      <c r="C361" t="s">
        <v>415</v>
      </c>
      <c r="E361" t="s">
        <v>47</v>
      </c>
      <c r="H361">
        <v>1</v>
      </c>
      <c r="O361" t="s">
        <v>205</v>
      </c>
    </row>
    <row r="362" spans="2:19">
      <c r="B362" t="s">
        <v>199</v>
      </c>
      <c r="C362" t="s">
        <v>405</v>
      </c>
      <c r="J362">
        <v>0.36495699999999998</v>
      </c>
      <c r="K362">
        <v>314.09100000000001</v>
      </c>
      <c r="N362" t="s">
        <v>199</v>
      </c>
      <c r="O362" t="s">
        <v>322</v>
      </c>
      <c r="P362" t="s">
        <v>405</v>
      </c>
      <c r="Q362" t="s">
        <v>406</v>
      </c>
      <c r="R362" t="s">
        <v>109</v>
      </c>
      <c r="S362" t="s">
        <v>163</v>
      </c>
    </row>
    <row r="363" spans="2:19">
      <c r="B363" t="s">
        <v>199</v>
      </c>
      <c r="C363" t="s">
        <v>405</v>
      </c>
      <c r="F363" t="s">
        <v>6</v>
      </c>
      <c r="I363">
        <v>0.98499999999999999</v>
      </c>
      <c r="O363" t="s">
        <v>205</v>
      </c>
    </row>
    <row r="364" spans="2:19">
      <c r="B364" t="s">
        <v>199</v>
      </c>
      <c r="C364" t="s">
        <v>405</v>
      </c>
      <c r="F364" t="s">
        <v>53</v>
      </c>
      <c r="I364">
        <v>5.0000000000000001E-3</v>
      </c>
      <c r="O364" t="s">
        <v>205</v>
      </c>
    </row>
    <row r="365" spans="2:19">
      <c r="B365" t="s">
        <v>199</v>
      </c>
      <c r="C365" t="s">
        <v>405</v>
      </c>
      <c r="F365" t="s">
        <v>39</v>
      </c>
      <c r="I365">
        <v>0.01</v>
      </c>
      <c r="O365" t="s">
        <v>205</v>
      </c>
    </row>
    <row r="366" spans="2:19">
      <c r="B366" t="s">
        <v>199</v>
      </c>
      <c r="C366" t="s">
        <v>405</v>
      </c>
      <c r="E366" t="s">
        <v>24</v>
      </c>
      <c r="H366">
        <v>1</v>
      </c>
      <c r="O366" t="s">
        <v>205</v>
      </c>
    </row>
    <row r="367" spans="2:19">
      <c r="B367" t="s">
        <v>199</v>
      </c>
      <c r="C367" t="s">
        <v>405</v>
      </c>
      <c r="D367" t="s">
        <v>124</v>
      </c>
      <c r="G367">
        <v>0.254</v>
      </c>
      <c r="O367" t="s">
        <v>205</v>
      </c>
    </row>
    <row r="368" spans="2:19">
      <c r="B368" t="s">
        <v>199</v>
      </c>
      <c r="C368" t="s">
        <v>405</v>
      </c>
      <c r="D368" t="s">
        <v>127</v>
      </c>
      <c r="G368">
        <v>0.21299999999999999</v>
      </c>
      <c r="O368" t="s">
        <v>205</v>
      </c>
    </row>
    <row r="369" spans="2:19">
      <c r="B369" t="s">
        <v>199</v>
      </c>
      <c r="C369" t="s">
        <v>405</v>
      </c>
      <c r="D369" t="s">
        <v>129</v>
      </c>
      <c r="G369">
        <v>7.0000000000000007E-2</v>
      </c>
      <c r="O369" t="s">
        <v>205</v>
      </c>
    </row>
    <row r="370" spans="2:19">
      <c r="B370" t="s">
        <v>199</v>
      </c>
      <c r="C370" t="s">
        <v>405</v>
      </c>
      <c r="D370" t="s">
        <v>126</v>
      </c>
      <c r="G370">
        <v>0.185</v>
      </c>
      <c r="O370" t="s">
        <v>205</v>
      </c>
    </row>
    <row r="371" spans="2:19">
      <c r="B371" t="s">
        <v>199</v>
      </c>
      <c r="C371" t="s">
        <v>405</v>
      </c>
      <c r="D371" t="s">
        <v>123</v>
      </c>
      <c r="G371">
        <v>0</v>
      </c>
      <c r="O371" t="s">
        <v>205</v>
      </c>
    </row>
    <row r="372" spans="2:19">
      <c r="B372" t="s">
        <v>199</v>
      </c>
      <c r="C372" t="s">
        <v>405</v>
      </c>
      <c r="D372" t="s">
        <v>133</v>
      </c>
      <c r="G372">
        <v>2E-3</v>
      </c>
      <c r="O372" t="s">
        <v>205</v>
      </c>
    </row>
    <row r="373" spans="2:19">
      <c r="B373" t="s">
        <v>199</v>
      </c>
      <c r="C373" t="s">
        <v>407</v>
      </c>
      <c r="J373">
        <v>1.09589</v>
      </c>
      <c r="L373">
        <v>540.697</v>
      </c>
      <c r="N373" t="s">
        <v>199</v>
      </c>
      <c r="O373" t="s">
        <v>322</v>
      </c>
      <c r="P373" t="s">
        <v>407</v>
      </c>
      <c r="Q373" t="s">
        <v>408</v>
      </c>
      <c r="R373" t="s">
        <v>109</v>
      </c>
      <c r="S373" t="s">
        <v>163</v>
      </c>
    </row>
    <row r="374" spans="2:19">
      <c r="B374" t="s">
        <v>199</v>
      </c>
      <c r="C374" t="s">
        <v>407</v>
      </c>
      <c r="F374" t="s">
        <v>118</v>
      </c>
      <c r="I374">
        <v>0.21</v>
      </c>
      <c r="O374" t="s">
        <v>205</v>
      </c>
    </row>
    <row r="375" spans="2:19">
      <c r="B375" t="s">
        <v>199</v>
      </c>
      <c r="C375" t="s">
        <v>407</v>
      </c>
      <c r="F375" t="s">
        <v>47</v>
      </c>
      <c r="I375">
        <v>0.76700000000000002</v>
      </c>
      <c r="O375" t="s">
        <v>205</v>
      </c>
    </row>
    <row r="376" spans="2:19">
      <c r="B376" t="s">
        <v>199</v>
      </c>
      <c r="C376" t="s">
        <v>407</v>
      </c>
      <c r="F376" t="s">
        <v>40</v>
      </c>
      <c r="I376">
        <v>2.3E-2</v>
      </c>
      <c r="O376" t="s">
        <v>205</v>
      </c>
    </row>
    <row r="377" spans="2:19">
      <c r="B377" t="s">
        <v>199</v>
      </c>
      <c r="C377" t="s">
        <v>407</v>
      </c>
      <c r="E377" t="s">
        <v>41</v>
      </c>
      <c r="H377">
        <v>0.434</v>
      </c>
      <c r="O377" t="s">
        <v>205</v>
      </c>
    </row>
    <row r="378" spans="2:19">
      <c r="B378" t="s">
        <v>199</v>
      </c>
      <c r="C378" t="s">
        <v>407</v>
      </c>
      <c r="E378" t="s">
        <v>56</v>
      </c>
      <c r="H378">
        <v>0.25600000000000001</v>
      </c>
      <c r="O378" t="s">
        <v>205</v>
      </c>
    </row>
    <row r="379" spans="2:19">
      <c r="B379" t="s">
        <v>199</v>
      </c>
      <c r="C379" t="s">
        <v>407</v>
      </c>
      <c r="E379" t="s">
        <v>34</v>
      </c>
      <c r="H379">
        <v>8.4000000000000005E-2</v>
      </c>
      <c r="O379" t="s">
        <v>205</v>
      </c>
    </row>
    <row r="380" spans="2:19">
      <c r="B380" t="s">
        <v>199</v>
      </c>
      <c r="C380" t="s">
        <v>407</v>
      </c>
      <c r="E380" t="s">
        <v>38</v>
      </c>
      <c r="H380">
        <v>0.17399999999999999</v>
      </c>
      <c r="O380" t="s">
        <v>205</v>
      </c>
    </row>
    <row r="381" spans="2:19">
      <c r="B381" t="s">
        <v>199</v>
      </c>
      <c r="C381" t="s">
        <v>407</v>
      </c>
      <c r="E381" t="s">
        <v>50</v>
      </c>
      <c r="H381">
        <v>5.0999999999999997E-2</v>
      </c>
      <c r="O381" t="s">
        <v>205</v>
      </c>
    </row>
    <row r="382" spans="2:19">
      <c r="B382" t="s">
        <v>199</v>
      </c>
      <c r="C382" t="s">
        <v>409</v>
      </c>
      <c r="J382">
        <v>0.99416599999999999</v>
      </c>
      <c r="K382">
        <v>27980.799999999999</v>
      </c>
      <c r="N382" t="s">
        <v>199</v>
      </c>
      <c r="O382" t="s">
        <v>322</v>
      </c>
      <c r="P382" t="s">
        <v>409</v>
      </c>
      <c r="Q382" t="s">
        <v>410</v>
      </c>
      <c r="R382" t="s">
        <v>109</v>
      </c>
      <c r="S382" t="s">
        <v>163</v>
      </c>
    </row>
    <row r="383" spans="2:19">
      <c r="B383" t="s">
        <v>199</v>
      </c>
      <c r="C383" t="s">
        <v>409</v>
      </c>
      <c r="F383" t="s">
        <v>20</v>
      </c>
      <c r="I383">
        <v>0.995</v>
      </c>
      <c r="O383" t="s">
        <v>205</v>
      </c>
    </row>
    <row r="384" spans="2:19">
      <c r="B384" t="s">
        <v>199</v>
      </c>
      <c r="C384" t="s">
        <v>409</v>
      </c>
      <c r="F384" t="s">
        <v>56</v>
      </c>
      <c r="I384">
        <v>5.0000000000000001E-3</v>
      </c>
      <c r="O384" t="s">
        <v>205</v>
      </c>
    </row>
    <row r="385" spans="2:15">
      <c r="B385" t="s">
        <v>199</v>
      </c>
      <c r="C385" t="s">
        <v>409</v>
      </c>
      <c r="E385" t="s">
        <v>57</v>
      </c>
      <c r="H385">
        <v>3.5999999999999997E-2</v>
      </c>
      <c r="O385" t="s">
        <v>205</v>
      </c>
    </row>
    <row r="386" spans="2:15">
      <c r="B386" t="s">
        <v>199</v>
      </c>
      <c r="C386" t="s">
        <v>409</v>
      </c>
      <c r="E386" t="s">
        <v>14</v>
      </c>
      <c r="H386">
        <v>4.2999999999999997E-2</v>
      </c>
      <c r="O386" t="s">
        <v>205</v>
      </c>
    </row>
    <row r="387" spans="2:15">
      <c r="B387" t="s">
        <v>199</v>
      </c>
      <c r="C387" t="s">
        <v>409</v>
      </c>
      <c r="E387" t="s">
        <v>41</v>
      </c>
      <c r="H387">
        <v>0.26600000000000001</v>
      </c>
      <c r="O387" t="s">
        <v>205</v>
      </c>
    </row>
    <row r="388" spans="2:15">
      <c r="B388" t="s">
        <v>199</v>
      </c>
      <c r="C388" t="s">
        <v>409</v>
      </c>
      <c r="E388" t="s">
        <v>43</v>
      </c>
      <c r="H388">
        <v>0.23899999999999999</v>
      </c>
      <c r="O388" t="s">
        <v>205</v>
      </c>
    </row>
    <row r="389" spans="2:15">
      <c r="B389" t="s">
        <v>199</v>
      </c>
      <c r="C389" t="s">
        <v>409</v>
      </c>
      <c r="E389" t="s">
        <v>58</v>
      </c>
      <c r="H389">
        <v>3.4000000000000002E-2</v>
      </c>
      <c r="O389" t="s">
        <v>205</v>
      </c>
    </row>
    <row r="390" spans="2:15">
      <c r="B390" t="s">
        <v>199</v>
      </c>
      <c r="C390" t="s">
        <v>409</v>
      </c>
      <c r="E390" t="s">
        <v>45</v>
      </c>
      <c r="H390">
        <v>0.08</v>
      </c>
      <c r="O390" t="s">
        <v>205</v>
      </c>
    </row>
    <row r="391" spans="2:15">
      <c r="B391" t="s">
        <v>199</v>
      </c>
      <c r="C391" t="s">
        <v>409</v>
      </c>
      <c r="E391" t="s">
        <v>52</v>
      </c>
      <c r="H391">
        <v>6.0000000000000001E-3</v>
      </c>
      <c r="O391" t="s">
        <v>205</v>
      </c>
    </row>
    <row r="392" spans="2:15">
      <c r="B392" t="s">
        <v>199</v>
      </c>
      <c r="C392" t="s">
        <v>409</v>
      </c>
      <c r="E392" t="s">
        <v>34</v>
      </c>
      <c r="H392">
        <v>6.6000000000000003E-2</v>
      </c>
      <c r="O392" t="s">
        <v>205</v>
      </c>
    </row>
    <row r="393" spans="2:15">
      <c r="B393" t="s">
        <v>199</v>
      </c>
      <c r="C393" t="s">
        <v>409</v>
      </c>
      <c r="E393" t="s">
        <v>36</v>
      </c>
      <c r="H393">
        <v>8.9999999999999993E-3</v>
      </c>
      <c r="O393" t="s">
        <v>205</v>
      </c>
    </row>
    <row r="394" spans="2:15">
      <c r="B394" t="s">
        <v>199</v>
      </c>
      <c r="C394" t="s">
        <v>409</v>
      </c>
      <c r="E394" t="s">
        <v>38</v>
      </c>
      <c r="H394">
        <v>8.1000000000000003E-2</v>
      </c>
      <c r="O394" t="s">
        <v>205</v>
      </c>
    </row>
    <row r="395" spans="2:15">
      <c r="B395" t="s">
        <v>199</v>
      </c>
      <c r="C395" t="s">
        <v>409</v>
      </c>
      <c r="E395" t="s">
        <v>50</v>
      </c>
      <c r="H395">
        <v>0.106</v>
      </c>
      <c r="O395" t="s">
        <v>205</v>
      </c>
    </row>
    <row r="396" spans="2:15">
      <c r="B396" t="s">
        <v>199</v>
      </c>
      <c r="C396" t="s">
        <v>409</v>
      </c>
      <c r="E396" t="s">
        <v>54</v>
      </c>
      <c r="H396">
        <v>3.4000000000000002E-2</v>
      </c>
      <c r="O396" t="s">
        <v>205</v>
      </c>
    </row>
    <row r="397" spans="2:15">
      <c r="B397" t="s">
        <v>199</v>
      </c>
      <c r="C397" t="s">
        <v>409</v>
      </c>
      <c r="D397" t="s">
        <v>127</v>
      </c>
      <c r="G397">
        <v>1.4999999999999999E-2</v>
      </c>
      <c r="O397" t="s">
        <v>205</v>
      </c>
    </row>
    <row r="398" spans="2:15">
      <c r="B398" t="s">
        <v>199</v>
      </c>
      <c r="C398" t="s">
        <v>409</v>
      </c>
      <c r="D398" t="s">
        <v>129</v>
      </c>
      <c r="G398">
        <v>2.3E-2</v>
      </c>
      <c r="O398" t="s">
        <v>205</v>
      </c>
    </row>
    <row r="399" spans="2:15">
      <c r="B399" t="s">
        <v>199</v>
      </c>
      <c r="C399" t="s">
        <v>409</v>
      </c>
      <c r="D399" t="s">
        <v>126</v>
      </c>
      <c r="G399">
        <v>1.6E-2</v>
      </c>
      <c r="O399" t="s">
        <v>205</v>
      </c>
    </row>
    <row r="400" spans="2:15">
      <c r="B400" t="s">
        <v>199</v>
      </c>
      <c r="C400" t="s">
        <v>409</v>
      </c>
      <c r="D400" t="s">
        <v>123</v>
      </c>
      <c r="G400">
        <v>3.1E-2</v>
      </c>
      <c r="O400" t="s">
        <v>205</v>
      </c>
    </row>
    <row r="401" spans="2:19">
      <c r="B401" t="s">
        <v>199</v>
      </c>
      <c r="C401" t="s">
        <v>409</v>
      </c>
      <c r="D401" t="s">
        <v>132</v>
      </c>
      <c r="G401">
        <v>0.03</v>
      </c>
      <c r="O401" t="s">
        <v>205</v>
      </c>
    </row>
    <row r="402" spans="2:19">
      <c r="B402" t="s">
        <v>199</v>
      </c>
      <c r="C402" t="s">
        <v>409</v>
      </c>
      <c r="D402" t="s">
        <v>133</v>
      </c>
      <c r="G402">
        <v>1.4E-2</v>
      </c>
      <c r="O402" t="s">
        <v>205</v>
      </c>
    </row>
    <row r="403" spans="2:19">
      <c r="B403" t="s">
        <v>3346</v>
      </c>
      <c r="C403" t="s">
        <v>419</v>
      </c>
      <c r="J403">
        <v>0.99997999999999998</v>
      </c>
      <c r="L403">
        <v>9.9503500000000003</v>
      </c>
      <c r="N403" t="s">
        <v>3346</v>
      </c>
      <c r="O403" t="s">
        <v>322</v>
      </c>
      <c r="P403" t="s">
        <v>419</v>
      </c>
      <c r="Q403" t="s">
        <v>420</v>
      </c>
      <c r="R403" t="s">
        <v>109</v>
      </c>
      <c r="S403" t="s">
        <v>163</v>
      </c>
    </row>
    <row r="404" spans="2:19">
      <c r="B404" t="s">
        <v>3346</v>
      </c>
      <c r="C404" t="s">
        <v>419</v>
      </c>
      <c r="F404" t="s">
        <v>11</v>
      </c>
      <c r="I404">
        <v>1</v>
      </c>
      <c r="O404" t="s">
        <v>205</v>
      </c>
    </row>
    <row r="405" spans="2:19">
      <c r="B405" t="s">
        <v>3346</v>
      </c>
      <c r="C405" t="s">
        <v>419</v>
      </c>
      <c r="E405" t="s">
        <v>39</v>
      </c>
      <c r="H405">
        <v>1</v>
      </c>
      <c r="O405" t="s">
        <v>205</v>
      </c>
    </row>
    <row r="406" spans="2:19">
      <c r="B406" t="s">
        <v>3346</v>
      </c>
      <c r="C406" t="s">
        <v>417</v>
      </c>
      <c r="E406" t="s">
        <v>47</v>
      </c>
      <c r="H406">
        <v>1</v>
      </c>
      <c r="O406" t="s">
        <v>205</v>
      </c>
    </row>
    <row r="407" spans="2:19">
      <c r="B407" t="s">
        <v>3346</v>
      </c>
      <c r="C407" t="s">
        <v>411</v>
      </c>
      <c r="J407">
        <v>1.11528</v>
      </c>
      <c r="L407">
        <v>13.9078</v>
      </c>
      <c r="N407" t="s">
        <v>3346</v>
      </c>
      <c r="O407" t="s">
        <v>322</v>
      </c>
      <c r="P407" t="s">
        <v>411</v>
      </c>
      <c r="Q407" t="s">
        <v>412</v>
      </c>
      <c r="R407" t="s">
        <v>109</v>
      </c>
      <c r="S407" t="s">
        <v>163</v>
      </c>
    </row>
    <row r="408" spans="2:19">
      <c r="B408" t="s">
        <v>3346</v>
      </c>
      <c r="C408" t="s">
        <v>411</v>
      </c>
      <c r="F408" t="s">
        <v>6</v>
      </c>
      <c r="I408">
        <v>7.0000000000000001E-3</v>
      </c>
      <c r="O408" t="s">
        <v>205</v>
      </c>
    </row>
    <row r="409" spans="2:19">
      <c r="B409" t="s">
        <v>3346</v>
      </c>
      <c r="C409" t="s">
        <v>411</v>
      </c>
      <c r="F409" t="s">
        <v>53</v>
      </c>
      <c r="I409">
        <v>0.55000000000000004</v>
      </c>
      <c r="O409" t="s">
        <v>205</v>
      </c>
    </row>
    <row r="410" spans="2:19">
      <c r="B410" t="s">
        <v>3346</v>
      </c>
      <c r="C410" t="s">
        <v>411</v>
      </c>
      <c r="F410" t="s">
        <v>39</v>
      </c>
      <c r="I410">
        <v>0.443</v>
      </c>
      <c r="O410" t="s">
        <v>205</v>
      </c>
    </row>
    <row r="411" spans="2:19">
      <c r="B411" t="s">
        <v>3346</v>
      </c>
      <c r="C411" t="s">
        <v>411</v>
      </c>
      <c r="E411" t="s">
        <v>47</v>
      </c>
      <c r="H411">
        <v>1</v>
      </c>
      <c r="O411" t="s">
        <v>205</v>
      </c>
    </row>
    <row r="412" spans="2:19">
      <c r="B412" t="s">
        <v>3346</v>
      </c>
      <c r="C412" t="s">
        <v>413</v>
      </c>
      <c r="J412">
        <v>0.93570500000000001</v>
      </c>
      <c r="K412">
        <v>11.73</v>
      </c>
      <c r="N412" t="s">
        <v>3346</v>
      </c>
      <c r="O412" t="s">
        <v>322</v>
      </c>
      <c r="P412" t="s">
        <v>413</v>
      </c>
      <c r="Q412" t="s">
        <v>414</v>
      </c>
      <c r="R412" t="s">
        <v>109</v>
      </c>
      <c r="S412" t="s">
        <v>163</v>
      </c>
    </row>
    <row r="413" spans="2:19">
      <c r="B413" t="s">
        <v>3346</v>
      </c>
      <c r="C413" t="s">
        <v>413</v>
      </c>
      <c r="F413" t="s">
        <v>57</v>
      </c>
      <c r="I413">
        <v>0.221</v>
      </c>
      <c r="O413" t="s">
        <v>205</v>
      </c>
    </row>
    <row r="414" spans="2:19">
      <c r="B414" t="s">
        <v>3346</v>
      </c>
      <c r="C414" t="s">
        <v>413</v>
      </c>
      <c r="F414" t="s">
        <v>34</v>
      </c>
      <c r="I414">
        <v>0.154</v>
      </c>
      <c r="O414" t="s">
        <v>205</v>
      </c>
    </row>
    <row r="415" spans="2:19">
      <c r="B415" t="s">
        <v>3346</v>
      </c>
      <c r="C415" t="s">
        <v>413</v>
      </c>
      <c r="F415" t="s">
        <v>38</v>
      </c>
      <c r="I415">
        <v>0.625</v>
      </c>
      <c r="O415" t="s">
        <v>205</v>
      </c>
    </row>
    <row r="416" spans="2:19">
      <c r="B416" t="s">
        <v>3346</v>
      </c>
      <c r="C416" t="s">
        <v>413</v>
      </c>
      <c r="E416" t="s">
        <v>56</v>
      </c>
      <c r="H416">
        <v>1</v>
      </c>
      <c r="O416" t="s">
        <v>205</v>
      </c>
    </row>
    <row r="417" spans="2:19">
      <c r="B417" t="s">
        <v>3346</v>
      </c>
      <c r="C417" t="s">
        <v>407</v>
      </c>
      <c r="J417">
        <v>1.03742</v>
      </c>
      <c r="L417">
        <v>230.70699999999999</v>
      </c>
      <c r="N417" t="s">
        <v>3346</v>
      </c>
      <c r="O417" t="s">
        <v>322</v>
      </c>
      <c r="P417" t="s">
        <v>407</v>
      </c>
      <c r="Q417" t="s">
        <v>408</v>
      </c>
      <c r="R417" t="s">
        <v>109</v>
      </c>
      <c r="S417" t="s">
        <v>163</v>
      </c>
    </row>
    <row r="418" spans="2:19">
      <c r="B418" t="s">
        <v>3346</v>
      </c>
      <c r="C418" t="s">
        <v>407</v>
      </c>
      <c r="F418" t="s">
        <v>57</v>
      </c>
      <c r="I418">
        <v>7.5999999999999998E-2</v>
      </c>
      <c r="O418" t="s">
        <v>205</v>
      </c>
    </row>
    <row r="419" spans="2:19">
      <c r="B419" t="s">
        <v>3346</v>
      </c>
      <c r="C419" t="s">
        <v>407</v>
      </c>
      <c r="F419" t="s">
        <v>20</v>
      </c>
      <c r="I419">
        <v>1E-3</v>
      </c>
      <c r="O419" t="s">
        <v>205</v>
      </c>
    </row>
    <row r="420" spans="2:19">
      <c r="B420" t="s">
        <v>3346</v>
      </c>
      <c r="C420" t="s">
        <v>407</v>
      </c>
      <c r="F420" t="s">
        <v>41</v>
      </c>
      <c r="I420">
        <v>9.0999999999999998E-2</v>
      </c>
      <c r="O420" t="s">
        <v>205</v>
      </c>
    </row>
    <row r="421" spans="2:19">
      <c r="B421" t="s">
        <v>3346</v>
      </c>
      <c r="C421" t="s">
        <v>407</v>
      </c>
      <c r="F421" t="s">
        <v>43</v>
      </c>
      <c r="I421">
        <v>9.6000000000000002E-2</v>
      </c>
      <c r="O421" t="s">
        <v>205</v>
      </c>
    </row>
    <row r="422" spans="2:19">
      <c r="B422" t="s">
        <v>3346</v>
      </c>
      <c r="C422" t="s">
        <v>407</v>
      </c>
      <c r="F422" t="s">
        <v>58</v>
      </c>
      <c r="I422">
        <v>9.7000000000000003E-2</v>
      </c>
      <c r="O422" t="s">
        <v>205</v>
      </c>
    </row>
    <row r="423" spans="2:19">
      <c r="B423" t="s">
        <v>3346</v>
      </c>
      <c r="C423" t="s">
        <v>407</v>
      </c>
      <c r="F423" t="s">
        <v>45</v>
      </c>
      <c r="I423">
        <v>2.4E-2</v>
      </c>
      <c r="O423" t="s">
        <v>205</v>
      </c>
    </row>
    <row r="424" spans="2:19">
      <c r="B424" t="s">
        <v>3346</v>
      </c>
      <c r="C424" t="s">
        <v>407</v>
      </c>
      <c r="F424" t="s">
        <v>52</v>
      </c>
      <c r="I424">
        <v>7.2999999999999995E-2</v>
      </c>
      <c r="O424" t="s">
        <v>205</v>
      </c>
    </row>
    <row r="425" spans="2:19">
      <c r="B425" t="s">
        <v>3346</v>
      </c>
      <c r="C425" t="s">
        <v>407</v>
      </c>
      <c r="F425" t="s">
        <v>34</v>
      </c>
      <c r="I425">
        <v>0.02</v>
      </c>
      <c r="O425" t="s">
        <v>205</v>
      </c>
    </row>
    <row r="426" spans="2:19">
      <c r="B426" t="s">
        <v>3346</v>
      </c>
      <c r="C426" t="s">
        <v>407</v>
      </c>
      <c r="F426" t="s">
        <v>38</v>
      </c>
      <c r="I426">
        <v>0.128</v>
      </c>
      <c r="O426" t="s">
        <v>205</v>
      </c>
    </row>
    <row r="427" spans="2:19">
      <c r="B427" t="s">
        <v>3346</v>
      </c>
      <c r="C427" t="s">
        <v>407</v>
      </c>
      <c r="F427" t="s">
        <v>50</v>
      </c>
      <c r="I427">
        <v>0.39500000000000002</v>
      </c>
      <c r="O427" t="s">
        <v>205</v>
      </c>
    </row>
    <row r="428" spans="2:19">
      <c r="B428" t="s">
        <v>3346</v>
      </c>
      <c r="C428" t="s">
        <v>407</v>
      </c>
      <c r="E428" t="s">
        <v>14</v>
      </c>
      <c r="H428">
        <v>0</v>
      </c>
      <c r="O428" t="s">
        <v>205</v>
      </c>
    </row>
    <row r="429" spans="2:19">
      <c r="B429" t="s">
        <v>3346</v>
      </c>
      <c r="C429" t="s">
        <v>407</v>
      </c>
      <c r="E429" t="s">
        <v>56</v>
      </c>
      <c r="H429">
        <v>0.98699999999999999</v>
      </c>
      <c r="O429" t="s">
        <v>205</v>
      </c>
    </row>
    <row r="430" spans="2:19">
      <c r="B430" t="s">
        <v>3346</v>
      </c>
      <c r="C430" t="s">
        <v>407</v>
      </c>
      <c r="E430" t="s">
        <v>36</v>
      </c>
      <c r="H430">
        <v>1.2E-2</v>
      </c>
      <c r="O430" t="s">
        <v>205</v>
      </c>
    </row>
    <row r="431" spans="2:19">
      <c r="B431" t="s">
        <v>3346</v>
      </c>
      <c r="C431" t="s">
        <v>409</v>
      </c>
      <c r="J431">
        <v>0.97182999999999997</v>
      </c>
      <c r="K431">
        <v>1762.22</v>
      </c>
      <c r="N431" t="s">
        <v>3346</v>
      </c>
      <c r="O431" t="s">
        <v>322</v>
      </c>
      <c r="P431" t="s">
        <v>409</v>
      </c>
      <c r="Q431" t="s">
        <v>410</v>
      </c>
      <c r="R431" t="s">
        <v>109</v>
      </c>
      <c r="S431" t="s">
        <v>163</v>
      </c>
    </row>
    <row r="432" spans="2:19">
      <c r="B432" t="s">
        <v>3346</v>
      </c>
      <c r="C432" t="s">
        <v>409</v>
      </c>
      <c r="F432" t="s">
        <v>20</v>
      </c>
      <c r="I432">
        <v>0.85299999999999998</v>
      </c>
      <c r="O432" t="s">
        <v>205</v>
      </c>
    </row>
    <row r="433" spans="2:15">
      <c r="B433" t="s">
        <v>3346</v>
      </c>
      <c r="C433" t="s">
        <v>409</v>
      </c>
      <c r="F433" t="s">
        <v>56</v>
      </c>
      <c r="I433">
        <v>0.11899999999999999</v>
      </c>
      <c r="O433" t="s">
        <v>205</v>
      </c>
    </row>
    <row r="434" spans="2:15">
      <c r="B434" t="s">
        <v>3346</v>
      </c>
      <c r="C434" t="s">
        <v>409</v>
      </c>
      <c r="F434" t="s">
        <v>47</v>
      </c>
      <c r="I434">
        <v>1.2E-2</v>
      </c>
      <c r="O434" t="s">
        <v>205</v>
      </c>
    </row>
    <row r="435" spans="2:15">
      <c r="B435" t="s">
        <v>3346</v>
      </c>
      <c r="C435" t="s">
        <v>409</v>
      </c>
      <c r="F435" t="s">
        <v>40</v>
      </c>
      <c r="I435">
        <v>1.6E-2</v>
      </c>
      <c r="O435" t="s">
        <v>205</v>
      </c>
    </row>
    <row r="436" spans="2:15">
      <c r="B436" t="s">
        <v>3346</v>
      </c>
      <c r="C436" t="s">
        <v>409</v>
      </c>
      <c r="E436" t="s">
        <v>57</v>
      </c>
      <c r="H436">
        <v>3.7999999999999999E-2</v>
      </c>
      <c r="O436" t="s">
        <v>205</v>
      </c>
    </row>
    <row r="437" spans="2:15">
      <c r="B437" t="s">
        <v>3346</v>
      </c>
      <c r="C437" t="s">
        <v>409</v>
      </c>
      <c r="E437" t="s">
        <v>14</v>
      </c>
      <c r="H437">
        <v>2.1999999999999999E-2</v>
      </c>
      <c r="O437" t="s">
        <v>205</v>
      </c>
    </row>
    <row r="438" spans="2:15">
      <c r="B438" t="s">
        <v>3346</v>
      </c>
      <c r="C438" t="s">
        <v>409</v>
      </c>
      <c r="E438" t="s">
        <v>41</v>
      </c>
      <c r="H438">
        <v>0.39300000000000002</v>
      </c>
      <c r="O438" t="s">
        <v>205</v>
      </c>
    </row>
    <row r="439" spans="2:15">
      <c r="B439" t="s">
        <v>3346</v>
      </c>
      <c r="C439" t="s">
        <v>409</v>
      </c>
      <c r="E439" t="s">
        <v>43</v>
      </c>
      <c r="H439">
        <v>0.25800000000000001</v>
      </c>
      <c r="O439" t="s">
        <v>205</v>
      </c>
    </row>
    <row r="440" spans="2:15">
      <c r="B440" t="s">
        <v>3346</v>
      </c>
      <c r="C440" t="s">
        <v>409</v>
      </c>
      <c r="E440" t="s">
        <v>58</v>
      </c>
      <c r="H440">
        <v>0.16800000000000001</v>
      </c>
      <c r="O440" t="s">
        <v>205</v>
      </c>
    </row>
    <row r="441" spans="2:15">
      <c r="B441" t="s">
        <v>3346</v>
      </c>
      <c r="C441" t="s">
        <v>409</v>
      </c>
      <c r="E441" t="s">
        <v>45</v>
      </c>
      <c r="H441">
        <v>2.7E-2</v>
      </c>
      <c r="O441" t="s">
        <v>205</v>
      </c>
    </row>
    <row r="442" spans="2:15">
      <c r="B442" t="s">
        <v>3346</v>
      </c>
      <c r="C442" t="s">
        <v>409</v>
      </c>
      <c r="E442" t="s">
        <v>34</v>
      </c>
      <c r="H442">
        <v>2.3E-2</v>
      </c>
      <c r="O442" t="s">
        <v>205</v>
      </c>
    </row>
    <row r="443" spans="2:15">
      <c r="B443" t="s">
        <v>3346</v>
      </c>
      <c r="C443" t="s">
        <v>409</v>
      </c>
      <c r="E443" t="s">
        <v>36</v>
      </c>
      <c r="H443">
        <v>1.7999999999999999E-2</v>
      </c>
      <c r="O443" t="s">
        <v>205</v>
      </c>
    </row>
    <row r="444" spans="2:15">
      <c r="B444" t="s">
        <v>3346</v>
      </c>
      <c r="C444" t="s">
        <v>409</v>
      </c>
      <c r="E444" t="s">
        <v>38</v>
      </c>
      <c r="H444">
        <v>1.0999999999999999E-2</v>
      </c>
      <c r="O444" t="s">
        <v>205</v>
      </c>
    </row>
    <row r="445" spans="2:15">
      <c r="B445" t="s">
        <v>3346</v>
      </c>
      <c r="C445" t="s">
        <v>409</v>
      </c>
      <c r="E445" t="s">
        <v>50</v>
      </c>
      <c r="H445">
        <v>0.04</v>
      </c>
      <c r="O445" t="s">
        <v>205</v>
      </c>
    </row>
    <row r="446" spans="2:15">
      <c r="B446" t="s">
        <v>3346</v>
      </c>
      <c r="C446" t="s">
        <v>409</v>
      </c>
      <c r="E446" t="s">
        <v>54</v>
      </c>
      <c r="H446">
        <v>3.0000000000000001E-3</v>
      </c>
      <c r="O446" t="s">
        <v>205</v>
      </c>
    </row>
    <row r="447" spans="2:15">
      <c r="B447" t="s">
        <v>3346</v>
      </c>
      <c r="C447" t="s">
        <v>409</v>
      </c>
      <c r="D447" t="s">
        <v>125</v>
      </c>
      <c r="G447">
        <v>1E-3</v>
      </c>
      <c r="O447" t="s">
        <v>205</v>
      </c>
    </row>
    <row r="448" spans="2:15">
      <c r="B448" t="s">
        <v>3346</v>
      </c>
      <c r="C448" t="s">
        <v>409</v>
      </c>
      <c r="D448" t="s">
        <v>127</v>
      </c>
      <c r="G448">
        <v>5.0000000000000001E-3</v>
      </c>
      <c r="O448" t="s">
        <v>205</v>
      </c>
    </row>
    <row r="449" spans="2:19">
      <c r="B449" t="s">
        <v>3346</v>
      </c>
      <c r="C449" t="s">
        <v>409</v>
      </c>
      <c r="D449" t="s">
        <v>129</v>
      </c>
      <c r="G449">
        <v>3.0000000000000001E-3</v>
      </c>
      <c r="O449" t="s">
        <v>205</v>
      </c>
    </row>
    <row r="450" spans="2:19">
      <c r="B450" t="s">
        <v>3346</v>
      </c>
      <c r="C450" t="s">
        <v>409</v>
      </c>
      <c r="D450" t="s">
        <v>126</v>
      </c>
      <c r="G450">
        <v>6.0000000000000001E-3</v>
      </c>
      <c r="O450" t="s">
        <v>205</v>
      </c>
    </row>
    <row r="451" spans="2:19">
      <c r="B451" t="s">
        <v>3346</v>
      </c>
      <c r="C451" t="s">
        <v>409</v>
      </c>
      <c r="D451" t="s">
        <v>123</v>
      </c>
      <c r="G451">
        <v>3.0000000000000001E-3</v>
      </c>
      <c r="O451" t="s">
        <v>205</v>
      </c>
    </row>
    <row r="452" spans="2:19">
      <c r="B452" t="s">
        <v>3346</v>
      </c>
      <c r="C452" t="s">
        <v>409</v>
      </c>
      <c r="D452" t="s">
        <v>132</v>
      </c>
      <c r="G452">
        <v>2.3E-2</v>
      </c>
      <c r="O452" t="s">
        <v>205</v>
      </c>
    </row>
    <row r="453" spans="2:19">
      <c r="B453" t="s">
        <v>3347</v>
      </c>
      <c r="C453" t="s">
        <v>419</v>
      </c>
      <c r="J453">
        <v>1</v>
      </c>
      <c r="L453">
        <v>0.61590800000000001</v>
      </c>
      <c r="N453" t="s">
        <v>3347</v>
      </c>
      <c r="O453" t="s">
        <v>322</v>
      </c>
      <c r="P453" t="s">
        <v>419</v>
      </c>
      <c r="Q453" t="s">
        <v>420</v>
      </c>
      <c r="R453" t="s">
        <v>109</v>
      </c>
      <c r="S453" t="s">
        <v>163</v>
      </c>
    </row>
    <row r="454" spans="2:19">
      <c r="B454" t="s">
        <v>3347</v>
      </c>
      <c r="C454" t="s">
        <v>419</v>
      </c>
      <c r="F454" t="s">
        <v>11</v>
      </c>
      <c r="I454">
        <v>1</v>
      </c>
      <c r="O454" t="s">
        <v>205</v>
      </c>
    </row>
    <row r="455" spans="2:19">
      <c r="B455" t="s">
        <v>3347</v>
      </c>
      <c r="C455" t="s">
        <v>419</v>
      </c>
      <c r="E455" t="s">
        <v>39</v>
      </c>
      <c r="H455">
        <v>1</v>
      </c>
      <c r="O455" t="s">
        <v>205</v>
      </c>
    </row>
    <row r="456" spans="2:19">
      <c r="B456" t="s">
        <v>3347</v>
      </c>
      <c r="C456" t="s">
        <v>403</v>
      </c>
      <c r="J456">
        <v>0.40685900000000003</v>
      </c>
      <c r="K456">
        <v>0.31017899999999998</v>
      </c>
      <c r="N456" t="s">
        <v>3347</v>
      </c>
      <c r="O456" t="s">
        <v>322</v>
      </c>
      <c r="P456" t="s">
        <v>403</v>
      </c>
      <c r="Q456" t="s">
        <v>404</v>
      </c>
      <c r="R456" t="s">
        <v>109</v>
      </c>
      <c r="S456" t="s">
        <v>163</v>
      </c>
    </row>
    <row r="457" spans="2:19">
      <c r="B457" t="s">
        <v>3347</v>
      </c>
      <c r="C457" t="s">
        <v>403</v>
      </c>
      <c r="F457" t="s">
        <v>55</v>
      </c>
      <c r="I457">
        <v>1</v>
      </c>
      <c r="O457" t="s">
        <v>205</v>
      </c>
    </row>
    <row r="458" spans="2:19">
      <c r="B458" t="s">
        <v>3347</v>
      </c>
      <c r="C458" t="s">
        <v>403</v>
      </c>
      <c r="E458" t="s">
        <v>17</v>
      </c>
      <c r="H458">
        <v>1</v>
      </c>
      <c r="O458" t="s">
        <v>205</v>
      </c>
    </row>
    <row r="459" spans="2:19">
      <c r="B459" t="s">
        <v>3347</v>
      </c>
      <c r="C459" t="s">
        <v>415</v>
      </c>
      <c r="J459">
        <v>0.80611699999999997</v>
      </c>
      <c r="L459">
        <v>59.119799999999998</v>
      </c>
      <c r="N459" t="s">
        <v>3347</v>
      </c>
      <c r="O459" t="s">
        <v>322</v>
      </c>
      <c r="P459" t="s">
        <v>415</v>
      </c>
      <c r="Q459" t="s">
        <v>416</v>
      </c>
      <c r="R459" t="s">
        <v>109</v>
      </c>
      <c r="S459" t="s">
        <v>163</v>
      </c>
    </row>
    <row r="460" spans="2:19">
      <c r="B460" t="s">
        <v>3347</v>
      </c>
      <c r="C460" t="s">
        <v>415</v>
      </c>
      <c r="F460" t="s">
        <v>6</v>
      </c>
      <c r="I460">
        <v>1</v>
      </c>
      <c r="O460" t="s">
        <v>205</v>
      </c>
    </row>
    <row r="461" spans="2:19">
      <c r="B461" t="s">
        <v>3347</v>
      </c>
      <c r="C461" t="s">
        <v>415</v>
      </c>
      <c r="E461" t="s">
        <v>53</v>
      </c>
      <c r="H461">
        <v>1.0999999999999999E-2</v>
      </c>
      <c r="O461" t="s">
        <v>205</v>
      </c>
    </row>
    <row r="462" spans="2:19">
      <c r="B462" t="s">
        <v>3347</v>
      </c>
      <c r="C462" t="s">
        <v>415</v>
      </c>
      <c r="E462" t="s">
        <v>19</v>
      </c>
      <c r="H462">
        <v>0.16900000000000001</v>
      </c>
      <c r="O462" t="s">
        <v>205</v>
      </c>
    </row>
    <row r="463" spans="2:19">
      <c r="B463" t="s">
        <v>3347</v>
      </c>
      <c r="C463" t="s">
        <v>415</v>
      </c>
      <c r="E463" t="s">
        <v>24</v>
      </c>
      <c r="H463">
        <v>4.9000000000000002E-2</v>
      </c>
      <c r="O463" t="s">
        <v>205</v>
      </c>
    </row>
    <row r="464" spans="2:19">
      <c r="B464" t="s">
        <v>3347</v>
      </c>
      <c r="C464" t="s">
        <v>415</v>
      </c>
      <c r="E464" t="s">
        <v>47</v>
      </c>
      <c r="H464">
        <v>0.77</v>
      </c>
      <c r="O464" t="s">
        <v>205</v>
      </c>
    </row>
    <row r="465" spans="2:19">
      <c r="B465" t="s">
        <v>3347</v>
      </c>
      <c r="C465" t="s">
        <v>415</v>
      </c>
      <c r="D465" t="s">
        <v>127</v>
      </c>
      <c r="G465">
        <v>1.2E-2</v>
      </c>
      <c r="O465" t="s">
        <v>205</v>
      </c>
    </row>
    <row r="466" spans="2:19">
      <c r="B466" t="s">
        <v>3347</v>
      </c>
      <c r="C466" t="s">
        <v>415</v>
      </c>
      <c r="D466" t="s">
        <v>129</v>
      </c>
      <c r="G466">
        <v>5.0000000000000001E-3</v>
      </c>
      <c r="O466" t="s">
        <v>205</v>
      </c>
    </row>
    <row r="467" spans="2:19">
      <c r="B467" t="s">
        <v>3347</v>
      </c>
      <c r="C467" t="s">
        <v>415</v>
      </c>
      <c r="D467" t="s">
        <v>126</v>
      </c>
      <c r="G467">
        <v>1.2E-2</v>
      </c>
      <c r="O467" t="s">
        <v>205</v>
      </c>
    </row>
    <row r="468" spans="2:19">
      <c r="B468" t="s">
        <v>3347</v>
      </c>
      <c r="C468" t="s">
        <v>405</v>
      </c>
      <c r="J468">
        <v>0.56851099999999999</v>
      </c>
      <c r="K468">
        <v>11.4033</v>
      </c>
      <c r="N468" t="s">
        <v>3347</v>
      </c>
      <c r="O468" t="s">
        <v>322</v>
      </c>
      <c r="P468" t="s">
        <v>405</v>
      </c>
      <c r="Q468" t="s">
        <v>406</v>
      </c>
      <c r="R468" t="s">
        <v>109</v>
      </c>
      <c r="S468" t="s">
        <v>163</v>
      </c>
    </row>
    <row r="469" spans="2:19">
      <c r="B469" t="s">
        <v>3347</v>
      </c>
      <c r="C469" t="s">
        <v>405</v>
      </c>
      <c r="F469" t="s">
        <v>15</v>
      </c>
      <c r="I469">
        <v>0.93300000000000005</v>
      </c>
      <c r="O469" t="s">
        <v>205</v>
      </c>
    </row>
    <row r="470" spans="2:19">
      <c r="B470" t="s">
        <v>3347</v>
      </c>
      <c r="C470" t="s">
        <v>405</v>
      </c>
      <c r="F470" t="s">
        <v>118</v>
      </c>
      <c r="I470">
        <v>6.7000000000000004E-2</v>
      </c>
      <c r="O470" t="s">
        <v>205</v>
      </c>
    </row>
    <row r="471" spans="2:19">
      <c r="B471" t="s">
        <v>3347</v>
      </c>
      <c r="C471" t="s">
        <v>405</v>
      </c>
      <c r="E471" t="s">
        <v>24</v>
      </c>
      <c r="H471">
        <v>1</v>
      </c>
      <c r="O471" t="s">
        <v>205</v>
      </c>
    </row>
    <row r="472" spans="2:19">
      <c r="B472" t="s">
        <v>3347</v>
      </c>
      <c r="C472" t="s">
        <v>405</v>
      </c>
      <c r="D472" t="s">
        <v>127</v>
      </c>
      <c r="G472">
        <v>2.9000000000000001E-2</v>
      </c>
      <c r="O472" t="s">
        <v>205</v>
      </c>
    </row>
    <row r="473" spans="2:19">
      <c r="B473" t="s">
        <v>3347</v>
      </c>
      <c r="C473" t="s">
        <v>405</v>
      </c>
      <c r="D473" t="s">
        <v>129</v>
      </c>
      <c r="G473">
        <v>1E-3</v>
      </c>
      <c r="O473" t="s">
        <v>205</v>
      </c>
    </row>
    <row r="474" spans="2:19">
      <c r="B474" t="s">
        <v>3347</v>
      </c>
      <c r="C474" t="s">
        <v>411</v>
      </c>
      <c r="J474">
        <v>0.85027699999999995</v>
      </c>
      <c r="L474">
        <v>30.513400000000001</v>
      </c>
      <c r="N474" t="s">
        <v>3347</v>
      </c>
      <c r="O474" t="s">
        <v>322</v>
      </c>
      <c r="P474" t="s">
        <v>411</v>
      </c>
      <c r="Q474" t="s">
        <v>412</v>
      </c>
      <c r="R474" t="s">
        <v>109</v>
      </c>
      <c r="S474" t="s">
        <v>163</v>
      </c>
    </row>
    <row r="475" spans="2:19">
      <c r="B475" t="s">
        <v>3347</v>
      </c>
      <c r="C475" t="s">
        <v>411</v>
      </c>
      <c r="F475" t="s">
        <v>53</v>
      </c>
      <c r="I475">
        <v>0.12</v>
      </c>
      <c r="O475" t="s">
        <v>205</v>
      </c>
    </row>
    <row r="476" spans="2:19">
      <c r="B476" t="s">
        <v>3347</v>
      </c>
      <c r="C476" t="s">
        <v>411</v>
      </c>
      <c r="F476" t="s">
        <v>39</v>
      </c>
      <c r="I476">
        <v>0.88</v>
      </c>
      <c r="O476" t="s">
        <v>205</v>
      </c>
    </row>
    <row r="477" spans="2:19">
      <c r="B477" t="s">
        <v>3347</v>
      </c>
      <c r="C477" t="s">
        <v>411</v>
      </c>
      <c r="E477" t="s">
        <v>47</v>
      </c>
      <c r="H477">
        <v>1</v>
      </c>
      <c r="O477" t="s">
        <v>205</v>
      </c>
    </row>
    <row r="478" spans="2:19">
      <c r="B478" t="s">
        <v>3347</v>
      </c>
      <c r="C478" t="s">
        <v>413</v>
      </c>
      <c r="J478">
        <v>0.98823099999999997</v>
      </c>
      <c r="K478">
        <v>38.403100000000002</v>
      </c>
      <c r="N478" t="s">
        <v>3347</v>
      </c>
      <c r="O478" t="s">
        <v>322</v>
      </c>
      <c r="P478" t="s">
        <v>413</v>
      </c>
      <c r="Q478" t="s">
        <v>414</v>
      </c>
      <c r="R478" t="s">
        <v>109</v>
      </c>
      <c r="S478" t="s">
        <v>163</v>
      </c>
    </row>
    <row r="479" spans="2:19">
      <c r="B479" t="s">
        <v>3347</v>
      </c>
      <c r="C479" t="s">
        <v>413</v>
      </c>
      <c r="F479" t="s">
        <v>57</v>
      </c>
      <c r="I479">
        <v>0.11799999999999999</v>
      </c>
      <c r="O479" t="s">
        <v>205</v>
      </c>
    </row>
    <row r="480" spans="2:19">
      <c r="B480" t="s">
        <v>3347</v>
      </c>
      <c r="C480" t="s">
        <v>413</v>
      </c>
      <c r="F480" t="s">
        <v>41</v>
      </c>
      <c r="I480">
        <v>1.2E-2</v>
      </c>
      <c r="O480" t="s">
        <v>205</v>
      </c>
    </row>
    <row r="481" spans="2:19">
      <c r="B481" t="s">
        <v>3347</v>
      </c>
      <c r="C481" t="s">
        <v>413</v>
      </c>
      <c r="F481" t="s">
        <v>34</v>
      </c>
      <c r="I481">
        <v>9.0999999999999998E-2</v>
      </c>
      <c r="O481" t="s">
        <v>205</v>
      </c>
    </row>
    <row r="482" spans="2:19">
      <c r="B482" t="s">
        <v>3347</v>
      </c>
      <c r="C482" t="s">
        <v>413</v>
      </c>
      <c r="F482" t="s">
        <v>38</v>
      </c>
      <c r="I482">
        <v>0.54900000000000004</v>
      </c>
      <c r="O482" t="s">
        <v>205</v>
      </c>
    </row>
    <row r="483" spans="2:19">
      <c r="B483" t="s">
        <v>3347</v>
      </c>
      <c r="C483" t="s">
        <v>413</v>
      </c>
      <c r="F483" t="s">
        <v>50</v>
      </c>
      <c r="I483">
        <v>0.23100000000000001</v>
      </c>
      <c r="O483" t="s">
        <v>205</v>
      </c>
    </row>
    <row r="484" spans="2:19">
      <c r="B484" t="s">
        <v>3347</v>
      </c>
      <c r="C484" t="s">
        <v>413</v>
      </c>
      <c r="E484" t="s">
        <v>56</v>
      </c>
      <c r="H484">
        <v>1</v>
      </c>
      <c r="O484" t="s">
        <v>205</v>
      </c>
    </row>
    <row r="485" spans="2:19">
      <c r="B485" t="s">
        <v>3347</v>
      </c>
      <c r="C485" t="s">
        <v>407</v>
      </c>
      <c r="J485">
        <v>1.0845499999999999</v>
      </c>
      <c r="L485">
        <v>47.695599999999999</v>
      </c>
      <c r="N485" t="s">
        <v>3347</v>
      </c>
      <c r="O485" t="s">
        <v>322</v>
      </c>
      <c r="P485" t="s">
        <v>407</v>
      </c>
      <c r="Q485" t="s">
        <v>408</v>
      </c>
      <c r="R485" t="s">
        <v>109</v>
      </c>
      <c r="S485" t="s">
        <v>163</v>
      </c>
    </row>
    <row r="486" spans="2:19">
      <c r="B486" t="s">
        <v>3347</v>
      </c>
      <c r="C486" t="s">
        <v>407</v>
      </c>
      <c r="F486" t="s">
        <v>43</v>
      </c>
      <c r="I486">
        <v>2E-3</v>
      </c>
      <c r="O486" t="s">
        <v>205</v>
      </c>
    </row>
    <row r="487" spans="2:19">
      <c r="B487" t="s">
        <v>3347</v>
      </c>
      <c r="C487" t="s">
        <v>407</v>
      </c>
      <c r="F487" t="s">
        <v>58</v>
      </c>
      <c r="I487">
        <v>5.7000000000000002E-2</v>
      </c>
      <c r="O487" t="s">
        <v>205</v>
      </c>
    </row>
    <row r="488" spans="2:19">
      <c r="B488" t="s">
        <v>3347</v>
      </c>
      <c r="C488" t="s">
        <v>407</v>
      </c>
      <c r="F488" t="s">
        <v>45</v>
      </c>
      <c r="I488">
        <v>0.63100000000000001</v>
      </c>
      <c r="O488" t="s">
        <v>205</v>
      </c>
    </row>
    <row r="489" spans="2:19">
      <c r="B489" t="s">
        <v>3347</v>
      </c>
      <c r="C489" t="s">
        <v>407</v>
      </c>
      <c r="F489" t="s">
        <v>52</v>
      </c>
      <c r="I489">
        <v>1.4E-2</v>
      </c>
      <c r="O489" t="s">
        <v>205</v>
      </c>
    </row>
    <row r="490" spans="2:19">
      <c r="B490" t="s">
        <v>3347</v>
      </c>
      <c r="C490" t="s">
        <v>407</v>
      </c>
      <c r="F490" t="s">
        <v>34</v>
      </c>
      <c r="I490">
        <v>0.10199999999999999</v>
      </c>
      <c r="O490" t="s">
        <v>205</v>
      </c>
    </row>
    <row r="491" spans="2:19">
      <c r="B491" t="s">
        <v>3347</v>
      </c>
      <c r="C491" t="s">
        <v>407</v>
      </c>
      <c r="F491" t="s">
        <v>36</v>
      </c>
      <c r="I491">
        <v>2.7E-2</v>
      </c>
      <c r="O491" t="s">
        <v>205</v>
      </c>
    </row>
    <row r="492" spans="2:19">
      <c r="B492" t="s">
        <v>3347</v>
      </c>
      <c r="C492" t="s">
        <v>407</v>
      </c>
      <c r="F492" t="s">
        <v>47</v>
      </c>
      <c r="I492">
        <v>2.4E-2</v>
      </c>
      <c r="O492" t="s">
        <v>205</v>
      </c>
    </row>
    <row r="493" spans="2:19">
      <c r="B493" t="s">
        <v>3347</v>
      </c>
      <c r="C493" t="s">
        <v>407</v>
      </c>
      <c r="F493" t="s">
        <v>50</v>
      </c>
      <c r="I493">
        <v>0.14299999999999999</v>
      </c>
      <c r="O493" t="s">
        <v>205</v>
      </c>
    </row>
    <row r="494" spans="2:19">
      <c r="B494" t="s">
        <v>3347</v>
      </c>
      <c r="C494" t="s">
        <v>407</v>
      </c>
      <c r="E494" t="s">
        <v>41</v>
      </c>
      <c r="H494">
        <v>0.53600000000000003</v>
      </c>
      <c r="O494" t="s">
        <v>205</v>
      </c>
    </row>
    <row r="495" spans="2:19">
      <c r="B495" t="s">
        <v>3347</v>
      </c>
      <c r="C495" t="s">
        <v>407</v>
      </c>
      <c r="E495" t="s">
        <v>56</v>
      </c>
      <c r="H495">
        <v>0.46400000000000002</v>
      </c>
      <c r="O495" t="s">
        <v>205</v>
      </c>
    </row>
    <row r="496" spans="2:19">
      <c r="B496" t="s">
        <v>3347</v>
      </c>
      <c r="C496" t="s">
        <v>409</v>
      </c>
      <c r="J496">
        <v>0.99456</v>
      </c>
      <c r="K496">
        <v>2616.7199999999998</v>
      </c>
      <c r="N496" t="s">
        <v>3347</v>
      </c>
      <c r="O496" t="s">
        <v>322</v>
      </c>
      <c r="P496" t="s">
        <v>409</v>
      </c>
      <c r="Q496" t="s">
        <v>410</v>
      </c>
      <c r="R496" t="s">
        <v>109</v>
      </c>
      <c r="S496" t="s">
        <v>163</v>
      </c>
    </row>
    <row r="497" spans="2:15">
      <c r="B497" t="s">
        <v>3347</v>
      </c>
      <c r="C497" t="s">
        <v>409</v>
      </c>
      <c r="F497" t="s">
        <v>20</v>
      </c>
      <c r="I497">
        <v>0.95299999999999996</v>
      </c>
      <c r="O497" t="s">
        <v>205</v>
      </c>
    </row>
    <row r="498" spans="2:15">
      <c r="B498" t="s">
        <v>3347</v>
      </c>
      <c r="C498" t="s">
        <v>409</v>
      </c>
      <c r="F498" t="s">
        <v>56</v>
      </c>
      <c r="I498">
        <v>3.5000000000000003E-2</v>
      </c>
      <c r="O498" t="s">
        <v>205</v>
      </c>
    </row>
    <row r="499" spans="2:15">
      <c r="B499" t="s">
        <v>3347</v>
      </c>
      <c r="C499" t="s">
        <v>409</v>
      </c>
      <c r="F499" t="s">
        <v>47</v>
      </c>
      <c r="I499">
        <v>1.2E-2</v>
      </c>
      <c r="O499" t="s">
        <v>205</v>
      </c>
    </row>
    <row r="500" spans="2:15">
      <c r="B500" t="s">
        <v>3347</v>
      </c>
      <c r="C500" t="s">
        <v>409</v>
      </c>
      <c r="F500" t="s">
        <v>40</v>
      </c>
      <c r="I500">
        <v>0</v>
      </c>
      <c r="O500" t="s">
        <v>205</v>
      </c>
    </row>
    <row r="501" spans="2:15">
      <c r="B501" t="s">
        <v>3347</v>
      </c>
      <c r="C501" t="s">
        <v>409</v>
      </c>
      <c r="E501" t="s">
        <v>57</v>
      </c>
      <c r="H501">
        <v>3.6999999999999998E-2</v>
      </c>
      <c r="O501" t="s">
        <v>205</v>
      </c>
    </row>
    <row r="502" spans="2:15">
      <c r="B502" t="s">
        <v>3347</v>
      </c>
      <c r="C502" t="s">
        <v>409</v>
      </c>
      <c r="E502" t="s">
        <v>14</v>
      </c>
      <c r="H502">
        <v>4.2000000000000003E-2</v>
      </c>
      <c r="O502" t="s">
        <v>205</v>
      </c>
    </row>
    <row r="503" spans="2:15">
      <c r="B503" t="s">
        <v>3347</v>
      </c>
      <c r="C503" t="s">
        <v>409</v>
      </c>
      <c r="E503" t="s">
        <v>41</v>
      </c>
      <c r="H503">
        <v>0.42399999999999999</v>
      </c>
      <c r="O503" t="s">
        <v>205</v>
      </c>
    </row>
    <row r="504" spans="2:15">
      <c r="B504" t="s">
        <v>3347</v>
      </c>
      <c r="C504" t="s">
        <v>409</v>
      </c>
      <c r="E504" t="s">
        <v>43</v>
      </c>
      <c r="H504">
        <v>0.191</v>
      </c>
      <c r="O504" t="s">
        <v>205</v>
      </c>
    </row>
    <row r="505" spans="2:15">
      <c r="B505" t="s">
        <v>3347</v>
      </c>
      <c r="C505" t="s">
        <v>409</v>
      </c>
      <c r="E505" t="s">
        <v>58</v>
      </c>
      <c r="H505">
        <v>9.2999999999999999E-2</v>
      </c>
      <c r="O505" t="s">
        <v>205</v>
      </c>
    </row>
    <row r="506" spans="2:15">
      <c r="B506" t="s">
        <v>3347</v>
      </c>
      <c r="C506" t="s">
        <v>409</v>
      </c>
      <c r="E506" t="s">
        <v>45</v>
      </c>
      <c r="H506">
        <v>5.8000000000000003E-2</v>
      </c>
      <c r="O506" t="s">
        <v>205</v>
      </c>
    </row>
    <row r="507" spans="2:15">
      <c r="B507" t="s">
        <v>3347</v>
      </c>
      <c r="C507" t="s">
        <v>409</v>
      </c>
      <c r="E507" t="s">
        <v>52</v>
      </c>
      <c r="H507">
        <v>0</v>
      </c>
      <c r="O507" t="s">
        <v>205</v>
      </c>
    </row>
    <row r="508" spans="2:15">
      <c r="B508" t="s">
        <v>3347</v>
      </c>
      <c r="C508" t="s">
        <v>409</v>
      </c>
      <c r="E508" t="s">
        <v>34</v>
      </c>
      <c r="H508">
        <v>0.03</v>
      </c>
      <c r="O508" t="s">
        <v>205</v>
      </c>
    </row>
    <row r="509" spans="2:15">
      <c r="B509" t="s">
        <v>3347</v>
      </c>
      <c r="C509" t="s">
        <v>409</v>
      </c>
      <c r="E509" t="s">
        <v>36</v>
      </c>
      <c r="H509">
        <v>1.2999999999999999E-2</v>
      </c>
      <c r="O509" t="s">
        <v>205</v>
      </c>
    </row>
    <row r="510" spans="2:15">
      <c r="B510" t="s">
        <v>3347</v>
      </c>
      <c r="C510" t="s">
        <v>409</v>
      </c>
      <c r="E510" t="s">
        <v>38</v>
      </c>
      <c r="H510">
        <v>7.2999999999999995E-2</v>
      </c>
      <c r="O510" t="s">
        <v>205</v>
      </c>
    </row>
    <row r="511" spans="2:15">
      <c r="B511" t="s">
        <v>3347</v>
      </c>
      <c r="C511" t="s">
        <v>409</v>
      </c>
      <c r="E511" t="s">
        <v>50</v>
      </c>
      <c r="H511">
        <v>3.4000000000000002E-2</v>
      </c>
      <c r="O511" t="s">
        <v>205</v>
      </c>
    </row>
    <row r="512" spans="2:15">
      <c r="B512" t="s">
        <v>3347</v>
      </c>
      <c r="C512" t="s">
        <v>409</v>
      </c>
      <c r="E512" t="s">
        <v>54</v>
      </c>
      <c r="H512">
        <v>4.0000000000000001E-3</v>
      </c>
      <c r="O512" t="s">
        <v>205</v>
      </c>
    </row>
    <row r="513" spans="2:19">
      <c r="B513" t="s">
        <v>3347</v>
      </c>
      <c r="C513" t="s">
        <v>409</v>
      </c>
      <c r="D513" t="s">
        <v>124</v>
      </c>
      <c r="G513">
        <v>0</v>
      </c>
      <c r="O513" t="s">
        <v>205</v>
      </c>
    </row>
    <row r="514" spans="2:19">
      <c r="B514" t="s">
        <v>3347</v>
      </c>
      <c r="C514" t="s">
        <v>409</v>
      </c>
      <c r="D514" t="s">
        <v>127</v>
      </c>
      <c r="G514">
        <v>6.0000000000000001E-3</v>
      </c>
      <c r="O514" t="s">
        <v>205</v>
      </c>
    </row>
    <row r="515" spans="2:19">
      <c r="B515" t="s">
        <v>3347</v>
      </c>
      <c r="C515" t="s">
        <v>409</v>
      </c>
      <c r="D515" t="s">
        <v>129</v>
      </c>
      <c r="G515">
        <v>0</v>
      </c>
      <c r="O515" t="s">
        <v>205</v>
      </c>
    </row>
    <row r="516" spans="2:19">
      <c r="B516" t="s">
        <v>3347</v>
      </c>
      <c r="C516" t="s">
        <v>409</v>
      </c>
      <c r="D516" t="s">
        <v>126</v>
      </c>
      <c r="G516">
        <v>2.1999999999999999E-2</v>
      </c>
      <c r="O516" t="s">
        <v>205</v>
      </c>
    </row>
    <row r="517" spans="2:19">
      <c r="B517" t="s">
        <v>3347</v>
      </c>
      <c r="C517" t="s">
        <v>409</v>
      </c>
      <c r="D517" t="s">
        <v>123</v>
      </c>
      <c r="G517">
        <v>1.2E-2</v>
      </c>
      <c r="O517" t="s">
        <v>205</v>
      </c>
    </row>
    <row r="518" spans="2:19">
      <c r="B518" t="s">
        <v>3347</v>
      </c>
      <c r="C518" t="s">
        <v>409</v>
      </c>
      <c r="D518" t="s">
        <v>132</v>
      </c>
      <c r="G518">
        <v>2.5999999999999999E-2</v>
      </c>
      <c r="O518" t="s">
        <v>205</v>
      </c>
    </row>
    <row r="519" spans="2:19">
      <c r="B519" t="s">
        <v>3347</v>
      </c>
      <c r="C519" t="s">
        <v>409</v>
      </c>
      <c r="D519" t="s">
        <v>133</v>
      </c>
      <c r="G519">
        <v>0</v>
      </c>
      <c r="O519" t="s">
        <v>205</v>
      </c>
    </row>
    <row r="520" spans="2:19">
      <c r="B520" t="s">
        <v>3348</v>
      </c>
      <c r="C520" t="s">
        <v>419</v>
      </c>
      <c r="J520">
        <v>0.97835099999999997</v>
      </c>
      <c r="L520">
        <v>6.0552799999999998</v>
      </c>
      <c r="N520" t="s">
        <v>3348</v>
      </c>
      <c r="O520" t="s">
        <v>322</v>
      </c>
      <c r="P520" t="s">
        <v>419</v>
      </c>
      <c r="Q520" t="s">
        <v>420</v>
      </c>
      <c r="R520" t="s">
        <v>109</v>
      </c>
      <c r="S520" t="s">
        <v>163</v>
      </c>
    </row>
    <row r="521" spans="2:19">
      <c r="B521" t="s">
        <v>3348</v>
      </c>
      <c r="C521" t="s">
        <v>419</v>
      </c>
      <c r="F521" t="s">
        <v>11</v>
      </c>
      <c r="I521">
        <v>0.75</v>
      </c>
      <c r="O521" t="s">
        <v>205</v>
      </c>
    </row>
    <row r="522" spans="2:19">
      <c r="B522" t="s">
        <v>3348</v>
      </c>
      <c r="C522" t="s">
        <v>419</v>
      </c>
      <c r="F522" t="s">
        <v>57</v>
      </c>
      <c r="I522">
        <v>0.248</v>
      </c>
      <c r="O522" t="s">
        <v>205</v>
      </c>
    </row>
    <row r="523" spans="2:19">
      <c r="B523" t="s">
        <v>3348</v>
      </c>
      <c r="C523" t="s">
        <v>419</v>
      </c>
      <c r="F523" t="s">
        <v>34</v>
      </c>
      <c r="I523">
        <v>1E-3</v>
      </c>
      <c r="O523" t="s">
        <v>205</v>
      </c>
    </row>
    <row r="524" spans="2:19">
      <c r="B524" t="s">
        <v>3348</v>
      </c>
      <c r="C524" t="s">
        <v>419</v>
      </c>
      <c r="E524" t="s">
        <v>39</v>
      </c>
      <c r="H524">
        <v>1</v>
      </c>
      <c r="O524" t="s">
        <v>205</v>
      </c>
    </row>
    <row r="525" spans="2:19">
      <c r="B525" t="s">
        <v>3348</v>
      </c>
      <c r="C525" t="s">
        <v>411</v>
      </c>
      <c r="J525">
        <v>1.0530200000000001</v>
      </c>
      <c r="L525">
        <v>8.2490299999999994</v>
      </c>
      <c r="N525" t="s">
        <v>3348</v>
      </c>
      <c r="O525" t="s">
        <v>322</v>
      </c>
      <c r="P525" t="s">
        <v>411</v>
      </c>
      <c r="Q525" t="s">
        <v>412</v>
      </c>
      <c r="R525" t="s">
        <v>109</v>
      </c>
      <c r="S525" t="s">
        <v>163</v>
      </c>
    </row>
    <row r="526" spans="2:19">
      <c r="B526" t="s">
        <v>3348</v>
      </c>
      <c r="C526" t="s">
        <v>411</v>
      </c>
      <c r="F526" t="s">
        <v>39</v>
      </c>
      <c r="I526">
        <v>0.23400000000000001</v>
      </c>
      <c r="O526" t="s">
        <v>205</v>
      </c>
    </row>
    <row r="527" spans="2:19">
      <c r="B527" t="s">
        <v>3348</v>
      </c>
      <c r="C527" t="s">
        <v>411</v>
      </c>
      <c r="F527" t="s">
        <v>29</v>
      </c>
      <c r="I527">
        <v>0.76600000000000001</v>
      </c>
      <c r="O527" t="s">
        <v>205</v>
      </c>
    </row>
    <row r="528" spans="2:19">
      <c r="B528" t="s">
        <v>3348</v>
      </c>
      <c r="C528" t="s">
        <v>411</v>
      </c>
      <c r="E528" t="s">
        <v>47</v>
      </c>
      <c r="H528">
        <v>1</v>
      </c>
      <c r="O528" t="s">
        <v>205</v>
      </c>
    </row>
    <row r="529" spans="2:19">
      <c r="B529" t="s">
        <v>3348</v>
      </c>
      <c r="C529" t="s">
        <v>413</v>
      </c>
      <c r="J529">
        <v>0.94445599999999996</v>
      </c>
      <c r="K529">
        <v>190.67699999999999</v>
      </c>
      <c r="N529" t="s">
        <v>3348</v>
      </c>
      <c r="O529" t="s">
        <v>322</v>
      </c>
      <c r="P529" t="s">
        <v>413</v>
      </c>
      <c r="Q529" t="s">
        <v>414</v>
      </c>
      <c r="R529" t="s">
        <v>109</v>
      </c>
      <c r="S529" t="s">
        <v>163</v>
      </c>
    </row>
    <row r="530" spans="2:19">
      <c r="B530" t="s">
        <v>3348</v>
      </c>
      <c r="C530" t="s">
        <v>413</v>
      </c>
      <c r="F530" t="s">
        <v>41</v>
      </c>
      <c r="I530">
        <v>0</v>
      </c>
      <c r="O530" t="s">
        <v>205</v>
      </c>
    </row>
    <row r="531" spans="2:19">
      <c r="B531" t="s">
        <v>3348</v>
      </c>
      <c r="C531" t="s">
        <v>413</v>
      </c>
      <c r="F531" t="s">
        <v>58</v>
      </c>
      <c r="I531">
        <v>0</v>
      </c>
      <c r="O531" t="s">
        <v>205</v>
      </c>
    </row>
    <row r="532" spans="2:19">
      <c r="B532" t="s">
        <v>3348</v>
      </c>
      <c r="C532" t="s">
        <v>413</v>
      </c>
      <c r="F532" t="s">
        <v>52</v>
      </c>
      <c r="I532">
        <v>3.0000000000000001E-3</v>
      </c>
      <c r="O532" t="s">
        <v>205</v>
      </c>
    </row>
    <row r="533" spans="2:19">
      <c r="B533" t="s">
        <v>3348</v>
      </c>
      <c r="C533" t="s">
        <v>413</v>
      </c>
      <c r="F533" t="s">
        <v>34</v>
      </c>
      <c r="I533">
        <v>0.16</v>
      </c>
      <c r="O533" t="s">
        <v>205</v>
      </c>
    </row>
    <row r="534" spans="2:19">
      <c r="B534" t="s">
        <v>3348</v>
      </c>
      <c r="C534" t="s">
        <v>413</v>
      </c>
      <c r="F534" t="s">
        <v>36</v>
      </c>
      <c r="I534">
        <v>3.0000000000000001E-3</v>
      </c>
      <c r="O534" t="s">
        <v>205</v>
      </c>
    </row>
    <row r="535" spans="2:19">
      <c r="B535" t="s">
        <v>3348</v>
      </c>
      <c r="C535" t="s">
        <v>413</v>
      </c>
      <c r="F535" t="s">
        <v>38</v>
      </c>
      <c r="I535">
        <v>0.67</v>
      </c>
      <c r="O535" t="s">
        <v>205</v>
      </c>
    </row>
    <row r="536" spans="2:19">
      <c r="B536" t="s">
        <v>3348</v>
      </c>
      <c r="C536" t="s">
        <v>413</v>
      </c>
      <c r="F536" t="s">
        <v>40</v>
      </c>
      <c r="I536">
        <v>0.16300000000000001</v>
      </c>
      <c r="O536" t="s">
        <v>205</v>
      </c>
    </row>
    <row r="537" spans="2:19">
      <c r="B537" t="s">
        <v>3348</v>
      </c>
      <c r="C537" t="s">
        <v>413</v>
      </c>
      <c r="F537" t="s">
        <v>50</v>
      </c>
      <c r="I537">
        <v>0</v>
      </c>
      <c r="O537" t="s">
        <v>205</v>
      </c>
    </row>
    <row r="538" spans="2:19">
      <c r="B538" t="s">
        <v>3348</v>
      </c>
      <c r="C538" t="s">
        <v>413</v>
      </c>
      <c r="E538" t="s">
        <v>56</v>
      </c>
      <c r="H538">
        <v>1</v>
      </c>
      <c r="O538" t="s">
        <v>205</v>
      </c>
    </row>
    <row r="539" spans="2:19">
      <c r="B539" t="s">
        <v>3348</v>
      </c>
      <c r="C539" t="s">
        <v>407</v>
      </c>
      <c r="J539">
        <v>1.0537700000000001</v>
      </c>
      <c r="L539">
        <v>1034.31</v>
      </c>
      <c r="N539" t="s">
        <v>3348</v>
      </c>
      <c r="O539" t="s">
        <v>322</v>
      </c>
      <c r="P539" t="s">
        <v>407</v>
      </c>
      <c r="Q539" t="s">
        <v>408</v>
      </c>
      <c r="R539" t="s">
        <v>109</v>
      </c>
      <c r="S539" t="s">
        <v>163</v>
      </c>
    </row>
    <row r="540" spans="2:19">
      <c r="B540" t="s">
        <v>3348</v>
      </c>
      <c r="C540" t="s">
        <v>407</v>
      </c>
      <c r="F540" t="s">
        <v>14</v>
      </c>
      <c r="I540">
        <v>8.0000000000000002E-3</v>
      </c>
      <c r="O540" t="s">
        <v>205</v>
      </c>
    </row>
    <row r="541" spans="2:19">
      <c r="B541" t="s">
        <v>3348</v>
      </c>
      <c r="C541" t="s">
        <v>407</v>
      </c>
      <c r="F541" t="s">
        <v>20</v>
      </c>
      <c r="I541">
        <v>6.7000000000000004E-2</v>
      </c>
      <c r="O541" t="s">
        <v>205</v>
      </c>
    </row>
    <row r="542" spans="2:19">
      <c r="B542" t="s">
        <v>3348</v>
      </c>
      <c r="C542" t="s">
        <v>407</v>
      </c>
      <c r="F542" t="s">
        <v>41</v>
      </c>
      <c r="I542">
        <v>2.4E-2</v>
      </c>
      <c r="O542" t="s">
        <v>205</v>
      </c>
    </row>
    <row r="543" spans="2:19">
      <c r="B543" t="s">
        <v>3348</v>
      </c>
      <c r="C543" t="s">
        <v>407</v>
      </c>
      <c r="F543" t="s">
        <v>45</v>
      </c>
      <c r="I543">
        <v>3.0000000000000001E-3</v>
      </c>
      <c r="O543" t="s">
        <v>205</v>
      </c>
    </row>
    <row r="544" spans="2:19">
      <c r="B544" t="s">
        <v>3348</v>
      </c>
      <c r="C544" t="s">
        <v>407</v>
      </c>
      <c r="F544" t="s">
        <v>34</v>
      </c>
      <c r="I544">
        <v>1.2999999999999999E-2</v>
      </c>
      <c r="O544" t="s">
        <v>205</v>
      </c>
    </row>
    <row r="545" spans="2:19">
      <c r="B545" t="s">
        <v>3348</v>
      </c>
      <c r="C545" t="s">
        <v>407</v>
      </c>
      <c r="F545" t="s">
        <v>36</v>
      </c>
      <c r="I545">
        <v>2.5999999999999999E-2</v>
      </c>
      <c r="O545" t="s">
        <v>205</v>
      </c>
    </row>
    <row r="546" spans="2:19">
      <c r="B546" t="s">
        <v>3348</v>
      </c>
      <c r="C546" t="s">
        <v>407</v>
      </c>
      <c r="F546" t="s">
        <v>38</v>
      </c>
      <c r="I546">
        <v>0.69699999999999995</v>
      </c>
      <c r="O546" t="s">
        <v>205</v>
      </c>
    </row>
    <row r="547" spans="2:19">
      <c r="B547" t="s">
        <v>3348</v>
      </c>
      <c r="C547" t="s">
        <v>407</v>
      </c>
      <c r="F547" t="s">
        <v>47</v>
      </c>
      <c r="I547">
        <v>2E-3</v>
      </c>
      <c r="O547" t="s">
        <v>205</v>
      </c>
    </row>
    <row r="548" spans="2:19">
      <c r="B548" t="s">
        <v>3348</v>
      </c>
      <c r="C548" t="s">
        <v>407</v>
      </c>
      <c r="F548" t="s">
        <v>40</v>
      </c>
      <c r="I548">
        <v>2.8000000000000001E-2</v>
      </c>
      <c r="O548" t="s">
        <v>205</v>
      </c>
    </row>
    <row r="549" spans="2:19">
      <c r="B549" t="s">
        <v>3348</v>
      </c>
      <c r="C549" t="s">
        <v>407</v>
      </c>
      <c r="F549" t="s">
        <v>50</v>
      </c>
      <c r="I549">
        <v>0.13300000000000001</v>
      </c>
      <c r="O549" t="s">
        <v>205</v>
      </c>
    </row>
    <row r="550" spans="2:19">
      <c r="B550" t="s">
        <v>3348</v>
      </c>
      <c r="C550" t="s">
        <v>407</v>
      </c>
      <c r="E550" t="s">
        <v>57</v>
      </c>
      <c r="H550">
        <v>0.11899999999999999</v>
      </c>
      <c r="O550" t="s">
        <v>205</v>
      </c>
    </row>
    <row r="551" spans="2:19">
      <c r="B551" t="s">
        <v>3348</v>
      </c>
      <c r="C551" t="s">
        <v>407</v>
      </c>
      <c r="E551" t="s">
        <v>56</v>
      </c>
      <c r="H551">
        <v>4.3999999999999997E-2</v>
      </c>
      <c r="O551" t="s">
        <v>205</v>
      </c>
    </row>
    <row r="552" spans="2:19">
      <c r="B552" t="s">
        <v>3348</v>
      </c>
      <c r="C552" t="s">
        <v>407</v>
      </c>
      <c r="E552" t="s">
        <v>43</v>
      </c>
      <c r="H552">
        <v>0.82199999999999995</v>
      </c>
      <c r="O552" t="s">
        <v>205</v>
      </c>
    </row>
    <row r="553" spans="2:19">
      <c r="B553" t="s">
        <v>3348</v>
      </c>
      <c r="C553" t="s">
        <v>407</v>
      </c>
      <c r="E553" t="s">
        <v>58</v>
      </c>
      <c r="H553">
        <v>2E-3</v>
      </c>
      <c r="O553" t="s">
        <v>205</v>
      </c>
    </row>
    <row r="554" spans="2:19">
      <c r="B554" t="s">
        <v>3348</v>
      </c>
      <c r="C554" t="s">
        <v>407</v>
      </c>
      <c r="E554" t="s">
        <v>52</v>
      </c>
      <c r="H554">
        <v>1.2999999999999999E-2</v>
      </c>
      <c r="O554" t="s">
        <v>205</v>
      </c>
    </row>
    <row r="555" spans="2:19">
      <c r="B555" t="s">
        <v>3348</v>
      </c>
      <c r="C555" t="s">
        <v>409</v>
      </c>
      <c r="J555">
        <v>0.99566500000000002</v>
      </c>
      <c r="K555">
        <v>4246.5</v>
      </c>
      <c r="N555" t="s">
        <v>3348</v>
      </c>
      <c r="O555" t="s">
        <v>322</v>
      </c>
      <c r="P555" t="s">
        <v>409</v>
      </c>
      <c r="Q555" t="s">
        <v>410</v>
      </c>
      <c r="R555" t="s">
        <v>109</v>
      </c>
      <c r="S555" t="s">
        <v>163</v>
      </c>
    </row>
    <row r="556" spans="2:19">
      <c r="B556" t="s">
        <v>3348</v>
      </c>
      <c r="C556" t="s">
        <v>409</v>
      </c>
      <c r="F556" t="s">
        <v>20</v>
      </c>
      <c r="I556">
        <v>0.92600000000000005</v>
      </c>
      <c r="O556" t="s">
        <v>205</v>
      </c>
    </row>
    <row r="557" spans="2:19">
      <c r="B557" t="s">
        <v>3348</v>
      </c>
      <c r="C557" t="s">
        <v>409</v>
      </c>
      <c r="F557" t="s">
        <v>56</v>
      </c>
      <c r="I557">
        <v>4.8000000000000001E-2</v>
      </c>
      <c r="O557" t="s">
        <v>205</v>
      </c>
    </row>
    <row r="558" spans="2:19">
      <c r="B558" t="s">
        <v>3348</v>
      </c>
      <c r="C558" t="s">
        <v>409</v>
      </c>
      <c r="F558" t="s">
        <v>47</v>
      </c>
      <c r="I558">
        <v>2E-3</v>
      </c>
      <c r="O558" t="s">
        <v>205</v>
      </c>
    </row>
    <row r="559" spans="2:19">
      <c r="B559" t="s">
        <v>3348</v>
      </c>
      <c r="C559" t="s">
        <v>409</v>
      </c>
      <c r="F559" t="s">
        <v>40</v>
      </c>
      <c r="I559">
        <v>2.4E-2</v>
      </c>
      <c r="O559" t="s">
        <v>205</v>
      </c>
    </row>
    <row r="560" spans="2:19">
      <c r="B560" t="s">
        <v>3348</v>
      </c>
      <c r="C560" t="s">
        <v>409</v>
      </c>
      <c r="E560" t="s">
        <v>57</v>
      </c>
      <c r="H560">
        <v>3.5999999999999997E-2</v>
      </c>
      <c r="O560" t="s">
        <v>205</v>
      </c>
    </row>
    <row r="561" spans="2:15">
      <c r="B561" t="s">
        <v>3348</v>
      </c>
      <c r="C561" t="s">
        <v>409</v>
      </c>
      <c r="E561" t="s">
        <v>14</v>
      </c>
      <c r="H561">
        <v>2E-3</v>
      </c>
      <c r="O561" t="s">
        <v>205</v>
      </c>
    </row>
    <row r="562" spans="2:15">
      <c r="B562" t="s">
        <v>3348</v>
      </c>
      <c r="C562" t="s">
        <v>409</v>
      </c>
      <c r="E562" t="s">
        <v>41</v>
      </c>
      <c r="H562">
        <v>0.36399999999999999</v>
      </c>
      <c r="O562" t="s">
        <v>205</v>
      </c>
    </row>
    <row r="563" spans="2:15">
      <c r="B563" t="s">
        <v>3348</v>
      </c>
      <c r="C563" t="s">
        <v>409</v>
      </c>
      <c r="E563" t="s">
        <v>43</v>
      </c>
      <c r="H563">
        <v>9.0999999999999998E-2</v>
      </c>
      <c r="O563" t="s">
        <v>205</v>
      </c>
    </row>
    <row r="564" spans="2:15">
      <c r="B564" t="s">
        <v>3348</v>
      </c>
      <c r="C564" t="s">
        <v>409</v>
      </c>
      <c r="E564" t="s">
        <v>58</v>
      </c>
      <c r="H564">
        <v>0.13400000000000001</v>
      </c>
      <c r="O564" t="s">
        <v>205</v>
      </c>
    </row>
    <row r="565" spans="2:15">
      <c r="B565" t="s">
        <v>3348</v>
      </c>
      <c r="C565" t="s">
        <v>409</v>
      </c>
      <c r="E565" t="s">
        <v>45</v>
      </c>
      <c r="H565">
        <v>0.111</v>
      </c>
      <c r="O565" t="s">
        <v>205</v>
      </c>
    </row>
    <row r="566" spans="2:15">
      <c r="B566" t="s">
        <v>3348</v>
      </c>
      <c r="C566" t="s">
        <v>409</v>
      </c>
      <c r="E566" t="s">
        <v>52</v>
      </c>
      <c r="H566">
        <v>6.0000000000000001E-3</v>
      </c>
      <c r="O566" t="s">
        <v>205</v>
      </c>
    </row>
    <row r="567" spans="2:15">
      <c r="B567" t="s">
        <v>3348</v>
      </c>
      <c r="C567" t="s">
        <v>409</v>
      </c>
      <c r="E567" t="s">
        <v>34</v>
      </c>
      <c r="H567">
        <v>2.9000000000000001E-2</v>
      </c>
      <c r="O567" t="s">
        <v>205</v>
      </c>
    </row>
    <row r="568" spans="2:15">
      <c r="B568" t="s">
        <v>3348</v>
      </c>
      <c r="C568" t="s">
        <v>409</v>
      </c>
      <c r="E568" t="s">
        <v>36</v>
      </c>
      <c r="H568">
        <v>7.0000000000000001E-3</v>
      </c>
      <c r="O568" t="s">
        <v>205</v>
      </c>
    </row>
    <row r="569" spans="2:15">
      <c r="B569" t="s">
        <v>3348</v>
      </c>
      <c r="C569" t="s">
        <v>409</v>
      </c>
      <c r="E569" t="s">
        <v>38</v>
      </c>
      <c r="H569">
        <v>0.14799999999999999</v>
      </c>
      <c r="O569" t="s">
        <v>205</v>
      </c>
    </row>
    <row r="570" spans="2:15">
      <c r="B570" t="s">
        <v>3348</v>
      </c>
      <c r="C570" t="s">
        <v>409</v>
      </c>
      <c r="E570" t="s">
        <v>50</v>
      </c>
      <c r="H570">
        <v>0.06</v>
      </c>
      <c r="O570" t="s">
        <v>205</v>
      </c>
    </row>
    <row r="571" spans="2:15">
      <c r="B571" t="s">
        <v>3348</v>
      </c>
      <c r="C571" t="s">
        <v>409</v>
      </c>
      <c r="E571" t="s">
        <v>54</v>
      </c>
      <c r="H571">
        <v>1.0999999999999999E-2</v>
      </c>
      <c r="O571" t="s">
        <v>205</v>
      </c>
    </row>
    <row r="572" spans="2:15">
      <c r="B572" t="s">
        <v>3348</v>
      </c>
      <c r="C572" t="s">
        <v>409</v>
      </c>
      <c r="D572" t="s">
        <v>127</v>
      </c>
      <c r="G572">
        <v>4.0000000000000001E-3</v>
      </c>
      <c r="O572" t="s">
        <v>205</v>
      </c>
    </row>
    <row r="573" spans="2:15">
      <c r="B573" t="s">
        <v>3348</v>
      </c>
      <c r="C573" t="s">
        <v>409</v>
      </c>
      <c r="D573" t="s">
        <v>129</v>
      </c>
      <c r="G573">
        <v>2E-3</v>
      </c>
      <c r="O573" t="s">
        <v>205</v>
      </c>
    </row>
    <row r="574" spans="2:15">
      <c r="B574" t="s">
        <v>3348</v>
      </c>
      <c r="C574" t="s">
        <v>409</v>
      </c>
      <c r="D574" t="s">
        <v>126</v>
      </c>
      <c r="G574">
        <v>1.7000000000000001E-2</v>
      </c>
      <c r="O574" t="s">
        <v>205</v>
      </c>
    </row>
    <row r="575" spans="2:15">
      <c r="B575" t="s">
        <v>3348</v>
      </c>
      <c r="C575" t="s">
        <v>409</v>
      </c>
      <c r="D575" t="s">
        <v>123</v>
      </c>
      <c r="G575">
        <v>5.0000000000000001E-3</v>
      </c>
      <c r="O575" t="s">
        <v>205</v>
      </c>
    </row>
    <row r="576" spans="2:15">
      <c r="B576" t="s">
        <v>3348</v>
      </c>
      <c r="C576" t="s">
        <v>409</v>
      </c>
      <c r="D576" t="s">
        <v>132</v>
      </c>
      <c r="G576">
        <v>3.2000000000000001E-2</v>
      </c>
      <c r="O576" t="s">
        <v>205</v>
      </c>
    </row>
    <row r="577" spans="2:19">
      <c r="B577" t="s">
        <v>3348</v>
      </c>
      <c r="C577" t="s">
        <v>409</v>
      </c>
      <c r="D577" t="s">
        <v>133</v>
      </c>
      <c r="G577">
        <v>1E-3</v>
      </c>
      <c r="O577" t="s">
        <v>205</v>
      </c>
    </row>
    <row r="578" spans="2:19">
      <c r="B578" t="s">
        <v>3349</v>
      </c>
      <c r="C578" t="s">
        <v>419</v>
      </c>
      <c r="J578">
        <v>1</v>
      </c>
      <c r="L578">
        <v>1.7129399999999999</v>
      </c>
      <c r="N578" t="s">
        <v>3349</v>
      </c>
      <c r="O578" t="s">
        <v>322</v>
      </c>
      <c r="P578" t="s">
        <v>419</v>
      </c>
      <c r="Q578" t="s">
        <v>420</v>
      </c>
      <c r="R578" t="s">
        <v>109</v>
      </c>
      <c r="S578" t="s">
        <v>163</v>
      </c>
    </row>
    <row r="579" spans="2:19">
      <c r="B579" t="s">
        <v>3349</v>
      </c>
      <c r="C579" t="s">
        <v>419</v>
      </c>
      <c r="F579" t="s">
        <v>11</v>
      </c>
      <c r="I579">
        <v>1</v>
      </c>
      <c r="O579" t="s">
        <v>205</v>
      </c>
    </row>
    <row r="580" spans="2:19">
      <c r="B580" t="s">
        <v>3349</v>
      </c>
      <c r="C580" t="s">
        <v>419</v>
      </c>
      <c r="E580" t="s">
        <v>39</v>
      </c>
      <c r="H580">
        <v>1</v>
      </c>
      <c r="O580" t="s">
        <v>205</v>
      </c>
    </row>
    <row r="581" spans="2:19">
      <c r="B581" t="s">
        <v>3349</v>
      </c>
      <c r="C581" t="s">
        <v>403</v>
      </c>
      <c r="J581">
        <v>0.45468599999999998</v>
      </c>
      <c r="K581">
        <v>0.37876700000000002</v>
      </c>
      <c r="N581" t="s">
        <v>3349</v>
      </c>
      <c r="O581" t="s">
        <v>322</v>
      </c>
      <c r="P581" t="s">
        <v>403</v>
      </c>
      <c r="Q581" t="s">
        <v>404</v>
      </c>
      <c r="R581" t="s">
        <v>109</v>
      </c>
      <c r="S581" t="s">
        <v>163</v>
      </c>
    </row>
    <row r="582" spans="2:19">
      <c r="B582" t="s">
        <v>3349</v>
      </c>
      <c r="C582" t="s">
        <v>403</v>
      </c>
      <c r="F582" t="s">
        <v>55</v>
      </c>
      <c r="I582">
        <v>1</v>
      </c>
      <c r="O582" t="s">
        <v>205</v>
      </c>
    </row>
    <row r="583" spans="2:19">
      <c r="B583" t="s">
        <v>3349</v>
      </c>
      <c r="C583" t="s">
        <v>403</v>
      </c>
      <c r="E583" t="s">
        <v>17</v>
      </c>
      <c r="H583">
        <v>1</v>
      </c>
      <c r="O583" t="s">
        <v>205</v>
      </c>
    </row>
    <row r="584" spans="2:19">
      <c r="B584" t="s">
        <v>3349</v>
      </c>
      <c r="C584" t="s">
        <v>413</v>
      </c>
      <c r="J584">
        <v>0.96618499999999996</v>
      </c>
      <c r="K584">
        <v>76.023700000000005</v>
      </c>
      <c r="N584" t="s">
        <v>3349</v>
      </c>
      <c r="O584" t="s">
        <v>322</v>
      </c>
      <c r="P584" t="s">
        <v>413</v>
      </c>
      <c r="Q584" t="s">
        <v>414</v>
      </c>
      <c r="R584" t="s">
        <v>109</v>
      </c>
      <c r="S584" t="s">
        <v>163</v>
      </c>
    </row>
    <row r="585" spans="2:19">
      <c r="B585" t="s">
        <v>3349</v>
      </c>
      <c r="C585" t="s">
        <v>413</v>
      </c>
      <c r="F585" t="s">
        <v>57</v>
      </c>
      <c r="I585">
        <v>7.8E-2</v>
      </c>
      <c r="O585" t="s">
        <v>205</v>
      </c>
    </row>
    <row r="586" spans="2:19">
      <c r="B586" t="s">
        <v>3349</v>
      </c>
      <c r="C586" t="s">
        <v>413</v>
      </c>
      <c r="F586" t="s">
        <v>41</v>
      </c>
      <c r="I586">
        <v>5.6000000000000001E-2</v>
      </c>
      <c r="O586" t="s">
        <v>205</v>
      </c>
    </row>
    <row r="587" spans="2:19">
      <c r="B587" t="s">
        <v>3349</v>
      </c>
      <c r="C587" t="s">
        <v>413</v>
      </c>
      <c r="F587" t="s">
        <v>43</v>
      </c>
      <c r="I587">
        <v>5.5E-2</v>
      </c>
      <c r="O587" t="s">
        <v>205</v>
      </c>
    </row>
    <row r="588" spans="2:19">
      <c r="B588" t="s">
        <v>3349</v>
      </c>
      <c r="C588" t="s">
        <v>413</v>
      </c>
      <c r="F588" t="s">
        <v>58</v>
      </c>
      <c r="I588">
        <v>7.0000000000000001E-3</v>
      </c>
      <c r="O588" t="s">
        <v>205</v>
      </c>
    </row>
    <row r="589" spans="2:19">
      <c r="B589" t="s">
        <v>3349</v>
      </c>
      <c r="C589" t="s">
        <v>413</v>
      </c>
      <c r="F589" t="s">
        <v>52</v>
      </c>
      <c r="I589">
        <v>0.14799999999999999</v>
      </c>
      <c r="O589" t="s">
        <v>205</v>
      </c>
    </row>
    <row r="590" spans="2:19">
      <c r="B590" t="s">
        <v>3349</v>
      </c>
      <c r="C590" t="s">
        <v>413</v>
      </c>
      <c r="F590" t="s">
        <v>34</v>
      </c>
      <c r="I590">
        <v>3.5999999999999997E-2</v>
      </c>
      <c r="O590" t="s">
        <v>205</v>
      </c>
    </row>
    <row r="591" spans="2:19">
      <c r="B591" t="s">
        <v>3349</v>
      </c>
      <c r="C591" t="s">
        <v>413</v>
      </c>
      <c r="F591" t="s">
        <v>38</v>
      </c>
      <c r="I591">
        <v>0.57599999999999996</v>
      </c>
      <c r="O591" t="s">
        <v>205</v>
      </c>
    </row>
    <row r="592" spans="2:19">
      <c r="B592" t="s">
        <v>3349</v>
      </c>
      <c r="C592" t="s">
        <v>413</v>
      </c>
      <c r="F592" t="s">
        <v>50</v>
      </c>
      <c r="I592">
        <v>4.5999999999999999E-2</v>
      </c>
      <c r="O592" t="s">
        <v>205</v>
      </c>
    </row>
    <row r="593" spans="2:19">
      <c r="B593" t="s">
        <v>3349</v>
      </c>
      <c r="C593" t="s">
        <v>413</v>
      </c>
      <c r="E593" t="s">
        <v>56</v>
      </c>
      <c r="H593">
        <v>1</v>
      </c>
      <c r="O593" t="s">
        <v>205</v>
      </c>
    </row>
    <row r="594" spans="2:19">
      <c r="B594" t="s">
        <v>3349</v>
      </c>
      <c r="C594" t="s">
        <v>407</v>
      </c>
      <c r="J594">
        <v>1.00254</v>
      </c>
      <c r="L594">
        <v>203.94900000000001</v>
      </c>
      <c r="N594" t="s">
        <v>3349</v>
      </c>
      <c r="O594" t="s">
        <v>322</v>
      </c>
      <c r="P594" t="s">
        <v>407</v>
      </c>
      <c r="Q594" t="s">
        <v>408</v>
      </c>
      <c r="R594" t="s">
        <v>109</v>
      </c>
      <c r="S594" t="s">
        <v>163</v>
      </c>
    </row>
    <row r="595" spans="2:19">
      <c r="B595" t="s">
        <v>3349</v>
      </c>
      <c r="C595" t="s">
        <v>407</v>
      </c>
      <c r="F595" t="s">
        <v>14</v>
      </c>
      <c r="I595">
        <v>1.0999999999999999E-2</v>
      </c>
      <c r="O595" t="s">
        <v>205</v>
      </c>
    </row>
    <row r="596" spans="2:19">
      <c r="B596" t="s">
        <v>3349</v>
      </c>
      <c r="C596" t="s">
        <v>407</v>
      </c>
      <c r="F596" t="s">
        <v>41</v>
      </c>
      <c r="I596">
        <v>0.35299999999999998</v>
      </c>
      <c r="O596" t="s">
        <v>205</v>
      </c>
    </row>
    <row r="597" spans="2:19">
      <c r="B597" t="s">
        <v>3349</v>
      </c>
      <c r="C597" t="s">
        <v>407</v>
      </c>
      <c r="F597" t="s">
        <v>58</v>
      </c>
      <c r="I597">
        <v>0.218</v>
      </c>
      <c r="O597" t="s">
        <v>205</v>
      </c>
    </row>
    <row r="598" spans="2:19">
      <c r="B598" t="s">
        <v>3349</v>
      </c>
      <c r="C598" t="s">
        <v>407</v>
      </c>
      <c r="F598" t="s">
        <v>45</v>
      </c>
      <c r="I598">
        <v>2.1000000000000001E-2</v>
      </c>
      <c r="O598" t="s">
        <v>205</v>
      </c>
    </row>
    <row r="599" spans="2:19">
      <c r="B599" t="s">
        <v>3349</v>
      </c>
      <c r="C599" t="s">
        <v>407</v>
      </c>
      <c r="F599" t="s">
        <v>38</v>
      </c>
      <c r="I599">
        <v>0.24299999999999999</v>
      </c>
      <c r="O599" t="s">
        <v>205</v>
      </c>
    </row>
    <row r="600" spans="2:19">
      <c r="B600" t="s">
        <v>3349</v>
      </c>
      <c r="C600" t="s">
        <v>407</v>
      </c>
      <c r="F600" t="s">
        <v>50</v>
      </c>
      <c r="I600">
        <v>0.154</v>
      </c>
      <c r="O600" t="s">
        <v>205</v>
      </c>
    </row>
    <row r="601" spans="2:19">
      <c r="B601" t="s">
        <v>3349</v>
      </c>
      <c r="C601" t="s">
        <v>407</v>
      </c>
      <c r="E601" t="s">
        <v>56</v>
      </c>
      <c r="H601">
        <v>0.99299999999999999</v>
      </c>
      <c r="O601" t="s">
        <v>205</v>
      </c>
    </row>
    <row r="602" spans="2:19">
      <c r="B602" t="s">
        <v>3349</v>
      </c>
      <c r="C602" t="s">
        <v>407</v>
      </c>
      <c r="E602" t="s">
        <v>43</v>
      </c>
      <c r="H602">
        <v>6.0000000000000001E-3</v>
      </c>
      <c r="O602" t="s">
        <v>205</v>
      </c>
    </row>
    <row r="603" spans="2:19">
      <c r="B603" t="s">
        <v>3349</v>
      </c>
      <c r="C603" t="s">
        <v>407</v>
      </c>
      <c r="E603" t="s">
        <v>52</v>
      </c>
      <c r="H603">
        <v>0</v>
      </c>
      <c r="O603" t="s">
        <v>205</v>
      </c>
    </row>
    <row r="604" spans="2:19">
      <c r="B604" t="s">
        <v>3349</v>
      </c>
      <c r="C604" t="s">
        <v>409</v>
      </c>
      <c r="J604">
        <v>1.0140100000000001</v>
      </c>
      <c r="K604">
        <v>4414.41</v>
      </c>
      <c r="N604" t="s">
        <v>3349</v>
      </c>
      <c r="O604" t="s">
        <v>322</v>
      </c>
      <c r="P604" t="s">
        <v>409</v>
      </c>
      <c r="Q604" t="s">
        <v>410</v>
      </c>
      <c r="R604" t="s">
        <v>109</v>
      </c>
      <c r="S604" t="s">
        <v>163</v>
      </c>
    </row>
    <row r="605" spans="2:19">
      <c r="B605" t="s">
        <v>3349</v>
      </c>
      <c r="C605" t="s">
        <v>409</v>
      </c>
      <c r="F605" t="s">
        <v>20</v>
      </c>
      <c r="I605">
        <v>0.872</v>
      </c>
      <c r="O605" t="s">
        <v>205</v>
      </c>
    </row>
    <row r="606" spans="2:19">
      <c r="B606" t="s">
        <v>3349</v>
      </c>
      <c r="C606" t="s">
        <v>409</v>
      </c>
      <c r="F606" t="s">
        <v>56</v>
      </c>
      <c r="I606">
        <v>0.128</v>
      </c>
      <c r="O606" t="s">
        <v>205</v>
      </c>
    </row>
    <row r="607" spans="2:19">
      <c r="B607" t="s">
        <v>3349</v>
      </c>
      <c r="C607" t="s">
        <v>409</v>
      </c>
      <c r="E607" t="s">
        <v>57</v>
      </c>
      <c r="H607">
        <v>3.9E-2</v>
      </c>
      <c r="O607" t="s">
        <v>205</v>
      </c>
    </row>
    <row r="608" spans="2:19">
      <c r="B608" t="s">
        <v>3349</v>
      </c>
      <c r="C608" t="s">
        <v>409</v>
      </c>
      <c r="E608" t="s">
        <v>14</v>
      </c>
      <c r="H608">
        <v>3.7999999999999999E-2</v>
      </c>
      <c r="O608" t="s">
        <v>205</v>
      </c>
    </row>
    <row r="609" spans="2:15">
      <c r="B609" t="s">
        <v>3349</v>
      </c>
      <c r="C609" t="s">
        <v>409</v>
      </c>
      <c r="E609" t="s">
        <v>41</v>
      </c>
      <c r="H609">
        <v>0.40300000000000002</v>
      </c>
      <c r="O609" t="s">
        <v>205</v>
      </c>
    </row>
    <row r="610" spans="2:15">
      <c r="B610" t="s">
        <v>3349</v>
      </c>
      <c r="C610" t="s">
        <v>409</v>
      </c>
      <c r="E610" t="s">
        <v>43</v>
      </c>
      <c r="H610">
        <v>0.21299999999999999</v>
      </c>
      <c r="O610" t="s">
        <v>205</v>
      </c>
    </row>
    <row r="611" spans="2:15">
      <c r="B611" t="s">
        <v>3349</v>
      </c>
      <c r="C611" t="s">
        <v>409</v>
      </c>
      <c r="E611" t="s">
        <v>58</v>
      </c>
      <c r="H611">
        <v>0.108</v>
      </c>
      <c r="O611" t="s">
        <v>205</v>
      </c>
    </row>
    <row r="612" spans="2:15">
      <c r="B612" t="s">
        <v>3349</v>
      </c>
      <c r="C612" t="s">
        <v>409</v>
      </c>
      <c r="E612" t="s">
        <v>45</v>
      </c>
      <c r="H612">
        <v>5.3999999999999999E-2</v>
      </c>
      <c r="O612" t="s">
        <v>205</v>
      </c>
    </row>
    <row r="613" spans="2:15">
      <c r="B613" t="s">
        <v>3349</v>
      </c>
      <c r="C613" t="s">
        <v>409</v>
      </c>
      <c r="E613" t="s">
        <v>52</v>
      </c>
      <c r="H613">
        <v>5.0000000000000001E-3</v>
      </c>
      <c r="O613" t="s">
        <v>205</v>
      </c>
    </row>
    <row r="614" spans="2:15">
      <c r="B614" t="s">
        <v>3349</v>
      </c>
      <c r="C614" t="s">
        <v>409</v>
      </c>
      <c r="E614" t="s">
        <v>34</v>
      </c>
      <c r="H614">
        <v>2.1999999999999999E-2</v>
      </c>
      <c r="O614" t="s">
        <v>205</v>
      </c>
    </row>
    <row r="615" spans="2:15">
      <c r="B615" t="s">
        <v>3349</v>
      </c>
      <c r="C615" t="s">
        <v>409</v>
      </c>
      <c r="E615" t="s">
        <v>36</v>
      </c>
      <c r="H615">
        <v>0.01</v>
      </c>
      <c r="O615" t="s">
        <v>205</v>
      </c>
    </row>
    <row r="616" spans="2:15">
      <c r="B616" t="s">
        <v>3349</v>
      </c>
      <c r="C616" t="s">
        <v>409</v>
      </c>
      <c r="E616" t="s">
        <v>38</v>
      </c>
      <c r="H616">
        <v>6.6000000000000003E-2</v>
      </c>
      <c r="O616" t="s">
        <v>205</v>
      </c>
    </row>
    <row r="617" spans="2:15">
      <c r="B617" t="s">
        <v>3349</v>
      </c>
      <c r="C617" t="s">
        <v>409</v>
      </c>
      <c r="E617" t="s">
        <v>50</v>
      </c>
      <c r="H617">
        <v>3.4000000000000002E-2</v>
      </c>
      <c r="O617" t="s">
        <v>205</v>
      </c>
    </row>
    <row r="618" spans="2:15">
      <c r="B618" t="s">
        <v>3349</v>
      </c>
      <c r="C618" t="s">
        <v>409</v>
      </c>
      <c r="E618" t="s">
        <v>54</v>
      </c>
      <c r="H618">
        <v>8.9999999999999993E-3</v>
      </c>
      <c r="O618" t="s">
        <v>205</v>
      </c>
    </row>
    <row r="619" spans="2:15">
      <c r="B619" t="s">
        <v>3349</v>
      </c>
      <c r="C619" t="s">
        <v>409</v>
      </c>
      <c r="D619" t="s">
        <v>127</v>
      </c>
      <c r="G619">
        <v>6.0000000000000001E-3</v>
      </c>
      <c r="O619" t="s">
        <v>205</v>
      </c>
    </row>
    <row r="620" spans="2:15">
      <c r="B620" t="s">
        <v>3349</v>
      </c>
      <c r="C620" t="s">
        <v>409</v>
      </c>
      <c r="D620" t="s">
        <v>129</v>
      </c>
      <c r="G620">
        <v>8.0000000000000002E-3</v>
      </c>
      <c r="O620" t="s">
        <v>205</v>
      </c>
    </row>
    <row r="621" spans="2:15">
      <c r="B621" t="s">
        <v>3349</v>
      </c>
      <c r="C621" t="s">
        <v>409</v>
      </c>
      <c r="D621" t="s">
        <v>126</v>
      </c>
      <c r="G621">
        <v>1.0999999999999999E-2</v>
      </c>
      <c r="O621" t="s">
        <v>205</v>
      </c>
    </row>
    <row r="622" spans="2:15">
      <c r="B622" t="s">
        <v>3349</v>
      </c>
      <c r="C622" t="s">
        <v>409</v>
      </c>
      <c r="D622" t="s">
        <v>123</v>
      </c>
      <c r="G622">
        <v>1.2E-2</v>
      </c>
      <c r="O622" t="s">
        <v>205</v>
      </c>
    </row>
    <row r="623" spans="2:15">
      <c r="B623" t="s">
        <v>3349</v>
      </c>
      <c r="C623" t="s">
        <v>409</v>
      </c>
      <c r="D623" t="s">
        <v>132</v>
      </c>
      <c r="G623">
        <v>2.8000000000000001E-2</v>
      </c>
      <c r="O623" t="s">
        <v>205</v>
      </c>
    </row>
    <row r="624" spans="2:15">
      <c r="B624" t="s">
        <v>3349</v>
      </c>
      <c r="C624" t="s">
        <v>409</v>
      </c>
      <c r="D624" t="s">
        <v>133</v>
      </c>
      <c r="G624">
        <v>1E-3</v>
      </c>
      <c r="O624" t="s">
        <v>205</v>
      </c>
    </row>
    <row r="625" spans="2:19">
      <c r="B625" t="s">
        <v>3350</v>
      </c>
      <c r="C625" t="s">
        <v>419</v>
      </c>
      <c r="J625">
        <v>0.99800999999999995</v>
      </c>
      <c r="L625">
        <v>0.201599</v>
      </c>
      <c r="N625" t="s">
        <v>3350</v>
      </c>
      <c r="O625" t="s">
        <v>322</v>
      </c>
      <c r="P625" t="s">
        <v>419</v>
      </c>
      <c r="Q625" t="s">
        <v>420</v>
      </c>
      <c r="R625" t="s">
        <v>109</v>
      </c>
      <c r="S625" t="s">
        <v>163</v>
      </c>
    </row>
    <row r="626" spans="2:19">
      <c r="B626" t="s">
        <v>3350</v>
      </c>
      <c r="C626" t="s">
        <v>419</v>
      </c>
      <c r="F626" t="s">
        <v>11</v>
      </c>
      <c r="I626">
        <v>1</v>
      </c>
      <c r="O626" t="s">
        <v>205</v>
      </c>
    </row>
    <row r="627" spans="2:19">
      <c r="B627" t="s">
        <v>3350</v>
      </c>
      <c r="C627" t="s">
        <v>419</v>
      </c>
      <c r="E627" t="s">
        <v>39</v>
      </c>
      <c r="H627">
        <v>1</v>
      </c>
      <c r="O627" t="s">
        <v>205</v>
      </c>
    </row>
    <row r="628" spans="2:19">
      <c r="B628" t="s">
        <v>3350</v>
      </c>
      <c r="C628" t="s">
        <v>403</v>
      </c>
      <c r="J628">
        <v>0.41583500000000001</v>
      </c>
      <c r="K628">
        <v>0.45365699999999998</v>
      </c>
      <c r="N628" t="s">
        <v>3350</v>
      </c>
      <c r="O628" t="s">
        <v>322</v>
      </c>
      <c r="P628" t="s">
        <v>403</v>
      </c>
      <c r="Q628" t="s">
        <v>404</v>
      </c>
      <c r="R628" t="s">
        <v>109</v>
      </c>
      <c r="S628" t="s">
        <v>163</v>
      </c>
    </row>
    <row r="629" spans="2:19">
      <c r="B629" t="s">
        <v>3350</v>
      </c>
      <c r="C629" t="s">
        <v>403</v>
      </c>
      <c r="F629" t="s">
        <v>55</v>
      </c>
      <c r="I629">
        <v>1</v>
      </c>
      <c r="O629" t="s">
        <v>205</v>
      </c>
    </row>
    <row r="630" spans="2:19">
      <c r="B630" t="s">
        <v>3350</v>
      </c>
      <c r="C630" t="s">
        <v>403</v>
      </c>
      <c r="E630" t="s">
        <v>17</v>
      </c>
      <c r="H630">
        <v>1</v>
      </c>
      <c r="O630" t="s">
        <v>205</v>
      </c>
    </row>
    <row r="631" spans="2:19">
      <c r="B631" t="s">
        <v>3350</v>
      </c>
      <c r="C631" t="s">
        <v>411</v>
      </c>
      <c r="J631">
        <v>0.75402800000000003</v>
      </c>
      <c r="L631">
        <v>16.888100000000001</v>
      </c>
      <c r="N631" t="s">
        <v>3350</v>
      </c>
      <c r="O631" t="s">
        <v>322</v>
      </c>
      <c r="P631" t="s">
        <v>411</v>
      </c>
      <c r="Q631" t="s">
        <v>412</v>
      </c>
      <c r="R631" t="s">
        <v>109</v>
      </c>
      <c r="S631" t="s">
        <v>163</v>
      </c>
    </row>
    <row r="632" spans="2:19">
      <c r="B632" t="s">
        <v>3350</v>
      </c>
      <c r="C632" t="s">
        <v>411</v>
      </c>
      <c r="F632" t="s">
        <v>39</v>
      </c>
      <c r="I632">
        <v>1</v>
      </c>
      <c r="O632" t="s">
        <v>205</v>
      </c>
    </row>
    <row r="633" spans="2:19">
      <c r="B633" t="s">
        <v>3350</v>
      </c>
      <c r="C633" t="s">
        <v>411</v>
      </c>
      <c r="E633" t="s">
        <v>47</v>
      </c>
      <c r="H633">
        <v>1</v>
      </c>
      <c r="O633" t="s">
        <v>205</v>
      </c>
    </row>
    <row r="634" spans="2:19">
      <c r="B634" t="s">
        <v>3350</v>
      </c>
      <c r="C634" t="s">
        <v>413</v>
      </c>
      <c r="J634">
        <v>0.94347899999999996</v>
      </c>
      <c r="K634">
        <v>12.9762</v>
      </c>
      <c r="N634" t="s">
        <v>3350</v>
      </c>
      <c r="O634" t="s">
        <v>322</v>
      </c>
      <c r="P634" t="s">
        <v>413</v>
      </c>
      <c r="Q634" t="s">
        <v>414</v>
      </c>
      <c r="R634" t="s">
        <v>109</v>
      </c>
      <c r="S634" t="s">
        <v>163</v>
      </c>
    </row>
    <row r="635" spans="2:19">
      <c r="B635" t="s">
        <v>3350</v>
      </c>
      <c r="C635" t="s">
        <v>413</v>
      </c>
      <c r="F635" t="s">
        <v>34</v>
      </c>
      <c r="I635">
        <v>0.32300000000000001</v>
      </c>
      <c r="O635" t="s">
        <v>205</v>
      </c>
    </row>
    <row r="636" spans="2:19">
      <c r="B636" t="s">
        <v>3350</v>
      </c>
      <c r="C636" t="s">
        <v>413</v>
      </c>
      <c r="F636" t="s">
        <v>38</v>
      </c>
      <c r="I636">
        <v>0.624</v>
      </c>
      <c r="O636" t="s">
        <v>205</v>
      </c>
    </row>
    <row r="637" spans="2:19">
      <c r="B637" t="s">
        <v>3350</v>
      </c>
      <c r="C637" t="s">
        <v>413</v>
      </c>
      <c r="F637" t="s">
        <v>50</v>
      </c>
      <c r="I637">
        <v>4.3999999999999997E-2</v>
      </c>
      <c r="O637" t="s">
        <v>205</v>
      </c>
    </row>
    <row r="638" spans="2:19">
      <c r="B638" t="s">
        <v>3350</v>
      </c>
      <c r="C638" t="s">
        <v>413</v>
      </c>
      <c r="F638" t="s">
        <v>54</v>
      </c>
      <c r="I638">
        <v>0.01</v>
      </c>
      <c r="O638" t="s">
        <v>205</v>
      </c>
    </row>
    <row r="639" spans="2:19">
      <c r="B639" t="s">
        <v>3350</v>
      </c>
      <c r="C639" t="s">
        <v>413</v>
      </c>
      <c r="E639" t="s">
        <v>56</v>
      </c>
      <c r="H639">
        <v>1</v>
      </c>
      <c r="O639" t="s">
        <v>205</v>
      </c>
    </row>
    <row r="640" spans="2:19">
      <c r="B640" t="s">
        <v>3350</v>
      </c>
      <c r="C640" t="s">
        <v>407</v>
      </c>
      <c r="J640">
        <v>1.0810599999999999</v>
      </c>
      <c r="L640">
        <v>14.4415</v>
      </c>
      <c r="N640" t="s">
        <v>3350</v>
      </c>
      <c r="O640" t="s">
        <v>322</v>
      </c>
      <c r="P640" t="s">
        <v>407</v>
      </c>
      <c r="Q640" t="s">
        <v>408</v>
      </c>
      <c r="R640" t="s">
        <v>109</v>
      </c>
      <c r="S640" t="s">
        <v>163</v>
      </c>
    </row>
    <row r="641" spans="2:19">
      <c r="B641" t="s">
        <v>3350</v>
      </c>
      <c r="C641" t="s">
        <v>407</v>
      </c>
      <c r="F641" t="s">
        <v>20</v>
      </c>
      <c r="I641">
        <v>3.0000000000000001E-3</v>
      </c>
      <c r="O641" t="s">
        <v>205</v>
      </c>
    </row>
    <row r="642" spans="2:19">
      <c r="B642" t="s">
        <v>3350</v>
      </c>
      <c r="C642" t="s">
        <v>407</v>
      </c>
      <c r="F642" t="s">
        <v>41</v>
      </c>
      <c r="I642">
        <v>0.69599999999999995</v>
      </c>
      <c r="O642" t="s">
        <v>205</v>
      </c>
    </row>
    <row r="643" spans="2:19">
      <c r="B643" t="s">
        <v>3350</v>
      </c>
      <c r="C643" t="s">
        <v>407</v>
      </c>
      <c r="F643" t="s">
        <v>43</v>
      </c>
      <c r="I643">
        <v>1E-3</v>
      </c>
      <c r="O643" t="s">
        <v>205</v>
      </c>
    </row>
    <row r="644" spans="2:19">
      <c r="B644" t="s">
        <v>3350</v>
      </c>
      <c r="C644" t="s">
        <v>407</v>
      </c>
      <c r="F644" t="s">
        <v>58</v>
      </c>
      <c r="I644">
        <v>1.2999999999999999E-2</v>
      </c>
      <c r="O644" t="s">
        <v>205</v>
      </c>
    </row>
    <row r="645" spans="2:19">
      <c r="B645" t="s">
        <v>3350</v>
      </c>
      <c r="C645" t="s">
        <v>407</v>
      </c>
      <c r="F645" t="s">
        <v>45</v>
      </c>
      <c r="I645">
        <v>4.0000000000000001E-3</v>
      </c>
      <c r="O645" t="s">
        <v>205</v>
      </c>
    </row>
    <row r="646" spans="2:19">
      <c r="B646" t="s">
        <v>3350</v>
      </c>
      <c r="C646" t="s">
        <v>407</v>
      </c>
      <c r="F646" t="s">
        <v>40</v>
      </c>
      <c r="I646">
        <v>0.27600000000000002</v>
      </c>
      <c r="O646" t="s">
        <v>205</v>
      </c>
    </row>
    <row r="647" spans="2:19">
      <c r="B647" t="s">
        <v>3350</v>
      </c>
      <c r="C647" t="s">
        <v>407</v>
      </c>
      <c r="F647" t="s">
        <v>50</v>
      </c>
      <c r="I647">
        <v>8.9999999999999993E-3</v>
      </c>
      <c r="O647" t="s">
        <v>205</v>
      </c>
    </row>
    <row r="648" spans="2:19">
      <c r="B648" t="s">
        <v>3350</v>
      </c>
      <c r="C648" t="s">
        <v>407</v>
      </c>
      <c r="E648" t="s">
        <v>56</v>
      </c>
      <c r="H648">
        <v>0.68500000000000005</v>
      </c>
      <c r="O648" t="s">
        <v>205</v>
      </c>
    </row>
    <row r="649" spans="2:19">
      <c r="B649" t="s">
        <v>3350</v>
      </c>
      <c r="C649" t="s">
        <v>407</v>
      </c>
      <c r="E649" t="s">
        <v>34</v>
      </c>
      <c r="H649">
        <v>0.222</v>
      </c>
      <c r="O649" t="s">
        <v>205</v>
      </c>
    </row>
    <row r="650" spans="2:19">
      <c r="B650" t="s">
        <v>3350</v>
      </c>
      <c r="C650" t="s">
        <v>407</v>
      </c>
      <c r="E650" t="s">
        <v>36</v>
      </c>
      <c r="H650">
        <v>2.5999999999999999E-2</v>
      </c>
      <c r="O650" t="s">
        <v>205</v>
      </c>
    </row>
    <row r="651" spans="2:19">
      <c r="B651" t="s">
        <v>3350</v>
      </c>
      <c r="C651" t="s">
        <v>407</v>
      </c>
      <c r="E651" t="s">
        <v>38</v>
      </c>
      <c r="H651">
        <v>6.7000000000000004E-2</v>
      </c>
      <c r="O651" t="s">
        <v>205</v>
      </c>
    </row>
    <row r="652" spans="2:19">
      <c r="B652" t="s">
        <v>3350</v>
      </c>
      <c r="C652" t="s">
        <v>409</v>
      </c>
      <c r="J652">
        <v>1.0033399999999999</v>
      </c>
      <c r="K652">
        <v>1309.98</v>
      </c>
      <c r="N652" t="s">
        <v>3350</v>
      </c>
      <c r="O652" t="s">
        <v>322</v>
      </c>
      <c r="P652" t="s">
        <v>409</v>
      </c>
      <c r="Q652" t="s">
        <v>410</v>
      </c>
      <c r="R652" t="s">
        <v>109</v>
      </c>
      <c r="S652" t="s">
        <v>163</v>
      </c>
    </row>
    <row r="653" spans="2:19">
      <c r="B653" t="s">
        <v>3350</v>
      </c>
      <c r="C653" t="s">
        <v>409</v>
      </c>
      <c r="F653" t="s">
        <v>20</v>
      </c>
      <c r="I653">
        <v>0.92400000000000004</v>
      </c>
      <c r="O653" t="s">
        <v>205</v>
      </c>
    </row>
    <row r="654" spans="2:19">
      <c r="B654" t="s">
        <v>3350</v>
      </c>
      <c r="C654" t="s">
        <v>409</v>
      </c>
      <c r="F654" t="s">
        <v>56</v>
      </c>
      <c r="I654">
        <v>5.5E-2</v>
      </c>
      <c r="O654" t="s">
        <v>205</v>
      </c>
    </row>
    <row r="655" spans="2:19">
      <c r="B655" t="s">
        <v>3350</v>
      </c>
      <c r="C655" t="s">
        <v>409</v>
      </c>
      <c r="F655" t="s">
        <v>47</v>
      </c>
      <c r="I655">
        <v>1.2999999999999999E-2</v>
      </c>
      <c r="O655" t="s">
        <v>205</v>
      </c>
    </row>
    <row r="656" spans="2:19">
      <c r="B656" t="s">
        <v>3350</v>
      </c>
      <c r="C656" t="s">
        <v>409</v>
      </c>
      <c r="F656" t="s">
        <v>40</v>
      </c>
      <c r="I656">
        <v>8.0000000000000002E-3</v>
      </c>
      <c r="O656" t="s">
        <v>205</v>
      </c>
    </row>
    <row r="657" spans="2:15">
      <c r="B657" t="s">
        <v>3350</v>
      </c>
      <c r="C657" t="s">
        <v>409</v>
      </c>
      <c r="E657" t="s">
        <v>57</v>
      </c>
      <c r="H657">
        <v>5.6000000000000001E-2</v>
      </c>
      <c r="O657" t="s">
        <v>205</v>
      </c>
    </row>
    <row r="658" spans="2:15">
      <c r="B658" t="s">
        <v>3350</v>
      </c>
      <c r="C658" t="s">
        <v>409</v>
      </c>
      <c r="E658" t="s">
        <v>14</v>
      </c>
      <c r="H658">
        <v>1.9E-2</v>
      </c>
      <c r="O658" t="s">
        <v>205</v>
      </c>
    </row>
    <row r="659" spans="2:15">
      <c r="B659" t="s">
        <v>3350</v>
      </c>
      <c r="C659" t="s">
        <v>409</v>
      </c>
      <c r="E659" t="s">
        <v>41</v>
      </c>
      <c r="H659">
        <v>0.44400000000000001</v>
      </c>
      <c r="O659" t="s">
        <v>205</v>
      </c>
    </row>
    <row r="660" spans="2:15">
      <c r="B660" t="s">
        <v>3350</v>
      </c>
      <c r="C660" t="s">
        <v>409</v>
      </c>
      <c r="E660" t="s">
        <v>43</v>
      </c>
      <c r="H660">
        <v>0.23699999999999999</v>
      </c>
      <c r="O660" t="s">
        <v>205</v>
      </c>
    </row>
    <row r="661" spans="2:15">
      <c r="B661" t="s">
        <v>3350</v>
      </c>
      <c r="C661" t="s">
        <v>409</v>
      </c>
      <c r="E661" t="s">
        <v>58</v>
      </c>
      <c r="H661">
        <v>3.5999999999999997E-2</v>
      </c>
      <c r="O661" t="s">
        <v>205</v>
      </c>
    </row>
    <row r="662" spans="2:15">
      <c r="B662" t="s">
        <v>3350</v>
      </c>
      <c r="C662" t="s">
        <v>409</v>
      </c>
      <c r="E662" t="s">
        <v>45</v>
      </c>
      <c r="H662">
        <v>4.2000000000000003E-2</v>
      </c>
      <c r="O662" t="s">
        <v>205</v>
      </c>
    </row>
    <row r="663" spans="2:15">
      <c r="B663" t="s">
        <v>3350</v>
      </c>
      <c r="C663" t="s">
        <v>409</v>
      </c>
      <c r="E663" t="s">
        <v>52</v>
      </c>
      <c r="H663">
        <v>0</v>
      </c>
      <c r="O663" t="s">
        <v>205</v>
      </c>
    </row>
    <row r="664" spans="2:15">
      <c r="B664" t="s">
        <v>3350</v>
      </c>
      <c r="C664" t="s">
        <v>409</v>
      </c>
      <c r="E664" t="s">
        <v>34</v>
      </c>
      <c r="H664">
        <v>3.6999999999999998E-2</v>
      </c>
      <c r="O664" t="s">
        <v>205</v>
      </c>
    </row>
    <row r="665" spans="2:15">
      <c r="B665" t="s">
        <v>3350</v>
      </c>
      <c r="C665" t="s">
        <v>409</v>
      </c>
      <c r="E665" t="s">
        <v>36</v>
      </c>
      <c r="H665">
        <v>0.01</v>
      </c>
      <c r="O665" t="s">
        <v>205</v>
      </c>
    </row>
    <row r="666" spans="2:15">
      <c r="B666" t="s">
        <v>3350</v>
      </c>
      <c r="C666" t="s">
        <v>409</v>
      </c>
      <c r="E666" t="s">
        <v>38</v>
      </c>
      <c r="H666">
        <v>5.1999999999999998E-2</v>
      </c>
      <c r="O666" t="s">
        <v>205</v>
      </c>
    </row>
    <row r="667" spans="2:15">
      <c r="B667" t="s">
        <v>3350</v>
      </c>
      <c r="C667" t="s">
        <v>409</v>
      </c>
      <c r="E667" t="s">
        <v>50</v>
      </c>
      <c r="H667">
        <v>3.2000000000000001E-2</v>
      </c>
      <c r="O667" t="s">
        <v>205</v>
      </c>
    </row>
    <row r="668" spans="2:15">
      <c r="B668" t="s">
        <v>3350</v>
      </c>
      <c r="C668" t="s">
        <v>409</v>
      </c>
      <c r="E668" t="s">
        <v>54</v>
      </c>
      <c r="H668">
        <v>3.4000000000000002E-2</v>
      </c>
      <c r="O668" t="s">
        <v>205</v>
      </c>
    </row>
    <row r="669" spans="2:15">
      <c r="B669" t="s">
        <v>3350</v>
      </c>
      <c r="C669" t="s">
        <v>409</v>
      </c>
      <c r="D669" t="s">
        <v>122</v>
      </c>
      <c r="G669">
        <v>0</v>
      </c>
      <c r="O669" t="s">
        <v>205</v>
      </c>
    </row>
    <row r="670" spans="2:15">
      <c r="B670" t="s">
        <v>3350</v>
      </c>
      <c r="C670" t="s">
        <v>409</v>
      </c>
      <c r="D670" t="s">
        <v>127</v>
      </c>
      <c r="G670">
        <v>8.0000000000000002E-3</v>
      </c>
      <c r="O670" t="s">
        <v>205</v>
      </c>
    </row>
    <row r="671" spans="2:15">
      <c r="B671" t="s">
        <v>3350</v>
      </c>
      <c r="C671" t="s">
        <v>409</v>
      </c>
      <c r="D671" t="s">
        <v>129</v>
      </c>
      <c r="G671">
        <v>1E-3</v>
      </c>
      <c r="O671" t="s">
        <v>205</v>
      </c>
    </row>
    <row r="672" spans="2:15">
      <c r="B672" t="s">
        <v>3350</v>
      </c>
      <c r="C672" t="s">
        <v>409</v>
      </c>
      <c r="D672" t="s">
        <v>126</v>
      </c>
      <c r="G672">
        <v>1.6E-2</v>
      </c>
      <c r="O672" t="s">
        <v>205</v>
      </c>
    </row>
    <row r="673" spans="2:19">
      <c r="B673" t="s">
        <v>3350</v>
      </c>
      <c r="C673" t="s">
        <v>409</v>
      </c>
      <c r="D673" t="s">
        <v>123</v>
      </c>
      <c r="G673">
        <v>1.2999999999999999E-2</v>
      </c>
      <c r="O673" t="s">
        <v>205</v>
      </c>
    </row>
    <row r="674" spans="2:19">
      <c r="B674" t="s">
        <v>3350</v>
      </c>
      <c r="C674" t="s">
        <v>409</v>
      </c>
      <c r="D674" t="s">
        <v>132</v>
      </c>
      <c r="G674">
        <v>3.4000000000000002E-2</v>
      </c>
      <c r="O674" t="s">
        <v>205</v>
      </c>
    </row>
    <row r="675" spans="2:19">
      <c r="B675" t="s">
        <v>3350</v>
      </c>
      <c r="C675" t="s">
        <v>409</v>
      </c>
      <c r="D675" t="s">
        <v>133</v>
      </c>
      <c r="G675">
        <v>0</v>
      </c>
      <c r="O675" t="s">
        <v>205</v>
      </c>
    </row>
    <row r="676" spans="2:19">
      <c r="B676" t="s">
        <v>3351</v>
      </c>
      <c r="C676" t="s">
        <v>419</v>
      </c>
      <c r="J676">
        <v>0.999691</v>
      </c>
      <c r="L676">
        <v>0.32490000000000002</v>
      </c>
      <c r="N676" t="s">
        <v>3351</v>
      </c>
      <c r="O676" t="s">
        <v>322</v>
      </c>
      <c r="P676" t="s">
        <v>419</v>
      </c>
      <c r="Q676" t="s">
        <v>420</v>
      </c>
      <c r="R676" t="s">
        <v>109</v>
      </c>
      <c r="S676" t="s">
        <v>163</v>
      </c>
    </row>
    <row r="677" spans="2:19">
      <c r="B677" t="s">
        <v>3351</v>
      </c>
      <c r="C677" t="s">
        <v>419</v>
      </c>
      <c r="F677" t="s">
        <v>11</v>
      </c>
      <c r="I677">
        <v>1</v>
      </c>
      <c r="O677" t="s">
        <v>205</v>
      </c>
    </row>
    <row r="678" spans="2:19">
      <c r="B678" t="s">
        <v>3351</v>
      </c>
      <c r="C678" t="s">
        <v>419</v>
      </c>
      <c r="E678" t="s">
        <v>39</v>
      </c>
      <c r="H678">
        <v>1</v>
      </c>
      <c r="O678" t="s">
        <v>205</v>
      </c>
    </row>
    <row r="679" spans="2:19">
      <c r="B679" t="s">
        <v>3351</v>
      </c>
      <c r="C679" t="s">
        <v>403</v>
      </c>
      <c r="J679">
        <v>0.25367499999999998</v>
      </c>
      <c r="K679">
        <v>0.717584</v>
      </c>
      <c r="N679" t="s">
        <v>3351</v>
      </c>
      <c r="O679" t="s">
        <v>322</v>
      </c>
      <c r="P679" t="s">
        <v>403</v>
      </c>
      <c r="Q679" t="s">
        <v>404</v>
      </c>
      <c r="R679" t="s">
        <v>109</v>
      </c>
      <c r="S679" t="s">
        <v>163</v>
      </c>
    </row>
    <row r="680" spans="2:19">
      <c r="B680" t="s">
        <v>3351</v>
      </c>
      <c r="C680" t="s">
        <v>403</v>
      </c>
      <c r="F680" t="s">
        <v>55</v>
      </c>
      <c r="I680">
        <v>1</v>
      </c>
      <c r="O680" t="s">
        <v>205</v>
      </c>
    </row>
    <row r="681" spans="2:19">
      <c r="B681" t="s">
        <v>3351</v>
      </c>
      <c r="C681" t="s">
        <v>403</v>
      </c>
      <c r="E681" t="s">
        <v>17</v>
      </c>
      <c r="H681">
        <v>1</v>
      </c>
      <c r="O681" t="s">
        <v>205</v>
      </c>
    </row>
    <row r="682" spans="2:19">
      <c r="B682" t="s">
        <v>3351</v>
      </c>
      <c r="C682" t="s">
        <v>411</v>
      </c>
      <c r="J682">
        <v>0.84959600000000002</v>
      </c>
      <c r="L682">
        <v>7.8801600000000001</v>
      </c>
      <c r="N682" t="s">
        <v>3351</v>
      </c>
      <c r="O682" t="s">
        <v>322</v>
      </c>
      <c r="P682" t="s">
        <v>411</v>
      </c>
      <c r="Q682" t="s">
        <v>412</v>
      </c>
      <c r="R682" t="s">
        <v>109</v>
      </c>
      <c r="S682" t="s">
        <v>163</v>
      </c>
    </row>
    <row r="683" spans="2:19">
      <c r="B683" t="s">
        <v>3351</v>
      </c>
      <c r="C683" t="s">
        <v>411</v>
      </c>
      <c r="F683" t="s">
        <v>39</v>
      </c>
      <c r="I683">
        <v>1</v>
      </c>
      <c r="O683" t="s">
        <v>205</v>
      </c>
    </row>
    <row r="684" spans="2:19">
      <c r="B684" t="s">
        <v>3351</v>
      </c>
      <c r="C684" t="s">
        <v>411</v>
      </c>
      <c r="E684" t="s">
        <v>47</v>
      </c>
      <c r="H684">
        <v>1</v>
      </c>
      <c r="O684" t="s">
        <v>205</v>
      </c>
    </row>
    <row r="685" spans="2:19">
      <c r="B685" t="s">
        <v>3351</v>
      </c>
      <c r="C685" t="s">
        <v>413</v>
      </c>
      <c r="J685">
        <v>0.95646200000000003</v>
      </c>
      <c r="K685">
        <v>10.757</v>
      </c>
      <c r="N685" t="s">
        <v>3351</v>
      </c>
      <c r="O685" t="s">
        <v>322</v>
      </c>
      <c r="P685" t="s">
        <v>413</v>
      </c>
      <c r="Q685" t="s">
        <v>414</v>
      </c>
      <c r="R685" t="s">
        <v>109</v>
      </c>
      <c r="S685" t="s">
        <v>163</v>
      </c>
    </row>
    <row r="686" spans="2:19">
      <c r="B686" t="s">
        <v>3351</v>
      </c>
      <c r="C686" t="s">
        <v>413</v>
      </c>
      <c r="F686" t="s">
        <v>34</v>
      </c>
      <c r="I686">
        <v>0.26200000000000001</v>
      </c>
      <c r="O686" t="s">
        <v>205</v>
      </c>
    </row>
    <row r="687" spans="2:19">
      <c r="B687" t="s">
        <v>3351</v>
      </c>
      <c r="C687" t="s">
        <v>413</v>
      </c>
      <c r="F687" t="s">
        <v>38</v>
      </c>
      <c r="I687">
        <v>0.73799999999999999</v>
      </c>
      <c r="O687" t="s">
        <v>205</v>
      </c>
    </row>
    <row r="688" spans="2:19">
      <c r="B688" t="s">
        <v>3351</v>
      </c>
      <c r="C688" t="s">
        <v>413</v>
      </c>
      <c r="E688" t="s">
        <v>56</v>
      </c>
      <c r="H688">
        <v>1</v>
      </c>
      <c r="O688" t="s">
        <v>205</v>
      </c>
    </row>
    <row r="689" spans="2:19">
      <c r="B689" t="s">
        <v>3351</v>
      </c>
      <c r="C689" t="s">
        <v>407</v>
      </c>
      <c r="J689">
        <v>1.0401400000000001</v>
      </c>
      <c r="L689">
        <v>558.70100000000002</v>
      </c>
      <c r="N689" t="s">
        <v>3351</v>
      </c>
      <c r="O689" t="s">
        <v>322</v>
      </c>
      <c r="P689" t="s">
        <v>407</v>
      </c>
      <c r="Q689" t="s">
        <v>408</v>
      </c>
      <c r="R689" t="s">
        <v>109</v>
      </c>
      <c r="S689" t="s">
        <v>163</v>
      </c>
    </row>
    <row r="690" spans="2:19">
      <c r="B690" t="s">
        <v>3351</v>
      </c>
      <c r="C690" t="s">
        <v>407</v>
      </c>
      <c r="F690" t="s">
        <v>14</v>
      </c>
      <c r="I690">
        <v>3.4000000000000002E-2</v>
      </c>
      <c r="O690" t="s">
        <v>205</v>
      </c>
    </row>
    <row r="691" spans="2:19">
      <c r="B691" t="s">
        <v>3351</v>
      </c>
      <c r="C691" t="s">
        <v>407</v>
      </c>
      <c r="F691" t="s">
        <v>43</v>
      </c>
      <c r="I691">
        <v>3.2000000000000001E-2</v>
      </c>
      <c r="O691" t="s">
        <v>205</v>
      </c>
    </row>
    <row r="692" spans="2:19">
      <c r="B692" t="s">
        <v>3351</v>
      </c>
      <c r="C692" t="s">
        <v>407</v>
      </c>
      <c r="F692" t="s">
        <v>58</v>
      </c>
      <c r="I692">
        <v>7.2999999999999995E-2</v>
      </c>
      <c r="O692" t="s">
        <v>205</v>
      </c>
    </row>
    <row r="693" spans="2:19">
      <c r="B693" t="s">
        <v>3351</v>
      </c>
      <c r="C693" t="s">
        <v>407</v>
      </c>
      <c r="F693" t="s">
        <v>52</v>
      </c>
      <c r="I693">
        <v>0.78700000000000003</v>
      </c>
      <c r="O693" t="s">
        <v>205</v>
      </c>
    </row>
    <row r="694" spans="2:19">
      <c r="B694" t="s">
        <v>3351</v>
      </c>
      <c r="C694" t="s">
        <v>407</v>
      </c>
      <c r="F694" t="s">
        <v>50</v>
      </c>
      <c r="I694">
        <v>5.8000000000000003E-2</v>
      </c>
      <c r="O694" t="s">
        <v>205</v>
      </c>
    </row>
    <row r="695" spans="2:19">
      <c r="B695" t="s">
        <v>3351</v>
      </c>
      <c r="C695" t="s">
        <v>407</v>
      </c>
      <c r="F695" t="s">
        <v>54</v>
      </c>
      <c r="I695">
        <v>1.7000000000000001E-2</v>
      </c>
      <c r="O695" t="s">
        <v>205</v>
      </c>
    </row>
    <row r="696" spans="2:19">
      <c r="B696" t="s">
        <v>3351</v>
      </c>
      <c r="C696" t="s">
        <v>407</v>
      </c>
      <c r="E696" t="s">
        <v>57</v>
      </c>
      <c r="H696">
        <v>0.16300000000000001</v>
      </c>
      <c r="O696" t="s">
        <v>205</v>
      </c>
    </row>
    <row r="697" spans="2:19">
      <c r="B697" t="s">
        <v>3351</v>
      </c>
      <c r="C697" t="s">
        <v>407</v>
      </c>
      <c r="E697" t="s">
        <v>41</v>
      </c>
      <c r="H697">
        <v>0.28899999999999998</v>
      </c>
      <c r="O697" t="s">
        <v>205</v>
      </c>
    </row>
    <row r="698" spans="2:19">
      <c r="B698" t="s">
        <v>3351</v>
      </c>
      <c r="C698" t="s">
        <v>407</v>
      </c>
      <c r="E698" t="s">
        <v>56</v>
      </c>
      <c r="H698">
        <v>9.2999999999999999E-2</v>
      </c>
      <c r="O698" t="s">
        <v>205</v>
      </c>
    </row>
    <row r="699" spans="2:19">
      <c r="B699" t="s">
        <v>3351</v>
      </c>
      <c r="C699" t="s">
        <v>407</v>
      </c>
      <c r="E699" t="s">
        <v>45</v>
      </c>
      <c r="H699">
        <v>0.39300000000000002</v>
      </c>
      <c r="O699" t="s">
        <v>205</v>
      </c>
    </row>
    <row r="700" spans="2:19">
      <c r="B700" t="s">
        <v>3351</v>
      </c>
      <c r="C700" t="s">
        <v>407</v>
      </c>
      <c r="E700" t="s">
        <v>34</v>
      </c>
      <c r="H700">
        <v>4.4999999999999998E-2</v>
      </c>
      <c r="O700" t="s">
        <v>205</v>
      </c>
    </row>
    <row r="701" spans="2:19">
      <c r="B701" t="s">
        <v>3351</v>
      </c>
      <c r="C701" t="s">
        <v>407</v>
      </c>
      <c r="E701" t="s">
        <v>36</v>
      </c>
      <c r="H701">
        <v>8.0000000000000002E-3</v>
      </c>
      <c r="O701" t="s">
        <v>205</v>
      </c>
    </row>
    <row r="702" spans="2:19">
      <c r="B702" t="s">
        <v>3351</v>
      </c>
      <c r="C702" t="s">
        <v>407</v>
      </c>
      <c r="E702" t="s">
        <v>38</v>
      </c>
      <c r="H702">
        <v>8.9999999999999993E-3</v>
      </c>
      <c r="O702" t="s">
        <v>205</v>
      </c>
    </row>
    <row r="703" spans="2:19">
      <c r="B703" t="s">
        <v>3351</v>
      </c>
      <c r="C703" t="s">
        <v>409</v>
      </c>
      <c r="J703">
        <v>0.97650499999999996</v>
      </c>
      <c r="K703">
        <v>3290.93</v>
      </c>
      <c r="N703" t="s">
        <v>3351</v>
      </c>
      <c r="O703" t="s">
        <v>322</v>
      </c>
      <c r="P703" t="s">
        <v>409</v>
      </c>
      <c r="Q703" t="s">
        <v>410</v>
      </c>
      <c r="R703" t="s">
        <v>109</v>
      </c>
      <c r="S703" t="s">
        <v>163</v>
      </c>
    </row>
    <row r="704" spans="2:19">
      <c r="B704" t="s">
        <v>3351</v>
      </c>
      <c r="C704" t="s">
        <v>409</v>
      </c>
      <c r="F704" t="s">
        <v>20</v>
      </c>
      <c r="I704">
        <v>0.96699999999999997</v>
      </c>
      <c r="O704" t="s">
        <v>205</v>
      </c>
    </row>
    <row r="705" spans="2:15">
      <c r="B705" t="s">
        <v>3351</v>
      </c>
      <c r="C705" t="s">
        <v>409</v>
      </c>
      <c r="F705" t="s">
        <v>56</v>
      </c>
      <c r="I705">
        <v>3.1E-2</v>
      </c>
      <c r="O705" t="s">
        <v>205</v>
      </c>
    </row>
    <row r="706" spans="2:15">
      <c r="B706" t="s">
        <v>3351</v>
      </c>
      <c r="C706" t="s">
        <v>409</v>
      </c>
      <c r="F706" t="s">
        <v>47</v>
      </c>
      <c r="I706">
        <v>2E-3</v>
      </c>
      <c r="O706" t="s">
        <v>205</v>
      </c>
    </row>
    <row r="707" spans="2:15">
      <c r="B707" t="s">
        <v>3351</v>
      </c>
      <c r="C707" t="s">
        <v>409</v>
      </c>
      <c r="E707" t="s">
        <v>57</v>
      </c>
      <c r="H707">
        <v>3.2000000000000001E-2</v>
      </c>
      <c r="O707" t="s">
        <v>205</v>
      </c>
    </row>
    <row r="708" spans="2:15">
      <c r="B708" t="s">
        <v>3351</v>
      </c>
      <c r="C708" t="s">
        <v>409</v>
      </c>
      <c r="E708" t="s">
        <v>14</v>
      </c>
      <c r="H708">
        <v>0.03</v>
      </c>
      <c r="O708" t="s">
        <v>205</v>
      </c>
    </row>
    <row r="709" spans="2:15">
      <c r="B709" t="s">
        <v>3351</v>
      </c>
      <c r="C709" t="s">
        <v>409</v>
      </c>
      <c r="E709" t="s">
        <v>41</v>
      </c>
      <c r="H709">
        <v>0.40899999999999997</v>
      </c>
      <c r="O709" t="s">
        <v>205</v>
      </c>
    </row>
    <row r="710" spans="2:15">
      <c r="B710" t="s">
        <v>3351</v>
      </c>
      <c r="C710" t="s">
        <v>409</v>
      </c>
      <c r="E710" t="s">
        <v>43</v>
      </c>
      <c r="H710">
        <v>0.154</v>
      </c>
      <c r="O710" t="s">
        <v>205</v>
      </c>
    </row>
    <row r="711" spans="2:15">
      <c r="B711" t="s">
        <v>3351</v>
      </c>
      <c r="C711" t="s">
        <v>409</v>
      </c>
      <c r="E711" t="s">
        <v>58</v>
      </c>
      <c r="H711">
        <v>8.6999999999999994E-2</v>
      </c>
      <c r="O711" t="s">
        <v>205</v>
      </c>
    </row>
    <row r="712" spans="2:15">
      <c r="B712" t="s">
        <v>3351</v>
      </c>
      <c r="C712" t="s">
        <v>409</v>
      </c>
      <c r="E712" t="s">
        <v>45</v>
      </c>
      <c r="H712">
        <v>2.4E-2</v>
      </c>
      <c r="O712" t="s">
        <v>205</v>
      </c>
    </row>
    <row r="713" spans="2:15">
      <c r="B713" t="s">
        <v>3351</v>
      </c>
      <c r="C713" t="s">
        <v>409</v>
      </c>
      <c r="E713" t="s">
        <v>52</v>
      </c>
      <c r="H713">
        <v>0.128</v>
      </c>
      <c r="O713" t="s">
        <v>205</v>
      </c>
    </row>
    <row r="714" spans="2:15">
      <c r="B714" t="s">
        <v>3351</v>
      </c>
      <c r="C714" t="s">
        <v>409</v>
      </c>
      <c r="E714" t="s">
        <v>34</v>
      </c>
      <c r="H714">
        <v>1.9E-2</v>
      </c>
      <c r="O714" t="s">
        <v>205</v>
      </c>
    </row>
    <row r="715" spans="2:15">
      <c r="B715" t="s">
        <v>3351</v>
      </c>
      <c r="C715" t="s">
        <v>409</v>
      </c>
      <c r="E715" t="s">
        <v>36</v>
      </c>
      <c r="H715">
        <v>0.01</v>
      </c>
      <c r="O715" t="s">
        <v>205</v>
      </c>
    </row>
    <row r="716" spans="2:15">
      <c r="B716" t="s">
        <v>3351</v>
      </c>
      <c r="C716" t="s">
        <v>409</v>
      </c>
      <c r="E716" t="s">
        <v>38</v>
      </c>
      <c r="H716">
        <v>3.4000000000000002E-2</v>
      </c>
      <c r="O716" t="s">
        <v>205</v>
      </c>
    </row>
    <row r="717" spans="2:15">
      <c r="B717" t="s">
        <v>3351</v>
      </c>
      <c r="C717" t="s">
        <v>409</v>
      </c>
      <c r="E717" t="s">
        <v>50</v>
      </c>
      <c r="H717">
        <v>3.9E-2</v>
      </c>
      <c r="O717" t="s">
        <v>205</v>
      </c>
    </row>
    <row r="718" spans="2:15">
      <c r="B718" t="s">
        <v>3351</v>
      </c>
      <c r="C718" t="s">
        <v>409</v>
      </c>
      <c r="E718" t="s">
        <v>54</v>
      </c>
      <c r="H718">
        <v>3.5000000000000003E-2</v>
      </c>
      <c r="O718" t="s">
        <v>205</v>
      </c>
    </row>
    <row r="719" spans="2:15">
      <c r="B719" t="s">
        <v>3351</v>
      </c>
      <c r="C719" t="s">
        <v>409</v>
      </c>
      <c r="D719" t="s">
        <v>127</v>
      </c>
      <c r="G719">
        <v>5.0000000000000001E-3</v>
      </c>
      <c r="O719" t="s">
        <v>205</v>
      </c>
    </row>
    <row r="720" spans="2:15">
      <c r="B720" t="s">
        <v>3351</v>
      </c>
      <c r="C720" t="s">
        <v>409</v>
      </c>
      <c r="D720" t="s">
        <v>129</v>
      </c>
      <c r="G720">
        <v>3.0000000000000001E-3</v>
      </c>
      <c r="O720" t="s">
        <v>205</v>
      </c>
    </row>
    <row r="721" spans="2:19">
      <c r="B721" t="s">
        <v>3351</v>
      </c>
      <c r="C721" t="s">
        <v>409</v>
      </c>
      <c r="D721" t="s">
        <v>126</v>
      </c>
      <c r="G721">
        <v>3.6999999999999998E-2</v>
      </c>
      <c r="O721" t="s">
        <v>205</v>
      </c>
    </row>
    <row r="722" spans="2:19">
      <c r="B722" t="s">
        <v>3351</v>
      </c>
      <c r="C722" t="s">
        <v>409</v>
      </c>
      <c r="D722" t="s">
        <v>123</v>
      </c>
      <c r="G722">
        <v>0.01</v>
      </c>
      <c r="O722" t="s">
        <v>205</v>
      </c>
    </row>
    <row r="723" spans="2:19">
      <c r="B723" t="s">
        <v>3351</v>
      </c>
      <c r="C723" t="s">
        <v>409</v>
      </c>
      <c r="D723" t="s">
        <v>132</v>
      </c>
      <c r="G723">
        <v>5.8000000000000003E-2</v>
      </c>
      <c r="O723" t="s">
        <v>205</v>
      </c>
    </row>
    <row r="724" spans="2:19">
      <c r="B724" t="s">
        <v>3351</v>
      </c>
      <c r="C724" t="s">
        <v>409</v>
      </c>
      <c r="D724" t="s">
        <v>133</v>
      </c>
      <c r="G724">
        <v>0</v>
      </c>
      <c r="O724" t="s">
        <v>205</v>
      </c>
    </row>
    <row r="725" spans="2:19">
      <c r="B725" t="s">
        <v>3352</v>
      </c>
      <c r="C725" t="s">
        <v>419</v>
      </c>
      <c r="J725">
        <v>0.999166</v>
      </c>
      <c r="L725">
        <v>1.2989200000000001</v>
      </c>
      <c r="N725" t="s">
        <v>3352</v>
      </c>
      <c r="O725" t="s">
        <v>322</v>
      </c>
      <c r="P725" t="s">
        <v>419</v>
      </c>
      <c r="Q725" t="s">
        <v>420</v>
      </c>
      <c r="R725" t="s">
        <v>109</v>
      </c>
      <c r="S725" t="s">
        <v>163</v>
      </c>
    </row>
    <row r="726" spans="2:19">
      <c r="B726" t="s">
        <v>3352</v>
      </c>
      <c r="C726" t="s">
        <v>419</v>
      </c>
      <c r="F726" t="s">
        <v>11</v>
      </c>
      <c r="I726">
        <v>1</v>
      </c>
      <c r="O726" t="s">
        <v>205</v>
      </c>
    </row>
    <row r="727" spans="2:19">
      <c r="B727" t="s">
        <v>3352</v>
      </c>
      <c r="C727" t="s">
        <v>419</v>
      </c>
      <c r="E727" t="s">
        <v>39</v>
      </c>
      <c r="H727">
        <v>1</v>
      </c>
      <c r="O727" t="s">
        <v>205</v>
      </c>
    </row>
    <row r="728" spans="2:19">
      <c r="B728" t="s">
        <v>3352</v>
      </c>
      <c r="C728" t="s">
        <v>403</v>
      </c>
      <c r="J728">
        <v>0.33954899999999999</v>
      </c>
      <c r="K728">
        <v>7.5100699999999998</v>
      </c>
      <c r="N728" t="s">
        <v>3352</v>
      </c>
      <c r="O728" t="s">
        <v>322</v>
      </c>
      <c r="P728" t="s">
        <v>403</v>
      </c>
      <c r="Q728" t="s">
        <v>404</v>
      </c>
      <c r="R728" t="s">
        <v>109</v>
      </c>
      <c r="S728" t="s">
        <v>163</v>
      </c>
    </row>
    <row r="729" spans="2:19">
      <c r="B729" t="s">
        <v>3352</v>
      </c>
      <c r="C729" t="s">
        <v>403</v>
      </c>
      <c r="F729" t="s">
        <v>55</v>
      </c>
      <c r="I729">
        <v>1</v>
      </c>
      <c r="O729" t="s">
        <v>205</v>
      </c>
    </row>
    <row r="730" spans="2:19">
      <c r="B730" t="s">
        <v>3352</v>
      </c>
      <c r="C730" t="s">
        <v>403</v>
      </c>
      <c r="E730" t="s">
        <v>17</v>
      </c>
      <c r="H730">
        <v>1</v>
      </c>
      <c r="O730" t="s">
        <v>205</v>
      </c>
    </row>
    <row r="731" spans="2:19">
      <c r="B731" t="s">
        <v>3352</v>
      </c>
      <c r="C731" t="s">
        <v>411</v>
      </c>
      <c r="J731">
        <v>0.79812899999999998</v>
      </c>
      <c r="L731">
        <v>47.837400000000002</v>
      </c>
      <c r="N731" t="s">
        <v>3352</v>
      </c>
      <c r="O731" t="s">
        <v>322</v>
      </c>
      <c r="P731" t="s">
        <v>411</v>
      </c>
      <c r="Q731" t="s">
        <v>412</v>
      </c>
      <c r="R731" t="s">
        <v>109</v>
      </c>
      <c r="S731" t="s">
        <v>163</v>
      </c>
    </row>
    <row r="732" spans="2:19">
      <c r="B732" t="s">
        <v>3352</v>
      </c>
      <c r="C732" t="s">
        <v>411</v>
      </c>
      <c r="F732" t="s">
        <v>118</v>
      </c>
      <c r="I732">
        <v>9.2999999999999999E-2</v>
      </c>
      <c r="O732" t="s">
        <v>205</v>
      </c>
    </row>
    <row r="733" spans="2:19">
      <c r="B733" t="s">
        <v>3352</v>
      </c>
      <c r="C733" t="s">
        <v>411</v>
      </c>
      <c r="F733" t="s">
        <v>39</v>
      </c>
      <c r="I733">
        <v>0.61099999999999999</v>
      </c>
      <c r="O733" t="s">
        <v>205</v>
      </c>
    </row>
    <row r="734" spans="2:19">
      <c r="B734" t="s">
        <v>3352</v>
      </c>
      <c r="C734" t="s">
        <v>411</v>
      </c>
      <c r="F734" t="s">
        <v>29</v>
      </c>
      <c r="I734">
        <v>0.29399999999999998</v>
      </c>
      <c r="O734" t="s">
        <v>205</v>
      </c>
    </row>
    <row r="735" spans="2:19">
      <c r="B735" t="s">
        <v>3352</v>
      </c>
      <c r="C735" t="s">
        <v>411</v>
      </c>
      <c r="F735" t="s">
        <v>41</v>
      </c>
      <c r="I735">
        <v>2E-3</v>
      </c>
      <c r="O735" t="s">
        <v>205</v>
      </c>
    </row>
    <row r="736" spans="2:19">
      <c r="B736" t="s">
        <v>3352</v>
      </c>
      <c r="C736" t="s">
        <v>411</v>
      </c>
      <c r="E736" t="s">
        <v>47</v>
      </c>
      <c r="H736">
        <v>1</v>
      </c>
      <c r="O736" t="s">
        <v>205</v>
      </c>
    </row>
    <row r="737" spans="2:19">
      <c r="B737" t="s">
        <v>3352</v>
      </c>
      <c r="C737" t="s">
        <v>413</v>
      </c>
      <c r="J737">
        <v>0.94027400000000005</v>
      </c>
      <c r="K737">
        <v>53.290799999999997</v>
      </c>
      <c r="N737" t="s">
        <v>3352</v>
      </c>
      <c r="O737" t="s">
        <v>322</v>
      </c>
      <c r="P737" t="s">
        <v>413</v>
      </c>
      <c r="Q737" t="s">
        <v>414</v>
      </c>
      <c r="R737" t="s">
        <v>109</v>
      </c>
      <c r="S737" t="s">
        <v>163</v>
      </c>
    </row>
    <row r="738" spans="2:19">
      <c r="B738" t="s">
        <v>3352</v>
      </c>
      <c r="C738" t="s">
        <v>413</v>
      </c>
      <c r="F738" t="s">
        <v>34</v>
      </c>
      <c r="I738">
        <v>7.0000000000000001E-3</v>
      </c>
      <c r="O738" t="s">
        <v>205</v>
      </c>
    </row>
    <row r="739" spans="2:19">
      <c r="B739" t="s">
        <v>3352</v>
      </c>
      <c r="C739" t="s">
        <v>413</v>
      </c>
      <c r="F739" t="s">
        <v>38</v>
      </c>
      <c r="I739">
        <v>0.99299999999999999</v>
      </c>
      <c r="O739" t="s">
        <v>205</v>
      </c>
    </row>
    <row r="740" spans="2:19">
      <c r="B740" t="s">
        <v>3352</v>
      </c>
      <c r="C740" t="s">
        <v>413</v>
      </c>
      <c r="E740" t="s">
        <v>56</v>
      </c>
      <c r="H740">
        <v>1</v>
      </c>
      <c r="O740" t="s">
        <v>205</v>
      </c>
    </row>
    <row r="741" spans="2:19">
      <c r="B741" t="s">
        <v>3352</v>
      </c>
      <c r="C741" t="s">
        <v>407</v>
      </c>
      <c r="J741">
        <v>1.0255300000000001</v>
      </c>
      <c r="L741">
        <v>94.63</v>
      </c>
      <c r="N741" t="s">
        <v>3352</v>
      </c>
      <c r="O741" t="s">
        <v>322</v>
      </c>
      <c r="P741" t="s">
        <v>407</v>
      </c>
      <c r="Q741" t="s">
        <v>408</v>
      </c>
      <c r="R741" t="s">
        <v>109</v>
      </c>
      <c r="S741" t="s">
        <v>163</v>
      </c>
    </row>
    <row r="742" spans="2:19">
      <c r="B742" t="s">
        <v>3352</v>
      </c>
      <c r="C742" t="s">
        <v>407</v>
      </c>
      <c r="F742" t="s">
        <v>14</v>
      </c>
      <c r="I742">
        <v>0</v>
      </c>
      <c r="O742" t="s">
        <v>205</v>
      </c>
    </row>
    <row r="743" spans="2:19">
      <c r="B743" t="s">
        <v>3352</v>
      </c>
      <c r="C743" t="s">
        <v>407</v>
      </c>
      <c r="F743" t="s">
        <v>20</v>
      </c>
      <c r="I743">
        <v>0</v>
      </c>
      <c r="O743" t="s">
        <v>205</v>
      </c>
    </row>
    <row r="744" spans="2:19">
      <c r="B744" t="s">
        <v>3352</v>
      </c>
      <c r="C744" t="s">
        <v>407</v>
      </c>
      <c r="F744" t="s">
        <v>41</v>
      </c>
      <c r="I744">
        <v>0.248</v>
      </c>
      <c r="O744" t="s">
        <v>205</v>
      </c>
    </row>
    <row r="745" spans="2:19">
      <c r="B745" t="s">
        <v>3352</v>
      </c>
      <c r="C745" t="s">
        <v>407</v>
      </c>
      <c r="F745" t="s">
        <v>43</v>
      </c>
      <c r="I745">
        <v>0</v>
      </c>
      <c r="O745" t="s">
        <v>205</v>
      </c>
    </row>
    <row r="746" spans="2:19">
      <c r="B746" t="s">
        <v>3352</v>
      </c>
      <c r="C746" t="s">
        <v>407</v>
      </c>
      <c r="F746" t="s">
        <v>58</v>
      </c>
      <c r="I746">
        <v>0.64300000000000002</v>
      </c>
      <c r="O746" t="s">
        <v>205</v>
      </c>
    </row>
    <row r="747" spans="2:19">
      <c r="B747" t="s">
        <v>3352</v>
      </c>
      <c r="C747" t="s">
        <v>407</v>
      </c>
      <c r="F747" t="s">
        <v>45</v>
      </c>
      <c r="I747">
        <v>0</v>
      </c>
      <c r="O747" t="s">
        <v>205</v>
      </c>
    </row>
    <row r="748" spans="2:19">
      <c r="B748" t="s">
        <v>3352</v>
      </c>
      <c r="C748" t="s">
        <v>407</v>
      </c>
      <c r="F748" t="s">
        <v>38</v>
      </c>
      <c r="I748">
        <v>1E-3</v>
      </c>
      <c r="O748" t="s">
        <v>205</v>
      </c>
    </row>
    <row r="749" spans="2:19">
      <c r="B749" t="s">
        <v>3352</v>
      </c>
      <c r="C749" t="s">
        <v>407</v>
      </c>
      <c r="F749" t="s">
        <v>47</v>
      </c>
      <c r="I749">
        <v>6.0999999999999999E-2</v>
      </c>
      <c r="O749" t="s">
        <v>205</v>
      </c>
    </row>
    <row r="750" spans="2:19">
      <c r="B750" t="s">
        <v>3352</v>
      </c>
      <c r="C750" t="s">
        <v>407</v>
      </c>
      <c r="F750" t="s">
        <v>40</v>
      </c>
      <c r="I750">
        <v>4.5999999999999999E-2</v>
      </c>
      <c r="O750" t="s">
        <v>205</v>
      </c>
    </row>
    <row r="751" spans="2:19">
      <c r="B751" t="s">
        <v>3352</v>
      </c>
      <c r="C751" t="s">
        <v>407</v>
      </c>
      <c r="E751" t="s">
        <v>56</v>
      </c>
      <c r="H751">
        <v>0.91500000000000004</v>
      </c>
      <c r="O751" t="s">
        <v>205</v>
      </c>
    </row>
    <row r="752" spans="2:19">
      <c r="B752" t="s">
        <v>3352</v>
      </c>
      <c r="C752" t="s">
        <v>407</v>
      </c>
      <c r="E752" t="s">
        <v>34</v>
      </c>
      <c r="H752">
        <v>5.3999999999999999E-2</v>
      </c>
      <c r="O752" t="s">
        <v>205</v>
      </c>
    </row>
    <row r="753" spans="2:19">
      <c r="B753" t="s">
        <v>3352</v>
      </c>
      <c r="C753" t="s">
        <v>407</v>
      </c>
      <c r="E753" t="s">
        <v>36</v>
      </c>
      <c r="H753">
        <v>1.4999999999999999E-2</v>
      </c>
      <c r="O753" t="s">
        <v>205</v>
      </c>
    </row>
    <row r="754" spans="2:19">
      <c r="B754" t="s">
        <v>3352</v>
      </c>
      <c r="C754" t="s">
        <v>407</v>
      </c>
      <c r="E754" t="s">
        <v>50</v>
      </c>
      <c r="H754">
        <v>1.4999999999999999E-2</v>
      </c>
      <c r="O754" t="s">
        <v>205</v>
      </c>
    </row>
    <row r="755" spans="2:19">
      <c r="B755" t="s">
        <v>3352</v>
      </c>
      <c r="C755" t="s">
        <v>409</v>
      </c>
      <c r="J755">
        <v>0.92936300000000005</v>
      </c>
      <c r="K755">
        <v>2643.91</v>
      </c>
      <c r="N755" t="s">
        <v>3352</v>
      </c>
      <c r="O755" t="s">
        <v>322</v>
      </c>
      <c r="P755" t="s">
        <v>409</v>
      </c>
      <c r="Q755" t="s">
        <v>410</v>
      </c>
      <c r="R755" t="s">
        <v>109</v>
      </c>
      <c r="S755" t="s">
        <v>163</v>
      </c>
    </row>
    <row r="756" spans="2:19">
      <c r="B756" t="s">
        <v>3352</v>
      </c>
      <c r="C756" t="s">
        <v>409</v>
      </c>
      <c r="F756" t="s">
        <v>20</v>
      </c>
      <c r="I756">
        <v>0.91800000000000004</v>
      </c>
      <c r="O756" t="s">
        <v>205</v>
      </c>
    </row>
    <row r="757" spans="2:19">
      <c r="B757" t="s">
        <v>3352</v>
      </c>
      <c r="C757" t="s">
        <v>409</v>
      </c>
      <c r="F757" t="s">
        <v>56</v>
      </c>
      <c r="I757">
        <v>5.5E-2</v>
      </c>
      <c r="O757" t="s">
        <v>205</v>
      </c>
    </row>
    <row r="758" spans="2:19">
      <c r="B758" t="s">
        <v>3352</v>
      </c>
      <c r="C758" t="s">
        <v>409</v>
      </c>
      <c r="F758" t="s">
        <v>47</v>
      </c>
      <c r="I758">
        <v>1.4999999999999999E-2</v>
      </c>
      <c r="O758" t="s">
        <v>205</v>
      </c>
    </row>
    <row r="759" spans="2:19">
      <c r="B759" t="s">
        <v>3352</v>
      </c>
      <c r="C759" t="s">
        <v>409</v>
      </c>
      <c r="F759" t="s">
        <v>40</v>
      </c>
      <c r="I759">
        <v>1.2E-2</v>
      </c>
      <c r="O759" t="s">
        <v>205</v>
      </c>
    </row>
    <row r="760" spans="2:19">
      <c r="B760" t="s">
        <v>3352</v>
      </c>
      <c r="C760" t="s">
        <v>409</v>
      </c>
      <c r="E760" t="s">
        <v>57</v>
      </c>
      <c r="H760">
        <v>3.7999999999999999E-2</v>
      </c>
      <c r="O760" t="s">
        <v>205</v>
      </c>
    </row>
    <row r="761" spans="2:19">
      <c r="B761" t="s">
        <v>3352</v>
      </c>
      <c r="C761" t="s">
        <v>409</v>
      </c>
      <c r="E761" t="s">
        <v>14</v>
      </c>
      <c r="H761">
        <v>5.2999999999999999E-2</v>
      </c>
      <c r="O761" t="s">
        <v>205</v>
      </c>
    </row>
    <row r="762" spans="2:19">
      <c r="B762" t="s">
        <v>3352</v>
      </c>
      <c r="C762" t="s">
        <v>409</v>
      </c>
      <c r="E762" t="s">
        <v>41</v>
      </c>
      <c r="H762">
        <v>0.38600000000000001</v>
      </c>
      <c r="O762" t="s">
        <v>205</v>
      </c>
    </row>
    <row r="763" spans="2:19">
      <c r="B763" t="s">
        <v>3352</v>
      </c>
      <c r="C763" t="s">
        <v>409</v>
      </c>
      <c r="E763" t="s">
        <v>43</v>
      </c>
      <c r="H763">
        <v>0.154</v>
      </c>
      <c r="O763" t="s">
        <v>205</v>
      </c>
    </row>
    <row r="764" spans="2:19">
      <c r="B764" t="s">
        <v>3352</v>
      </c>
      <c r="C764" t="s">
        <v>409</v>
      </c>
      <c r="E764" t="s">
        <v>58</v>
      </c>
      <c r="H764">
        <v>0.124</v>
      </c>
      <c r="O764" t="s">
        <v>205</v>
      </c>
    </row>
    <row r="765" spans="2:19">
      <c r="B765" t="s">
        <v>3352</v>
      </c>
      <c r="C765" t="s">
        <v>409</v>
      </c>
      <c r="E765" t="s">
        <v>45</v>
      </c>
      <c r="H765">
        <v>0.107</v>
      </c>
      <c r="O765" t="s">
        <v>205</v>
      </c>
    </row>
    <row r="766" spans="2:19">
      <c r="B766" t="s">
        <v>3352</v>
      </c>
      <c r="C766" t="s">
        <v>409</v>
      </c>
      <c r="E766" t="s">
        <v>52</v>
      </c>
      <c r="H766">
        <v>0</v>
      </c>
      <c r="O766" t="s">
        <v>205</v>
      </c>
    </row>
    <row r="767" spans="2:19">
      <c r="B767" t="s">
        <v>3352</v>
      </c>
      <c r="C767" t="s">
        <v>409</v>
      </c>
      <c r="E767" t="s">
        <v>34</v>
      </c>
      <c r="H767">
        <v>3.5000000000000003E-2</v>
      </c>
      <c r="O767" t="s">
        <v>205</v>
      </c>
    </row>
    <row r="768" spans="2:19">
      <c r="B768" t="s">
        <v>3352</v>
      </c>
      <c r="C768" t="s">
        <v>409</v>
      </c>
      <c r="E768" t="s">
        <v>36</v>
      </c>
      <c r="H768">
        <v>5.0000000000000001E-3</v>
      </c>
      <c r="O768" t="s">
        <v>205</v>
      </c>
    </row>
    <row r="769" spans="2:19">
      <c r="B769" t="s">
        <v>3352</v>
      </c>
      <c r="C769" t="s">
        <v>409</v>
      </c>
      <c r="E769" t="s">
        <v>38</v>
      </c>
      <c r="H769">
        <v>2.5999999999999999E-2</v>
      </c>
      <c r="O769" t="s">
        <v>205</v>
      </c>
    </row>
    <row r="770" spans="2:19">
      <c r="B770" t="s">
        <v>3352</v>
      </c>
      <c r="C770" t="s">
        <v>409</v>
      </c>
      <c r="E770" t="s">
        <v>50</v>
      </c>
      <c r="H770">
        <v>5.7000000000000002E-2</v>
      </c>
      <c r="O770" t="s">
        <v>205</v>
      </c>
    </row>
    <row r="771" spans="2:19">
      <c r="B771" t="s">
        <v>3352</v>
      </c>
      <c r="C771" t="s">
        <v>409</v>
      </c>
      <c r="E771" t="s">
        <v>54</v>
      </c>
      <c r="H771">
        <v>1.6E-2</v>
      </c>
      <c r="O771" t="s">
        <v>205</v>
      </c>
    </row>
    <row r="772" spans="2:19">
      <c r="B772" t="s">
        <v>3352</v>
      </c>
      <c r="C772" t="s">
        <v>409</v>
      </c>
      <c r="D772" t="s">
        <v>127</v>
      </c>
      <c r="G772">
        <v>7.0000000000000001E-3</v>
      </c>
      <c r="O772" t="s">
        <v>205</v>
      </c>
    </row>
    <row r="773" spans="2:19">
      <c r="B773" t="s">
        <v>3352</v>
      </c>
      <c r="C773" t="s">
        <v>409</v>
      </c>
      <c r="D773" t="s">
        <v>129</v>
      </c>
      <c r="G773">
        <v>8.9999999999999993E-3</v>
      </c>
      <c r="O773" t="s">
        <v>205</v>
      </c>
    </row>
    <row r="774" spans="2:19">
      <c r="B774" t="s">
        <v>3352</v>
      </c>
      <c r="C774" t="s">
        <v>409</v>
      </c>
      <c r="D774" t="s">
        <v>126</v>
      </c>
      <c r="G774">
        <v>2.8000000000000001E-2</v>
      </c>
      <c r="O774" t="s">
        <v>205</v>
      </c>
    </row>
    <row r="775" spans="2:19">
      <c r="B775" t="s">
        <v>3352</v>
      </c>
      <c r="C775" t="s">
        <v>409</v>
      </c>
      <c r="D775" t="s">
        <v>123</v>
      </c>
      <c r="G775">
        <v>8.9999999999999993E-3</v>
      </c>
      <c r="O775" t="s">
        <v>205</v>
      </c>
    </row>
    <row r="776" spans="2:19">
      <c r="B776" t="s">
        <v>3352</v>
      </c>
      <c r="C776" t="s">
        <v>409</v>
      </c>
      <c r="D776" t="s">
        <v>132</v>
      </c>
      <c r="G776">
        <v>3.6999999999999998E-2</v>
      </c>
      <c r="O776" t="s">
        <v>205</v>
      </c>
    </row>
    <row r="777" spans="2:19">
      <c r="B777" t="s">
        <v>3352</v>
      </c>
      <c r="C777" t="s">
        <v>409</v>
      </c>
      <c r="D777" t="s">
        <v>133</v>
      </c>
      <c r="G777">
        <v>0</v>
      </c>
      <c r="O777" t="s">
        <v>205</v>
      </c>
    </row>
    <row r="778" spans="2:19">
      <c r="B778" t="s">
        <v>2751</v>
      </c>
      <c r="C778" t="s">
        <v>419</v>
      </c>
      <c r="J778">
        <v>1</v>
      </c>
      <c r="L778">
        <v>3.9982500000000001</v>
      </c>
      <c r="N778" t="s">
        <v>2751</v>
      </c>
      <c r="O778" t="s">
        <v>322</v>
      </c>
      <c r="P778" t="s">
        <v>419</v>
      </c>
      <c r="Q778" t="s">
        <v>420</v>
      </c>
      <c r="R778" t="s">
        <v>109</v>
      </c>
      <c r="S778" t="s">
        <v>163</v>
      </c>
    </row>
    <row r="779" spans="2:19">
      <c r="B779" t="s">
        <v>2751</v>
      </c>
      <c r="C779" t="s">
        <v>419</v>
      </c>
      <c r="F779" t="s">
        <v>11</v>
      </c>
      <c r="I779">
        <v>1</v>
      </c>
      <c r="O779" t="s">
        <v>205</v>
      </c>
    </row>
    <row r="780" spans="2:19">
      <c r="B780" t="s">
        <v>2751</v>
      </c>
      <c r="C780" t="s">
        <v>419</v>
      </c>
      <c r="E780" t="s">
        <v>39</v>
      </c>
      <c r="H780">
        <v>1</v>
      </c>
      <c r="O780" t="s">
        <v>205</v>
      </c>
    </row>
    <row r="781" spans="2:19">
      <c r="B781" t="s">
        <v>2751</v>
      </c>
      <c r="C781" t="s">
        <v>403</v>
      </c>
      <c r="J781">
        <v>0.39497599999999999</v>
      </c>
      <c r="K781">
        <v>0.81684900000000005</v>
      </c>
      <c r="N781" t="s">
        <v>2751</v>
      </c>
      <c r="O781" t="s">
        <v>322</v>
      </c>
      <c r="P781" t="s">
        <v>403</v>
      </c>
      <c r="Q781" t="s">
        <v>404</v>
      </c>
      <c r="R781" t="s">
        <v>109</v>
      </c>
      <c r="S781" t="s">
        <v>163</v>
      </c>
    </row>
    <row r="782" spans="2:19">
      <c r="B782" t="s">
        <v>2751</v>
      </c>
      <c r="C782" t="s">
        <v>403</v>
      </c>
      <c r="F782" t="s">
        <v>55</v>
      </c>
      <c r="I782">
        <v>1</v>
      </c>
      <c r="O782" t="s">
        <v>205</v>
      </c>
    </row>
    <row r="783" spans="2:19">
      <c r="B783" t="s">
        <v>2751</v>
      </c>
      <c r="C783" t="s">
        <v>403</v>
      </c>
      <c r="E783" t="s">
        <v>17</v>
      </c>
      <c r="H783">
        <v>1</v>
      </c>
      <c r="O783" t="s">
        <v>205</v>
      </c>
    </row>
    <row r="784" spans="2:19">
      <c r="B784" t="s">
        <v>2751</v>
      </c>
      <c r="C784" t="s">
        <v>413</v>
      </c>
      <c r="J784">
        <v>0.95621199999999995</v>
      </c>
      <c r="K784">
        <v>40.4895</v>
      </c>
      <c r="N784" t="s">
        <v>2751</v>
      </c>
      <c r="O784" t="s">
        <v>322</v>
      </c>
      <c r="P784" t="s">
        <v>413</v>
      </c>
      <c r="Q784" t="s">
        <v>414</v>
      </c>
      <c r="R784" t="s">
        <v>109</v>
      </c>
      <c r="S784" t="s">
        <v>163</v>
      </c>
    </row>
    <row r="785" spans="2:19">
      <c r="B785" t="s">
        <v>2751</v>
      </c>
      <c r="C785" t="s">
        <v>413</v>
      </c>
      <c r="F785" t="s">
        <v>23</v>
      </c>
      <c r="I785">
        <v>1E-3</v>
      </c>
      <c r="O785" t="s">
        <v>205</v>
      </c>
    </row>
    <row r="786" spans="2:19">
      <c r="B786" t="s">
        <v>2751</v>
      </c>
      <c r="C786" t="s">
        <v>413</v>
      </c>
      <c r="F786" t="s">
        <v>41</v>
      </c>
      <c r="I786">
        <v>0.105</v>
      </c>
      <c r="O786" t="s">
        <v>205</v>
      </c>
    </row>
    <row r="787" spans="2:19">
      <c r="B787" t="s">
        <v>2751</v>
      </c>
      <c r="C787" t="s">
        <v>413</v>
      </c>
      <c r="F787" t="s">
        <v>34</v>
      </c>
      <c r="I787">
        <v>0.26500000000000001</v>
      </c>
      <c r="O787" t="s">
        <v>205</v>
      </c>
    </row>
    <row r="788" spans="2:19">
      <c r="B788" t="s">
        <v>2751</v>
      </c>
      <c r="C788" t="s">
        <v>413</v>
      </c>
      <c r="F788" t="s">
        <v>38</v>
      </c>
      <c r="I788">
        <v>0.495</v>
      </c>
      <c r="O788" t="s">
        <v>205</v>
      </c>
    </row>
    <row r="789" spans="2:19">
      <c r="B789" t="s">
        <v>2751</v>
      </c>
      <c r="C789" t="s">
        <v>413</v>
      </c>
      <c r="F789" t="s">
        <v>50</v>
      </c>
      <c r="I789">
        <v>0.13400000000000001</v>
      </c>
      <c r="O789" t="s">
        <v>205</v>
      </c>
    </row>
    <row r="790" spans="2:19">
      <c r="B790" t="s">
        <v>2751</v>
      </c>
      <c r="C790" t="s">
        <v>413</v>
      </c>
      <c r="E790" t="s">
        <v>56</v>
      </c>
      <c r="H790">
        <v>1</v>
      </c>
      <c r="O790" t="s">
        <v>205</v>
      </c>
    </row>
    <row r="791" spans="2:19">
      <c r="B791" t="s">
        <v>2751</v>
      </c>
      <c r="C791" t="s">
        <v>407</v>
      </c>
      <c r="J791">
        <v>1.06894</v>
      </c>
      <c r="L791">
        <v>115.072</v>
      </c>
      <c r="N791" t="s">
        <v>2751</v>
      </c>
      <c r="O791" t="s">
        <v>322</v>
      </c>
      <c r="P791" t="s">
        <v>407</v>
      </c>
      <c r="Q791" t="s">
        <v>408</v>
      </c>
      <c r="R791" t="s">
        <v>109</v>
      </c>
      <c r="S791" t="s">
        <v>163</v>
      </c>
    </row>
    <row r="792" spans="2:19">
      <c r="B792" t="s">
        <v>2751</v>
      </c>
      <c r="C792" t="s">
        <v>407</v>
      </c>
      <c r="F792" t="s">
        <v>20</v>
      </c>
      <c r="I792">
        <v>0.106</v>
      </c>
      <c r="O792" t="s">
        <v>205</v>
      </c>
    </row>
    <row r="793" spans="2:19">
      <c r="B793" t="s">
        <v>2751</v>
      </c>
      <c r="C793" t="s">
        <v>407</v>
      </c>
      <c r="F793" t="s">
        <v>41</v>
      </c>
      <c r="I793">
        <v>1.7000000000000001E-2</v>
      </c>
      <c r="O793" t="s">
        <v>205</v>
      </c>
    </row>
    <row r="794" spans="2:19">
      <c r="B794" t="s">
        <v>2751</v>
      </c>
      <c r="C794" t="s">
        <v>407</v>
      </c>
      <c r="F794" t="s">
        <v>58</v>
      </c>
      <c r="I794">
        <v>0.52900000000000003</v>
      </c>
      <c r="O794" t="s">
        <v>205</v>
      </c>
    </row>
    <row r="795" spans="2:19">
      <c r="B795" t="s">
        <v>2751</v>
      </c>
      <c r="C795" t="s">
        <v>407</v>
      </c>
      <c r="F795" t="s">
        <v>45</v>
      </c>
      <c r="I795">
        <v>0.04</v>
      </c>
      <c r="O795" t="s">
        <v>205</v>
      </c>
    </row>
    <row r="796" spans="2:19">
      <c r="B796" t="s">
        <v>2751</v>
      </c>
      <c r="C796" t="s">
        <v>407</v>
      </c>
      <c r="F796" t="s">
        <v>38</v>
      </c>
      <c r="I796">
        <v>0.23499999999999999</v>
      </c>
      <c r="O796" t="s">
        <v>205</v>
      </c>
    </row>
    <row r="797" spans="2:19">
      <c r="B797" t="s">
        <v>2751</v>
      </c>
      <c r="C797" t="s">
        <v>407</v>
      </c>
      <c r="F797" t="s">
        <v>40</v>
      </c>
      <c r="I797">
        <v>7.2999999999999995E-2</v>
      </c>
      <c r="O797" t="s">
        <v>205</v>
      </c>
    </row>
    <row r="798" spans="2:19">
      <c r="B798" t="s">
        <v>2751</v>
      </c>
      <c r="C798" t="s">
        <v>407</v>
      </c>
      <c r="E798" t="s">
        <v>14</v>
      </c>
      <c r="H798">
        <v>6.0000000000000001E-3</v>
      </c>
      <c r="O798" t="s">
        <v>205</v>
      </c>
    </row>
    <row r="799" spans="2:19">
      <c r="B799" t="s">
        <v>2751</v>
      </c>
      <c r="C799" t="s">
        <v>407</v>
      </c>
      <c r="E799" t="s">
        <v>56</v>
      </c>
      <c r="H799">
        <v>0.748</v>
      </c>
      <c r="O799" t="s">
        <v>205</v>
      </c>
    </row>
    <row r="800" spans="2:19">
      <c r="B800" t="s">
        <v>2751</v>
      </c>
      <c r="C800" t="s">
        <v>407</v>
      </c>
      <c r="E800" t="s">
        <v>43</v>
      </c>
      <c r="H800">
        <v>0.12</v>
      </c>
      <c r="O800" t="s">
        <v>205</v>
      </c>
    </row>
    <row r="801" spans="2:19">
      <c r="B801" t="s">
        <v>2751</v>
      </c>
      <c r="C801" t="s">
        <v>407</v>
      </c>
      <c r="E801" t="s">
        <v>36</v>
      </c>
      <c r="H801">
        <v>6.0999999999999999E-2</v>
      </c>
      <c r="O801" t="s">
        <v>205</v>
      </c>
    </row>
    <row r="802" spans="2:19">
      <c r="B802" t="s">
        <v>2751</v>
      </c>
      <c r="C802" t="s">
        <v>407</v>
      </c>
      <c r="E802" t="s">
        <v>50</v>
      </c>
      <c r="H802">
        <v>6.5000000000000002E-2</v>
      </c>
      <c r="O802" t="s">
        <v>205</v>
      </c>
    </row>
    <row r="803" spans="2:19">
      <c r="B803" t="s">
        <v>2751</v>
      </c>
      <c r="C803" t="s">
        <v>409</v>
      </c>
      <c r="J803">
        <v>0.99115900000000001</v>
      </c>
      <c r="K803">
        <v>2169.41</v>
      </c>
      <c r="N803" t="s">
        <v>2751</v>
      </c>
      <c r="O803" t="s">
        <v>322</v>
      </c>
      <c r="P803" t="s">
        <v>409</v>
      </c>
      <c r="Q803" t="s">
        <v>410</v>
      </c>
      <c r="R803" t="s">
        <v>109</v>
      </c>
      <c r="S803" t="s">
        <v>163</v>
      </c>
    </row>
    <row r="804" spans="2:19">
      <c r="B804" t="s">
        <v>2751</v>
      </c>
      <c r="C804" t="s">
        <v>409</v>
      </c>
      <c r="F804" t="s">
        <v>20</v>
      </c>
      <c r="I804">
        <v>0.95199999999999996</v>
      </c>
      <c r="O804" t="s">
        <v>205</v>
      </c>
    </row>
    <row r="805" spans="2:19">
      <c r="B805" t="s">
        <v>2751</v>
      </c>
      <c r="C805" t="s">
        <v>409</v>
      </c>
      <c r="F805" t="s">
        <v>56</v>
      </c>
      <c r="I805">
        <v>4.8000000000000001E-2</v>
      </c>
      <c r="O805" t="s">
        <v>205</v>
      </c>
    </row>
    <row r="806" spans="2:19">
      <c r="B806" t="s">
        <v>2751</v>
      </c>
      <c r="C806" t="s">
        <v>409</v>
      </c>
      <c r="E806" t="s">
        <v>23</v>
      </c>
      <c r="H806">
        <v>0</v>
      </c>
      <c r="O806" t="s">
        <v>205</v>
      </c>
    </row>
    <row r="807" spans="2:19">
      <c r="B807" t="s">
        <v>2751</v>
      </c>
      <c r="C807" t="s">
        <v>409</v>
      </c>
      <c r="E807" t="s">
        <v>57</v>
      </c>
      <c r="H807">
        <v>2.7E-2</v>
      </c>
      <c r="O807" t="s">
        <v>205</v>
      </c>
    </row>
    <row r="808" spans="2:19">
      <c r="B808" t="s">
        <v>2751</v>
      </c>
      <c r="C808" t="s">
        <v>409</v>
      </c>
      <c r="E808" t="s">
        <v>14</v>
      </c>
      <c r="H808">
        <v>3.5999999999999997E-2</v>
      </c>
      <c r="O808" t="s">
        <v>205</v>
      </c>
    </row>
    <row r="809" spans="2:19">
      <c r="B809" t="s">
        <v>2751</v>
      </c>
      <c r="C809" t="s">
        <v>409</v>
      </c>
      <c r="E809" t="s">
        <v>41</v>
      </c>
      <c r="H809">
        <v>0.40799999999999997</v>
      </c>
      <c r="O809" t="s">
        <v>205</v>
      </c>
    </row>
    <row r="810" spans="2:19">
      <c r="B810" t="s">
        <v>2751</v>
      </c>
      <c r="C810" t="s">
        <v>409</v>
      </c>
      <c r="E810" t="s">
        <v>43</v>
      </c>
      <c r="H810">
        <v>0.189</v>
      </c>
      <c r="O810" t="s">
        <v>205</v>
      </c>
    </row>
    <row r="811" spans="2:19">
      <c r="B811" t="s">
        <v>2751</v>
      </c>
      <c r="C811" t="s">
        <v>409</v>
      </c>
      <c r="E811" t="s">
        <v>58</v>
      </c>
      <c r="H811">
        <v>0.114</v>
      </c>
      <c r="O811" t="s">
        <v>205</v>
      </c>
    </row>
    <row r="812" spans="2:19">
      <c r="B812" t="s">
        <v>2751</v>
      </c>
      <c r="C812" t="s">
        <v>409</v>
      </c>
      <c r="E812" t="s">
        <v>45</v>
      </c>
      <c r="H812">
        <v>7.6999999999999999E-2</v>
      </c>
      <c r="O812" t="s">
        <v>205</v>
      </c>
    </row>
    <row r="813" spans="2:19">
      <c r="B813" t="s">
        <v>2751</v>
      </c>
      <c r="C813" t="s">
        <v>409</v>
      </c>
      <c r="E813" t="s">
        <v>34</v>
      </c>
      <c r="H813">
        <v>2.9000000000000001E-2</v>
      </c>
      <c r="O813" t="s">
        <v>205</v>
      </c>
    </row>
    <row r="814" spans="2:19">
      <c r="B814" t="s">
        <v>2751</v>
      </c>
      <c r="C814" t="s">
        <v>409</v>
      </c>
      <c r="E814" t="s">
        <v>36</v>
      </c>
      <c r="H814">
        <v>1.2999999999999999E-2</v>
      </c>
      <c r="O814" t="s">
        <v>205</v>
      </c>
    </row>
    <row r="815" spans="2:19">
      <c r="B815" t="s">
        <v>2751</v>
      </c>
      <c r="C815" t="s">
        <v>409</v>
      </c>
      <c r="E815" t="s">
        <v>38</v>
      </c>
      <c r="H815">
        <v>8.6999999999999994E-2</v>
      </c>
      <c r="O815" t="s">
        <v>205</v>
      </c>
    </row>
    <row r="816" spans="2:19">
      <c r="B816" t="s">
        <v>2751</v>
      </c>
      <c r="C816" t="s">
        <v>409</v>
      </c>
      <c r="E816" t="s">
        <v>50</v>
      </c>
      <c r="H816">
        <v>1.4999999999999999E-2</v>
      </c>
      <c r="O816" t="s">
        <v>205</v>
      </c>
    </row>
    <row r="817" spans="2:19">
      <c r="B817" t="s">
        <v>2751</v>
      </c>
      <c r="C817" t="s">
        <v>409</v>
      </c>
      <c r="E817" t="s">
        <v>54</v>
      </c>
      <c r="H817">
        <v>6.0000000000000001E-3</v>
      </c>
      <c r="O817" t="s">
        <v>205</v>
      </c>
    </row>
    <row r="818" spans="2:19">
      <c r="B818" t="s">
        <v>2751</v>
      </c>
      <c r="C818" t="s">
        <v>409</v>
      </c>
      <c r="D818" t="s">
        <v>127</v>
      </c>
      <c r="G818">
        <v>4.0000000000000001E-3</v>
      </c>
      <c r="O818" t="s">
        <v>205</v>
      </c>
    </row>
    <row r="819" spans="2:19">
      <c r="B819" t="s">
        <v>2751</v>
      </c>
      <c r="C819" t="s">
        <v>409</v>
      </c>
      <c r="D819" t="s">
        <v>126</v>
      </c>
      <c r="G819">
        <v>1.0999999999999999E-2</v>
      </c>
      <c r="O819" t="s">
        <v>205</v>
      </c>
    </row>
    <row r="820" spans="2:19">
      <c r="B820" t="s">
        <v>2751</v>
      </c>
      <c r="C820" t="s">
        <v>409</v>
      </c>
      <c r="D820" t="s">
        <v>123</v>
      </c>
      <c r="G820">
        <v>7.0000000000000001E-3</v>
      </c>
      <c r="O820" t="s">
        <v>205</v>
      </c>
    </row>
    <row r="821" spans="2:19">
      <c r="B821" t="s">
        <v>2751</v>
      </c>
      <c r="C821" t="s">
        <v>409</v>
      </c>
      <c r="D821" t="s">
        <v>132</v>
      </c>
      <c r="G821">
        <v>1.7999999999999999E-2</v>
      </c>
      <c r="O821" t="s">
        <v>205</v>
      </c>
    </row>
    <row r="822" spans="2:19">
      <c r="B822" t="s">
        <v>2751</v>
      </c>
      <c r="C822" t="s">
        <v>409</v>
      </c>
      <c r="D822" t="s">
        <v>133</v>
      </c>
      <c r="G822">
        <v>1E-3</v>
      </c>
      <c r="O822" t="s">
        <v>205</v>
      </c>
    </row>
    <row r="823" spans="2:19">
      <c r="B823" t="s">
        <v>2750</v>
      </c>
      <c r="C823" t="s">
        <v>403</v>
      </c>
      <c r="J823">
        <v>0.76190500000000005</v>
      </c>
      <c r="K823">
        <v>1.056</v>
      </c>
      <c r="N823" t="s">
        <v>2750</v>
      </c>
      <c r="O823" t="s">
        <v>322</v>
      </c>
      <c r="P823" t="s">
        <v>403</v>
      </c>
      <c r="Q823" t="s">
        <v>404</v>
      </c>
      <c r="R823" t="s">
        <v>109</v>
      </c>
      <c r="S823" t="s">
        <v>163</v>
      </c>
    </row>
    <row r="824" spans="2:19">
      <c r="B824" t="s">
        <v>2750</v>
      </c>
      <c r="C824" t="s">
        <v>403</v>
      </c>
      <c r="F824" t="s">
        <v>55</v>
      </c>
      <c r="I824">
        <v>1</v>
      </c>
      <c r="O824" t="s">
        <v>205</v>
      </c>
    </row>
    <row r="825" spans="2:19">
      <c r="B825" t="s">
        <v>2750</v>
      </c>
      <c r="C825" t="s">
        <v>403</v>
      </c>
      <c r="E825" t="s">
        <v>17</v>
      </c>
      <c r="H825">
        <v>1</v>
      </c>
      <c r="O825" t="s">
        <v>205</v>
      </c>
    </row>
    <row r="826" spans="2:19">
      <c r="B826" t="s">
        <v>2750</v>
      </c>
      <c r="C826" t="s">
        <v>413</v>
      </c>
      <c r="J826">
        <v>0.97280100000000003</v>
      </c>
      <c r="K826">
        <v>247.86</v>
      </c>
      <c r="N826" t="s">
        <v>2750</v>
      </c>
      <c r="O826" t="s">
        <v>322</v>
      </c>
      <c r="P826" t="s">
        <v>413</v>
      </c>
      <c r="Q826" t="s">
        <v>414</v>
      </c>
      <c r="R826" t="s">
        <v>109</v>
      </c>
      <c r="S826" t="s">
        <v>163</v>
      </c>
    </row>
    <row r="827" spans="2:19">
      <c r="B827" t="s">
        <v>2750</v>
      </c>
      <c r="C827" t="s">
        <v>413</v>
      </c>
      <c r="F827" t="s">
        <v>57</v>
      </c>
      <c r="I827">
        <v>2.3E-2</v>
      </c>
      <c r="O827" t="s">
        <v>205</v>
      </c>
    </row>
    <row r="828" spans="2:19">
      <c r="B828" t="s">
        <v>2750</v>
      </c>
      <c r="C828" t="s">
        <v>413</v>
      </c>
      <c r="F828" t="s">
        <v>14</v>
      </c>
      <c r="I828">
        <v>3.0000000000000001E-3</v>
      </c>
      <c r="O828" t="s">
        <v>205</v>
      </c>
    </row>
    <row r="829" spans="2:19">
      <c r="B829" t="s">
        <v>2750</v>
      </c>
      <c r="C829" t="s">
        <v>413</v>
      </c>
      <c r="F829" t="s">
        <v>41</v>
      </c>
      <c r="I829">
        <v>2.5999999999999999E-2</v>
      </c>
      <c r="O829" t="s">
        <v>205</v>
      </c>
    </row>
    <row r="830" spans="2:19">
      <c r="B830" t="s">
        <v>2750</v>
      </c>
      <c r="C830" t="s">
        <v>413</v>
      </c>
      <c r="F830" t="s">
        <v>43</v>
      </c>
      <c r="I830">
        <v>0.121</v>
      </c>
      <c r="O830" t="s">
        <v>205</v>
      </c>
    </row>
    <row r="831" spans="2:19">
      <c r="B831" t="s">
        <v>2750</v>
      </c>
      <c r="C831" t="s">
        <v>413</v>
      </c>
      <c r="F831" t="s">
        <v>58</v>
      </c>
      <c r="I831">
        <v>7.8E-2</v>
      </c>
      <c r="O831" t="s">
        <v>205</v>
      </c>
    </row>
    <row r="832" spans="2:19">
      <c r="B832" t="s">
        <v>2750</v>
      </c>
      <c r="C832" t="s">
        <v>413</v>
      </c>
      <c r="F832" t="s">
        <v>34</v>
      </c>
      <c r="I832">
        <v>0.11799999999999999</v>
      </c>
      <c r="O832" t="s">
        <v>205</v>
      </c>
    </row>
    <row r="833" spans="2:19">
      <c r="B833" t="s">
        <v>2750</v>
      </c>
      <c r="C833" t="s">
        <v>413</v>
      </c>
      <c r="F833" t="s">
        <v>36</v>
      </c>
      <c r="I833">
        <v>4.0000000000000001E-3</v>
      </c>
      <c r="O833" t="s">
        <v>205</v>
      </c>
    </row>
    <row r="834" spans="2:19">
      <c r="B834" t="s">
        <v>2750</v>
      </c>
      <c r="C834" t="s">
        <v>413</v>
      </c>
      <c r="F834" t="s">
        <v>38</v>
      </c>
      <c r="I834">
        <v>0.56899999999999995</v>
      </c>
      <c r="O834" t="s">
        <v>205</v>
      </c>
    </row>
    <row r="835" spans="2:19">
      <c r="B835" t="s">
        <v>2750</v>
      </c>
      <c r="C835" t="s">
        <v>413</v>
      </c>
      <c r="F835" t="s">
        <v>50</v>
      </c>
      <c r="I835">
        <v>5.8000000000000003E-2</v>
      </c>
      <c r="O835" t="s">
        <v>205</v>
      </c>
    </row>
    <row r="836" spans="2:19">
      <c r="B836" t="s">
        <v>2750</v>
      </c>
      <c r="C836" t="s">
        <v>413</v>
      </c>
      <c r="E836" t="s">
        <v>56</v>
      </c>
      <c r="H836">
        <v>1</v>
      </c>
      <c r="O836" t="s">
        <v>205</v>
      </c>
    </row>
    <row r="837" spans="2:19">
      <c r="B837" t="s">
        <v>2750</v>
      </c>
      <c r="C837" t="s">
        <v>407</v>
      </c>
      <c r="J837">
        <v>1.08365</v>
      </c>
      <c r="L837">
        <v>336.39400000000001</v>
      </c>
      <c r="N837" t="s">
        <v>2750</v>
      </c>
      <c r="O837" t="s">
        <v>322</v>
      </c>
      <c r="P837" t="s">
        <v>407</v>
      </c>
      <c r="Q837" t="s">
        <v>408</v>
      </c>
      <c r="R837" t="s">
        <v>109</v>
      </c>
      <c r="S837" t="s">
        <v>163</v>
      </c>
    </row>
    <row r="838" spans="2:19">
      <c r="B838" t="s">
        <v>2750</v>
      </c>
      <c r="C838" t="s">
        <v>407</v>
      </c>
      <c r="F838" t="s">
        <v>14</v>
      </c>
      <c r="I838">
        <v>2.7E-2</v>
      </c>
      <c r="O838" t="s">
        <v>205</v>
      </c>
    </row>
    <row r="839" spans="2:19">
      <c r="B839" t="s">
        <v>2750</v>
      </c>
      <c r="C839" t="s">
        <v>407</v>
      </c>
      <c r="F839" t="s">
        <v>41</v>
      </c>
      <c r="I839">
        <v>0.28999999999999998</v>
      </c>
      <c r="O839" t="s">
        <v>205</v>
      </c>
    </row>
    <row r="840" spans="2:19">
      <c r="B840" t="s">
        <v>2750</v>
      </c>
      <c r="C840" t="s">
        <v>407</v>
      </c>
      <c r="F840" t="s">
        <v>58</v>
      </c>
      <c r="I840">
        <v>0.23599999999999999</v>
      </c>
      <c r="O840" t="s">
        <v>205</v>
      </c>
    </row>
    <row r="841" spans="2:19">
      <c r="B841" t="s">
        <v>2750</v>
      </c>
      <c r="C841" t="s">
        <v>407</v>
      </c>
      <c r="F841" t="s">
        <v>45</v>
      </c>
      <c r="I841">
        <v>6.0000000000000001E-3</v>
      </c>
      <c r="O841" t="s">
        <v>205</v>
      </c>
    </row>
    <row r="842" spans="2:19">
      <c r="B842" t="s">
        <v>2750</v>
      </c>
      <c r="C842" t="s">
        <v>407</v>
      </c>
      <c r="F842" t="s">
        <v>52</v>
      </c>
      <c r="I842">
        <v>1E-3</v>
      </c>
      <c r="O842" t="s">
        <v>205</v>
      </c>
    </row>
    <row r="843" spans="2:19">
      <c r="B843" t="s">
        <v>2750</v>
      </c>
      <c r="C843" t="s">
        <v>407</v>
      </c>
      <c r="F843" t="s">
        <v>34</v>
      </c>
      <c r="I843">
        <v>3.5000000000000003E-2</v>
      </c>
      <c r="O843" t="s">
        <v>205</v>
      </c>
    </row>
    <row r="844" spans="2:19">
      <c r="B844" t="s">
        <v>2750</v>
      </c>
      <c r="C844" t="s">
        <v>407</v>
      </c>
      <c r="F844" t="s">
        <v>36</v>
      </c>
      <c r="I844">
        <v>0.151</v>
      </c>
      <c r="O844" t="s">
        <v>205</v>
      </c>
    </row>
    <row r="845" spans="2:19">
      <c r="B845" t="s">
        <v>2750</v>
      </c>
      <c r="C845" t="s">
        <v>407</v>
      </c>
      <c r="F845" t="s">
        <v>38</v>
      </c>
      <c r="I845">
        <v>0.255</v>
      </c>
      <c r="O845" t="s">
        <v>205</v>
      </c>
    </row>
    <row r="846" spans="2:19">
      <c r="B846" t="s">
        <v>2750</v>
      </c>
      <c r="C846" t="s">
        <v>407</v>
      </c>
      <c r="E846" t="s">
        <v>57</v>
      </c>
      <c r="H846">
        <v>2.5000000000000001E-2</v>
      </c>
      <c r="O846" t="s">
        <v>205</v>
      </c>
    </row>
    <row r="847" spans="2:19">
      <c r="B847" t="s">
        <v>2750</v>
      </c>
      <c r="C847" t="s">
        <v>407</v>
      </c>
      <c r="E847" t="s">
        <v>56</v>
      </c>
      <c r="H847">
        <v>0.67800000000000005</v>
      </c>
      <c r="O847" t="s">
        <v>205</v>
      </c>
    </row>
    <row r="848" spans="2:19">
      <c r="B848" t="s">
        <v>2750</v>
      </c>
      <c r="C848" t="s">
        <v>407</v>
      </c>
      <c r="E848" t="s">
        <v>43</v>
      </c>
      <c r="H848">
        <v>0.25600000000000001</v>
      </c>
      <c r="O848" t="s">
        <v>205</v>
      </c>
    </row>
    <row r="849" spans="2:19">
      <c r="B849" t="s">
        <v>2750</v>
      </c>
      <c r="C849" t="s">
        <v>407</v>
      </c>
      <c r="E849" t="s">
        <v>50</v>
      </c>
      <c r="H849">
        <v>0.04</v>
      </c>
      <c r="O849" t="s">
        <v>205</v>
      </c>
    </row>
    <row r="850" spans="2:19">
      <c r="B850" t="s">
        <v>2750</v>
      </c>
      <c r="C850" t="s">
        <v>409</v>
      </c>
      <c r="J850">
        <v>0.98702599999999996</v>
      </c>
      <c r="K850">
        <v>4182.76</v>
      </c>
      <c r="N850" t="s">
        <v>2750</v>
      </c>
      <c r="O850" t="s">
        <v>322</v>
      </c>
      <c r="P850" t="s">
        <v>409</v>
      </c>
      <c r="Q850" t="s">
        <v>410</v>
      </c>
      <c r="R850" t="s">
        <v>109</v>
      </c>
      <c r="S850" t="s">
        <v>163</v>
      </c>
    </row>
    <row r="851" spans="2:19">
      <c r="B851" t="s">
        <v>2750</v>
      </c>
      <c r="C851" t="s">
        <v>409</v>
      </c>
      <c r="F851" t="s">
        <v>20</v>
      </c>
      <c r="I851">
        <v>0.88800000000000001</v>
      </c>
      <c r="O851" t="s">
        <v>205</v>
      </c>
    </row>
    <row r="852" spans="2:19">
      <c r="B852" t="s">
        <v>2750</v>
      </c>
      <c r="C852" t="s">
        <v>409</v>
      </c>
      <c r="F852" t="s">
        <v>56</v>
      </c>
      <c r="I852">
        <v>0.112</v>
      </c>
      <c r="O852" t="s">
        <v>205</v>
      </c>
    </row>
    <row r="853" spans="2:19">
      <c r="B853" t="s">
        <v>2750</v>
      </c>
      <c r="C853" t="s">
        <v>409</v>
      </c>
      <c r="E853" t="s">
        <v>57</v>
      </c>
      <c r="H853">
        <v>4.4999999999999998E-2</v>
      </c>
      <c r="O853" t="s">
        <v>205</v>
      </c>
    </row>
    <row r="854" spans="2:19">
      <c r="B854" t="s">
        <v>2750</v>
      </c>
      <c r="C854" t="s">
        <v>409</v>
      </c>
      <c r="E854" t="s">
        <v>14</v>
      </c>
      <c r="H854">
        <v>3.6999999999999998E-2</v>
      </c>
      <c r="O854" t="s">
        <v>205</v>
      </c>
    </row>
    <row r="855" spans="2:19">
      <c r="B855" t="s">
        <v>2750</v>
      </c>
      <c r="C855" t="s">
        <v>409</v>
      </c>
      <c r="E855" t="s">
        <v>41</v>
      </c>
      <c r="H855">
        <v>0.42399999999999999</v>
      </c>
      <c r="O855" t="s">
        <v>205</v>
      </c>
    </row>
    <row r="856" spans="2:19">
      <c r="B856" t="s">
        <v>2750</v>
      </c>
      <c r="C856" t="s">
        <v>409</v>
      </c>
      <c r="E856" t="s">
        <v>43</v>
      </c>
      <c r="H856">
        <v>0.21299999999999999</v>
      </c>
      <c r="O856" t="s">
        <v>205</v>
      </c>
    </row>
    <row r="857" spans="2:19">
      <c r="B857" t="s">
        <v>2750</v>
      </c>
      <c r="C857" t="s">
        <v>409</v>
      </c>
      <c r="E857" t="s">
        <v>58</v>
      </c>
      <c r="H857">
        <v>6.7000000000000004E-2</v>
      </c>
      <c r="O857" t="s">
        <v>205</v>
      </c>
    </row>
    <row r="858" spans="2:19">
      <c r="B858" t="s">
        <v>2750</v>
      </c>
      <c r="C858" t="s">
        <v>409</v>
      </c>
      <c r="E858" t="s">
        <v>45</v>
      </c>
      <c r="H858">
        <v>5.1999999999999998E-2</v>
      </c>
      <c r="O858" t="s">
        <v>205</v>
      </c>
    </row>
    <row r="859" spans="2:19">
      <c r="B859" t="s">
        <v>2750</v>
      </c>
      <c r="C859" t="s">
        <v>409</v>
      </c>
      <c r="E859" t="s">
        <v>52</v>
      </c>
      <c r="H859">
        <v>0</v>
      </c>
      <c r="O859" t="s">
        <v>205</v>
      </c>
    </row>
    <row r="860" spans="2:19">
      <c r="B860" t="s">
        <v>2750</v>
      </c>
      <c r="C860" t="s">
        <v>409</v>
      </c>
      <c r="E860" t="s">
        <v>34</v>
      </c>
      <c r="H860">
        <v>3.5999999999999997E-2</v>
      </c>
      <c r="O860" t="s">
        <v>205</v>
      </c>
    </row>
    <row r="861" spans="2:19">
      <c r="B861" t="s">
        <v>2750</v>
      </c>
      <c r="C861" t="s">
        <v>409</v>
      </c>
      <c r="E861" t="s">
        <v>36</v>
      </c>
      <c r="H861">
        <v>0.03</v>
      </c>
      <c r="O861" t="s">
        <v>205</v>
      </c>
    </row>
    <row r="862" spans="2:19">
      <c r="B862" t="s">
        <v>2750</v>
      </c>
      <c r="C862" t="s">
        <v>409</v>
      </c>
      <c r="E862" t="s">
        <v>38</v>
      </c>
      <c r="H862">
        <v>7.0000000000000007E-2</v>
      </c>
      <c r="O862" t="s">
        <v>205</v>
      </c>
    </row>
    <row r="863" spans="2:19">
      <c r="B863" t="s">
        <v>2750</v>
      </c>
      <c r="C863" t="s">
        <v>409</v>
      </c>
      <c r="E863" t="s">
        <v>50</v>
      </c>
      <c r="H863">
        <v>1.2999999999999999E-2</v>
      </c>
      <c r="O863" t="s">
        <v>205</v>
      </c>
    </row>
    <row r="864" spans="2:19">
      <c r="B864" t="s">
        <v>2750</v>
      </c>
      <c r="C864" t="s">
        <v>409</v>
      </c>
      <c r="E864" t="s">
        <v>54</v>
      </c>
      <c r="H864">
        <v>1.2999999999999999E-2</v>
      </c>
      <c r="O864" t="s">
        <v>205</v>
      </c>
    </row>
    <row r="865" spans="2:19">
      <c r="B865" t="s">
        <v>2750</v>
      </c>
      <c r="C865" t="s">
        <v>409</v>
      </c>
      <c r="D865" t="s">
        <v>122</v>
      </c>
      <c r="G865">
        <v>0</v>
      </c>
      <c r="O865" t="s">
        <v>205</v>
      </c>
    </row>
    <row r="866" spans="2:19">
      <c r="B866" t="s">
        <v>2750</v>
      </c>
      <c r="C866" t="s">
        <v>409</v>
      </c>
      <c r="D866" t="s">
        <v>127</v>
      </c>
      <c r="G866">
        <v>5.0000000000000001E-3</v>
      </c>
      <c r="O866" t="s">
        <v>205</v>
      </c>
    </row>
    <row r="867" spans="2:19">
      <c r="B867" t="s">
        <v>2750</v>
      </c>
      <c r="C867" t="s">
        <v>409</v>
      </c>
      <c r="D867" t="s">
        <v>129</v>
      </c>
      <c r="G867">
        <v>1E-3</v>
      </c>
      <c r="O867" t="s">
        <v>205</v>
      </c>
    </row>
    <row r="868" spans="2:19">
      <c r="B868" t="s">
        <v>2750</v>
      </c>
      <c r="C868" t="s">
        <v>409</v>
      </c>
      <c r="D868" t="s">
        <v>126</v>
      </c>
      <c r="G868">
        <v>1.2999999999999999E-2</v>
      </c>
      <c r="O868" t="s">
        <v>205</v>
      </c>
    </row>
    <row r="869" spans="2:19">
      <c r="B869" t="s">
        <v>2750</v>
      </c>
      <c r="C869" t="s">
        <v>409</v>
      </c>
      <c r="D869" t="s">
        <v>123</v>
      </c>
      <c r="G869">
        <v>1.0999999999999999E-2</v>
      </c>
      <c r="O869" t="s">
        <v>205</v>
      </c>
    </row>
    <row r="870" spans="2:19">
      <c r="B870" t="s">
        <v>2750</v>
      </c>
      <c r="C870" t="s">
        <v>409</v>
      </c>
      <c r="D870" t="s">
        <v>132</v>
      </c>
      <c r="G870">
        <v>4.1000000000000002E-2</v>
      </c>
      <c r="O870" t="s">
        <v>205</v>
      </c>
    </row>
    <row r="871" spans="2:19">
      <c r="B871" t="s">
        <v>2750</v>
      </c>
      <c r="C871" t="s">
        <v>409</v>
      </c>
      <c r="D871" t="s">
        <v>133</v>
      </c>
      <c r="G871">
        <v>1E-3</v>
      </c>
      <c r="O871" t="s">
        <v>205</v>
      </c>
    </row>
    <row r="872" spans="2:19">
      <c r="B872" t="s">
        <v>202</v>
      </c>
      <c r="C872" t="s">
        <v>403</v>
      </c>
      <c r="J872">
        <v>0.23100000000000001</v>
      </c>
      <c r="K872">
        <v>62.689900000000002</v>
      </c>
      <c r="N872" t="s">
        <v>202</v>
      </c>
      <c r="O872" t="s">
        <v>322</v>
      </c>
      <c r="P872" t="s">
        <v>403</v>
      </c>
      <c r="Q872" t="s">
        <v>404</v>
      </c>
      <c r="R872" t="s">
        <v>109</v>
      </c>
      <c r="S872" t="s">
        <v>163</v>
      </c>
    </row>
    <row r="873" spans="2:19">
      <c r="B873" t="s">
        <v>202</v>
      </c>
      <c r="C873" t="s">
        <v>403</v>
      </c>
      <c r="F873" t="s">
        <v>55</v>
      </c>
      <c r="I873">
        <v>1</v>
      </c>
      <c r="O873" t="s">
        <v>205</v>
      </c>
    </row>
    <row r="874" spans="2:19">
      <c r="B874" t="s">
        <v>202</v>
      </c>
      <c r="C874" t="s">
        <v>403</v>
      </c>
      <c r="E874" t="s">
        <v>17</v>
      </c>
      <c r="H874">
        <v>1</v>
      </c>
      <c r="O874" t="s">
        <v>205</v>
      </c>
    </row>
    <row r="875" spans="2:19">
      <c r="B875" t="s">
        <v>202</v>
      </c>
      <c r="C875" t="s">
        <v>405</v>
      </c>
      <c r="J875">
        <v>0.53318500000000002</v>
      </c>
      <c r="K875">
        <v>1.0069399999999999</v>
      </c>
      <c r="N875" t="s">
        <v>202</v>
      </c>
      <c r="O875" t="s">
        <v>322</v>
      </c>
      <c r="P875" t="s">
        <v>405</v>
      </c>
      <c r="Q875" t="s">
        <v>406</v>
      </c>
      <c r="R875" t="s">
        <v>109</v>
      </c>
      <c r="S875" t="s">
        <v>163</v>
      </c>
    </row>
    <row r="876" spans="2:19">
      <c r="B876" t="s">
        <v>202</v>
      </c>
      <c r="C876" t="s">
        <v>405</v>
      </c>
      <c r="F876" t="s">
        <v>6</v>
      </c>
      <c r="I876">
        <v>1</v>
      </c>
      <c r="O876" t="s">
        <v>205</v>
      </c>
    </row>
    <row r="877" spans="2:19">
      <c r="B877" t="s">
        <v>202</v>
      </c>
      <c r="C877" t="s">
        <v>405</v>
      </c>
      <c r="E877" t="s">
        <v>24</v>
      </c>
      <c r="H877">
        <v>1</v>
      </c>
      <c r="O877" t="s">
        <v>205</v>
      </c>
    </row>
    <row r="878" spans="2:19">
      <c r="B878" t="s">
        <v>202</v>
      </c>
      <c r="C878" t="s">
        <v>407</v>
      </c>
      <c r="J878">
        <v>1.01345</v>
      </c>
      <c r="L878">
        <v>480.45499999999998</v>
      </c>
      <c r="N878" t="s">
        <v>202</v>
      </c>
      <c r="O878" t="s">
        <v>322</v>
      </c>
      <c r="P878" t="s">
        <v>407</v>
      </c>
      <c r="Q878" t="s">
        <v>408</v>
      </c>
      <c r="R878" t="s">
        <v>109</v>
      </c>
      <c r="S878" t="s">
        <v>163</v>
      </c>
    </row>
    <row r="879" spans="2:19">
      <c r="B879" t="s">
        <v>202</v>
      </c>
      <c r="C879" t="s">
        <v>407</v>
      </c>
      <c r="F879" t="s">
        <v>40</v>
      </c>
      <c r="I879">
        <v>0.432</v>
      </c>
      <c r="O879" t="s">
        <v>205</v>
      </c>
    </row>
    <row r="880" spans="2:19">
      <c r="B880" t="s">
        <v>202</v>
      </c>
      <c r="C880" t="s">
        <v>407</v>
      </c>
      <c r="F880" t="s">
        <v>50</v>
      </c>
      <c r="I880">
        <v>0.56799999999999995</v>
      </c>
      <c r="O880" t="s">
        <v>205</v>
      </c>
    </row>
    <row r="881" spans="2:19">
      <c r="B881" t="s">
        <v>202</v>
      </c>
      <c r="C881" t="s">
        <v>407</v>
      </c>
      <c r="E881" t="s">
        <v>41</v>
      </c>
      <c r="H881">
        <v>5.0000000000000001E-3</v>
      </c>
      <c r="O881" t="s">
        <v>205</v>
      </c>
    </row>
    <row r="882" spans="2:19">
      <c r="B882" t="s">
        <v>202</v>
      </c>
      <c r="C882" t="s">
        <v>407</v>
      </c>
      <c r="E882" t="s">
        <v>56</v>
      </c>
      <c r="H882">
        <v>0.68500000000000005</v>
      </c>
      <c r="O882" t="s">
        <v>205</v>
      </c>
    </row>
    <row r="883" spans="2:19">
      <c r="B883" t="s">
        <v>202</v>
      </c>
      <c r="C883" t="s">
        <v>407</v>
      </c>
      <c r="E883" t="s">
        <v>45</v>
      </c>
      <c r="H883">
        <v>2E-3</v>
      </c>
      <c r="O883" t="s">
        <v>205</v>
      </c>
    </row>
    <row r="884" spans="2:19">
      <c r="B884" t="s">
        <v>202</v>
      </c>
      <c r="C884" t="s">
        <v>407</v>
      </c>
      <c r="E884" t="s">
        <v>52</v>
      </c>
      <c r="H884">
        <v>5.0000000000000001E-3</v>
      </c>
      <c r="O884" t="s">
        <v>205</v>
      </c>
    </row>
    <row r="885" spans="2:19">
      <c r="B885" t="s">
        <v>202</v>
      </c>
      <c r="C885" t="s">
        <v>407</v>
      </c>
      <c r="E885" t="s">
        <v>34</v>
      </c>
      <c r="H885">
        <v>0.193</v>
      </c>
      <c r="O885" t="s">
        <v>205</v>
      </c>
    </row>
    <row r="886" spans="2:19">
      <c r="B886" t="s">
        <v>202</v>
      </c>
      <c r="C886" t="s">
        <v>407</v>
      </c>
      <c r="E886" t="s">
        <v>38</v>
      </c>
      <c r="H886">
        <v>0.11</v>
      </c>
      <c r="O886" t="s">
        <v>205</v>
      </c>
    </row>
    <row r="887" spans="2:19">
      <c r="B887" t="s">
        <v>202</v>
      </c>
      <c r="C887" t="s">
        <v>409</v>
      </c>
      <c r="J887">
        <v>1.01047</v>
      </c>
      <c r="K887">
        <v>11331.5</v>
      </c>
      <c r="N887" t="s">
        <v>202</v>
      </c>
      <c r="O887" t="s">
        <v>322</v>
      </c>
      <c r="P887" t="s">
        <v>409</v>
      </c>
      <c r="Q887" t="s">
        <v>410</v>
      </c>
      <c r="R887" t="s">
        <v>109</v>
      </c>
      <c r="S887" t="s">
        <v>163</v>
      </c>
    </row>
    <row r="888" spans="2:19">
      <c r="B888" t="s">
        <v>202</v>
      </c>
      <c r="C888" t="s">
        <v>409</v>
      </c>
      <c r="F888" t="s">
        <v>20</v>
      </c>
      <c r="I888">
        <v>0.97099999999999997</v>
      </c>
      <c r="O888" t="s">
        <v>205</v>
      </c>
    </row>
    <row r="889" spans="2:19">
      <c r="B889" t="s">
        <v>202</v>
      </c>
      <c r="C889" t="s">
        <v>409</v>
      </c>
      <c r="F889" t="s">
        <v>56</v>
      </c>
      <c r="I889">
        <v>2.9000000000000001E-2</v>
      </c>
      <c r="O889" t="s">
        <v>205</v>
      </c>
    </row>
    <row r="890" spans="2:19">
      <c r="B890" t="s">
        <v>202</v>
      </c>
      <c r="C890" t="s">
        <v>409</v>
      </c>
      <c r="E890" t="s">
        <v>57</v>
      </c>
      <c r="H890">
        <v>6.6000000000000003E-2</v>
      </c>
      <c r="O890" t="s">
        <v>205</v>
      </c>
    </row>
    <row r="891" spans="2:19">
      <c r="B891" t="s">
        <v>202</v>
      </c>
      <c r="C891" t="s">
        <v>409</v>
      </c>
      <c r="E891" t="s">
        <v>14</v>
      </c>
      <c r="H891">
        <v>1.7999999999999999E-2</v>
      </c>
      <c r="O891" t="s">
        <v>205</v>
      </c>
    </row>
    <row r="892" spans="2:19">
      <c r="B892" t="s">
        <v>202</v>
      </c>
      <c r="C892" t="s">
        <v>409</v>
      </c>
      <c r="E892" t="s">
        <v>41</v>
      </c>
      <c r="H892">
        <v>0.42699999999999999</v>
      </c>
      <c r="O892" t="s">
        <v>205</v>
      </c>
    </row>
    <row r="893" spans="2:19">
      <c r="B893" t="s">
        <v>202</v>
      </c>
      <c r="C893" t="s">
        <v>409</v>
      </c>
      <c r="E893" t="s">
        <v>43</v>
      </c>
      <c r="H893">
        <v>0.153</v>
      </c>
      <c r="O893" t="s">
        <v>205</v>
      </c>
    </row>
    <row r="894" spans="2:19">
      <c r="B894" t="s">
        <v>202</v>
      </c>
      <c r="C894" t="s">
        <v>409</v>
      </c>
      <c r="E894" t="s">
        <v>58</v>
      </c>
      <c r="H894">
        <v>2.9000000000000001E-2</v>
      </c>
      <c r="O894" t="s">
        <v>205</v>
      </c>
    </row>
    <row r="895" spans="2:19">
      <c r="B895" t="s">
        <v>202</v>
      </c>
      <c r="C895" t="s">
        <v>409</v>
      </c>
      <c r="E895" t="s">
        <v>45</v>
      </c>
      <c r="H895">
        <v>0.06</v>
      </c>
      <c r="O895" t="s">
        <v>205</v>
      </c>
    </row>
    <row r="896" spans="2:19">
      <c r="B896" t="s">
        <v>202</v>
      </c>
      <c r="C896" t="s">
        <v>409</v>
      </c>
      <c r="E896" t="s">
        <v>52</v>
      </c>
      <c r="H896">
        <v>1.2E-2</v>
      </c>
      <c r="O896" t="s">
        <v>205</v>
      </c>
    </row>
    <row r="897" spans="2:19">
      <c r="B897" t="s">
        <v>202</v>
      </c>
      <c r="C897" t="s">
        <v>409</v>
      </c>
      <c r="E897" t="s">
        <v>34</v>
      </c>
      <c r="H897">
        <v>4.4999999999999998E-2</v>
      </c>
      <c r="O897" t="s">
        <v>205</v>
      </c>
    </row>
    <row r="898" spans="2:19">
      <c r="B898" t="s">
        <v>202</v>
      </c>
      <c r="C898" t="s">
        <v>409</v>
      </c>
      <c r="E898" t="s">
        <v>36</v>
      </c>
      <c r="H898">
        <v>4.0000000000000001E-3</v>
      </c>
      <c r="O898" t="s">
        <v>205</v>
      </c>
    </row>
    <row r="899" spans="2:19">
      <c r="B899" t="s">
        <v>202</v>
      </c>
      <c r="C899" t="s">
        <v>409</v>
      </c>
      <c r="E899" t="s">
        <v>38</v>
      </c>
      <c r="H899">
        <v>7.6999999999999999E-2</v>
      </c>
      <c r="O899" t="s">
        <v>205</v>
      </c>
    </row>
    <row r="900" spans="2:19">
      <c r="B900" t="s">
        <v>202</v>
      </c>
      <c r="C900" t="s">
        <v>409</v>
      </c>
      <c r="E900" t="s">
        <v>50</v>
      </c>
      <c r="H900">
        <v>6.5000000000000002E-2</v>
      </c>
      <c r="O900" t="s">
        <v>205</v>
      </c>
    </row>
    <row r="901" spans="2:19">
      <c r="B901" t="s">
        <v>202</v>
      </c>
      <c r="C901" t="s">
        <v>409</v>
      </c>
      <c r="E901" t="s">
        <v>54</v>
      </c>
      <c r="H901">
        <v>4.3999999999999997E-2</v>
      </c>
      <c r="O901" t="s">
        <v>205</v>
      </c>
    </row>
    <row r="902" spans="2:19">
      <c r="B902" t="s">
        <v>202</v>
      </c>
      <c r="C902" t="s">
        <v>409</v>
      </c>
      <c r="D902" t="s">
        <v>127</v>
      </c>
      <c r="G902">
        <v>2E-3</v>
      </c>
      <c r="O902" t="s">
        <v>205</v>
      </c>
    </row>
    <row r="903" spans="2:19">
      <c r="B903" t="s">
        <v>202</v>
      </c>
      <c r="C903" t="s">
        <v>409</v>
      </c>
      <c r="D903" t="s">
        <v>126</v>
      </c>
      <c r="G903">
        <v>2.5000000000000001E-2</v>
      </c>
      <c r="O903" t="s">
        <v>205</v>
      </c>
    </row>
    <row r="904" spans="2:19">
      <c r="B904" t="s">
        <v>202</v>
      </c>
      <c r="C904" t="s">
        <v>409</v>
      </c>
      <c r="D904" t="s">
        <v>132</v>
      </c>
      <c r="G904">
        <v>6.6000000000000003E-2</v>
      </c>
      <c r="O904" t="s">
        <v>205</v>
      </c>
    </row>
    <row r="905" spans="2:19">
      <c r="B905" t="s">
        <v>3353</v>
      </c>
      <c r="C905" t="s">
        <v>419</v>
      </c>
      <c r="J905">
        <v>1</v>
      </c>
      <c r="L905">
        <v>0.60842200000000002</v>
      </c>
      <c r="N905" t="s">
        <v>3353</v>
      </c>
      <c r="O905" t="s">
        <v>322</v>
      </c>
      <c r="P905" t="s">
        <v>419</v>
      </c>
      <c r="Q905" t="s">
        <v>420</v>
      </c>
      <c r="R905" t="s">
        <v>109</v>
      </c>
      <c r="S905" t="s">
        <v>163</v>
      </c>
    </row>
    <row r="906" spans="2:19">
      <c r="B906" t="s">
        <v>3353</v>
      </c>
      <c r="C906" t="s">
        <v>419</v>
      </c>
      <c r="F906" t="s">
        <v>38</v>
      </c>
      <c r="I906">
        <v>1</v>
      </c>
      <c r="O906" t="s">
        <v>205</v>
      </c>
    </row>
    <row r="907" spans="2:19">
      <c r="B907" t="s">
        <v>3353</v>
      </c>
      <c r="C907" t="s">
        <v>419</v>
      </c>
      <c r="E907" t="s">
        <v>39</v>
      </c>
      <c r="H907">
        <v>1</v>
      </c>
      <c r="O907" t="s">
        <v>205</v>
      </c>
    </row>
    <row r="908" spans="2:19">
      <c r="B908" t="s">
        <v>3353</v>
      </c>
      <c r="C908" t="s">
        <v>403</v>
      </c>
      <c r="J908">
        <v>0.49060999999999999</v>
      </c>
      <c r="K908">
        <v>69.218999999999994</v>
      </c>
      <c r="N908" t="s">
        <v>3353</v>
      </c>
      <c r="O908" t="s">
        <v>322</v>
      </c>
      <c r="P908" t="s">
        <v>403</v>
      </c>
      <c r="Q908" t="s">
        <v>404</v>
      </c>
      <c r="R908" t="s">
        <v>109</v>
      </c>
      <c r="S908" t="s">
        <v>163</v>
      </c>
    </row>
    <row r="909" spans="2:19">
      <c r="B909" t="s">
        <v>3353</v>
      </c>
      <c r="C909" t="s">
        <v>403</v>
      </c>
      <c r="F909" t="s">
        <v>55</v>
      </c>
      <c r="I909">
        <v>1</v>
      </c>
      <c r="O909" t="s">
        <v>205</v>
      </c>
    </row>
    <row r="910" spans="2:19">
      <c r="B910" t="s">
        <v>3353</v>
      </c>
      <c r="C910" t="s">
        <v>403</v>
      </c>
      <c r="E910" t="s">
        <v>17</v>
      </c>
      <c r="H910">
        <v>1</v>
      </c>
      <c r="O910" t="s">
        <v>205</v>
      </c>
    </row>
    <row r="911" spans="2:19">
      <c r="B911" t="s">
        <v>3353</v>
      </c>
      <c r="C911" t="s">
        <v>407</v>
      </c>
      <c r="J911">
        <v>1.0081800000000001</v>
      </c>
      <c r="L911">
        <v>594.67399999999998</v>
      </c>
      <c r="N911" t="s">
        <v>3353</v>
      </c>
      <c r="O911" t="s">
        <v>322</v>
      </c>
      <c r="P911" t="s">
        <v>407</v>
      </c>
      <c r="Q911" t="s">
        <v>408</v>
      </c>
      <c r="R911" t="s">
        <v>109</v>
      </c>
      <c r="S911" t="s">
        <v>163</v>
      </c>
    </row>
    <row r="912" spans="2:19">
      <c r="B912" t="s">
        <v>3353</v>
      </c>
      <c r="C912" t="s">
        <v>407</v>
      </c>
      <c r="F912" t="s">
        <v>20</v>
      </c>
      <c r="I912">
        <v>1.2999999999999999E-2</v>
      </c>
      <c r="O912" t="s">
        <v>205</v>
      </c>
    </row>
    <row r="913" spans="2:19">
      <c r="B913" t="s">
        <v>3353</v>
      </c>
      <c r="C913" t="s">
        <v>407</v>
      </c>
      <c r="F913" t="s">
        <v>41</v>
      </c>
      <c r="I913">
        <v>4.2999999999999997E-2</v>
      </c>
      <c r="O913" t="s">
        <v>205</v>
      </c>
    </row>
    <row r="914" spans="2:19">
      <c r="B914" t="s">
        <v>3353</v>
      </c>
      <c r="C914" t="s">
        <v>407</v>
      </c>
      <c r="F914" t="s">
        <v>58</v>
      </c>
      <c r="I914">
        <v>1.6E-2</v>
      </c>
      <c r="O914" t="s">
        <v>205</v>
      </c>
    </row>
    <row r="915" spans="2:19">
      <c r="B915" t="s">
        <v>3353</v>
      </c>
      <c r="C915" t="s">
        <v>407</v>
      </c>
      <c r="F915" t="s">
        <v>45</v>
      </c>
      <c r="I915">
        <v>0</v>
      </c>
      <c r="O915" t="s">
        <v>205</v>
      </c>
    </row>
    <row r="916" spans="2:19">
      <c r="B916" t="s">
        <v>3353</v>
      </c>
      <c r="C916" t="s">
        <v>407</v>
      </c>
      <c r="F916" t="s">
        <v>38</v>
      </c>
      <c r="I916">
        <v>0.44400000000000001</v>
      </c>
      <c r="O916" t="s">
        <v>205</v>
      </c>
    </row>
    <row r="917" spans="2:19">
      <c r="B917" t="s">
        <v>3353</v>
      </c>
      <c r="C917" t="s">
        <v>407</v>
      </c>
      <c r="F917" t="s">
        <v>40</v>
      </c>
      <c r="I917">
        <v>0.48299999999999998</v>
      </c>
      <c r="O917" t="s">
        <v>205</v>
      </c>
    </row>
    <row r="918" spans="2:19">
      <c r="B918" t="s">
        <v>3353</v>
      </c>
      <c r="C918" t="s">
        <v>407</v>
      </c>
      <c r="F918" t="s">
        <v>50</v>
      </c>
      <c r="I918">
        <v>2E-3</v>
      </c>
      <c r="O918" t="s">
        <v>205</v>
      </c>
    </row>
    <row r="919" spans="2:19">
      <c r="B919" t="s">
        <v>3353</v>
      </c>
      <c r="C919" t="s">
        <v>407</v>
      </c>
      <c r="E919" t="s">
        <v>57</v>
      </c>
      <c r="H919">
        <v>3.0000000000000001E-3</v>
      </c>
      <c r="O919" t="s">
        <v>205</v>
      </c>
    </row>
    <row r="920" spans="2:19">
      <c r="B920" t="s">
        <v>3353</v>
      </c>
      <c r="C920" t="s">
        <v>407</v>
      </c>
      <c r="E920" t="s">
        <v>56</v>
      </c>
      <c r="H920">
        <v>0.6</v>
      </c>
      <c r="O920" t="s">
        <v>205</v>
      </c>
    </row>
    <row r="921" spans="2:19">
      <c r="B921" t="s">
        <v>3353</v>
      </c>
      <c r="C921" t="s">
        <v>407</v>
      </c>
      <c r="E921" t="s">
        <v>43</v>
      </c>
      <c r="H921">
        <v>0.124</v>
      </c>
      <c r="O921" t="s">
        <v>205</v>
      </c>
    </row>
    <row r="922" spans="2:19">
      <c r="B922" t="s">
        <v>3353</v>
      </c>
      <c r="C922" t="s">
        <v>407</v>
      </c>
      <c r="E922" t="s">
        <v>52</v>
      </c>
      <c r="H922">
        <v>0</v>
      </c>
      <c r="O922" t="s">
        <v>205</v>
      </c>
    </row>
    <row r="923" spans="2:19">
      <c r="B923" t="s">
        <v>3353</v>
      </c>
      <c r="C923" t="s">
        <v>407</v>
      </c>
      <c r="E923" t="s">
        <v>34</v>
      </c>
      <c r="H923">
        <v>0.27300000000000002</v>
      </c>
      <c r="O923" t="s">
        <v>205</v>
      </c>
    </row>
    <row r="924" spans="2:19">
      <c r="B924" t="s">
        <v>3353</v>
      </c>
      <c r="C924" t="s">
        <v>409</v>
      </c>
      <c r="J924">
        <v>0.93696599999999997</v>
      </c>
      <c r="K924">
        <v>2913.84</v>
      </c>
      <c r="N924" t="s">
        <v>3353</v>
      </c>
      <c r="O924" t="s">
        <v>322</v>
      </c>
      <c r="P924" t="s">
        <v>409</v>
      </c>
      <c r="Q924" t="s">
        <v>410</v>
      </c>
      <c r="R924" t="s">
        <v>109</v>
      </c>
      <c r="S924" t="s">
        <v>163</v>
      </c>
    </row>
    <row r="925" spans="2:19">
      <c r="B925" t="s">
        <v>3353</v>
      </c>
      <c r="C925" t="s">
        <v>409</v>
      </c>
      <c r="F925" t="s">
        <v>20</v>
      </c>
      <c r="I925">
        <v>0.83699999999999997</v>
      </c>
      <c r="O925" t="s">
        <v>205</v>
      </c>
    </row>
    <row r="926" spans="2:19">
      <c r="B926" t="s">
        <v>3353</v>
      </c>
      <c r="C926" t="s">
        <v>409</v>
      </c>
      <c r="F926" t="s">
        <v>56</v>
      </c>
      <c r="I926">
        <v>0.124</v>
      </c>
      <c r="O926" t="s">
        <v>205</v>
      </c>
    </row>
    <row r="927" spans="2:19">
      <c r="B927" t="s">
        <v>3353</v>
      </c>
      <c r="C927" t="s">
        <v>409</v>
      </c>
      <c r="F927" t="s">
        <v>40</v>
      </c>
      <c r="I927">
        <v>3.9E-2</v>
      </c>
      <c r="O927" t="s">
        <v>205</v>
      </c>
    </row>
    <row r="928" spans="2:19">
      <c r="B928" t="s">
        <v>3353</v>
      </c>
      <c r="C928" t="s">
        <v>409</v>
      </c>
      <c r="E928" t="s">
        <v>57</v>
      </c>
      <c r="H928">
        <v>2.5999999999999999E-2</v>
      </c>
      <c r="O928" t="s">
        <v>205</v>
      </c>
    </row>
    <row r="929" spans="2:15">
      <c r="B929" t="s">
        <v>3353</v>
      </c>
      <c r="C929" t="s">
        <v>409</v>
      </c>
      <c r="E929" t="s">
        <v>14</v>
      </c>
      <c r="H929">
        <v>1.4999999999999999E-2</v>
      </c>
      <c r="O929" t="s">
        <v>205</v>
      </c>
    </row>
    <row r="930" spans="2:15">
      <c r="B930" t="s">
        <v>3353</v>
      </c>
      <c r="C930" t="s">
        <v>409</v>
      </c>
      <c r="E930" t="s">
        <v>41</v>
      </c>
      <c r="H930">
        <v>0.27800000000000002</v>
      </c>
      <c r="O930" t="s">
        <v>205</v>
      </c>
    </row>
    <row r="931" spans="2:15">
      <c r="B931" t="s">
        <v>3353</v>
      </c>
      <c r="C931" t="s">
        <v>409</v>
      </c>
      <c r="E931" t="s">
        <v>43</v>
      </c>
      <c r="H931">
        <v>0.249</v>
      </c>
      <c r="O931" t="s">
        <v>205</v>
      </c>
    </row>
    <row r="932" spans="2:15">
      <c r="B932" t="s">
        <v>3353</v>
      </c>
      <c r="C932" t="s">
        <v>409</v>
      </c>
      <c r="E932" t="s">
        <v>58</v>
      </c>
      <c r="H932">
        <v>0.249</v>
      </c>
      <c r="O932" t="s">
        <v>205</v>
      </c>
    </row>
    <row r="933" spans="2:15">
      <c r="B933" t="s">
        <v>3353</v>
      </c>
      <c r="C933" t="s">
        <v>409</v>
      </c>
      <c r="E933" t="s">
        <v>45</v>
      </c>
      <c r="H933">
        <v>5.5E-2</v>
      </c>
      <c r="O933" t="s">
        <v>205</v>
      </c>
    </row>
    <row r="934" spans="2:15">
      <c r="B934" t="s">
        <v>3353</v>
      </c>
      <c r="C934" t="s">
        <v>409</v>
      </c>
      <c r="E934" t="s">
        <v>52</v>
      </c>
      <c r="H934">
        <v>1E-3</v>
      </c>
      <c r="O934" t="s">
        <v>205</v>
      </c>
    </row>
    <row r="935" spans="2:15">
      <c r="B935" t="s">
        <v>3353</v>
      </c>
      <c r="C935" t="s">
        <v>409</v>
      </c>
      <c r="E935" t="s">
        <v>34</v>
      </c>
      <c r="H935">
        <v>1.4999999999999999E-2</v>
      </c>
      <c r="O935" t="s">
        <v>205</v>
      </c>
    </row>
    <row r="936" spans="2:15">
      <c r="B936" t="s">
        <v>3353</v>
      </c>
      <c r="C936" t="s">
        <v>409</v>
      </c>
      <c r="E936" t="s">
        <v>36</v>
      </c>
      <c r="H936">
        <v>6.0000000000000001E-3</v>
      </c>
      <c r="O936" t="s">
        <v>205</v>
      </c>
    </row>
    <row r="937" spans="2:15">
      <c r="B937" t="s">
        <v>3353</v>
      </c>
      <c r="C937" t="s">
        <v>409</v>
      </c>
      <c r="E937" t="s">
        <v>38</v>
      </c>
      <c r="H937">
        <v>0.04</v>
      </c>
      <c r="O937" t="s">
        <v>205</v>
      </c>
    </row>
    <row r="938" spans="2:15">
      <c r="B938" t="s">
        <v>3353</v>
      </c>
      <c r="C938" t="s">
        <v>409</v>
      </c>
      <c r="E938" t="s">
        <v>50</v>
      </c>
      <c r="H938">
        <v>4.7E-2</v>
      </c>
      <c r="O938" t="s">
        <v>205</v>
      </c>
    </row>
    <row r="939" spans="2:15">
      <c r="B939" t="s">
        <v>3353</v>
      </c>
      <c r="C939" t="s">
        <v>409</v>
      </c>
      <c r="E939" t="s">
        <v>54</v>
      </c>
      <c r="H939">
        <v>1.9E-2</v>
      </c>
      <c r="O939" t="s">
        <v>205</v>
      </c>
    </row>
    <row r="940" spans="2:15">
      <c r="B940" t="s">
        <v>3353</v>
      </c>
      <c r="C940" t="s">
        <v>409</v>
      </c>
      <c r="D940" t="s">
        <v>127</v>
      </c>
      <c r="G940">
        <v>2E-3</v>
      </c>
      <c r="O940" t="s">
        <v>205</v>
      </c>
    </row>
    <row r="941" spans="2:15">
      <c r="B941" t="s">
        <v>3353</v>
      </c>
      <c r="C941" t="s">
        <v>409</v>
      </c>
      <c r="D941" t="s">
        <v>126</v>
      </c>
      <c r="G941">
        <v>1.2999999999999999E-2</v>
      </c>
      <c r="O941" t="s">
        <v>205</v>
      </c>
    </row>
    <row r="942" spans="2:15">
      <c r="B942" t="s">
        <v>3353</v>
      </c>
      <c r="C942" t="s">
        <v>409</v>
      </c>
      <c r="D942" t="s">
        <v>123</v>
      </c>
      <c r="G942">
        <v>1.7999999999999999E-2</v>
      </c>
      <c r="O942" t="s">
        <v>205</v>
      </c>
    </row>
    <row r="943" spans="2:15">
      <c r="B943" t="s">
        <v>3353</v>
      </c>
      <c r="C943" t="s">
        <v>409</v>
      </c>
      <c r="D943" t="s">
        <v>132</v>
      </c>
      <c r="G943">
        <v>2.7E-2</v>
      </c>
      <c r="O943" t="s">
        <v>205</v>
      </c>
    </row>
    <row r="944" spans="2:15">
      <c r="B944" t="s">
        <v>3353</v>
      </c>
      <c r="C944" t="s">
        <v>409</v>
      </c>
      <c r="D944" t="s">
        <v>133</v>
      </c>
      <c r="G944">
        <v>1.0999999999999999E-2</v>
      </c>
      <c r="O944" t="s">
        <v>205</v>
      </c>
    </row>
    <row r="945" spans="2:19">
      <c r="B945" t="s">
        <v>2815</v>
      </c>
      <c r="C945" t="s">
        <v>419</v>
      </c>
      <c r="J945">
        <v>0.28192600000000001</v>
      </c>
      <c r="L945">
        <v>8.5292999999999992</v>
      </c>
      <c r="N945" t="s">
        <v>2815</v>
      </c>
      <c r="O945" t="s">
        <v>322</v>
      </c>
      <c r="P945" t="s">
        <v>419</v>
      </c>
      <c r="Q945" t="s">
        <v>420</v>
      </c>
      <c r="R945" t="s">
        <v>109</v>
      </c>
      <c r="S945" t="s">
        <v>163</v>
      </c>
    </row>
    <row r="946" spans="2:19">
      <c r="B946" t="s">
        <v>2815</v>
      </c>
      <c r="C946" t="s">
        <v>419</v>
      </c>
      <c r="F946" t="s">
        <v>34</v>
      </c>
      <c r="I946">
        <v>1</v>
      </c>
      <c r="O946" t="s">
        <v>205</v>
      </c>
    </row>
    <row r="947" spans="2:19">
      <c r="B947" t="s">
        <v>2815</v>
      </c>
      <c r="C947" t="s">
        <v>419</v>
      </c>
      <c r="E947" t="s">
        <v>39</v>
      </c>
      <c r="H947">
        <v>1</v>
      </c>
      <c r="O947" t="s">
        <v>205</v>
      </c>
    </row>
    <row r="948" spans="2:19">
      <c r="B948" t="s">
        <v>2815</v>
      </c>
      <c r="C948" t="s">
        <v>411</v>
      </c>
      <c r="E948" t="s">
        <v>47</v>
      </c>
      <c r="H948">
        <v>1</v>
      </c>
      <c r="O948" t="s">
        <v>205</v>
      </c>
    </row>
    <row r="949" spans="2:19">
      <c r="B949" t="s">
        <v>2815</v>
      </c>
      <c r="C949" t="s">
        <v>413</v>
      </c>
      <c r="J949">
        <v>0.94111299999999998</v>
      </c>
      <c r="K949">
        <v>2.2445499999999998</v>
      </c>
      <c r="N949" t="s">
        <v>2815</v>
      </c>
      <c r="O949" t="s">
        <v>322</v>
      </c>
      <c r="P949" t="s">
        <v>413</v>
      </c>
      <c r="Q949" t="s">
        <v>414</v>
      </c>
      <c r="R949" t="s">
        <v>109</v>
      </c>
      <c r="S949" t="s">
        <v>163</v>
      </c>
    </row>
    <row r="950" spans="2:19">
      <c r="B950" t="s">
        <v>2815</v>
      </c>
      <c r="C950" t="s">
        <v>413</v>
      </c>
      <c r="F950" t="s">
        <v>38</v>
      </c>
      <c r="I950">
        <v>1</v>
      </c>
      <c r="O950" t="s">
        <v>205</v>
      </c>
    </row>
    <row r="951" spans="2:19">
      <c r="B951" t="s">
        <v>2815</v>
      </c>
      <c r="C951" t="s">
        <v>413</v>
      </c>
      <c r="E951" t="s">
        <v>56</v>
      </c>
      <c r="H951">
        <v>1</v>
      </c>
      <c r="O951" t="s">
        <v>205</v>
      </c>
    </row>
    <row r="952" spans="2:19">
      <c r="B952" t="s">
        <v>2815</v>
      </c>
      <c r="C952" t="s">
        <v>407</v>
      </c>
      <c r="J952">
        <v>1.1487099999999999</v>
      </c>
      <c r="L952">
        <v>234.37899999999999</v>
      </c>
      <c r="N952" t="s">
        <v>2815</v>
      </c>
      <c r="O952" t="s">
        <v>322</v>
      </c>
      <c r="P952" t="s">
        <v>407</v>
      </c>
      <c r="Q952" t="s">
        <v>408</v>
      </c>
      <c r="R952" t="s">
        <v>109</v>
      </c>
      <c r="S952" t="s">
        <v>163</v>
      </c>
    </row>
    <row r="953" spans="2:19">
      <c r="B953" t="s">
        <v>2815</v>
      </c>
      <c r="C953" t="s">
        <v>407</v>
      </c>
      <c r="F953" t="s">
        <v>38</v>
      </c>
      <c r="I953">
        <v>0.04</v>
      </c>
      <c r="O953" t="s">
        <v>205</v>
      </c>
    </row>
    <row r="954" spans="2:19">
      <c r="B954" t="s">
        <v>2815</v>
      </c>
      <c r="C954" t="s">
        <v>407</v>
      </c>
      <c r="F954" t="s">
        <v>40</v>
      </c>
      <c r="I954">
        <v>0.96</v>
      </c>
      <c r="O954" t="s">
        <v>205</v>
      </c>
    </row>
    <row r="955" spans="2:19">
      <c r="B955" t="s">
        <v>2815</v>
      </c>
      <c r="C955" t="s">
        <v>407</v>
      </c>
      <c r="E955" t="s">
        <v>23</v>
      </c>
      <c r="H955">
        <v>0.33600000000000002</v>
      </c>
      <c r="O955" t="s">
        <v>205</v>
      </c>
    </row>
    <row r="956" spans="2:19">
      <c r="B956" t="s">
        <v>2815</v>
      </c>
      <c r="C956" t="s">
        <v>407</v>
      </c>
      <c r="E956" t="s">
        <v>56</v>
      </c>
      <c r="H956">
        <v>4.9000000000000002E-2</v>
      </c>
      <c r="O956" t="s">
        <v>205</v>
      </c>
    </row>
    <row r="957" spans="2:19">
      <c r="B957" t="s">
        <v>2815</v>
      </c>
      <c r="C957" t="s">
        <v>407</v>
      </c>
      <c r="E957" t="s">
        <v>34</v>
      </c>
      <c r="H957">
        <v>0.61499999999999999</v>
      </c>
      <c r="O957" t="s">
        <v>205</v>
      </c>
    </row>
    <row r="958" spans="2:19">
      <c r="B958" t="s">
        <v>2815</v>
      </c>
      <c r="C958" t="s">
        <v>409</v>
      </c>
      <c r="J958">
        <v>0.94755199999999995</v>
      </c>
      <c r="K958">
        <v>1378.61</v>
      </c>
      <c r="N958" t="s">
        <v>2815</v>
      </c>
      <c r="O958" t="s">
        <v>322</v>
      </c>
      <c r="P958" t="s">
        <v>409</v>
      </c>
      <c r="Q958" t="s">
        <v>410</v>
      </c>
      <c r="R958" t="s">
        <v>109</v>
      </c>
      <c r="S958" t="s">
        <v>163</v>
      </c>
    </row>
    <row r="959" spans="2:19">
      <c r="B959" t="s">
        <v>2815</v>
      </c>
      <c r="C959" t="s">
        <v>409</v>
      </c>
      <c r="F959" t="s">
        <v>20</v>
      </c>
      <c r="I959">
        <v>0.95299999999999996</v>
      </c>
      <c r="O959" t="s">
        <v>205</v>
      </c>
    </row>
    <row r="960" spans="2:19">
      <c r="B960" t="s">
        <v>2815</v>
      </c>
      <c r="C960" t="s">
        <v>409</v>
      </c>
      <c r="F960" t="s">
        <v>56</v>
      </c>
      <c r="I960">
        <v>3.0000000000000001E-3</v>
      </c>
      <c r="O960" t="s">
        <v>205</v>
      </c>
    </row>
    <row r="961" spans="2:15">
      <c r="B961" t="s">
        <v>2815</v>
      </c>
      <c r="C961" t="s">
        <v>409</v>
      </c>
      <c r="F961" t="s">
        <v>47</v>
      </c>
      <c r="I961">
        <v>1E-3</v>
      </c>
      <c r="O961" t="s">
        <v>205</v>
      </c>
    </row>
    <row r="962" spans="2:15">
      <c r="B962" t="s">
        <v>2815</v>
      </c>
      <c r="C962" t="s">
        <v>409</v>
      </c>
      <c r="F962" t="s">
        <v>40</v>
      </c>
      <c r="I962">
        <v>4.2000000000000003E-2</v>
      </c>
      <c r="O962" t="s">
        <v>205</v>
      </c>
    </row>
    <row r="963" spans="2:15">
      <c r="B963" t="s">
        <v>2815</v>
      </c>
      <c r="C963" t="s">
        <v>409</v>
      </c>
      <c r="E963" t="s">
        <v>57</v>
      </c>
      <c r="H963">
        <v>8.1000000000000003E-2</v>
      </c>
      <c r="O963" t="s">
        <v>205</v>
      </c>
    </row>
    <row r="964" spans="2:15">
      <c r="B964" t="s">
        <v>2815</v>
      </c>
      <c r="C964" t="s">
        <v>409</v>
      </c>
      <c r="E964" t="s">
        <v>14</v>
      </c>
      <c r="H964">
        <v>2.3E-2</v>
      </c>
      <c r="O964" t="s">
        <v>205</v>
      </c>
    </row>
    <row r="965" spans="2:15">
      <c r="B965" t="s">
        <v>2815</v>
      </c>
      <c r="C965" t="s">
        <v>409</v>
      </c>
      <c r="E965" t="s">
        <v>41</v>
      </c>
      <c r="H965">
        <v>0.215</v>
      </c>
      <c r="O965" t="s">
        <v>205</v>
      </c>
    </row>
    <row r="966" spans="2:15">
      <c r="B966" t="s">
        <v>2815</v>
      </c>
      <c r="C966" t="s">
        <v>409</v>
      </c>
      <c r="E966" t="s">
        <v>43</v>
      </c>
      <c r="H966">
        <v>0.26700000000000002</v>
      </c>
      <c r="O966" t="s">
        <v>205</v>
      </c>
    </row>
    <row r="967" spans="2:15">
      <c r="B967" t="s">
        <v>2815</v>
      </c>
      <c r="C967" t="s">
        <v>409</v>
      </c>
      <c r="E967" t="s">
        <v>58</v>
      </c>
      <c r="H967">
        <v>0.247</v>
      </c>
      <c r="O967" t="s">
        <v>205</v>
      </c>
    </row>
    <row r="968" spans="2:15">
      <c r="B968" t="s">
        <v>2815</v>
      </c>
      <c r="C968" t="s">
        <v>409</v>
      </c>
      <c r="E968" t="s">
        <v>45</v>
      </c>
      <c r="H968">
        <v>0.04</v>
      </c>
      <c r="O968" t="s">
        <v>205</v>
      </c>
    </row>
    <row r="969" spans="2:15">
      <c r="B969" t="s">
        <v>2815</v>
      </c>
      <c r="C969" t="s">
        <v>409</v>
      </c>
      <c r="E969" t="s">
        <v>34</v>
      </c>
      <c r="H969">
        <v>8.0000000000000002E-3</v>
      </c>
      <c r="O969" t="s">
        <v>205</v>
      </c>
    </row>
    <row r="970" spans="2:15">
      <c r="B970" t="s">
        <v>2815</v>
      </c>
      <c r="C970" t="s">
        <v>409</v>
      </c>
      <c r="E970" t="s">
        <v>36</v>
      </c>
      <c r="H970">
        <v>2E-3</v>
      </c>
      <c r="O970" t="s">
        <v>205</v>
      </c>
    </row>
    <row r="971" spans="2:15">
      <c r="B971" t="s">
        <v>2815</v>
      </c>
      <c r="C971" t="s">
        <v>409</v>
      </c>
      <c r="E971" t="s">
        <v>38</v>
      </c>
      <c r="H971">
        <v>7.1999999999999995E-2</v>
      </c>
      <c r="O971" t="s">
        <v>205</v>
      </c>
    </row>
    <row r="972" spans="2:15">
      <c r="B972" t="s">
        <v>2815</v>
      </c>
      <c r="C972" t="s">
        <v>409</v>
      </c>
      <c r="E972" t="s">
        <v>50</v>
      </c>
      <c r="H972">
        <v>3.0000000000000001E-3</v>
      </c>
      <c r="O972" t="s">
        <v>205</v>
      </c>
    </row>
    <row r="973" spans="2:15">
      <c r="B973" t="s">
        <v>2815</v>
      </c>
      <c r="C973" t="s">
        <v>409</v>
      </c>
      <c r="E973" t="s">
        <v>54</v>
      </c>
      <c r="H973">
        <v>4.2000000000000003E-2</v>
      </c>
      <c r="O973" t="s">
        <v>205</v>
      </c>
    </row>
    <row r="974" spans="2:15">
      <c r="B974" t="s">
        <v>2815</v>
      </c>
      <c r="C974" t="s">
        <v>409</v>
      </c>
      <c r="D974" t="s">
        <v>127</v>
      </c>
      <c r="G974">
        <v>4.0000000000000001E-3</v>
      </c>
      <c r="O974" t="s">
        <v>205</v>
      </c>
    </row>
    <row r="975" spans="2:15">
      <c r="B975" t="s">
        <v>2815</v>
      </c>
      <c r="C975" t="s">
        <v>409</v>
      </c>
      <c r="D975" t="s">
        <v>126</v>
      </c>
      <c r="G975">
        <v>0.112</v>
      </c>
      <c r="O975" t="s">
        <v>205</v>
      </c>
    </row>
    <row r="976" spans="2:15">
      <c r="B976" t="s">
        <v>2815</v>
      </c>
      <c r="C976" t="s">
        <v>409</v>
      </c>
      <c r="D976" t="s">
        <v>123</v>
      </c>
      <c r="G976">
        <v>2.5999999999999999E-2</v>
      </c>
      <c r="O976" t="s">
        <v>205</v>
      </c>
    </row>
    <row r="977" spans="2:19">
      <c r="B977" t="s">
        <v>2815</v>
      </c>
      <c r="C977" t="s">
        <v>409</v>
      </c>
      <c r="D977" t="s">
        <v>132</v>
      </c>
      <c r="G977">
        <v>8.1000000000000003E-2</v>
      </c>
      <c r="O977" t="s">
        <v>205</v>
      </c>
    </row>
    <row r="978" spans="2:19">
      <c r="B978" t="s">
        <v>3354</v>
      </c>
      <c r="C978" t="s">
        <v>403</v>
      </c>
      <c r="J978">
        <v>0.38786700000000002</v>
      </c>
      <c r="K978">
        <v>3.7255099999999999</v>
      </c>
      <c r="N978" t="s">
        <v>3354</v>
      </c>
      <c r="O978" t="s">
        <v>322</v>
      </c>
      <c r="P978" t="s">
        <v>403</v>
      </c>
      <c r="Q978" t="s">
        <v>404</v>
      </c>
      <c r="R978" t="s">
        <v>109</v>
      </c>
      <c r="S978" t="s">
        <v>163</v>
      </c>
    </row>
    <row r="979" spans="2:19">
      <c r="B979" t="s">
        <v>3354</v>
      </c>
      <c r="C979" t="s">
        <v>403</v>
      </c>
      <c r="F979" t="s">
        <v>55</v>
      </c>
      <c r="I979">
        <v>1</v>
      </c>
      <c r="O979" t="s">
        <v>205</v>
      </c>
    </row>
    <row r="980" spans="2:19">
      <c r="B980" t="s">
        <v>3354</v>
      </c>
      <c r="C980" t="s">
        <v>403</v>
      </c>
      <c r="E980" t="s">
        <v>17</v>
      </c>
      <c r="H980">
        <v>1</v>
      </c>
      <c r="O980" t="s">
        <v>205</v>
      </c>
    </row>
    <row r="981" spans="2:19">
      <c r="B981" t="s">
        <v>3354</v>
      </c>
      <c r="C981" t="s">
        <v>417</v>
      </c>
      <c r="J981">
        <v>0.41245199999999999</v>
      </c>
      <c r="L981">
        <v>216.892</v>
      </c>
      <c r="N981" t="s">
        <v>3354</v>
      </c>
      <c r="O981" t="s">
        <v>322</v>
      </c>
      <c r="P981" t="s">
        <v>417</v>
      </c>
      <c r="Q981" t="s">
        <v>418</v>
      </c>
      <c r="R981" t="s">
        <v>109</v>
      </c>
      <c r="S981" t="s">
        <v>163</v>
      </c>
    </row>
    <row r="982" spans="2:19">
      <c r="B982" t="s">
        <v>3354</v>
      </c>
      <c r="C982" t="s">
        <v>417</v>
      </c>
      <c r="F982" t="s">
        <v>39</v>
      </c>
      <c r="I982">
        <v>1</v>
      </c>
      <c r="O982" t="s">
        <v>205</v>
      </c>
    </row>
    <row r="983" spans="2:19">
      <c r="B983" t="s">
        <v>3354</v>
      </c>
      <c r="C983" t="s">
        <v>417</v>
      </c>
      <c r="E983" t="s">
        <v>47</v>
      </c>
      <c r="H983">
        <v>1</v>
      </c>
      <c r="O983" t="s">
        <v>205</v>
      </c>
    </row>
    <row r="984" spans="2:19">
      <c r="B984" t="s">
        <v>3354</v>
      </c>
      <c r="C984" t="s">
        <v>411</v>
      </c>
      <c r="J984">
        <v>0.86629900000000004</v>
      </c>
      <c r="L984">
        <v>25.936699999999998</v>
      </c>
      <c r="N984" t="s">
        <v>3354</v>
      </c>
      <c r="O984" t="s">
        <v>322</v>
      </c>
      <c r="P984" t="s">
        <v>411</v>
      </c>
      <c r="Q984" t="s">
        <v>412</v>
      </c>
      <c r="R984" t="s">
        <v>109</v>
      </c>
      <c r="S984" t="s">
        <v>163</v>
      </c>
    </row>
    <row r="985" spans="2:19">
      <c r="B985" t="s">
        <v>3354</v>
      </c>
      <c r="C985" t="s">
        <v>411</v>
      </c>
      <c r="F985" t="s">
        <v>39</v>
      </c>
      <c r="I985">
        <v>0.16400000000000001</v>
      </c>
      <c r="O985" t="s">
        <v>205</v>
      </c>
    </row>
    <row r="986" spans="2:19">
      <c r="B986" t="s">
        <v>3354</v>
      </c>
      <c r="C986" t="s">
        <v>411</v>
      </c>
      <c r="F986" t="s">
        <v>50</v>
      </c>
      <c r="I986">
        <v>0.83599999999999997</v>
      </c>
      <c r="O986" t="s">
        <v>205</v>
      </c>
    </row>
    <row r="987" spans="2:19">
      <c r="B987" t="s">
        <v>3354</v>
      </c>
      <c r="C987" t="s">
        <v>411</v>
      </c>
      <c r="E987" t="s">
        <v>56</v>
      </c>
      <c r="H987">
        <v>0.8</v>
      </c>
      <c r="O987" t="s">
        <v>205</v>
      </c>
    </row>
    <row r="988" spans="2:19">
      <c r="B988" t="s">
        <v>3354</v>
      </c>
      <c r="C988" t="s">
        <v>411</v>
      </c>
      <c r="E988" t="s">
        <v>47</v>
      </c>
      <c r="H988">
        <v>0.2</v>
      </c>
      <c r="O988" t="s">
        <v>205</v>
      </c>
    </row>
    <row r="989" spans="2:19">
      <c r="B989" t="s">
        <v>3354</v>
      </c>
      <c r="C989" t="s">
        <v>407</v>
      </c>
      <c r="J989">
        <v>1.0972500000000001</v>
      </c>
      <c r="L989">
        <v>3190.02</v>
      </c>
      <c r="N989" t="s">
        <v>3354</v>
      </c>
      <c r="O989" t="s">
        <v>322</v>
      </c>
      <c r="P989" t="s">
        <v>407</v>
      </c>
      <c r="Q989" t="s">
        <v>408</v>
      </c>
      <c r="R989" t="s">
        <v>109</v>
      </c>
      <c r="S989" t="s">
        <v>163</v>
      </c>
    </row>
    <row r="990" spans="2:19">
      <c r="B990" t="s">
        <v>3354</v>
      </c>
      <c r="C990" t="s">
        <v>407</v>
      </c>
      <c r="F990" t="s">
        <v>58</v>
      </c>
      <c r="I990">
        <v>0.114</v>
      </c>
      <c r="O990" t="s">
        <v>205</v>
      </c>
    </row>
    <row r="991" spans="2:19">
      <c r="B991" t="s">
        <v>3354</v>
      </c>
      <c r="C991" t="s">
        <v>407</v>
      </c>
      <c r="F991" t="s">
        <v>52</v>
      </c>
      <c r="I991">
        <v>4.0000000000000001E-3</v>
      </c>
      <c r="O991" t="s">
        <v>205</v>
      </c>
    </row>
    <row r="992" spans="2:19">
      <c r="B992" t="s">
        <v>3354</v>
      </c>
      <c r="C992" t="s">
        <v>407</v>
      </c>
      <c r="F992" t="s">
        <v>47</v>
      </c>
      <c r="I992">
        <v>7.4999999999999997E-2</v>
      </c>
      <c r="O992" t="s">
        <v>205</v>
      </c>
    </row>
    <row r="993" spans="2:19">
      <c r="B993" t="s">
        <v>3354</v>
      </c>
      <c r="C993" t="s">
        <v>407</v>
      </c>
      <c r="F993" t="s">
        <v>40</v>
      </c>
      <c r="I993">
        <v>0.80400000000000005</v>
      </c>
      <c r="O993" t="s">
        <v>205</v>
      </c>
    </row>
    <row r="994" spans="2:19">
      <c r="B994" t="s">
        <v>3354</v>
      </c>
      <c r="C994" t="s">
        <v>407</v>
      </c>
      <c r="F994" t="s">
        <v>50</v>
      </c>
      <c r="I994">
        <v>3.0000000000000001E-3</v>
      </c>
      <c r="O994" t="s">
        <v>205</v>
      </c>
    </row>
    <row r="995" spans="2:19">
      <c r="B995" t="s">
        <v>3354</v>
      </c>
      <c r="C995" t="s">
        <v>407</v>
      </c>
      <c r="E995" t="s">
        <v>23</v>
      </c>
      <c r="H995">
        <v>0.24199999999999999</v>
      </c>
      <c r="O995" t="s">
        <v>205</v>
      </c>
    </row>
    <row r="996" spans="2:19">
      <c r="B996" t="s">
        <v>3354</v>
      </c>
      <c r="C996" t="s">
        <v>407</v>
      </c>
      <c r="E996" t="s">
        <v>20</v>
      </c>
      <c r="H996">
        <v>9.6000000000000002E-2</v>
      </c>
      <c r="O996" t="s">
        <v>205</v>
      </c>
    </row>
    <row r="997" spans="2:19">
      <c r="B997" t="s">
        <v>3354</v>
      </c>
      <c r="C997" t="s">
        <v>407</v>
      </c>
      <c r="E997" t="s">
        <v>41</v>
      </c>
      <c r="H997">
        <v>5.3999999999999999E-2</v>
      </c>
      <c r="O997" t="s">
        <v>205</v>
      </c>
    </row>
    <row r="998" spans="2:19">
      <c r="B998" t="s">
        <v>3354</v>
      </c>
      <c r="C998" t="s">
        <v>407</v>
      </c>
      <c r="E998" t="s">
        <v>56</v>
      </c>
      <c r="H998">
        <v>1.2E-2</v>
      </c>
      <c r="O998" t="s">
        <v>205</v>
      </c>
    </row>
    <row r="999" spans="2:19">
      <c r="B999" t="s">
        <v>3354</v>
      </c>
      <c r="C999" t="s">
        <v>407</v>
      </c>
      <c r="E999" t="s">
        <v>43</v>
      </c>
      <c r="H999">
        <v>7.0000000000000001E-3</v>
      </c>
      <c r="O999" t="s">
        <v>205</v>
      </c>
    </row>
    <row r="1000" spans="2:19">
      <c r="B1000" t="s">
        <v>3354</v>
      </c>
      <c r="C1000" t="s">
        <v>407</v>
      </c>
      <c r="E1000" t="s">
        <v>34</v>
      </c>
      <c r="H1000">
        <v>0.48299999999999998</v>
      </c>
      <c r="O1000" t="s">
        <v>205</v>
      </c>
    </row>
    <row r="1001" spans="2:19">
      <c r="B1001" t="s">
        <v>3354</v>
      </c>
      <c r="C1001" t="s">
        <v>407</v>
      </c>
      <c r="E1001" t="s">
        <v>38</v>
      </c>
      <c r="H1001">
        <v>0.10100000000000001</v>
      </c>
      <c r="O1001" t="s">
        <v>205</v>
      </c>
    </row>
    <row r="1002" spans="2:19">
      <c r="B1002" t="s">
        <v>3354</v>
      </c>
      <c r="C1002" t="s">
        <v>407</v>
      </c>
      <c r="E1002" t="s">
        <v>54</v>
      </c>
      <c r="H1002">
        <v>5.0000000000000001E-3</v>
      </c>
      <c r="O1002" t="s">
        <v>205</v>
      </c>
    </row>
    <row r="1003" spans="2:19">
      <c r="B1003" t="s">
        <v>3354</v>
      </c>
      <c r="C1003" t="s">
        <v>409</v>
      </c>
      <c r="J1003">
        <v>0.96431299999999998</v>
      </c>
      <c r="K1003">
        <v>11966.7</v>
      </c>
      <c r="N1003" t="s">
        <v>3354</v>
      </c>
      <c r="O1003" t="s">
        <v>322</v>
      </c>
      <c r="P1003" t="s">
        <v>409</v>
      </c>
      <c r="Q1003" t="s">
        <v>410</v>
      </c>
      <c r="R1003" t="s">
        <v>109</v>
      </c>
      <c r="S1003" t="s">
        <v>163</v>
      </c>
    </row>
    <row r="1004" spans="2:19">
      <c r="B1004" t="s">
        <v>3354</v>
      </c>
      <c r="C1004" t="s">
        <v>409</v>
      </c>
      <c r="F1004" t="s">
        <v>20</v>
      </c>
      <c r="I1004">
        <v>0.86699999999999999</v>
      </c>
      <c r="O1004" t="s">
        <v>205</v>
      </c>
    </row>
    <row r="1005" spans="2:19">
      <c r="B1005" t="s">
        <v>3354</v>
      </c>
      <c r="C1005" t="s">
        <v>409</v>
      </c>
      <c r="F1005" t="s">
        <v>56</v>
      </c>
      <c r="I1005">
        <v>1.4E-2</v>
      </c>
      <c r="O1005" t="s">
        <v>205</v>
      </c>
    </row>
    <row r="1006" spans="2:19">
      <c r="B1006" t="s">
        <v>3354</v>
      </c>
      <c r="C1006" t="s">
        <v>409</v>
      </c>
      <c r="F1006" t="s">
        <v>47</v>
      </c>
      <c r="I1006">
        <v>0</v>
      </c>
      <c r="O1006" t="s">
        <v>205</v>
      </c>
    </row>
    <row r="1007" spans="2:19">
      <c r="B1007" t="s">
        <v>3354</v>
      </c>
      <c r="C1007" t="s">
        <v>409</v>
      </c>
      <c r="F1007" t="s">
        <v>40</v>
      </c>
      <c r="I1007">
        <v>0.11799999999999999</v>
      </c>
      <c r="O1007" t="s">
        <v>205</v>
      </c>
    </row>
    <row r="1008" spans="2:19">
      <c r="B1008" t="s">
        <v>3354</v>
      </c>
      <c r="C1008" t="s">
        <v>409</v>
      </c>
      <c r="E1008" t="s">
        <v>57</v>
      </c>
      <c r="H1008">
        <v>1.9E-2</v>
      </c>
      <c r="O1008" t="s">
        <v>205</v>
      </c>
    </row>
    <row r="1009" spans="2:15">
      <c r="B1009" t="s">
        <v>3354</v>
      </c>
      <c r="C1009" t="s">
        <v>409</v>
      </c>
      <c r="E1009" t="s">
        <v>14</v>
      </c>
      <c r="H1009">
        <v>0.02</v>
      </c>
      <c r="O1009" t="s">
        <v>205</v>
      </c>
    </row>
    <row r="1010" spans="2:15">
      <c r="B1010" t="s">
        <v>3354</v>
      </c>
      <c r="C1010" t="s">
        <v>409</v>
      </c>
      <c r="E1010" t="s">
        <v>41</v>
      </c>
      <c r="H1010">
        <v>0.27600000000000002</v>
      </c>
      <c r="O1010" t="s">
        <v>205</v>
      </c>
    </row>
    <row r="1011" spans="2:15">
      <c r="B1011" t="s">
        <v>3354</v>
      </c>
      <c r="C1011" t="s">
        <v>409</v>
      </c>
      <c r="E1011" t="s">
        <v>43</v>
      </c>
      <c r="H1011">
        <v>0.17499999999999999</v>
      </c>
      <c r="O1011" t="s">
        <v>205</v>
      </c>
    </row>
    <row r="1012" spans="2:15">
      <c r="B1012" t="s">
        <v>3354</v>
      </c>
      <c r="C1012" t="s">
        <v>409</v>
      </c>
      <c r="E1012" t="s">
        <v>58</v>
      </c>
      <c r="H1012">
        <v>0.20899999999999999</v>
      </c>
      <c r="O1012" t="s">
        <v>205</v>
      </c>
    </row>
    <row r="1013" spans="2:15">
      <c r="B1013" t="s">
        <v>3354</v>
      </c>
      <c r="C1013" t="s">
        <v>409</v>
      </c>
      <c r="E1013" t="s">
        <v>45</v>
      </c>
      <c r="H1013">
        <v>9.7000000000000003E-2</v>
      </c>
      <c r="O1013" t="s">
        <v>205</v>
      </c>
    </row>
    <row r="1014" spans="2:15">
      <c r="B1014" t="s">
        <v>3354</v>
      </c>
      <c r="C1014" t="s">
        <v>409</v>
      </c>
      <c r="E1014" t="s">
        <v>52</v>
      </c>
      <c r="H1014">
        <v>3.2000000000000001E-2</v>
      </c>
      <c r="O1014" t="s">
        <v>205</v>
      </c>
    </row>
    <row r="1015" spans="2:15">
      <c r="B1015" t="s">
        <v>3354</v>
      </c>
      <c r="C1015" t="s">
        <v>409</v>
      </c>
      <c r="E1015" t="s">
        <v>34</v>
      </c>
      <c r="H1015">
        <v>2.4E-2</v>
      </c>
      <c r="O1015" t="s">
        <v>205</v>
      </c>
    </row>
    <row r="1016" spans="2:15">
      <c r="B1016" t="s">
        <v>3354</v>
      </c>
      <c r="C1016" t="s">
        <v>409</v>
      </c>
      <c r="E1016" t="s">
        <v>36</v>
      </c>
      <c r="H1016">
        <v>1.0999999999999999E-2</v>
      </c>
      <c r="O1016" t="s">
        <v>205</v>
      </c>
    </row>
    <row r="1017" spans="2:15">
      <c r="B1017" t="s">
        <v>3354</v>
      </c>
      <c r="C1017" t="s">
        <v>409</v>
      </c>
      <c r="E1017" t="s">
        <v>38</v>
      </c>
      <c r="H1017">
        <v>0.109</v>
      </c>
      <c r="O1017" t="s">
        <v>205</v>
      </c>
    </row>
    <row r="1018" spans="2:15">
      <c r="B1018" t="s">
        <v>3354</v>
      </c>
      <c r="C1018" t="s">
        <v>409</v>
      </c>
      <c r="E1018" t="s">
        <v>50</v>
      </c>
      <c r="H1018">
        <v>2.5000000000000001E-2</v>
      </c>
      <c r="O1018" t="s">
        <v>205</v>
      </c>
    </row>
    <row r="1019" spans="2:15">
      <c r="B1019" t="s">
        <v>3354</v>
      </c>
      <c r="C1019" t="s">
        <v>409</v>
      </c>
      <c r="E1019" t="s">
        <v>54</v>
      </c>
      <c r="H1019">
        <v>2E-3</v>
      </c>
      <c r="O1019" t="s">
        <v>205</v>
      </c>
    </row>
    <row r="1020" spans="2:15">
      <c r="B1020" t="s">
        <v>3354</v>
      </c>
      <c r="C1020" t="s">
        <v>409</v>
      </c>
      <c r="D1020" t="s">
        <v>127</v>
      </c>
      <c r="G1020">
        <v>2E-3</v>
      </c>
      <c r="O1020" t="s">
        <v>205</v>
      </c>
    </row>
    <row r="1021" spans="2:15">
      <c r="B1021" t="s">
        <v>3354</v>
      </c>
      <c r="C1021" t="s">
        <v>409</v>
      </c>
      <c r="D1021" t="s">
        <v>126</v>
      </c>
      <c r="G1021">
        <v>2.5999999999999999E-2</v>
      </c>
      <c r="O1021" t="s">
        <v>205</v>
      </c>
    </row>
    <row r="1022" spans="2:15">
      <c r="B1022" t="s">
        <v>3354</v>
      </c>
      <c r="C1022" t="s">
        <v>409</v>
      </c>
      <c r="D1022" t="s">
        <v>123</v>
      </c>
      <c r="G1022">
        <v>6.0000000000000001E-3</v>
      </c>
      <c r="O1022" t="s">
        <v>205</v>
      </c>
    </row>
    <row r="1023" spans="2:15">
      <c r="B1023" t="s">
        <v>3354</v>
      </c>
      <c r="C1023" t="s">
        <v>409</v>
      </c>
      <c r="D1023" t="s">
        <v>132</v>
      </c>
      <c r="G1023">
        <v>1.9E-2</v>
      </c>
      <c r="O1023" t="s">
        <v>205</v>
      </c>
    </row>
    <row r="1024" spans="2:15">
      <c r="B1024" t="s">
        <v>3354</v>
      </c>
      <c r="C1024" t="s">
        <v>409</v>
      </c>
      <c r="D1024" t="s">
        <v>133</v>
      </c>
      <c r="G1024">
        <v>3.0000000000000001E-3</v>
      </c>
      <c r="O1024" t="s">
        <v>205</v>
      </c>
    </row>
    <row r="1025" spans="2:19">
      <c r="B1025" t="s">
        <v>3355</v>
      </c>
      <c r="C1025" t="s">
        <v>413</v>
      </c>
      <c r="J1025">
        <v>0.89256199999999997</v>
      </c>
      <c r="K1025">
        <v>1.80261</v>
      </c>
      <c r="N1025" t="s">
        <v>3355</v>
      </c>
      <c r="O1025" t="s">
        <v>322</v>
      </c>
      <c r="P1025" t="s">
        <v>413</v>
      </c>
      <c r="Q1025" t="s">
        <v>414</v>
      </c>
      <c r="R1025" t="s">
        <v>109</v>
      </c>
      <c r="S1025" t="s">
        <v>163</v>
      </c>
    </row>
    <row r="1026" spans="2:19">
      <c r="B1026" t="s">
        <v>3355</v>
      </c>
      <c r="C1026" t="s">
        <v>413</v>
      </c>
      <c r="F1026" t="s">
        <v>23</v>
      </c>
      <c r="I1026">
        <v>0.45900000000000002</v>
      </c>
      <c r="O1026" t="s">
        <v>205</v>
      </c>
    </row>
    <row r="1027" spans="2:19">
      <c r="B1027" t="s">
        <v>3355</v>
      </c>
      <c r="C1027" t="s">
        <v>413</v>
      </c>
      <c r="F1027" t="s">
        <v>41</v>
      </c>
      <c r="I1027">
        <v>2.3E-2</v>
      </c>
      <c r="O1027" t="s">
        <v>205</v>
      </c>
    </row>
    <row r="1028" spans="2:19">
      <c r="B1028" t="s">
        <v>3355</v>
      </c>
      <c r="C1028" t="s">
        <v>413</v>
      </c>
      <c r="F1028" t="s">
        <v>34</v>
      </c>
      <c r="I1028">
        <v>0.496</v>
      </c>
      <c r="O1028" t="s">
        <v>205</v>
      </c>
    </row>
    <row r="1029" spans="2:19">
      <c r="B1029" t="s">
        <v>3355</v>
      </c>
      <c r="C1029" t="s">
        <v>413</v>
      </c>
      <c r="F1029" t="s">
        <v>36</v>
      </c>
      <c r="I1029">
        <v>2.3E-2</v>
      </c>
      <c r="O1029" t="s">
        <v>205</v>
      </c>
    </row>
    <row r="1030" spans="2:19">
      <c r="B1030" t="s">
        <v>3355</v>
      </c>
      <c r="C1030" t="s">
        <v>413</v>
      </c>
      <c r="E1030" t="s">
        <v>56</v>
      </c>
      <c r="H1030">
        <v>1</v>
      </c>
      <c r="O1030" t="s">
        <v>205</v>
      </c>
    </row>
    <row r="1031" spans="2:19">
      <c r="B1031" t="s">
        <v>3355</v>
      </c>
      <c r="C1031" t="s">
        <v>407</v>
      </c>
      <c r="J1031">
        <v>1.0406200000000001</v>
      </c>
      <c r="L1031">
        <v>455.03199999999998</v>
      </c>
      <c r="N1031" t="s">
        <v>3355</v>
      </c>
      <c r="O1031" t="s">
        <v>322</v>
      </c>
      <c r="P1031" t="s">
        <v>407</v>
      </c>
      <c r="Q1031" t="s">
        <v>408</v>
      </c>
      <c r="R1031" t="s">
        <v>109</v>
      </c>
      <c r="S1031" t="s">
        <v>163</v>
      </c>
    </row>
    <row r="1032" spans="2:19">
      <c r="B1032" t="s">
        <v>3355</v>
      </c>
      <c r="C1032" t="s">
        <v>407</v>
      </c>
      <c r="F1032" t="s">
        <v>58</v>
      </c>
      <c r="I1032">
        <v>9.1999999999999998E-2</v>
      </c>
      <c r="O1032" t="s">
        <v>205</v>
      </c>
    </row>
    <row r="1033" spans="2:19">
      <c r="B1033" t="s">
        <v>3355</v>
      </c>
      <c r="C1033" t="s">
        <v>407</v>
      </c>
      <c r="F1033" t="s">
        <v>45</v>
      </c>
      <c r="I1033">
        <v>0</v>
      </c>
      <c r="O1033" t="s">
        <v>205</v>
      </c>
    </row>
    <row r="1034" spans="2:19">
      <c r="B1034" t="s">
        <v>3355</v>
      </c>
      <c r="C1034" t="s">
        <v>407</v>
      </c>
      <c r="F1034" t="s">
        <v>36</v>
      </c>
      <c r="I1034">
        <v>0</v>
      </c>
      <c r="O1034" t="s">
        <v>205</v>
      </c>
    </row>
    <row r="1035" spans="2:19">
      <c r="B1035" t="s">
        <v>3355</v>
      </c>
      <c r="C1035" t="s">
        <v>407</v>
      </c>
      <c r="F1035" t="s">
        <v>40</v>
      </c>
      <c r="I1035">
        <v>0.90700000000000003</v>
      </c>
      <c r="O1035" t="s">
        <v>205</v>
      </c>
    </row>
    <row r="1036" spans="2:19">
      <c r="B1036" t="s">
        <v>3355</v>
      </c>
      <c r="C1036" t="s">
        <v>407</v>
      </c>
      <c r="E1036" t="s">
        <v>23</v>
      </c>
      <c r="H1036">
        <v>0.11899999999999999</v>
      </c>
      <c r="O1036" t="s">
        <v>205</v>
      </c>
    </row>
    <row r="1037" spans="2:19">
      <c r="B1037" t="s">
        <v>3355</v>
      </c>
      <c r="C1037" t="s">
        <v>407</v>
      </c>
      <c r="E1037" t="s">
        <v>41</v>
      </c>
      <c r="H1037">
        <v>2E-3</v>
      </c>
      <c r="O1037" t="s">
        <v>205</v>
      </c>
    </row>
    <row r="1038" spans="2:19">
      <c r="B1038" t="s">
        <v>3355</v>
      </c>
      <c r="C1038" t="s">
        <v>407</v>
      </c>
      <c r="E1038" t="s">
        <v>56</v>
      </c>
      <c r="H1038">
        <v>0.26100000000000001</v>
      </c>
      <c r="O1038" t="s">
        <v>205</v>
      </c>
    </row>
    <row r="1039" spans="2:19">
      <c r="B1039" t="s">
        <v>3355</v>
      </c>
      <c r="C1039" t="s">
        <v>407</v>
      </c>
      <c r="E1039" t="s">
        <v>52</v>
      </c>
      <c r="H1039">
        <v>0</v>
      </c>
      <c r="O1039" t="s">
        <v>205</v>
      </c>
    </row>
    <row r="1040" spans="2:19">
      <c r="B1040" t="s">
        <v>3355</v>
      </c>
      <c r="C1040" t="s">
        <v>407</v>
      </c>
      <c r="E1040" t="s">
        <v>34</v>
      </c>
      <c r="H1040">
        <v>0.53700000000000003</v>
      </c>
      <c r="O1040" t="s">
        <v>205</v>
      </c>
    </row>
    <row r="1041" spans="2:19">
      <c r="B1041" t="s">
        <v>3355</v>
      </c>
      <c r="C1041" t="s">
        <v>407</v>
      </c>
      <c r="E1041" t="s">
        <v>38</v>
      </c>
      <c r="H1041">
        <v>8.2000000000000003E-2</v>
      </c>
      <c r="O1041" t="s">
        <v>205</v>
      </c>
    </row>
    <row r="1042" spans="2:19">
      <c r="B1042" t="s">
        <v>3355</v>
      </c>
      <c r="C1042" t="s">
        <v>409</v>
      </c>
      <c r="J1042">
        <v>0.99498399999999998</v>
      </c>
      <c r="K1042">
        <v>681.12900000000002</v>
      </c>
      <c r="N1042" t="s">
        <v>3355</v>
      </c>
      <c r="O1042" t="s">
        <v>322</v>
      </c>
      <c r="P1042" t="s">
        <v>409</v>
      </c>
      <c r="Q1042" t="s">
        <v>410</v>
      </c>
      <c r="R1042" t="s">
        <v>109</v>
      </c>
      <c r="S1042" t="s">
        <v>163</v>
      </c>
    </row>
    <row r="1043" spans="2:19">
      <c r="B1043" t="s">
        <v>3355</v>
      </c>
      <c r="C1043" t="s">
        <v>409</v>
      </c>
      <c r="F1043" t="s">
        <v>20</v>
      </c>
      <c r="I1043">
        <v>0.82399999999999995</v>
      </c>
      <c r="O1043" t="s">
        <v>205</v>
      </c>
    </row>
    <row r="1044" spans="2:19">
      <c r="B1044" t="s">
        <v>3355</v>
      </c>
      <c r="C1044" t="s">
        <v>409</v>
      </c>
      <c r="F1044" t="s">
        <v>56</v>
      </c>
      <c r="I1044">
        <v>0.17599999999999999</v>
      </c>
      <c r="O1044" t="s">
        <v>205</v>
      </c>
    </row>
    <row r="1045" spans="2:19">
      <c r="B1045" t="s">
        <v>3355</v>
      </c>
      <c r="C1045" t="s">
        <v>409</v>
      </c>
      <c r="E1045" t="s">
        <v>57</v>
      </c>
      <c r="H1045">
        <v>3.1E-2</v>
      </c>
      <c r="O1045" t="s">
        <v>205</v>
      </c>
    </row>
    <row r="1046" spans="2:19">
      <c r="B1046" t="s">
        <v>3355</v>
      </c>
      <c r="C1046" t="s">
        <v>409</v>
      </c>
      <c r="E1046" t="s">
        <v>41</v>
      </c>
      <c r="H1046">
        <v>0.40899999999999997</v>
      </c>
      <c r="O1046" t="s">
        <v>205</v>
      </c>
    </row>
    <row r="1047" spans="2:19">
      <c r="B1047" t="s">
        <v>3355</v>
      </c>
      <c r="C1047" t="s">
        <v>409</v>
      </c>
      <c r="E1047" t="s">
        <v>43</v>
      </c>
      <c r="H1047">
        <v>0.23400000000000001</v>
      </c>
      <c r="O1047" t="s">
        <v>205</v>
      </c>
    </row>
    <row r="1048" spans="2:19">
      <c r="B1048" t="s">
        <v>3355</v>
      </c>
      <c r="C1048" t="s">
        <v>409</v>
      </c>
      <c r="E1048" t="s">
        <v>58</v>
      </c>
      <c r="H1048">
        <v>0.106</v>
      </c>
      <c r="O1048" t="s">
        <v>205</v>
      </c>
    </row>
    <row r="1049" spans="2:19">
      <c r="B1049" t="s">
        <v>3355</v>
      </c>
      <c r="C1049" t="s">
        <v>409</v>
      </c>
      <c r="E1049" t="s">
        <v>45</v>
      </c>
      <c r="H1049">
        <v>4.1000000000000002E-2</v>
      </c>
      <c r="O1049" t="s">
        <v>205</v>
      </c>
    </row>
    <row r="1050" spans="2:19">
      <c r="B1050" t="s">
        <v>3355</v>
      </c>
      <c r="C1050" t="s">
        <v>409</v>
      </c>
      <c r="E1050" t="s">
        <v>52</v>
      </c>
      <c r="H1050">
        <v>3.0000000000000001E-3</v>
      </c>
      <c r="O1050" t="s">
        <v>205</v>
      </c>
    </row>
    <row r="1051" spans="2:19">
      <c r="B1051" t="s">
        <v>3355</v>
      </c>
      <c r="C1051" t="s">
        <v>409</v>
      </c>
      <c r="E1051" t="s">
        <v>34</v>
      </c>
      <c r="H1051">
        <v>7.2999999999999995E-2</v>
      </c>
      <c r="O1051" t="s">
        <v>205</v>
      </c>
    </row>
    <row r="1052" spans="2:19">
      <c r="B1052" t="s">
        <v>3355</v>
      </c>
      <c r="C1052" t="s">
        <v>409</v>
      </c>
      <c r="E1052" t="s">
        <v>38</v>
      </c>
      <c r="H1052">
        <v>8.5999999999999993E-2</v>
      </c>
      <c r="O1052" t="s">
        <v>205</v>
      </c>
    </row>
    <row r="1053" spans="2:19">
      <c r="B1053" t="s">
        <v>3355</v>
      </c>
      <c r="C1053" t="s">
        <v>409</v>
      </c>
      <c r="E1053" t="s">
        <v>54</v>
      </c>
      <c r="H1053">
        <v>1.7000000000000001E-2</v>
      </c>
      <c r="O1053" t="s">
        <v>205</v>
      </c>
    </row>
    <row r="1054" spans="2:19">
      <c r="B1054" t="s">
        <v>3355</v>
      </c>
      <c r="C1054" t="s">
        <v>409</v>
      </c>
      <c r="D1054" t="s">
        <v>127</v>
      </c>
      <c r="G1054">
        <v>3.0000000000000001E-3</v>
      </c>
      <c r="O1054" t="s">
        <v>205</v>
      </c>
    </row>
    <row r="1055" spans="2:19">
      <c r="B1055" t="s">
        <v>3355</v>
      </c>
      <c r="C1055" t="s">
        <v>409</v>
      </c>
      <c r="D1055" t="s">
        <v>126</v>
      </c>
      <c r="G1055">
        <v>0</v>
      </c>
      <c r="O1055" t="s">
        <v>205</v>
      </c>
    </row>
    <row r="1056" spans="2:19">
      <c r="B1056" t="s">
        <v>3355</v>
      </c>
      <c r="C1056" t="s">
        <v>409</v>
      </c>
      <c r="D1056" t="s">
        <v>123</v>
      </c>
      <c r="G1056">
        <v>8.9999999999999993E-3</v>
      </c>
      <c r="O1056" t="s">
        <v>205</v>
      </c>
    </row>
    <row r="1057" spans="2:19">
      <c r="B1057" t="s">
        <v>3355</v>
      </c>
      <c r="C1057" t="s">
        <v>409</v>
      </c>
      <c r="D1057" t="s">
        <v>132</v>
      </c>
      <c r="G1057">
        <v>2.4E-2</v>
      </c>
      <c r="O1057" t="s">
        <v>205</v>
      </c>
    </row>
    <row r="1058" spans="2:19">
      <c r="B1058" t="s">
        <v>201</v>
      </c>
      <c r="C1058" t="s">
        <v>403</v>
      </c>
      <c r="J1058">
        <v>0.40830899999999998</v>
      </c>
      <c r="K1058">
        <v>2.0497999999999998</v>
      </c>
      <c r="N1058" t="s">
        <v>201</v>
      </c>
      <c r="O1058" t="s">
        <v>322</v>
      </c>
      <c r="P1058" t="s">
        <v>403</v>
      </c>
      <c r="Q1058" t="s">
        <v>404</v>
      </c>
      <c r="R1058" t="s">
        <v>109</v>
      </c>
      <c r="S1058" t="s">
        <v>163</v>
      </c>
    </row>
    <row r="1059" spans="2:19">
      <c r="B1059" t="s">
        <v>201</v>
      </c>
      <c r="C1059" t="s">
        <v>403</v>
      </c>
      <c r="F1059" t="s">
        <v>55</v>
      </c>
      <c r="I1059">
        <v>1</v>
      </c>
      <c r="O1059" t="s">
        <v>205</v>
      </c>
    </row>
    <row r="1060" spans="2:19">
      <c r="B1060" t="s">
        <v>201</v>
      </c>
      <c r="C1060" t="s">
        <v>403</v>
      </c>
      <c r="E1060" t="s">
        <v>17</v>
      </c>
      <c r="H1060">
        <v>1</v>
      </c>
      <c r="O1060" t="s">
        <v>205</v>
      </c>
    </row>
    <row r="1061" spans="2:19">
      <c r="B1061" t="s">
        <v>201</v>
      </c>
      <c r="C1061" t="s">
        <v>407</v>
      </c>
      <c r="J1061">
        <v>0.99069700000000005</v>
      </c>
      <c r="L1061">
        <v>14.1006</v>
      </c>
      <c r="N1061" t="s">
        <v>201</v>
      </c>
      <c r="O1061" t="s">
        <v>322</v>
      </c>
      <c r="P1061" t="s">
        <v>407</v>
      </c>
      <c r="Q1061" t="s">
        <v>408</v>
      </c>
      <c r="R1061" t="s">
        <v>109</v>
      </c>
      <c r="S1061" t="s">
        <v>163</v>
      </c>
    </row>
    <row r="1062" spans="2:19">
      <c r="B1062" t="s">
        <v>201</v>
      </c>
      <c r="C1062" t="s">
        <v>407</v>
      </c>
      <c r="F1062" t="s">
        <v>45</v>
      </c>
      <c r="I1062">
        <v>1</v>
      </c>
      <c r="O1062" t="s">
        <v>205</v>
      </c>
    </row>
    <row r="1063" spans="2:19">
      <c r="B1063" t="s">
        <v>201</v>
      </c>
      <c r="C1063" t="s">
        <v>407</v>
      </c>
      <c r="E1063" t="s">
        <v>41</v>
      </c>
      <c r="H1063">
        <v>1</v>
      </c>
      <c r="O1063" t="s">
        <v>205</v>
      </c>
    </row>
    <row r="1064" spans="2:19">
      <c r="B1064" t="s">
        <v>201</v>
      </c>
      <c r="C1064" t="s">
        <v>409</v>
      </c>
      <c r="J1064">
        <v>0.98416499999999996</v>
      </c>
      <c r="K1064">
        <v>11876.2</v>
      </c>
      <c r="N1064" t="s">
        <v>201</v>
      </c>
      <c r="O1064" t="s">
        <v>322</v>
      </c>
      <c r="P1064" t="s">
        <v>409</v>
      </c>
      <c r="Q1064" t="s">
        <v>410</v>
      </c>
      <c r="R1064" t="s">
        <v>109</v>
      </c>
      <c r="S1064" t="s">
        <v>163</v>
      </c>
    </row>
    <row r="1065" spans="2:19">
      <c r="B1065" t="s">
        <v>201</v>
      </c>
      <c r="C1065" t="s">
        <v>409</v>
      </c>
      <c r="F1065" t="s">
        <v>20</v>
      </c>
      <c r="I1065">
        <v>0.89</v>
      </c>
      <c r="O1065" t="s">
        <v>205</v>
      </c>
    </row>
    <row r="1066" spans="2:19">
      <c r="B1066" t="s">
        <v>201</v>
      </c>
      <c r="C1066" t="s">
        <v>409</v>
      </c>
      <c r="F1066" t="s">
        <v>40</v>
      </c>
      <c r="I1066">
        <v>0.11</v>
      </c>
      <c r="O1066" t="s">
        <v>205</v>
      </c>
    </row>
    <row r="1067" spans="2:19">
      <c r="B1067" t="s">
        <v>201</v>
      </c>
      <c r="C1067" t="s">
        <v>409</v>
      </c>
      <c r="E1067" t="s">
        <v>14</v>
      </c>
      <c r="H1067">
        <v>2.3E-2</v>
      </c>
      <c r="O1067" t="s">
        <v>205</v>
      </c>
    </row>
    <row r="1068" spans="2:19">
      <c r="B1068" t="s">
        <v>201</v>
      </c>
      <c r="C1068" t="s">
        <v>409</v>
      </c>
      <c r="E1068" t="s">
        <v>41</v>
      </c>
      <c r="H1068">
        <v>0.29299999999999998</v>
      </c>
      <c r="O1068" t="s">
        <v>205</v>
      </c>
    </row>
    <row r="1069" spans="2:19">
      <c r="B1069" t="s">
        <v>201</v>
      </c>
      <c r="C1069" t="s">
        <v>409</v>
      </c>
      <c r="E1069" t="s">
        <v>43</v>
      </c>
      <c r="H1069">
        <v>0.14599999999999999</v>
      </c>
      <c r="O1069" t="s">
        <v>205</v>
      </c>
    </row>
    <row r="1070" spans="2:19">
      <c r="B1070" t="s">
        <v>201</v>
      </c>
      <c r="C1070" t="s">
        <v>409</v>
      </c>
      <c r="E1070" t="s">
        <v>58</v>
      </c>
      <c r="H1070">
        <v>0.19700000000000001</v>
      </c>
      <c r="O1070" t="s">
        <v>205</v>
      </c>
    </row>
    <row r="1071" spans="2:19">
      <c r="B1071" t="s">
        <v>201</v>
      </c>
      <c r="C1071" t="s">
        <v>409</v>
      </c>
      <c r="E1071" t="s">
        <v>45</v>
      </c>
      <c r="H1071">
        <v>4.8000000000000001E-2</v>
      </c>
      <c r="O1071" t="s">
        <v>205</v>
      </c>
    </row>
    <row r="1072" spans="2:19">
      <c r="B1072" t="s">
        <v>201</v>
      </c>
      <c r="C1072" t="s">
        <v>409</v>
      </c>
      <c r="E1072" t="s">
        <v>34</v>
      </c>
      <c r="H1072">
        <v>0.113</v>
      </c>
      <c r="O1072" t="s">
        <v>205</v>
      </c>
    </row>
    <row r="1073" spans="2:19">
      <c r="B1073" t="s">
        <v>201</v>
      </c>
      <c r="C1073" t="s">
        <v>409</v>
      </c>
      <c r="E1073" t="s">
        <v>36</v>
      </c>
      <c r="H1073">
        <v>5.2999999999999999E-2</v>
      </c>
      <c r="O1073" t="s">
        <v>205</v>
      </c>
    </row>
    <row r="1074" spans="2:19">
      <c r="B1074" t="s">
        <v>201</v>
      </c>
      <c r="C1074" t="s">
        <v>409</v>
      </c>
      <c r="E1074" t="s">
        <v>38</v>
      </c>
      <c r="H1074">
        <v>9.6000000000000002E-2</v>
      </c>
      <c r="O1074" t="s">
        <v>205</v>
      </c>
    </row>
    <row r="1075" spans="2:19">
      <c r="B1075" t="s">
        <v>201</v>
      </c>
      <c r="C1075" t="s">
        <v>409</v>
      </c>
      <c r="E1075" t="s">
        <v>50</v>
      </c>
      <c r="H1075">
        <v>2.1000000000000001E-2</v>
      </c>
      <c r="O1075" t="s">
        <v>205</v>
      </c>
    </row>
    <row r="1076" spans="2:19">
      <c r="B1076" t="s">
        <v>201</v>
      </c>
      <c r="C1076" t="s">
        <v>409</v>
      </c>
      <c r="E1076" t="s">
        <v>54</v>
      </c>
      <c r="H1076">
        <v>1.0999999999999999E-2</v>
      </c>
      <c r="O1076" t="s">
        <v>205</v>
      </c>
    </row>
    <row r="1077" spans="2:19">
      <c r="B1077" t="s">
        <v>201</v>
      </c>
      <c r="C1077" t="s">
        <v>409</v>
      </c>
      <c r="D1077" t="s">
        <v>122</v>
      </c>
      <c r="G1077">
        <v>0</v>
      </c>
      <c r="O1077" t="s">
        <v>205</v>
      </c>
    </row>
    <row r="1078" spans="2:19">
      <c r="B1078" t="s">
        <v>201</v>
      </c>
      <c r="C1078" t="s">
        <v>409</v>
      </c>
      <c r="D1078" t="s">
        <v>127</v>
      </c>
      <c r="G1078">
        <v>8.9999999999999993E-3</v>
      </c>
      <c r="O1078" t="s">
        <v>205</v>
      </c>
    </row>
    <row r="1079" spans="2:19">
      <c r="B1079" t="s">
        <v>201</v>
      </c>
      <c r="C1079" t="s">
        <v>409</v>
      </c>
      <c r="D1079" t="s">
        <v>129</v>
      </c>
      <c r="G1079">
        <v>3.2000000000000001E-2</v>
      </c>
      <c r="O1079" t="s">
        <v>205</v>
      </c>
    </row>
    <row r="1080" spans="2:19">
      <c r="B1080" t="s">
        <v>3356</v>
      </c>
      <c r="C1080" t="s">
        <v>407</v>
      </c>
      <c r="J1080">
        <v>1.0552299999999999</v>
      </c>
      <c r="L1080">
        <v>2337.89</v>
      </c>
      <c r="N1080" t="s">
        <v>3356</v>
      </c>
      <c r="O1080" t="s">
        <v>322</v>
      </c>
      <c r="P1080" t="s">
        <v>407</v>
      </c>
      <c r="Q1080" t="s">
        <v>408</v>
      </c>
      <c r="R1080" t="s">
        <v>109</v>
      </c>
      <c r="S1080" t="s">
        <v>163</v>
      </c>
    </row>
    <row r="1081" spans="2:19">
      <c r="B1081" t="s">
        <v>3356</v>
      </c>
      <c r="C1081" t="s">
        <v>407</v>
      </c>
      <c r="F1081" t="s">
        <v>40</v>
      </c>
      <c r="I1081">
        <v>1</v>
      </c>
      <c r="O1081" t="s">
        <v>205</v>
      </c>
    </row>
    <row r="1082" spans="2:19">
      <c r="B1082" t="s">
        <v>3356</v>
      </c>
      <c r="C1082" t="s">
        <v>407</v>
      </c>
      <c r="E1082" t="s">
        <v>23</v>
      </c>
      <c r="H1082">
        <v>0.27300000000000002</v>
      </c>
      <c r="O1082" t="s">
        <v>205</v>
      </c>
    </row>
    <row r="1083" spans="2:19">
      <c r="B1083" t="s">
        <v>3356</v>
      </c>
      <c r="C1083" t="s">
        <v>407</v>
      </c>
      <c r="E1083" t="s">
        <v>34</v>
      </c>
      <c r="H1083">
        <v>0.54400000000000004</v>
      </c>
      <c r="O1083" t="s">
        <v>205</v>
      </c>
    </row>
    <row r="1084" spans="2:19">
      <c r="B1084" t="s">
        <v>3356</v>
      </c>
      <c r="C1084" t="s">
        <v>407</v>
      </c>
      <c r="E1084" t="s">
        <v>38</v>
      </c>
      <c r="H1084">
        <v>0.183</v>
      </c>
      <c r="O1084" t="s">
        <v>205</v>
      </c>
    </row>
    <row r="1085" spans="2:19">
      <c r="B1085" t="s">
        <v>3356</v>
      </c>
      <c r="C1085" t="s">
        <v>409</v>
      </c>
      <c r="J1085">
        <v>0.99090599999999995</v>
      </c>
      <c r="K1085">
        <v>5434.95</v>
      </c>
      <c r="N1085" t="s">
        <v>3356</v>
      </c>
      <c r="O1085" t="s">
        <v>322</v>
      </c>
      <c r="P1085" t="s">
        <v>409</v>
      </c>
      <c r="Q1085" t="s">
        <v>410</v>
      </c>
      <c r="R1085" t="s">
        <v>109</v>
      </c>
      <c r="S1085" t="s">
        <v>163</v>
      </c>
    </row>
    <row r="1086" spans="2:19">
      <c r="B1086" t="s">
        <v>3356</v>
      </c>
      <c r="C1086" t="s">
        <v>409</v>
      </c>
      <c r="F1086" t="s">
        <v>20</v>
      </c>
      <c r="I1086">
        <v>0.93600000000000005</v>
      </c>
      <c r="O1086" t="s">
        <v>205</v>
      </c>
    </row>
    <row r="1087" spans="2:19">
      <c r="B1087" t="s">
        <v>3356</v>
      </c>
      <c r="C1087" t="s">
        <v>409</v>
      </c>
      <c r="F1087" t="s">
        <v>40</v>
      </c>
      <c r="I1087">
        <v>6.4000000000000001E-2</v>
      </c>
      <c r="O1087" t="s">
        <v>205</v>
      </c>
    </row>
    <row r="1088" spans="2:19">
      <c r="B1088" t="s">
        <v>3356</v>
      </c>
      <c r="C1088" t="s">
        <v>409</v>
      </c>
      <c r="E1088" t="s">
        <v>57</v>
      </c>
      <c r="H1088">
        <v>3.3000000000000002E-2</v>
      </c>
      <c r="O1088" t="s">
        <v>205</v>
      </c>
    </row>
    <row r="1089" spans="2:19">
      <c r="B1089" t="s">
        <v>3356</v>
      </c>
      <c r="C1089" t="s">
        <v>409</v>
      </c>
      <c r="E1089" t="s">
        <v>14</v>
      </c>
      <c r="H1089">
        <v>1.7999999999999999E-2</v>
      </c>
      <c r="O1089" t="s">
        <v>205</v>
      </c>
    </row>
    <row r="1090" spans="2:19">
      <c r="B1090" t="s">
        <v>3356</v>
      </c>
      <c r="C1090" t="s">
        <v>409</v>
      </c>
      <c r="E1090" t="s">
        <v>41</v>
      </c>
      <c r="H1090">
        <v>0.41199999999999998</v>
      </c>
      <c r="O1090" t="s">
        <v>205</v>
      </c>
    </row>
    <row r="1091" spans="2:19">
      <c r="B1091" t="s">
        <v>3356</v>
      </c>
      <c r="C1091" t="s">
        <v>409</v>
      </c>
      <c r="E1091" t="s">
        <v>43</v>
      </c>
      <c r="H1091">
        <v>0.187</v>
      </c>
      <c r="O1091" t="s">
        <v>205</v>
      </c>
    </row>
    <row r="1092" spans="2:19">
      <c r="B1092" t="s">
        <v>3356</v>
      </c>
      <c r="C1092" t="s">
        <v>409</v>
      </c>
      <c r="E1092" t="s">
        <v>58</v>
      </c>
      <c r="H1092">
        <v>0.17199999999999999</v>
      </c>
      <c r="O1092" t="s">
        <v>205</v>
      </c>
    </row>
    <row r="1093" spans="2:19">
      <c r="B1093" t="s">
        <v>3356</v>
      </c>
      <c r="C1093" t="s">
        <v>409</v>
      </c>
      <c r="E1093" t="s">
        <v>45</v>
      </c>
      <c r="H1093">
        <v>3.5999999999999997E-2</v>
      </c>
      <c r="O1093" t="s">
        <v>205</v>
      </c>
    </row>
    <row r="1094" spans="2:19">
      <c r="B1094" t="s">
        <v>3356</v>
      </c>
      <c r="C1094" t="s">
        <v>409</v>
      </c>
      <c r="E1094" t="s">
        <v>52</v>
      </c>
      <c r="H1094">
        <v>5.2999999999999999E-2</v>
      </c>
      <c r="O1094" t="s">
        <v>205</v>
      </c>
    </row>
    <row r="1095" spans="2:19">
      <c r="B1095" t="s">
        <v>3356</v>
      </c>
      <c r="C1095" t="s">
        <v>409</v>
      </c>
      <c r="E1095" t="s">
        <v>34</v>
      </c>
      <c r="H1095">
        <v>1.0999999999999999E-2</v>
      </c>
      <c r="O1095" t="s">
        <v>205</v>
      </c>
    </row>
    <row r="1096" spans="2:19">
      <c r="B1096" t="s">
        <v>3356</v>
      </c>
      <c r="C1096" t="s">
        <v>409</v>
      </c>
      <c r="E1096" t="s">
        <v>38</v>
      </c>
      <c r="H1096">
        <v>0.05</v>
      </c>
      <c r="O1096" t="s">
        <v>205</v>
      </c>
    </row>
    <row r="1097" spans="2:19">
      <c r="B1097" t="s">
        <v>3356</v>
      </c>
      <c r="C1097" t="s">
        <v>409</v>
      </c>
      <c r="E1097" t="s">
        <v>50</v>
      </c>
      <c r="H1097">
        <v>0.03</v>
      </c>
      <c r="O1097" t="s">
        <v>205</v>
      </c>
    </row>
    <row r="1098" spans="2:19">
      <c r="B1098" t="s">
        <v>3356</v>
      </c>
      <c r="C1098" t="s">
        <v>409</v>
      </c>
      <c r="D1098" t="s">
        <v>127</v>
      </c>
      <c r="G1098">
        <v>8.9999999999999993E-3</v>
      </c>
      <c r="O1098" t="s">
        <v>205</v>
      </c>
    </row>
    <row r="1099" spans="2:19">
      <c r="B1099" t="s">
        <v>3356</v>
      </c>
      <c r="C1099" t="s">
        <v>409</v>
      </c>
      <c r="D1099" t="s">
        <v>123</v>
      </c>
      <c r="G1099">
        <v>0.01</v>
      </c>
      <c r="O1099" t="s">
        <v>205</v>
      </c>
    </row>
    <row r="1100" spans="2:19">
      <c r="B1100" t="s">
        <v>3356</v>
      </c>
      <c r="C1100" t="s">
        <v>409</v>
      </c>
      <c r="D1100" t="s">
        <v>132</v>
      </c>
      <c r="G1100">
        <v>3.3000000000000002E-2</v>
      </c>
      <c r="O1100" t="s">
        <v>205</v>
      </c>
    </row>
    <row r="1101" spans="2:19">
      <c r="B1101" t="s">
        <v>3357</v>
      </c>
      <c r="C1101" t="s">
        <v>403</v>
      </c>
      <c r="J1101">
        <v>0.150002</v>
      </c>
      <c r="K1101">
        <v>8.6099899999999998</v>
      </c>
      <c r="N1101" t="s">
        <v>3357</v>
      </c>
      <c r="O1101" t="s">
        <v>322</v>
      </c>
      <c r="P1101" t="s">
        <v>403</v>
      </c>
      <c r="Q1101" t="s">
        <v>404</v>
      </c>
      <c r="R1101" t="s">
        <v>109</v>
      </c>
      <c r="S1101" t="s">
        <v>163</v>
      </c>
    </row>
    <row r="1102" spans="2:19">
      <c r="B1102" t="s">
        <v>3357</v>
      </c>
      <c r="C1102" t="s">
        <v>403</v>
      </c>
      <c r="F1102" t="s">
        <v>55</v>
      </c>
      <c r="I1102">
        <v>1</v>
      </c>
      <c r="O1102" t="s">
        <v>205</v>
      </c>
    </row>
    <row r="1103" spans="2:19">
      <c r="B1103" t="s">
        <v>3357</v>
      </c>
      <c r="C1103" t="s">
        <v>403</v>
      </c>
      <c r="E1103" t="s">
        <v>17</v>
      </c>
      <c r="H1103">
        <v>1</v>
      </c>
      <c r="O1103" t="s">
        <v>205</v>
      </c>
    </row>
    <row r="1104" spans="2:19">
      <c r="B1104" t="s">
        <v>3357</v>
      </c>
      <c r="C1104" t="s">
        <v>415</v>
      </c>
      <c r="J1104">
        <v>0.72665999999999997</v>
      </c>
      <c r="L1104">
        <v>149.88300000000001</v>
      </c>
      <c r="N1104" t="s">
        <v>3357</v>
      </c>
      <c r="O1104" t="s">
        <v>322</v>
      </c>
      <c r="P1104" t="s">
        <v>415</v>
      </c>
      <c r="Q1104" t="s">
        <v>416</v>
      </c>
      <c r="R1104" t="s">
        <v>109</v>
      </c>
      <c r="S1104" t="s">
        <v>163</v>
      </c>
    </row>
    <row r="1105" spans="2:19">
      <c r="B1105" t="s">
        <v>3357</v>
      </c>
      <c r="C1105" t="s">
        <v>415</v>
      </c>
      <c r="F1105" t="s">
        <v>6</v>
      </c>
      <c r="I1105">
        <v>1</v>
      </c>
      <c r="O1105" t="s">
        <v>205</v>
      </c>
    </row>
    <row r="1106" spans="2:19">
      <c r="B1106" t="s">
        <v>3357</v>
      </c>
      <c r="C1106" t="s">
        <v>415</v>
      </c>
      <c r="E1106" t="s">
        <v>47</v>
      </c>
      <c r="H1106">
        <v>1</v>
      </c>
      <c r="O1106" t="s">
        <v>205</v>
      </c>
    </row>
    <row r="1107" spans="2:19">
      <c r="B1107" t="s">
        <v>3357</v>
      </c>
      <c r="C1107" t="s">
        <v>415</v>
      </c>
      <c r="D1107" t="s">
        <v>124</v>
      </c>
      <c r="G1107">
        <v>3.923</v>
      </c>
      <c r="O1107" t="s">
        <v>205</v>
      </c>
    </row>
    <row r="1108" spans="2:19">
      <c r="B1108" t="s">
        <v>3357</v>
      </c>
      <c r="C1108" t="s">
        <v>415</v>
      </c>
      <c r="D1108" t="s">
        <v>127</v>
      </c>
      <c r="G1108">
        <v>8.6999999999999994E-2</v>
      </c>
      <c r="O1108" t="s">
        <v>205</v>
      </c>
    </row>
    <row r="1109" spans="2:19">
      <c r="B1109" t="s">
        <v>3357</v>
      </c>
      <c r="C1109" t="s">
        <v>405</v>
      </c>
      <c r="J1109">
        <v>0.269042</v>
      </c>
      <c r="K1109">
        <v>19.612300000000001</v>
      </c>
      <c r="N1109" t="s">
        <v>3357</v>
      </c>
      <c r="O1109" t="s">
        <v>322</v>
      </c>
      <c r="P1109" t="s">
        <v>405</v>
      </c>
      <c r="Q1109" t="s">
        <v>406</v>
      </c>
      <c r="R1109" t="s">
        <v>109</v>
      </c>
      <c r="S1109" t="s">
        <v>163</v>
      </c>
    </row>
    <row r="1110" spans="2:19">
      <c r="B1110" t="s">
        <v>3357</v>
      </c>
      <c r="C1110" t="s">
        <v>405</v>
      </c>
      <c r="F1110" t="s">
        <v>6</v>
      </c>
      <c r="I1110">
        <v>1</v>
      </c>
      <c r="O1110" t="s">
        <v>205</v>
      </c>
    </row>
    <row r="1111" spans="2:19">
      <c r="B1111" t="s">
        <v>3357</v>
      </c>
      <c r="C1111" t="s">
        <v>405</v>
      </c>
      <c r="E1111" t="s">
        <v>24</v>
      </c>
      <c r="H1111">
        <v>1</v>
      </c>
      <c r="O1111" t="s">
        <v>205</v>
      </c>
    </row>
    <row r="1112" spans="2:19">
      <c r="B1112" t="s">
        <v>3357</v>
      </c>
      <c r="C1112" t="s">
        <v>405</v>
      </c>
      <c r="D1112" t="s">
        <v>126</v>
      </c>
      <c r="G1112">
        <v>5.6000000000000001E-2</v>
      </c>
      <c r="O1112" t="s">
        <v>205</v>
      </c>
    </row>
    <row r="1113" spans="2:19">
      <c r="B1113" t="s">
        <v>3357</v>
      </c>
      <c r="C1113" t="s">
        <v>417</v>
      </c>
      <c r="J1113">
        <v>0.53315800000000002</v>
      </c>
      <c r="L1113">
        <v>58.194299999999998</v>
      </c>
      <c r="N1113" t="s">
        <v>3357</v>
      </c>
      <c r="O1113" t="s">
        <v>322</v>
      </c>
      <c r="P1113" t="s">
        <v>417</v>
      </c>
      <c r="Q1113" t="s">
        <v>418</v>
      </c>
      <c r="R1113" t="s">
        <v>109</v>
      </c>
      <c r="S1113" t="s">
        <v>163</v>
      </c>
    </row>
    <row r="1114" spans="2:19">
      <c r="B1114" t="s">
        <v>3357</v>
      </c>
      <c r="C1114" t="s">
        <v>417</v>
      </c>
      <c r="F1114" t="s">
        <v>39</v>
      </c>
      <c r="I1114">
        <v>1</v>
      </c>
      <c r="O1114" t="s">
        <v>205</v>
      </c>
    </row>
    <row r="1115" spans="2:19">
      <c r="B1115" t="s">
        <v>3357</v>
      </c>
      <c r="C1115" t="s">
        <v>417</v>
      </c>
      <c r="E1115" t="s">
        <v>47</v>
      </c>
      <c r="H1115">
        <v>1</v>
      </c>
      <c r="O1115" t="s">
        <v>205</v>
      </c>
    </row>
    <row r="1116" spans="2:19">
      <c r="B1116" t="s">
        <v>3357</v>
      </c>
      <c r="C1116" t="s">
        <v>407</v>
      </c>
      <c r="J1116">
        <v>1.07</v>
      </c>
      <c r="L1116">
        <v>222.642</v>
      </c>
      <c r="N1116" t="s">
        <v>3357</v>
      </c>
      <c r="O1116" t="s">
        <v>322</v>
      </c>
      <c r="P1116" t="s">
        <v>407</v>
      </c>
      <c r="Q1116" t="s">
        <v>408</v>
      </c>
      <c r="R1116" t="s">
        <v>109</v>
      </c>
      <c r="S1116" t="s">
        <v>163</v>
      </c>
    </row>
    <row r="1117" spans="2:19">
      <c r="B1117" t="s">
        <v>3357</v>
      </c>
      <c r="C1117" t="s">
        <v>407</v>
      </c>
      <c r="F1117" t="s">
        <v>47</v>
      </c>
      <c r="I1117">
        <v>1</v>
      </c>
      <c r="O1117" t="s">
        <v>205</v>
      </c>
    </row>
    <row r="1118" spans="2:19">
      <c r="B1118" t="s">
        <v>3357</v>
      </c>
      <c r="C1118" t="s">
        <v>407</v>
      </c>
      <c r="E1118" t="s">
        <v>41</v>
      </c>
      <c r="H1118">
        <v>0.53100000000000003</v>
      </c>
      <c r="O1118" t="s">
        <v>205</v>
      </c>
    </row>
    <row r="1119" spans="2:19">
      <c r="B1119" t="s">
        <v>3357</v>
      </c>
      <c r="C1119" t="s">
        <v>407</v>
      </c>
      <c r="E1119" t="s">
        <v>43</v>
      </c>
      <c r="H1119">
        <v>0.443</v>
      </c>
      <c r="O1119" t="s">
        <v>205</v>
      </c>
    </row>
    <row r="1120" spans="2:19">
      <c r="B1120" t="s">
        <v>3357</v>
      </c>
      <c r="C1120" t="s">
        <v>407</v>
      </c>
      <c r="E1120" t="s">
        <v>45</v>
      </c>
      <c r="H1120">
        <v>2.5999999999999999E-2</v>
      </c>
      <c r="O1120" t="s">
        <v>205</v>
      </c>
    </row>
    <row r="1121" spans="2:19">
      <c r="B1121" t="s">
        <v>3357</v>
      </c>
      <c r="C1121" t="s">
        <v>409</v>
      </c>
      <c r="J1121">
        <v>0.95321699999999998</v>
      </c>
      <c r="K1121">
        <v>807.91700000000003</v>
      </c>
      <c r="N1121" t="s">
        <v>3357</v>
      </c>
      <c r="O1121" t="s">
        <v>322</v>
      </c>
      <c r="P1121" t="s">
        <v>409</v>
      </c>
      <c r="Q1121" t="s">
        <v>410</v>
      </c>
      <c r="R1121" t="s">
        <v>109</v>
      </c>
      <c r="S1121" t="s">
        <v>163</v>
      </c>
    </row>
    <row r="1122" spans="2:19">
      <c r="B1122" t="s">
        <v>3357</v>
      </c>
      <c r="C1122" t="s">
        <v>409</v>
      </c>
      <c r="F1122" t="s">
        <v>20</v>
      </c>
      <c r="I1122">
        <v>0.998</v>
      </c>
      <c r="O1122" t="s">
        <v>205</v>
      </c>
    </row>
    <row r="1123" spans="2:19">
      <c r="B1123" t="s">
        <v>3357</v>
      </c>
      <c r="C1123" t="s">
        <v>409</v>
      </c>
      <c r="F1123" t="s">
        <v>40</v>
      </c>
      <c r="I1123">
        <v>2E-3</v>
      </c>
      <c r="O1123" t="s">
        <v>205</v>
      </c>
    </row>
    <row r="1124" spans="2:19">
      <c r="B1124" t="s">
        <v>3357</v>
      </c>
      <c r="C1124" t="s">
        <v>409</v>
      </c>
      <c r="E1124" t="s">
        <v>57</v>
      </c>
      <c r="H1124">
        <v>4.8000000000000001E-2</v>
      </c>
      <c r="O1124" t="s">
        <v>205</v>
      </c>
    </row>
    <row r="1125" spans="2:19">
      <c r="B1125" t="s">
        <v>3357</v>
      </c>
      <c r="C1125" t="s">
        <v>409</v>
      </c>
      <c r="E1125" t="s">
        <v>14</v>
      </c>
      <c r="H1125">
        <v>1.6E-2</v>
      </c>
      <c r="O1125" t="s">
        <v>205</v>
      </c>
    </row>
    <row r="1126" spans="2:19">
      <c r="B1126" t="s">
        <v>3357</v>
      </c>
      <c r="C1126" t="s">
        <v>409</v>
      </c>
      <c r="E1126" t="s">
        <v>41</v>
      </c>
      <c r="H1126">
        <v>0.4</v>
      </c>
      <c r="O1126" t="s">
        <v>205</v>
      </c>
    </row>
    <row r="1127" spans="2:19">
      <c r="B1127" t="s">
        <v>3357</v>
      </c>
      <c r="C1127" t="s">
        <v>409</v>
      </c>
      <c r="E1127" t="s">
        <v>43</v>
      </c>
      <c r="H1127">
        <v>0.27400000000000002</v>
      </c>
      <c r="O1127" t="s">
        <v>205</v>
      </c>
    </row>
    <row r="1128" spans="2:19">
      <c r="B1128" t="s">
        <v>3357</v>
      </c>
      <c r="C1128" t="s">
        <v>409</v>
      </c>
      <c r="E1128" t="s">
        <v>58</v>
      </c>
      <c r="H1128">
        <v>0.107</v>
      </c>
      <c r="O1128" t="s">
        <v>205</v>
      </c>
    </row>
    <row r="1129" spans="2:19">
      <c r="B1129" t="s">
        <v>3357</v>
      </c>
      <c r="C1129" t="s">
        <v>409</v>
      </c>
      <c r="E1129" t="s">
        <v>45</v>
      </c>
      <c r="H1129">
        <v>8.7999999999999995E-2</v>
      </c>
      <c r="O1129" t="s">
        <v>205</v>
      </c>
    </row>
    <row r="1130" spans="2:19">
      <c r="B1130" t="s">
        <v>3357</v>
      </c>
      <c r="C1130" t="s">
        <v>409</v>
      </c>
      <c r="E1130" t="s">
        <v>52</v>
      </c>
      <c r="H1130">
        <v>3.2000000000000001E-2</v>
      </c>
      <c r="O1130" t="s">
        <v>205</v>
      </c>
    </row>
    <row r="1131" spans="2:19">
      <c r="B1131" t="s">
        <v>3357</v>
      </c>
      <c r="C1131" t="s">
        <v>409</v>
      </c>
      <c r="E1131" t="s">
        <v>34</v>
      </c>
      <c r="H1131">
        <v>1.2999999999999999E-2</v>
      </c>
      <c r="O1131" t="s">
        <v>205</v>
      </c>
    </row>
    <row r="1132" spans="2:19">
      <c r="B1132" t="s">
        <v>3357</v>
      </c>
      <c r="C1132" t="s">
        <v>409</v>
      </c>
      <c r="E1132" t="s">
        <v>36</v>
      </c>
      <c r="H1132">
        <v>8.9999999999999993E-3</v>
      </c>
      <c r="O1132" t="s">
        <v>205</v>
      </c>
    </row>
    <row r="1133" spans="2:19">
      <c r="B1133" t="s">
        <v>3357</v>
      </c>
      <c r="C1133" t="s">
        <v>409</v>
      </c>
      <c r="E1133" t="s">
        <v>38</v>
      </c>
      <c r="H1133">
        <v>1.2E-2</v>
      </c>
      <c r="O1133" t="s">
        <v>205</v>
      </c>
    </row>
    <row r="1134" spans="2:19">
      <c r="B1134" t="s">
        <v>3357</v>
      </c>
      <c r="C1134" t="s">
        <v>409</v>
      </c>
      <c r="E1134" t="s">
        <v>50</v>
      </c>
      <c r="H1134">
        <v>2E-3</v>
      </c>
      <c r="O1134" t="s">
        <v>205</v>
      </c>
    </row>
    <row r="1135" spans="2:19">
      <c r="B1135" t="s">
        <v>3357</v>
      </c>
      <c r="C1135" t="s">
        <v>409</v>
      </c>
      <c r="D1135" t="s">
        <v>127</v>
      </c>
      <c r="G1135">
        <v>3.6999999999999998E-2</v>
      </c>
      <c r="O1135" t="s">
        <v>205</v>
      </c>
    </row>
    <row r="1136" spans="2:19">
      <c r="B1136" t="s">
        <v>3357</v>
      </c>
      <c r="C1136" t="s">
        <v>409</v>
      </c>
      <c r="D1136" t="s">
        <v>132</v>
      </c>
      <c r="G1136">
        <v>4.8000000000000001E-2</v>
      </c>
      <c r="O1136" t="s">
        <v>205</v>
      </c>
    </row>
    <row r="1137" spans="2:19">
      <c r="B1137" t="s">
        <v>3358</v>
      </c>
      <c r="C1137" t="s">
        <v>419</v>
      </c>
      <c r="J1137">
        <v>1.0000199999999999</v>
      </c>
      <c r="L1137">
        <v>18.914400000000001</v>
      </c>
      <c r="N1137" t="s">
        <v>3358</v>
      </c>
      <c r="O1137" t="s">
        <v>322</v>
      </c>
      <c r="P1137" t="s">
        <v>419</v>
      </c>
      <c r="Q1137" t="s">
        <v>420</v>
      </c>
      <c r="R1137" t="s">
        <v>109</v>
      </c>
      <c r="S1137" t="s">
        <v>163</v>
      </c>
    </row>
    <row r="1138" spans="2:19">
      <c r="B1138" t="s">
        <v>3358</v>
      </c>
      <c r="C1138" t="s">
        <v>419</v>
      </c>
      <c r="F1138" t="s">
        <v>11</v>
      </c>
      <c r="I1138">
        <v>1</v>
      </c>
      <c r="O1138" t="s">
        <v>205</v>
      </c>
    </row>
    <row r="1139" spans="2:19">
      <c r="B1139" t="s">
        <v>3358</v>
      </c>
      <c r="C1139" t="s">
        <v>419</v>
      </c>
      <c r="E1139" t="s">
        <v>39</v>
      </c>
      <c r="H1139">
        <v>1</v>
      </c>
      <c r="O1139" t="s">
        <v>205</v>
      </c>
    </row>
    <row r="1140" spans="2:19">
      <c r="B1140" t="s">
        <v>3358</v>
      </c>
      <c r="C1140" t="s">
        <v>411</v>
      </c>
      <c r="J1140">
        <v>19.776199999999999</v>
      </c>
      <c r="L1140">
        <v>0.96758999999999995</v>
      </c>
      <c r="N1140" t="s">
        <v>3358</v>
      </c>
      <c r="O1140" t="s">
        <v>322</v>
      </c>
      <c r="P1140" t="s">
        <v>411</v>
      </c>
      <c r="Q1140" t="s">
        <v>412</v>
      </c>
      <c r="R1140" t="s">
        <v>109</v>
      </c>
      <c r="S1140" t="s">
        <v>163</v>
      </c>
    </row>
    <row r="1141" spans="2:19">
      <c r="B1141" t="s">
        <v>3358</v>
      </c>
      <c r="C1141" t="s">
        <v>411</v>
      </c>
      <c r="F1141" t="s">
        <v>16</v>
      </c>
      <c r="I1141">
        <v>1</v>
      </c>
      <c r="O1141" t="s">
        <v>205</v>
      </c>
    </row>
    <row r="1142" spans="2:19">
      <c r="B1142" t="s">
        <v>3358</v>
      </c>
      <c r="C1142" t="s">
        <v>411</v>
      </c>
      <c r="E1142" t="s">
        <v>19</v>
      </c>
      <c r="H1142">
        <v>1</v>
      </c>
      <c r="O1142" t="s">
        <v>205</v>
      </c>
    </row>
    <row r="1143" spans="2:19">
      <c r="B1143" t="s">
        <v>3358</v>
      </c>
      <c r="C1143" t="s">
        <v>413</v>
      </c>
      <c r="J1143">
        <v>0.89419400000000004</v>
      </c>
      <c r="K1143">
        <v>15.917999999999999</v>
      </c>
      <c r="N1143" t="s">
        <v>3358</v>
      </c>
      <c r="O1143" t="s">
        <v>322</v>
      </c>
      <c r="P1143" t="s">
        <v>413</v>
      </c>
      <c r="Q1143" t="s">
        <v>414</v>
      </c>
      <c r="R1143" t="s">
        <v>109</v>
      </c>
      <c r="S1143" t="s">
        <v>163</v>
      </c>
    </row>
    <row r="1144" spans="2:19">
      <c r="B1144" t="s">
        <v>3358</v>
      </c>
      <c r="C1144" t="s">
        <v>413</v>
      </c>
      <c r="F1144" t="s">
        <v>57</v>
      </c>
      <c r="I1144">
        <v>0.32500000000000001</v>
      </c>
      <c r="O1144" t="s">
        <v>205</v>
      </c>
    </row>
    <row r="1145" spans="2:19">
      <c r="B1145" t="s">
        <v>3358</v>
      </c>
      <c r="C1145" t="s">
        <v>413</v>
      </c>
      <c r="F1145" t="s">
        <v>34</v>
      </c>
      <c r="I1145">
        <v>0.65900000000000003</v>
      </c>
      <c r="O1145" t="s">
        <v>205</v>
      </c>
    </row>
    <row r="1146" spans="2:19">
      <c r="B1146" t="s">
        <v>3358</v>
      </c>
      <c r="C1146" t="s">
        <v>413</v>
      </c>
      <c r="F1146" t="s">
        <v>50</v>
      </c>
      <c r="I1146">
        <v>1.6E-2</v>
      </c>
      <c r="O1146" t="s">
        <v>205</v>
      </c>
    </row>
    <row r="1147" spans="2:19">
      <c r="B1147" t="s">
        <v>3358</v>
      </c>
      <c r="C1147" t="s">
        <v>413</v>
      </c>
      <c r="E1147" t="s">
        <v>56</v>
      </c>
      <c r="H1147">
        <v>1</v>
      </c>
      <c r="O1147" t="s">
        <v>205</v>
      </c>
    </row>
    <row r="1148" spans="2:19">
      <c r="B1148" t="s">
        <v>3358</v>
      </c>
      <c r="C1148" t="s">
        <v>407</v>
      </c>
      <c r="J1148">
        <v>1.0161199999999999</v>
      </c>
      <c r="L1148">
        <v>251.09700000000001</v>
      </c>
      <c r="N1148" t="s">
        <v>3358</v>
      </c>
      <c r="O1148" t="s">
        <v>322</v>
      </c>
      <c r="P1148" t="s">
        <v>407</v>
      </c>
      <c r="Q1148" t="s">
        <v>408</v>
      </c>
      <c r="R1148" t="s">
        <v>109</v>
      </c>
      <c r="S1148" t="s">
        <v>163</v>
      </c>
    </row>
    <row r="1149" spans="2:19">
      <c r="B1149" t="s">
        <v>3358</v>
      </c>
      <c r="C1149" t="s">
        <v>407</v>
      </c>
      <c r="F1149" t="s">
        <v>41</v>
      </c>
      <c r="I1149">
        <v>8.6999999999999994E-2</v>
      </c>
      <c r="O1149" t="s">
        <v>205</v>
      </c>
    </row>
    <row r="1150" spans="2:19">
      <c r="B1150" t="s">
        <v>3358</v>
      </c>
      <c r="C1150" t="s">
        <v>407</v>
      </c>
      <c r="F1150" t="s">
        <v>58</v>
      </c>
      <c r="I1150">
        <v>3.9E-2</v>
      </c>
      <c r="O1150" t="s">
        <v>205</v>
      </c>
    </row>
    <row r="1151" spans="2:19">
      <c r="B1151" t="s">
        <v>3358</v>
      </c>
      <c r="C1151" t="s">
        <v>407</v>
      </c>
      <c r="F1151" t="s">
        <v>45</v>
      </c>
      <c r="I1151">
        <v>0.126</v>
      </c>
      <c r="O1151" t="s">
        <v>205</v>
      </c>
    </row>
    <row r="1152" spans="2:19">
      <c r="B1152" t="s">
        <v>3358</v>
      </c>
      <c r="C1152" t="s">
        <v>407</v>
      </c>
      <c r="F1152" t="s">
        <v>38</v>
      </c>
      <c r="I1152">
        <v>0.27800000000000002</v>
      </c>
      <c r="O1152" t="s">
        <v>205</v>
      </c>
    </row>
    <row r="1153" spans="2:19">
      <c r="B1153" t="s">
        <v>3358</v>
      </c>
      <c r="C1153" t="s">
        <v>407</v>
      </c>
      <c r="F1153" t="s">
        <v>47</v>
      </c>
      <c r="I1153">
        <v>3.0000000000000001E-3</v>
      </c>
      <c r="O1153" t="s">
        <v>205</v>
      </c>
    </row>
    <row r="1154" spans="2:19">
      <c r="B1154" t="s">
        <v>3358</v>
      </c>
      <c r="C1154" t="s">
        <v>407</v>
      </c>
      <c r="F1154" t="s">
        <v>40</v>
      </c>
      <c r="I1154">
        <v>0.378</v>
      </c>
      <c r="O1154" t="s">
        <v>205</v>
      </c>
    </row>
    <row r="1155" spans="2:19">
      <c r="B1155" t="s">
        <v>3358</v>
      </c>
      <c r="C1155" t="s">
        <v>407</v>
      </c>
      <c r="F1155" t="s">
        <v>50</v>
      </c>
      <c r="I1155">
        <v>0.09</v>
      </c>
      <c r="O1155" t="s">
        <v>205</v>
      </c>
    </row>
    <row r="1156" spans="2:19">
      <c r="B1156" t="s">
        <v>3358</v>
      </c>
      <c r="C1156" t="s">
        <v>407</v>
      </c>
      <c r="E1156" t="s">
        <v>23</v>
      </c>
      <c r="H1156">
        <v>0.14499999999999999</v>
      </c>
      <c r="O1156" t="s">
        <v>205</v>
      </c>
    </row>
    <row r="1157" spans="2:19">
      <c r="B1157" t="s">
        <v>3358</v>
      </c>
      <c r="C1157" t="s">
        <v>407</v>
      </c>
      <c r="E1157" t="s">
        <v>56</v>
      </c>
      <c r="H1157">
        <v>0.28799999999999998</v>
      </c>
      <c r="O1157" t="s">
        <v>205</v>
      </c>
    </row>
    <row r="1158" spans="2:19">
      <c r="B1158" t="s">
        <v>3358</v>
      </c>
      <c r="C1158" t="s">
        <v>407</v>
      </c>
      <c r="E1158" t="s">
        <v>43</v>
      </c>
      <c r="H1158">
        <v>0.28000000000000003</v>
      </c>
      <c r="O1158" t="s">
        <v>205</v>
      </c>
    </row>
    <row r="1159" spans="2:19">
      <c r="B1159" t="s">
        <v>3358</v>
      </c>
      <c r="C1159" t="s">
        <v>407</v>
      </c>
      <c r="E1159" t="s">
        <v>52</v>
      </c>
      <c r="H1159">
        <v>0.121</v>
      </c>
      <c r="O1159" t="s">
        <v>205</v>
      </c>
    </row>
    <row r="1160" spans="2:19">
      <c r="B1160" t="s">
        <v>3358</v>
      </c>
      <c r="C1160" t="s">
        <v>407</v>
      </c>
      <c r="E1160" t="s">
        <v>34</v>
      </c>
      <c r="H1160">
        <v>0.16600000000000001</v>
      </c>
      <c r="O1160" t="s">
        <v>205</v>
      </c>
    </row>
    <row r="1161" spans="2:19">
      <c r="B1161" t="s">
        <v>3358</v>
      </c>
      <c r="C1161" t="s">
        <v>409</v>
      </c>
      <c r="J1161">
        <v>0.988784</v>
      </c>
      <c r="K1161">
        <v>2518.67</v>
      </c>
      <c r="N1161" t="s">
        <v>3358</v>
      </c>
      <c r="O1161" t="s">
        <v>322</v>
      </c>
      <c r="P1161" t="s">
        <v>409</v>
      </c>
      <c r="Q1161" t="s">
        <v>410</v>
      </c>
      <c r="R1161" t="s">
        <v>109</v>
      </c>
      <c r="S1161" t="s">
        <v>163</v>
      </c>
    </row>
    <row r="1162" spans="2:19">
      <c r="B1162" t="s">
        <v>3358</v>
      </c>
      <c r="C1162" t="s">
        <v>409</v>
      </c>
      <c r="F1162" t="s">
        <v>20</v>
      </c>
      <c r="I1162">
        <v>0.89100000000000001</v>
      </c>
      <c r="O1162" t="s">
        <v>205</v>
      </c>
    </row>
    <row r="1163" spans="2:19">
      <c r="B1163" t="s">
        <v>3358</v>
      </c>
      <c r="C1163" t="s">
        <v>409</v>
      </c>
      <c r="F1163" t="s">
        <v>56</v>
      </c>
      <c r="I1163">
        <v>9.1999999999999998E-2</v>
      </c>
      <c r="O1163" t="s">
        <v>205</v>
      </c>
    </row>
    <row r="1164" spans="2:19">
      <c r="B1164" t="s">
        <v>3358</v>
      </c>
      <c r="C1164" t="s">
        <v>409</v>
      </c>
      <c r="F1164" t="s">
        <v>47</v>
      </c>
      <c r="I1164">
        <v>4.0000000000000001E-3</v>
      </c>
      <c r="O1164" t="s">
        <v>205</v>
      </c>
    </row>
    <row r="1165" spans="2:19">
      <c r="B1165" t="s">
        <v>3358</v>
      </c>
      <c r="C1165" t="s">
        <v>409</v>
      </c>
      <c r="F1165" t="s">
        <v>40</v>
      </c>
      <c r="I1165">
        <v>1.2999999999999999E-2</v>
      </c>
      <c r="O1165" t="s">
        <v>205</v>
      </c>
    </row>
    <row r="1166" spans="2:19">
      <c r="B1166" t="s">
        <v>3358</v>
      </c>
      <c r="C1166" t="s">
        <v>409</v>
      </c>
      <c r="E1166" t="s">
        <v>57</v>
      </c>
      <c r="H1166">
        <v>4.4999999999999998E-2</v>
      </c>
      <c r="O1166" t="s">
        <v>205</v>
      </c>
    </row>
    <row r="1167" spans="2:19">
      <c r="B1167" t="s">
        <v>3358</v>
      </c>
      <c r="C1167" t="s">
        <v>409</v>
      </c>
      <c r="E1167" t="s">
        <v>14</v>
      </c>
      <c r="H1167">
        <v>1.4E-2</v>
      </c>
      <c r="O1167" t="s">
        <v>205</v>
      </c>
    </row>
    <row r="1168" spans="2:19">
      <c r="B1168" t="s">
        <v>3358</v>
      </c>
      <c r="C1168" t="s">
        <v>409</v>
      </c>
      <c r="E1168" t="s">
        <v>41</v>
      </c>
      <c r="H1168">
        <v>0.34699999999999998</v>
      </c>
      <c r="O1168" t="s">
        <v>205</v>
      </c>
    </row>
    <row r="1169" spans="2:19">
      <c r="B1169" t="s">
        <v>3358</v>
      </c>
      <c r="C1169" t="s">
        <v>409</v>
      </c>
      <c r="E1169" t="s">
        <v>43</v>
      </c>
      <c r="H1169">
        <v>0.28799999999999998</v>
      </c>
      <c r="O1169" t="s">
        <v>205</v>
      </c>
    </row>
    <row r="1170" spans="2:19">
      <c r="B1170" t="s">
        <v>3358</v>
      </c>
      <c r="C1170" t="s">
        <v>409</v>
      </c>
      <c r="E1170" t="s">
        <v>58</v>
      </c>
      <c r="H1170">
        <v>4.8000000000000001E-2</v>
      </c>
      <c r="O1170" t="s">
        <v>205</v>
      </c>
    </row>
    <row r="1171" spans="2:19">
      <c r="B1171" t="s">
        <v>3358</v>
      </c>
      <c r="C1171" t="s">
        <v>409</v>
      </c>
      <c r="E1171" t="s">
        <v>45</v>
      </c>
      <c r="H1171">
        <v>8.8999999999999996E-2</v>
      </c>
      <c r="O1171" t="s">
        <v>205</v>
      </c>
    </row>
    <row r="1172" spans="2:19">
      <c r="B1172" t="s">
        <v>3358</v>
      </c>
      <c r="C1172" t="s">
        <v>409</v>
      </c>
      <c r="E1172" t="s">
        <v>52</v>
      </c>
      <c r="H1172">
        <v>3.5000000000000003E-2</v>
      </c>
      <c r="O1172" t="s">
        <v>205</v>
      </c>
    </row>
    <row r="1173" spans="2:19">
      <c r="B1173" t="s">
        <v>3358</v>
      </c>
      <c r="C1173" t="s">
        <v>409</v>
      </c>
      <c r="E1173" t="s">
        <v>34</v>
      </c>
      <c r="H1173">
        <v>0.04</v>
      </c>
      <c r="O1173" t="s">
        <v>205</v>
      </c>
    </row>
    <row r="1174" spans="2:19">
      <c r="B1174" t="s">
        <v>3358</v>
      </c>
      <c r="C1174" t="s">
        <v>409</v>
      </c>
      <c r="E1174" t="s">
        <v>36</v>
      </c>
      <c r="H1174">
        <v>6.0000000000000001E-3</v>
      </c>
      <c r="O1174" t="s">
        <v>205</v>
      </c>
    </row>
    <row r="1175" spans="2:19">
      <c r="B1175" t="s">
        <v>3358</v>
      </c>
      <c r="C1175" t="s">
        <v>409</v>
      </c>
      <c r="E1175" t="s">
        <v>38</v>
      </c>
      <c r="H1175">
        <v>3.5999999999999997E-2</v>
      </c>
      <c r="O1175" t="s">
        <v>205</v>
      </c>
    </row>
    <row r="1176" spans="2:19">
      <c r="B1176" t="s">
        <v>3358</v>
      </c>
      <c r="C1176" t="s">
        <v>409</v>
      </c>
      <c r="E1176" t="s">
        <v>50</v>
      </c>
      <c r="H1176">
        <v>2.9000000000000001E-2</v>
      </c>
      <c r="O1176" t="s">
        <v>205</v>
      </c>
    </row>
    <row r="1177" spans="2:19">
      <c r="B1177" t="s">
        <v>3358</v>
      </c>
      <c r="C1177" t="s">
        <v>409</v>
      </c>
      <c r="E1177" t="s">
        <v>54</v>
      </c>
      <c r="H1177">
        <v>2.3E-2</v>
      </c>
      <c r="O1177" t="s">
        <v>205</v>
      </c>
    </row>
    <row r="1178" spans="2:19">
      <c r="B1178" t="s">
        <v>3358</v>
      </c>
      <c r="C1178" t="s">
        <v>409</v>
      </c>
      <c r="D1178" t="s">
        <v>127</v>
      </c>
      <c r="G1178">
        <v>6.0000000000000001E-3</v>
      </c>
      <c r="O1178" t="s">
        <v>205</v>
      </c>
    </row>
    <row r="1179" spans="2:19">
      <c r="B1179" t="s">
        <v>3358</v>
      </c>
      <c r="C1179" t="s">
        <v>409</v>
      </c>
      <c r="D1179" t="s">
        <v>129</v>
      </c>
      <c r="G1179">
        <v>6.0000000000000001E-3</v>
      </c>
      <c r="O1179" t="s">
        <v>205</v>
      </c>
    </row>
    <row r="1180" spans="2:19">
      <c r="B1180" t="s">
        <v>3358</v>
      </c>
      <c r="C1180" t="s">
        <v>409</v>
      </c>
      <c r="D1180" t="s">
        <v>126</v>
      </c>
      <c r="G1180">
        <v>3.0000000000000001E-3</v>
      </c>
      <c r="O1180" t="s">
        <v>205</v>
      </c>
    </row>
    <row r="1181" spans="2:19">
      <c r="B1181" t="s">
        <v>3358</v>
      </c>
      <c r="C1181" t="s">
        <v>409</v>
      </c>
      <c r="D1181" t="s">
        <v>123</v>
      </c>
      <c r="G1181">
        <v>1.7000000000000001E-2</v>
      </c>
      <c r="O1181" t="s">
        <v>205</v>
      </c>
    </row>
    <row r="1182" spans="2:19">
      <c r="B1182" t="s">
        <v>3358</v>
      </c>
      <c r="C1182" t="s">
        <v>409</v>
      </c>
      <c r="D1182" t="s">
        <v>132</v>
      </c>
      <c r="G1182">
        <v>0.04</v>
      </c>
      <c r="O1182" t="s">
        <v>205</v>
      </c>
    </row>
    <row r="1183" spans="2:19">
      <c r="B1183" t="s">
        <v>3359</v>
      </c>
      <c r="C1183" t="s">
        <v>419</v>
      </c>
      <c r="J1183">
        <v>1</v>
      </c>
      <c r="L1183">
        <v>47.277900000000002</v>
      </c>
      <c r="N1183" t="s">
        <v>3359</v>
      </c>
      <c r="O1183" t="s">
        <v>322</v>
      </c>
      <c r="P1183" t="s">
        <v>419</v>
      </c>
      <c r="Q1183" t="s">
        <v>420</v>
      </c>
      <c r="R1183" t="s">
        <v>109</v>
      </c>
      <c r="S1183" t="s">
        <v>163</v>
      </c>
    </row>
    <row r="1184" spans="2:19">
      <c r="B1184" t="s">
        <v>3359</v>
      </c>
      <c r="C1184" t="s">
        <v>419</v>
      </c>
      <c r="F1184" t="s">
        <v>24</v>
      </c>
      <c r="I1184">
        <v>1</v>
      </c>
      <c r="O1184" t="s">
        <v>205</v>
      </c>
    </row>
    <row r="1185" spans="2:19">
      <c r="B1185" t="s">
        <v>3359</v>
      </c>
      <c r="C1185" t="s">
        <v>419</v>
      </c>
      <c r="E1185" t="s">
        <v>39</v>
      </c>
      <c r="H1185">
        <v>1</v>
      </c>
      <c r="O1185" t="s">
        <v>205</v>
      </c>
    </row>
    <row r="1186" spans="2:19">
      <c r="B1186" t="s">
        <v>3359</v>
      </c>
      <c r="C1186" t="s">
        <v>405</v>
      </c>
      <c r="J1186">
        <v>0.65477200000000002</v>
      </c>
      <c r="K1186">
        <v>47.277900000000002</v>
      </c>
      <c r="N1186" t="s">
        <v>3359</v>
      </c>
      <c r="O1186" t="s">
        <v>322</v>
      </c>
      <c r="P1186" t="s">
        <v>405</v>
      </c>
      <c r="Q1186" t="s">
        <v>406</v>
      </c>
      <c r="R1186" t="s">
        <v>109</v>
      </c>
      <c r="S1186" t="s">
        <v>163</v>
      </c>
    </row>
    <row r="1187" spans="2:19">
      <c r="B1187" t="s">
        <v>3359</v>
      </c>
      <c r="C1187" t="s">
        <v>405</v>
      </c>
      <c r="F1187" t="s">
        <v>15</v>
      </c>
      <c r="I1187">
        <v>1</v>
      </c>
      <c r="O1187" t="s">
        <v>205</v>
      </c>
    </row>
    <row r="1188" spans="2:19">
      <c r="B1188" t="s">
        <v>3359</v>
      </c>
      <c r="C1188" t="s">
        <v>405</v>
      </c>
      <c r="E1188" t="s">
        <v>24</v>
      </c>
      <c r="H1188">
        <v>1</v>
      </c>
      <c r="O1188" t="s">
        <v>205</v>
      </c>
    </row>
    <row r="1189" spans="2:19">
      <c r="B1189" t="s">
        <v>3359</v>
      </c>
      <c r="C1189" t="s">
        <v>411</v>
      </c>
      <c r="J1189">
        <v>1.0354300000000001</v>
      </c>
      <c r="L1189">
        <v>203.15</v>
      </c>
      <c r="N1189" t="s">
        <v>3359</v>
      </c>
      <c r="O1189" t="s">
        <v>322</v>
      </c>
      <c r="P1189" t="s">
        <v>411</v>
      </c>
      <c r="Q1189" t="s">
        <v>412</v>
      </c>
      <c r="R1189" t="s">
        <v>109</v>
      </c>
      <c r="S1189" t="s">
        <v>163</v>
      </c>
    </row>
    <row r="1190" spans="2:19">
      <c r="B1190" t="s">
        <v>3359</v>
      </c>
      <c r="C1190" t="s">
        <v>411</v>
      </c>
      <c r="F1190" t="s">
        <v>39</v>
      </c>
      <c r="I1190">
        <v>1</v>
      </c>
      <c r="O1190" t="s">
        <v>205</v>
      </c>
    </row>
    <row r="1191" spans="2:19">
      <c r="B1191" t="s">
        <v>3359</v>
      </c>
      <c r="C1191" t="s">
        <v>411</v>
      </c>
      <c r="E1191" t="s">
        <v>47</v>
      </c>
      <c r="H1191">
        <v>1</v>
      </c>
      <c r="O1191" t="s">
        <v>205</v>
      </c>
    </row>
    <row r="1192" spans="2:19">
      <c r="B1192" t="s">
        <v>3359</v>
      </c>
      <c r="C1192" t="s">
        <v>407</v>
      </c>
      <c r="J1192">
        <v>1.0530999999999999</v>
      </c>
      <c r="L1192">
        <v>5401.95</v>
      </c>
      <c r="N1192" t="s">
        <v>3359</v>
      </c>
      <c r="O1192" t="s">
        <v>322</v>
      </c>
      <c r="P1192" t="s">
        <v>407</v>
      </c>
      <c r="Q1192" t="s">
        <v>408</v>
      </c>
      <c r="R1192" t="s">
        <v>109</v>
      </c>
      <c r="S1192" t="s">
        <v>163</v>
      </c>
    </row>
    <row r="1193" spans="2:19">
      <c r="B1193" t="s">
        <v>3359</v>
      </c>
      <c r="C1193" t="s">
        <v>407</v>
      </c>
      <c r="F1193" t="s">
        <v>20</v>
      </c>
      <c r="I1193">
        <v>3.0000000000000001E-3</v>
      </c>
      <c r="O1193" t="s">
        <v>205</v>
      </c>
    </row>
    <row r="1194" spans="2:19">
      <c r="B1194" t="s">
        <v>3359</v>
      </c>
      <c r="C1194" t="s">
        <v>407</v>
      </c>
      <c r="F1194" t="s">
        <v>45</v>
      </c>
      <c r="I1194">
        <v>0</v>
      </c>
      <c r="O1194" t="s">
        <v>205</v>
      </c>
    </row>
    <row r="1195" spans="2:19">
      <c r="B1195" t="s">
        <v>3359</v>
      </c>
      <c r="C1195" t="s">
        <v>407</v>
      </c>
      <c r="F1195" t="s">
        <v>40</v>
      </c>
      <c r="I1195">
        <v>0.997</v>
      </c>
      <c r="O1195" t="s">
        <v>205</v>
      </c>
    </row>
    <row r="1196" spans="2:19">
      <c r="B1196" t="s">
        <v>3359</v>
      </c>
      <c r="C1196" t="s">
        <v>407</v>
      </c>
      <c r="E1196" t="s">
        <v>23</v>
      </c>
      <c r="H1196">
        <v>0.36199999999999999</v>
      </c>
      <c r="O1196" t="s">
        <v>205</v>
      </c>
    </row>
    <row r="1197" spans="2:19">
      <c r="B1197" t="s">
        <v>3359</v>
      </c>
      <c r="C1197" t="s">
        <v>407</v>
      </c>
      <c r="E1197" t="s">
        <v>14</v>
      </c>
      <c r="H1197">
        <v>2E-3</v>
      </c>
      <c r="O1197" t="s">
        <v>205</v>
      </c>
    </row>
    <row r="1198" spans="2:19">
      <c r="B1198" t="s">
        <v>3359</v>
      </c>
      <c r="C1198" t="s">
        <v>407</v>
      </c>
      <c r="E1198" t="s">
        <v>41</v>
      </c>
      <c r="H1198">
        <v>0</v>
      </c>
      <c r="O1198" t="s">
        <v>205</v>
      </c>
    </row>
    <row r="1199" spans="2:19">
      <c r="B1199" t="s">
        <v>3359</v>
      </c>
      <c r="C1199" t="s">
        <v>407</v>
      </c>
      <c r="E1199" t="s">
        <v>56</v>
      </c>
      <c r="H1199">
        <v>3.2000000000000001E-2</v>
      </c>
      <c r="O1199" t="s">
        <v>205</v>
      </c>
    </row>
    <row r="1200" spans="2:19">
      <c r="B1200" t="s">
        <v>3359</v>
      </c>
      <c r="C1200" t="s">
        <v>407</v>
      </c>
      <c r="E1200" t="s">
        <v>43</v>
      </c>
      <c r="H1200">
        <v>3.4000000000000002E-2</v>
      </c>
      <c r="O1200" t="s">
        <v>205</v>
      </c>
    </row>
    <row r="1201" spans="2:19">
      <c r="B1201" t="s">
        <v>3359</v>
      </c>
      <c r="C1201" t="s">
        <v>407</v>
      </c>
      <c r="E1201" t="s">
        <v>58</v>
      </c>
      <c r="H1201">
        <v>1E-3</v>
      </c>
      <c r="O1201" t="s">
        <v>205</v>
      </c>
    </row>
    <row r="1202" spans="2:19">
      <c r="B1202" t="s">
        <v>3359</v>
      </c>
      <c r="C1202" t="s">
        <v>407</v>
      </c>
      <c r="E1202" t="s">
        <v>52</v>
      </c>
      <c r="H1202">
        <v>0</v>
      </c>
      <c r="O1202" t="s">
        <v>205</v>
      </c>
    </row>
    <row r="1203" spans="2:19">
      <c r="B1203" t="s">
        <v>3359</v>
      </c>
      <c r="C1203" t="s">
        <v>407</v>
      </c>
      <c r="E1203" t="s">
        <v>34</v>
      </c>
      <c r="H1203">
        <v>0.53900000000000003</v>
      </c>
      <c r="O1203" t="s">
        <v>205</v>
      </c>
    </row>
    <row r="1204" spans="2:19">
      <c r="B1204" t="s">
        <v>3359</v>
      </c>
      <c r="C1204" t="s">
        <v>407</v>
      </c>
      <c r="E1204" t="s">
        <v>50</v>
      </c>
      <c r="H1204">
        <v>2.9000000000000001E-2</v>
      </c>
      <c r="O1204" t="s">
        <v>205</v>
      </c>
    </row>
    <row r="1205" spans="2:19">
      <c r="B1205" t="s">
        <v>3359</v>
      </c>
      <c r="C1205" t="s">
        <v>409</v>
      </c>
      <c r="J1205">
        <v>0.96660000000000001</v>
      </c>
      <c r="K1205">
        <v>35838.199999999997</v>
      </c>
      <c r="N1205" t="s">
        <v>3359</v>
      </c>
      <c r="O1205" t="s">
        <v>322</v>
      </c>
      <c r="P1205" t="s">
        <v>409</v>
      </c>
      <c r="Q1205" t="s">
        <v>410</v>
      </c>
      <c r="R1205" t="s">
        <v>109</v>
      </c>
      <c r="S1205" t="s">
        <v>163</v>
      </c>
    </row>
    <row r="1206" spans="2:19">
      <c r="B1206" t="s">
        <v>3359</v>
      </c>
      <c r="C1206" t="s">
        <v>409</v>
      </c>
      <c r="F1206" t="s">
        <v>20</v>
      </c>
      <c r="I1206">
        <v>0.94299999999999995</v>
      </c>
      <c r="O1206" t="s">
        <v>205</v>
      </c>
    </row>
    <row r="1207" spans="2:19">
      <c r="B1207" t="s">
        <v>3359</v>
      </c>
      <c r="C1207" t="s">
        <v>409</v>
      </c>
      <c r="F1207" t="s">
        <v>56</v>
      </c>
      <c r="I1207">
        <v>3.1E-2</v>
      </c>
      <c r="O1207" t="s">
        <v>205</v>
      </c>
    </row>
    <row r="1208" spans="2:19">
      <c r="B1208" t="s">
        <v>3359</v>
      </c>
      <c r="C1208" t="s">
        <v>409</v>
      </c>
      <c r="F1208" t="s">
        <v>47</v>
      </c>
      <c r="I1208">
        <v>5.0000000000000001E-3</v>
      </c>
      <c r="O1208" t="s">
        <v>205</v>
      </c>
    </row>
    <row r="1209" spans="2:19">
      <c r="B1209" t="s">
        <v>3359</v>
      </c>
      <c r="C1209" t="s">
        <v>409</v>
      </c>
      <c r="F1209" t="s">
        <v>40</v>
      </c>
      <c r="I1209">
        <v>0.02</v>
      </c>
      <c r="O1209" t="s">
        <v>205</v>
      </c>
    </row>
    <row r="1210" spans="2:19">
      <c r="B1210" t="s">
        <v>3359</v>
      </c>
      <c r="C1210" t="s">
        <v>409</v>
      </c>
      <c r="E1210" t="s">
        <v>23</v>
      </c>
      <c r="H1210">
        <v>0</v>
      </c>
      <c r="O1210" t="s">
        <v>205</v>
      </c>
    </row>
    <row r="1211" spans="2:19">
      <c r="B1211" t="s">
        <v>3359</v>
      </c>
      <c r="C1211" t="s">
        <v>409</v>
      </c>
      <c r="E1211" t="s">
        <v>57</v>
      </c>
      <c r="H1211">
        <v>0.02</v>
      </c>
      <c r="O1211" t="s">
        <v>205</v>
      </c>
    </row>
    <row r="1212" spans="2:19">
      <c r="B1212" t="s">
        <v>3359</v>
      </c>
      <c r="C1212" t="s">
        <v>409</v>
      </c>
      <c r="E1212" t="s">
        <v>14</v>
      </c>
      <c r="H1212">
        <v>2.1000000000000001E-2</v>
      </c>
      <c r="O1212" t="s">
        <v>205</v>
      </c>
    </row>
    <row r="1213" spans="2:19">
      <c r="B1213" t="s">
        <v>3359</v>
      </c>
      <c r="C1213" t="s">
        <v>409</v>
      </c>
      <c r="E1213" t="s">
        <v>41</v>
      </c>
      <c r="H1213">
        <v>0.28799999999999998</v>
      </c>
      <c r="O1213" t="s">
        <v>205</v>
      </c>
    </row>
    <row r="1214" spans="2:19">
      <c r="B1214" t="s">
        <v>3359</v>
      </c>
      <c r="C1214" t="s">
        <v>409</v>
      </c>
      <c r="E1214" t="s">
        <v>43</v>
      </c>
      <c r="H1214">
        <v>0.44600000000000001</v>
      </c>
      <c r="O1214" t="s">
        <v>205</v>
      </c>
    </row>
    <row r="1215" spans="2:19">
      <c r="B1215" t="s">
        <v>3359</v>
      </c>
      <c r="C1215" t="s">
        <v>409</v>
      </c>
      <c r="E1215" t="s">
        <v>58</v>
      </c>
      <c r="H1215">
        <v>2.1999999999999999E-2</v>
      </c>
      <c r="O1215" t="s">
        <v>205</v>
      </c>
    </row>
    <row r="1216" spans="2:19">
      <c r="B1216" t="s">
        <v>3359</v>
      </c>
      <c r="C1216" t="s">
        <v>409</v>
      </c>
      <c r="E1216" t="s">
        <v>45</v>
      </c>
      <c r="H1216">
        <v>0.104</v>
      </c>
      <c r="O1216" t="s">
        <v>205</v>
      </c>
    </row>
    <row r="1217" spans="2:15">
      <c r="B1217" t="s">
        <v>3359</v>
      </c>
      <c r="C1217" t="s">
        <v>409</v>
      </c>
      <c r="E1217" t="s">
        <v>52</v>
      </c>
      <c r="H1217">
        <v>1E-3</v>
      </c>
      <c r="O1217" t="s">
        <v>205</v>
      </c>
    </row>
    <row r="1218" spans="2:15">
      <c r="B1218" t="s">
        <v>3359</v>
      </c>
      <c r="C1218" t="s">
        <v>409</v>
      </c>
      <c r="E1218" t="s">
        <v>34</v>
      </c>
      <c r="H1218">
        <v>1.2999999999999999E-2</v>
      </c>
      <c r="O1218" t="s">
        <v>205</v>
      </c>
    </row>
    <row r="1219" spans="2:15">
      <c r="B1219" t="s">
        <v>3359</v>
      </c>
      <c r="C1219" t="s">
        <v>409</v>
      </c>
      <c r="E1219" t="s">
        <v>36</v>
      </c>
      <c r="H1219">
        <v>1.2E-2</v>
      </c>
      <c r="O1219" t="s">
        <v>205</v>
      </c>
    </row>
    <row r="1220" spans="2:15">
      <c r="B1220" t="s">
        <v>3359</v>
      </c>
      <c r="C1220" t="s">
        <v>409</v>
      </c>
      <c r="E1220" t="s">
        <v>38</v>
      </c>
      <c r="H1220">
        <v>0.01</v>
      </c>
      <c r="O1220" t="s">
        <v>205</v>
      </c>
    </row>
    <row r="1221" spans="2:15">
      <c r="B1221" t="s">
        <v>3359</v>
      </c>
      <c r="C1221" t="s">
        <v>409</v>
      </c>
      <c r="E1221" t="s">
        <v>50</v>
      </c>
      <c r="H1221">
        <v>1.4E-2</v>
      </c>
      <c r="O1221" t="s">
        <v>205</v>
      </c>
    </row>
    <row r="1222" spans="2:15">
      <c r="B1222" t="s">
        <v>3359</v>
      </c>
      <c r="C1222" t="s">
        <v>409</v>
      </c>
      <c r="E1222" t="s">
        <v>54</v>
      </c>
      <c r="H1222">
        <v>0.05</v>
      </c>
      <c r="O1222" t="s">
        <v>205</v>
      </c>
    </row>
    <row r="1223" spans="2:15">
      <c r="B1223" t="s">
        <v>3359</v>
      </c>
      <c r="C1223" t="s">
        <v>409</v>
      </c>
      <c r="D1223" t="s">
        <v>127</v>
      </c>
      <c r="G1223">
        <v>6.0000000000000001E-3</v>
      </c>
      <c r="O1223" t="s">
        <v>205</v>
      </c>
    </row>
    <row r="1224" spans="2:15">
      <c r="B1224" t="s">
        <v>3359</v>
      </c>
      <c r="C1224" t="s">
        <v>409</v>
      </c>
      <c r="D1224" t="s">
        <v>129</v>
      </c>
      <c r="G1224">
        <v>2E-3</v>
      </c>
      <c r="O1224" t="s">
        <v>205</v>
      </c>
    </row>
    <row r="1225" spans="2:15">
      <c r="B1225" t="s">
        <v>3359</v>
      </c>
      <c r="C1225" t="s">
        <v>409</v>
      </c>
      <c r="D1225" t="s">
        <v>126</v>
      </c>
      <c r="G1225">
        <v>2.5999999999999999E-2</v>
      </c>
      <c r="O1225" t="s">
        <v>205</v>
      </c>
    </row>
    <row r="1226" spans="2:15">
      <c r="B1226" t="s">
        <v>3359</v>
      </c>
      <c r="C1226" t="s">
        <v>409</v>
      </c>
      <c r="D1226" t="s">
        <v>123</v>
      </c>
      <c r="G1226">
        <v>1.2999999999999999E-2</v>
      </c>
      <c r="O1226" t="s">
        <v>205</v>
      </c>
    </row>
    <row r="1227" spans="2:15">
      <c r="B1227" t="s">
        <v>3359</v>
      </c>
      <c r="C1227" t="s">
        <v>409</v>
      </c>
      <c r="D1227" t="s">
        <v>132</v>
      </c>
      <c r="G1227">
        <v>1.7000000000000001E-2</v>
      </c>
      <c r="O1227" t="s">
        <v>205</v>
      </c>
    </row>
    <row r="1228" spans="2:15">
      <c r="B1228" t="s">
        <v>3359</v>
      </c>
      <c r="C1228" t="s">
        <v>409</v>
      </c>
      <c r="D1228" t="s">
        <v>133</v>
      </c>
      <c r="G1228">
        <v>0</v>
      </c>
      <c r="O1228" t="s">
        <v>205</v>
      </c>
    </row>
    <row r="1286" spans="7:12">
      <c r="G1286" s="8"/>
      <c r="H1286" s="8"/>
      <c r="I1286" s="8"/>
      <c r="J1286" s="8"/>
      <c r="K1286" s="8"/>
      <c r="L1286" s="8"/>
    </row>
    <row r="1287" spans="7:12">
      <c r="G1287" s="8"/>
      <c r="H1287" s="8"/>
      <c r="I1287" s="8"/>
      <c r="J1287" s="8"/>
      <c r="K1287" s="8"/>
      <c r="L1287" s="8"/>
    </row>
    <row r="1288" spans="7:12">
      <c r="G1288" s="8"/>
      <c r="H1288" s="8"/>
      <c r="I1288" s="8"/>
      <c r="J1288" s="8"/>
      <c r="K1288" s="8"/>
      <c r="L1288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5BE0A-920E-425B-B1E2-9B4705AFB785}">
  <sheetPr codeName="Sheet3"/>
  <dimension ref="B1:AL2706"/>
  <sheetViews>
    <sheetView topLeftCell="L1" zoomScaleNormal="100" workbookViewId="0">
      <selection activeCell="W8" sqref="W8"/>
    </sheetView>
  </sheetViews>
  <sheetFormatPr defaultRowHeight="14.25"/>
  <cols>
    <col min="1" max="1" width="4.59765625" bestFit="1" customWidth="1"/>
    <col min="2" max="2" width="11.59765625" bestFit="1" customWidth="1"/>
    <col min="3" max="3" width="14.59765625" bestFit="1" customWidth="1"/>
    <col min="4" max="4" width="9.3984375" bestFit="1" customWidth="1"/>
    <col min="5" max="5" width="11.3984375" bestFit="1" customWidth="1"/>
    <col min="6" max="6" width="12" bestFit="1" customWidth="1"/>
    <col min="7" max="7" width="5" bestFit="1" customWidth="1"/>
    <col min="8" max="8" width="3.59765625" bestFit="1" customWidth="1"/>
    <col min="9" max="9" width="13.86328125" bestFit="1" customWidth="1"/>
    <col min="10" max="10" width="4.265625" bestFit="1" customWidth="1"/>
    <col min="11" max="11" width="14.59765625" bestFit="1" customWidth="1"/>
    <col min="12" max="12" width="29.265625" bestFit="1" customWidth="1"/>
    <col min="13" max="13" width="4.59765625" bestFit="1" customWidth="1"/>
    <col min="14" max="14" width="5" bestFit="1" customWidth="1"/>
    <col min="15" max="15" width="8.59765625" bestFit="1" customWidth="1"/>
    <col min="18" max="18" width="12" bestFit="1" customWidth="1"/>
    <col min="19" max="19" width="62" bestFit="1" customWidth="1"/>
    <col min="22" max="22" width="8.59765625" bestFit="1" customWidth="1"/>
    <col min="27" max="27" width="12" bestFit="1" customWidth="1"/>
    <col min="28" max="28" width="10.86328125" bestFit="1" customWidth="1"/>
    <col min="29" max="29" width="4.73046875" bestFit="1" customWidth="1"/>
    <col min="31" max="31" width="8.59765625" bestFit="1" customWidth="1"/>
  </cols>
  <sheetData>
    <row r="1" spans="2:38">
      <c r="E1" s="7"/>
      <c r="F1" s="7"/>
      <c r="G1" s="7"/>
      <c r="H1" s="7"/>
    </row>
    <row r="2" spans="2:38">
      <c r="D2" s="1"/>
      <c r="E2" s="1"/>
      <c r="F2" s="1"/>
      <c r="G2" s="1"/>
    </row>
    <row r="3" spans="2:38">
      <c r="D3" s="1"/>
      <c r="E3" s="1" t="s">
        <v>423</v>
      </c>
      <c r="F3" s="1"/>
      <c r="G3" s="1"/>
      <c r="H3" s="1"/>
      <c r="J3" t="s">
        <v>155</v>
      </c>
      <c r="Q3" t="s">
        <v>177</v>
      </c>
      <c r="Z3" t="s">
        <v>177</v>
      </c>
      <c r="AJ3" s="45"/>
      <c r="AK3" s="45" t="s">
        <v>160</v>
      </c>
      <c r="AL3" s="45" t="s">
        <v>397</v>
      </c>
    </row>
    <row r="4" spans="2:38" ht="14.65" thickBot="1">
      <c r="B4" s="28" t="s">
        <v>221</v>
      </c>
      <c r="C4" s="28" t="s">
        <v>248</v>
      </c>
      <c r="D4" s="28" t="s">
        <v>119</v>
      </c>
      <c r="E4" s="28" t="s">
        <v>96</v>
      </c>
      <c r="F4" s="28">
        <v>2019</v>
      </c>
      <c r="G4" s="28">
        <v>2020</v>
      </c>
      <c r="H4" s="28" t="s">
        <v>153</v>
      </c>
      <c r="J4" s="28" t="s">
        <v>156</v>
      </c>
      <c r="K4" s="28" t="s">
        <v>215</v>
      </c>
      <c r="L4" s="28" t="s">
        <v>321</v>
      </c>
      <c r="M4" s="28" t="s">
        <v>158</v>
      </c>
      <c r="N4" s="28" t="s">
        <v>159</v>
      </c>
      <c r="O4" s="28" t="s">
        <v>160</v>
      </c>
      <c r="Q4" s="28" t="s">
        <v>178</v>
      </c>
      <c r="R4" s="28" t="s">
        <v>179</v>
      </c>
      <c r="S4" s="28" t="s">
        <v>180</v>
      </c>
      <c r="T4" s="28" t="s">
        <v>181</v>
      </c>
      <c r="U4" s="28" t="s">
        <v>182</v>
      </c>
      <c r="V4" s="28" t="s">
        <v>183</v>
      </c>
      <c r="W4" s="28" t="s">
        <v>184</v>
      </c>
      <c r="X4" s="28" t="s">
        <v>185</v>
      </c>
      <c r="Z4" s="28" t="s">
        <v>178</v>
      </c>
      <c r="AA4" s="28" t="s">
        <v>179</v>
      </c>
      <c r="AB4" s="28" t="s">
        <v>180</v>
      </c>
      <c r="AC4" s="28" t="s">
        <v>181</v>
      </c>
      <c r="AD4" s="28" t="s">
        <v>182</v>
      </c>
      <c r="AE4" s="28" t="s">
        <v>183</v>
      </c>
      <c r="AF4" s="28" t="s">
        <v>184</v>
      </c>
      <c r="AG4" s="28" t="s">
        <v>185</v>
      </c>
      <c r="AJ4" s="45" t="s">
        <v>5</v>
      </c>
      <c r="AK4" s="45" t="s">
        <v>326</v>
      </c>
      <c r="AL4" s="45" t="s">
        <v>5</v>
      </c>
    </row>
    <row r="5" spans="2:38">
      <c r="C5" t="s">
        <v>249</v>
      </c>
      <c r="D5" t="s">
        <v>55</v>
      </c>
      <c r="E5" s="1" t="s">
        <v>191</v>
      </c>
      <c r="F5" s="8">
        <v>1</v>
      </c>
      <c r="G5" s="1">
        <v>1</v>
      </c>
      <c r="H5" s="1">
        <v>1</v>
      </c>
      <c r="J5" t="s">
        <v>322</v>
      </c>
      <c r="K5" t="s">
        <v>249</v>
      </c>
      <c r="L5" t="s">
        <v>323</v>
      </c>
      <c r="M5" s="8" t="s">
        <v>109</v>
      </c>
      <c r="N5" s="8" t="s">
        <v>163</v>
      </c>
      <c r="O5" s="8"/>
      <c r="Q5" t="s">
        <v>186</v>
      </c>
      <c r="R5" t="str">
        <f>D5</f>
        <v>BIOBSL</v>
      </c>
      <c r="S5" t="str" cm="1">
        <f t="array" ref="S5">IFERROR("IEA PRODUCT: " &amp; getlist(R5,'Pri flows'!$I$3:$J$68,2),"")</f>
        <v>IEA PRODUCT: PRIMSBIO</v>
      </c>
      <c r="T5" t="s">
        <v>109</v>
      </c>
      <c r="V5" t="str">
        <f>IFERROR(VLOOKUP($R5,$AJ$4:$AL$22,2,FALSE),"")</f>
        <v/>
      </c>
      <c r="X5" t="str">
        <f>IFERROR(VLOOKUP($R5,$AJ$4:$AL$22,3,FALSE),"")</f>
        <v/>
      </c>
      <c r="Z5" t="s">
        <v>186</v>
      </c>
      <c r="AA5" s="1" t="str">
        <f>E5</f>
        <v>AGRBIO</v>
      </c>
      <c r="AC5" t="s">
        <v>109</v>
      </c>
      <c r="AE5" t="str">
        <f>IF(O5="","",O5)</f>
        <v/>
      </c>
      <c r="AG5" t="str">
        <f>IF($D5="ELC","ELC",IF($D5="HET","LTHEAT",""))</f>
        <v/>
      </c>
      <c r="AJ5" s="45" t="s">
        <v>29</v>
      </c>
      <c r="AK5" s="45" t="s">
        <v>329</v>
      </c>
      <c r="AL5" s="45" t="s">
        <v>398</v>
      </c>
    </row>
    <row r="6" spans="2:38">
      <c r="C6" t="s">
        <v>250</v>
      </c>
      <c r="D6" t="s">
        <v>6</v>
      </c>
      <c r="E6" s="1" t="s">
        <v>189</v>
      </c>
      <c r="F6" s="8">
        <v>1</v>
      </c>
      <c r="G6" s="1">
        <v>1</v>
      </c>
      <c r="H6" s="1">
        <v>1</v>
      </c>
      <c r="J6" t="s">
        <v>322</v>
      </c>
      <c r="K6" t="s">
        <v>250</v>
      </c>
      <c r="L6" t="s">
        <v>324</v>
      </c>
      <c r="M6" s="8" t="s">
        <v>109</v>
      </c>
      <c r="N6" s="8" t="s">
        <v>163</v>
      </c>
      <c r="O6" s="8"/>
      <c r="R6" t="str">
        <f>IF(COUNTIF($R$5:R5,D6)=0,D6,"\I:")</f>
        <v>COAHCO</v>
      </c>
      <c r="S6" t="str" cm="1">
        <f t="array" ref="S6">IFERROR("IEA PRODUCT: " &amp; getlist(R6,'Pri flows'!$I$3:$J$68,2),"")</f>
        <v>IEA PRODUCT: ANTCOAL,BITCOAL,HARDCOAL,OILSHALE,PATFUEL</v>
      </c>
      <c r="T6" t="s">
        <v>109</v>
      </c>
      <c r="V6" t="str">
        <f t="shared" ref="V6:V69" si="0">IFERROR(VLOOKUP($R6,$AJ$4:$AL$22,2,FALSE),"")</f>
        <v/>
      </c>
      <c r="X6" t="str">
        <f t="shared" ref="X6:X69" si="1">IFERROR(VLOOKUP($R6,$AJ$4:$AL$22,3,FALSE),"")</f>
        <v/>
      </c>
      <c r="AA6" t="str">
        <f>IF(COUNTIF($AA$5:AA5,E6)=0,E6,"\I:")</f>
        <v>AGRCOA</v>
      </c>
      <c r="AC6" t="s">
        <v>109</v>
      </c>
      <c r="AE6" t="str">
        <f t="shared" ref="AE6:AE69" si="2">IF(O6="","",O6)</f>
        <v/>
      </c>
      <c r="AG6" t="str">
        <f>IF($D6="ELC","ELC",IF($D6="HET","LTHEAT",""))</f>
        <v/>
      </c>
    </row>
    <row r="7" spans="2:38">
      <c r="C7" t="s">
        <v>251</v>
      </c>
      <c r="D7" t="s">
        <v>5</v>
      </c>
      <c r="E7" s="1" t="s">
        <v>194</v>
      </c>
      <c r="F7" s="8">
        <v>1</v>
      </c>
      <c r="G7" s="1">
        <v>1</v>
      </c>
      <c r="H7" s="1">
        <v>1</v>
      </c>
      <c r="J7" t="s">
        <v>322</v>
      </c>
      <c r="K7" t="s">
        <v>251</v>
      </c>
      <c r="L7" t="s">
        <v>325</v>
      </c>
      <c r="M7" s="8" t="s">
        <v>109</v>
      </c>
      <c r="N7" s="8" t="s">
        <v>163</v>
      </c>
      <c r="O7" s="8" t="s">
        <v>326</v>
      </c>
      <c r="R7" t="str">
        <f>IF(COUNTIF($R$5:R6,D7)=0,D7,"\I:")</f>
        <v>ELC</v>
      </c>
      <c r="S7" t="str" cm="1">
        <f t="array" ref="S7">IFERROR("IEA PRODUCT: " &amp; getlist(R7,'Pri flows'!$I$3:$J$68,2),"")</f>
        <v>IEA PRODUCT: ELECTR</v>
      </c>
      <c r="T7" t="s">
        <v>109</v>
      </c>
      <c r="V7" t="str">
        <f t="shared" si="0"/>
        <v>DAYNITE</v>
      </c>
      <c r="X7" t="str">
        <f t="shared" si="1"/>
        <v>ELC</v>
      </c>
      <c r="AA7" t="str">
        <f>IF(COUNTIF($AA$5:AA6,E7)=0,E7,"\I:")</f>
        <v>AGRELC</v>
      </c>
      <c r="AC7" t="s">
        <v>109</v>
      </c>
      <c r="AE7" t="str">
        <f t="shared" si="2"/>
        <v>DAYNITE</v>
      </c>
      <c r="AG7" t="str">
        <f>IF($D7="ELC","ELC",IF($D7="HET","LTHEAT",""))</f>
        <v>ELC</v>
      </c>
    </row>
    <row r="8" spans="2:38">
      <c r="C8" t="s">
        <v>252</v>
      </c>
      <c r="D8" t="s">
        <v>27</v>
      </c>
      <c r="E8" s="1" t="s">
        <v>195</v>
      </c>
      <c r="F8" s="8">
        <v>1</v>
      </c>
      <c r="G8" s="1">
        <v>1</v>
      </c>
      <c r="H8" s="1">
        <v>1</v>
      </c>
      <c r="J8" t="s">
        <v>322</v>
      </c>
      <c r="K8" t="s">
        <v>252</v>
      </c>
      <c r="L8" t="s">
        <v>327</v>
      </c>
      <c r="M8" s="8" t="s">
        <v>109</v>
      </c>
      <c r="N8" s="8" t="s">
        <v>163</v>
      </c>
      <c r="O8" s="8"/>
      <c r="R8" t="str">
        <f>IF(COUNTIF($R$5:R7,D8)=0,D8,"\I:")</f>
        <v>GEO</v>
      </c>
      <c r="S8" t="str" cm="1">
        <f t="array" ref="S8">IFERROR("IEA PRODUCT: " &amp; getlist(R8,'Pri flows'!$I$3:$J$68,2),"")</f>
        <v>IEA PRODUCT: GEOTHERM</v>
      </c>
      <c r="T8" t="s">
        <v>109</v>
      </c>
      <c r="V8" t="str">
        <f t="shared" si="0"/>
        <v/>
      </c>
      <c r="X8" t="str">
        <f t="shared" si="1"/>
        <v/>
      </c>
      <c r="AA8" t="str">
        <f>IF(COUNTIF($AA$5:AA7,E8)=0,E8,"\I:")</f>
        <v>AGRGEO</v>
      </c>
      <c r="AC8" t="s">
        <v>109</v>
      </c>
      <c r="AE8" t="str">
        <f t="shared" si="2"/>
        <v/>
      </c>
      <c r="AG8" t="str">
        <f>IF($D8="ELC","ELC",IF($D8="HET","LTHEAT",""))</f>
        <v/>
      </c>
    </row>
    <row r="9" spans="2:38">
      <c r="C9" t="s">
        <v>253</v>
      </c>
      <c r="D9" t="s">
        <v>29</v>
      </c>
      <c r="E9" s="1" t="s">
        <v>196</v>
      </c>
      <c r="F9" s="8">
        <v>1</v>
      </c>
      <c r="G9" s="1">
        <v>1</v>
      </c>
      <c r="H9" s="1">
        <v>1</v>
      </c>
      <c r="J9" t="s">
        <v>322</v>
      </c>
      <c r="K9" t="s">
        <v>253</v>
      </c>
      <c r="L9" t="s">
        <v>328</v>
      </c>
      <c r="M9" s="8" t="s">
        <v>109</v>
      </c>
      <c r="N9" s="8" t="s">
        <v>163</v>
      </c>
      <c r="O9" s="8" t="s">
        <v>329</v>
      </c>
      <c r="R9" t="str">
        <f>IF(COUNTIF($R$5:R8,D9)=0,D9,"\I:")</f>
        <v>HET</v>
      </c>
      <c r="S9" t="str" cm="1">
        <f t="array" ref="S9">IFERROR("IEA PRODUCT: " &amp; getlist(R9,'Pri flows'!$I$3:$J$68,2),"")</f>
        <v>IEA PRODUCT: HEAT,HEATNS</v>
      </c>
      <c r="T9" t="s">
        <v>109</v>
      </c>
      <c r="V9" t="str">
        <f t="shared" si="0"/>
        <v>SEASON</v>
      </c>
      <c r="X9" t="str">
        <f t="shared" si="1"/>
        <v>LTHEAT</v>
      </c>
      <c r="AA9" t="str">
        <f>IF(COUNTIF($AA$5:AA8,E9)=0,E9,"\I:")</f>
        <v>AGRHET</v>
      </c>
      <c r="AC9" t="s">
        <v>109</v>
      </c>
      <c r="AE9" t="str">
        <f t="shared" si="2"/>
        <v>SEASON</v>
      </c>
      <c r="AG9" t="str">
        <f>IF($D9="ELC","ELC",IF($D9="HET","LTHEAT",""))</f>
        <v>LTHEAT</v>
      </c>
    </row>
    <row r="10" spans="2:38">
      <c r="C10" t="s">
        <v>254</v>
      </c>
      <c r="D10" t="s">
        <v>52</v>
      </c>
      <c r="E10" s="1" t="s">
        <v>190</v>
      </c>
      <c r="F10" s="8">
        <v>1</v>
      </c>
      <c r="G10" s="1">
        <v>1</v>
      </c>
      <c r="H10" s="1">
        <v>1</v>
      </c>
      <c r="J10" t="s">
        <v>322</v>
      </c>
      <c r="K10" t="s">
        <v>254</v>
      </c>
      <c r="L10" t="s">
        <v>330</v>
      </c>
      <c r="M10" s="8" t="s">
        <v>109</v>
      </c>
      <c r="N10" s="8" t="s">
        <v>163</v>
      </c>
      <c r="O10" s="8"/>
      <c r="R10" t="str">
        <f>IF(COUNTIF($R$5:R9,D10)=0,D10,"\I:")</f>
        <v>OILKER</v>
      </c>
      <c r="S10" t="str" cm="1">
        <f t="array" ref="S10">IFERROR("IEA PRODUCT: " &amp; getlist(R10,'Pri flows'!$I$3:$J$68,2),"")</f>
        <v>IEA PRODUCT: OTHKERO</v>
      </c>
      <c r="T10" t="s">
        <v>109</v>
      </c>
      <c r="V10" t="str">
        <f t="shared" si="0"/>
        <v/>
      </c>
      <c r="X10" t="str">
        <f t="shared" si="1"/>
        <v/>
      </c>
      <c r="AA10" t="str">
        <f>IF(COUNTIF($AA$5:AA9,E10)=0,E10,"\I:")</f>
        <v>AGRKER</v>
      </c>
      <c r="AC10" t="s">
        <v>109</v>
      </c>
      <c r="AE10" t="str">
        <f t="shared" si="2"/>
        <v/>
      </c>
      <c r="AG10" t="str">
        <f t="shared" ref="AG10:AG73" si="3">IF($D10="ELC","ELC",IF($D10="HET","LTHEAT",""))</f>
        <v/>
      </c>
    </row>
    <row r="11" spans="2:38">
      <c r="C11" t="s">
        <v>255</v>
      </c>
      <c r="D11" t="s">
        <v>34</v>
      </c>
      <c r="E11" s="1" t="s">
        <v>197</v>
      </c>
      <c r="F11" s="8">
        <v>1</v>
      </c>
      <c r="G11" s="1">
        <v>1</v>
      </c>
      <c r="H11" s="1">
        <v>1</v>
      </c>
      <c r="J11" t="s">
        <v>322</v>
      </c>
      <c r="K11" t="s">
        <v>255</v>
      </c>
      <c r="L11" t="s">
        <v>331</v>
      </c>
      <c r="M11" s="8" t="s">
        <v>109</v>
      </c>
      <c r="N11" s="8" t="s">
        <v>163</v>
      </c>
      <c r="O11" s="8"/>
      <c r="R11" t="str">
        <f>IF(COUNTIF($R$5:R10,D11)=0,D11,"\I:")</f>
        <v>OILLPG</v>
      </c>
      <c r="S11" t="str" cm="1">
        <f t="array" ref="S11">IFERROR("IEA PRODUCT: " &amp; getlist(R11,'Pri flows'!$I$3:$J$68,2),"")</f>
        <v>IEA PRODUCT: LPG</v>
      </c>
      <c r="T11" t="s">
        <v>109</v>
      </c>
      <c r="V11" t="str">
        <f t="shared" si="0"/>
        <v/>
      </c>
      <c r="X11" t="str">
        <f t="shared" si="1"/>
        <v/>
      </c>
      <c r="AA11" t="str">
        <f>IF(COUNTIF($AA$5:AA10,E11)=0,E11,"\I:")</f>
        <v>AGRLPG</v>
      </c>
      <c r="AC11" t="s">
        <v>109</v>
      </c>
      <c r="AE11" t="str">
        <f t="shared" si="2"/>
        <v/>
      </c>
      <c r="AG11" t="str">
        <f t="shared" si="3"/>
        <v/>
      </c>
    </row>
    <row r="12" spans="2:38">
      <c r="C12" t="s">
        <v>256</v>
      </c>
      <c r="D12" t="s">
        <v>39</v>
      </c>
      <c r="E12" s="1" t="s">
        <v>192</v>
      </c>
      <c r="F12" s="8">
        <v>1</v>
      </c>
      <c r="G12" s="1">
        <v>1</v>
      </c>
      <c r="H12" s="1">
        <v>1</v>
      </c>
      <c r="J12" t="s">
        <v>322</v>
      </c>
      <c r="K12" t="s">
        <v>256</v>
      </c>
      <c r="L12" t="s">
        <v>332</v>
      </c>
      <c r="M12" s="8" t="s">
        <v>109</v>
      </c>
      <c r="N12" s="8" t="s">
        <v>163</v>
      </c>
      <c r="O12" s="8"/>
      <c r="R12" t="str">
        <f>IF(COUNTIF($R$5:R11,D12)=0,D12,"\I:")</f>
        <v>GASNGA</v>
      </c>
      <c r="S12" t="str" cm="1">
        <f t="array" ref="S12">IFERROR("IEA PRODUCT: " &amp; getlist(R12,'Pri flows'!$I$3:$J$68,2),"")</f>
        <v>IEA PRODUCT: NATGAS</v>
      </c>
      <c r="T12" t="s">
        <v>109</v>
      </c>
      <c r="V12" t="str">
        <f t="shared" si="0"/>
        <v/>
      </c>
      <c r="X12" t="str">
        <f t="shared" si="1"/>
        <v/>
      </c>
      <c r="AA12" t="str">
        <f>IF(COUNTIF($AA$5:AA11,E12)=0,E12,"\I:")</f>
        <v>AGRNGA</v>
      </c>
      <c r="AC12" t="s">
        <v>109</v>
      </c>
      <c r="AE12" t="str">
        <f t="shared" si="2"/>
        <v/>
      </c>
      <c r="AG12" t="str">
        <f t="shared" si="3"/>
        <v/>
      </c>
    </row>
    <row r="13" spans="2:38">
      <c r="C13" t="s">
        <v>257</v>
      </c>
      <c r="D13" t="s">
        <v>41</v>
      </c>
      <c r="E13" s="1" t="s">
        <v>193</v>
      </c>
      <c r="F13" s="8">
        <v>1</v>
      </c>
      <c r="G13" s="1">
        <v>1</v>
      </c>
      <c r="H13" s="1">
        <v>1</v>
      </c>
      <c r="J13" t="s">
        <v>322</v>
      </c>
      <c r="K13" t="s">
        <v>257</v>
      </c>
      <c r="L13" t="s">
        <v>333</v>
      </c>
      <c r="M13" s="8" t="s">
        <v>109</v>
      </c>
      <c r="N13" s="8" t="s">
        <v>163</v>
      </c>
      <c r="O13" s="8"/>
      <c r="R13" t="str">
        <f>IF(COUNTIF($R$5:R12,D13)=0,D13,"\I:")</f>
        <v>OILDST</v>
      </c>
      <c r="S13" t="str" cm="1">
        <f t="array" ref="S13">IFERROR("IEA PRODUCT: " &amp; getlist(R13,'Pri flows'!$I$3:$J$68,2),"")</f>
        <v>IEA PRODUCT: NONBIODIES</v>
      </c>
      <c r="T13" t="s">
        <v>109</v>
      </c>
      <c r="V13" t="str">
        <f t="shared" si="0"/>
        <v/>
      </c>
      <c r="X13" t="str">
        <f t="shared" si="1"/>
        <v/>
      </c>
      <c r="AA13" t="str">
        <f>IF(COUNTIF($AA$5:AA12,E13)=0,E13,"\I:")</f>
        <v>AGROIL</v>
      </c>
      <c r="AC13" t="s">
        <v>109</v>
      </c>
      <c r="AE13" t="str">
        <f t="shared" si="2"/>
        <v/>
      </c>
      <c r="AG13" t="str">
        <f t="shared" si="3"/>
        <v/>
      </c>
    </row>
    <row r="14" spans="2:38">
      <c r="C14" t="s">
        <v>502</v>
      </c>
      <c r="D14" t="s">
        <v>503</v>
      </c>
      <c r="E14" s="1" t="s">
        <v>504</v>
      </c>
      <c r="F14" s="8">
        <v>1</v>
      </c>
      <c r="G14" s="1">
        <v>1</v>
      </c>
      <c r="H14" s="1">
        <v>1</v>
      </c>
      <c r="J14" t="s">
        <v>322</v>
      </c>
      <c r="K14" t="s">
        <v>502</v>
      </c>
      <c r="L14" t="s">
        <v>505</v>
      </c>
      <c r="M14" s="8" t="s">
        <v>109</v>
      </c>
      <c r="N14" s="8" t="s">
        <v>163</v>
      </c>
      <c r="O14" s="8"/>
      <c r="R14" t="str">
        <f>IF(COUNTIF($R$5:R13,D14)=0,D14,"\I:")</f>
        <v>STH</v>
      </c>
      <c r="S14" t="str" cm="1">
        <f t="array" ref="S14">IFERROR("IEA PRODUCT: " &amp; getlist(R14,'Pri flows'!$I$3:$J$68,2),"")</f>
        <v/>
      </c>
      <c r="T14" t="s">
        <v>109</v>
      </c>
      <c r="V14" t="str">
        <f t="shared" si="0"/>
        <v/>
      </c>
      <c r="X14" t="str">
        <f t="shared" si="1"/>
        <v/>
      </c>
      <c r="AA14" t="str">
        <f>IF(COUNTIF($AA$5:AA13,E14)=0,E14,"\I:")</f>
        <v>AGRSTH</v>
      </c>
      <c r="AC14" t="s">
        <v>109</v>
      </c>
      <c r="AE14" t="str">
        <f t="shared" si="2"/>
        <v/>
      </c>
      <c r="AG14" t="str">
        <f t="shared" si="3"/>
        <v/>
      </c>
    </row>
    <row r="15" spans="2:38">
      <c r="C15" t="s">
        <v>258</v>
      </c>
      <c r="D15" t="s">
        <v>55</v>
      </c>
      <c r="E15" s="1" t="s">
        <v>146</v>
      </c>
      <c r="F15" s="8">
        <v>1</v>
      </c>
      <c r="G15" s="1">
        <v>1</v>
      </c>
      <c r="H15" s="1">
        <v>1</v>
      </c>
      <c r="J15" t="s">
        <v>322</v>
      </c>
      <c r="K15" t="s">
        <v>258</v>
      </c>
      <c r="L15" t="s">
        <v>334</v>
      </c>
      <c r="M15" s="8" t="s">
        <v>109</v>
      </c>
      <c r="N15" s="8" t="s">
        <v>163</v>
      </c>
      <c r="O15" s="8"/>
      <c r="R15" t="str">
        <f>IF(COUNTIF($R$5:R14,D15)=0,D15,"\I:")</f>
        <v>\I:</v>
      </c>
      <c r="S15" t="str" cm="1">
        <f t="array" ref="S15">IFERROR("IEA PRODUCT: " &amp; getlist(R15,'Pri flows'!$I$3:$J$68,2),"")</f>
        <v/>
      </c>
      <c r="T15" t="s">
        <v>109</v>
      </c>
      <c r="V15" t="str">
        <f t="shared" si="0"/>
        <v/>
      </c>
      <c r="X15" t="str">
        <f t="shared" si="1"/>
        <v/>
      </c>
      <c r="AA15" t="str">
        <f>IF(COUNTIF($AA$5:AA14,E15)=0,E15,"\I:")</f>
        <v>COMBIO</v>
      </c>
      <c r="AC15" t="s">
        <v>109</v>
      </c>
      <c r="AE15" t="str">
        <f t="shared" si="2"/>
        <v/>
      </c>
      <c r="AG15" t="str">
        <f t="shared" si="3"/>
        <v/>
      </c>
    </row>
    <row r="16" spans="2:38">
      <c r="C16" t="s">
        <v>259</v>
      </c>
      <c r="D16" t="s">
        <v>6</v>
      </c>
      <c r="E16" s="1" t="s">
        <v>144</v>
      </c>
      <c r="F16" s="8">
        <v>1</v>
      </c>
      <c r="G16" s="1">
        <v>1</v>
      </c>
      <c r="H16" s="1">
        <v>1</v>
      </c>
      <c r="J16" t="s">
        <v>322</v>
      </c>
      <c r="K16" t="s">
        <v>259</v>
      </c>
      <c r="L16" t="s">
        <v>335</v>
      </c>
      <c r="M16" s="8" t="s">
        <v>109</v>
      </c>
      <c r="N16" s="8" t="s">
        <v>163</v>
      </c>
      <c r="O16" s="8"/>
      <c r="R16" t="str">
        <f>IF(COUNTIF($R$5:R15,D16)=0,D16,"\I:")</f>
        <v>\I:</v>
      </c>
      <c r="S16" t="str" cm="1">
        <f t="array" ref="S16">IFERROR("IEA PRODUCT: " &amp; getlist(R16,'Pri flows'!$I$3:$J$68,2),"")</f>
        <v/>
      </c>
      <c r="T16" t="s">
        <v>109</v>
      </c>
      <c r="V16" t="str">
        <f t="shared" si="0"/>
        <v/>
      </c>
      <c r="X16" t="str">
        <f t="shared" si="1"/>
        <v/>
      </c>
      <c r="AA16" t="str">
        <f>IF(COUNTIF($AA$5:AA15,E16)=0,E16,"\I:")</f>
        <v>COMCOA</v>
      </c>
      <c r="AC16" t="s">
        <v>109</v>
      </c>
      <c r="AE16" t="str">
        <f t="shared" si="2"/>
        <v/>
      </c>
      <c r="AG16" t="str">
        <f t="shared" si="3"/>
        <v/>
      </c>
    </row>
    <row r="17" spans="3:33">
      <c r="C17" t="s">
        <v>260</v>
      </c>
      <c r="D17" t="s">
        <v>5</v>
      </c>
      <c r="E17" s="1" t="s">
        <v>149</v>
      </c>
      <c r="F17" s="8">
        <v>1</v>
      </c>
      <c r="G17" s="1">
        <v>1</v>
      </c>
      <c r="H17" s="1">
        <v>1</v>
      </c>
      <c r="J17" t="s">
        <v>322</v>
      </c>
      <c r="K17" t="s">
        <v>260</v>
      </c>
      <c r="L17" t="s">
        <v>336</v>
      </c>
      <c r="M17" s="8" t="s">
        <v>109</v>
      </c>
      <c r="N17" s="8" t="s">
        <v>163</v>
      </c>
      <c r="O17" s="8" t="s">
        <v>326</v>
      </c>
      <c r="R17" t="str">
        <f>IF(COUNTIF($R$5:R16,D17)=0,D17,"\I:")</f>
        <v>\I:</v>
      </c>
      <c r="S17" t="str" cm="1">
        <f t="array" ref="S17">IFERROR("IEA PRODUCT: " &amp; getlist(R17,'Pri flows'!$I$3:$J$68,2),"")</f>
        <v/>
      </c>
      <c r="T17" t="s">
        <v>109</v>
      </c>
      <c r="V17" t="str">
        <f t="shared" si="0"/>
        <v/>
      </c>
      <c r="X17" t="str">
        <f t="shared" si="1"/>
        <v/>
      </c>
      <c r="AA17" t="str">
        <f>IF(COUNTIF($AA$5:AA16,E17)=0,E17,"\I:")</f>
        <v>COMELC</v>
      </c>
      <c r="AC17" t="s">
        <v>109</v>
      </c>
      <c r="AE17" t="str">
        <f t="shared" si="2"/>
        <v>DAYNITE</v>
      </c>
      <c r="AG17" t="str">
        <f t="shared" si="3"/>
        <v>ELC</v>
      </c>
    </row>
    <row r="18" spans="3:33">
      <c r="C18" t="s">
        <v>261</v>
      </c>
      <c r="D18" t="s">
        <v>27</v>
      </c>
      <c r="E18" s="1" t="s">
        <v>150</v>
      </c>
      <c r="F18" s="8">
        <v>1</v>
      </c>
      <c r="G18" s="1">
        <v>1</v>
      </c>
      <c r="H18" s="1">
        <v>1</v>
      </c>
      <c r="J18" t="s">
        <v>322</v>
      </c>
      <c r="K18" t="s">
        <v>261</v>
      </c>
      <c r="L18" t="s">
        <v>337</v>
      </c>
      <c r="M18" s="8" t="s">
        <v>109</v>
      </c>
      <c r="N18" s="8" t="s">
        <v>163</v>
      </c>
      <c r="O18" s="8"/>
      <c r="R18" t="str">
        <f>IF(COUNTIF($R$5:R17,D18)=0,D18,"\I:")</f>
        <v>\I:</v>
      </c>
      <c r="S18" t="str" cm="1">
        <f t="array" ref="S18">IFERROR("IEA PRODUCT: " &amp; getlist(R18,'Pri flows'!$I$3:$J$68,2),"")</f>
        <v/>
      </c>
      <c r="T18" t="s">
        <v>109</v>
      </c>
      <c r="V18" t="str">
        <f t="shared" si="0"/>
        <v/>
      </c>
      <c r="X18" t="str">
        <f t="shared" si="1"/>
        <v/>
      </c>
      <c r="AA18" t="str">
        <f>IF(COUNTIF($AA$5:AA17,E18)=0,E18,"\I:")</f>
        <v>COMGEO</v>
      </c>
      <c r="AC18" t="s">
        <v>109</v>
      </c>
      <c r="AE18" t="str">
        <f t="shared" si="2"/>
        <v/>
      </c>
      <c r="AG18" t="str">
        <f t="shared" si="3"/>
        <v/>
      </c>
    </row>
    <row r="19" spans="3:33">
      <c r="C19" t="s">
        <v>262</v>
      </c>
      <c r="D19" t="s">
        <v>29</v>
      </c>
      <c r="E19" s="1" t="s">
        <v>151</v>
      </c>
      <c r="F19" s="8">
        <v>1</v>
      </c>
      <c r="G19" s="1">
        <v>1</v>
      </c>
      <c r="H19" s="1">
        <v>1</v>
      </c>
      <c r="J19" t="s">
        <v>322</v>
      </c>
      <c r="K19" t="s">
        <v>262</v>
      </c>
      <c r="L19" t="s">
        <v>338</v>
      </c>
      <c r="M19" s="8" t="s">
        <v>109</v>
      </c>
      <c r="N19" s="8" t="s">
        <v>163</v>
      </c>
      <c r="O19" s="8" t="s">
        <v>329</v>
      </c>
      <c r="R19" t="str">
        <f>IF(COUNTIF($R$5:R18,D19)=0,D19,"\I:")</f>
        <v>\I:</v>
      </c>
      <c r="S19" t="str" cm="1">
        <f t="array" ref="S19">IFERROR("IEA PRODUCT: " &amp; getlist(R19,'Pri flows'!$I$3:$J$68,2),"")</f>
        <v/>
      </c>
      <c r="T19" t="s">
        <v>109</v>
      </c>
      <c r="V19" t="str">
        <f t="shared" si="0"/>
        <v/>
      </c>
      <c r="X19" t="str">
        <f t="shared" si="1"/>
        <v/>
      </c>
      <c r="AA19" t="str">
        <f>IF(COUNTIF($AA$5:AA18,E19)=0,E19,"\I:")</f>
        <v>COMHET</v>
      </c>
      <c r="AC19" t="s">
        <v>109</v>
      </c>
      <c r="AE19" t="str">
        <f t="shared" si="2"/>
        <v>SEASON</v>
      </c>
      <c r="AG19" t="str">
        <f t="shared" si="3"/>
        <v>LTHEAT</v>
      </c>
    </row>
    <row r="20" spans="3:33">
      <c r="C20" t="s">
        <v>263</v>
      </c>
      <c r="D20" t="s">
        <v>52</v>
      </c>
      <c r="E20" s="1" t="s">
        <v>145</v>
      </c>
      <c r="F20" s="8">
        <v>1</v>
      </c>
      <c r="G20" s="1">
        <v>1</v>
      </c>
      <c r="H20" s="1">
        <v>1</v>
      </c>
      <c r="J20" t="s">
        <v>322</v>
      </c>
      <c r="K20" t="s">
        <v>263</v>
      </c>
      <c r="L20" t="s">
        <v>339</v>
      </c>
      <c r="M20" s="8" t="s">
        <v>109</v>
      </c>
      <c r="N20" s="8" t="s">
        <v>163</v>
      </c>
      <c r="O20" s="8"/>
      <c r="R20" t="str">
        <f>IF(COUNTIF($R$5:R19,D20)=0,D20,"\I:")</f>
        <v>\I:</v>
      </c>
      <c r="S20" t="str" cm="1">
        <f t="array" ref="S20">IFERROR("IEA PRODUCT: " &amp; getlist(R20,'Pri flows'!$I$3:$J$68,2),"")</f>
        <v/>
      </c>
      <c r="T20" t="s">
        <v>109</v>
      </c>
      <c r="V20" t="str">
        <f t="shared" si="0"/>
        <v/>
      </c>
      <c r="X20" t="str">
        <f t="shared" si="1"/>
        <v/>
      </c>
      <c r="AA20" t="str">
        <f>IF(COUNTIF($AA$5:AA19,E20)=0,E20,"\I:")</f>
        <v>COMKER</v>
      </c>
      <c r="AC20" t="s">
        <v>109</v>
      </c>
      <c r="AE20" t="str">
        <f t="shared" si="2"/>
        <v/>
      </c>
      <c r="AG20" t="str">
        <f t="shared" si="3"/>
        <v/>
      </c>
    </row>
    <row r="21" spans="3:33">
      <c r="C21" t="s">
        <v>264</v>
      </c>
      <c r="D21" t="s">
        <v>34</v>
      </c>
      <c r="E21" s="1" t="s">
        <v>152</v>
      </c>
      <c r="F21" s="8">
        <v>1</v>
      </c>
      <c r="G21" s="1">
        <v>1</v>
      </c>
      <c r="H21" s="1">
        <v>1</v>
      </c>
      <c r="J21" t="s">
        <v>322</v>
      </c>
      <c r="K21" t="s">
        <v>264</v>
      </c>
      <c r="L21" t="s">
        <v>340</v>
      </c>
      <c r="M21" s="8" t="s">
        <v>109</v>
      </c>
      <c r="N21" s="8" t="s">
        <v>163</v>
      </c>
      <c r="O21" s="8"/>
      <c r="R21" t="str">
        <f>IF(COUNTIF($R$5:R20,D21)=0,D21,"\I:")</f>
        <v>\I:</v>
      </c>
      <c r="S21" t="str" cm="1">
        <f t="array" ref="S21">IFERROR("IEA PRODUCT: " &amp; getlist(R21,'Pri flows'!$I$3:$J$68,2),"")</f>
        <v/>
      </c>
      <c r="T21" t="s">
        <v>109</v>
      </c>
      <c r="V21" t="str">
        <f t="shared" si="0"/>
        <v/>
      </c>
      <c r="X21" t="str">
        <f t="shared" si="1"/>
        <v/>
      </c>
      <c r="AA21" t="str">
        <f>IF(COUNTIF($AA$5:AA20,E21)=0,E21,"\I:")</f>
        <v>COMLPG</v>
      </c>
      <c r="AC21" t="s">
        <v>109</v>
      </c>
      <c r="AE21" t="str">
        <f t="shared" si="2"/>
        <v/>
      </c>
      <c r="AG21" t="str">
        <f t="shared" si="3"/>
        <v/>
      </c>
    </row>
    <row r="22" spans="3:33">
      <c r="C22" t="s">
        <v>265</v>
      </c>
      <c r="D22" t="s">
        <v>39</v>
      </c>
      <c r="E22" s="1" t="s">
        <v>147</v>
      </c>
      <c r="F22" s="8">
        <v>1</v>
      </c>
      <c r="G22" s="1">
        <v>1</v>
      </c>
      <c r="H22" s="1">
        <v>1</v>
      </c>
      <c r="J22" t="s">
        <v>322</v>
      </c>
      <c r="K22" t="s">
        <v>265</v>
      </c>
      <c r="L22" t="s">
        <v>341</v>
      </c>
      <c r="M22" s="8" t="s">
        <v>109</v>
      </c>
      <c r="N22" s="8" t="s">
        <v>163</v>
      </c>
      <c r="O22" s="8"/>
      <c r="R22" t="str">
        <f>IF(COUNTIF($R$5:R21,D22)=0,D22,"\I:")</f>
        <v>\I:</v>
      </c>
      <c r="S22" t="str" cm="1">
        <f t="array" ref="S22">IFERROR("IEA PRODUCT: " &amp; getlist(R22,'Pri flows'!$I$3:$J$68,2),"")</f>
        <v/>
      </c>
      <c r="T22" t="s">
        <v>109</v>
      </c>
      <c r="V22" t="str">
        <f t="shared" si="0"/>
        <v/>
      </c>
      <c r="X22" t="str">
        <f t="shared" si="1"/>
        <v/>
      </c>
      <c r="AA22" t="str">
        <f>IF(COUNTIF($AA$5:AA21,E22)=0,E22,"\I:")</f>
        <v>COMNGA</v>
      </c>
      <c r="AC22" t="s">
        <v>109</v>
      </c>
      <c r="AE22" t="str">
        <f t="shared" si="2"/>
        <v/>
      </c>
      <c r="AG22" t="str">
        <f t="shared" si="3"/>
        <v/>
      </c>
    </row>
    <row r="23" spans="3:33">
      <c r="C23" t="s">
        <v>266</v>
      </c>
      <c r="D23" t="s">
        <v>41</v>
      </c>
      <c r="E23" s="1" t="s">
        <v>148</v>
      </c>
      <c r="F23" s="8">
        <v>1</v>
      </c>
      <c r="G23" s="1">
        <v>1</v>
      </c>
      <c r="H23" s="1">
        <v>1</v>
      </c>
      <c r="J23" t="s">
        <v>322</v>
      </c>
      <c r="K23" t="s">
        <v>266</v>
      </c>
      <c r="L23" t="s">
        <v>342</v>
      </c>
      <c r="M23" s="8" t="s">
        <v>109</v>
      </c>
      <c r="N23" s="8" t="s">
        <v>163</v>
      </c>
      <c r="O23" s="8"/>
      <c r="R23" t="str">
        <f>IF(COUNTIF($R$5:R22,D23)=0,D23,"\I:")</f>
        <v>\I:</v>
      </c>
      <c r="S23" t="str" cm="1">
        <f t="array" ref="S23">IFERROR("IEA PRODUCT: " &amp; getlist(R23,'Pri flows'!$I$3:$J$68,2),"")</f>
        <v/>
      </c>
      <c r="T23" t="s">
        <v>109</v>
      </c>
      <c r="V23" t="str">
        <f t="shared" si="0"/>
        <v/>
      </c>
      <c r="X23" t="str">
        <f t="shared" si="1"/>
        <v/>
      </c>
      <c r="AA23" t="str">
        <f>IF(COUNTIF($AA$5:AA22,E23)=0,E23,"\I:")</f>
        <v>COMOIL</v>
      </c>
      <c r="AC23" t="s">
        <v>109</v>
      </c>
      <c r="AE23" t="str">
        <f t="shared" si="2"/>
        <v/>
      </c>
      <c r="AG23" t="str">
        <f t="shared" si="3"/>
        <v/>
      </c>
    </row>
    <row r="24" spans="3:33">
      <c r="C24" t="s">
        <v>506</v>
      </c>
      <c r="D24" t="s">
        <v>503</v>
      </c>
      <c r="E24" s="1" t="s">
        <v>507</v>
      </c>
      <c r="F24" s="8">
        <v>1</v>
      </c>
      <c r="G24" s="1">
        <v>1</v>
      </c>
      <c r="H24" s="1">
        <v>1</v>
      </c>
      <c r="J24" t="s">
        <v>322</v>
      </c>
      <c r="K24" t="s">
        <v>506</v>
      </c>
      <c r="L24" t="s">
        <v>508</v>
      </c>
      <c r="M24" s="8" t="s">
        <v>109</v>
      </c>
      <c r="N24" s="8" t="s">
        <v>163</v>
      </c>
      <c r="O24" s="8"/>
      <c r="R24" t="str">
        <f>IF(COUNTIF($R$5:R23,D24)=0,D24,"\I:")</f>
        <v>\I:</v>
      </c>
      <c r="S24" t="str" cm="1">
        <f t="array" ref="S24">IFERROR("IEA PRODUCT: " &amp; getlist(R24,'Pri flows'!$I$3:$J$68,2),"")</f>
        <v/>
      </c>
      <c r="T24" t="s">
        <v>109</v>
      </c>
      <c r="V24" t="str">
        <f t="shared" si="0"/>
        <v/>
      </c>
      <c r="X24" t="str">
        <f t="shared" si="1"/>
        <v/>
      </c>
      <c r="AA24" t="str">
        <f>IF(COUNTIF($AA$5:AA23,E24)=0,E24,"\I:")</f>
        <v>COMSTH</v>
      </c>
      <c r="AC24" t="s">
        <v>109</v>
      </c>
      <c r="AE24" t="str">
        <f t="shared" si="2"/>
        <v/>
      </c>
      <c r="AG24" t="str">
        <f t="shared" si="3"/>
        <v/>
      </c>
    </row>
    <row r="25" spans="3:33">
      <c r="C25" t="s">
        <v>267</v>
      </c>
      <c r="D25" t="s">
        <v>55</v>
      </c>
      <c r="E25" s="1" t="s">
        <v>33</v>
      </c>
      <c r="F25" s="8">
        <v>1</v>
      </c>
      <c r="G25" s="1">
        <v>1</v>
      </c>
      <c r="H25" s="1">
        <v>1</v>
      </c>
      <c r="J25" t="s">
        <v>322</v>
      </c>
      <c r="K25" t="s">
        <v>267</v>
      </c>
      <c r="L25" t="s">
        <v>343</v>
      </c>
      <c r="M25" s="8" t="s">
        <v>109</v>
      </c>
      <c r="N25" s="8" t="s">
        <v>163</v>
      </c>
      <c r="O25" s="8"/>
      <c r="R25" t="str">
        <f>IF(COUNTIF($R$5:R24,D25)=0,D25,"\I:")</f>
        <v>\I:</v>
      </c>
      <c r="S25" t="str" cm="1">
        <f t="array" ref="S25">IFERROR("IEA PRODUCT: " &amp; getlist(R25,'Pri flows'!$I$3:$J$68,2),"")</f>
        <v/>
      </c>
      <c r="T25" t="s">
        <v>109</v>
      </c>
      <c r="V25" t="str">
        <f t="shared" si="0"/>
        <v/>
      </c>
      <c r="X25" t="str">
        <f t="shared" si="1"/>
        <v/>
      </c>
      <c r="AA25" t="str">
        <f>IF(COUNTIF($AA$5:AA24,E25)=0,E25,"\I:")</f>
        <v>ELCBSL</v>
      </c>
      <c r="AC25" t="s">
        <v>109</v>
      </c>
      <c r="AE25" t="str">
        <f t="shared" si="2"/>
        <v/>
      </c>
      <c r="AG25" t="str">
        <f t="shared" si="3"/>
        <v/>
      </c>
    </row>
    <row r="26" spans="3:33">
      <c r="C26" t="s">
        <v>268</v>
      </c>
      <c r="D26" t="s">
        <v>6</v>
      </c>
      <c r="E26" s="1" t="s">
        <v>8</v>
      </c>
      <c r="F26" s="8">
        <v>1</v>
      </c>
      <c r="G26" s="1">
        <v>1</v>
      </c>
      <c r="H26" s="1">
        <v>1</v>
      </c>
      <c r="J26" t="s">
        <v>322</v>
      </c>
      <c r="K26" t="s">
        <v>268</v>
      </c>
      <c r="L26" t="s">
        <v>344</v>
      </c>
      <c r="M26" s="8" t="s">
        <v>109</v>
      </c>
      <c r="N26" s="8" t="s">
        <v>163</v>
      </c>
      <c r="O26" s="8"/>
      <c r="R26" t="str">
        <f>IF(COUNTIF($R$5:R25,D26)=0,D26,"\I:")</f>
        <v>\I:</v>
      </c>
      <c r="S26" t="str" cm="1">
        <f t="array" ref="S26">IFERROR("IEA PRODUCT: " &amp; getlist(R26,'Pri flows'!$I$3:$J$68,2),"")</f>
        <v/>
      </c>
      <c r="T26" t="s">
        <v>109</v>
      </c>
      <c r="V26" t="str">
        <f t="shared" si="0"/>
        <v/>
      </c>
      <c r="X26" t="str">
        <f t="shared" si="1"/>
        <v/>
      </c>
      <c r="AA26" t="str">
        <f>IF(COUNTIF($AA$5:AA25,E26)=0,E26,"\I:")</f>
        <v>ELCCOA</v>
      </c>
      <c r="AC26" t="s">
        <v>109</v>
      </c>
      <c r="AE26" t="str">
        <f t="shared" si="2"/>
        <v/>
      </c>
      <c r="AG26" t="str">
        <f t="shared" si="3"/>
        <v/>
      </c>
    </row>
    <row r="27" spans="3:33">
      <c r="C27" t="s">
        <v>269</v>
      </c>
      <c r="D27" t="s">
        <v>15</v>
      </c>
      <c r="E27" s="1" t="s">
        <v>176</v>
      </c>
      <c r="F27" s="8">
        <v>1</v>
      </c>
      <c r="G27" s="1">
        <v>1</v>
      </c>
      <c r="H27" s="1">
        <v>1</v>
      </c>
      <c r="J27" t="s">
        <v>322</v>
      </c>
      <c r="K27" t="s">
        <v>269</v>
      </c>
      <c r="L27" t="s">
        <v>345</v>
      </c>
      <c r="M27" s="8" t="s">
        <v>109</v>
      </c>
      <c r="N27" s="8" t="s">
        <v>163</v>
      </c>
      <c r="O27" s="8"/>
      <c r="R27" t="str">
        <f>IF(COUNTIF($R$5:R26,D27)=0,D27,"\I:")</f>
        <v>COABCO</v>
      </c>
      <c r="S27" t="str" cm="1">
        <f t="array" ref="S27">IFERROR("IEA PRODUCT: " &amp; getlist(R27,'Pri flows'!$I$3:$J$68,2),"")</f>
        <v>IEA PRODUCT: BKB,BROWN,LIGNITE,OTHER,PEAT,PEATPROD,SUBCOAL</v>
      </c>
      <c r="T27" t="s">
        <v>109</v>
      </c>
      <c r="V27" t="str">
        <f t="shared" si="0"/>
        <v/>
      </c>
      <c r="X27" t="str">
        <f t="shared" si="1"/>
        <v/>
      </c>
      <c r="AA27" t="str">
        <f>IF(COUNTIF($AA$5:AA26,E27)=0,E27,"\I:")</f>
        <v>ELCCOB</v>
      </c>
      <c r="AC27" t="s">
        <v>109</v>
      </c>
      <c r="AE27" t="str">
        <f t="shared" si="2"/>
        <v/>
      </c>
      <c r="AG27" t="str">
        <f t="shared" si="3"/>
        <v/>
      </c>
    </row>
    <row r="28" spans="3:33">
      <c r="C28" t="s">
        <v>270</v>
      </c>
      <c r="D28" t="s">
        <v>27</v>
      </c>
      <c r="E28" s="1" t="s">
        <v>28</v>
      </c>
      <c r="F28" s="8">
        <v>1</v>
      </c>
      <c r="G28" s="1">
        <v>1</v>
      </c>
      <c r="H28" s="1">
        <v>1</v>
      </c>
      <c r="J28" t="s">
        <v>322</v>
      </c>
      <c r="K28" t="s">
        <v>270</v>
      </c>
      <c r="L28" t="s">
        <v>346</v>
      </c>
      <c r="M28" s="8" t="s">
        <v>109</v>
      </c>
      <c r="N28" s="8" t="s">
        <v>163</v>
      </c>
      <c r="O28" s="8"/>
      <c r="R28" t="str">
        <f>IF(COUNTIF($R$5:R27,D28)=0,D28,"\I:")</f>
        <v>\I:</v>
      </c>
      <c r="S28" t="str" cm="1">
        <f t="array" ref="S28">IFERROR("IEA PRODUCT: " &amp; getlist(R28,'Pri flows'!$I$3:$J$68,2),"")</f>
        <v/>
      </c>
      <c r="T28" t="s">
        <v>109</v>
      </c>
      <c r="V28" t="str">
        <f t="shared" si="0"/>
        <v/>
      </c>
      <c r="X28" t="str">
        <f t="shared" si="1"/>
        <v/>
      </c>
      <c r="AA28" t="str">
        <f>IF(COUNTIF($AA$5:AA27,E28)=0,E28,"\I:")</f>
        <v>ELCGEO</v>
      </c>
      <c r="AC28" t="s">
        <v>109</v>
      </c>
      <c r="AE28" t="str">
        <f t="shared" si="2"/>
        <v/>
      </c>
      <c r="AG28" t="str">
        <f t="shared" si="3"/>
        <v/>
      </c>
    </row>
    <row r="29" spans="3:33">
      <c r="C29" t="s">
        <v>271</v>
      </c>
      <c r="D29" t="s">
        <v>30</v>
      </c>
      <c r="E29" s="1" t="s">
        <v>31</v>
      </c>
      <c r="F29" s="8">
        <v>1</v>
      </c>
      <c r="G29" s="1">
        <v>1</v>
      </c>
      <c r="H29" s="1">
        <v>1</v>
      </c>
      <c r="J29" t="s">
        <v>322</v>
      </c>
      <c r="K29" t="s">
        <v>271</v>
      </c>
      <c r="L29" t="s">
        <v>347</v>
      </c>
      <c r="M29" s="8" t="s">
        <v>109</v>
      </c>
      <c r="N29" s="8" t="s">
        <v>163</v>
      </c>
      <c r="O29" s="8"/>
      <c r="R29" t="str">
        <f>IF(COUNTIF($R$5:R28,D29)=0,D29,"\I:")</f>
        <v>HYD</v>
      </c>
      <c r="S29" t="str" cm="1">
        <f t="array" ref="S29">IFERROR("IEA PRODUCT: " &amp; getlist(R29,'Pri flows'!$I$3:$J$68,2),"")</f>
        <v>IEA PRODUCT: HYDRO</v>
      </c>
      <c r="T29" t="s">
        <v>109</v>
      </c>
      <c r="V29" t="str">
        <f t="shared" si="0"/>
        <v/>
      </c>
      <c r="X29" t="str">
        <f t="shared" si="1"/>
        <v/>
      </c>
      <c r="AA29" t="str">
        <f>IF(COUNTIF($AA$5:AA28,E29)=0,E29,"\I:")</f>
        <v>ELCHYD</v>
      </c>
      <c r="AC29" t="s">
        <v>109</v>
      </c>
      <c r="AE29" t="str">
        <f t="shared" si="2"/>
        <v/>
      </c>
      <c r="AG29" t="str">
        <f t="shared" si="3"/>
        <v/>
      </c>
    </row>
    <row r="30" spans="3:33">
      <c r="C30" t="s">
        <v>272</v>
      </c>
      <c r="D30" t="s">
        <v>39</v>
      </c>
      <c r="E30" s="1" t="s">
        <v>26</v>
      </c>
      <c r="F30" s="8">
        <v>1</v>
      </c>
      <c r="G30" s="1">
        <v>1</v>
      </c>
      <c r="H30" s="1">
        <v>1</v>
      </c>
      <c r="J30" t="s">
        <v>322</v>
      </c>
      <c r="K30" t="s">
        <v>272</v>
      </c>
      <c r="L30" t="s">
        <v>348</v>
      </c>
      <c r="M30" s="8" t="s">
        <v>109</v>
      </c>
      <c r="N30" s="8" t="s">
        <v>163</v>
      </c>
      <c r="O30" s="8"/>
      <c r="R30" t="str">
        <f>IF(COUNTIF($R$5:R29,D30)=0,D30,"\I:")</f>
        <v>\I:</v>
      </c>
      <c r="S30" t="str" cm="1">
        <f t="array" ref="S30">IFERROR("IEA PRODUCT: " &amp; getlist(R30,'Pri flows'!$I$3:$J$68,2),"")</f>
        <v/>
      </c>
      <c r="T30" t="s">
        <v>109</v>
      </c>
      <c r="V30" t="str">
        <f t="shared" si="0"/>
        <v/>
      </c>
      <c r="X30" t="str">
        <f t="shared" si="1"/>
        <v/>
      </c>
      <c r="AA30" t="str">
        <f>IF(COUNTIF($AA$5:AA29,E30)=0,E30,"\I:")</f>
        <v>ELCNGA</v>
      </c>
      <c r="AC30" t="s">
        <v>109</v>
      </c>
      <c r="AE30" t="str">
        <f t="shared" si="2"/>
        <v/>
      </c>
      <c r="AG30" t="str">
        <f t="shared" si="3"/>
        <v/>
      </c>
    </row>
    <row r="31" spans="3:33">
      <c r="C31" t="s">
        <v>273</v>
      </c>
      <c r="D31" t="s">
        <v>48</v>
      </c>
      <c r="E31" s="1" t="s">
        <v>49</v>
      </c>
      <c r="F31" s="8">
        <v>1</v>
      </c>
      <c r="G31" s="1">
        <v>1</v>
      </c>
      <c r="H31" s="1">
        <v>1</v>
      </c>
      <c r="J31" t="s">
        <v>322</v>
      </c>
      <c r="K31" t="s">
        <v>273</v>
      </c>
      <c r="L31" t="s">
        <v>349</v>
      </c>
      <c r="M31" s="8" t="s">
        <v>109</v>
      </c>
      <c r="N31" s="8" t="s">
        <v>163</v>
      </c>
      <c r="O31" s="8"/>
      <c r="R31" t="str">
        <f>IF(COUNTIF($R$5:R30,D31)=0,D31,"\I:")</f>
        <v>NUC</v>
      </c>
      <c r="S31" t="str" cm="1">
        <f t="array" ref="S31">IFERROR("IEA PRODUCT: " &amp; getlist(R31,'Pri flows'!$I$3:$J$68,2),"")</f>
        <v>IEA PRODUCT: NUCLEAR</v>
      </c>
      <c r="T31" t="s">
        <v>109</v>
      </c>
      <c r="V31" t="str">
        <f t="shared" si="0"/>
        <v/>
      </c>
      <c r="X31" t="str">
        <f t="shared" si="1"/>
        <v/>
      </c>
      <c r="AA31" t="str">
        <f>IF(COUNTIF($AA$5:AA30,E31)=0,E31,"\I:")</f>
        <v>ELCNUC</v>
      </c>
      <c r="AC31" t="s">
        <v>109</v>
      </c>
      <c r="AE31" t="str">
        <f t="shared" si="2"/>
        <v/>
      </c>
      <c r="AG31" t="str">
        <f t="shared" si="3"/>
        <v/>
      </c>
    </row>
    <row r="32" spans="3:33">
      <c r="C32" t="s">
        <v>274</v>
      </c>
      <c r="D32" t="s">
        <v>58</v>
      </c>
      <c r="E32" s="1" t="s">
        <v>21</v>
      </c>
      <c r="F32" s="8">
        <v>1</v>
      </c>
      <c r="G32" s="1">
        <v>1</v>
      </c>
      <c r="H32" s="1">
        <v>1</v>
      </c>
      <c r="J32" t="s">
        <v>322</v>
      </c>
      <c r="K32" t="s">
        <v>274</v>
      </c>
      <c r="L32" t="s">
        <v>350</v>
      </c>
      <c r="M32" s="8" t="s">
        <v>109</v>
      </c>
      <c r="N32" s="8" t="s">
        <v>163</v>
      </c>
      <c r="O32" s="8"/>
      <c r="R32" t="str">
        <f>IF(COUNTIF($R$5:R31,D32)=0,D32,"\I:")</f>
        <v>OILHFO</v>
      </c>
      <c r="S32" t="str" cm="1">
        <f t="array" ref="S32">IFERROR("IEA PRODUCT: " &amp; getlist(R32,'Pri flows'!$I$3:$J$68,2),"")</f>
        <v>IEA PRODUCT: RESFUEL</v>
      </c>
      <c r="T32" t="s">
        <v>109</v>
      </c>
      <c r="V32" t="str">
        <f t="shared" si="0"/>
        <v/>
      </c>
      <c r="X32" t="str">
        <f t="shared" si="1"/>
        <v/>
      </c>
      <c r="AA32" t="str">
        <f>IF(COUNTIF($AA$5:AA31,E32)=0,E32,"\I:")</f>
        <v>ELCOIL</v>
      </c>
      <c r="AC32" t="s">
        <v>109</v>
      </c>
      <c r="AE32" t="str">
        <f t="shared" si="2"/>
        <v/>
      </c>
      <c r="AG32" t="str">
        <f t="shared" si="3"/>
        <v/>
      </c>
    </row>
    <row r="33" spans="3:33">
      <c r="C33" t="s">
        <v>275</v>
      </c>
      <c r="D33" t="s">
        <v>20</v>
      </c>
      <c r="E33" s="1" t="s">
        <v>206</v>
      </c>
      <c r="F33" s="8">
        <v>1</v>
      </c>
      <c r="G33" s="1">
        <v>1</v>
      </c>
      <c r="H33" s="1">
        <v>1</v>
      </c>
      <c r="J33" t="s">
        <v>322</v>
      </c>
      <c r="K33" t="s">
        <v>275</v>
      </c>
      <c r="L33" t="s">
        <v>351</v>
      </c>
      <c r="M33" s="8" t="s">
        <v>109</v>
      </c>
      <c r="N33" s="8" t="s">
        <v>163</v>
      </c>
      <c r="O33" s="8"/>
      <c r="R33" t="str">
        <f>IF(COUNTIF($R$5:R32,D33)=0,D33,"\I:")</f>
        <v>OILCRD</v>
      </c>
      <c r="S33" t="str" cm="1">
        <f t="array" ref="S33">IFERROR("IEA PRODUCT: " &amp; getlist(R33,'Pri flows'!$I$3:$J$68,2),"")</f>
        <v>IEA PRODUCT: ADDITIVE,CRNGFEED,CRUDEOIL</v>
      </c>
      <c r="T33" t="s">
        <v>109</v>
      </c>
      <c r="V33" t="str">
        <f t="shared" si="0"/>
        <v/>
      </c>
      <c r="X33" t="str">
        <f t="shared" si="1"/>
        <v/>
      </c>
      <c r="AA33" t="str">
        <f>IF(COUNTIF($AA$5:AA32,E33)=0,E33,"\I:")</f>
        <v>ELCOIL_CRD</v>
      </c>
      <c r="AC33" t="s">
        <v>109</v>
      </c>
      <c r="AE33" t="str">
        <f t="shared" si="2"/>
        <v/>
      </c>
      <c r="AG33" t="str">
        <f t="shared" si="3"/>
        <v/>
      </c>
    </row>
    <row r="34" spans="3:33">
      <c r="C34" t="s">
        <v>276</v>
      </c>
      <c r="D34" t="s">
        <v>41</v>
      </c>
      <c r="E34" s="1" t="s">
        <v>207</v>
      </c>
      <c r="F34" s="8">
        <v>1</v>
      </c>
      <c r="G34" s="1">
        <v>1</v>
      </c>
      <c r="H34" s="1">
        <v>1</v>
      </c>
      <c r="J34" t="s">
        <v>322</v>
      </c>
      <c r="K34" t="s">
        <v>276</v>
      </c>
      <c r="L34" t="s">
        <v>352</v>
      </c>
      <c r="M34" s="8" t="s">
        <v>109</v>
      </c>
      <c r="N34" s="8" t="s">
        <v>163</v>
      </c>
      <c r="O34" s="8"/>
      <c r="R34" t="str">
        <f>IF(COUNTIF($R$5:R33,D34)=0,D34,"\I:")</f>
        <v>\I:</v>
      </c>
      <c r="S34" t="str" cm="1">
        <f t="array" ref="S34">IFERROR("IEA PRODUCT: " &amp; getlist(R34,'Pri flows'!$I$3:$J$68,2),"")</f>
        <v/>
      </c>
      <c r="T34" t="s">
        <v>109</v>
      </c>
      <c r="V34" t="str">
        <f t="shared" si="0"/>
        <v/>
      </c>
      <c r="X34" t="str">
        <f t="shared" si="1"/>
        <v/>
      </c>
      <c r="AA34" t="str">
        <f>IF(COUNTIF($AA$5:AA33,E34)=0,E34,"\I:")</f>
        <v>ELCOIL_DST</v>
      </c>
      <c r="AC34" t="s">
        <v>109</v>
      </c>
      <c r="AE34" t="str">
        <f t="shared" si="2"/>
        <v/>
      </c>
      <c r="AG34" t="str">
        <f t="shared" si="3"/>
        <v/>
      </c>
    </row>
    <row r="35" spans="3:33">
      <c r="C35" t="s">
        <v>509</v>
      </c>
      <c r="D35" t="s">
        <v>510</v>
      </c>
      <c r="E35" s="1" t="s">
        <v>511</v>
      </c>
      <c r="F35" s="8">
        <v>1</v>
      </c>
      <c r="G35" s="1">
        <v>1</v>
      </c>
      <c r="H35" s="1">
        <v>1</v>
      </c>
      <c r="J35" t="s">
        <v>322</v>
      </c>
      <c r="K35" t="s">
        <v>509</v>
      </c>
      <c r="L35" t="s">
        <v>512</v>
      </c>
      <c r="M35" s="8" t="s">
        <v>109</v>
      </c>
      <c r="N35" s="8" t="s">
        <v>163</v>
      </c>
      <c r="O35" s="8"/>
      <c r="R35" t="str">
        <f>IF(COUNTIF($R$5:R34,D35)=0,D35,"\I:")</f>
        <v>SPV</v>
      </c>
      <c r="S35" t="str" cm="1">
        <f t="array" ref="S35">IFERROR("IEA PRODUCT: " &amp; getlist(R35,'Pri flows'!$I$3:$J$68,2),"")</f>
        <v/>
      </c>
      <c r="T35" t="s">
        <v>109</v>
      </c>
      <c r="V35" t="str">
        <f t="shared" si="0"/>
        <v/>
      </c>
      <c r="X35" t="str">
        <f t="shared" si="1"/>
        <v/>
      </c>
      <c r="AA35" t="str">
        <f>IF(COUNTIF($AA$5:AA34,E35)=0,E35,"\I:")</f>
        <v>ELCSPV</v>
      </c>
      <c r="AC35" t="s">
        <v>109</v>
      </c>
      <c r="AE35" t="str">
        <f t="shared" si="2"/>
        <v/>
      </c>
      <c r="AG35" t="str">
        <f t="shared" si="3"/>
        <v/>
      </c>
    </row>
    <row r="36" spans="3:33">
      <c r="C36" t="s">
        <v>513</v>
      </c>
      <c r="D36" t="s">
        <v>503</v>
      </c>
      <c r="E36" s="1" t="s">
        <v>514</v>
      </c>
      <c r="F36" s="8">
        <v>1</v>
      </c>
      <c r="G36" s="1">
        <v>1</v>
      </c>
      <c r="H36" s="1">
        <v>1</v>
      </c>
      <c r="J36" t="s">
        <v>322</v>
      </c>
      <c r="K36" t="s">
        <v>513</v>
      </c>
      <c r="L36" t="s">
        <v>515</v>
      </c>
      <c r="M36" s="8" t="s">
        <v>109</v>
      </c>
      <c r="N36" s="8" t="s">
        <v>163</v>
      </c>
      <c r="O36" s="8"/>
      <c r="R36" t="str">
        <f>IF(COUNTIF($R$5:R35,D36)=0,D36,"\I:")</f>
        <v>\I:</v>
      </c>
      <c r="S36" t="str" cm="1">
        <f t="array" ref="S36">IFERROR("IEA PRODUCT: " &amp; getlist(R36,'Pri flows'!$I$3:$J$68,2),"")</f>
        <v/>
      </c>
      <c r="T36" t="s">
        <v>109</v>
      </c>
      <c r="V36" t="str">
        <f t="shared" si="0"/>
        <v/>
      </c>
      <c r="X36" t="str">
        <f t="shared" si="1"/>
        <v/>
      </c>
      <c r="AA36" t="str">
        <f>IF(COUNTIF($AA$5:AA35,E36)=0,E36,"\I:")</f>
        <v>ELCSTH</v>
      </c>
      <c r="AC36" t="s">
        <v>109</v>
      </c>
      <c r="AE36" t="str">
        <f t="shared" si="2"/>
        <v/>
      </c>
      <c r="AG36" t="str">
        <f t="shared" si="3"/>
        <v/>
      </c>
    </row>
    <row r="37" spans="3:33">
      <c r="C37" t="s">
        <v>277</v>
      </c>
      <c r="D37" t="s">
        <v>60</v>
      </c>
      <c r="E37" s="1" t="s">
        <v>61</v>
      </c>
      <c r="F37" s="8">
        <v>1</v>
      </c>
      <c r="G37" s="1">
        <v>1</v>
      </c>
      <c r="H37" s="1">
        <v>1</v>
      </c>
      <c r="J37" t="s">
        <v>322</v>
      </c>
      <c r="K37" t="s">
        <v>277</v>
      </c>
      <c r="L37" t="s">
        <v>353</v>
      </c>
      <c r="M37" s="8" t="s">
        <v>109</v>
      </c>
      <c r="N37" s="8" t="s">
        <v>163</v>
      </c>
      <c r="O37" s="8"/>
      <c r="R37" t="str">
        <f>IF(COUNTIF($R$5:R36,D37)=0,D37,"\I:")</f>
        <v>TID</v>
      </c>
      <c r="S37" t="str" cm="1">
        <f t="array" ref="S37">IFERROR("IEA PRODUCT: " &amp; getlist(R37,'Pri flows'!$I$3:$J$68,2),"")</f>
        <v>IEA PRODUCT: TIDE</v>
      </c>
      <c r="T37" t="s">
        <v>109</v>
      </c>
      <c r="V37" t="str">
        <f t="shared" si="0"/>
        <v/>
      </c>
      <c r="X37" t="str">
        <f t="shared" si="1"/>
        <v/>
      </c>
      <c r="AA37" t="str">
        <f>IF(COUNTIF($AA$5:AA36,E37)=0,E37,"\I:")</f>
        <v>ELCTDL</v>
      </c>
      <c r="AC37" t="s">
        <v>109</v>
      </c>
      <c r="AE37" t="str">
        <f t="shared" si="2"/>
        <v/>
      </c>
      <c r="AG37" t="str">
        <f t="shared" si="3"/>
        <v/>
      </c>
    </row>
    <row r="38" spans="3:33">
      <c r="C38" t="s">
        <v>278</v>
      </c>
      <c r="D38" t="s">
        <v>62</v>
      </c>
      <c r="E38" s="1" t="s">
        <v>63</v>
      </c>
      <c r="F38" s="8">
        <v>1</v>
      </c>
      <c r="G38" s="1">
        <v>1</v>
      </c>
      <c r="H38" s="1">
        <v>1</v>
      </c>
      <c r="J38" t="s">
        <v>322</v>
      </c>
      <c r="K38" t="s">
        <v>278</v>
      </c>
      <c r="L38" t="s">
        <v>354</v>
      </c>
      <c r="M38" s="8" t="s">
        <v>109</v>
      </c>
      <c r="N38" s="8" t="s">
        <v>163</v>
      </c>
      <c r="O38" s="8"/>
      <c r="R38" t="str">
        <f>IF(COUNTIF($R$5:R37,D38)=0,D38,"\I:")</f>
        <v>WIN</v>
      </c>
      <c r="S38" t="str" cm="1">
        <f t="array" ref="S38">IFERROR("IEA PRODUCT: " &amp; getlist(R38,'Pri flows'!$I$3:$J$68,2),"")</f>
        <v>IEA PRODUCT: WIND</v>
      </c>
      <c r="T38" t="s">
        <v>109</v>
      </c>
      <c r="V38" t="str">
        <f t="shared" si="0"/>
        <v/>
      </c>
      <c r="X38" t="str">
        <f t="shared" si="1"/>
        <v/>
      </c>
      <c r="AA38" t="str">
        <f>IF(COUNTIF($AA$5:AA37,E38)=0,E38,"\I:")</f>
        <v>ELCWIN</v>
      </c>
      <c r="AC38" t="s">
        <v>109</v>
      </c>
      <c r="AE38" t="str">
        <f t="shared" si="2"/>
        <v/>
      </c>
      <c r="AG38" t="str">
        <f t="shared" si="3"/>
        <v/>
      </c>
    </row>
    <row r="39" spans="3:33">
      <c r="C39" t="s">
        <v>279</v>
      </c>
      <c r="D39" t="s">
        <v>16</v>
      </c>
      <c r="E39" s="1" t="s">
        <v>68</v>
      </c>
      <c r="F39" s="8">
        <v>1</v>
      </c>
      <c r="G39" s="1">
        <v>1</v>
      </c>
      <c r="H39" s="1">
        <v>1</v>
      </c>
      <c r="J39" t="s">
        <v>322</v>
      </c>
      <c r="K39" t="s">
        <v>279</v>
      </c>
      <c r="L39" t="s">
        <v>355</v>
      </c>
      <c r="M39" s="8" t="s">
        <v>109</v>
      </c>
      <c r="N39" s="8" t="s">
        <v>163</v>
      </c>
      <c r="O39" s="8"/>
      <c r="R39" t="str">
        <f>IF(COUNTIF($R$5:R38,D39)=0,D39,"\I:")</f>
        <v>GASBFG</v>
      </c>
      <c r="S39" t="str" cm="1">
        <f t="array" ref="S39">IFERROR("IEA PRODUCT: " &amp; getlist(R39,'Pri flows'!$I$3:$J$68,2),"")</f>
        <v>IEA PRODUCT: BLFURGS,OGASES</v>
      </c>
      <c r="T39" t="s">
        <v>109</v>
      </c>
      <c r="V39" t="str">
        <f t="shared" si="0"/>
        <v/>
      </c>
      <c r="X39" t="str">
        <f t="shared" si="1"/>
        <v/>
      </c>
      <c r="AA39" t="str">
        <f>IF(COUNTIF($AA$5:AA38,E39)=0,E39,"\I:")</f>
        <v>INDBFG</v>
      </c>
      <c r="AC39" t="s">
        <v>109</v>
      </c>
      <c r="AE39" t="str">
        <f t="shared" si="2"/>
        <v/>
      </c>
      <c r="AG39" t="str">
        <f t="shared" si="3"/>
        <v/>
      </c>
    </row>
    <row r="40" spans="3:33">
      <c r="C40" t="s">
        <v>280</v>
      </c>
      <c r="D40" t="s">
        <v>55</v>
      </c>
      <c r="E40" s="1" t="s">
        <v>67</v>
      </c>
      <c r="F40" s="8">
        <v>1</v>
      </c>
      <c r="G40" s="1">
        <v>1</v>
      </c>
      <c r="H40" s="1">
        <v>1</v>
      </c>
      <c r="J40" t="s">
        <v>322</v>
      </c>
      <c r="K40" t="s">
        <v>280</v>
      </c>
      <c r="L40" t="s">
        <v>356</v>
      </c>
      <c r="M40" s="8" t="s">
        <v>109</v>
      </c>
      <c r="N40" s="8" t="s">
        <v>163</v>
      </c>
      <c r="O40" s="8"/>
      <c r="R40" t="str">
        <f>IF(COUNTIF($R$5:R39,D40)=0,D40,"\I:")</f>
        <v>\I:</v>
      </c>
      <c r="S40" t="str" cm="1">
        <f t="array" ref="S40">IFERROR("IEA PRODUCT: " &amp; getlist(R40,'Pri flows'!$I$3:$J$68,2),"")</f>
        <v/>
      </c>
      <c r="T40" t="s">
        <v>109</v>
      </c>
      <c r="V40" t="str">
        <f t="shared" si="0"/>
        <v/>
      </c>
      <c r="X40" t="str">
        <f t="shared" si="1"/>
        <v/>
      </c>
      <c r="AA40" t="str">
        <f>IF(COUNTIF($AA$5:AA39,E40)=0,E40,"\I:")</f>
        <v>INDBIO</v>
      </c>
      <c r="AC40" t="s">
        <v>109</v>
      </c>
      <c r="AE40" t="str">
        <f t="shared" si="2"/>
        <v/>
      </c>
      <c r="AG40" t="str">
        <f t="shared" si="3"/>
        <v/>
      </c>
    </row>
    <row r="41" spans="3:33">
      <c r="C41" t="s">
        <v>281</v>
      </c>
      <c r="D41" t="s">
        <v>6</v>
      </c>
      <c r="E41" s="1" t="s">
        <v>66</v>
      </c>
      <c r="F41" s="8">
        <v>1</v>
      </c>
      <c r="G41" s="1">
        <v>1</v>
      </c>
      <c r="H41" s="1">
        <v>1</v>
      </c>
      <c r="J41" t="s">
        <v>322</v>
      </c>
      <c r="K41" t="s">
        <v>281</v>
      </c>
      <c r="L41" t="s">
        <v>357</v>
      </c>
      <c r="M41" s="8" t="s">
        <v>109</v>
      </c>
      <c r="N41" s="8" t="s">
        <v>163</v>
      </c>
      <c r="O41" s="8"/>
      <c r="R41" t="str">
        <f>IF(COUNTIF($R$5:R40,D41)=0,D41,"\I:")</f>
        <v>\I:</v>
      </c>
      <c r="S41" t="str" cm="1">
        <f t="array" ref="S41">IFERROR("IEA PRODUCT: " &amp; getlist(R41,'Pri flows'!$I$3:$J$68,2),"")</f>
        <v/>
      </c>
      <c r="T41" t="s">
        <v>109</v>
      </c>
      <c r="V41" t="str">
        <f t="shared" si="0"/>
        <v/>
      </c>
      <c r="X41" t="str">
        <f t="shared" si="1"/>
        <v/>
      </c>
      <c r="AA41" t="str">
        <f>IF(COUNTIF($AA$5:AA40,E41)=0,E41,"\I:")</f>
        <v>INDCOA</v>
      </c>
      <c r="AC41" t="s">
        <v>109</v>
      </c>
      <c r="AE41" t="str">
        <f t="shared" si="2"/>
        <v/>
      </c>
      <c r="AG41" t="str">
        <f t="shared" si="3"/>
        <v/>
      </c>
    </row>
    <row r="42" spans="3:33">
      <c r="C42" t="s">
        <v>282</v>
      </c>
      <c r="D42" t="s">
        <v>5</v>
      </c>
      <c r="E42" s="1" t="s">
        <v>69</v>
      </c>
      <c r="F42" s="8">
        <v>1</v>
      </c>
      <c r="G42" s="1">
        <v>1</v>
      </c>
      <c r="H42" s="1">
        <v>1</v>
      </c>
      <c r="J42" t="s">
        <v>322</v>
      </c>
      <c r="K42" t="s">
        <v>282</v>
      </c>
      <c r="L42" t="s">
        <v>358</v>
      </c>
      <c r="M42" s="8" t="s">
        <v>109</v>
      </c>
      <c r="N42" s="8" t="s">
        <v>163</v>
      </c>
      <c r="O42" s="8" t="s">
        <v>326</v>
      </c>
      <c r="R42" t="str">
        <f>IF(COUNTIF($R$5:R41,D42)=0,D42,"\I:")</f>
        <v>\I:</v>
      </c>
      <c r="S42" t="str" cm="1">
        <f t="array" ref="S42">IFERROR("IEA PRODUCT: " &amp; getlist(R42,'Pri flows'!$I$3:$J$68,2),"")</f>
        <v/>
      </c>
      <c r="T42" t="s">
        <v>109</v>
      </c>
      <c r="V42" t="str">
        <f t="shared" si="0"/>
        <v/>
      </c>
      <c r="X42" t="str">
        <f t="shared" si="1"/>
        <v/>
      </c>
      <c r="AA42" t="str">
        <f>IF(COUNTIF($AA$5:AA41,E42)=0,E42,"\I:")</f>
        <v>INDELC</v>
      </c>
      <c r="AC42" t="s">
        <v>109</v>
      </c>
      <c r="AE42" t="str">
        <f t="shared" si="2"/>
        <v>DAYNITE</v>
      </c>
      <c r="AG42" t="str">
        <f t="shared" si="3"/>
        <v>ELC</v>
      </c>
    </row>
    <row r="43" spans="3:33">
      <c r="C43" t="s">
        <v>428</v>
      </c>
      <c r="D43" t="s">
        <v>27</v>
      </c>
      <c r="E43" s="1" t="s">
        <v>429</v>
      </c>
      <c r="F43" s="8">
        <v>1</v>
      </c>
      <c r="G43" s="1">
        <v>1</v>
      </c>
      <c r="H43" s="1">
        <v>1</v>
      </c>
      <c r="J43" t="s">
        <v>322</v>
      </c>
      <c r="K43" t="s">
        <v>428</v>
      </c>
      <c r="L43" t="s">
        <v>430</v>
      </c>
      <c r="M43" s="8" t="s">
        <v>109</v>
      </c>
      <c r="N43" s="8" t="s">
        <v>163</v>
      </c>
      <c r="O43" s="8"/>
      <c r="R43" t="str">
        <f>IF(COUNTIF($R$5:R42,D43)=0,D43,"\I:")</f>
        <v>\I:</v>
      </c>
      <c r="S43" t="str" cm="1">
        <f t="array" ref="S43">IFERROR("IEA PRODUCT: " &amp; getlist(R43,'Pri flows'!$I$3:$J$68,2),"")</f>
        <v/>
      </c>
      <c r="T43" t="s">
        <v>109</v>
      </c>
      <c r="V43" t="str">
        <f t="shared" si="0"/>
        <v/>
      </c>
      <c r="X43" t="str">
        <f t="shared" si="1"/>
        <v/>
      </c>
      <c r="AA43" t="str">
        <f>IF(COUNTIF($AA$5:AA42,E43)=0,E43,"\I:")</f>
        <v>INDGEO</v>
      </c>
      <c r="AC43" t="s">
        <v>109</v>
      </c>
      <c r="AE43" t="str">
        <f t="shared" si="2"/>
        <v/>
      </c>
      <c r="AG43" t="str">
        <f t="shared" si="3"/>
        <v/>
      </c>
    </row>
    <row r="44" spans="3:33">
      <c r="C44" t="s">
        <v>283</v>
      </c>
      <c r="D44" t="s">
        <v>29</v>
      </c>
      <c r="E44" s="1" t="s">
        <v>71</v>
      </c>
      <c r="F44" s="8">
        <v>1</v>
      </c>
      <c r="G44" s="1">
        <v>1</v>
      </c>
      <c r="H44" s="1">
        <v>1</v>
      </c>
      <c r="J44" t="s">
        <v>322</v>
      </c>
      <c r="K44" t="s">
        <v>283</v>
      </c>
      <c r="L44" t="s">
        <v>359</v>
      </c>
      <c r="M44" s="8" t="s">
        <v>109</v>
      </c>
      <c r="N44" s="8" t="s">
        <v>163</v>
      </c>
      <c r="O44" s="8" t="s">
        <v>329</v>
      </c>
      <c r="R44" t="str">
        <f>IF(COUNTIF($R$5:R43,D44)=0,D44,"\I:")</f>
        <v>\I:</v>
      </c>
      <c r="S44" t="str" cm="1">
        <f t="array" ref="S44">IFERROR("IEA PRODUCT: " &amp; getlist(R44,'Pri flows'!$I$3:$J$68,2),"")</f>
        <v/>
      </c>
      <c r="T44" t="s">
        <v>109</v>
      </c>
      <c r="V44" t="str">
        <f t="shared" si="0"/>
        <v/>
      </c>
      <c r="X44" t="str">
        <f t="shared" si="1"/>
        <v/>
      </c>
      <c r="AA44" t="str">
        <f>IF(COUNTIF($AA$5:AA43,E44)=0,E44,"\I:")</f>
        <v>INDHET</v>
      </c>
      <c r="AC44" t="s">
        <v>109</v>
      </c>
      <c r="AE44" t="str">
        <f t="shared" si="2"/>
        <v>SEASON</v>
      </c>
      <c r="AG44" t="str">
        <f t="shared" si="3"/>
        <v>LTHEAT</v>
      </c>
    </row>
    <row r="45" spans="3:33">
      <c r="C45" t="s">
        <v>284</v>
      </c>
      <c r="D45" t="s">
        <v>30</v>
      </c>
      <c r="E45" s="1" t="s">
        <v>72</v>
      </c>
      <c r="F45" s="8">
        <v>1</v>
      </c>
      <c r="G45" s="1">
        <v>1</v>
      </c>
      <c r="H45" s="1">
        <v>1</v>
      </c>
      <c r="J45" t="s">
        <v>322</v>
      </c>
      <c r="K45" t="s">
        <v>284</v>
      </c>
      <c r="L45" t="s">
        <v>360</v>
      </c>
      <c r="M45" s="8" t="s">
        <v>109</v>
      </c>
      <c r="N45" s="8" t="s">
        <v>163</v>
      </c>
      <c r="O45" s="8"/>
      <c r="R45" t="str">
        <f>IF(COUNTIF($R$5:R44,D45)=0,D45,"\I:")</f>
        <v>\I:</v>
      </c>
      <c r="S45" t="str" cm="1">
        <f t="array" ref="S45">IFERROR("IEA PRODUCT: " &amp; getlist(R45,'Pri flows'!$I$3:$J$68,2),"")</f>
        <v/>
      </c>
      <c r="T45" t="s">
        <v>109</v>
      </c>
      <c r="V45" t="str">
        <f t="shared" si="0"/>
        <v/>
      </c>
      <c r="X45" t="str">
        <f t="shared" si="1"/>
        <v/>
      </c>
      <c r="AA45" t="str">
        <f>IF(COUNTIF($AA$5:AA44,E45)=0,E45,"\I:")</f>
        <v>INDHYD</v>
      </c>
      <c r="AC45" t="s">
        <v>109</v>
      </c>
      <c r="AE45" t="str">
        <f t="shared" si="2"/>
        <v/>
      </c>
      <c r="AG45" t="str">
        <f t="shared" si="3"/>
        <v/>
      </c>
    </row>
    <row r="46" spans="3:33">
      <c r="C46" t="s">
        <v>285</v>
      </c>
      <c r="D46" t="s">
        <v>39</v>
      </c>
      <c r="E46" s="1" t="s">
        <v>70</v>
      </c>
      <c r="F46" s="8">
        <v>1</v>
      </c>
      <c r="G46" s="1">
        <v>1</v>
      </c>
      <c r="H46" s="1">
        <v>1</v>
      </c>
      <c r="J46" t="s">
        <v>322</v>
      </c>
      <c r="K46" t="s">
        <v>285</v>
      </c>
      <c r="L46" t="s">
        <v>361</v>
      </c>
      <c r="M46" s="8" t="s">
        <v>109</v>
      </c>
      <c r="N46" s="8" t="s">
        <v>163</v>
      </c>
      <c r="O46" s="8"/>
      <c r="R46" t="str">
        <f>IF(COUNTIF($R$5:R45,D46)=0,D46,"\I:")</f>
        <v>\I:</v>
      </c>
      <c r="S46" t="str" cm="1">
        <f t="array" ref="S46">IFERROR("IEA PRODUCT: " &amp; getlist(R46,'Pri flows'!$I$3:$J$68,2),"")</f>
        <v/>
      </c>
      <c r="T46" t="s">
        <v>109</v>
      </c>
      <c r="V46" t="str">
        <f t="shared" si="0"/>
        <v/>
      </c>
      <c r="X46" t="str">
        <f t="shared" si="1"/>
        <v/>
      </c>
      <c r="AA46" t="str">
        <f>IF(COUNTIF($AA$5:AA45,E46)=0,E46,"\I:")</f>
        <v>INDNGA</v>
      </c>
      <c r="AC46" t="s">
        <v>109</v>
      </c>
      <c r="AE46" t="str">
        <f t="shared" si="2"/>
        <v/>
      </c>
      <c r="AG46" t="str">
        <f t="shared" si="3"/>
        <v/>
      </c>
    </row>
    <row r="47" spans="3:33">
      <c r="C47" t="s">
        <v>286</v>
      </c>
      <c r="D47" t="s">
        <v>41</v>
      </c>
      <c r="E47" s="1" t="s">
        <v>203</v>
      </c>
      <c r="F47" s="8">
        <v>1</v>
      </c>
      <c r="G47" s="1">
        <v>1</v>
      </c>
      <c r="H47" s="1">
        <v>1</v>
      </c>
      <c r="J47" t="s">
        <v>322</v>
      </c>
      <c r="K47" t="s">
        <v>286</v>
      </c>
      <c r="L47" t="s">
        <v>362</v>
      </c>
      <c r="M47" s="8" t="s">
        <v>109</v>
      </c>
      <c r="N47" s="8" t="s">
        <v>163</v>
      </c>
      <c r="O47" s="8"/>
      <c r="R47" t="str">
        <f>IF(COUNTIF($R$5:R46,D47)=0,D47,"\I:")</f>
        <v>\I:</v>
      </c>
      <c r="S47" t="str" cm="1">
        <f t="array" ref="S47">IFERROR("IEA PRODUCT: " &amp; getlist(R47,'Pri flows'!$I$3:$J$68,2),"")</f>
        <v/>
      </c>
      <c r="T47" t="s">
        <v>109</v>
      </c>
      <c r="V47" t="str">
        <f t="shared" si="0"/>
        <v/>
      </c>
      <c r="X47" t="str">
        <f t="shared" si="1"/>
        <v/>
      </c>
      <c r="AA47" t="str">
        <f>IF(COUNTIF($AA$5:AA46,E47)=0,E47,"\I:")</f>
        <v>INDOIL</v>
      </c>
      <c r="AC47" t="s">
        <v>109</v>
      </c>
      <c r="AE47" t="str">
        <f t="shared" si="2"/>
        <v/>
      </c>
      <c r="AG47" t="str">
        <f t="shared" si="3"/>
        <v/>
      </c>
    </row>
    <row r="48" spans="3:33">
      <c r="C48" t="s">
        <v>287</v>
      </c>
      <c r="D48" t="s">
        <v>53</v>
      </c>
      <c r="E48" s="1" t="s">
        <v>130</v>
      </c>
      <c r="F48" s="8">
        <v>1</v>
      </c>
      <c r="G48" s="1">
        <v>1</v>
      </c>
      <c r="H48" s="1">
        <v>1</v>
      </c>
      <c r="J48" t="s">
        <v>322</v>
      </c>
      <c r="K48" t="s">
        <v>287</v>
      </c>
      <c r="L48" t="s">
        <v>363</v>
      </c>
      <c r="M48" s="8" t="s">
        <v>109</v>
      </c>
      <c r="N48" s="8" t="s">
        <v>163</v>
      </c>
      <c r="O48" s="8"/>
      <c r="R48" t="str">
        <f>IF(COUNTIF($R$5:R47,D48)=0,D48,"\I:")</f>
        <v>COAOVC</v>
      </c>
      <c r="S48" t="str" cm="1">
        <f t="array" ref="S48">IFERROR("IEA PRODUCT: " &amp; getlist(R48,'Pri flows'!$I$3:$J$68,2),"")</f>
        <v>IEA PRODUCT: OVENCOKE</v>
      </c>
      <c r="T48" t="s">
        <v>109</v>
      </c>
      <c r="V48" t="str">
        <f t="shared" si="0"/>
        <v/>
      </c>
      <c r="X48" t="str">
        <f t="shared" si="1"/>
        <v/>
      </c>
      <c r="AA48" t="str">
        <f>IF(COUNTIF($AA$5:AA47,E48)=0,E48,"\I:")</f>
        <v>INDOVC</v>
      </c>
      <c r="AC48" t="s">
        <v>109</v>
      </c>
      <c r="AE48" t="str">
        <f t="shared" si="2"/>
        <v/>
      </c>
      <c r="AG48" t="str">
        <f t="shared" si="3"/>
        <v/>
      </c>
    </row>
    <row r="49" spans="3:33">
      <c r="C49" t="s">
        <v>516</v>
      </c>
      <c r="D49" t="s">
        <v>510</v>
      </c>
      <c r="E49" s="1" t="s">
        <v>517</v>
      </c>
      <c r="F49" s="8">
        <v>1</v>
      </c>
      <c r="G49" s="1">
        <v>1</v>
      </c>
      <c r="H49" s="1">
        <v>1</v>
      </c>
      <c r="J49" t="s">
        <v>322</v>
      </c>
      <c r="K49" t="s">
        <v>516</v>
      </c>
      <c r="L49" t="s">
        <v>518</v>
      </c>
      <c r="M49" s="8" t="s">
        <v>109</v>
      </c>
      <c r="N49" s="8" t="s">
        <v>163</v>
      </c>
      <c r="O49" s="8"/>
      <c r="R49" t="str">
        <f>IF(COUNTIF($R$5:R48,D49)=0,D49,"\I:")</f>
        <v>\I:</v>
      </c>
      <c r="S49" t="str" cm="1">
        <f t="array" ref="S49">IFERROR("IEA PRODUCT: " &amp; getlist(R49,'Pri flows'!$I$3:$J$68,2),"")</f>
        <v/>
      </c>
      <c r="T49" t="s">
        <v>109</v>
      </c>
      <c r="V49" t="str">
        <f t="shared" si="0"/>
        <v/>
      </c>
      <c r="X49" t="str">
        <f t="shared" si="1"/>
        <v/>
      </c>
      <c r="AA49" t="str">
        <f>IF(COUNTIF($AA$5:AA48,E49)=0,E49,"\I:")</f>
        <v>INDSPV</v>
      </c>
      <c r="AC49" t="s">
        <v>109</v>
      </c>
      <c r="AE49" t="str">
        <f t="shared" si="2"/>
        <v/>
      </c>
      <c r="AG49" t="str">
        <f t="shared" si="3"/>
        <v/>
      </c>
    </row>
    <row r="50" spans="3:33">
      <c r="C50" t="s">
        <v>519</v>
      </c>
      <c r="D50" t="s">
        <v>503</v>
      </c>
      <c r="E50" s="1" t="s">
        <v>520</v>
      </c>
      <c r="F50" s="8">
        <v>1</v>
      </c>
      <c r="G50" s="1">
        <v>1</v>
      </c>
      <c r="H50" s="1">
        <v>1</v>
      </c>
      <c r="J50" t="s">
        <v>322</v>
      </c>
      <c r="K50" t="s">
        <v>519</v>
      </c>
      <c r="L50" t="s">
        <v>521</v>
      </c>
      <c r="M50" s="8" t="s">
        <v>109</v>
      </c>
      <c r="N50" s="8" t="s">
        <v>163</v>
      </c>
      <c r="O50" s="8"/>
      <c r="R50" t="str">
        <f>IF(COUNTIF($R$5:R49,D50)=0,D50,"\I:")</f>
        <v>\I:</v>
      </c>
      <c r="S50" t="str" cm="1">
        <f t="array" ref="S50">IFERROR("IEA PRODUCT: " &amp; getlist(R50,'Pri flows'!$I$3:$J$68,2),"")</f>
        <v/>
      </c>
      <c r="T50" t="s">
        <v>109</v>
      </c>
      <c r="V50" t="str">
        <f t="shared" si="0"/>
        <v/>
      </c>
      <c r="X50" t="str">
        <f t="shared" si="1"/>
        <v/>
      </c>
      <c r="AA50" t="str">
        <f>IF(COUNTIF($AA$5:AA49,E50)=0,E50,"\I:")</f>
        <v>INDSTH</v>
      </c>
      <c r="AC50" t="s">
        <v>109</v>
      </c>
      <c r="AE50" t="str">
        <f t="shared" si="2"/>
        <v/>
      </c>
      <c r="AG50" t="str">
        <f t="shared" si="3"/>
        <v/>
      </c>
    </row>
    <row r="51" spans="3:33">
      <c r="C51" t="s">
        <v>288</v>
      </c>
      <c r="D51" t="s">
        <v>60</v>
      </c>
      <c r="E51" s="1" t="s">
        <v>73</v>
      </c>
      <c r="F51" s="8">
        <v>1</v>
      </c>
      <c r="G51" s="1">
        <v>1</v>
      </c>
      <c r="H51" s="1">
        <v>1</v>
      </c>
      <c r="J51" t="s">
        <v>322</v>
      </c>
      <c r="K51" t="s">
        <v>288</v>
      </c>
      <c r="L51" t="s">
        <v>364</v>
      </c>
      <c r="M51" s="8" t="s">
        <v>109</v>
      </c>
      <c r="N51" s="8" t="s">
        <v>163</v>
      </c>
      <c r="O51" s="8"/>
      <c r="R51" t="str">
        <f>IF(COUNTIF($R$5:R50,D51)=0,D51,"\I:")</f>
        <v>\I:</v>
      </c>
      <c r="S51" t="str" cm="1">
        <f t="array" ref="S51">IFERROR("IEA PRODUCT: " &amp; getlist(R51,'Pri flows'!$I$3:$J$68,2),"")</f>
        <v/>
      </c>
      <c r="T51" t="s">
        <v>109</v>
      </c>
      <c r="V51" t="str">
        <f t="shared" si="0"/>
        <v/>
      </c>
      <c r="X51" t="str">
        <f t="shared" si="1"/>
        <v/>
      </c>
      <c r="AA51" t="str">
        <f>IF(COUNTIF($AA$5:AA50,E51)=0,E51,"\I:")</f>
        <v>INDTID</v>
      </c>
      <c r="AC51" t="s">
        <v>109</v>
      </c>
      <c r="AE51" t="str">
        <f t="shared" si="2"/>
        <v/>
      </c>
      <c r="AG51" t="str">
        <f t="shared" si="3"/>
        <v/>
      </c>
    </row>
    <row r="52" spans="3:33">
      <c r="C52" t="s">
        <v>289</v>
      </c>
      <c r="D52" t="s">
        <v>62</v>
      </c>
      <c r="E52" s="1" t="s">
        <v>74</v>
      </c>
      <c r="F52" s="8">
        <v>1</v>
      </c>
      <c r="G52" s="1">
        <v>1</v>
      </c>
      <c r="H52" s="1">
        <v>1</v>
      </c>
      <c r="J52" t="s">
        <v>322</v>
      </c>
      <c r="K52" t="s">
        <v>289</v>
      </c>
      <c r="L52" t="s">
        <v>365</v>
      </c>
      <c r="M52" s="8" t="s">
        <v>109</v>
      </c>
      <c r="N52" s="8" t="s">
        <v>163</v>
      </c>
      <c r="O52" s="8"/>
      <c r="R52" t="str">
        <f>IF(COUNTIF($R$5:R51,D52)=0,D52,"\I:")</f>
        <v>\I:</v>
      </c>
      <c r="S52" t="str" cm="1">
        <f t="array" ref="S52">IFERROR("IEA PRODUCT: " &amp; getlist(R52,'Pri flows'!$I$3:$J$68,2),"")</f>
        <v/>
      </c>
      <c r="T52" t="s">
        <v>109</v>
      </c>
      <c r="V52" t="str">
        <f t="shared" si="0"/>
        <v/>
      </c>
      <c r="X52" t="str">
        <f t="shared" si="1"/>
        <v/>
      </c>
      <c r="AA52" t="str">
        <f>IF(COUNTIF($AA$5:AA51,E52)=0,E52,"\I:")</f>
        <v>INDWIN</v>
      </c>
      <c r="AC52" t="s">
        <v>109</v>
      </c>
      <c r="AE52" t="str">
        <f t="shared" si="2"/>
        <v/>
      </c>
      <c r="AG52" t="str">
        <f t="shared" si="3"/>
        <v/>
      </c>
    </row>
    <row r="53" spans="3:33">
      <c r="C53" t="s">
        <v>290</v>
      </c>
      <c r="D53" t="s">
        <v>55</v>
      </c>
      <c r="E53" s="1" t="s">
        <v>137</v>
      </c>
      <c r="F53" s="8">
        <v>1</v>
      </c>
      <c r="G53" s="1">
        <v>1</v>
      </c>
      <c r="H53" s="1">
        <v>1</v>
      </c>
      <c r="J53" t="s">
        <v>322</v>
      </c>
      <c r="K53" t="s">
        <v>290</v>
      </c>
      <c r="L53" t="s">
        <v>366</v>
      </c>
      <c r="M53" s="8" t="s">
        <v>109</v>
      </c>
      <c r="N53" s="8" t="s">
        <v>163</v>
      </c>
      <c r="O53" s="8"/>
      <c r="R53" t="str">
        <f>IF(COUNTIF($R$5:R52,D53)=0,D53,"\I:")</f>
        <v>\I:</v>
      </c>
      <c r="S53" t="str" cm="1">
        <f t="array" ref="S53">IFERROR("IEA PRODUCT: " &amp; getlist(R53,'Pri flows'!$I$3:$J$68,2),"")</f>
        <v/>
      </c>
      <c r="T53" t="s">
        <v>109</v>
      </c>
      <c r="V53" t="str">
        <f t="shared" si="0"/>
        <v/>
      </c>
      <c r="X53" t="str">
        <f t="shared" si="1"/>
        <v/>
      </c>
      <c r="AA53" t="str">
        <f>IF(COUNTIF($AA$5:AA52,E53)=0,E53,"\I:")</f>
        <v>RESBIO</v>
      </c>
      <c r="AC53" t="s">
        <v>109</v>
      </c>
      <c r="AE53" t="str">
        <f t="shared" si="2"/>
        <v/>
      </c>
      <c r="AG53" t="str">
        <f t="shared" si="3"/>
        <v/>
      </c>
    </row>
    <row r="54" spans="3:33">
      <c r="C54" t="s">
        <v>291</v>
      </c>
      <c r="D54" t="s">
        <v>6</v>
      </c>
      <c r="E54" s="1" t="s">
        <v>135</v>
      </c>
      <c r="F54" s="8">
        <v>1</v>
      </c>
      <c r="G54" s="1">
        <v>1</v>
      </c>
      <c r="H54" s="1">
        <v>1</v>
      </c>
      <c r="J54" t="s">
        <v>322</v>
      </c>
      <c r="K54" t="s">
        <v>291</v>
      </c>
      <c r="L54" t="s">
        <v>367</v>
      </c>
      <c r="M54" s="8" t="s">
        <v>109</v>
      </c>
      <c r="N54" s="8" t="s">
        <v>163</v>
      </c>
      <c r="O54" s="8"/>
      <c r="R54" t="str">
        <f>IF(COUNTIF($R$5:R53,D54)=0,D54,"\I:")</f>
        <v>\I:</v>
      </c>
      <c r="S54" t="str" cm="1">
        <f t="array" ref="S54">IFERROR("IEA PRODUCT: " &amp; getlist(R54,'Pri flows'!$I$3:$J$68,2),"")</f>
        <v/>
      </c>
      <c r="T54" t="s">
        <v>109</v>
      </c>
      <c r="V54" t="str">
        <f t="shared" si="0"/>
        <v/>
      </c>
      <c r="X54" t="str">
        <f t="shared" si="1"/>
        <v/>
      </c>
      <c r="AA54" t="str">
        <f>IF(COUNTIF($AA$5:AA53,E54)=0,E54,"\I:")</f>
        <v>RESCOA</v>
      </c>
      <c r="AC54" t="s">
        <v>109</v>
      </c>
      <c r="AE54" t="str">
        <f t="shared" si="2"/>
        <v/>
      </c>
      <c r="AG54" t="str">
        <f t="shared" si="3"/>
        <v/>
      </c>
    </row>
    <row r="55" spans="3:33">
      <c r="C55" t="s">
        <v>292</v>
      </c>
      <c r="D55" t="s">
        <v>5</v>
      </c>
      <c r="E55" s="1" t="s">
        <v>140</v>
      </c>
      <c r="F55" s="8">
        <v>1</v>
      </c>
      <c r="G55" s="1">
        <v>1</v>
      </c>
      <c r="H55" s="1">
        <v>1</v>
      </c>
      <c r="J55" t="s">
        <v>322</v>
      </c>
      <c r="K55" t="s">
        <v>292</v>
      </c>
      <c r="L55" t="s">
        <v>368</v>
      </c>
      <c r="M55" s="8" t="s">
        <v>109</v>
      </c>
      <c r="N55" s="8" t="s">
        <v>163</v>
      </c>
      <c r="O55" s="8" t="s">
        <v>326</v>
      </c>
      <c r="R55" t="str">
        <f>IF(COUNTIF($R$5:R54,D55)=0,D55,"\I:")</f>
        <v>\I:</v>
      </c>
      <c r="S55" t="str" cm="1">
        <f t="array" ref="S55">IFERROR("IEA PRODUCT: " &amp; getlist(R55,'Pri flows'!$I$3:$J$68,2),"")</f>
        <v/>
      </c>
      <c r="T55" t="s">
        <v>109</v>
      </c>
      <c r="V55" t="str">
        <f t="shared" si="0"/>
        <v/>
      </c>
      <c r="X55" t="str">
        <f t="shared" si="1"/>
        <v/>
      </c>
      <c r="AA55" t="str">
        <f>IF(COUNTIF($AA$5:AA54,E55)=0,E55,"\I:")</f>
        <v>RESELC</v>
      </c>
      <c r="AC55" t="s">
        <v>109</v>
      </c>
      <c r="AE55" t="str">
        <f t="shared" si="2"/>
        <v>DAYNITE</v>
      </c>
      <c r="AG55" t="str">
        <f t="shared" si="3"/>
        <v>ELC</v>
      </c>
    </row>
    <row r="56" spans="3:33">
      <c r="C56" t="s">
        <v>293</v>
      </c>
      <c r="D56" t="s">
        <v>27</v>
      </c>
      <c r="E56" s="1" t="s">
        <v>141</v>
      </c>
      <c r="F56" s="8">
        <v>1</v>
      </c>
      <c r="G56" s="1">
        <v>1</v>
      </c>
      <c r="H56" s="1">
        <v>1</v>
      </c>
      <c r="J56" t="s">
        <v>322</v>
      </c>
      <c r="K56" t="s">
        <v>293</v>
      </c>
      <c r="L56" t="s">
        <v>369</v>
      </c>
      <c r="M56" s="8" t="s">
        <v>109</v>
      </c>
      <c r="N56" s="8" t="s">
        <v>163</v>
      </c>
      <c r="O56" s="8"/>
      <c r="R56" t="str">
        <f>IF(COUNTIF($R$5:R55,D56)=0,D56,"\I:")</f>
        <v>\I:</v>
      </c>
      <c r="S56" t="str" cm="1">
        <f t="array" ref="S56">IFERROR("IEA PRODUCT: " &amp; getlist(R56,'Pri flows'!$I$3:$J$68,2),"")</f>
        <v/>
      </c>
      <c r="T56" t="s">
        <v>109</v>
      </c>
      <c r="V56" t="str">
        <f t="shared" si="0"/>
        <v/>
      </c>
      <c r="X56" t="str">
        <f t="shared" si="1"/>
        <v/>
      </c>
      <c r="AA56" t="str">
        <f>IF(COUNTIF($AA$5:AA55,E56)=0,E56,"\I:")</f>
        <v>RESGEO</v>
      </c>
      <c r="AC56" t="s">
        <v>109</v>
      </c>
      <c r="AE56" t="str">
        <f t="shared" si="2"/>
        <v/>
      </c>
      <c r="AG56" t="str">
        <f t="shared" si="3"/>
        <v/>
      </c>
    </row>
    <row r="57" spans="3:33">
      <c r="C57" t="s">
        <v>294</v>
      </c>
      <c r="D57" t="s">
        <v>29</v>
      </c>
      <c r="E57" s="1" t="s">
        <v>142</v>
      </c>
      <c r="F57" s="8">
        <v>1</v>
      </c>
      <c r="G57" s="1">
        <v>1</v>
      </c>
      <c r="H57" s="1">
        <v>1</v>
      </c>
      <c r="J57" t="s">
        <v>322</v>
      </c>
      <c r="K57" t="s">
        <v>294</v>
      </c>
      <c r="L57" t="s">
        <v>370</v>
      </c>
      <c r="M57" s="8" t="s">
        <v>109</v>
      </c>
      <c r="N57" s="8" t="s">
        <v>163</v>
      </c>
      <c r="O57" s="8" t="s">
        <v>329</v>
      </c>
      <c r="R57" t="str">
        <f>IF(COUNTIF($R$5:R56,D57)=0,D57,"\I:")</f>
        <v>\I:</v>
      </c>
      <c r="S57" t="str" cm="1">
        <f t="array" ref="S57">IFERROR("IEA PRODUCT: " &amp; getlist(R57,'Pri flows'!$I$3:$J$68,2),"")</f>
        <v/>
      </c>
      <c r="T57" t="s">
        <v>109</v>
      </c>
      <c r="V57" t="str">
        <f t="shared" si="0"/>
        <v/>
      </c>
      <c r="X57" t="str">
        <f t="shared" si="1"/>
        <v/>
      </c>
      <c r="AA57" t="str">
        <f>IF(COUNTIF($AA$5:AA56,E57)=0,E57,"\I:")</f>
        <v>RESHET</v>
      </c>
      <c r="AC57" t="s">
        <v>109</v>
      </c>
      <c r="AE57" t="str">
        <f t="shared" si="2"/>
        <v>SEASON</v>
      </c>
      <c r="AG57" t="str">
        <f t="shared" si="3"/>
        <v>LTHEAT</v>
      </c>
    </row>
    <row r="58" spans="3:33">
      <c r="C58" t="s">
        <v>295</v>
      </c>
      <c r="D58" t="s">
        <v>52</v>
      </c>
      <c r="E58" s="1" t="s">
        <v>136</v>
      </c>
      <c r="F58" s="8">
        <v>1</v>
      </c>
      <c r="G58" s="1">
        <v>1</v>
      </c>
      <c r="H58" s="1">
        <v>1</v>
      </c>
      <c r="J58" t="s">
        <v>322</v>
      </c>
      <c r="K58" t="s">
        <v>295</v>
      </c>
      <c r="L58" t="s">
        <v>371</v>
      </c>
      <c r="M58" s="8" t="s">
        <v>109</v>
      </c>
      <c r="N58" s="8" t="s">
        <v>163</v>
      </c>
      <c r="O58" s="8"/>
      <c r="R58" t="str">
        <f>IF(COUNTIF($R$5:R57,D58)=0,D58,"\I:")</f>
        <v>\I:</v>
      </c>
      <c r="S58" t="str" cm="1">
        <f t="array" ref="S58">IFERROR("IEA PRODUCT: " &amp; getlist(R58,'Pri flows'!$I$3:$J$68,2),"")</f>
        <v/>
      </c>
      <c r="T58" t="s">
        <v>109</v>
      </c>
      <c r="V58" t="str">
        <f t="shared" si="0"/>
        <v/>
      </c>
      <c r="X58" t="str">
        <f t="shared" si="1"/>
        <v/>
      </c>
      <c r="AA58" t="str">
        <f>IF(COUNTIF($AA$5:AA57,E58)=0,E58,"\I:")</f>
        <v>RESKER</v>
      </c>
      <c r="AC58" t="s">
        <v>109</v>
      </c>
      <c r="AE58" t="str">
        <f t="shared" si="2"/>
        <v/>
      </c>
      <c r="AG58" t="str">
        <f t="shared" si="3"/>
        <v/>
      </c>
    </row>
    <row r="59" spans="3:33">
      <c r="C59" t="s">
        <v>296</v>
      </c>
      <c r="D59" t="s">
        <v>34</v>
      </c>
      <c r="E59" s="1" t="s">
        <v>143</v>
      </c>
      <c r="F59" s="8">
        <v>1</v>
      </c>
      <c r="G59" s="1">
        <v>1</v>
      </c>
      <c r="H59" s="1">
        <v>1</v>
      </c>
      <c r="J59" t="s">
        <v>322</v>
      </c>
      <c r="K59" t="s">
        <v>296</v>
      </c>
      <c r="L59" t="s">
        <v>372</v>
      </c>
      <c r="M59" s="8" t="s">
        <v>109</v>
      </c>
      <c r="N59" s="8" t="s">
        <v>163</v>
      </c>
      <c r="O59" s="8"/>
      <c r="R59" t="str">
        <f>IF(COUNTIF($R$5:R58,D59)=0,D59,"\I:")</f>
        <v>\I:</v>
      </c>
      <c r="S59" t="str" cm="1">
        <f t="array" ref="S59">IFERROR("IEA PRODUCT: " &amp; getlist(R59,'Pri flows'!$I$3:$J$68,2),"")</f>
        <v/>
      </c>
      <c r="T59" t="s">
        <v>109</v>
      </c>
      <c r="V59" t="str">
        <f t="shared" si="0"/>
        <v/>
      </c>
      <c r="X59" t="str">
        <f t="shared" si="1"/>
        <v/>
      </c>
      <c r="AA59" t="str">
        <f>IF(COUNTIF($AA$5:AA58,E59)=0,E59,"\I:")</f>
        <v>RESLPG</v>
      </c>
      <c r="AC59" t="s">
        <v>109</v>
      </c>
      <c r="AE59" t="str">
        <f t="shared" si="2"/>
        <v/>
      </c>
      <c r="AG59" t="str">
        <f t="shared" si="3"/>
        <v/>
      </c>
    </row>
    <row r="60" spans="3:33">
      <c r="C60" t="s">
        <v>297</v>
      </c>
      <c r="D60" t="s">
        <v>39</v>
      </c>
      <c r="E60" s="1" t="s">
        <v>138</v>
      </c>
      <c r="F60" s="8">
        <v>1</v>
      </c>
      <c r="G60" s="1">
        <v>1</v>
      </c>
      <c r="H60" s="1">
        <v>1</v>
      </c>
      <c r="J60" t="s">
        <v>322</v>
      </c>
      <c r="K60" t="s">
        <v>297</v>
      </c>
      <c r="L60" t="s">
        <v>373</v>
      </c>
      <c r="M60" s="8" t="s">
        <v>109</v>
      </c>
      <c r="N60" s="8" t="s">
        <v>163</v>
      </c>
      <c r="O60" s="8"/>
      <c r="R60" t="str">
        <f>IF(COUNTIF($R$5:R59,D60)=0,D60,"\I:")</f>
        <v>\I:</v>
      </c>
      <c r="S60" t="str" cm="1">
        <f t="array" ref="S60">IFERROR("IEA PRODUCT: " &amp; getlist(R60,'Pri flows'!$I$3:$J$68,2),"")</f>
        <v/>
      </c>
      <c r="T60" t="s">
        <v>109</v>
      </c>
      <c r="V60" t="str">
        <f t="shared" si="0"/>
        <v/>
      </c>
      <c r="X60" t="str">
        <f t="shared" si="1"/>
        <v/>
      </c>
      <c r="AA60" t="str">
        <f>IF(COUNTIF($AA$5:AA59,E60)=0,E60,"\I:")</f>
        <v>RESNGA</v>
      </c>
      <c r="AC60" t="s">
        <v>109</v>
      </c>
      <c r="AE60" t="str">
        <f t="shared" si="2"/>
        <v/>
      </c>
      <c r="AG60" t="str">
        <f t="shared" si="3"/>
        <v/>
      </c>
    </row>
    <row r="61" spans="3:33">
      <c r="C61" t="s">
        <v>298</v>
      </c>
      <c r="D61" t="s">
        <v>41</v>
      </c>
      <c r="E61" s="1" t="s">
        <v>139</v>
      </c>
      <c r="F61" s="8">
        <v>1</v>
      </c>
      <c r="G61" s="1">
        <v>1</v>
      </c>
      <c r="H61" s="1">
        <v>1</v>
      </c>
      <c r="J61" t="s">
        <v>322</v>
      </c>
      <c r="K61" t="s">
        <v>298</v>
      </c>
      <c r="L61" t="s">
        <v>374</v>
      </c>
      <c r="M61" s="8" t="s">
        <v>109</v>
      </c>
      <c r="N61" s="8" t="s">
        <v>163</v>
      </c>
      <c r="O61" s="8"/>
      <c r="R61" t="str">
        <f>IF(COUNTIF($R$5:R60,D61)=0,D61,"\I:")</f>
        <v>\I:</v>
      </c>
      <c r="S61" t="str" cm="1">
        <f t="array" ref="S61">IFERROR("IEA PRODUCT: " &amp; getlist(R61,'Pri flows'!$I$3:$J$68,2),"")</f>
        <v/>
      </c>
      <c r="T61" t="s">
        <v>109</v>
      </c>
      <c r="V61" t="str">
        <f t="shared" si="0"/>
        <v/>
      </c>
      <c r="X61" t="str">
        <f t="shared" si="1"/>
        <v/>
      </c>
      <c r="AA61" t="str">
        <f>IF(COUNTIF($AA$5:AA60,E61)=0,E61,"\I:")</f>
        <v>RESOIL</v>
      </c>
      <c r="AC61" t="s">
        <v>109</v>
      </c>
      <c r="AE61" t="str">
        <f t="shared" si="2"/>
        <v/>
      </c>
      <c r="AG61" t="str">
        <f t="shared" si="3"/>
        <v/>
      </c>
    </row>
    <row r="62" spans="3:33">
      <c r="C62" t="s">
        <v>522</v>
      </c>
      <c r="D62" t="s">
        <v>503</v>
      </c>
      <c r="E62" s="1" t="s">
        <v>523</v>
      </c>
      <c r="F62" s="8">
        <v>1</v>
      </c>
      <c r="G62" s="1">
        <v>1</v>
      </c>
      <c r="H62" s="1">
        <v>1</v>
      </c>
      <c r="J62" t="s">
        <v>322</v>
      </c>
      <c r="K62" t="s">
        <v>522</v>
      </c>
      <c r="L62" t="s">
        <v>524</v>
      </c>
      <c r="M62" s="8" t="s">
        <v>109</v>
      </c>
      <c r="N62" s="8" t="s">
        <v>163</v>
      </c>
      <c r="O62" s="8"/>
      <c r="R62" t="str">
        <f>IF(COUNTIF($R$5:R61,D62)=0,D62,"\I:")</f>
        <v>\I:</v>
      </c>
      <c r="S62" t="str" cm="1">
        <f t="array" ref="S62">IFERROR("IEA PRODUCT: " &amp; getlist(R62,'Pri flows'!$I$3:$J$68,2),"")</f>
        <v/>
      </c>
      <c r="T62" t="s">
        <v>109</v>
      </c>
      <c r="V62" t="str">
        <f t="shared" si="0"/>
        <v/>
      </c>
      <c r="X62" t="str">
        <f t="shared" si="1"/>
        <v/>
      </c>
      <c r="AA62" t="str">
        <f>IF(COUNTIF($AA$5:AA61,E62)=0,E62,"\I:")</f>
        <v>RESSTH</v>
      </c>
      <c r="AC62" t="s">
        <v>109</v>
      </c>
      <c r="AE62" t="str">
        <f t="shared" si="2"/>
        <v/>
      </c>
      <c r="AG62" t="str">
        <f t="shared" si="3"/>
        <v/>
      </c>
    </row>
    <row r="63" spans="3:33">
      <c r="C63" t="s">
        <v>299</v>
      </c>
      <c r="D63" t="s">
        <v>9</v>
      </c>
      <c r="E63" s="1" t="s">
        <v>125</v>
      </c>
      <c r="F63" s="8">
        <v>1</v>
      </c>
      <c r="G63" s="1">
        <v>1</v>
      </c>
      <c r="H63" s="1">
        <v>1</v>
      </c>
      <c r="J63" t="s">
        <v>322</v>
      </c>
      <c r="K63" t="s">
        <v>299</v>
      </c>
      <c r="L63" t="s">
        <v>375</v>
      </c>
      <c r="M63" s="8" t="s">
        <v>109</v>
      </c>
      <c r="N63" s="8" t="s">
        <v>163</v>
      </c>
      <c r="O63" s="8"/>
      <c r="R63" t="str">
        <f>IF(COUNTIF($R$5:R62,D63)=0,D63,"\I:")</f>
        <v>BIODST</v>
      </c>
      <c r="S63" t="str" cm="1">
        <f t="array" ref="S63">IFERROR("IEA PRODUCT: " &amp; getlist(R63,'Pri flows'!$I$3:$J$68,2),"")</f>
        <v>IEA PRODUCT: BIODIESEL,OBIOLIQ</v>
      </c>
      <c r="T63" t="s">
        <v>109</v>
      </c>
      <c r="V63" t="str">
        <f t="shared" si="0"/>
        <v/>
      </c>
      <c r="X63" t="str">
        <f t="shared" si="1"/>
        <v/>
      </c>
      <c r="AA63" t="str">
        <f>IF(COUNTIF($AA$5:AA62,E63)=0,E63,"\I:")</f>
        <v>SUPBDS</v>
      </c>
      <c r="AC63" t="s">
        <v>109</v>
      </c>
      <c r="AE63" t="str">
        <f t="shared" si="2"/>
        <v/>
      </c>
      <c r="AG63" t="str">
        <f t="shared" si="3"/>
        <v/>
      </c>
    </row>
    <row r="64" spans="3:33">
      <c r="C64" t="s">
        <v>300</v>
      </c>
      <c r="D64" t="s">
        <v>16</v>
      </c>
      <c r="E64" s="1" t="s">
        <v>128</v>
      </c>
      <c r="F64" s="8">
        <v>1</v>
      </c>
      <c r="G64" s="1">
        <v>1</v>
      </c>
      <c r="H64" s="1">
        <v>1</v>
      </c>
      <c r="J64" t="s">
        <v>322</v>
      </c>
      <c r="K64" t="s">
        <v>300</v>
      </c>
      <c r="L64" t="s">
        <v>376</v>
      </c>
      <c r="M64" s="8" t="s">
        <v>109</v>
      </c>
      <c r="N64" s="8" t="s">
        <v>163</v>
      </c>
      <c r="O64" s="8"/>
      <c r="R64" t="str">
        <f>IF(COUNTIF($R$5:R63,D64)=0,D64,"\I:")</f>
        <v>\I:</v>
      </c>
      <c r="S64" t="str" cm="1">
        <f t="array" ref="S64">IFERROR("IEA PRODUCT: " &amp; getlist(R64,'Pri flows'!$I$3:$J$68,2),"")</f>
        <v/>
      </c>
      <c r="T64" t="s">
        <v>109</v>
      </c>
      <c r="V64" t="str">
        <f t="shared" si="0"/>
        <v/>
      </c>
      <c r="X64" t="str">
        <f t="shared" si="1"/>
        <v/>
      </c>
      <c r="AA64" t="str">
        <f>IF(COUNTIF($AA$5:AA63,E64)=0,E64,"\I:")</f>
        <v>SUPBFG</v>
      </c>
      <c r="AC64" t="s">
        <v>109</v>
      </c>
      <c r="AE64" t="str">
        <f t="shared" si="2"/>
        <v/>
      </c>
      <c r="AG64" t="str">
        <f t="shared" si="3"/>
        <v/>
      </c>
    </row>
    <row r="65" spans="3:33">
      <c r="C65" t="s">
        <v>301</v>
      </c>
      <c r="D65" t="s">
        <v>55</v>
      </c>
      <c r="E65" s="1" t="s">
        <v>122</v>
      </c>
      <c r="F65" s="8">
        <v>1</v>
      </c>
      <c r="G65" s="1">
        <v>1</v>
      </c>
      <c r="H65" s="1">
        <v>1</v>
      </c>
      <c r="J65" t="s">
        <v>322</v>
      </c>
      <c r="K65" t="s">
        <v>301</v>
      </c>
      <c r="L65" t="s">
        <v>377</v>
      </c>
      <c r="M65" s="8" t="s">
        <v>109</v>
      </c>
      <c r="N65" s="8" t="s">
        <v>163</v>
      </c>
      <c r="O65" s="8"/>
      <c r="R65" t="str">
        <f>IF(COUNTIF($R$5:R64,D65)=0,D65,"\I:")</f>
        <v>\I:</v>
      </c>
      <c r="S65" t="str" cm="1">
        <f t="array" ref="S65">IFERROR("IEA PRODUCT: " &amp; getlist(R65,'Pri flows'!$I$3:$J$68,2),"")</f>
        <v/>
      </c>
      <c r="T65" t="s">
        <v>109</v>
      </c>
      <c r="V65" t="str">
        <f t="shared" si="0"/>
        <v/>
      </c>
      <c r="X65" t="str">
        <f t="shared" si="1"/>
        <v/>
      </c>
      <c r="AA65" t="str">
        <f>IF(COUNTIF($AA$5:AA64,E65)=0,E65,"\I:")</f>
        <v>SUPBIO</v>
      </c>
      <c r="AC65" t="s">
        <v>109</v>
      </c>
      <c r="AE65" t="str">
        <f t="shared" si="2"/>
        <v/>
      </c>
      <c r="AG65" t="str">
        <f t="shared" si="3"/>
        <v/>
      </c>
    </row>
    <row r="66" spans="3:33">
      <c r="C66" t="s">
        <v>302</v>
      </c>
      <c r="D66" t="s">
        <v>6</v>
      </c>
      <c r="E66" s="1" t="s">
        <v>124</v>
      </c>
      <c r="F66" s="8">
        <v>1</v>
      </c>
      <c r="G66" s="1">
        <v>1</v>
      </c>
      <c r="H66" s="1">
        <v>1</v>
      </c>
      <c r="J66" t="s">
        <v>322</v>
      </c>
      <c r="K66" t="s">
        <v>302</v>
      </c>
      <c r="L66" t="s">
        <v>378</v>
      </c>
      <c r="M66" s="8" t="s">
        <v>109</v>
      </c>
      <c r="N66" s="8" t="s">
        <v>163</v>
      </c>
      <c r="O66" s="8"/>
      <c r="R66" t="str">
        <f>IF(COUNTIF($R$5:R65,D66)=0,D66,"\I:")</f>
        <v>\I:</v>
      </c>
      <c r="S66" t="str" cm="1">
        <f t="array" ref="S66">IFERROR("IEA PRODUCT: " &amp; getlist(R66,'Pri flows'!$I$3:$J$68,2),"")</f>
        <v/>
      </c>
      <c r="T66" t="s">
        <v>109</v>
      </c>
      <c r="V66" t="str">
        <f t="shared" si="0"/>
        <v/>
      </c>
      <c r="X66" t="str">
        <f t="shared" si="1"/>
        <v/>
      </c>
      <c r="AA66" t="str">
        <f>IF(COUNTIF($AA$5:AA65,E66)=0,E66,"\I:")</f>
        <v>SUPCOA</v>
      </c>
      <c r="AC66" t="s">
        <v>109</v>
      </c>
      <c r="AE66" t="str">
        <f t="shared" si="2"/>
        <v/>
      </c>
      <c r="AG66" t="str">
        <f t="shared" si="3"/>
        <v/>
      </c>
    </row>
    <row r="67" spans="3:33">
      <c r="C67" t="s">
        <v>303</v>
      </c>
      <c r="D67" t="s">
        <v>19</v>
      </c>
      <c r="E67" s="1" t="s">
        <v>131</v>
      </c>
      <c r="F67" s="8">
        <v>1</v>
      </c>
      <c r="G67" s="1">
        <v>1</v>
      </c>
      <c r="H67" s="1">
        <v>1</v>
      </c>
      <c r="J67" t="s">
        <v>322</v>
      </c>
      <c r="K67" t="s">
        <v>303</v>
      </c>
      <c r="L67" t="s">
        <v>379</v>
      </c>
      <c r="M67" s="8" t="s">
        <v>109</v>
      </c>
      <c r="N67" s="8" t="s">
        <v>163</v>
      </c>
      <c r="O67" s="8"/>
      <c r="R67" t="str">
        <f>IF(COUNTIF($R$5:R66,D67)=0,D67,"\I:")</f>
        <v>GASCOG</v>
      </c>
      <c r="S67" t="str" cm="1">
        <f t="array" ref="S67">IFERROR("IEA PRODUCT: " &amp; getlist(R67,'Pri flows'!$I$3:$J$68,2),"")</f>
        <v>IEA PRODUCT: COKEOVGS</v>
      </c>
      <c r="T67" t="s">
        <v>109</v>
      </c>
      <c r="V67" t="str">
        <f t="shared" si="0"/>
        <v/>
      </c>
      <c r="X67" t="str">
        <f t="shared" si="1"/>
        <v/>
      </c>
      <c r="AA67" t="str">
        <f>IF(COUNTIF($AA$5:AA66,E67)=0,E67,"\I:")</f>
        <v>SUPCOG</v>
      </c>
      <c r="AC67" t="s">
        <v>109</v>
      </c>
      <c r="AE67" t="str">
        <f t="shared" si="2"/>
        <v/>
      </c>
      <c r="AG67" t="str">
        <f t="shared" si="3"/>
        <v/>
      </c>
    </row>
    <row r="68" spans="3:33">
      <c r="C68" t="s">
        <v>304</v>
      </c>
      <c r="D68" t="s">
        <v>5</v>
      </c>
      <c r="E68" s="1" t="s">
        <v>127</v>
      </c>
      <c r="F68" s="8">
        <v>1</v>
      </c>
      <c r="G68" s="1">
        <v>1</v>
      </c>
      <c r="H68" s="1">
        <v>1</v>
      </c>
      <c r="J68" t="s">
        <v>322</v>
      </c>
      <c r="K68" t="s">
        <v>304</v>
      </c>
      <c r="L68" t="s">
        <v>380</v>
      </c>
      <c r="M68" s="8" t="s">
        <v>109</v>
      </c>
      <c r="N68" s="8" t="s">
        <v>163</v>
      </c>
      <c r="O68" s="8" t="s">
        <v>326</v>
      </c>
      <c r="R68" t="str">
        <f>IF(COUNTIF($R$5:R67,D68)=0,D68,"\I:")</f>
        <v>\I:</v>
      </c>
      <c r="S68" t="str" cm="1">
        <f t="array" ref="S68">IFERROR("IEA PRODUCT: " &amp; getlist(R68,'Pri flows'!$I$3:$J$68,2),"")</f>
        <v/>
      </c>
      <c r="T68" t="s">
        <v>109</v>
      </c>
      <c r="V68" t="str">
        <f t="shared" si="0"/>
        <v/>
      </c>
      <c r="X68" t="str">
        <f t="shared" si="1"/>
        <v/>
      </c>
      <c r="AA68" t="str">
        <f>IF(COUNTIF($AA$5:AA67,E68)=0,E68,"\I:")</f>
        <v>SUPELC</v>
      </c>
      <c r="AC68" t="s">
        <v>109</v>
      </c>
      <c r="AE68" t="str">
        <f t="shared" si="2"/>
        <v>DAYNITE</v>
      </c>
      <c r="AG68" t="str">
        <f t="shared" si="3"/>
        <v>ELC</v>
      </c>
    </row>
    <row r="69" spans="3:33">
      <c r="C69" t="s">
        <v>305</v>
      </c>
      <c r="D69" t="s">
        <v>29</v>
      </c>
      <c r="E69" s="1" t="s">
        <v>129</v>
      </c>
      <c r="F69" s="8">
        <v>1</v>
      </c>
      <c r="G69" s="1">
        <v>1</v>
      </c>
      <c r="H69" s="1">
        <v>1</v>
      </c>
      <c r="J69" t="s">
        <v>322</v>
      </c>
      <c r="K69" t="s">
        <v>305</v>
      </c>
      <c r="L69" t="s">
        <v>381</v>
      </c>
      <c r="M69" s="8" t="s">
        <v>109</v>
      </c>
      <c r="N69" s="8" t="s">
        <v>163</v>
      </c>
      <c r="O69" s="8" t="s">
        <v>329</v>
      </c>
      <c r="R69" t="str">
        <f>IF(COUNTIF($R$5:R68,D69)=0,D69,"\I:")</f>
        <v>\I:</v>
      </c>
      <c r="S69" t="str" cm="1">
        <f t="array" ref="S69">IFERROR("IEA PRODUCT: " &amp; getlist(R69,'Pri flows'!$I$3:$J$68,2),"")</f>
        <v/>
      </c>
      <c r="T69" t="s">
        <v>109</v>
      </c>
      <c r="V69" t="str">
        <f t="shared" si="0"/>
        <v/>
      </c>
      <c r="X69" t="str">
        <f t="shared" si="1"/>
        <v/>
      </c>
      <c r="AA69" t="str">
        <f>IF(COUNTIF($AA$5:AA68,E69)=0,E69,"\I:")</f>
        <v>SUPHET</v>
      </c>
      <c r="AC69" t="s">
        <v>109</v>
      </c>
      <c r="AE69" t="str">
        <f t="shared" si="2"/>
        <v>SEASON</v>
      </c>
      <c r="AG69" t="str">
        <f t="shared" si="3"/>
        <v>LTHEAT</v>
      </c>
    </row>
    <row r="70" spans="3:33">
      <c r="C70" t="s">
        <v>306</v>
      </c>
      <c r="D70" t="s">
        <v>39</v>
      </c>
      <c r="E70" s="1" t="s">
        <v>126</v>
      </c>
      <c r="F70" s="8">
        <v>1</v>
      </c>
      <c r="G70" s="1">
        <v>1</v>
      </c>
      <c r="H70" s="1">
        <v>1</v>
      </c>
      <c r="J70" t="s">
        <v>322</v>
      </c>
      <c r="K70" t="s">
        <v>306</v>
      </c>
      <c r="L70" t="s">
        <v>382</v>
      </c>
      <c r="M70" s="8" t="s">
        <v>109</v>
      </c>
      <c r="N70" s="8" t="s">
        <v>163</v>
      </c>
      <c r="O70" s="8"/>
      <c r="R70" t="str">
        <f>IF(COUNTIF($R$5:R69,D70)=0,D70,"\I:")</f>
        <v>\I:</v>
      </c>
      <c r="S70" t="str" cm="1">
        <f t="array" ref="S70">IFERROR("IEA PRODUCT: " &amp; getlist(R70,'Pri flows'!$I$3:$J$68,2),"")</f>
        <v/>
      </c>
      <c r="T70" t="s">
        <v>109</v>
      </c>
      <c r="V70" t="str">
        <f t="shared" ref="V70:V133" si="4">IFERROR(VLOOKUP($R70,$AJ$4:$AL$22,2,FALSE),"")</f>
        <v/>
      </c>
      <c r="X70" t="str">
        <f t="shared" ref="X70:X133" si="5">IFERROR(VLOOKUP($R70,$AJ$4:$AL$22,3,FALSE),"")</f>
        <v/>
      </c>
      <c r="AA70" t="str">
        <f>IF(COUNTIF($AA$5:AA69,E70)=0,E70,"\I:")</f>
        <v>SUPNGA</v>
      </c>
      <c r="AC70" t="s">
        <v>109</v>
      </c>
      <c r="AE70" t="str">
        <f t="shared" ref="AE70:AE133" si="6">IF(O70="","",O70)</f>
        <v/>
      </c>
      <c r="AG70" t="str">
        <f t="shared" si="3"/>
        <v/>
      </c>
    </row>
    <row r="71" spans="3:33">
      <c r="C71" t="s">
        <v>307</v>
      </c>
      <c r="D71" t="s">
        <v>50</v>
      </c>
      <c r="E71" s="1" t="s">
        <v>123</v>
      </c>
      <c r="F71" s="8">
        <v>1</v>
      </c>
      <c r="G71" s="1">
        <v>1</v>
      </c>
      <c r="H71" s="1">
        <v>1</v>
      </c>
      <c r="J71" t="s">
        <v>322</v>
      </c>
      <c r="K71" t="s">
        <v>307</v>
      </c>
      <c r="L71" t="s">
        <v>383</v>
      </c>
      <c r="M71" s="8" t="s">
        <v>109</v>
      </c>
      <c r="N71" s="8" t="s">
        <v>163</v>
      </c>
      <c r="O71" s="8"/>
      <c r="R71" t="str">
        <f>IF(COUNTIF($R$5:R70,D71)=0,D71,"\I:")</f>
        <v>OILNSP</v>
      </c>
      <c r="S71" t="str" cm="1">
        <f t="array" ref="S71">IFERROR("IEA PRODUCT: " &amp; getlist(R71,'Pri flows'!$I$3:$J$68,2),"")</f>
        <v>IEA PRODUCT: ONONSPEC</v>
      </c>
      <c r="T71" t="s">
        <v>109</v>
      </c>
      <c r="V71" t="str">
        <f t="shared" si="4"/>
        <v/>
      </c>
      <c r="X71" t="str">
        <f t="shared" si="5"/>
        <v/>
      </c>
      <c r="AA71" t="str">
        <f>IF(COUNTIF($AA$5:AA70,E71)=0,E71,"\I:")</f>
        <v>SUPOIL</v>
      </c>
      <c r="AC71" t="s">
        <v>109</v>
      </c>
      <c r="AE71" t="str">
        <f t="shared" si="6"/>
        <v/>
      </c>
      <c r="AG71" t="str">
        <f t="shared" si="3"/>
        <v/>
      </c>
    </row>
    <row r="72" spans="3:33">
      <c r="C72" t="s">
        <v>308</v>
      </c>
      <c r="D72" t="s">
        <v>57</v>
      </c>
      <c r="E72" s="1" t="s">
        <v>132</v>
      </c>
      <c r="F72" s="8">
        <v>1</v>
      </c>
      <c r="G72" s="1">
        <v>1</v>
      </c>
      <c r="H72" s="1">
        <v>1</v>
      </c>
      <c r="J72" t="s">
        <v>322</v>
      </c>
      <c r="K72" t="s">
        <v>308</v>
      </c>
      <c r="L72" t="s">
        <v>384</v>
      </c>
      <c r="M72" s="8" t="s">
        <v>109</v>
      </c>
      <c r="N72" s="8" t="s">
        <v>163</v>
      </c>
      <c r="O72" s="8"/>
      <c r="R72" t="str">
        <f>IF(COUNTIF($R$5:R71,D72)=0,D72,"\I:")</f>
        <v>GASRFG</v>
      </c>
      <c r="S72" t="str" cm="1">
        <f t="array" ref="S72">IFERROR("IEA PRODUCT: " &amp; getlist(R72,'Pri flows'!$I$3:$J$68,2),"")</f>
        <v>IEA PRODUCT: REFINGAS</v>
      </c>
      <c r="T72" t="s">
        <v>109</v>
      </c>
      <c r="V72" t="str">
        <f t="shared" si="4"/>
        <v/>
      </c>
      <c r="X72" t="str">
        <f t="shared" si="5"/>
        <v/>
      </c>
      <c r="AA72" t="str">
        <f>IF(COUNTIF($AA$5:AA71,E72)=0,E72,"\I:")</f>
        <v>SUPRFG</v>
      </c>
      <c r="AC72" t="s">
        <v>109</v>
      </c>
      <c r="AE72" t="str">
        <f t="shared" si="6"/>
        <v/>
      </c>
      <c r="AG72" t="str">
        <f t="shared" si="3"/>
        <v/>
      </c>
    </row>
    <row r="73" spans="3:33">
      <c r="C73" t="s">
        <v>309</v>
      </c>
      <c r="D73" t="s">
        <v>41</v>
      </c>
      <c r="E73" s="1" t="s">
        <v>133</v>
      </c>
      <c r="F73" s="8">
        <v>1</v>
      </c>
      <c r="G73" s="1">
        <v>1</v>
      </c>
      <c r="H73" s="1">
        <v>1</v>
      </c>
      <c r="J73" t="s">
        <v>322</v>
      </c>
      <c r="K73" t="s">
        <v>309</v>
      </c>
      <c r="L73" t="s">
        <v>385</v>
      </c>
      <c r="M73" s="8" t="s">
        <v>109</v>
      </c>
      <c r="N73" s="8" t="s">
        <v>163</v>
      </c>
      <c r="O73" s="8"/>
      <c r="R73" t="str">
        <f>IF(COUNTIF($R$5:R72,D73)=0,D73,"\I:")</f>
        <v>\I:</v>
      </c>
      <c r="S73" t="str" cm="1">
        <f t="array" ref="S73">IFERROR("IEA PRODUCT: " &amp; getlist(R73,'Pri flows'!$I$3:$J$68,2),"")</f>
        <v/>
      </c>
      <c r="T73" t="s">
        <v>109</v>
      </c>
      <c r="V73" t="str">
        <f t="shared" si="4"/>
        <v/>
      </c>
      <c r="X73" t="str">
        <f t="shared" si="5"/>
        <v/>
      </c>
      <c r="AA73" t="str">
        <f>IF(COUNTIF($AA$5:AA72,E73)=0,E73,"\I:")</f>
        <v>SUPRPP</v>
      </c>
      <c r="AC73" t="s">
        <v>109</v>
      </c>
      <c r="AE73" t="str">
        <f t="shared" si="6"/>
        <v/>
      </c>
      <c r="AG73" t="str">
        <f t="shared" si="3"/>
        <v/>
      </c>
    </row>
    <row r="74" spans="3:33">
      <c r="C74" t="s">
        <v>310</v>
      </c>
      <c r="D74" t="s">
        <v>9</v>
      </c>
      <c r="E74" s="1" t="s">
        <v>10</v>
      </c>
      <c r="F74" s="8">
        <v>1</v>
      </c>
      <c r="G74" s="1">
        <v>1</v>
      </c>
      <c r="H74" s="1">
        <v>1</v>
      </c>
      <c r="J74" t="s">
        <v>322</v>
      </c>
      <c r="K74" t="s">
        <v>310</v>
      </c>
      <c r="L74" t="s">
        <v>386</v>
      </c>
      <c r="M74" s="8" t="s">
        <v>109</v>
      </c>
      <c r="N74" s="8" t="s">
        <v>163</v>
      </c>
      <c r="O74" s="8"/>
      <c r="R74" t="str">
        <f>IF(COUNTIF($R$5:R73,D74)=0,D74,"\I:")</f>
        <v>\I:</v>
      </c>
      <c r="S74" t="str" cm="1">
        <f t="array" ref="S74">IFERROR("IEA PRODUCT: " &amp; getlist(R74,'Pri flows'!$I$3:$J$68,2),"")</f>
        <v/>
      </c>
      <c r="T74" t="s">
        <v>109</v>
      </c>
      <c r="V74" t="str">
        <f t="shared" si="4"/>
        <v/>
      </c>
      <c r="X74" t="str">
        <f t="shared" si="5"/>
        <v/>
      </c>
      <c r="AA74" t="str">
        <f>IF(COUNTIF($AA$5:AA73,E74)=0,E74,"\I:")</f>
        <v>TRABDS</v>
      </c>
      <c r="AC74" t="s">
        <v>109</v>
      </c>
      <c r="AE74" t="str">
        <f t="shared" si="6"/>
        <v/>
      </c>
      <c r="AG74" t="str">
        <f t="shared" ref="AG74:AG137" si="7">IF($D74="ELC","ELC",IF($D74="HET","LTHEAT",""))</f>
        <v/>
      </c>
    </row>
    <row r="75" spans="3:33">
      <c r="C75" t="s">
        <v>311</v>
      </c>
      <c r="D75" t="s">
        <v>12</v>
      </c>
      <c r="E75" s="1" t="s">
        <v>13</v>
      </c>
      <c r="F75" s="8">
        <v>1</v>
      </c>
      <c r="G75" s="1">
        <v>1</v>
      </c>
      <c r="H75" s="1">
        <v>1</v>
      </c>
      <c r="J75" t="s">
        <v>322</v>
      </c>
      <c r="K75" t="s">
        <v>311</v>
      </c>
      <c r="L75" t="s">
        <v>387</v>
      </c>
      <c r="M75" s="8" t="s">
        <v>109</v>
      </c>
      <c r="N75" s="8" t="s">
        <v>163</v>
      </c>
      <c r="O75" s="8"/>
      <c r="R75" t="str">
        <f>IF(COUNTIF($R$5:R74,D75)=0,D75,"\I:")</f>
        <v>BIOGSL</v>
      </c>
      <c r="S75" t="str" cm="1">
        <f t="array" ref="S75">IFERROR("IEA PRODUCT: " &amp; getlist(R75,'Pri flows'!$I$3:$J$68,2),"")</f>
        <v>IEA PRODUCT: BIOGASOL</v>
      </c>
      <c r="T75" t="s">
        <v>109</v>
      </c>
      <c r="V75" t="str">
        <f t="shared" si="4"/>
        <v/>
      </c>
      <c r="X75" t="str">
        <f t="shared" si="5"/>
        <v/>
      </c>
      <c r="AA75" t="str">
        <f>IF(COUNTIF($AA$5:AA74,E75)=0,E75,"\I:")</f>
        <v>TRABGS</v>
      </c>
      <c r="AC75" t="s">
        <v>109</v>
      </c>
      <c r="AE75" t="str">
        <f t="shared" si="6"/>
        <v/>
      </c>
      <c r="AG75" t="str">
        <f t="shared" si="7"/>
        <v/>
      </c>
    </row>
    <row r="76" spans="3:33">
      <c r="C76" t="s">
        <v>312</v>
      </c>
      <c r="D76" t="s">
        <v>55</v>
      </c>
      <c r="E76" s="1" t="s">
        <v>18</v>
      </c>
      <c r="F76" s="8">
        <v>1</v>
      </c>
      <c r="G76" s="1">
        <v>1</v>
      </c>
      <c r="H76" s="1">
        <v>1</v>
      </c>
      <c r="J76" t="s">
        <v>322</v>
      </c>
      <c r="K76" t="s">
        <v>312</v>
      </c>
      <c r="L76" t="s">
        <v>388</v>
      </c>
      <c r="M76" s="8" t="s">
        <v>109</v>
      </c>
      <c r="N76" s="8" t="s">
        <v>163</v>
      </c>
      <c r="O76" s="8"/>
      <c r="R76" t="str">
        <f>IF(COUNTIF($R$5:R75,D76)=0,D76,"\I:")</f>
        <v>\I:</v>
      </c>
      <c r="S76" t="str" cm="1">
        <f t="array" ref="S76">IFERROR("IEA PRODUCT: " &amp; getlist(R76,'Pri flows'!$I$3:$J$68,2),"")</f>
        <v/>
      </c>
      <c r="T76" t="s">
        <v>109</v>
      </c>
      <c r="V76" t="str">
        <f t="shared" si="4"/>
        <v/>
      </c>
      <c r="X76" t="str">
        <f t="shared" si="5"/>
        <v/>
      </c>
      <c r="AA76" t="str">
        <f>IF(COUNTIF($AA$5:AA75,E76)=0,E76,"\I:")</f>
        <v>TRABSL</v>
      </c>
      <c r="AC76" t="s">
        <v>109</v>
      </c>
      <c r="AE76" t="str">
        <f t="shared" si="6"/>
        <v/>
      </c>
      <c r="AG76" t="str">
        <f t="shared" si="7"/>
        <v/>
      </c>
    </row>
    <row r="77" spans="3:33">
      <c r="C77" t="s">
        <v>313</v>
      </c>
      <c r="D77" t="s">
        <v>6</v>
      </c>
      <c r="E77" s="1" t="s">
        <v>7</v>
      </c>
      <c r="F77" s="8">
        <v>1</v>
      </c>
      <c r="G77" s="1">
        <v>1</v>
      </c>
      <c r="H77" s="1">
        <v>1</v>
      </c>
      <c r="J77" t="s">
        <v>322</v>
      </c>
      <c r="K77" t="s">
        <v>313</v>
      </c>
      <c r="L77" t="s">
        <v>389</v>
      </c>
      <c r="M77" s="8" t="s">
        <v>109</v>
      </c>
      <c r="N77" s="8" t="s">
        <v>163</v>
      </c>
      <c r="O77" s="8"/>
      <c r="R77" t="str">
        <f>IF(COUNTIF($R$5:R76,D77)=0,D77,"\I:")</f>
        <v>\I:</v>
      </c>
      <c r="S77" t="str" cm="1">
        <f t="array" ref="S77">IFERROR("IEA PRODUCT: " &amp; getlist(R77,'Pri flows'!$I$3:$J$68,2),"")</f>
        <v/>
      </c>
      <c r="T77" t="s">
        <v>109</v>
      </c>
      <c r="V77" t="str">
        <f t="shared" si="4"/>
        <v/>
      </c>
      <c r="X77" t="str">
        <f t="shared" si="5"/>
        <v/>
      </c>
      <c r="AA77" t="str">
        <f>IF(COUNTIF($AA$5:AA76,E77)=0,E77,"\I:")</f>
        <v>TRACOA</v>
      </c>
      <c r="AC77" t="s">
        <v>109</v>
      </c>
      <c r="AE77" t="str">
        <f t="shared" si="6"/>
        <v/>
      </c>
      <c r="AG77" t="str">
        <f t="shared" si="7"/>
        <v/>
      </c>
    </row>
    <row r="78" spans="3:33">
      <c r="C78" t="s">
        <v>314</v>
      </c>
      <c r="D78" t="s">
        <v>41</v>
      </c>
      <c r="E78" s="1" t="s">
        <v>42</v>
      </c>
      <c r="F78" s="8">
        <v>1</v>
      </c>
      <c r="G78" s="1">
        <v>1</v>
      </c>
      <c r="H78" s="1">
        <v>1</v>
      </c>
      <c r="J78" t="s">
        <v>322</v>
      </c>
      <c r="K78" t="s">
        <v>314</v>
      </c>
      <c r="L78" t="s">
        <v>390</v>
      </c>
      <c r="M78" s="8" t="s">
        <v>109</v>
      </c>
      <c r="N78" s="8" t="s">
        <v>163</v>
      </c>
      <c r="O78" s="8"/>
      <c r="R78" t="str">
        <f>IF(COUNTIF($R$5:R77,D78)=0,D78,"\I:")</f>
        <v>\I:</v>
      </c>
      <c r="S78" t="str" cm="1">
        <f t="array" ref="S78">IFERROR("IEA PRODUCT: " &amp; getlist(R78,'Pri flows'!$I$3:$J$68,2),"")</f>
        <v/>
      </c>
      <c r="T78" t="s">
        <v>109</v>
      </c>
      <c r="V78" t="str">
        <f t="shared" si="4"/>
        <v/>
      </c>
      <c r="X78" t="str">
        <f t="shared" si="5"/>
        <v/>
      </c>
      <c r="AA78" t="str">
        <f>IF(COUNTIF($AA$5:AA77,E78)=0,E78,"\I:")</f>
        <v>TRADST</v>
      </c>
      <c r="AC78" t="s">
        <v>109</v>
      </c>
      <c r="AE78" t="str">
        <f t="shared" si="6"/>
        <v/>
      </c>
      <c r="AG78" t="str">
        <f t="shared" si="7"/>
        <v/>
      </c>
    </row>
    <row r="79" spans="3:33">
      <c r="C79" t="s">
        <v>315</v>
      </c>
      <c r="D79" t="s">
        <v>5</v>
      </c>
      <c r="E79" s="1" t="s">
        <v>22</v>
      </c>
      <c r="F79" s="8">
        <v>1</v>
      </c>
      <c r="G79" s="1">
        <v>1</v>
      </c>
      <c r="H79" s="1">
        <v>1</v>
      </c>
      <c r="J79" t="s">
        <v>322</v>
      </c>
      <c r="K79" t="s">
        <v>315</v>
      </c>
      <c r="L79" t="s">
        <v>391</v>
      </c>
      <c r="M79" s="8" t="s">
        <v>109</v>
      </c>
      <c r="N79" s="8" t="s">
        <v>163</v>
      </c>
      <c r="O79" s="8" t="s">
        <v>326</v>
      </c>
      <c r="R79" t="str">
        <f>IF(COUNTIF($R$5:R78,D79)=0,D79,"\I:")</f>
        <v>\I:</v>
      </c>
      <c r="S79" t="str" cm="1">
        <f t="array" ref="S79">IFERROR("IEA PRODUCT: " &amp; getlist(R79,'Pri flows'!$I$3:$J$68,2),"")</f>
        <v/>
      </c>
      <c r="T79" t="s">
        <v>109</v>
      </c>
      <c r="V79" t="str">
        <f t="shared" si="4"/>
        <v/>
      </c>
      <c r="X79" t="str">
        <f t="shared" si="5"/>
        <v/>
      </c>
      <c r="AA79" t="str">
        <f>IF(COUNTIF($AA$5:AA78,E79)=0,E79,"\I:")</f>
        <v>TRAELC</v>
      </c>
      <c r="AC79" t="s">
        <v>109</v>
      </c>
      <c r="AE79" t="str">
        <f t="shared" si="6"/>
        <v>DAYNITE</v>
      </c>
      <c r="AG79" t="str">
        <f t="shared" si="7"/>
        <v>ELC</v>
      </c>
    </row>
    <row r="80" spans="3:33">
      <c r="C80" t="s">
        <v>316</v>
      </c>
      <c r="D80" t="s">
        <v>43</v>
      </c>
      <c r="E80" s="1" t="s">
        <v>44</v>
      </c>
      <c r="F80" s="8">
        <v>1</v>
      </c>
      <c r="G80" s="1">
        <v>1</v>
      </c>
      <c r="H80" s="1">
        <v>1</v>
      </c>
      <c r="J80" t="s">
        <v>322</v>
      </c>
      <c r="K80" t="s">
        <v>316</v>
      </c>
      <c r="L80" t="s">
        <v>392</v>
      </c>
      <c r="M80" s="8" t="s">
        <v>109</v>
      </c>
      <c r="N80" s="8" t="s">
        <v>163</v>
      </c>
      <c r="O80" s="8"/>
      <c r="R80" t="str">
        <f>IF(COUNTIF($R$5:R79,D80)=0,D80,"\I:")</f>
        <v>OILGSL</v>
      </c>
      <c r="S80" t="str" cm="1">
        <f t="array" ref="S80">IFERROR("IEA PRODUCT: " &amp; getlist(R80,'Pri flows'!$I$3:$J$68,2),"")</f>
        <v>IEA PRODUCT: NONBIOGASO</v>
      </c>
      <c r="T80" t="s">
        <v>109</v>
      </c>
      <c r="V80" t="str">
        <f t="shared" si="4"/>
        <v/>
      </c>
      <c r="X80" t="str">
        <f t="shared" si="5"/>
        <v/>
      </c>
      <c r="AA80" t="str">
        <f>IF(COUNTIF($AA$5:AA79,E80)=0,E80,"\I:")</f>
        <v>TRAGSL</v>
      </c>
      <c r="AC80" t="s">
        <v>109</v>
      </c>
      <c r="AE80" t="str">
        <f t="shared" si="6"/>
        <v/>
      </c>
      <c r="AG80" t="str">
        <f t="shared" si="7"/>
        <v/>
      </c>
    </row>
    <row r="81" spans="2:33">
      <c r="C81" t="s">
        <v>317</v>
      </c>
      <c r="D81" t="s">
        <v>58</v>
      </c>
      <c r="E81" s="1" t="s">
        <v>51</v>
      </c>
      <c r="F81" s="8">
        <v>1</v>
      </c>
      <c r="G81" s="1">
        <v>1</v>
      </c>
      <c r="H81" s="1">
        <v>1</v>
      </c>
      <c r="J81" t="s">
        <v>322</v>
      </c>
      <c r="K81" t="s">
        <v>317</v>
      </c>
      <c r="L81" t="s">
        <v>393</v>
      </c>
      <c r="M81" s="8" t="s">
        <v>109</v>
      </c>
      <c r="N81" s="8" t="s">
        <v>163</v>
      </c>
      <c r="O81" s="8"/>
      <c r="R81" t="str">
        <f>IF(COUNTIF($R$5:R80,D81)=0,D81,"\I:")</f>
        <v>\I:</v>
      </c>
      <c r="S81" t="str" cm="1">
        <f t="array" ref="S81">IFERROR("IEA PRODUCT: " &amp; getlist(R81,'Pri flows'!$I$3:$J$68,2),"")</f>
        <v/>
      </c>
      <c r="T81" t="s">
        <v>109</v>
      </c>
      <c r="V81" t="str">
        <f t="shared" si="4"/>
        <v/>
      </c>
      <c r="X81" t="str">
        <f t="shared" si="5"/>
        <v/>
      </c>
      <c r="AA81" t="str">
        <f>IF(COUNTIF($AA$5:AA80,E81)=0,E81,"\I:")</f>
        <v>TRAHFO</v>
      </c>
      <c r="AC81" t="s">
        <v>109</v>
      </c>
      <c r="AE81" t="str">
        <f t="shared" si="6"/>
        <v/>
      </c>
      <c r="AG81" t="str">
        <f t="shared" si="7"/>
        <v/>
      </c>
    </row>
    <row r="82" spans="2:33">
      <c r="C82" t="s">
        <v>318</v>
      </c>
      <c r="D82" t="s">
        <v>45</v>
      </c>
      <c r="E82" s="1" t="s">
        <v>46</v>
      </c>
      <c r="F82" s="8">
        <v>1</v>
      </c>
      <c r="G82" s="1">
        <v>1</v>
      </c>
      <c r="H82" s="1">
        <v>1</v>
      </c>
      <c r="J82" t="s">
        <v>322</v>
      </c>
      <c r="K82" t="s">
        <v>318</v>
      </c>
      <c r="L82" t="s">
        <v>394</v>
      </c>
      <c r="M82" s="8" t="s">
        <v>109</v>
      </c>
      <c r="N82" s="8" t="s">
        <v>163</v>
      </c>
      <c r="O82" s="8"/>
      <c r="R82" t="str">
        <f>IF(COUNTIF($R$5:R81,D82)=0,D82,"\I:")</f>
        <v>OILJTK</v>
      </c>
      <c r="S82" t="str" cm="1">
        <f t="array" ref="S82">IFERROR("IEA PRODUCT: " &amp; getlist(R82,'Pri flows'!$I$3:$J$68,2),"")</f>
        <v>IEA PRODUCT: AVGAS,JETGAS,NONBIOJETK</v>
      </c>
      <c r="T82" t="s">
        <v>109</v>
      </c>
      <c r="V82" t="str">
        <f t="shared" si="4"/>
        <v/>
      </c>
      <c r="X82" t="str">
        <f t="shared" si="5"/>
        <v/>
      </c>
      <c r="AA82" t="str">
        <f>IF(COUNTIF($AA$5:AA81,E82)=0,E82,"\I:")</f>
        <v>TRAJTK</v>
      </c>
      <c r="AC82" t="s">
        <v>109</v>
      </c>
      <c r="AE82" t="str">
        <f t="shared" si="6"/>
        <v/>
      </c>
      <c r="AG82" t="str">
        <f t="shared" si="7"/>
        <v/>
      </c>
    </row>
    <row r="83" spans="2:33">
      <c r="C83" t="s">
        <v>319</v>
      </c>
      <c r="D83" t="s">
        <v>34</v>
      </c>
      <c r="E83" s="1" t="s">
        <v>35</v>
      </c>
      <c r="F83" s="8">
        <v>1</v>
      </c>
      <c r="G83" s="1">
        <v>1</v>
      </c>
      <c r="H83" s="1">
        <v>1</v>
      </c>
      <c r="J83" t="s">
        <v>322</v>
      </c>
      <c r="K83" t="s">
        <v>319</v>
      </c>
      <c r="L83" t="s">
        <v>395</v>
      </c>
      <c r="M83" s="8" t="s">
        <v>109</v>
      </c>
      <c r="N83" s="8" t="s">
        <v>163</v>
      </c>
      <c r="O83" s="8"/>
      <c r="R83" t="str">
        <f>IF(COUNTIF($R$5:R82,D83)=0,D83,"\I:")</f>
        <v>\I:</v>
      </c>
      <c r="S83" t="str" cm="1">
        <f t="array" ref="S83">IFERROR("IEA PRODUCT: " &amp; getlist(R83,'Pri flows'!$I$3:$J$68,2),"")</f>
        <v/>
      </c>
      <c r="T83" t="s">
        <v>109</v>
      </c>
      <c r="V83" t="str">
        <f t="shared" si="4"/>
        <v/>
      </c>
      <c r="X83" t="str">
        <f t="shared" si="5"/>
        <v/>
      </c>
      <c r="AA83" t="str">
        <f>IF(COUNTIF($AA$5:AA82,E83)=0,E83,"\I:")</f>
        <v>TRALPG</v>
      </c>
      <c r="AC83" t="s">
        <v>109</v>
      </c>
      <c r="AE83" t="str">
        <f t="shared" si="6"/>
        <v/>
      </c>
      <c r="AG83" t="str">
        <f t="shared" si="7"/>
        <v/>
      </c>
    </row>
    <row r="84" spans="2:33">
      <c r="C84" t="s">
        <v>320</v>
      </c>
      <c r="D84" t="s">
        <v>39</v>
      </c>
      <c r="E84" s="1" t="s">
        <v>25</v>
      </c>
      <c r="F84" s="8">
        <v>1</v>
      </c>
      <c r="G84" s="1">
        <v>1</v>
      </c>
      <c r="H84" s="1">
        <v>1</v>
      </c>
      <c r="J84" t="s">
        <v>322</v>
      </c>
      <c r="K84" t="s">
        <v>320</v>
      </c>
      <c r="L84" t="s">
        <v>396</v>
      </c>
      <c r="M84" s="8" t="s">
        <v>109</v>
      </c>
      <c r="N84" s="8" t="s">
        <v>163</v>
      </c>
      <c r="O84" s="8"/>
      <c r="R84" t="str">
        <f>IF(COUNTIF($R$5:R83,D84)=0,D84,"\I:")</f>
        <v>\I:</v>
      </c>
      <c r="S84" t="str" cm="1">
        <f t="array" ref="S84">IFERROR("IEA PRODUCT: " &amp; getlist(R84,'Pri flows'!$I$3:$J$68,2),"")</f>
        <v/>
      </c>
      <c r="T84" t="s">
        <v>109</v>
      </c>
      <c r="V84" t="str">
        <f t="shared" si="4"/>
        <v/>
      </c>
      <c r="X84" t="str">
        <f t="shared" si="5"/>
        <v/>
      </c>
      <c r="AA84" t="str">
        <f>IF(COUNTIF($AA$5:AA83,E84)=0,E84,"\I:")</f>
        <v>TRANGA</v>
      </c>
      <c r="AC84" t="s">
        <v>109</v>
      </c>
      <c r="AE84" t="str">
        <f t="shared" si="6"/>
        <v/>
      </c>
      <c r="AG84" t="str">
        <f t="shared" si="7"/>
        <v/>
      </c>
    </row>
    <row r="85" spans="2:33">
      <c r="B85" t="s">
        <v>3339</v>
      </c>
      <c r="C85" t="s">
        <v>251</v>
      </c>
      <c r="D85" t="s">
        <v>5</v>
      </c>
      <c r="E85" s="1" t="s">
        <v>194</v>
      </c>
      <c r="F85" s="8">
        <v>1</v>
      </c>
      <c r="G85" s="1">
        <v>1</v>
      </c>
      <c r="H85" s="1">
        <v>1</v>
      </c>
      <c r="M85" s="8"/>
      <c r="N85" s="8"/>
      <c r="O85" s="8"/>
      <c r="R85" t="str">
        <f>IF(COUNTIF($R$5:R84,D85)=0,D85,"\I:")</f>
        <v>\I:</v>
      </c>
      <c r="S85" t="str" cm="1">
        <f t="array" ref="S85">IFERROR("IEA PRODUCT: " &amp; getlist(R85,'Pri flows'!$I$3:$J$68,2),"")</f>
        <v/>
      </c>
      <c r="T85" t="s">
        <v>109</v>
      </c>
      <c r="V85" t="str">
        <f t="shared" si="4"/>
        <v/>
      </c>
      <c r="X85" t="str">
        <f t="shared" si="5"/>
        <v/>
      </c>
      <c r="AA85" t="str">
        <f>IF(COUNTIF($AA$5:AA84,E85)=0,E85,"\I:")</f>
        <v>\I:</v>
      </c>
      <c r="AC85" t="s">
        <v>109</v>
      </c>
      <c r="AE85" t="str">
        <f t="shared" si="6"/>
        <v/>
      </c>
      <c r="AG85" t="str">
        <f t="shared" si="7"/>
        <v>ELC</v>
      </c>
    </row>
    <row r="86" spans="2:33">
      <c r="B86" t="s">
        <v>3339</v>
      </c>
      <c r="C86" t="s">
        <v>254</v>
      </c>
      <c r="D86" t="s">
        <v>52</v>
      </c>
      <c r="E86" s="1" t="s">
        <v>190</v>
      </c>
      <c r="F86" s="8">
        <v>1</v>
      </c>
      <c r="G86" s="1">
        <v>1</v>
      </c>
      <c r="H86" s="1">
        <v>1</v>
      </c>
      <c r="M86" s="8"/>
      <c r="N86" s="8"/>
      <c r="O86" s="8"/>
      <c r="R86" t="str">
        <f>IF(COUNTIF($R$5:R85,D86)=0,D86,"\I:")</f>
        <v>\I:</v>
      </c>
      <c r="S86" t="str" cm="1">
        <f t="array" ref="S86">IFERROR("IEA PRODUCT: " &amp; getlist(R86,'Pri flows'!$I$3:$J$68,2),"")</f>
        <v/>
      </c>
      <c r="T86" t="s">
        <v>109</v>
      </c>
      <c r="V86" t="str">
        <f t="shared" si="4"/>
        <v/>
      </c>
      <c r="X86" t="str">
        <f t="shared" si="5"/>
        <v/>
      </c>
      <c r="AA86" t="str">
        <f>IF(COUNTIF($AA$5:AA85,E86)=0,E86,"\I:")</f>
        <v>\I:</v>
      </c>
      <c r="AC86" t="s">
        <v>109</v>
      </c>
      <c r="AE86" t="str">
        <f t="shared" si="6"/>
        <v/>
      </c>
      <c r="AG86" t="str">
        <f t="shared" si="7"/>
        <v/>
      </c>
    </row>
    <row r="87" spans="2:33">
      <c r="B87" t="s">
        <v>3339</v>
      </c>
      <c r="C87" t="s">
        <v>255</v>
      </c>
      <c r="D87" t="s">
        <v>34</v>
      </c>
      <c r="E87" s="1" t="s">
        <v>197</v>
      </c>
      <c r="F87" s="8">
        <v>1</v>
      </c>
      <c r="G87" s="1">
        <v>1</v>
      </c>
      <c r="H87" s="1">
        <v>1</v>
      </c>
      <c r="M87" s="8"/>
      <c r="N87" s="8"/>
      <c r="O87" s="8"/>
      <c r="R87" t="str">
        <f>IF(COUNTIF($R$5:R86,D87)=0,D87,"\I:")</f>
        <v>\I:</v>
      </c>
      <c r="S87" t="str" cm="1">
        <f t="array" ref="S87">IFERROR("IEA PRODUCT: " &amp; getlist(R87,'Pri flows'!$I$3:$J$68,2),"")</f>
        <v/>
      </c>
      <c r="T87" t="s">
        <v>109</v>
      </c>
      <c r="V87" t="str">
        <f t="shared" si="4"/>
        <v/>
      </c>
      <c r="X87" t="str">
        <f t="shared" si="5"/>
        <v/>
      </c>
      <c r="AA87" t="str">
        <f>IF(COUNTIF($AA$5:AA86,E87)=0,E87,"\I:")</f>
        <v>\I:</v>
      </c>
      <c r="AC87" t="s">
        <v>109</v>
      </c>
      <c r="AE87" t="str">
        <f t="shared" si="6"/>
        <v/>
      </c>
      <c r="AG87" t="str">
        <f t="shared" si="7"/>
        <v/>
      </c>
    </row>
    <row r="88" spans="2:33">
      <c r="B88" t="s">
        <v>3339</v>
      </c>
      <c r="C88" t="s">
        <v>256</v>
      </c>
      <c r="D88" t="s">
        <v>39</v>
      </c>
      <c r="E88" s="1" t="s">
        <v>192</v>
      </c>
      <c r="F88" s="8">
        <v>1</v>
      </c>
      <c r="G88" s="1">
        <v>1</v>
      </c>
      <c r="H88" s="1">
        <v>1</v>
      </c>
      <c r="M88" s="8"/>
      <c r="N88" s="8"/>
      <c r="O88" s="8"/>
      <c r="R88" t="str">
        <f>IF(COUNTIF($R$5:R87,D88)=0,D88,"\I:")</f>
        <v>\I:</v>
      </c>
      <c r="S88" t="str" cm="1">
        <f t="array" ref="S88">IFERROR("IEA PRODUCT: " &amp; getlist(R88,'Pri flows'!$I$3:$J$68,2),"")</f>
        <v/>
      </c>
      <c r="T88" t="s">
        <v>109</v>
      </c>
      <c r="V88" t="str">
        <f t="shared" si="4"/>
        <v/>
      </c>
      <c r="X88" t="str">
        <f t="shared" si="5"/>
        <v/>
      </c>
      <c r="AA88" t="str">
        <f>IF(COUNTIF($AA$5:AA87,E88)=0,E88,"\I:")</f>
        <v>\I:</v>
      </c>
      <c r="AC88" t="s">
        <v>109</v>
      </c>
      <c r="AE88" t="str">
        <f t="shared" si="6"/>
        <v/>
      </c>
      <c r="AG88" t="str">
        <f t="shared" si="7"/>
        <v/>
      </c>
    </row>
    <row r="89" spans="2:33">
      <c r="B89" t="s">
        <v>3339</v>
      </c>
      <c r="C89" t="s">
        <v>257</v>
      </c>
      <c r="D89" t="s">
        <v>41</v>
      </c>
      <c r="E89" s="1" t="s">
        <v>193</v>
      </c>
      <c r="F89" s="8">
        <v>0.97499999999999998</v>
      </c>
      <c r="G89" s="1">
        <v>1</v>
      </c>
      <c r="H89" s="1">
        <v>1</v>
      </c>
      <c r="M89" s="8"/>
      <c r="N89" s="8"/>
      <c r="O89" s="8"/>
      <c r="R89" t="str">
        <f>IF(COUNTIF($R$5:R88,D89)=0,D89,"\I:")</f>
        <v>\I:</v>
      </c>
      <c r="S89" t="str" cm="1">
        <f t="array" ref="S89">IFERROR("IEA PRODUCT: " &amp; getlist(R89,'Pri flows'!$I$3:$J$68,2),"")</f>
        <v/>
      </c>
      <c r="T89" t="s">
        <v>109</v>
      </c>
      <c r="V89" t="str">
        <f t="shared" si="4"/>
        <v/>
      </c>
      <c r="X89" t="str">
        <f t="shared" si="5"/>
        <v/>
      </c>
      <c r="AA89" t="str">
        <f>IF(COUNTIF($AA$5:AA88,E89)=0,E89,"\I:")</f>
        <v>\I:</v>
      </c>
      <c r="AC89" t="s">
        <v>109</v>
      </c>
      <c r="AE89" t="str">
        <f t="shared" si="6"/>
        <v/>
      </c>
      <c r="AG89" t="str">
        <f t="shared" si="7"/>
        <v/>
      </c>
    </row>
    <row r="90" spans="2:33">
      <c r="B90" t="s">
        <v>3339</v>
      </c>
      <c r="D90" t="s">
        <v>58</v>
      </c>
      <c r="E90" s="1" t="s">
        <v>193</v>
      </c>
      <c r="F90" s="8">
        <v>1.7000000000000001E-2</v>
      </c>
      <c r="G90" s="1"/>
      <c r="H90" s="1"/>
      <c r="M90" s="8"/>
      <c r="N90" s="8"/>
      <c r="O90" s="8"/>
      <c r="R90" t="str">
        <f>IF(COUNTIF($R$5:R89,D90)=0,D90,"\I:")</f>
        <v>\I:</v>
      </c>
      <c r="S90" t="str" cm="1">
        <f t="array" ref="S90">IFERROR("IEA PRODUCT: " &amp; getlist(R90,'Pri flows'!$I$3:$J$68,2),"")</f>
        <v/>
      </c>
      <c r="T90" t="s">
        <v>109</v>
      </c>
      <c r="V90" t="str">
        <f t="shared" si="4"/>
        <v/>
      </c>
      <c r="X90" t="str">
        <f t="shared" si="5"/>
        <v/>
      </c>
      <c r="AA90" t="str">
        <f>IF(COUNTIF($AA$5:AA89,E90)=0,E90,"\I:")</f>
        <v>\I:</v>
      </c>
      <c r="AC90" t="s">
        <v>109</v>
      </c>
      <c r="AE90" t="str">
        <f t="shared" si="6"/>
        <v/>
      </c>
      <c r="AG90" t="str">
        <f t="shared" si="7"/>
        <v/>
      </c>
    </row>
    <row r="91" spans="2:33">
      <c r="B91" t="s">
        <v>3339</v>
      </c>
      <c r="D91" t="s">
        <v>43</v>
      </c>
      <c r="E91" s="1" t="s">
        <v>193</v>
      </c>
      <c r="F91" s="8">
        <v>8.0000000000000002E-3</v>
      </c>
      <c r="G91" s="1"/>
      <c r="H91" s="1"/>
      <c r="M91" s="8"/>
      <c r="N91" s="8"/>
      <c r="O91" s="8"/>
      <c r="R91" t="str">
        <f>IF(COUNTIF($R$5:R90,D91)=0,D91,"\I:")</f>
        <v>\I:</v>
      </c>
      <c r="S91" t="str" cm="1">
        <f t="array" ref="S91">IFERROR("IEA PRODUCT: " &amp; getlist(R91,'Pri flows'!$I$3:$J$68,2),"")</f>
        <v/>
      </c>
      <c r="T91" t="s">
        <v>109</v>
      </c>
      <c r="V91" t="str">
        <f t="shared" si="4"/>
        <v/>
      </c>
      <c r="X91" t="str">
        <f t="shared" si="5"/>
        <v/>
      </c>
      <c r="AA91" t="str">
        <f>IF(COUNTIF($AA$5:AA90,E91)=0,E91,"\I:")</f>
        <v>\I:</v>
      </c>
      <c r="AC91" t="s">
        <v>109</v>
      </c>
      <c r="AE91" t="str">
        <f t="shared" si="6"/>
        <v/>
      </c>
      <c r="AG91" t="str">
        <f t="shared" si="7"/>
        <v/>
      </c>
    </row>
    <row r="92" spans="2:33">
      <c r="B92" t="s">
        <v>3339</v>
      </c>
      <c r="C92" t="s">
        <v>258</v>
      </c>
      <c r="D92" t="s">
        <v>55</v>
      </c>
      <c r="E92" s="1" t="s">
        <v>146</v>
      </c>
      <c r="F92" s="8">
        <v>0.98299999999999998</v>
      </c>
      <c r="G92" s="1">
        <v>1</v>
      </c>
      <c r="H92" s="1">
        <v>1</v>
      </c>
      <c r="M92" s="8"/>
      <c r="N92" s="8"/>
      <c r="O92" s="8"/>
      <c r="R92" t="str">
        <f>IF(COUNTIF($R$5:R91,D92)=0,D92,"\I:")</f>
        <v>\I:</v>
      </c>
      <c r="S92" t="str" cm="1">
        <f t="array" ref="S92">IFERROR("IEA PRODUCT: " &amp; getlist(R92,'Pri flows'!$I$3:$J$68,2),"")</f>
        <v/>
      </c>
      <c r="T92" t="s">
        <v>109</v>
      </c>
      <c r="V92" t="str">
        <f t="shared" si="4"/>
        <v/>
      </c>
      <c r="X92" t="str">
        <f t="shared" si="5"/>
        <v/>
      </c>
      <c r="AA92" t="str">
        <f>IF(COUNTIF($AA$5:AA91,E92)=0,E92,"\I:")</f>
        <v>\I:</v>
      </c>
      <c r="AC92" t="s">
        <v>109</v>
      </c>
      <c r="AE92" t="str">
        <f t="shared" si="6"/>
        <v/>
      </c>
      <c r="AG92" t="str">
        <f t="shared" si="7"/>
        <v/>
      </c>
    </row>
    <row r="93" spans="2:33">
      <c r="B93" t="s">
        <v>3339</v>
      </c>
      <c r="D93" t="s">
        <v>17</v>
      </c>
      <c r="E93" s="1" t="s">
        <v>146</v>
      </c>
      <c r="F93" s="8">
        <v>1.7000000000000001E-2</v>
      </c>
      <c r="G93" s="1"/>
      <c r="H93" s="1"/>
      <c r="M93" s="8"/>
      <c r="N93" s="8"/>
      <c r="O93" s="8"/>
      <c r="R93" t="str">
        <f>IF(COUNTIF($R$5:R92,D93)=0,D93,"\I:")</f>
        <v>BIOCHR</v>
      </c>
      <c r="S93" t="str" cm="1">
        <f t="array" ref="S93">IFERROR("IEA PRODUCT: " &amp; getlist(R93,'Pri flows'!$I$3:$J$68,2),"")</f>
        <v>IEA PRODUCT: CHARCOAL</v>
      </c>
      <c r="T93" t="s">
        <v>109</v>
      </c>
      <c r="V93" t="str">
        <f t="shared" si="4"/>
        <v/>
      </c>
      <c r="X93" t="str">
        <f t="shared" si="5"/>
        <v/>
      </c>
      <c r="AA93" t="str">
        <f>IF(COUNTIF($AA$5:AA92,E93)=0,E93,"\I:")</f>
        <v>\I:</v>
      </c>
      <c r="AC93" t="s">
        <v>109</v>
      </c>
      <c r="AE93" t="str">
        <f t="shared" si="6"/>
        <v/>
      </c>
      <c r="AG93" t="str">
        <f t="shared" si="7"/>
        <v/>
      </c>
    </row>
    <row r="94" spans="2:33">
      <c r="B94" t="s">
        <v>3339</v>
      </c>
      <c r="C94" t="s">
        <v>260</v>
      </c>
      <c r="D94" t="s">
        <v>5</v>
      </c>
      <c r="E94" s="1" t="s">
        <v>149</v>
      </c>
      <c r="F94" s="8">
        <v>1</v>
      </c>
      <c r="G94" s="1">
        <v>1</v>
      </c>
      <c r="H94" s="1">
        <v>1</v>
      </c>
      <c r="M94" s="8"/>
      <c r="N94" s="8"/>
      <c r="O94" s="8"/>
      <c r="R94" t="str">
        <f>IF(COUNTIF($R$5:R93,D94)=0,D94,"\I:")</f>
        <v>\I:</v>
      </c>
      <c r="S94" t="str" cm="1">
        <f t="array" ref="S94">IFERROR("IEA PRODUCT: " &amp; getlist(R94,'Pri flows'!$I$3:$J$68,2),"")</f>
        <v/>
      </c>
      <c r="T94" t="s">
        <v>109</v>
      </c>
      <c r="V94" t="str">
        <f t="shared" si="4"/>
        <v/>
      </c>
      <c r="X94" t="str">
        <f t="shared" si="5"/>
        <v/>
      </c>
      <c r="AA94" t="str">
        <f>IF(COUNTIF($AA$5:AA93,E94)=0,E94,"\I:")</f>
        <v>\I:</v>
      </c>
      <c r="AC94" t="s">
        <v>109</v>
      </c>
      <c r="AE94" t="str">
        <f t="shared" si="6"/>
        <v/>
      </c>
      <c r="AG94" t="str">
        <f t="shared" si="7"/>
        <v>ELC</v>
      </c>
    </row>
    <row r="95" spans="2:33">
      <c r="B95" t="s">
        <v>3339</v>
      </c>
      <c r="C95" t="s">
        <v>264</v>
      </c>
      <c r="D95" t="s">
        <v>34</v>
      </c>
      <c r="E95" s="1" t="s">
        <v>152</v>
      </c>
      <c r="F95" s="8">
        <v>1</v>
      </c>
      <c r="G95" s="1">
        <v>1</v>
      </c>
      <c r="H95" s="1">
        <v>1</v>
      </c>
      <c r="M95" s="8"/>
      <c r="N95" s="8"/>
      <c r="O95" s="8"/>
      <c r="R95" t="str">
        <f>IF(COUNTIF($R$5:R94,D95)=0,D95,"\I:")</f>
        <v>\I:</v>
      </c>
      <c r="S95" t="str" cm="1">
        <f t="array" ref="S95">IFERROR("IEA PRODUCT: " &amp; getlist(R95,'Pri flows'!$I$3:$J$68,2),"")</f>
        <v/>
      </c>
      <c r="T95" t="s">
        <v>109</v>
      </c>
      <c r="V95" t="str">
        <f t="shared" si="4"/>
        <v/>
      </c>
      <c r="X95" t="str">
        <f t="shared" si="5"/>
        <v/>
      </c>
      <c r="AA95" t="str">
        <f>IF(COUNTIF($AA$5:AA94,E95)=0,E95,"\I:")</f>
        <v>\I:</v>
      </c>
      <c r="AC95" t="s">
        <v>109</v>
      </c>
      <c r="AE95" t="str">
        <f t="shared" si="6"/>
        <v/>
      </c>
      <c r="AG95" t="str">
        <f t="shared" si="7"/>
        <v/>
      </c>
    </row>
    <row r="96" spans="2:33">
      <c r="B96" t="s">
        <v>3339</v>
      </c>
      <c r="C96" t="s">
        <v>265</v>
      </c>
      <c r="D96" t="s">
        <v>39</v>
      </c>
      <c r="E96" s="1" t="s">
        <v>147</v>
      </c>
      <c r="F96" s="8">
        <v>1</v>
      </c>
      <c r="G96" s="1">
        <v>1</v>
      </c>
      <c r="H96" s="1">
        <v>1</v>
      </c>
      <c r="M96" s="8"/>
      <c r="N96" s="8"/>
      <c r="O96" s="8"/>
      <c r="R96" t="str">
        <f>IF(COUNTIF($R$5:R95,D96)=0,D96,"\I:")</f>
        <v>\I:</v>
      </c>
      <c r="S96" t="str" cm="1">
        <f t="array" ref="S96">IFERROR("IEA PRODUCT: " &amp; getlist(R96,'Pri flows'!$I$3:$J$68,2),"")</f>
        <v/>
      </c>
      <c r="T96" t="s">
        <v>109</v>
      </c>
      <c r="V96" t="str">
        <f t="shared" si="4"/>
        <v/>
      </c>
      <c r="X96" t="str">
        <f t="shared" si="5"/>
        <v/>
      </c>
      <c r="AA96" t="str">
        <f>IF(COUNTIF($AA$5:AA95,E96)=0,E96,"\I:")</f>
        <v>\I:</v>
      </c>
      <c r="AC96" t="s">
        <v>109</v>
      </c>
      <c r="AE96" t="str">
        <f t="shared" si="6"/>
        <v/>
      </c>
      <c r="AG96" t="str">
        <f t="shared" si="7"/>
        <v/>
      </c>
    </row>
    <row r="97" spans="2:33">
      <c r="B97" t="s">
        <v>3339</v>
      </c>
      <c r="C97" t="s">
        <v>266</v>
      </c>
      <c r="D97" t="s">
        <v>41</v>
      </c>
      <c r="E97" s="1" t="s">
        <v>148</v>
      </c>
      <c r="F97" s="8">
        <v>0.99399999999999999</v>
      </c>
      <c r="G97" s="1">
        <v>1</v>
      </c>
      <c r="H97" s="1">
        <v>1</v>
      </c>
      <c r="M97" s="8"/>
      <c r="N97" s="8"/>
      <c r="O97" s="8"/>
      <c r="R97" t="str">
        <f>IF(COUNTIF($R$5:R96,D97)=0,D97,"\I:")</f>
        <v>\I:</v>
      </c>
      <c r="S97" t="str" cm="1">
        <f t="array" ref="S97">IFERROR("IEA PRODUCT: " &amp; getlist(R97,'Pri flows'!$I$3:$J$68,2),"")</f>
        <v/>
      </c>
      <c r="T97" t="s">
        <v>109</v>
      </c>
      <c r="V97" t="str">
        <f t="shared" si="4"/>
        <v/>
      </c>
      <c r="X97" t="str">
        <f t="shared" si="5"/>
        <v/>
      </c>
      <c r="AA97" t="str">
        <f>IF(COUNTIF($AA$5:AA96,E97)=0,E97,"\I:")</f>
        <v>\I:</v>
      </c>
      <c r="AC97" t="s">
        <v>109</v>
      </c>
      <c r="AE97" t="str">
        <f t="shared" si="6"/>
        <v/>
      </c>
      <c r="AG97" t="str">
        <f t="shared" si="7"/>
        <v/>
      </c>
    </row>
    <row r="98" spans="2:33">
      <c r="B98" t="s">
        <v>3339</v>
      </c>
      <c r="D98" t="s">
        <v>58</v>
      </c>
      <c r="E98" s="1" t="s">
        <v>148</v>
      </c>
      <c r="F98" s="8">
        <v>6.0000000000000001E-3</v>
      </c>
      <c r="G98" s="1"/>
      <c r="H98" s="1"/>
      <c r="M98" s="8"/>
      <c r="N98" s="8"/>
      <c r="O98" s="8"/>
      <c r="R98" t="str">
        <f>IF(COUNTIF($R$5:R97,D98)=0,D98,"\I:")</f>
        <v>\I:</v>
      </c>
      <c r="S98" t="str" cm="1">
        <f t="array" ref="S98">IFERROR("IEA PRODUCT: " &amp; getlist(R98,'Pri flows'!$I$3:$J$68,2),"")</f>
        <v/>
      </c>
      <c r="T98" t="s">
        <v>109</v>
      </c>
      <c r="V98" t="str">
        <f t="shared" si="4"/>
        <v/>
      </c>
      <c r="X98" t="str">
        <f t="shared" si="5"/>
        <v/>
      </c>
      <c r="AA98" t="str">
        <f>IF(COUNTIF($AA$5:AA97,E98)=0,E98,"\I:")</f>
        <v>\I:</v>
      </c>
      <c r="AC98" t="s">
        <v>109</v>
      </c>
      <c r="AE98" t="str">
        <f t="shared" si="6"/>
        <v/>
      </c>
      <c r="AG98" t="str">
        <f t="shared" si="7"/>
        <v/>
      </c>
    </row>
    <row r="99" spans="2:33">
      <c r="B99" t="s">
        <v>3339</v>
      </c>
      <c r="C99" t="s">
        <v>506</v>
      </c>
      <c r="D99" t="s">
        <v>503</v>
      </c>
      <c r="E99" s="1" t="s">
        <v>507</v>
      </c>
      <c r="F99" s="8">
        <v>1</v>
      </c>
      <c r="G99" s="1">
        <v>1</v>
      </c>
      <c r="H99" s="1">
        <v>1</v>
      </c>
      <c r="M99" s="8"/>
      <c r="N99" s="8"/>
      <c r="O99" s="8"/>
      <c r="R99" t="str">
        <f>IF(COUNTIF($R$5:R98,D99)=0,D99,"\I:")</f>
        <v>\I:</v>
      </c>
      <c r="S99" t="str" cm="1">
        <f t="array" ref="S99">IFERROR("IEA PRODUCT: " &amp; getlist(R99,'Pri flows'!$I$3:$J$68,2),"")</f>
        <v/>
      </c>
      <c r="T99" t="s">
        <v>109</v>
      </c>
      <c r="V99" t="str">
        <f t="shared" si="4"/>
        <v/>
      </c>
      <c r="X99" t="str">
        <f t="shared" si="5"/>
        <v/>
      </c>
      <c r="AA99" t="str">
        <f>IF(COUNTIF($AA$5:AA98,E99)=0,E99,"\I:")</f>
        <v>\I:</v>
      </c>
      <c r="AC99" t="s">
        <v>109</v>
      </c>
      <c r="AE99" t="str">
        <f t="shared" si="6"/>
        <v/>
      </c>
      <c r="AG99" t="str">
        <f t="shared" si="7"/>
        <v/>
      </c>
    </row>
    <row r="100" spans="2:33">
      <c r="B100" t="s">
        <v>3339</v>
      </c>
      <c r="C100" t="s">
        <v>268</v>
      </c>
      <c r="D100" t="s">
        <v>6</v>
      </c>
      <c r="E100" s="1" t="s">
        <v>8</v>
      </c>
      <c r="F100" s="8">
        <v>1</v>
      </c>
      <c r="G100" s="1">
        <v>1</v>
      </c>
      <c r="H100" s="1">
        <v>1</v>
      </c>
      <c r="M100" s="8"/>
      <c r="N100" s="8"/>
      <c r="O100" s="8"/>
      <c r="R100" t="str">
        <f>IF(COUNTIF($R$5:R99,D100)=0,D100,"\I:")</f>
        <v>\I:</v>
      </c>
      <c r="S100" t="str" cm="1">
        <f t="array" ref="S100">IFERROR("IEA PRODUCT: " &amp; getlist(R100,'Pri flows'!$I$3:$J$68,2),"")</f>
        <v/>
      </c>
      <c r="T100" t="s">
        <v>109</v>
      </c>
      <c r="V100" t="str">
        <f t="shared" si="4"/>
        <v/>
      </c>
      <c r="X100" t="str">
        <f t="shared" si="5"/>
        <v/>
      </c>
      <c r="AA100" t="str">
        <f>IF(COUNTIF($AA$5:AA99,E100)=0,E100,"\I:")</f>
        <v>\I:</v>
      </c>
      <c r="AC100" t="s">
        <v>109</v>
      </c>
      <c r="AE100" t="str">
        <f t="shared" si="6"/>
        <v/>
      </c>
      <c r="AG100" t="str">
        <f t="shared" si="7"/>
        <v/>
      </c>
    </row>
    <row r="101" spans="2:33">
      <c r="B101" t="s">
        <v>3339</v>
      </c>
      <c r="C101" t="s">
        <v>271</v>
      </c>
      <c r="D101" t="s">
        <v>30</v>
      </c>
      <c r="E101" s="1" t="s">
        <v>31</v>
      </c>
      <c r="F101" s="8">
        <v>1</v>
      </c>
      <c r="G101" s="1">
        <v>1</v>
      </c>
      <c r="H101" s="1">
        <v>1</v>
      </c>
      <c r="M101" s="8"/>
      <c r="N101" s="8"/>
      <c r="O101" s="8"/>
      <c r="R101" t="str">
        <f>IF(COUNTIF($R$5:R100,D101)=0,D101,"\I:")</f>
        <v>\I:</v>
      </c>
      <c r="S101" t="str" cm="1">
        <f t="array" ref="S101">IFERROR("IEA PRODUCT: " &amp; getlist(R101,'Pri flows'!$I$3:$J$68,2),"")</f>
        <v/>
      </c>
      <c r="T101" t="s">
        <v>109</v>
      </c>
      <c r="V101" t="str">
        <f t="shared" si="4"/>
        <v/>
      </c>
      <c r="X101" t="str">
        <f t="shared" si="5"/>
        <v/>
      </c>
      <c r="AA101" t="str">
        <f>IF(COUNTIF($AA$5:AA100,E101)=0,E101,"\I:")</f>
        <v>\I:</v>
      </c>
      <c r="AC101" t="s">
        <v>109</v>
      </c>
      <c r="AE101" t="str">
        <f t="shared" si="6"/>
        <v/>
      </c>
      <c r="AG101" t="str">
        <f t="shared" si="7"/>
        <v/>
      </c>
    </row>
    <row r="102" spans="2:33">
      <c r="B102" t="s">
        <v>3339</v>
      </c>
      <c r="C102" t="s">
        <v>272</v>
      </c>
      <c r="D102" t="s">
        <v>39</v>
      </c>
      <c r="E102" s="1" t="s">
        <v>26</v>
      </c>
      <c r="F102" s="8">
        <v>1</v>
      </c>
      <c r="G102" s="1">
        <v>1</v>
      </c>
      <c r="H102" s="1">
        <v>1</v>
      </c>
      <c r="M102" s="8"/>
      <c r="N102" s="8"/>
      <c r="O102" s="8"/>
      <c r="R102" t="str">
        <f>IF(COUNTIF($R$5:R101,D102)=0,D102,"\I:")</f>
        <v>\I:</v>
      </c>
      <c r="S102" t="str" cm="1">
        <f t="array" ref="S102">IFERROR("IEA PRODUCT: " &amp; getlist(R102,'Pri flows'!$I$3:$J$68,2),"")</f>
        <v/>
      </c>
      <c r="T102" t="s">
        <v>109</v>
      </c>
      <c r="V102" t="str">
        <f t="shared" si="4"/>
        <v/>
      </c>
      <c r="X102" t="str">
        <f t="shared" si="5"/>
        <v/>
      </c>
      <c r="AA102" t="str">
        <f>IF(COUNTIF($AA$5:AA101,E102)=0,E102,"\I:")</f>
        <v>\I:</v>
      </c>
      <c r="AC102" t="s">
        <v>109</v>
      </c>
      <c r="AE102" t="str">
        <f t="shared" si="6"/>
        <v/>
      </c>
      <c r="AG102" t="str">
        <f t="shared" si="7"/>
        <v/>
      </c>
    </row>
    <row r="103" spans="2:33">
      <c r="B103" t="s">
        <v>3339</v>
      </c>
      <c r="C103" t="s">
        <v>274</v>
      </c>
      <c r="D103" t="s">
        <v>58</v>
      </c>
      <c r="E103" s="1" t="s">
        <v>21</v>
      </c>
      <c r="F103" s="8">
        <v>1</v>
      </c>
      <c r="G103" s="1">
        <v>1</v>
      </c>
      <c r="H103" s="1">
        <v>1</v>
      </c>
      <c r="M103" s="8"/>
      <c r="N103" s="8"/>
      <c r="O103" s="8"/>
      <c r="R103" t="str">
        <f>IF(COUNTIF($R$5:R102,D103)=0,D103,"\I:")</f>
        <v>\I:</v>
      </c>
      <c r="S103" t="str" cm="1">
        <f t="array" ref="S103">IFERROR("IEA PRODUCT: " &amp; getlist(R103,'Pri flows'!$I$3:$J$68,2),"")</f>
        <v/>
      </c>
      <c r="T103" t="s">
        <v>109</v>
      </c>
      <c r="V103" t="str">
        <f t="shared" si="4"/>
        <v/>
      </c>
      <c r="X103" t="str">
        <f t="shared" si="5"/>
        <v/>
      </c>
      <c r="AA103" t="str">
        <f>IF(COUNTIF($AA$5:AA102,E103)=0,E103,"\I:")</f>
        <v>\I:</v>
      </c>
      <c r="AC103" t="s">
        <v>109</v>
      </c>
      <c r="AE103" t="str">
        <f t="shared" si="6"/>
        <v/>
      </c>
      <c r="AG103" t="str">
        <f t="shared" si="7"/>
        <v/>
      </c>
    </row>
    <row r="104" spans="2:33">
      <c r="B104" t="s">
        <v>3339</v>
      </c>
      <c r="C104" t="s">
        <v>276</v>
      </c>
      <c r="D104" t="s">
        <v>41</v>
      </c>
      <c r="E104" s="1" t="s">
        <v>207</v>
      </c>
      <c r="F104" s="8">
        <v>1</v>
      </c>
      <c r="G104" s="1">
        <v>1</v>
      </c>
      <c r="H104" s="1">
        <v>1</v>
      </c>
      <c r="M104" s="8"/>
      <c r="N104" s="8"/>
      <c r="O104" s="8"/>
      <c r="R104" t="str">
        <f>IF(COUNTIF($R$5:R103,D104)=0,D104,"\I:")</f>
        <v>\I:</v>
      </c>
      <c r="S104" t="str" cm="1">
        <f t="array" ref="S104">IFERROR("IEA PRODUCT: " &amp; getlist(R104,'Pri flows'!$I$3:$J$68,2),"")</f>
        <v/>
      </c>
      <c r="T104" t="s">
        <v>109</v>
      </c>
      <c r="V104" t="str">
        <f t="shared" si="4"/>
        <v/>
      </c>
      <c r="X104" t="str">
        <f t="shared" si="5"/>
        <v/>
      </c>
      <c r="AA104" t="str">
        <f>IF(COUNTIF($AA$5:AA103,E104)=0,E104,"\I:")</f>
        <v>\I:</v>
      </c>
      <c r="AC104" t="s">
        <v>109</v>
      </c>
      <c r="AE104" t="str">
        <f t="shared" si="6"/>
        <v/>
      </c>
      <c r="AG104" t="str">
        <f t="shared" si="7"/>
        <v/>
      </c>
    </row>
    <row r="105" spans="2:33">
      <c r="B105" t="s">
        <v>3339</v>
      </c>
      <c r="C105" t="s">
        <v>509</v>
      </c>
      <c r="D105" t="s">
        <v>510</v>
      </c>
      <c r="E105" s="1" t="s">
        <v>511</v>
      </c>
      <c r="F105" s="8">
        <v>1</v>
      </c>
      <c r="G105" s="1">
        <v>1</v>
      </c>
      <c r="H105" s="1">
        <v>1</v>
      </c>
      <c r="M105" s="8"/>
      <c r="N105" s="8"/>
      <c r="O105" s="8"/>
      <c r="R105" t="str">
        <f>IF(COUNTIF($R$5:R104,D105)=0,D105,"\I:")</f>
        <v>\I:</v>
      </c>
      <c r="S105" t="str" cm="1">
        <f t="array" ref="S105">IFERROR("IEA PRODUCT: " &amp; getlist(R105,'Pri flows'!$I$3:$J$68,2),"")</f>
        <v/>
      </c>
      <c r="T105" t="s">
        <v>109</v>
      </c>
      <c r="V105" t="str">
        <f t="shared" si="4"/>
        <v/>
      </c>
      <c r="X105" t="str">
        <f t="shared" si="5"/>
        <v/>
      </c>
      <c r="AA105" t="str">
        <f>IF(COUNTIF($AA$5:AA104,E105)=0,E105,"\I:")</f>
        <v>\I:</v>
      </c>
      <c r="AC105" t="s">
        <v>109</v>
      </c>
      <c r="AE105" t="str">
        <f t="shared" si="6"/>
        <v/>
      </c>
      <c r="AG105" t="str">
        <f t="shared" si="7"/>
        <v/>
      </c>
    </row>
    <row r="106" spans="2:33">
      <c r="B106" t="s">
        <v>3339</v>
      </c>
      <c r="C106" t="s">
        <v>513</v>
      </c>
      <c r="D106" t="s">
        <v>503</v>
      </c>
      <c r="E106" s="1" t="s">
        <v>514</v>
      </c>
      <c r="F106" s="8">
        <v>1</v>
      </c>
      <c r="G106" s="1">
        <v>1</v>
      </c>
      <c r="H106" s="1">
        <v>1</v>
      </c>
      <c r="M106" s="8"/>
      <c r="N106" s="8"/>
      <c r="O106" s="8"/>
      <c r="R106" t="str">
        <f>IF(COUNTIF($R$5:R105,D106)=0,D106,"\I:")</f>
        <v>\I:</v>
      </c>
      <c r="S106" t="str" cm="1">
        <f t="array" ref="S106">IFERROR("IEA PRODUCT: " &amp; getlist(R106,'Pri flows'!$I$3:$J$68,2),"")</f>
        <v/>
      </c>
      <c r="T106" t="s">
        <v>109</v>
      </c>
      <c r="V106" t="str">
        <f t="shared" si="4"/>
        <v/>
      </c>
      <c r="X106" t="str">
        <f t="shared" si="5"/>
        <v/>
      </c>
      <c r="AA106" t="str">
        <f>IF(COUNTIF($AA$5:AA105,E106)=0,E106,"\I:")</f>
        <v>\I:</v>
      </c>
      <c r="AC106" t="s">
        <v>109</v>
      </c>
      <c r="AE106" t="str">
        <f t="shared" si="6"/>
        <v/>
      </c>
      <c r="AG106" t="str">
        <f t="shared" si="7"/>
        <v/>
      </c>
    </row>
    <row r="107" spans="2:33">
      <c r="B107" t="s">
        <v>3339</v>
      </c>
      <c r="C107" t="s">
        <v>278</v>
      </c>
      <c r="D107" t="s">
        <v>62</v>
      </c>
      <c r="E107" s="1" t="s">
        <v>63</v>
      </c>
      <c r="F107" s="8">
        <v>1</v>
      </c>
      <c r="G107" s="1">
        <v>1</v>
      </c>
      <c r="H107" s="1">
        <v>1</v>
      </c>
      <c r="M107" s="8"/>
      <c r="N107" s="8"/>
      <c r="O107" s="8"/>
      <c r="R107" t="str">
        <f>IF(COUNTIF($R$5:R106,D107)=0,D107,"\I:")</f>
        <v>\I:</v>
      </c>
      <c r="S107" t="str" cm="1">
        <f t="array" ref="S107">IFERROR("IEA PRODUCT: " &amp; getlist(R107,'Pri flows'!$I$3:$J$68,2),"")</f>
        <v/>
      </c>
      <c r="T107" t="s">
        <v>109</v>
      </c>
      <c r="V107" t="str">
        <f t="shared" si="4"/>
        <v/>
      </c>
      <c r="X107" t="str">
        <f t="shared" si="5"/>
        <v/>
      </c>
      <c r="AA107" t="str">
        <f>IF(COUNTIF($AA$5:AA106,E107)=0,E107,"\I:")</f>
        <v>\I:</v>
      </c>
      <c r="AC107" t="s">
        <v>109</v>
      </c>
      <c r="AE107" t="str">
        <f t="shared" si="6"/>
        <v/>
      </c>
      <c r="AG107" t="str">
        <f t="shared" si="7"/>
        <v/>
      </c>
    </row>
    <row r="108" spans="2:33">
      <c r="B108" t="s">
        <v>3339</v>
      </c>
      <c r="C108" t="s">
        <v>279</v>
      </c>
      <c r="D108" t="s">
        <v>16</v>
      </c>
      <c r="E108" s="1" t="s">
        <v>68</v>
      </c>
      <c r="F108" s="8">
        <v>1</v>
      </c>
      <c r="G108" s="1">
        <v>1</v>
      </c>
      <c r="H108" s="1">
        <v>1</v>
      </c>
      <c r="M108" s="8"/>
      <c r="N108" s="8"/>
      <c r="O108" s="8"/>
      <c r="R108" t="str">
        <f>IF(COUNTIF($R$5:R107,D108)=0,D108,"\I:")</f>
        <v>\I:</v>
      </c>
      <c r="S108" t="str" cm="1">
        <f t="array" ref="S108">IFERROR("IEA PRODUCT: " &amp; getlist(R108,'Pri flows'!$I$3:$J$68,2),"")</f>
        <v/>
      </c>
      <c r="T108" t="s">
        <v>109</v>
      </c>
      <c r="V108" t="str">
        <f t="shared" si="4"/>
        <v/>
      </c>
      <c r="X108" t="str">
        <f t="shared" si="5"/>
        <v/>
      </c>
      <c r="AA108" t="str">
        <f>IF(COUNTIF($AA$5:AA107,E108)=0,E108,"\I:")</f>
        <v>\I:</v>
      </c>
      <c r="AC108" t="s">
        <v>109</v>
      </c>
      <c r="AE108" t="str">
        <f t="shared" si="6"/>
        <v/>
      </c>
      <c r="AG108" t="str">
        <f t="shared" si="7"/>
        <v/>
      </c>
    </row>
    <row r="109" spans="2:33">
      <c r="B109" t="s">
        <v>3339</v>
      </c>
      <c r="C109" t="s">
        <v>280</v>
      </c>
      <c r="D109" t="s">
        <v>32</v>
      </c>
      <c r="E109" s="1" t="s">
        <v>67</v>
      </c>
      <c r="F109" s="8">
        <v>0.64</v>
      </c>
      <c r="G109" s="1">
        <v>1</v>
      </c>
      <c r="H109" s="1">
        <v>1</v>
      </c>
      <c r="M109" s="8"/>
      <c r="N109" s="8"/>
      <c r="O109" s="8"/>
      <c r="R109" t="str">
        <f>IF(COUNTIF($R$5:R108,D109)=0,D109,"\I:")</f>
        <v>BIOBIN</v>
      </c>
      <c r="S109" t="str" cm="1">
        <f t="array" ref="S109">IFERROR("IEA PRODUCT: " &amp; getlist(R109,'Pri flows'!$I$3:$J$68,2),"")</f>
        <v>IEA PRODUCT: INDWASTE</v>
      </c>
      <c r="T109" t="s">
        <v>109</v>
      </c>
      <c r="V109" t="str">
        <f t="shared" si="4"/>
        <v/>
      </c>
      <c r="X109" t="str">
        <f t="shared" si="5"/>
        <v/>
      </c>
      <c r="AA109" t="str">
        <f>IF(COUNTIF($AA$5:AA108,E109)=0,E109,"\I:")</f>
        <v>\I:</v>
      </c>
      <c r="AC109" t="s">
        <v>109</v>
      </c>
      <c r="AE109" t="str">
        <f t="shared" si="6"/>
        <v/>
      </c>
      <c r="AG109" t="str">
        <f t="shared" si="7"/>
        <v/>
      </c>
    </row>
    <row r="110" spans="2:33">
      <c r="B110" t="s">
        <v>3339</v>
      </c>
      <c r="D110" t="s">
        <v>55</v>
      </c>
      <c r="E110" s="1" t="s">
        <v>67</v>
      </c>
      <c r="F110" s="8">
        <v>0.36</v>
      </c>
      <c r="G110" s="1"/>
      <c r="H110" s="1"/>
      <c r="M110" s="8"/>
      <c r="N110" s="8"/>
      <c r="O110" s="8"/>
      <c r="R110" t="str">
        <f>IF(COUNTIF($R$5:R109,D110)=0,D110,"\I:")</f>
        <v>\I:</v>
      </c>
      <c r="S110" t="str" cm="1">
        <f t="array" ref="S110">IFERROR("IEA PRODUCT: " &amp; getlist(R110,'Pri flows'!$I$3:$J$68,2),"")</f>
        <v/>
      </c>
      <c r="T110" t="s">
        <v>109</v>
      </c>
      <c r="V110" t="str">
        <f t="shared" si="4"/>
        <v/>
      </c>
      <c r="X110" t="str">
        <f t="shared" si="5"/>
        <v/>
      </c>
      <c r="AA110" t="str">
        <f>IF(COUNTIF($AA$5:AA109,E110)=0,E110,"\I:")</f>
        <v>\I:</v>
      </c>
      <c r="AC110" t="s">
        <v>109</v>
      </c>
      <c r="AE110" t="str">
        <f t="shared" si="6"/>
        <v/>
      </c>
      <c r="AG110" t="str">
        <f t="shared" si="7"/>
        <v/>
      </c>
    </row>
    <row r="111" spans="2:33">
      <c r="B111" t="s">
        <v>3339</v>
      </c>
      <c r="C111" t="s">
        <v>281</v>
      </c>
      <c r="D111" t="s">
        <v>6</v>
      </c>
      <c r="E111" s="1" t="s">
        <v>66</v>
      </c>
      <c r="F111" s="8">
        <v>0.997</v>
      </c>
      <c r="G111" s="1">
        <v>1</v>
      </c>
      <c r="H111" s="1">
        <v>1</v>
      </c>
      <c r="M111" s="8"/>
      <c r="N111" s="8"/>
      <c r="O111" s="8"/>
      <c r="R111" t="str">
        <f>IF(COUNTIF($R$5:R110,D111)=0,D111,"\I:")</f>
        <v>\I:</v>
      </c>
      <c r="S111" t="str" cm="1">
        <f t="array" ref="S111">IFERROR("IEA PRODUCT: " &amp; getlist(R111,'Pri flows'!$I$3:$J$68,2),"")</f>
        <v/>
      </c>
      <c r="T111" t="s">
        <v>109</v>
      </c>
      <c r="V111" t="str">
        <f t="shared" si="4"/>
        <v/>
      </c>
      <c r="X111" t="str">
        <f t="shared" si="5"/>
        <v/>
      </c>
      <c r="AA111" t="str">
        <f>IF(COUNTIF($AA$5:AA110,E111)=0,E111,"\I:")</f>
        <v>\I:</v>
      </c>
      <c r="AC111" t="s">
        <v>109</v>
      </c>
      <c r="AE111" t="str">
        <f t="shared" si="6"/>
        <v/>
      </c>
      <c r="AG111" t="str">
        <f t="shared" si="7"/>
        <v/>
      </c>
    </row>
    <row r="112" spans="2:33">
      <c r="B112" t="s">
        <v>3339</v>
      </c>
      <c r="D112" t="s">
        <v>118</v>
      </c>
      <c r="E112" s="1" t="s">
        <v>66</v>
      </c>
      <c r="F112" s="8">
        <v>3.0000000000000001E-3</v>
      </c>
      <c r="G112" s="1"/>
      <c r="H112" s="1"/>
      <c r="M112" s="8"/>
      <c r="N112" s="8"/>
      <c r="O112" s="8"/>
      <c r="R112" t="str">
        <f>IF(COUNTIF($R$5:R111,D112)=0,D112,"\I:")</f>
        <v>COACOK</v>
      </c>
      <c r="S112" t="str" cm="1">
        <f t="array" ref="S112">IFERROR("IEA PRODUCT: " &amp; getlist(R112,'Pri flows'!$I$3:$J$68,2),"")</f>
        <v>IEA PRODUCT: COKCOAL,GASCOKE</v>
      </c>
      <c r="T112" t="s">
        <v>109</v>
      </c>
      <c r="V112" t="str">
        <f t="shared" si="4"/>
        <v/>
      </c>
      <c r="X112" t="str">
        <f t="shared" si="5"/>
        <v/>
      </c>
      <c r="AA112" t="str">
        <f>IF(COUNTIF($AA$5:AA111,E112)=0,E112,"\I:")</f>
        <v>\I:</v>
      </c>
      <c r="AC112" t="s">
        <v>109</v>
      </c>
      <c r="AE112" t="str">
        <f t="shared" si="6"/>
        <v/>
      </c>
      <c r="AG112" t="str">
        <f t="shared" si="7"/>
        <v/>
      </c>
    </row>
    <row r="113" spans="2:33">
      <c r="B113" t="s">
        <v>3339</v>
      </c>
      <c r="C113" t="s">
        <v>282</v>
      </c>
      <c r="D113" t="s">
        <v>5</v>
      </c>
      <c r="E113" s="1" t="s">
        <v>69</v>
      </c>
      <c r="F113" s="8">
        <v>1</v>
      </c>
      <c r="G113" s="1">
        <v>1</v>
      </c>
      <c r="H113" s="1">
        <v>1</v>
      </c>
      <c r="M113" s="8"/>
      <c r="N113" s="8"/>
      <c r="O113" s="8"/>
      <c r="R113" t="str">
        <f>IF(COUNTIF($R$5:R112,D113)=0,D113,"\I:")</f>
        <v>\I:</v>
      </c>
      <c r="S113" t="str" cm="1">
        <f t="array" ref="S113">IFERROR("IEA PRODUCT: " &amp; getlist(R113,'Pri flows'!$I$3:$J$68,2),"")</f>
        <v/>
      </c>
      <c r="T113" t="s">
        <v>109</v>
      </c>
      <c r="V113" t="str">
        <f t="shared" si="4"/>
        <v/>
      </c>
      <c r="X113" t="str">
        <f t="shared" si="5"/>
        <v/>
      </c>
      <c r="AA113" t="str">
        <f>IF(COUNTIF($AA$5:AA112,E113)=0,E113,"\I:")</f>
        <v>\I:</v>
      </c>
      <c r="AC113" t="s">
        <v>109</v>
      </c>
      <c r="AE113" t="str">
        <f t="shared" si="6"/>
        <v/>
      </c>
      <c r="AG113" t="str">
        <f t="shared" si="7"/>
        <v>ELC</v>
      </c>
    </row>
    <row r="114" spans="2:33">
      <c r="B114" t="s">
        <v>3339</v>
      </c>
      <c r="C114" t="s">
        <v>285</v>
      </c>
      <c r="D114" t="s">
        <v>39</v>
      </c>
      <c r="E114" s="1" t="s">
        <v>70</v>
      </c>
      <c r="F114" s="8">
        <v>1</v>
      </c>
      <c r="G114" s="1">
        <v>1</v>
      </c>
      <c r="H114" s="1">
        <v>1</v>
      </c>
      <c r="M114" s="8"/>
      <c r="N114" s="8"/>
      <c r="O114" s="8"/>
      <c r="R114" t="str">
        <f>IF(COUNTIF($R$5:R113,D114)=0,D114,"\I:")</f>
        <v>\I:</v>
      </c>
      <c r="S114" t="str" cm="1">
        <f t="array" ref="S114">IFERROR("IEA PRODUCT: " &amp; getlist(R114,'Pri flows'!$I$3:$J$68,2),"")</f>
        <v/>
      </c>
      <c r="T114" t="s">
        <v>109</v>
      </c>
      <c r="V114" t="str">
        <f t="shared" si="4"/>
        <v/>
      </c>
      <c r="X114" t="str">
        <f t="shared" si="5"/>
        <v/>
      </c>
      <c r="AA114" t="str">
        <f>IF(COUNTIF($AA$5:AA113,E114)=0,E114,"\I:")</f>
        <v>\I:</v>
      </c>
      <c r="AC114" t="s">
        <v>109</v>
      </c>
      <c r="AE114" t="str">
        <f t="shared" si="6"/>
        <v/>
      </c>
      <c r="AG114" t="str">
        <f t="shared" si="7"/>
        <v/>
      </c>
    </row>
    <row r="115" spans="2:33">
      <c r="B115" t="s">
        <v>3339</v>
      </c>
      <c r="C115" t="s">
        <v>286</v>
      </c>
      <c r="D115" t="s">
        <v>41</v>
      </c>
      <c r="E115" s="1" t="s">
        <v>203</v>
      </c>
      <c r="F115" s="8">
        <v>0.47399999999999998</v>
      </c>
      <c r="G115" s="1">
        <v>1</v>
      </c>
      <c r="H115" s="1">
        <v>1</v>
      </c>
      <c r="M115" s="8"/>
      <c r="N115" s="8"/>
      <c r="O115" s="8"/>
      <c r="R115" t="str">
        <f>IF(COUNTIF($R$5:R114,D115)=0,D115,"\I:")</f>
        <v>\I:</v>
      </c>
      <c r="S115" t="str" cm="1">
        <f t="array" ref="S115">IFERROR("IEA PRODUCT: " &amp; getlist(R115,'Pri flows'!$I$3:$J$68,2),"")</f>
        <v/>
      </c>
      <c r="T115" t="s">
        <v>109</v>
      </c>
      <c r="V115" t="str">
        <f t="shared" si="4"/>
        <v/>
      </c>
      <c r="X115" t="str">
        <f t="shared" si="5"/>
        <v/>
      </c>
      <c r="AA115" t="str">
        <f>IF(COUNTIF($AA$5:AA114,E115)=0,E115,"\I:")</f>
        <v>\I:</v>
      </c>
      <c r="AC115" t="s">
        <v>109</v>
      </c>
      <c r="AE115" t="str">
        <f t="shared" si="6"/>
        <v/>
      </c>
      <c r="AG115" t="str">
        <f t="shared" si="7"/>
        <v/>
      </c>
    </row>
    <row r="116" spans="2:33">
      <c r="B116" t="s">
        <v>3339</v>
      </c>
      <c r="D116" t="s">
        <v>58</v>
      </c>
      <c r="E116" s="1" t="s">
        <v>203</v>
      </c>
      <c r="F116" s="8">
        <v>0.27700000000000002</v>
      </c>
      <c r="G116" s="1"/>
      <c r="H116" s="1"/>
      <c r="M116" s="8"/>
      <c r="N116" s="8"/>
      <c r="O116" s="8"/>
      <c r="R116" t="str">
        <f>IF(COUNTIF($R$5:R115,D116)=0,D116,"\I:")</f>
        <v>\I:</v>
      </c>
      <c r="S116" t="str" cm="1">
        <f t="array" ref="S116">IFERROR("IEA PRODUCT: " &amp; getlist(R116,'Pri flows'!$I$3:$J$68,2),"")</f>
        <v/>
      </c>
      <c r="T116" t="s">
        <v>109</v>
      </c>
      <c r="V116" t="str">
        <f t="shared" si="4"/>
        <v/>
      </c>
      <c r="X116" t="str">
        <f t="shared" si="5"/>
        <v/>
      </c>
      <c r="AA116" t="str">
        <f>IF(COUNTIF($AA$5:AA115,E116)=0,E116,"\I:")</f>
        <v>\I:</v>
      </c>
      <c r="AC116" t="s">
        <v>109</v>
      </c>
      <c r="AE116" t="str">
        <f t="shared" si="6"/>
        <v/>
      </c>
      <c r="AG116" t="str">
        <f t="shared" si="7"/>
        <v/>
      </c>
    </row>
    <row r="117" spans="2:33">
      <c r="B117" t="s">
        <v>3339</v>
      </c>
      <c r="D117" t="s">
        <v>54</v>
      </c>
      <c r="E117" s="1" t="s">
        <v>203</v>
      </c>
      <c r="F117" s="8">
        <v>0.2</v>
      </c>
      <c r="G117" s="1"/>
      <c r="H117" s="1"/>
      <c r="M117" s="8"/>
      <c r="N117" s="8"/>
      <c r="O117" s="8"/>
      <c r="R117" t="str">
        <f>IF(COUNTIF($R$5:R116,D117)=0,D117,"\I:")</f>
        <v>OILPTC</v>
      </c>
      <c r="S117" t="str" cm="1">
        <f t="array" ref="S117">IFERROR("IEA PRODUCT: " &amp; getlist(R117,'Pri flows'!$I$3:$J$68,2),"")</f>
        <v>IEA PRODUCT: PETCOKE</v>
      </c>
      <c r="T117" t="s">
        <v>109</v>
      </c>
      <c r="V117" t="str">
        <f t="shared" si="4"/>
        <v/>
      </c>
      <c r="X117" t="str">
        <f t="shared" si="5"/>
        <v/>
      </c>
      <c r="AA117" t="str">
        <f>IF(COUNTIF($AA$5:AA116,E117)=0,E117,"\I:")</f>
        <v>\I:</v>
      </c>
      <c r="AC117" t="s">
        <v>109</v>
      </c>
      <c r="AE117" t="str">
        <f t="shared" si="6"/>
        <v/>
      </c>
      <c r="AG117" t="str">
        <f t="shared" si="7"/>
        <v/>
      </c>
    </row>
    <row r="118" spans="2:33">
      <c r="B118" t="s">
        <v>3339</v>
      </c>
      <c r="D118" t="s">
        <v>34</v>
      </c>
      <c r="E118" s="1" t="s">
        <v>203</v>
      </c>
      <c r="F118" s="8">
        <v>4.4999999999999998E-2</v>
      </c>
      <c r="G118" s="1"/>
      <c r="H118" s="1"/>
      <c r="M118" s="8"/>
      <c r="N118" s="8"/>
      <c r="O118" s="8"/>
      <c r="R118" t="str">
        <f>IF(COUNTIF($R$5:R117,D118)=0,D118,"\I:")</f>
        <v>\I:</v>
      </c>
      <c r="S118" t="str" cm="1">
        <f t="array" ref="S118">IFERROR("IEA PRODUCT: " &amp; getlist(R118,'Pri flows'!$I$3:$J$68,2),"")</f>
        <v/>
      </c>
      <c r="T118" t="s">
        <v>109</v>
      </c>
      <c r="V118" t="str">
        <f t="shared" si="4"/>
        <v/>
      </c>
      <c r="X118" t="str">
        <f t="shared" si="5"/>
        <v/>
      </c>
      <c r="AA118" t="str">
        <f>IF(COUNTIF($AA$5:AA117,E118)=0,E118,"\I:")</f>
        <v>\I:</v>
      </c>
      <c r="AC118" t="s">
        <v>109</v>
      </c>
      <c r="AE118" t="str">
        <f t="shared" si="6"/>
        <v/>
      </c>
      <c r="AG118" t="str">
        <f t="shared" si="7"/>
        <v/>
      </c>
    </row>
    <row r="119" spans="2:33">
      <c r="B119" t="s">
        <v>3339</v>
      </c>
      <c r="D119" t="s">
        <v>52</v>
      </c>
      <c r="E119" s="1" t="s">
        <v>203</v>
      </c>
      <c r="F119" s="8">
        <v>3.0000000000000001E-3</v>
      </c>
      <c r="G119" s="1"/>
      <c r="H119" s="1"/>
      <c r="M119" s="8"/>
      <c r="N119" s="8"/>
      <c r="O119" s="8"/>
      <c r="R119" t="str">
        <f>IF(COUNTIF($R$5:R118,D119)=0,D119,"\I:")</f>
        <v>\I:</v>
      </c>
      <c r="S119" t="str" cm="1">
        <f t="array" ref="S119">IFERROR("IEA PRODUCT: " &amp; getlist(R119,'Pri flows'!$I$3:$J$68,2),"")</f>
        <v/>
      </c>
      <c r="T119" t="s">
        <v>109</v>
      </c>
      <c r="V119" t="str">
        <f t="shared" si="4"/>
        <v/>
      </c>
      <c r="X119" t="str">
        <f t="shared" si="5"/>
        <v/>
      </c>
      <c r="AA119" t="str">
        <f>IF(COUNTIF($AA$5:AA118,E119)=0,E119,"\I:")</f>
        <v>\I:</v>
      </c>
      <c r="AC119" t="s">
        <v>109</v>
      </c>
      <c r="AE119" t="str">
        <f t="shared" si="6"/>
        <v/>
      </c>
      <c r="AG119" t="str">
        <f t="shared" si="7"/>
        <v/>
      </c>
    </row>
    <row r="120" spans="2:33">
      <c r="B120" t="s">
        <v>3339</v>
      </c>
      <c r="C120" t="s">
        <v>287</v>
      </c>
      <c r="D120" t="s">
        <v>53</v>
      </c>
      <c r="E120" s="1" t="s">
        <v>130</v>
      </c>
      <c r="F120" s="8">
        <v>1</v>
      </c>
      <c r="G120" s="1">
        <v>1</v>
      </c>
      <c r="H120" s="1">
        <v>1</v>
      </c>
      <c r="M120" s="8"/>
      <c r="N120" s="8"/>
      <c r="O120" s="8"/>
      <c r="R120" t="str">
        <f>IF(COUNTIF($R$5:R119,D120)=0,D120,"\I:")</f>
        <v>\I:</v>
      </c>
      <c r="S120" t="str" cm="1">
        <f t="array" ref="S120">IFERROR("IEA PRODUCT: " &amp; getlist(R120,'Pri flows'!$I$3:$J$68,2),"")</f>
        <v/>
      </c>
      <c r="T120" t="s">
        <v>109</v>
      </c>
      <c r="V120" t="str">
        <f t="shared" si="4"/>
        <v/>
      </c>
      <c r="X120" t="str">
        <f t="shared" si="5"/>
        <v/>
      </c>
      <c r="AA120" t="str">
        <f>IF(COUNTIF($AA$5:AA119,E120)=0,E120,"\I:")</f>
        <v>\I:</v>
      </c>
      <c r="AC120" t="s">
        <v>109</v>
      </c>
      <c r="AE120" t="str">
        <f t="shared" si="6"/>
        <v/>
      </c>
      <c r="AG120" t="str">
        <f t="shared" si="7"/>
        <v/>
      </c>
    </row>
    <row r="121" spans="2:33">
      <c r="B121" t="s">
        <v>3339</v>
      </c>
      <c r="C121" t="s">
        <v>516</v>
      </c>
      <c r="D121" t="s">
        <v>510</v>
      </c>
      <c r="E121" s="1" t="s">
        <v>517</v>
      </c>
      <c r="F121" s="8">
        <v>1</v>
      </c>
      <c r="G121" s="1">
        <v>1</v>
      </c>
      <c r="H121" s="1">
        <v>1</v>
      </c>
      <c r="M121" s="8"/>
      <c r="N121" s="8"/>
      <c r="O121" s="8"/>
      <c r="R121" t="str">
        <f>IF(COUNTIF($R$5:R120,D121)=0,D121,"\I:")</f>
        <v>\I:</v>
      </c>
      <c r="S121" t="str" cm="1">
        <f t="array" ref="S121">IFERROR("IEA PRODUCT: " &amp; getlist(R121,'Pri flows'!$I$3:$J$68,2),"")</f>
        <v/>
      </c>
      <c r="T121" t="s">
        <v>109</v>
      </c>
      <c r="V121" t="str">
        <f t="shared" si="4"/>
        <v/>
      </c>
      <c r="X121" t="str">
        <f t="shared" si="5"/>
        <v/>
      </c>
      <c r="AA121" t="str">
        <f>IF(COUNTIF($AA$5:AA120,E121)=0,E121,"\I:")</f>
        <v>\I:</v>
      </c>
      <c r="AC121" t="s">
        <v>109</v>
      </c>
      <c r="AE121" t="str">
        <f t="shared" si="6"/>
        <v/>
      </c>
      <c r="AG121" t="str">
        <f t="shared" si="7"/>
        <v/>
      </c>
    </row>
    <row r="122" spans="2:33">
      <c r="B122" t="s">
        <v>3339</v>
      </c>
      <c r="C122" t="s">
        <v>519</v>
      </c>
      <c r="D122" t="s">
        <v>503</v>
      </c>
      <c r="E122" s="1" t="s">
        <v>520</v>
      </c>
      <c r="F122" s="8">
        <v>1</v>
      </c>
      <c r="G122" s="1">
        <v>1</v>
      </c>
      <c r="H122" s="1">
        <v>1</v>
      </c>
      <c r="M122" s="8"/>
      <c r="N122" s="8"/>
      <c r="O122" s="8"/>
      <c r="R122" t="str">
        <f>IF(COUNTIF($R$5:R121,D122)=0,D122,"\I:")</f>
        <v>\I:</v>
      </c>
      <c r="S122" t="str" cm="1">
        <f t="array" ref="S122">IFERROR("IEA PRODUCT: " &amp; getlist(R122,'Pri flows'!$I$3:$J$68,2),"")</f>
        <v/>
      </c>
      <c r="T122" t="s">
        <v>109</v>
      </c>
      <c r="V122" t="str">
        <f t="shared" si="4"/>
        <v/>
      </c>
      <c r="X122" t="str">
        <f t="shared" si="5"/>
        <v/>
      </c>
      <c r="AA122" t="str">
        <f>IF(COUNTIF($AA$5:AA121,E122)=0,E122,"\I:")</f>
        <v>\I:</v>
      </c>
      <c r="AC122" t="s">
        <v>109</v>
      </c>
      <c r="AE122" t="str">
        <f t="shared" si="6"/>
        <v/>
      </c>
      <c r="AG122" t="str">
        <f t="shared" si="7"/>
        <v/>
      </c>
    </row>
    <row r="123" spans="2:33">
      <c r="B123" t="s">
        <v>3339</v>
      </c>
      <c r="C123" t="s">
        <v>289</v>
      </c>
      <c r="D123" t="s">
        <v>62</v>
      </c>
      <c r="E123" s="1" t="s">
        <v>74</v>
      </c>
      <c r="F123" s="8">
        <v>1</v>
      </c>
      <c r="G123" s="1">
        <v>1</v>
      </c>
      <c r="H123" s="1">
        <v>1</v>
      </c>
      <c r="M123" s="8"/>
      <c r="N123" s="8"/>
      <c r="O123" s="8"/>
      <c r="R123" t="str">
        <f>IF(COUNTIF($R$5:R122,D123)=0,D123,"\I:")</f>
        <v>\I:</v>
      </c>
      <c r="S123" t="str" cm="1">
        <f t="array" ref="S123">IFERROR("IEA PRODUCT: " &amp; getlist(R123,'Pri flows'!$I$3:$J$68,2),"")</f>
        <v/>
      </c>
      <c r="T123" t="s">
        <v>109</v>
      </c>
      <c r="V123" t="str">
        <f t="shared" si="4"/>
        <v/>
      </c>
      <c r="X123" t="str">
        <f t="shared" si="5"/>
        <v/>
      </c>
      <c r="AA123" t="str">
        <f>IF(COUNTIF($AA$5:AA122,E123)=0,E123,"\I:")</f>
        <v>\I:</v>
      </c>
      <c r="AC123" t="s">
        <v>109</v>
      </c>
      <c r="AE123" t="str">
        <f t="shared" si="6"/>
        <v/>
      </c>
      <c r="AG123" t="str">
        <f t="shared" si="7"/>
        <v/>
      </c>
    </row>
    <row r="124" spans="2:33">
      <c r="B124" t="s">
        <v>3339</v>
      </c>
      <c r="C124" t="s">
        <v>290</v>
      </c>
      <c r="D124" t="s">
        <v>55</v>
      </c>
      <c r="E124" s="1" t="s">
        <v>137</v>
      </c>
      <c r="F124" s="8">
        <v>0.59099999999999997</v>
      </c>
      <c r="G124" s="1">
        <v>1</v>
      </c>
      <c r="H124" s="1">
        <v>1</v>
      </c>
      <c r="M124" s="8"/>
      <c r="N124" s="8"/>
      <c r="O124" s="8"/>
      <c r="R124" t="str">
        <f>IF(COUNTIF($R$5:R123,D124)=0,D124,"\I:")</f>
        <v>\I:</v>
      </c>
      <c r="S124" t="str" cm="1">
        <f t="array" ref="S124">IFERROR("IEA PRODUCT: " &amp; getlist(R124,'Pri flows'!$I$3:$J$68,2),"")</f>
        <v/>
      </c>
      <c r="T124" t="s">
        <v>109</v>
      </c>
      <c r="V124" t="str">
        <f t="shared" si="4"/>
        <v/>
      </c>
      <c r="X124" t="str">
        <f t="shared" si="5"/>
        <v/>
      </c>
      <c r="AA124" t="str">
        <f>IF(COUNTIF($AA$5:AA123,E124)=0,E124,"\I:")</f>
        <v>\I:</v>
      </c>
      <c r="AC124" t="s">
        <v>109</v>
      </c>
      <c r="AE124" t="str">
        <f t="shared" si="6"/>
        <v/>
      </c>
      <c r="AG124" t="str">
        <f t="shared" si="7"/>
        <v/>
      </c>
    </row>
    <row r="125" spans="2:33">
      <c r="B125" t="s">
        <v>3339</v>
      </c>
      <c r="D125" t="s">
        <v>17</v>
      </c>
      <c r="E125" s="1" t="s">
        <v>137</v>
      </c>
      <c r="F125" s="8">
        <v>0.40899999999999997</v>
      </c>
      <c r="G125" s="1"/>
      <c r="H125" s="1"/>
      <c r="M125" s="8"/>
      <c r="N125" s="8"/>
      <c r="O125" s="8"/>
      <c r="R125" t="str">
        <f>IF(COUNTIF($R$5:R124,D125)=0,D125,"\I:")</f>
        <v>\I:</v>
      </c>
      <c r="S125" t="str" cm="1">
        <f t="array" ref="S125">IFERROR("IEA PRODUCT: " &amp; getlist(R125,'Pri flows'!$I$3:$J$68,2),"")</f>
        <v/>
      </c>
      <c r="T125" t="s">
        <v>109</v>
      </c>
      <c r="V125" t="str">
        <f t="shared" si="4"/>
        <v/>
      </c>
      <c r="X125" t="str">
        <f t="shared" si="5"/>
        <v/>
      </c>
      <c r="AA125" t="str">
        <f>IF(COUNTIF($AA$5:AA124,E125)=0,E125,"\I:")</f>
        <v>\I:</v>
      </c>
      <c r="AC125" t="s">
        <v>109</v>
      </c>
      <c r="AE125" t="str">
        <f t="shared" si="6"/>
        <v/>
      </c>
      <c r="AG125" t="str">
        <f t="shared" si="7"/>
        <v/>
      </c>
    </row>
    <row r="126" spans="2:33">
      <c r="B126" t="s">
        <v>3339</v>
      </c>
      <c r="C126" t="s">
        <v>292</v>
      </c>
      <c r="D126" t="s">
        <v>5</v>
      </c>
      <c r="E126" s="1" t="s">
        <v>140</v>
      </c>
      <c r="F126" s="8">
        <v>1</v>
      </c>
      <c r="G126" s="1">
        <v>1</v>
      </c>
      <c r="H126" s="1">
        <v>1</v>
      </c>
      <c r="M126" s="8"/>
      <c r="N126" s="8"/>
      <c r="O126" s="8"/>
      <c r="R126" t="str">
        <f>IF(COUNTIF($R$5:R125,D126)=0,D126,"\I:")</f>
        <v>\I:</v>
      </c>
      <c r="S126" t="str" cm="1">
        <f t="array" ref="S126">IFERROR("IEA PRODUCT: " &amp; getlist(R126,'Pri flows'!$I$3:$J$68,2),"")</f>
        <v/>
      </c>
      <c r="T126" t="s">
        <v>109</v>
      </c>
      <c r="V126" t="str">
        <f t="shared" si="4"/>
        <v/>
      </c>
      <c r="X126" t="str">
        <f t="shared" si="5"/>
        <v/>
      </c>
      <c r="AA126" t="str">
        <f>IF(COUNTIF($AA$5:AA125,E126)=0,E126,"\I:")</f>
        <v>\I:</v>
      </c>
      <c r="AC126" t="s">
        <v>109</v>
      </c>
      <c r="AE126" t="str">
        <f t="shared" si="6"/>
        <v/>
      </c>
      <c r="AG126" t="str">
        <f t="shared" si="7"/>
        <v>ELC</v>
      </c>
    </row>
    <row r="127" spans="2:33">
      <c r="B127" t="s">
        <v>3339</v>
      </c>
      <c r="C127" t="s">
        <v>295</v>
      </c>
      <c r="D127" t="s">
        <v>52</v>
      </c>
      <c r="E127" s="1" t="s">
        <v>136</v>
      </c>
      <c r="F127" s="8">
        <v>1</v>
      </c>
      <c r="G127" s="1">
        <v>1</v>
      </c>
      <c r="H127" s="1">
        <v>1</v>
      </c>
      <c r="M127" s="8"/>
      <c r="N127" s="8"/>
      <c r="O127" s="8"/>
      <c r="R127" t="str">
        <f>IF(COUNTIF($R$5:R126,D127)=0,D127,"\I:")</f>
        <v>\I:</v>
      </c>
      <c r="S127" t="str" cm="1">
        <f t="array" ref="S127">IFERROR("IEA PRODUCT: " &amp; getlist(R127,'Pri flows'!$I$3:$J$68,2),"")</f>
        <v/>
      </c>
      <c r="T127" t="s">
        <v>109</v>
      </c>
      <c r="V127" t="str">
        <f t="shared" si="4"/>
        <v/>
      </c>
      <c r="X127" t="str">
        <f t="shared" si="5"/>
        <v/>
      </c>
      <c r="AA127" t="str">
        <f>IF(COUNTIF($AA$5:AA126,E127)=0,E127,"\I:")</f>
        <v>\I:</v>
      </c>
      <c r="AC127" t="s">
        <v>109</v>
      </c>
      <c r="AE127" t="str">
        <f t="shared" si="6"/>
        <v/>
      </c>
      <c r="AG127" t="str">
        <f t="shared" si="7"/>
        <v/>
      </c>
    </row>
    <row r="128" spans="2:33">
      <c r="B128" t="s">
        <v>3339</v>
      </c>
      <c r="C128" t="s">
        <v>296</v>
      </c>
      <c r="D128" t="s">
        <v>34</v>
      </c>
      <c r="E128" s="1" t="s">
        <v>143</v>
      </c>
      <c r="F128" s="8">
        <v>1</v>
      </c>
      <c r="G128" s="1">
        <v>1</v>
      </c>
      <c r="H128" s="1">
        <v>1</v>
      </c>
      <c r="M128" s="8"/>
      <c r="N128" s="8"/>
      <c r="O128" s="8"/>
      <c r="R128" t="str">
        <f>IF(COUNTIF($R$5:R127,D128)=0,D128,"\I:")</f>
        <v>\I:</v>
      </c>
      <c r="S128" t="str" cm="1">
        <f t="array" ref="S128">IFERROR("IEA PRODUCT: " &amp; getlist(R128,'Pri flows'!$I$3:$J$68,2),"")</f>
        <v/>
      </c>
      <c r="T128" t="s">
        <v>109</v>
      </c>
      <c r="V128" t="str">
        <f t="shared" si="4"/>
        <v/>
      </c>
      <c r="X128" t="str">
        <f t="shared" si="5"/>
        <v/>
      </c>
      <c r="AA128" t="str">
        <f>IF(COUNTIF($AA$5:AA127,E128)=0,E128,"\I:")</f>
        <v>\I:</v>
      </c>
      <c r="AC128" t="s">
        <v>109</v>
      </c>
      <c r="AE128" t="str">
        <f t="shared" si="6"/>
        <v/>
      </c>
      <c r="AG128" t="str">
        <f t="shared" si="7"/>
        <v/>
      </c>
    </row>
    <row r="129" spans="2:33">
      <c r="B129" t="s">
        <v>3339</v>
      </c>
      <c r="C129" t="s">
        <v>297</v>
      </c>
      <c r="D129" t="s">
        <v>39</v>
      </c>
      <c r="E129" s="1" t="s">
        <v>138</v>
      </c>
      <c r="F129" s="8">
        <v>1</v>
      </c>
      <c r="G129" s="1">
        <v>1</v>
      </c>
      <c r="H129" s="1">
        <v>1</v>
      </c>
      <c r="M129" s="8"/>
      <c r="N129" s="8"/>
      <c r="O129" s="8"/>
      <c r="R129" t="str">
        <f>IF(COUNTIF($R$5:R128,D129)=0,D129,"\I:")</f>
        <v>\I:</v>
      </c>
      <c r="S129" t="str" cm="1">
        <f t="array" ref="S129">IFERROR("IEA PRODUCT: " &amp; getlist(R129,'Pri flows'!$I$3:$J$68,2),"")</f>
        <v/>
      </c>
      <c r="T129" t="s">
        <v>109</v>
      </c>
      <c r="V129" t="str">
        <f t="shared" si="4"/>
        <v/>
      </c>
      <c r="X129" t="str">
        <f t="shared" si="5"/>
        <v/>
      </c>
      <c r="AA129" t="str">
        <f>IF(COUNTIF($AA$5:AA128,E129)=0,E129,"\I:")</f>
        <v>\I:</v>
      </c>
      <c r="AC129" t="s">
        <v>109</v>
      </c>
      <c r="AE129" t="str">
        <f t="shared" si="6"/>
        <v/>
      </c>
      <c r="AG129" t="str">
        <f t="shared" si="7"/>
        <v/>
      </c>
    </row>
    <row r="130" spans="2:33">
      <c r="B130" t="s">
        <v>3339</v>
      </c>
      <c r="C130" t="s">
        <v>298</v>
      </c>
      <c r="D130" t="s">
        <v>41</v>
      </c>
      <c r="E130" s="1" t="s">
        <v>139</v>
      </c>
      <c r="F130" s="8">
        <v>0.76100000000000001</v>
      </c>
      <c r="G130" s="1">
        <v>1</v>
      </c>
      <c r="H130" s="1">
        <v>1</v>
      </c>
      <c r="M130" s="8"/>
      <c r="N130" s="8"/>
      <c r="O130" s="8"/>
      <c r="R130" t="str">
        <f>IF(COUNTIF($R$5:R129,D130)=0,D130,"\I:")</f>
        <v>\I:</v>
      </c>
      <c r="S130" t="str" cm="1">
        <f t="array" ref="S130">IFERROR("IEA PRODUCT: " &amp; getlist(R130,'Pri flows'!$I$3:$J$68,2),"")</f>
        <v/>
      </c>
      <c r="T130" t="s">
        <v>109</v>
      </c>
      <c r="V130" t="str">
        <f t="shared" si="4"/>
        <v/>
      </c>
      <c r="X130" t="str">
        <f t="shared" si="5"/>
        <v/>
      </c>
      <c r="AA130" t="str">
        <f>IF(COUNTIF($AA$5:AA129,E130)=0,E130,"\I:")</f>
        <v>\I:</v>
      </c>
      <c r="AC130" t="s">
        <v>109</v>
      </c>
      <c r="AE130" t="str">
        <f t="shared" si="6"/>
        <v/>
      </c>
      <c r="AG130" t="str">
        <f t="shared" si="7"/>
        <v/>
      </c>
    </row>
    <row r="131" spans="2:33">
      <c r="B131" t="s">
        <v>3339</v>
      </c>
      <c r="D131" t="s">
        <v>36</v>
      </c>
      <c r="E131" s="1" t="s">
        <v>139</v>
      </c>
      <c r="F131" s="8">
        <v>0.23899999999999999</v>
      </c>
      <c r="G131" s="1"/>
      <c r="H131" s="1"/>
      <c r="M131" s="8"/>
      <c r="N131" s="8"/>
      <c r="O131" s="8"/>
      <c r="R131" t="str">
        <f>IF(COUNTIF($R$5:R130,D131)=0,D131,"\I:")</f>
        <v>OILLUB</v>
      </c>
      <c r="S131" t="str" cm="1">
        <f t="array" ref="S131">IFERROR("IEA PRODUCT: " &amp; getlist(R131,'Pri flows'!$I$3:$J$68,2),"")</f>
        <v>IEA PRODUCT: LUBRIC,PARWAX,WHITESP</v>
      </c>
      <c r="T131" t="s">
        <v>109</v>
      </c>
      <c r="V131" t="str">
        <f t="shared" si="4"/>
        <v/>
      </c>
      <c r="X131" t="str">
        <f t="shared" si="5"/>
        <v/>
      </c>
      <c r="AA131" t="str">
        <f>IF(COUNTIF($AA$5:AA130,E131)=0,E131,"\I:")</f>
        <v>\I:</v>
      </c>
      <c r="AC131" t="s">
        <v>109</v>
      </c>
      <c r="AE131" t="str">
        <f t="shared" si="6"/>
        <v/>
      </c>
      <c r="AG131" t="str">
        <f t="shared" si="7"/>
        <v/>
      </c>
    </row>
    <row r="132" spans="2:33">
      <c r="B132" t="s">
        <v>3339</v>
      </c>
      <c r="C132" t="s">
        <v>522</v>
      </c>
      <c r="D132" t="s">
        <v>503</v>
      </c>
      <c r="E132" s="1" t="s">
        <v>523</v>
      </c>
      <c r="F132" s="8">
        <v>1</v>
      </c>
      <c r="G132" s="1">
        <v>1</v>
      </c>
      <c r="H132" s="1">
        <v>1</v>
      </c>
      <c r="M132" s="8"/>
      <c r="N132" s="8"/>
      <c r="O132" s="8"/>
      <c r="R132" t="str">
        <f>IF(COUNTIF($R$5:R131,D132)=0,D132,"\I:")</f>
        <v>\I:</v>
      </c>
      <c r="S132" t="str" cm="1">
        <f t="array" ref="S132">IFERROR("IEA PRODUCT: " &amp; getlist(R132,'Pri flows'!$I$3:$J$68,2),"")</f>
        <v/>
      </c>
      <c r="T132" t="s">
        <v>109</v>
      </c>
      <c r="V132" t="str">
        <f t="shared" si="4"/>
        <v/>
      </c>
      <c r="X132" t="str">
        <f t="shared" si="5"/>
        <v/>
      </c>
      <c r="AA132" t="str">
        <f>IF(COUNTIF($AA$5:AA131,E132)=0,E132,"\I:")</f>
        <v>\I:</v>
      </c>
      <c r="AC132" t="s">
        <v>109</v>
      </c>
      <c r="AE132" t="str">
        <f t="shared" si="6"/>
        <v/>
      </c>
      <c r="AG132" t="str">
        <f t="shared" si="7"/>
        <v/>
      </c>
    </row>
    <row r="133" spans="2:33">
      <c r="B133" t="s">
        <v>3339</v>
      </c>
      <c r="C133" t="s">
        <v>304</v>
      </c>
      <c r="D133" t="s">
        <v>5</v>
      </c>
      <c r="E133" s="1" t="s">
        <v>127</v>
      </c>
      <c r="F133" s="8">
        <v>1</v>
      </c>
      <c r="G133" s="1">
        <v>1</v>
      </c>
      <c r="H133" s="1">
        <v>1</v>
      </c>
      <c r="M133" s="8"/>
      <c r="N133" s="8"/>
      <c r="O133" s="8"/>
      <c r="R133" t="str">
        <f>IF(COUNTIF($R$5:R132,D133)=0,D133,"\I:")</f>
        <v>\I:</v>
      </c>
      <c r="S133" t="str" cm="1">
        <f t="array" ref="S133">IFERROR("IEA PRODUCT: " &amp; getlist(R133,'Pri flows'!$I$3:$J$68,2),"")</f>
        <v/>
      </c>
      <c r="T133" t="s">
        <v>109</v>
      </c>
      <c r="V133" t="str">
        <f t="shared" si="4"/>
        <v/>
      </c>
      <c r="X133" t="str">
        <f t="shared" si="5"/>
        <v/>
      </c>
      <c r="AA133" t="str">
        <f>IF(COUNTIF($AA$5:AA132,E133)=0,E133,"\I:")</f>
        <v>\I:</v>
      </c>
      <c r="AC133" t="s">
        <v>109</v>
      </c>
      <c r="AE133" t="str">
        <f t="shared" si="6"/>
        <v/>
      </c>
      <c r="AG133" t="str">
        <f t="shared" si="7"/>
        <v>ELC</v>
      </c>
    </row>
    <row r="134" spans="2:33">
      <c r="B134" t="s">
        <v>3339</v>
      </c>
      <c r="C134" t="s">
        <v>306</v>
      </c>
      <c r="D134" t="s">
        <v>39</v>
      </c>
      <c r="E134" s="1" t="s">
        <v>126</v>
      </c>
      <c r="F134" s="8">
        <v>1</v>
      </c>
      <c r="G134" s="1">
        <v>1</v>
      </c>
      <c r="H134" s="1">
        <v>1</v>
      </c>
      <c r="M134" s="8"/>
      <c r="N134" s="8"/>
      <c r="O134" s="8"/>
      <c r="R134" t="str">
        <f>IF(COUNTIF($R$5:R133,D134)=0,D134,"\I:")</f>
        <v>\I:</v>
      </c>
      <c r="S134" t="str" cm="1">
        <f t="array" ref="S134">IFERROR("IEA PRODUCT: " &amp; getlist(R134,'Pri flows'!$I$3:$J$68,2),"")</f>
        <v/>
      </c>
      <c r="T134" t="s">
        <v>109</v>
      </c>
      <c r="V134" t="str">
        <f t="shared" ref="V134:V388" si="8">IFERROR(VLOOKUP($R134,$AJ$4:$AL$22,2,FALSE),"")</f>
        <v/>
      </c>
      <c r="X134" t="str">
        <f t="shared" ref="X134:X188" si="9">IFERROR(VLOOKUP($R134,$AJ$4:$AL$22,3,FALSE),"")</f>
        <v/>
      </c>
      <c r="AA134" t="str">
        <f>IF(COUNTIF($AA$5:AA133,E134)=0,E134,"\I:")</f>
        <v>\I:</v>
      </c>
      <c r="AC134" t="s">
        <v>109</v>
      </c>
      <c r="AE134" t="str">
        <f t="shared" ref="AE134:AE188" si="10">IF(O134="","",O134)</f>
        <v/>
      </c>
      <c r="AG134" t="str">
        <f t="shared" si="7"/>
        <v/>
      </c>
    </row>
    <row r="135" spans="2:33">
      <c r="B135" t="s">
        <v>3339</v>
      </c>
      <c r="C135" t="s">
        <v>307</v>
      </c>
      <c r="D135" t="s">
        <v>20</v>
      </c>
      <c r="E135" s="1" t="s">
        <v>123</v>
      </c>
      <c r="F135" s="8">
        <v>0.71</v>
      </c>
      <c r="G135" s="1">
        <v>1</v>
      </c>
      <c r="H135" s="1">
        <v>1</v>
      </c>
      <c r="M135" s="8"/>
      <c r="N135" s="8"/>
      <c r="O135" s="8"/>
      <c r="R135" t="str">
        <f>IF(COUNTIF($R$5:R134,D135)=0,D135,"\I:")</f>
        <v>\I:</v>
      </c>
      <c r="S135" t="str" cm="1">
        <f t="array" ref="S135">IFERROR("IEA PRODUCT: " &amp; getlist(R135,'Pri flows'!$I$3:$J$68,2),"")</f>
        <v/>
      </c>
      <c r="T135" t="s">
        <v>109</v>
      </c>
      <c r="V135" t="str">
        <f t="shared" si="8"/>
        <v/>
      </c>
      <c r="X135" t="str">
        <f t="shared" si="9"/>
        <v/>
      </c>
      <c r="AA135" t="str">
        <f>IF(COUNTIF($AA$5:AA134,E135)=0,E135,"\I:")</f>
        <v>\I:</v>
      </c>
      <c r="AC135" t="s">
        <v>109</v>
      </c>
      <c r="AE135" t="str">
        <f t="shared" si="10"/>
        <v/>
      </c>
      <c r="AG135" t="str">
        <f t="shared" si="7"/>
        <v/>
      </c>
    </row>
    <row r="136" spans="2:33">
      <c r="B136" t="s">
        <v>3339</v>
      </c>
      <c r="D136" t="s">
        <v>58</v>
      </c>
      <c r="E136" s="1" t="s">
        <v>123</v>
      </c>
      <c r="F136" s="8">
        <v>0.28399999999999997</v>
      </c>
      <c r="G136" s="1"/>
      <c r="H136" s="1"/>
      <c r="M136" s="8"/>
      <c r="N136" s="8"/>
      <c r="O136" s="8"/>
      <c r="R136" t="str">
        <f>IF(COUNTIF($R$5:R135,D136)=0,D136,"\I:")</f>
        <v>\I:</v>
      </c>
      <c r="S136" t="str" cm="1">
        <f t="array" ref="S136">IFERROR("IEA PRODUCT: " &amp; getlist(R136,'Pri flows'!$I$3:$J$68,2),"")</f>
        <v/>
      </c>
      <c r="T136" t="s">
        <v>109</v>
      </c>
      <c r="V136" t="str">
        <f t="shared" si="8"/>
        <v/>
      </c>
      <c r="X136" t="str">
        <f t="shared" si="9"/>
        <v/>
      </c>
      <c r="AA136" t="str">
        <f>IF(COUNTIF($AA$5:AA135,E136)=0,E136,"\I:")</f>
        <v>\I:</v>
      </c>
      <c r="AC136" t="s">
        <v>109</v>
      </c>
      <c r="AE136" t="str">
        <f t="shared" si="10"/>
        <v/>
      </c>
      <c r="AG136" t="str">
        <f t="shared" si="7"/>
        <v/>
      </c>
    </row>
    <row r="137" spans="2:33">
      <c r="B137" t="s">
        <v>3339</v>
      </c>
      <c r="D137" t="s">
        <v>40</v>
      </c>
      <c r="E137" s="1" t="s">
        <v>123</v>
      </c>
      <c r="F137" s="8">
        <v>7.0000000000000001E-3</v>
      </c>
      <c r="G137" s="1"/>
      <c r="H137" s="1"/>
      <c r="M137" s="8"/>
      <c r="N137" s="8"/>
      <c r="O137" s="8"/>
      <c r="R137" t="str">
        <f>IF(COUNTIF($R$5:R136,D137)=0,D137,"\I:")</f>
        <v>OILNGL</v>
      </c>
      <c r="S137" t="str" cm="1">
        <f t="array" ref="S137">IFERROR("IEA PRODUCT: " &amp; getlist(R137,'Pri flows'!$I$3:$J$68,2),"")</f>
        <v>IEA PRODUCT: NGL</v>
      </c>
      <c r="T137" t="s">
        <v>109</v>
      </c>
      <c r="V137" t="str">
        <f t="shared" si="8"/>
        <v/>
      </c>
      <c r="X137" t="str">
        <f t="shared" si="9"/>
        <v/>
      </c>
      <c r="AA137" t="str">
        <f>IF(COUNTIF($AA$5:AA136,E137)=0,E137,"\I:")</f>
        <v>\I:</v>
      </c>
      <c r="AC137" t="s">
        <v>109</v>
      </c>
      <c r="AE137" t="str">
        <f t="shared" si="10"/>
        <v/>
      </c>
      <c r="AG137" t="str">
        <f t="shared" si="7"/>
        <v/>
      </c>
    </row>
    <row r="138" spans="2:33">
      <c r="B138" t="s">
        <v>3339</v>
      </c>
      <c r="C138" t="s">
        <v>308</v>
      </c>
      <c r="D138" t="s">
        <v>57</v>
      </c>
      <c r="E138" s="1" t="s">
        <v>132</v>
      </c>
      <c r="F138" s="8">
        <v>1</v>
      </c>
      <c r="G138" s="1">
        <v>1</v>
      </c>
      <c r="H138" s="1">
        <v>1</v>
      </c>
      <c r="M138" s="8"/>
      <c r="N138" s="8"/>
      <c r="O138" s="8"/>
      <c r="R138" t="str">
        <f>IF(COUNTIF($R$5:R137,D138)=0,D138,"\I:")</f>
        <v>\I:</v>
      </c>
      <c r="S138" t="str" cm="1">
        <f t="array" ref="S138">IFERROR("IEA PRODUCT: " &amp; getlist(R138,'Pri flows'!$I$3:$J$68,2),"")</f>
        <v/>
      </c>
      <c r="T138" t="s">
        <v>109</v>
      </c>
      <c r="V138" t="str">
        <f t="shared" si="8"/>
        <v/>
      </c>
      <c r="X138" t="str">
        <f t="shared" si="9"/>
        <v/>
      </c>
      <c r="AA138" t="str">
        <f>IF(COUNTIF($AA$5:AA137,E138)=0,E138,"\I:")</f>
        <v>\I:</v>
      </c>
      <c r="AC138" t="s">
        <v>109</v>
      </c>
      <c r="AE138" t="str">
        <f t="shared" si="10"/>
        <v/>
      </c>
      <c r="AG138" t="str">
        <f t="shared" ref="AG138:AG188" si="11">IF($D138="ELC","ELC",IF($D138="HET","LTHEAT",""))</f>
        <v/>
      </c>
    </row>
    <row r="139" spans="2:33">
      <c r="B139" t="s">
        <v>3339</v>
      </c>
      <c r="C139" t="s">
        <v>309</v>
      </c>
      <c r="D139" t="s">
        <v>41</v>
      </c>
      <c r="E139" s="1" t="s">
        <v>133</v>
      </c>
      <c r="F139" s="8">
        <v>0.98699999999999999</v>
      </c>
      <c r="G139" s="1">
        <v>1</v>
      </c>
      <c r="H139" s="1">
        <v>1</v>
      </c>
      <c r="M139" s="8"/>
      <c r="N139" s="8"/>
      <c r="O139" s="8"/>
      <c r="R139" t="str">
        <f>IF(COUNTIF($R$5:R138,D139)=0,D139,"\I:")</f>
        <v>\I:</v>
      </c>
      <c r="S139" t="str" cm="1">
        <f t="array" ref="S139">IFERROR("IEA PRODUCT: " &amp; getlist(R139,'Pri flows'!$I$3:$J$68,2),"")</f>
        <v/>
      </c>
      <c r="T139" t="s">
        <v>109</v>
      </c>
      <c r="V139" t="str">
        <f t="shared" si="8"/>
        <v/>
      </c>
      <c r="X139" t="str">
        <f t="shared" si="9"/>
        <v/>
      </c>
      <c r="AA139" t="str">
        <f>IF(COUNTIF($AA$5:AA138,E139)=0,E139,"\I:")</f>
        <v>\I:</v>
      </c>
      <c r="AC139" t="s">
        <v>109</v>
      </c>
      <c r="AE139" t="str">
        <f t="shared" si="10"/>
        <v/>
      </c>
      <c r="AG139" t="str">
        <f t="shared" si="11"/>
        <v/>
      </c>
    </row>
    <row r="140" spans="2:33">
      <c r="B140" t="s">
        <v>3339</v>
      </c>
      <c r="D140" t="s">
        <v>34</v>
      </c>
      <c r="E140" s="1" t="s">
        <v>133</v>
      </c>
      <c r="F140" s="8">
        <v>1.2999999999999999E-2</v>
      </c>
      <c r="G140" s="1"/>
      <c r="H140" s="1"/>
      <c r="M140" s="8"/>
      <c r="N140" s="8"/>
      <c r="O140" s="8"/>
      <c r="R140" t="str">
        <f>IF(COUNTIF($R$5:R139,D140)=0,D140,"\I:")</f>
        <v>\I:</v>
      </c>
      <c r="S140" t="str" cm="1">
        <f t="array" ref="S140">IFERROR("IEA PRODUCT: " &amp; getlist(R140,'Pri flows'!$I$3:$J$68,2),"")</f>
        <v/>
      </c>
      <c r="T140" t="s">
        <v>109</v>
      </c>
      <c r="V140" t="str">
        <f t="shared" si="8"/>
        <v/>
      </c>
      <c r="X140" t="str">
        <f t="shared" si="9"/>
        <v/>
      </c>
      <c r="AA140" t="str">
        <f>IF(COUNTIF($AA$5:AA139,E140)=0,E140,"\I:")</f>
        <v>\I:</v>
      </c>
      <c r="AC140" t="s">
        <v>109</v>
      </c>
      <c r="AE140" t="str">
        <f t="shared" si="10"/>
        <v/>
      </c>
      <c r="AG140" t="str">
        <f t="shared" si="11"/>
        <v/>
      </c>
    </row>
    <row r="141" spans="2:33">
      <c r="B141" t="s">
        <v>3339</v>
      </c>
      <c r="C141" t="s">
        <v>314</v>
      </c>
      <c r="D141" t="s">
        <v>41</v>
      </c>
      <c r="E141" s="1" t="s">
        <v>42</v>
      </c>
      <c r="F141" s="8">
        <v>1</v>
      </c>
      <c r="G141" s="1">
        <v>1</v>
      </c>
      <c r="H141" s="1">
        <v>1</v>
      </c>
      <c r="M141" s="8"/>
      <c r="N141" s="8"/>
      <c r="O141" s="8"/>
      <c r="R141" t="str">
        <f>IF(COUNTIF($R$5:R140,D141)=0,D141,"\I:")</f>
        <v>\I:</v>
      </c>
      <c r="S141" t="str" cm="1">
        <f t="array" ref="S141">IFERROR("IEA PRODUCT: " &amp; getlist(R141,'Pri flows'!$I$3:$J$68,2),"")</f>
        <v/>
      </c>
      <c r="T141" t="s">
        <v>109</v>
      </c>
      <c r="V141" t="str">
        <f t="shared" si="8"/>
        <v/>
      </c>
      <c r="X141" t="str">
        <f t="shared" si="9"/>
        <v/>
      </c>
      <c r="AA141" t="str">
        <f>IF(COUNTIF($AA$5:AA140,E141)=0,E141,"\I:")</f>
        <v>\I:</v>
      </c>
      <c r="AC141" t="s">
        <v>109</v>
      </c>
      <c r="AE141" t="str">
        <f t="shared" si="10"/>
        <v/>
      </c>
      <c r="AG141" t="str">
        <f t="shared" si="11"/>
        <v/>
      </c>
    </row>
    <row r="142" spans="2:33">
      <c r="B142" t="s">
        <v>3339</v>
      </c>
      <c r="C142" t="s">
        <v>315</v>
      </c>
      <c r="D142" t="s">
        <v>5</v>
      </c>
      <c r="E142" s="1" t="s">
        <v>22</v>
      </c>
      <c r="F142" s="8">
        <v>1</v>
      </c>
      <c r="G142" s="1">
        <v>1</v>
      </c>
      <c r="H142" s="1">
        <v>1</v>
      </c>
      <c r="M142" s="8"/>
      <c r="N142" s="8"/>
      <c r="O142" s="8"/>
      <c r="R142" t="str">
        <f>IF(COUNTIF($R$5:R141,D142)=0,D142,"\I:")</f>
        <v>\I:</v>
      </c>
      <c r="S142" t="str" cm="1">
        <f t="array" ref="S142">IFERROR("IEA PRODUCT: " &amp; getlist(R142,'Pri flows'!$I$3:$J$68,2),"")</f>
        <v/>
      </c>
      <c r="T142" t="s">
        <v>109</v>
      </c>
      <c r="V142" t="str">
        <f t="shared" si="8"/>
        <v/>
      </c>
      <c r="X142" t="str">
        <f t="shared" si="9"/>
        <v/>
      </c>
      <c r="AA142" t="str">
        <f>IF(COUNTIF($AA$5:AA141,E142)=0,E142,"\I:")</f>
        <v>\I:</v>
      </c>
      <c r="AC142" t="s">
        <v>109</v>
      </c>
      <c r="AE142" t="str">
        <f t="shared" si="10"/>
        <v/>
      </c>
      <c r="AG142" t="str">
        <f t="shared" si="11"/>
        <v>ELC</v>
      </c>
    </row>
    <row r="143" spans="2:33">
      <c r="B143" t="s">
        <v>3339</v>
      </c>
      <c r="C143" t="s">
        <v>316</v>
      </c>
      <c r="D143" t="s">
        <v>43</v>
      </c>
      <c r="E143" s="1" t="s">
        <v>44</v>
      </c>
      <c r="F143" s="8">
        <v>1</v>
      </c>
      <c r="G143" s="1">
        <v>1</v>
      </c>
      <c r="H143" s="1">
        <v>1</v>
      </c>
      <c r="M143" s="8"/>
      <c r="N143" s="8"/>
      <c r="O143" s="8"/>
      <c r="R143" t="str">
        <f>IF(COUNTIF($R$5:R142,D143)=0,D143,"\I:")</f>
        <v>\I:</v>
      </c>
      <c r="S143" t="str" cm="1">
        <f t="array" ref="S143">IFERROR("IEA PRODUCT: " &amp; getlist(R143,'Pri flows'!$I$3:$J$68,2),"")</f>
        <v/>
      </c>
      <c r="T143" t="s">
        <v>109</v>
      </c>
      <c r="V143" t="str">
        <f t="shared" si="8"/>
        <v/>
      </c>
      <c r="X143" t="str">
        <f t="shared" si="9"/>
        <v/>
      </c>
      <c r="AA143" t="str">
        <f>IF(COUNTIF($AA$5:AA142,E143)=0,E143,"\I:")</f>
        <v>\I:</v>
      </c>
      <c r="AC143" t="s">
        <v>109</v>
      </c>
      <c r="AE143" t="str">
        <f t="shared" si="10"/>
        <v/>
      </c>
      <c r="AG143" t="str">
        <f t="shared" si="11"/>
        <v/>
      </c>
    </row>
    <row r="144" spans="2:33">
      <c r="B144" t="s">
        <v>3339</v>
      </c>
      <c r="C144" t="s">
        <v>317</v>
      </c>
      <c r="D144" t="s">
        <v>58</v>
      </c>
      <c r="E144" s="1" t="s">
        <v>51</v>
      </c>
      <c r="F144" s="8">
        <v>0.89600000000000002</v>
      </c>
      <c r="G144" s="1">
        <v>1</v>
      </c>
      <c r="H144" s="1">
        <v>1</v>
      </c>
      <c r="M144" s="8"/>
      <c r="N144" s="8"/>
      <c r="O144" s="8"/>
      <c r="R144" t="str">
        <f>IF(COUNTIF($R$5:R143,D144)=0,D144,"\I:")</f>
        <v>\I:</v>
      </c>
      <c r="S144" t="str" cm="1">
        <f t="array" ref="S144">IFERROR("IEA PRODUCT: " &amp; getlist(R144,'Pri flows'!$I$3:$J$68,2),"")</f>
        <v/>
      </c>
      <c r="T144" t="s">
        <v>109</v>
      </c>
      <c r="V144" t="str">
        <f t="shared" si="8"/>
        <v/>
      </c>
      <c r="X144" t="str">
        <f t="shared" si="9"/>
        <v/>
      </c>
      <c r="AA144" t="str">
        <f>IF(COUNTIF($AA$5:AA143,E144)=0,E144,"\I:")</f>
        <v>\I:</v>
      </c>
      <c r="AC144" t="s">
        <v>109</v>
      </c>
      <c r="AE144" t="str">
        <f t="shared" si="10"/>
        <v/>
      </c>
      <c r="AG144" t="str">
        <f t="shared" si="11"/>
        <v/>
      </c>
    </row>
    <row r="145" spans="2:33">
      <c r="B145" t="s">
        <v>3339</v>
      </c>
      <c r="D145" t="s">
        <v>50</v>
      </c>
      <c r="E145" s="1" t="s">
        <v>51</v>
      </c>
      <c r="F145" s="8">
        <v>0.104</v>
      </c>
      <c r="G145" s="1"/>
      <c r="H145" s="1"/>
      <c r="M145" s="8"/>
      <c r="N145" s="8"/>
      <c r="O145" s="8"/>
      <c r="R145" t="str">
        <f>IF(COUNTIF($R$5:R144,D145)=0,D145,"\I:")</f>
        <v>\I:</v>
      </c>
      <c r="S145" t="str" cm="1">
        <f t="array" ref="S145">IFERROR("IEA PRODUCT: " &amp; getlist(R145,'Pri flows'!$I$3:$J$68,2),"")</f>
        <v/>
      </c>
      <c r="T145" t="s">
        <v>109</v>
      </c>
      <c r="V145" t="str">
        <f t="shared" si="8"/>
        <v/>
      </c>
      <c r="X145" t="str">
        <f t="shared" si="9"/>
        <v/>
      </c>
      <c r="AA145" t="str">
        <f>IF(COUNTIF($AA$5:AA144,E145)=0,E145,"\I:")</f>
        <v>\I:</v>
      </c>
      <c r="AC145" t="s">
        <v>109</v>
      </c>
      <c r="AE145" t="str">
        <f t="shared" si="10"/>
        <v/>
      </c>
      <c r="AG145" t="str">
        <f t="shared" si="11"/>
        <v/>
      </c>
    </row>
    <row r="146" spans="2:33">
      <c r="B146" t="s">
        <v>3339</v>
      </c>
      <c r="C146" t="s">
        <v>318</v>
      </c>
      <c r="D146" t="s">
        <v>45</v>
      </c>
      <c r="E146" s="1" t="s">
        <v>46</v>
      </c>
      <c r="F146" s="8">
        <v>1</v>
      </c>
      <c r="G146" s="1">
        <v>1</v>
      </c>
      <c r="H146" s="1">
        <v>1</v>
      </c>
      <c r="M146" s="8"/>
      <c r="N146" s="8"/>
      <c r="O146" s="8"/>
      <c r="R146" t="str">
        <f>IF(COUNTIF($R$5:R145,D146)=0,D146,"\I:")</f>
        <v>\I:</v>
      </c>
      <c r="S146" t="str" cm="1">
        <f t="array" ref="S146">IFERROR("IEA PRODUCT: " &amp; getlist(R146,'Pri flows'!$I$3:$J$68,2),"")</f>
        <v/>
      </c>
      <c r="T146" t="s">
        <v>109</v>
      </c>
      <c r="V146" t="str">
        <f t="shared" si="8"/>
        <v/>
      </c>
      <c r="X146" t="str">
        <f t="shared" si="9"/>
        <v/>
      </c>
      <c r="AA146" t="str">
        <f>IF(COUNTIF($AA$5:AA145,E146)=0,E146,"\I:")</f>
        <v>\I:</v>
      </c>
      <c r="AC146" t="s">
        <v>109</v>
      </c>
      <c r="AE146" t="str">
        <f t="shared" si="10"/>
        <v/>
      </c>
      <c r="AG146" t="str">
        <f t="shared" si="11"/>
        <v/>
      </c>
    </row>
    <row r="147" spans="2:33">
      <c r="B147" t="s">
        <v>3339</v>
      </c>
      <c r="C147" t="s">
        <v>319</v>
      </c>
      <c r="D147" t="s">
        <v>34</v>
      </c>
      <c r="E147" s="1" t="s">
        <v>35</v>
      </c>
      <c r="F147" s="8">
        <v>1</v>
      </c>
      <c r="G147" s="1">
        <v>1</v>
      </c>
      <c r="H147" s="1">
        <v>1</v>
      </c>
      <c r="M147" s="8"/>
      <c r="N147" s="8"/>
      <c r="O147" s="8"/>
      <c r="R147" t="str">
        <f>IF(COUNTIF($R$5:R146,D147)=0,D147,"\I:")</f>
        <v>\I:</v>
      </c>
      <c r="S147" t="str" cm="1">
        <f t="array" ref="S147">IFERROR("IEA PRODUCT: " &amp; getlist(R147,'Pri flows'!$I$3:$J$68,2),"")</f>
        <v/>
      </c>
      <c r="T147" t="s">
        <v>109</v>
      </c>
      <c r="V147" t="str">
        <f t="shared" si="8"/>
        <v/>
      </c>
      <c r="X147" t="str">
        <f t="shared" si="9"/>
        <v/>
      </c>
      <c r="AA147" t="str">
        <f>IF(COUNTIF($AA$5:AA146,E147)=0,E147,"\I:")</f>
        <v>\I:</v>
      </c>
      <c r="AC147" t="s">
        <v>109</v>
      </c>
      <c r="AE147" t="str">
        <f t="shared" si="10"/>
        <v/>
      </c>
      <c r="AG147" t="str">
        <f t="shared" si="11"/>
        <v/>
      </c>
    </row>
    <row r="148" spans="2:33">
      <c r="B148" t="s">
        <v>3339</v>
      </c>
      <c r="C148" t="s">
        <v>320</v>
      </c>
      <c r="D148" t="s">
        <v>39</v>
      </c>
      <c r="E148" s="1" t="s">
        <v>25</v>
      </c>
      <c r="F148" s="8">
        <v>1</v>
      </c>
      <c r="G148" s="1">
        <v>1</v>
      </c>
      <c r="H148" s="1">
        <v>1</v>
      </c>
      <c r="M148" s="8"/>
      <c r="N148" s="8"/>
      <c r="O148" s="8"/>
      <c r="R148" t="str">
        <f>IF(COUNTIF($R$5:R147,D148)=0,D148,"\I:")</f>
        <v>\I:</v>
      </c>
      <c r="S148" t="str" cm="1">
        <f t="array" ref="S148">IFERROR("IEA PRODUCT: " &amp; getlist(R148,'Pri flows'!$I$3:$J$68,2),"")</f>
        <v/>
      </c>
      <c r="T148" t="s">
        <v>109</v>
      </c>
      <c r="V148" t="str">
        <f t="shared" si="8"/>
        <v/>
      </c>
      <c r="X148" t="str">
        <f t="shared" si="9"/>
        <v/>
      </c>
      <c r="AA148" t="str">
        <f>IF(COUNTIF($AA$5:AA147,E148)=0,E148,"\I:")</f>
        <v>\I:</v>
      </c>
      <c r="AC148" t="s">
        <v>109</v>
      </c>
      <c r="AE148" t="str">
        <f t="shared" si="10"/>
        <v/>
      </c>
      <c r="AG148" t="str">
        <f t="shared" si="11"/>
        <v/>
      </c>
    </row>
    <row r="149" spans="2:33">
      <c r="B149" t="s">
        <v>3340</v>
      </c>
      <c r="C149" t="s">
        <v>249</v>
      </c>
      <c r="D149" t="s">
        <v>55</v>
      </c>
      <c r="E149" s="1" t="s">
        <v>191</v>
      </c>
      <c r="F149" s="8">
        <v>1</v>
      </c>
      <c r="G149" s="1">
        <v>1</v>
      </c>
      <c r="H149" s="1">
        <v>1</v>
      </c>
      <c r="M149" s="8"/>
      <c r="N149" s="8"/>
      <c r="O149" s="8"/>
      <c r="R149" t="str">
        <f>IF(COUNTIF($R$5:R148,D149)=0,D149,"\I:")</f>
        <v>\I:</v>
      </c>
      <c r="S149" t="str" cm="1">
        <f t="array" ref="S149">IFERROR("IEA PRODUCT: " &amp; getlist(R149,'Pri flows'!$I$3:$J$68,2),"")</f>
        <v/>
      </c>
      <c r="T149" t="s">
        <v>109</v>
      </c>
      <c r="V149" t="str">
        <f t="shared" si="8"/>
        <v/>
      </c>
      <c r="X149" t="str">
        <f t="shared" si="9"/>
        <v/>
      </c>
      <c r="AA149" t="str">
        <f>IF(COUNTIF($AA$5:AA148,E149)=0,E149,"\I:")</f>
        <v>\I:</v>
      </c>
      <c r="AC149" t="s">
        <v>109</v>
      </c>
      <c r="AE149" t="str">
        <f t="shared" si="10"/>
        <v/>
      </c>
      <c r="AG149" t="str">
        <f t="shared" si="11"/>
        <v/>
      </c>
    </row>
    <row r="150" spans="2:33">
      <c r="B150" t="s">
        <v>3340</v>
      </c>
      <c r="C150" t="s">
        <v>250</v>
      </c>
      <c r="D150" t="s">
        <v>6</v>
      </c>
      <c r="E150" s="1" t="s">
        <v>189</v>
      </c>
      <c r="F150" s="8">
        <v>1</v>
      </c>
      <c r="G150" s="1">
        <v>1</v>
      </c>
      <c r="H150" s="1">
        <v>1</v>
      </c>
      <c r="M150" s="8"/>
      <c r="N150" s="8"/>
      <c r="O150" s="8"/>
      <c r="R150" t="str">
        <f>IF(COUNTIF($R$5:R149,D150)=0,D150,"\I:")</f>
        <v>\I:</v>
      </c>
      <c r="S150" t="str" cm="1">
        <f t="array" ref="S150">IFERROR("IEA PRODUCT: " &amp; getlist(R150,'Pri flows'!$I$3:$J$68,2),"")</f>
        <v/>
      </c>
      <c r="T150" t="s">
        <v>109</v>
      </c>
      <c r="V150" t="str">
        <f t="shared" si="8"/>
        <v/>
      </c>
      <c r="X150" t="str">
        <f t="shared" si="9"/>
        <v/>
      </c>
      <c r="AA150" t="str">
        <f>IF(COUNTIF($AA$5:AA149,E150)=0,E150,"\I:")</f>
        <v>\I:</v>
      </c>
      <c r="AC150" t="s">
        <v>109</v>
      </c>
      <c r="AE150" t="str">
        <f t="shared" si="10"/>
        <v/>
      </c>
      <c r="AG150" t="str">
        <f t="shared" si="11"/>
        <v/>
      </c>
    </row>
    <row r="151" spans="2:33">
      <c r="B151" t="s">
        <v>3340</v>
      </c>
      <c r="C151" t="s">
        <v>251</v>
      </c>
      <c r="D151" t="s">
        <v>5</v>
      </c>
      <c r="E151" s="1" t="s">
        <v>194</v>
      </c>
      <c r="F151" s="8">
        <v>1</v>
      </c>
      <c r="G151" s="1">
        <v>1</v>
      </c>
      <c r="H151" s="1">
        <v>1</v>
      </c>
      <c r="M151" s="8"/>
      <c r="N151" s="8"/>
      <c r="O151" s="8"/>
      <c r="R151" t="str">
        <f>IF(COUNTIF($R$5:R150,D151)=0,D151,"\I:")</f>
        <v>\I:</v>
      </c>
      <c r="S151" t="str" cm="1">
        <f t="array" ref="S151">IFERROR("IEA PRODUCT: " &amp; getlist(R151,'Pri flows'!$I$3:$J$68,2),"")</f>
        <v/>
      </c>
      <c r="T151" t="s">
        <v>109</v>
      </c>
      <c r="V151" t="str">
        <f t="shared" si="8"/>
        <v/>
      </c>
      <c r="X151" t="str">
        <f t="shared" si="9"/>
        <v/>
      </c>
      <c r="AA151" t="str">
        <f>IF(COUNTIF($AA$5:AA150,E151)=0,E151,"\I:")</f>
        <v>\I:</v>
      </c>
      <c r="AC151" t="s">
        <v>109</v>
      </c>
      <c r="AE151" t="str">
        <f t="shared" si="10"/>
        <v/>
      </c>
      <c r="AG151" t="str">
        <f t="shared" si="11"/>
        <v>ELC</v>
      </c>
    </row>
    <row r="152" spans="2:33">
      <c r="B152" t="s">
        <v>3340</v>
      </c>
      <c r="C152" t="s">
        <v>254</v>
      </c>
      <c r="D152" t="s">
        <v>52</v>
      </c>
      <c r="E152" s="1" t="s">
        <v>190</v>
      </c>
      <c r="F152" s="8">
        <v>1</v>
      </c>
      <c r="G152" s="1">
        <v>1</v>
      </c>
      <c r="H152" s="1">
        <v>1</v>
      </c>
      <c r="M152" s="8"/>
      <c r="N152" s="8"/>
      <c r="O152" s="8"/>
      <c r="R152" t="str">
        <f>IF(COUNTIF($R$5:R151,D152)=0,D152,"\I:")</f>
        <v>\I:</v>
      </c>
      <c r="S152" t="str" cm="1">
        <f t="array" ref="S152">IFERROR("IEA PRODUCT: " &amp; getlist(R152,'Pri flows'!$I$3:$J$68,2),"")</f>
        <v/>
      </c>
      <c r="T152" t="s">
        <v>109</v>
      </c>
      <c r="V152" t="str">
        <f t="shared" si="8"/>
        <v/>
      </c>
      <c r="X152" t="str">
        <f t="shared" si="9"/>
        <v/>
      </c>
      <c r="AA152" t="str">
        <f>IF(COUNTIF($AA$5:AA151,E152)=0,E152,"\I:")</f>
        <v>\I:</v>
      </c>
      <c r="AC152" t="s">
        <v>109</v>
      </c>
      <c r="AE152" t="str">
        <f t="shared" si="10"/>
        <v/>
      </c>
      <c r="AG152" t="str">
        <f t="shared" si="11"/>
        <v/>
      </c>
    </row>
    <row r="153" spans="2:33">
      <c r="B153" t="s">
        <v>3340</v>
      </c>
      <c r="C153" t="s">
        <v>255</v>
      </c>
      <c r="D153" t="s">
        <v>34</v>
      </c>
      <c r="E153" s="1" t="s">
        <v>197</v>
      </c>
      <c r="F153" s="8">
        <v>1</v>
      </c>
      <c r="G153" s="1">
        <v>1</v>
      </c>
      <c r="H153" s="1">
        <v>1</v>
      </c>
      <c r="M153" s="8"/>
      <c r="N153" s="8"/>
      <c r="O153" s="8"/>
      <c r="R153" t="str">
        <f>IF(COUNTIF($R$5:R152,D153)=0,D153,"\I:")</f>
        <v>\I:</v>
      </c>
      <c r="S153" t="str" cm="1">
        <f t="array" ref="S153">IFERROR("IEA PRODUCT: " &amp; getlist(R153,'Pri flows'!$I$3:$J$68,2),"")</f>
        <v/>
      </c>
      <c r="T153" t="s">
        <v>109</v>
      </c>
      <c r="V153" t="str">
        <f t="shared" si="8"/>
        <v/>
      </c>
      <c r="X153" t="str">
        <f t="shared" si="9"/>
        <v/>
      </c>
      <c r="AA153" t="str">
        <f>IF(COUNTIF($AA$5:AA152,E153)=0,E153,"\I:")</f>
        <v>\I:</v>
      </c>
      <c r="AC153" t="s">
        <v>109</v>
      </c>
      <c r="AE153" t="str">
        <f t="shared" si="10"/>
        <v/>
      </c>
      <c r="AG153" t="str">
        <f t="shared" si="11"/>
        <v/>
      </c>
    </row>
    <row r="154" spans="2:33">
      <c r="B154" t="s">
        <v>3340</v>
      </c>
      <c r="C154" t="s">
        <v>257</v>
      </c>
      <c r="D154" t="s">
        <v>41</v>
      </c>
      <c r="E154" s="1" t="s">
        <v>193</v>
      </c>
      <c r="F154" s="8">
        <v>0.91800000000000004</v>
      </c>
      <c r="G154" s="1">
        <v>1</v>
      </c>
      <c r="H154" s="1">
        <v>1</v>
      </c>
      <c r="M154" s="8"/>
      <c r="N154" s="8"/>
      <c r="O154" s="8"/>
      <c r="R154" t="str">
        <f>IF(COUNTIF($R$5:R153,D154)=0,D154,"\I:")</f>
        <v>\I:</v>
      </c>
      <c r="S154" t="str" cm="1">
        <f t="array" ref="S154">IFERROR("IEA PRODUCT: " &amp; getlist(R154,'Pri flows'!$I$3:$J$68,2),"")</f>
        <v/>
      </c>
      <c r="T154" t="s">
        <v>109</v>
      </c>
      <c r="V154" t="str">
        <f t="shared" si="8"/>
        <v/>
      </c>
      <c r="X154" t="str">
        <f t="shared" si="9"/>
        <v/>
      </c>
      <c r="AA154" t="str">
        <f>IF(COUNTIF($AA$5:AA153,E154)=0,E154,"\I:")</f>
        <v>\I:</v>
      </c>
      <c r="AC154" t="s">
        <v>109</v>
      </c>
      <c r="AE154" t="str">
        <f t="shared" si="10"/>
        <v/>
      </c>
      <c r="AG154" t="str">
        <f t="shared" si="11"/>
        <v/>
      </c>
    </row>
    <row r="155" spans="2:33">
      <c r="B155" t="s">
        <v>3340</v>
      </c>
      <c r="D155" t="s">
        <v>43</v>
      </c>
      <c r="E155" s="1" t="s">
        <v>193</v>
      </c>
      <c r="F155" s="8">
        <v>6.2E-2</v>
      </c>
      <c r="G155" s="1"/>
      <c r="H155" s="1"/>
      <c r="M155" s="8"/>
      <c r="N155" s="8"/>
      <c r="O155" s="8"/>
      <c r="R155" t="str">
        <f>IF(COUNTIF($R$5:R154,D155)=0,D155,"\I:")</f>
        <v>\I:</v>
      </c>
      <c r="S155" t="str" cm="1">
        <f t="array" ref="S155">IFERROR("IEA PRODUCT: " &amp; getlist(R155,'Pri flows'!$I$3:$J$68,2),"")</f>
        <v/>
      </c>
      <c r="T155" t="s">
        <v>109</v>
      </c>
      <c r="V155" t="str">
        <f t="shared" si="8"/>
        <v/>
      </c>
      <c r="X155" t="str">
        <f t="shared" si="9"/>
        <v/>
      </c>
      <c r="AA155" t="str">
        <f>IF(COUNTIF($AA$5:AA154,E155)=0,E155,"\I:")</f>
        <v>\I:</v>
      </c>
      <c r="AC155" t="s">
        <v>109</v>
      </c>
      <c r="AE155" t="str">
        <f t="shared" si="10"/>
        <v/>
      </c>
      <c r="AG155" t="str">
        <f t="shared" si="11"/>
        <v/>
      </c>
    </row>
    <row r="156" spans="2:33">
      <c r="B156" t="s">
        <v>3340</v>
      </c>
      <c r="D156" t="s">
        <v>58</v>
      </c>
      <c r="E156" s="1" t="s">
        <v>193</v>
      </c>
      <c r="F156" s="8">
        <v>0.02</v>
      </c>
      <c r="G156" s="1"/>
      <c r="H156" s="1"/>
      <c r="M156" s="8"/>
      <c r="N156" s="8"/>
      <c r="O156" s="8"/>
      <c r="R156" t="str">
        <f>IF(COUNTIF($R$5:R155,D156)=0,D156,"\I:")</f>
        <v>\I:</v>
      </c>
      <c r="S156" t="str" cm="1">
        <f t="array" ref="S156">IFERROR("IEA PRODUCT: " &amp; getlist(R156,'Pri flows'!$I$3:$J$68,2),"")</f>
        <v/>
      </c>
      <c r="T156" t="s">
        <v>109</v>
      </c>
      <c r="V156" t="str">
        <f t="shared" si="8"/>
        <v/>
      </c>
      <c r="X156" t="str">
        <f t="shared" si="9"/>
        <v/>
      </c>
      <c r="AA156" t="str">
        <f>IF(COUNTIF($AA$5:AA155,E156)=0,E156,"\I:")</f>
        <v>\I:</v>
      </c>
      <c r="AC156" t="s">
        <v>109</v>
      </c>
      <c r="AE156" t="str">
        <f t="shared" si="10"/>
        <v/>
      </c>
      <c r="AG156" t="str">
        <f t="shared" si="11"/>
        <v/>
      </c>
    </row>
    <row r="157" spans="2:33">
      <c r="B157" t="s">
        <v>3340</v>
      </c>
      <c r="C157" t="s">
        <v>258</v>
      </c>
      <c r="D157" t="s">
        <v>55</v>
      </c>
      <c r="E157" s="1" t="s">
        <v>146</v>
      </c>
      <c r="F157" s="8">
        <v>0.81299999999999994</v>
      </c>
      <c r="G157" s="1">
        <v>1</v>
      </c>
      <c r="H157" s="1">
        <v>1</v>
      </c>
      <c r="M157" s="8"/>
      <c r="N157" s="8"/>
      <c r="O157" s="8"/>
      <c r="R157" t="str">
        <f>IF(COUNTIF($R$5:R156,D157)=0,D157,"\I:")</f>
        <v>\I:</v>
      </c>
      <c r="S157" t="str" cm="1">
        <f t="array" ref="S157">IFERROR("IEA PRODUCT: " &amp; getlist(R157,'Pri flows'!$I$3:$J$68,2),"")</f>
        <v/>
      </c>
      <c r="T157" t="s">
        <v>109</v>
      </c>
      <c r="V157" t="str">
        <f t="shared" si="8"/>
        <v/>
      </c>
      <c r="X157" t="str">
        <f t="shared" si="9"/>
        <v/>
      </c>
      <c r="AA157" t="str">
        <f>IF(COUNTIF($AA$5:AA156,E157)=0,E157,"\I:")</f>
        <v>\I:</v>
      </c>
      <c r="AC157" t="s">
        <v>109</v>
      </c>
      <c r="AE157" t="str">
        <f t="shared" si="10"/>
        <v/>
      </c>
      <c r="AG157" t="str">
        <f t="shared" si="11"/>
        <v/>
      </c>
    </row>
    <row r="158" spans="2:33">
      <c r="B158" t="s">
        <v>3340</v>
      </c>
      <c r="D158" t="s">
        <v>17</v>
      </c>
      <c r="E158" s="1" t="s">
        <v>146</v>
      </c>
      <c r="F158" s="8">
        <v>0.187</v>
      </c>
      <c r="G158" s="1"/>
      <c r="H158" s="1"/>
      <c r="M158" s="8"/>
      <c r="N158" s="8"/>
      <c r="O158" s="8"/>
      <c r="R158" t="str">
        <f>IF(COUNTIF($R$5:R157,D158)=0,D158,"\I:")</f>
        <v>\I:</v>
      </c>
      <c r="S158" t="str" cm="1">
        <f t="array" ref="S158">IFERROR("IEA PRODUCT: " &amp; getlist(R158,'Pri flows'!$I$3:$J$68,2),"")</f>
        <v/>
      </c>
      <c r="T158" t="s">
        <v>109</v>
      </c>
      <c r="V158" t="str">
        <f t="shared" si="8"/>
        <v/>
      </c>
      <c r="X158" t="str">
        <f t="shared" si="9"/>
        <v/>
      </c>
      <c r="AA158" t="str">
        <f>IF(COUNTIF($AA$5:AA157,E158)=0,E158,"\I:")</f>
        <v>\I:</v>
      </c>
      <c r="AC158" t="s">
        <v>109</v>
      </c>
      <c r="AE158" t="str">
        <f t="shared" si="10"/>
        <v/>
      </c>
      <c r="AG158" t="str">
        <f t="shared" si="11"/>
        <v/>
      </c>
    </row>
    <row r="159" spans="2:33">
      <c r="B159" t="s">
        <v>3340</v>
      </c>
      <c r="C159" t="s">
        <v>259</v>
      </c>
      <c r="D159" t="s">
        <v>6</v>
      </c>
      <c r="E159" s="1" t="s">
        <v>144</v>
      </c>
      <c r="F159" s="8">
        <v>0.83399999999999996</v>
      </c>
      <c r="G159" s="1">
        <v>1</v>
      </c>
      <c r="H159" s="1">
        <v>1</v>
      </c>
      <c r="M159" s="8"/>
      <c r="N159" s="8"/>
      <c r="O159" s="8"/>
      <c r="R159" t="str">
        <f>IF(COUNTIF($R$5:R158,D159)=0,D159,"\I:")</f>
        <v>\I:</v>
      </c>
      <c r="S159" t="str" cm="1">
        <f t="array" ref="S159">IFERROR("IEA PRODUCT: " &amp; getlist(R159,'Pri flows'!$I$3:$J$68,2),"")</f>
        <v/>
      </c>
      <c r="T159" t="s">
        <v>109</v>
      </c>
      <c r="V159" t="str">
        <f t="shared" si="8"/>
        <v/>
      </c>
      <c r="X159" t="str">
        <f t="shared" si="9"/>
        <v/>
      </c>
      <c r="AA159" t="str">
        <f>IF(COUNTIF($AA$5:AA158,E159)=0,E159,"\I:")</f>
        <v>\I:</v>
      </c>
      <c r="AC159" t="s">
        <v>109</v>
      </c>
      <c r="AE159" t="str">
        <f t="shared" si="10"/>
        <v/>
      </c>
      <c r="AG159" t="str">
        <f t="shared" si="11"/>
        <v/>
      </c>
    </row>
    <row r="160" spans="2:33">
      <c r="B160" t="s">
        <v>3340</v>
      </c>
      <c r="D160" t="s">
        <v>15</v>
      </c>
      <c r="E160" s="1" t="s">
        <v>144</v>
      </c>
      <c r="F160" s="8">
        <v>0.16600000000000001</v>
      </c>
      <c r="G160" s="1"/>
      <c r="H160" s="1"/>
      <c r="M160" s="8"/>
      <c r="N160" s="8"/>
      <c r="O160" s="8"/>
      <c r="R160" t="str">
        <f>IF(COUNTIF($R$5:R159,D160)=0,D160,"\I:")</f>
        <v>\I:</v>
      </c>
      <c r="S160" t="str" cm="1">
        <f t="array" ref="S160">IFERROR("IEA PRODUCT: " &amp; getlist(R160,'Pri flows'!$I$3:$J$68,2),"")</f>
        <v/>
      </c>
      <c r="T160" t="s">
        <v>109</v>
      </c>
      <c r="V160" t="str">
        <f t="shared" si="8"/>
        <v/>
      </c>
      <c r="X160" t="str">
        <f t="shared" si="9"/>
        <v/>
      </c>
      <c r="AA160" t="str">
        <f>IF(COUNTIF($AA$5:AA159,E160)=0,E160,"\I:")</f>
        <v>\I:</v>
      </c>
      <c r="AC160" t="s">
        <v>109</v>
      </c>
      <c r="AE160" t="str">
        <f t="shared" si="10"/>
        <v/>
      </c>
      <c r="AG160" t="str">
        <f t="shared" si="11"/>
        <v/>
      </c>
    </row>
    <row r="161" spans="2:33">
      <c r="B161" t="s">
        <v>3340</v>
      </c>
      <c r="C161" t="s">
        <v>260</v>
      </c>
      <c r="D161" t="s">
        <v>5</v>
      </c>
      <c r="E161" s="1" t="s">
        <v>149</v>
      </c>
      <c r="F161" s="8">
        <v>1</v>
      </c>
      <c r="G161" s="1">
        <v>1</v>
      </c>
      <c r="H161" s="1">
        <v>1</v>
      </c>
      <c r="M161" s="8"/>
      <c r="N161" s="8"/>
      <c r="O161" s="8"/>
      <c r="R161" t="str">
        <f>IF(COUNTIF($R$5:R160,D161)=0,D161,"\I:")</f>
        <v>\I:</v>
      </c>
      <c r="S161" t="str" cm="1">
        <f t="array" ref="S161">IFERROR("IEA PRODUCT: " &amp; getlist(R161,'Pri flows'!$I$3:$J$68,2),"")</f>
        <v/>
      </c>
      <c r="T161" t="s">
        <v>109</v>
      </c>
      <c r="V161" t="str">
        <f t="shared" si="8"/>
        <v/>
      </c>
      <c r="X161" t="str">
        <f t="shared" si="9"/>
        <v/>
      </c>
      <c r="AA161" t="str">
        <f>IF(COUNTIF($AA$5:AA160,E161)=0,E161,"\I:")</f>
        <v>\I:</v>
      </c>
      <c r="AC161" t="s">
        <v>109</v>
      </c>
      <c r="AE161" t="str">
        <f t="shared" si="10"/>
        <v/>
      </c>
      <c r="AG161" t="str">
        <f t="shared" si="11"/>
        <v>ELC</v>
      </c>
    </row>
    <row r="162" spans="2:33">
      <c r="B162" t="s">
        <v>3340</v>
      </c>
      <c r="C162" t="s">
        <v>263</v>
      </c>
      <c r="D162" t="s">
        <v>52</v>
      </c>
      <c r="E162" s="1" t="s">
        <v>145</v>
      </c>
      <c r="F162" s="8">
        <v>1</v>
      </c>
      <c r="G162" s="1">
        <v>1</v>
      </c>
      <c r="H162" s="1">
        <v>1</v>
      </c>
      <c r="M162" s="8"/>
      <c r="N162" s="8"/>
      <c r="O162" s="8"/>
      <c r="R162" t="str">
        <f>IF(COUNTIF($R$5:R161,D162)=0,D162,"\I:")</f>
        <v>\I:</v>
      </c>
      <c r="S162" t="str" cm="1">
        <f t="array" ref="S162">IFERROR("IEA PRODUCT: " &amp; getlist(R162,'Pri flows'!$I$3:$J$68,2),"")</f>
        <v/>
      </c>
      <c r="T162" t="s">
        <v>109</v>
      </c>
      <c r="V162" t="str">
        <f t="shared" si="8"/>
        <v/>
      </c>
      <c r="X162" t="str">
        <f t="shared" si="9"/>
        <v/>
      </c>
      <c r="AA162" t="str">
        <f>IF(COUNTIF($AA$5:AA161,E162)=0,E162,"\I:")</f>
        <v>\I:</v>
      </c>
      <c r="AC162" t="s">
        <v>109</v>
      </c>
      <c r="AE162" t="str">
        <f t="shared" si="10"/>
        <v/>
      </c>
      <c r="AG162" t="str">
        <f t="shared" si="11"/>
        <v/>
      </c>
    </row>
    <row r="163" spans="2:33">
      <c r="B163" t="s">
        <v>3340</v>
      </c>
      <c r="C163" t="s">
        <v>264</v>
      </c>
      <c r="D163" t="s">
        <v>34</v>
      </c>
      <c r="E163" s="1" t="s">
        <v>152</v>
      </c>
      <c r="F163" s="8">
        <v>1</v>
      </c>
      <c r="G163" s="1">
        <v>1</v>
      </c>
      <c r="H163" s="1">
        <v>1</v>
      </c>
      <c r="M163" s="8"/>
      <c r="N163" s="8"/>
      <c r="O163" s="8"/>
      <c r="R163" t="str">
        <f>IF(COUNTIF($R$5:R162,D163)=0,D163,"\I:")</f>
        <v>\I:</v>
      </c>
      <c r="S163" t="str" cm="1">
        <f t="array" ref="S163">IFERROR("IEA PRODUCT: " &amp; getlist(R163,'Pri flows'!$I$3:$J$68,2),"")</f>
        <v/>
      </c>
      <c r="T163" t="s">
        <v>109</v>
      </c>
      <c r="V163" t="str">
        <f t="shared" si="8"/>
        <v/>
      </c>
      <c r="X163" t="str">
        <f t="shared" si="9"/>
        <v/>
      </c>
      <c r="AA163" t="str">
        <f>IF(COUNTIF($AA$5:AA162,E163)=0,E163,"\I:")</f>
        <v>\I:</v>
      </c>
      <c r="AC163" t="s">
        <v>109</v>
      </c>
      <c r="AE163" t="str">
        <f t="shared" si="10"/>
        <v/>
      </c>
      <c r="AG163" t="str">
        <f t="shared" si="11"/>
        <v/>
      </c>
    </row>
    <row r="164" spans="2:33">
      <c r="B164" t="s">
        <v>3340</v>
      </c>
      <c r="C164" t="s">
        <v>265</v>
      </c>
      <c r="D164" t="s">
        <v>39</v>
      </c>
      <c r="E164" s="1" t="s">
        <v>147</v>
      </c>
      <c r="F164" s="8">
        <v>1</v>
      </c>
      <c r="G164" s="1">
        <v>1</v>
      </c>
      <c r="H164" s="1">
        <v>1</v>
      </c>
      <c r="M164" s="8"/>
      <c r="N164" s="8"/>
      <c r="O164" s="8"/>
      <c r="R164" t="str">
        <f>IF(COUNTIF($R$5:R163,D164)=0,D164,"\I:")</f>
        <v>\I:</v>
      </c>
      <c r="S164" t="str" cm="1">
        <f t="array" ref="S164">IFERROR("IEA PRODUCT: " &amp; getlist(R164,'Pri flows'!$I$3:$J$68,2),"")</f>
        <v/>
      </c>
      <c r="T164" t="s">
        <v>109</v>
      </c>
      <c r="V164" t="str">
        <f t="shared" si="8"/>
        <v/>
      </c>
      <c r="X164" t="str">
        <f t="shared" si="9"/>
        <v/>
      </c>
      <c r="AA164" t="str">
        <f>IF(COUNTIF($AA$5:AA163,E164)=0,E164,"\I:")</f>
        <v>\I:</v>
      </c>
      <c r="AC164" t="s">
        <v>109</v>
      </c>
      <c r="AE164" t="str">
        <f t="shared" si="10"/>
        <v/>
      </c>
      <c r="AG164" t="str">
        <f t="shared" si="11"/>
        <v/>
      </c>
    </row>
    <row r="165" spans="2:33">
      <c r="B165" t="s">
        <v>3340</v>
      </c>
      <c r="C165" t="s">
        <v>266</v>
      </c>
      <c r="D165" t="s">
        <v>41</v>
      </c>
      <c r="E165" s="1" t="s">
        <v>148</v>
      </c>
      <c r="F165" s="8">
        <v>0.92200000000000004</v>
      </c>
      <c r="G165" s="1">
        <v>1</v>
      </c>
      <c r="H165" s="1">
        <v>1</v>
      </c>
      <c r="M165" s="8"/>
      <c r="N165" s="8"/>
      <c r="O165" s="8"/>
      <c r="R165" t="str">
        <f>IF(COUNTIF($R$5:R164,D165)=0,D165,"\I:")</f>
        <v>\I:</v>
      </c>
      <c r="S165" t="str" cm="1">
        <f t="array" ref="S165">IFERROR("IEA PRODUCT: " &amp; getlist(R165,'Pri flows'!$I$3:$J$68,2),"")</f>
        <v/>
      </c>
      <c r="T165" t="s">
        <v>109</v>
      </c>
      <c r="V165" t="str">
        <f t="shared" si="8"/>
        <v/>
      </c>
      <c r="X165" t="str">
        <f t="shared" si="9"/>
        <v/>
      </c>
      <c r="AA165" t="str">
        <f>IF(COUNTIF($AA$5:AA164,E165)=0,E165,"\I:")</f>
        <v>\I:</v>
      </c>
      <c r="AC165" t="s">
        <v>109</v>
      </c>
      <c r="AE165" t="str">
        <f t="shared" si="10"/>
        <v/>
      </c>
      <c r="AG165" t="str">
        <f t="shared" si="11"/>
        <v/>
      </c>
    </row>
    <row r="166" spans="2:33">
      <c r="B166" t="s">
        <v>3340</v>
      </c>
      <c r="D166" t="s">
        <v>43</v>
      </c>
      <c r="E166" s="1" t="s">
        <v>148</v>
      </c>
      <c r="F166" s="8">
        <v>7.2999999999999995E-2</v>
      </c>
      <c r="G166" s="1"/>
      <c r="H166" s="1"/>
      <c r="M166" s="8"/>
      <c r="N166" s="8"/>
      <c r="O166" s="8"/>
      <c r="R166" t="str">
        <f>IF(COUNTIF($R$5:R165,D166)=0,D166,"\I:")</f>
        <v>\I:</v>
      </c>
      <c r="S166" t="str" cm="1">
        <f t="array" ref="S166">IFERROR("IEA PRODUCT: " &amp; getlist(R166,'Pri flows'!$I$3:$J$68,2),"")</f>
        <v/>
      </c>
      <c r="T166" t="s">
        <v>109</v>
      </c>
      <c r="V166" t="str">
        <f t="shared" si="8"/>
        <v/>
      </c>
      <c r="X166" t="str">
        <f t="shared" si="9"/>
        <v/>
      </c>
      <c r="AA166" t="str">
        <f>IF(COUNTIF($AA$5:AA165,E166)=0,E166,"\I:")</f>
        <v>\I:</v>
      </c>
      <c r="AC166" t="s">
        <v>109</v>
      </c>
      <c r="AE166" t="str">
        <f t="shared" si="10"/>
        <v/>
      </c>
      <c r="AG166" t="str">
        <f t="shared" si="11"/>
        <v/>
      </c>
    </row>
    <row r="167" spans="2:33">
      <c r="B167" t="s">
        <v>3340</v>
      </c>
      <c r="D167" t="s">
        <v>58</v>
      </c>
      <c r="E167" s="1" t="s">
        <v>148</v>
      </c>
      <c r="F167" s="8">
        <v>4.0000000000000001E-3</v>
      </c>
      <c r="G167" s="1"/>
      <c r="H167" s="1"/>
      <c r="M167" s="8"/>
      <c r="N167" s="8"/>
      <c r="O167" s="8"/>
      <c r="R167" t="str">
        <f>IF(COUNTIF($R$5:R166,D167)=0,D167,"\I:")</f>
        <v>\I:</v>
      </c>
      <c r="S167" t="str" cm="1">
        <f t="array" ref="S167">IFERROR("IEA PRODUCT: " &amp; getlist(R167,'Pri flows'!$I$3:$J$68,2),"")</f>
        <v/>
      </c>
      <c r="T167" t="s">
        <v>109</v>
      </c>
      <c r="V167" t="str">
        <f t="shared" si="8"/>
        <v/>
      </c>
      <c r="X167" t="str">
        <f t="shared" si="9"/>
        <v/>
      </c>
      <c r="AA167" t="str">
        <f>IF(COUNTIF($AA$5:AA166,E167)=0,E167,"\I:")</f>
        <v>\I:</v>
      </c>
      <c r="AC167" t="s">
        <v>109</v>
      </c>
      <c r="AE167" t="str">
        <f t="shared" si="10"/>
        <v/>
      </c>
      <c r="AG167" t="str">
        <f t="shared" si="11"/>
        <v/>
      </c>
    </row>
    <row r="168" spans="2:33">
      <c r="B168" t="s">
        <v>3340</v>
      </c>
      <c r="D168" t="s">
        <v>50</v>
      </c>
      <c r="E168" s="1" t="s">
        <v>148</v>
      </c>
      <c r="F168" s="8">
        <v>1E-3</v>
      </c>
      <c r="G168" s="1"/>
      <c r="H168" s="1"/>
      <c r="M168" s="8"/>
      <c r="N168" s="8"/>
      <c r="O168" s="8"/>
      <c r="R168" t="str">
        <f>IF(COUNTIF($R$5:R167,D168)=0,D168,"\I:")</f>
        <v>\I:</v>
      </c>
      <c r="S168" t="str" cm="1">
        <f t="array" ref="S168">IFERROR("IEA PRODUCT: " &amp; getlist(R168,'Pri flows'!$I$3:$J$68,2),"")</f>
        <v/>
      </c>
      <c r="T168" t="s">
        <v>109</v>
      </c>
      <c r="V168" t="str">
        <f t="shared" si="8"/>
        <v/>
      </c>
      <c r="X168" t="str">
        <f t="shared" si="9"/>
        <v/>
      </c>
      <c r="AA168" t="str">
        <f>IF(COUNTIF($AA$5:AA167,E168)=0,E168,"\I:")</f>
        <v>\I:</v>
      </c>
      <c r="AC168" t="s">
        <v>109</v>
      </c>
      <c r="AE168" t="str">
        <f t="shared" si="10"/>
        <v/>
      </c>
      <c r="AG168" t="str">
        <f t="shared" si="11"/>
        <v/>
      </c>
    </row>
    <row r="169" spans="2:33">
      <c r="B169" t="s">
        <v>3340</v>
      </c>
      <c r="C169" t="s">
        <v>267</v>
      </c>
      <c r="D169" t="s">
        <v>55</v>
      </c>
      <c r="E169" s="1" t="s">
        <v>33</v>
      </c>
      <c r="F169" s="8">
        <v>1</v>
      </c>
      <c r="G169" s="1">
        <v>1</v>
      </c>
      <c r="H169" s="1">
        <v>1</v>
      </c>
      <c r="M169" s="8"/>
      <c r="N169" s="8"/>
      <c r="O169" s="8"/>
      <c r="R169" t="str">
        <f>IF(COUNTIF($R$5:R168,D169)=0,D169,"\I:")</f>
        <v>\I:</v>
      </c>
      <c r="S169" t="str" cm="1">
        <f t="array" ref="S169">IFERROR("IEA PRODUCT: " &amp; getlist(R169,'Pri flows'!$I$3:$J$68,2),"")</f>
        <v/>
      </c>
      <c r="T169" t="s">
        <v>109</v>
      </c>
      <c r="V169" t="str">
        <f t="shared" si="8"/>
        <v/>
      </c>
      <c r="X169" t="str">
        <f t="shared" si="9"/>
        <v/>
      </c>
      <c r="AA169" t="str">
        <f>IF(COUNTIF($AA$5:AA168,E169)=0,E169,"\I:")</f>
        <v>\I:</v>
      </c>
      <c r="AC169" t="s">
        <v>109</v>
      </c>
      <c r="AE169" t="str">
        <f t="shared" si="10"/>
        <v/>
      </c>
      <c r="AG169" t="str">
        <f t="shared" si="11"/>
        <v/>
      </c>
    </row>
    <row r="170" spans="2:33">
      <c r="B170" t="s">
        <v>3340</v>
      </c>
      <c r="C170" t="s">
        <v>268</v>
      </c>
      <c r="D170" t="s">
        <v>6</v>
      </c>
      <c r="E170" s="1" t="s">
        <v>8</v>
      </c>
      <c r="F170" s="8">
        <v>1</v>
      </c>
      <c r="G170" s="1">
        <v>1</v>
      </c>
      <c r="H170" s="1">
        <v>1</v>
      </c>
      <c r="M170" s="8"/>
      <c r="N170" s="8"/>
      <c r="O170" s="8"/>
      <c r="R170" t="str">
        <f>IF(COUNTIF($R$5:R169,D170)=0,D170,"\I:")</f>
        <v>\I:</v>
      </c>
      <c r="S170" t="str" cm="1">
        <f t="array" ref="S170">IFERROR("IEA PRODUCT: " &amp; getlist(R170,'Pri flows'!$I$3:$J$68,2),"")</f>
        <v/>
      </c>
      <c r="T170" t="s">
        <v>109</v>
      </c>
      <c r="V170" t="str">
        <f t="shared" si="8"/>
        <v/>
      </c>
      <c r="X170" t="str">
        <f t="shared" si="9"/>
        <v/>
      </c>
      <c r="AA170" t="str">
        <f>IF(COUNTIF($AA$5:AA169,E170)=0,E170,"\I:")</f>
        <v>\I:</v>
      </c>
      <c r="AC170" t="s">
        <v>109</v>
      </c>
      <c r="AE170" t="str">
        <f t="shared" si="10"/>
        <v/>
      </c>
      <c r="AG170" t="str">
        <f t="shared" si="11"/>
        <v/>
      </c>
    </row>
    <row r="171" spans="2:33">
      <c r="B171" t="s">
        <v>3340</v>
      </c>
      <c r="C171" t="s">
        <v>269</v>
      </c>
      <c r="D171" t="s">
        <v>15</v>
      </c>
      <c r="E171" s="1" t="s">
        <v>176</v>
      </c>
      <c r="F171" s="8">
        <v>1</v>
      </c>
      <c r="G171" s="1">
        <v>1</v>
      </c>
      <c r="H171" s="1">
        <v>1</v>
      </c>
      <c r="M171" s="8"/>
      <c r="N171" s="8"/>
      <c r="O171" s="8"/>
      <c r="R171" t="str">
        <f>IF(COUNTIF($R$5:R170,D171)=0,D171,"\I:")</f>
        <v>\I:</v>
      </c>
      <c r="S171" t="str" cm="1">
        <f t="array" ref="S171">IFERROR("IEA PRODUCT: " &amp; getlist(R171,'Pri flows'!$I$3:$J$68,2),"")</f>
        <v/>
      </c>
      <c r="T171" t="s">
        <v>109</v>
      </c>
      <c r="V171" t="str">
        <f t="shared" si="8"/>
        <v/>
      </c>
      <c r="X171" t="str">
        <f t="shared" si="9"/>
        <v/>
      </c>
      <c r="AA171" t="str">
        <f>IF(COUNTIF($AA$5:AA170,E171)=0,E171,"\I:")</f>
        <v>\I:</v>
      </c>
      <c r="AC171" t="s">
        <v>109</v>
      </c>
      <c r="AE171" t="str">
        <f t="shared" si="10"/>
        <v/>
      </c>
      <c r="AG171" t="str">
        <f t="shared" si="11"/>
        <v/>
      </c>
    </row>
    <row r="172" spans="2:33">
      <c r="B172" t="s">
        <v>3340</v>
      </c>
      <c r="C172" t="s">
        <v>270</v>
      </c>
      <c r="D172" t="s">
        <v>27</v>
      </c>
      <c r="E172" s="1" t="s">
        <v>28</v>
      </c>
      <c r="F172" s="8">
        <v>1</v>
      </c>
      <c r="G172" s="1">
        <v>1</v>
      </c>
      <c r="H172" s="1">
        <v>1</v>
      </c>
      <c r="M172" s="8"/>
      <c r="N172" s="8"/>
      <c r="O172" s="8"/>
      <c r="R172" t="str">
        <f>IF(COUNTIF($R$5:R171,D172)=0,D172,"\I:")</f>
        <v>\I:</v>
      </c>
      <c r="S172" t="str" cm="1">
        <f t="array" ref="S172">IFERROR("IEA PRODUCT: " &amp; getlist(R172,'Pri flows'!$I$3:$J$68,2),"")</f>
        <v/>
      </c>
      <c r="T172" t="s">
        <v>109</v>
      </c>
      <c r="V172" t="str">
        <f t="shared" si="8"/>
        <v/>
      </c>
      <c r="X172" t="str">
        <f t="shared" si="9"/>
        <v/>
      </c>
      <c r="AA172" t="str">
        <f>IF(COUNTIF($AA$5:AA171,E172)=0,E172,"\I:")</f>
        <v>\I:</v>
      </c>
      <c r="AC172" t="s">
        <v>109</v>
      </c>
      <c r="AE172" t="str">
        <f t="shared" si="10"/>
        <v/>
      </c>
      <c r="AG172" t="str">
        <f t="shared" si="11"/>
        <v/>
      </c>
    </row>
    <row r="173" spans="2:33">
      <c r="B173" t="s">
        <v>3340</v>
      </c>
      <c r="C173" t="s">
        <v>271</v>
      </c>
      <c r="D173" t="s">
        <v>30</v>
      </c>
      <c r="E173" s="1" t="s">
        <v>31</v>
      </c>
      <c r="F173" s="8">
        <v>1</v>
      </c>
      <c r="G173" s="1">
        <v>1</v>
      </c>
      <c r="H173" s="1">
        <v>1</v>
      </c>
      <c r="M173" s="8"/>
      <c r="N173" s="8"/>
      <c r="O173" s="8"/>
      <c r="R173" t="str">
        <f>IF(COUNTIF($R$5:R172,D173)=0,D173,"\I:")</f>
        <v>\I:</v>
      </c>
      <c r="S173" t="str" cm="1">
        <f t="array" ref="S173">IFERROR("IEA PRODUCT: " &amp; getlist(R173,'Pri flows'!$I$3:$J$68,2),"")</f>
        <v/>
      </c>
      <c r="T173" t="s">
        <v>109</v>
      </c>
      <c r="V173" t="str">
        <f t="shared" si="8"/>
        <v/>
      </c>
      <c r="X173" t="str">
        <f t="shared" si="9"/>
        <v/>
      </c>
      <c r="AA173" t="str">
        <f>IF(COUNTIF($AA$5:AA172,E173)=0,E173,"\I:")</f>
        <v>\I:</v>
      </c>
      <c r="AC173" t="s">
        <v>109</v>
      </c>
      <c r="AE173" t="str">
        <f t="shared" si="10"/>
        <v/>
      </c>
      <c r="AG173" t="str">
        <f t="shared" si="11"/>
        <v/>
      </c>
    </row>
    <row r="174" spans="2:33">
      <c r="B174" t="s">
        <v>3340</v>
      </c>
      <c r="C174" t="s">
        <v>272</v>
      </c>
      <c r="D174" t="s">
        <v>39</v>
      </c>
      <c r="E174" s="1" t="s">
        <v>26</v>
      </c>
      <c r="F174" s="8">
        <v>1</v>
      </c>
      <c r="G174" s="1">
        <v>1</v>
      </c>
      <c r="H174" s="1">
        <v>1</v>
      </c>
      <c r="M174" s="8"/>
      <c r="N174" s="8"/>
      <c r="O174" s="8"/>
      <c r="R174" t="str">
        <f>IF(COUNTIF($R$5:R173,D174)=0,D174,"\I:")</f>
        <v>\I:</v>
      </c>
      <c r="S174" t="str" cm="1">
        <f t="array" ref="S174">IFERROR("IEA PRODUCT: " &amp; getlist(R174,'Pri flows'!$I$3:$J$68,2),"")</f>
        <v/>
      </c>
      <c r="T174" t="s">
        <v>109</v>
      </c>
      <c r="V174" t="str">
        <f t="shared" si="8"/>
        <v/>
      </c>
      <c r="X174" t="str">
        <f t="shared" si="9"/>
        <v/>
      </c>
      <c r="AA174" t="str">
        <f>IF(COUNTIF($AA$5:AA173,E174)=0,E174,"\I:")</f>
        <v>\I:</v>
      </c>
      <c r="AC174" t="s">
        <v>109</v>
      </c>
      <c r="AE174" t="str">
        <f t="shared" si="10"/>
        <v/>
      </c>
      <c r="AG174" t="str">
        <f t="shared" si="11"/>
        <v/>
      </c>
    </row>
    <row r="175" spans="2:33">
      <c r="B175" t="s">
        <v>3340</v>
      </c>
      <c r="C175" t="s">
        <v>274</v>
      </c>
      <c r="D175" t="s">
        <v>58</v>
      </c>
      <c r="E175" s="1" t="s">
        <v>21</v>
      </c>
      <c r="F175" s="8">
        <v>0.96699999999999997</v>
      </c>
      <c r="G175" s="1">
        <v>1</v>
      </c>
      <c r="H175" s="1">
        <v>1</v>
      </c>
      <c r="M175" s="8"/>
      <c r="N175" s="8"/>
      <c r="O175" s="8"/>
      <c r="R175" t="str">
        <f>IF(COUNTIF($R$5:R174,D175)=0,D175,"\I:")</f>
        <v>\I:</v>
      </c>
      <c r="S175" t="str" cm="1">
        <f t="array" ref="S175">IFERROR("IEA PRODUCT: " &amp; getlist(R175,'Pri flows'!$I$3:$J$68,2),"")</f>
        <v/>
      </c>
      <c r="T175" t="s">
        <v>109</v>
      </c>
      <c r="V175" t="str">
        <f t="shared" si="8"/>
        <v/>
      </c>
      <c r="X175" t="str">
        <f t="shared" si="9"/>
        <v/>
      </c>
      <c r="AA175" t="str">
        <f>IF(COUNTIF($AA$5:AA174,E175)=0,E175,"\I:")</f>
        <v>\I:</v>
      </c>
      <c r="AC175" t="s">
        <v>109</v>
      </c>
      <c r="AE175" t="str">
        <f t="shared" si="10"/>
        <v/>
      </c>
      <c r="AG175" t="str">
        <f t="shared" si="11"/>
        <v/>
      </c>
    </row>
    <row r="176" spans="2:33">
      <c r="B176" t="s">
        <v>3340</v>
      </c>
      <c r="D176" t="s">
        <v>34</v>
      </c>
      <c r="E176" s="1" t="s">
        <v>21</v>
      </c>
      <c r="F176" s="8">
        <v>2.1999999999999999E-2</v>
      </c>
      <c r="G176" s="1"/>
      <c r="H176" s="1"/>
      <c r="M176" s="8"/>
      <c r="N176" s="8"/>
      <c r="O176" s="8"/>
      <c r="R176" t="str">
        <f>IF(COUNTIF($R$5:R175,D176)=0,D176,"\I:")</f>
        <v>\I:</v>
      </c>
      <c r="S176" t="str" cm="1">
        <f t="array" ref="S176">IFERROR("IEA PRODUCT: " &amp; getlist(R176,'Pri flows'!$I$3:$J$68,2),"")</f>
        <v/>
      </c>
      <c r="T176" t="s">
        <v>109</v>
      </c>
      <c r="V176" t="str">
        <f t="shared" si="8"/>
        <v/>
      </c>
      <c r="X176" t="str">
        <f t="shared" si="9"/>
        <v/>
      </c>
      <c r="AA176" t="str">
        <f>IF(COUNTIF($AA$5:AA175,E176)=0,E176,"\I:")</f>
        <v>\I:</v>
      </c>
      <c r="AC176" t="s">
        <v>109</v>
      </c>
      <c r="AE176" t="str">
        <f t="shared" si="10"/>
        <v/>
      </c>
      <c r="AG176" t="str">
        <f t="shared" si="11"/>
        <v/>
      </c>
    </row>
    <row r="177" spans="2:33">
      <c r="B177" t="s">
        <v>3340</v>
      </c>
      <c r="D177" t="s">
        <v>52</v>
      </c>
      <c r="E177" s="1" t="s">
        <v>21</v>
      </c>
      <c r="F177" s="8">
        <v>7.0000000000000001E-3</v>
      </c>
      <c r="G177" s="1"/>
      <c r="H177" s="1"/>
      <c r="M177" s="8"/>
      <c r="N177" s="8"/>
      <c r="O177" s="8"/>
      <c r="R177" t="str">
        <f>IF(COUNTIF($R$5:R176,D177)=0,D177,"\I:")</f>
        <v>\I:</v>
      </c>
      <c r="S177" t="str" cm="1">
        <f t="array" ref="S177">IFERROR("IEA PRODUCT: " &amp; getlist(R177,'Pri flows'!$I$3:$J$68,2),"")</f>
        <v/>
      </c>
      <c r="T177" t="s">
        <v>109</v>
      </c>
      <c r="V177" t="str">
        <f t="shared" si="8"/>
        <v/>
      </c>
      <c r="X177" t="str">
        <f t="shared" si="9"/>
        <v/>
      </c>
      <c r="AA177" t="str">
        <f>IF(COUNTIF($AA$5:AA176,E177)=0,E177,"\I:")</f>
        <v>\I:</v>
      </c>
      <c r="AC177" t="s">
        <v>109</v>
      </c>
      <c r="AE177" t="str">
        <f t="shared" si="10"/>
        <v/>
      </c>
      <c r="AG177" t="str">
        <f t="shared" si="11"/>
        <v/>
      </c>
    </row>
    <row r="178" spans="2:33">
      <c r="B178" t="s">
        <v>3340</v>
      </c>
      <c r="D178" t="s">
        <v>50</v>
      </c>
      <c r="E178" s="1" t="s">
        <v>21</v>
      </c>
      <c r="F178" s="8">
        <v>4.0000000000000001E-3</v>
      </c>
      <c r="G178" s="1"/>
      <c r="H178" s="1"/>
      <c r="M178" s="8"/>
      <c r="N178" s="8"/>
      <c r="O178" s="8"/>
      <c r="R178" t="str">
        <f>IF(COUNTIF($R$5:R177,D178)=0,D178,"\I:")</f>
        <v>\I:</v>
      </c>
      <c r="S178" t="str" cm="1">
        <f t="array" ref="S178">IFERROR("IEA PRODUCT: " &amp; getlist(R178,'Pri flows'!$I$3:$J$68,2),"")</f>
        <v/>
      </c>
      <c r="T178" t="s">
        <v>109</v>
      </c>
      <c r="V178" t="str">
        <f t="shared" si="8"/>
        <v/>
      </c>
      <c r="X178" t="str">
        <f t="shared" si="9"/>
        <v/>
      </c>
      <c r="AA178" t="str">
        <f>IF(COUNTIF($AA$5:AA177,E178)=0,E178,"\I:")</f>
        <v>\I:</v>
      </c>
      <c r="AC178" t="s">
        <v>109</v>
      </c>
      <c r="AE178" t="str">
        <f t="shared" si="10"/>
        <v/>
      </c>
      <c r="AG178" t="str">
        <f t="shared" si="11"/>
        <v/>
      </c>
    </row>
    <row r="179" spans="2:33">
      <c r="B179" t="s">
        <v>3340</v>
      </c>
      <c r="C179" t="s">
        <v>275</v>
      </c>
      <c r="D179" t="s">
        <v>20</v>
      </c>
      <c r="E179" s="1" t="s">
        <v>206</v>
      </c>
      <c r="F179" s="8">
        <v>1</v>
      </c>
      <c r="G179" s="1">
        <v>1</v>
      </c>
      <c r="H179" s="1">
        <v>1</v>
      </c>
      <c r="M179" s="8"/>
      <c r="N179" s="8"/>
      <c r="O179" s="8"/>
      <c r="R179" t="str">
        <f>IF(COUNTIF($R$5:R178,D179)=0,D179,"\I:")</f>
        <v>\I:</v>
      </c>
      <c r="S179" t="str" cm="1">
        <f t="array" ref="S179">IFERROR("IEA PRODUCT: " &amp; getlist(R179,'Pri flows'!$I$3:$J$68,2),"")</f>
        <v/>
      </c>
      <c r="T179" t="s">
        <v>109</v>
      </c>
      <c r="V179" t="str">
        <f t="shared" si="8"/>
        <v/>
      </c>
      <c r="X179" t="str">
        <f t="shared" si="9"/>
        <v/>
      </c>
      <c r="AA179" t="str">
        <f>IF(COUNTIF($AA$5:AA178,E179)=0,E179,"\I:")</f>
        <v>\I:</v>
      </c>
      <c r="AC179" t="s">
        <v>109</v>
      </c>
      <c r="AE179" t="str">
        <f t="shared" si="10"/>
        <v/>
      </c>
      <c r="AG179" t="str">
        <f t="shared" si="11"/>
        <v/>
      </c>
    </row>
    <row r="180" spans="2:33">
      <c r="B180" t="s">
        <v>3340</v>
      </c>
      <c r="C180" t="s">
        <v>276</v>
      </c>
      <c r="D180" t="s">
        <v>41</v>
      </c>
      <c r="E180" s="1" t="s">
        <v>207</v>
      </c>
      <c r="F180" s="8">
        <v>1</v>
      </c>
      <c r="G180" s="1">
        <v>1</v>
      </c>
      <c r="H180" s="1">
        <v>1</v>
      </c>
      <c r="M180" s="8"/>
      <c r="N180" s="8"/>
      <c r="O180" s="8"/>
      <c r="R180" t="str">
        <f>IF(COUNTIF($R$5:R179,D180)=0,D180,"\I:")</f>
        <v>\I:</v>
      </c>
      <c r="S180" t="str" cm="1">
        <f t="array" ref="S180">IFERROR("IEA PRODUCT: " &amp; getlist(R180,'Pri flows'!$I$3:$J$68,2),"")</f>
        <v/>
      </c>
      <c r="T180" t="s">
        <v>109</v>
      </c>
      <c r="V180" t="str">
        <f t="shared" si="8"/>
        <v/>
      </c>
      <c r="X180" t="str">
        <f t="shared" si="9"/>
        <v/>
      </c>
      <c r="AA180" t="str">
        <f>IF(COUNTIF($AA$5:AA179,E180)=0,E180,"\I:")</f>
        <v>\I:</v>
      </c>
      <c r="AC180" t="s">
        <v>109</v>
      </c>
      <c r="AE180" t="str">
        <f t="shared" si="10"/>
        <v/>
      </c>
      <c r="AG180" t="str">
        <f t="shared" si="11"/>
        <v/>
      </c>
    </row>
    <row r="181" spans="2:33">
      <c r="B181" t="s">
        <v>3340</v>
      </c>
      <c r="C181" t="s">
        <v>509</v>
      </c>
      <c r="D181" t="s">
        <v>510</v>
      </c>
      <c r="E181" s="1" t="s">
        <v>511</v>
      </c>
      <c r="F181" s="8">
        <v>1</v>
      </c>
      <c r="G181" s="1">
        <v>1</v>
      </c>
      <c r="H181" s="1">
        <v>1</v>
      </c>
      <c r="M181" s="8"/>
      <c r="N181" s="8"/>
      <c r="O181" s="8"/>
      <c r="R181" t="str">
        <f>IF(COUNTIF($R$5:R180,D181)=0,D181,"\I:")</f>
        <v>\I:</v>
      </c>
      <c r="S181" t="str" cm="1">
        <f t="array" ref="S181">IFERROR("IEA PRODUCT: " &amp; getlist(R181,'Pri flows'!$I$3:$J$68,2),"")</f>
        <v/>
      </c>
      <c r="T181" t="s">
        <v>109</v>
      </c>
      <c r="V181" t="str">
        <f t="shared" si="8"/>
        <v/>
      </c>
      <c r="X181" t="str">
        <f t="shared" si="9"/>
        <v/>
      </c>
      <c r="AA181" t="str">
        <f>IF(COUNTIF($AA$5:AA180,E181)=0,E181,"\I:")</f>
        <v>\I:</v>
      </c>
      <c r="AC181" t="s">
        <v>109</v>
      </c>
      <c r="AE181" t="str">
        <f t="shared" si="10"/>
        <v/>
      </c>
      <c r="AG181" t="str">
        <f t="shared" si="11"/>
        <v/>
      </c>
    </row>
    <row r="182" spans="2:33">
      <c r="B182" t="s">
        <v>3340</v>
      </c>
      <c r="C182" t="s">
        <v>278</v>
      </c>
      <c r="D182" t="s">
        <v>62</v>
      </c>
      <c r="E182" s="1" t="s">
        <v>63</v>
      </c>
      <c r="F182" s="8">
        <v>1</v>
      </c>
      <c r="G182" s="1">
        <v>1</v>
      </c>
      <c r="H182" s="1">
        <v>1</v>
      </c>
      <c r="M182" s="8"/>
      <c r="N182" s="8"/>
      <c r="O182" s="8"/>
      <c r="R182" t="str">
        <f>IF(COUNTIF($R$5:R181,D182)=0,D182,"\I:")</f>
        <v>\I:</v>
      </c>
      <c r="S182" t="str" cm="1">
        <f t="array" ref="S182">IFERROR("IEA PRODUCT: " &amp; getlist(R182,'Pri flows'!$I$3:$J$68,2),"")</f>
        <v/>
      </c>
      <c r="T182" t="s">
        <v>109</v>
      </c>
      <c r="V182" t="str">
        <f t="shared" si="8"/>
        <v/>
      </c>
      <c r="X182" t="str">
        <f t="shared" si="9"/>
        <v/>
      </c>
      <c r="AA182" t="str">
        <f>IF(COUNTIF($AA$5:AA181,E182)=0,E182,"\I:")</f>
        <v>\I:</v>
      </c>
      <c r="AC182" t="s">
        <v>109</v>
      </c>
      <c r="AE182" t="str">
        <f t="shared" si="10"/>
        <v/>
      </c>
      <c r="AG182" t="str">
        <f t="shared" si="11"/>
        <v/>
      </c>
    </row>
    <row r="183" spans="2:33">
      <c r="B183" t="s">
        <v>3340</v>
      </c>
      <c r="C183" t="s">
        <v>280</v>
      </c>
      <c r="D183" t="s">
        <v>55</v>
      </c>
      <c r="E183" s="1" t="s">
        <v>67</v>
      </c>
      <c r="F183" s="8">
        <v>0.98599999999999999</v>
      </c>
      <c r="G183" s="1">
        <v>1</v>
      </c>
      <c r="H183" s="1">
        <v>1</v>
      </c>
      <c r="M183" s="8"/>
      <c r="N183" s="8"/>
      <c r="O183" s="8"/>
      <c r="R183" t="str">
        <f>IF(COUNTIF($R$5:R182,D183)=0,D183,"\I:")</f>
        <v>\I:</v>
      </c>
      <c r="S183" t="str" cm="1">
        <f t="array" ref="S183">IFERROR("IEA PRODUCT: " &amp; getlist(R183,'Pri flows'!$I$3:$J$68,2),"")</f>
        <v/>
      </c>
      <c r="T183" t="s">
        <v>109</v>
      </c>
      <c r="V183" t="str">
        <f t="shared" si="8"/>
        <v/>
      </c>
      <c r="X183" t="str">
        <f t="shared" si="9"/>
        <v/>
      </c>
      <c r="AA183" t="str">
        <f>IF(COUNTIF($AA$5:AA182,E183)=0,E183,"\I:")</f>
        <v>\I:</v>
      </c>
      <c r="AC183" t="s">
        <v>109</v>
      </c>
      <c r="AE183" t="str">
        <f t="shared" si="10"/>
        <v/>
      </c>
      <c r="AG183" t="str">
        <f t="shared" si="11"/>
        <v/>
      </c>
    </row>
    <row r="184" spans="2:33">
      <c r="B184" t="s">
        <v>3340</v>
      </c>
      <c r="D184" t="s">
        <v>17</v>
      </c>
      <c r="E184" s="1" t="s">
        <v>67</v>
      </c>
      <c r="F184" s="8">
        <v>1.2999999999999999E-2</v>
      </c>
      <c r="G184" s="1"/>
      <c r="H184" s="1"/>
      <c r="M184" s="8"/>
      <c r="N184" s="8"/>
      <c r="O184" s="8"/>
      <c r="R184" t="str">
        <f>IF(COUNTIF($R$5:R183,D184)=0,D184,"\I:")</f>
        <v>\I:</v>
      </c>
      <c r="S184" t="str" cm="1">
        <f t="array" ref="S184">IFERROR("IEA PRODUCT: " &amp; getlist(R184,'Pri flows'!$I$3:$J$68,2),"")</f>
        <v/>
      </c>
      <c r="T184" t="s">
        <v>109</v>
      </c>
      <c r="V184" t="str">
        <f t="shared" si="8"/>
        <v/>
      </c>
      <c r="X184" t="str">
        <f t="shared" si="9"/>
        <v/>
      </c>
      <c r="AA184" t="str">
        <f>IF(COUNTIF($AA$5:AA183,E184)=0,E184,"\I:")</f>
        <v>\I:</v>
      </c>
      <c r="AC184" t="s">
        <v>109</v>
      </c>
      <c r="AE184" t="str">
        <f t="shared" si="10"/>
        <v/>
      </c>
      <c r="AG184" t="str">
        <f t="shared" si="11"/>
        <v/>
      </c>
    </row>
    <row r="185" spans="2:33">
      <c r="B185" t="s">
        <v>3340</v>
      </c>
      <c r="C185" t="s">
        <v>281</v>
      </c>
      <c r="D185" t="s">
        <v>6</v>
      </c>
      <c r="E185" s="1" t="s">
        <v>66</v>
      </c>
      <c r="F185" s="8">
        <v>1</v>
      </c>
      <c r="G185" s="1">
        <v>1</v>
      </c>
      <c r="H185" s="1">
        <v>1</v>
      </c>
      <c r="M185" s="8"/>
      <c r="N185" s="8"/>
      <c r="O185" s="8"/>
      <c r="R185" t="str">
        <f>IF(COUNTIF($R$5:R184,D185)=0,D185,"\I:")</f>
        <v>\I:</v>
      </c>
      <c r="S185" t="str" cm="1">
        <f t="array" ref="S185">IFERROR("IEA PRODUCT: " &amp; getlist(R185,'Pri flows'!$I$3:$J$68,2),"")</f>
        <v/>
      </c>
      <c r="T185" t="s">
        <v>109</v>
      </c>
      <c r="V185" t="str">
        <f t="shared" si="8"/>
        <v/>
      </c>
      <c r="X185" t="str">
        <f t="shared" si="9"/>
        <v/>
      </c>
      <c r="AA185" t="str">
        <f>IF(COUNTIF($AA$5:AA184,E185)=0,E185,"\I:")</f>
        <v>\I:</v>
      </c>
      <c r="AC185" t="s">
        <v>109</v>
      </c>
      <c r="AE185" t="str">
        <f t="shared" si="10"/>
        <v/>
      </c>
      <c r="AG185" t="str">
        <f t="shared" si="11"/>
        <v/>
      </c>
    </row>
    <row r="186" spans="2:33">
      <c r="B186" t="s">
        <v>3340</v>
      </c>
      <c r="C186" t="s">
        <v>282</v>
      </c>
      <c r="D186" t="s">
        <v>5</v>
      </c>
      <c r="E186" s="1" t="s">
        <v>69</v>
      </c>
      <c r="F186" s="8">
        <v>1</v>
      </c>
      <c r="G186" s="1">
        <v>1</v>
      </c>
      <c r="H186" s="1">
        <v>1</v>
      </c>
      <c r="M186" s="8"/>
      <c r="N186" s="8"/>
      <c r="O186" s="8"/>
      <c r="R186" t="str">
        <f>IF(COUNTIF($R$5:R185,D186)=0,D186,"\I:")</f>
        <v>\I:</v>
      </c>
      <c r="S186" t="str" cm="1">
        <f t="array" ref="S186">IFERROR("IEA PRODUCT: " &amp; getlist(R186,'Pri flows'!$I$3:$J$68,2),"")</f>
        <v/>
      </c>
      <c r="T186" t="s">
        <v>109</v>
      </c>
      <c r="V186" t="str">
        <f t="shared" si="8"/>
        <v/>
      </c>
      <c r="X186" t="str">
        <f t="shared" si="9"/>
        <v/>
      </c>
      <c r="AA186" t="str">
        <f>IF(COUNTIF($AA$5:AA185,E186)=0,E186,"\I:")</f>
        <v>\I:</v>
      </c>
      <c r="AC186" t="s">
        <v>109</v>
      </c>
      <c r="AE186" t="str">
        <f t="shared" si="10"/>
        <v/>
      </c>
      <c r="AG186" t="str">
        <f t="shared" si="11"/>
        <v>ELC</v>
      </c>
    </row>
    <row r="187" spans="2:33">
      <c r="B187" t="s">
        <v>3340</v>
      </c>
      <c r="C187" t="s">
        <v>284</v>
      </c>
      <c r="D187" t="s">
        <v>30</v>
      </c>
      <c r="E187" s="1" t="s">
        <v>72</v>
      </c>
      <c r="F187" s="8">
        <v>1</v>
      </c>
      <c r="G187" s="1">
        <v>1</v>
      </c>
      <c r="H187" s="1">
        <v>1</v>
      </c>
      <c r="M187" s="8"/>
      <c r="N187" s="8"/>
      <c r="O187" s="8"/>
      <c r="R187" t="str">
        <f>IF(COUNTIF($R$5:R186,D187)=0,D187,"\I:")</f>
        <v>\I:</v>
      </c>
      <c r="S187" t="str" cm="1">
        <f t="array" ref="S187">IFERROR("IEA PRODUCT: " &amp; getlist(R187,'Pri flows'!$I$3:$J$68,2),"")</f>
        <v/>
      </c>
      <c r="T187" t="s">
        <v>109</v>
      </c>
      <c r="V187" t="str">
        <f t="shared" si="8"/>
        <v/>
      </c>
      <c r="X187" t="str">
        <f t="shared" si="9"/>
        <v/>
      </c>
      <c r="AA187" t="str">
        <f>IF(COUNTIF($AA$5:AA186,E187)=0,E187,"\I:")</f>
        <v>\I:</v>
      </c>
      <c r="AC187" t="s">
        <v>109</v>
      </c>
      <c r="AE187" t="str">
        <f t="shared" si="10"/>
        <v/>
      </c>
      <c r="AG187" t="str">
        <f t="shared" si="11"/>
        <v/>
      </c>
    </row>
    <row r="188" spans="2:33">
      <c r="B188" t="s">
        <v>3340</v>
      </c>
      <c r="C188" t="s">
        <v>285</v>
      </c>
      <c r="D188" t="s">
        <v>39</v>
      </c>
      <c r="E188" s="1" t="s">
        <v>70</v>
      </c>
      <c r="F188" s="8">
        <v>0.997</v>
      </c>
      <c r="G188" s="1">
        <v>1</v>
      </c>
      <c r="H188" s="1">
        <v>1</v>
      </c>
      <c r="M188" s="8"/>
      <c r="N188" s="8"/>
      <c r="O188" s="8"/>
      <c r="R188" t="str">
        <f>IF(COUNTIF($R$5:R187,D188)=0,D188,"\I:")</f>
        <v>\I:</v>
      </c>
      <c r="S188" t="str" cm="1">
        <f t="array" ref="S188">IFERROR("IEA PRODUCT: " &amp; getlist(R188,'Pri flows'!$I$3:$J$68,2),"")</f>
        <v/>
      </c>
      <c r="T188" t="s">
        <v>109</v>
      </c>
      <c r="V188" t="str">
        <f t="shared" si="8"/>
        <v/>
      </c>
      <c r="X188" t="str">
        <f t="shared" si="9"/>
        <v/>
      </c>
      <c r="AA188" t="str">
        <f>IF(COUNTIF($AA$5:AA187,E188)=0,E188,"\I:")</f>
        <v>\I:</v>
      </c>
      <c r="AC188" t="s">
        <v>109</v>
      </c>
      <c r="AE188" t="str">
        <f t="shared" si="10"/>
        <v/>
      </c>
      <c r="AG188" t="str">
        <f t="shared" si="11"/>
        <v/>
      </c>
    </row>
    <row r="189" spans="2:33">
      <c r="B189" t="s">
        <v>3340</v>
      </c>
      <c r="D189" t="s">
        <v>19</v>
      </c>
      <c r="E189" t="s">
        <v>70</v>
      </c>
      <c r="F189" s="8">
        <v>3.0000000000000001E-3</v>
      </c>
      <c r="R189" t="str">
        <f>IF(COUNTIF($R$5:R188,D189)=0,D189,"\I:")</f>
        <v>\I:</v>
      </c>
      <c r="S189" t="str" cm="1">
        <f t="array" ref="S189">IFERROR("IEA PRODUCT: " &amp; getlist(R189,'Pri flows'!$I$3:$J$68,2),"")</f>
        <v/>
      </c>
      <c r="T189" t="s">
        <v>109</v>
      </c>
      <c r="V189" t="str">
        <f t="shared" si="8"/>
        <v/>
      </c>
    </row>
    <row r="190" spans="2:33">
      <c r="B190" t="s">
        <v>3340</v>
      </c>
      <c r="C190" t="s">
        <v>286</v>
      </c>
      <c r="D190" t="s">
        <v>41</v>
      </c>
      <c r="E190" t="s">
        <v>203</v>
      </c>
      <c r="F190" s="8">
        <v>0.61199999999999999</v>
      </c>
      <c r="G190">
        <v>1</v>
      </c>
      <c r="H190">
        <v>1</v>
      </c>
      <c r="R190" t="str">
        <f>IF(COUNTIF($R$5:R189,D190)=0,D190,"\I:")</f>
        <v>\I:</v>
      </c>
      <c r="S190" t="str" cm="1">
        <f t="array" ref="S190">IFERROR("IEA PRODUCT: " &amp; getlist(R190,'Pri flows'!$I$3:$J$68,2),"")</f>
        <v/>
      </c>
      <c r="T190" t="s">
        <v>109</v>
      </c>
      <c r="V190" t="str">
        <f t="shared" si="8"/>
        <v/>
      </c>
    </row>
    <row r="191" spans="2:33">
      <c r="B191" t="s">
        <v>3340</v>
      </c>
      <c r="D191" t="s">
        <v>58</v>
      </c>
      <c r="E191" t="s">
        <v>203</v>
      </c>
      <c r="F191" s="8">
        <v>0.28499999999999998</v>
      </c>
      <c r="R191" t="str">
        <f>IF(COUNTIF($R$5:R190,D191)=0,D191,"\I:")</f>
        <v>\I:</v>
      </c>
      <c r="S191" t="str" cm="1">
        <f t="array" ref="S191">IFERROR("IEA PRODUCT: " &amp; getlist(R191,'Pri flows'!$I$3:$J$68,2),"")</f>
        <v/>
      </c>
      <c r="T191" t="s">
        <v>109</v>
      </c>
      <c r="V191" t="str">
        <f t="shared" si="8"/>
        <v/>
      </c>
    </row>
    <row r="192" spans="2:33">
      <c r="B192" t="s">
        <v>3340</v>
      </c>
      <c r="D192" t="s">
        <v>54</v>
      </c>
      <c r="E192" t="s">
        <v>203</v>
      </c>
      <c r="F192" s="8">
        <v>4.7E-2</v>
      </c>
      <c r="R192" t="str">
        <f>IF(COUNTIF($R$5:R191,D192)=0,D192,"\I:")</f>
        <v>\I:</v>
      </c>
      <c r="S192" t="str" cm="1">
        <f t="array" ref="S192">IFERROR("IEA PRODUCT: " &amp; getlist(R192,'Pri flows'!$I$3:$J$68,2),"")</f>
        <v/>
      </c>
      <c r="T192" t="s">
        <v>109</v>
      </c>
      <c r="V192" t="str">
        <f t="shared" si="8"/>
        <v/>
      </c>
    </row>
    <row r="193" spans="2:22">
      <c r="B193" t="s">
        <v>3340</v>
      </c>
      <c r="D193" t="s">
        <v>34</v>
      </c>
      <c r="E193" t="s">
        <v>203</v>
      </c>
      <c r="F193" s="8">
        <v>0.03</v>
      </c>
      <c r="R193" t="str">
        <f>IF(COUNTIF($R$5:R192,D193)=0,D193,"\I:")</f>
        <v>\I:</v>
      </c>
      <c r="S193" t="str" cm="1">
        <f t="array" ref="S193">IFERROR("IEA PRODUCT: " &amp; getlist(R193,'Pri flows'!$I$3:$J$68,2),"")</f>
        <v/>
      </c>
      <c r="T193" t="s">
        <v>109</v>
      </c>
      <c r="V193" t="str">
        <f t="shared" si="8"/>
        <v/>
      </c>
    </row>
    <row r="194" spans="2:22">
      <c r="B194" t="s">
        <v>3340</v>
      </c>
      <c r="D194" t="s">
        <v>52</v>
      </c>
      <c r="E194" t="s">
        <v>203</v>
      </c>
      <c r="F194" s="8">
        <v>0.01</v>
      </c>
      <c r="R194" t="str">
        <f>IF(COUNTIF($R$5:R193,D194)=0,D194,"\I:")</f>
        <v>\I:</v>
      </c>
      <c r="S194" t="str" cm="1">
        <f t="array" ref="S194">IFERROR("IEA PRODUCT: " &amp; getlist(R194,'Pri flows'!$I$3:$J$68,2),"")</f>
        <v/>
      </c>
      <c r="T194" t="s">
        <v>109</v>
      </c>
      <c r="V194" t="str">
        <f t="shared" si="8"/>
        <v/>
      </c>
    </row>
    <row r="195" spans="2:22">
      <c r="B195" t="s">
        <v>3340</v>
      </c>
      <c r="D195" t="s">
        <v>43</v>
      </c>
      <c r="E195" t="s">
        <v>203</v>
      </c>
      <c r="F195" s="8">
        <v>6.0000000000000001E-3</v>
      </c>
      <c r="R195" t="str">
        <f>IF(COUNTIF($R$5:R194,D195)=0,D195,"\I:")</f>
        <v>\I:</v>
      </c>
      <c r="S195" t="str" cm="1">
        <f t="array" ref="S195">IFERROR("IEA PRODUCT: " &amp; getlist(R195,'Pri flows'!$I$3:$J$68,2),"")</f>
        <v/>
      </c>
      <c r="T195" t="s">
        <v>109</v>
      </c>
      <c r="V195" t="str">
        <f t="shared" si="8"/>
        <v/>
      </c>
    </row>
    <row r="196" spans="2:22">
      <c r="B196" t="s">
        <v>3340</v>
      </c>
      <c r="D196" t="s">
        <v>38</v>
      </c>
      <c r="E196" t="s">
        <v>203</v>
      </c>
      <c r="F196" s="8">
        <v>5.0000000000000001E-3</v>
      </c>
      <c r="R196" t="str">
        <f>IF(COUNTIF($R$5:R195,D196)=0,D196,"\I:")</f>
        <v>OILNAP</v>
      </c>
      <c r="S196" t="str" cm="1">
        <f t="array" ref="S196">IFERROR("IEA PRODUCT: " &amp; getlist(R196,'Pri flows'!$I$3:$J$68,2),"")</f>
        <v>IEA PRODUCT: NAPHTHA</v>
      </c>
      <c r="T196" t="s">
        <v>109</v>
      </c>
      <c r="V196" t="str">
        <f t="shared" si="8"/>
        <v/>
      </c>
    </row>
    <row r="197" spans="2:22">
      <c r="B197" t="s">
        <v>3340</v>
      </c>
      <c r="D197" t="s">
        <v>50</v>
      </c>
      <c r="E197" t="s">
        <v>203</v>
      </c>
      <c r="F197" s="8">
        <v>4.0000000000000001E-3</v>
      </c>
      <c r="R197" t="str">
        <f>IF(COUNTIF($R$5:R196,D197)=0,D197,"\I:")</f>
        <v>\I:</v>
      </c>
      <c r="S197" t="str" cm="1">
        <f t="array" ref="S197">IFERROR("IEA PRODUCT: " &amp; getlist(R197,'Pri flows'!$I$3:$J$68,2),"")</f>
        <v/>
      </c>
      <c r="T197" t="s">
        <v>109</v>
      </c>
      <c r="V197" t="str">
        <f t="shared" si="8"/>
        <v/>
      </c>
    </row>
    <row r="198" spans="2:22">
      <c r="B198" t="s">
        <v>3340</v>
      </c>
      <c r="D198" t="s">
        <v>36</v>
      </c>
      <c r="E198" t="s">
        <v>203</v>
      </c>
      <c r="F198" s="8">
        <v>1E-3</v>
      </c>
      <c r="R198" t="str">
        <f>IF(COUNTIF($R$5:R197,D198)=0,D198,"\I:")</f>
        <v>\I:</v>
      </c>
      <c r="S198" t="str" cm="1">
        <f t="array" ref="S198">IFERROR("IEA PRODUCT: " &amp; getlist(R198,'Pri flows'!$I$3:$J$68,2),"")</f>
        <v/>
      </c>
      <c r="T198" t="s">
        <v>109</v>
      </c>
      <c r="V198" t="str">
        <f t="shared" si="8"/>
        <v/>
      </c>
    </row>
    <row r="199" spans="2:22">
      <c r="B199" t="s">
        <v>3340</v>
      </c>
      <c r="C199" t="s">
        <v>287</v>
      </c>
      <c r="D199" t="s">
        <v>53</v>
      </c>
      <c r="E199" t="s">
        <v>130</v>
      </c>
      <c r="F199" s="8">
        <v>1</v>
      </c>
      <c r="G199">
        <v>1</v>
      </c>
      <c r="H199">
        <v>1</v>
      </c>
      <c r="R199" t="str">
        <f>IF(COUNTIF($R$5:R198,D199)=0,D199,"\I:")</f>
        <v>\I:</v>
      </c>
      <c r="S199" t="str" cm="1">
        <f t="array" ref="S199">IFERROR("IEA PRODUCT: " &amp; getlist(R199,'Pri flows'!$I$3:$J$68,2),"")</f>
        <v/>
      </c>
      <c r="T199" t="s">
        <v>109</v>
      </c>
      <c r="V199" t="str">
        <f t="shared" si="8"/>
        <v/>
      </c>
    </row>
    <row r="200" spans="2:22">
      <c r="B200" t="s">
        <v>3340</v>
      </c>
      <c r="C200" t="s">
        <v>516</v>
      </c>
      <c r="D200" t="s">
        <v>510</v>
      </c>
      <c r="E200" t="s">
        <v>517</v>
      </c>
      <c r="F200" s="8">
        <v>1</v>
      </c>
      <c r="G200">
        <v>1</v>
      </c>
      <c r="H200">
        <v>1</v>
      </c>
      <c r="R200" t="str">
        <f>IF(COUNTIF($R$5:R199,D200)=0,D200,"\I:")</f>
        <v>\I:</v>
      </c>
      <c r="S200" t="str" cm="1">
        <f t="array" ref="S200">IFERROR("IEA PRODUCT: " &amp; getlist(R200,'Pri flows'!$I$3:$J$68,2),"")</f>
        <v/>
      </c>
      <c r="T200" t="s">
        <v>109</v>
      </c>
      <c r="V200" t="str">
        <f t="shared" si="8"/>
        <v/>
      </c>
    </row>
    <row r="201" spans="2:22">
      <c r="B201" t="s">
        <v>3340</v>
      </c>
      <c r="C201" t="s">
        <v>290</v>
      </c>
      <c r="D201" t="s">
        <v>55</v>
      </c>
      <c r="E201" t="s">
        <v>137</v>
      </c>
      <c r="F201" s="8">
        <v>0.92400000000000004</v>
      </c>
      <c r="G201">
        <v>1</v>
      </c>
      <c r="H201">
        <v>1</v>
      </c>
      <c r="R201" t="str">
        <f>IF(COUNTIF($R$5:R200,D201)=0,D201,"\I:")</f>
        <v>\I:</v>
      </c>
      <c r="S201" t="str" cm="1">
        <f t="array" ref="S201">IFERROR("IEA PRODUCT: " &amp; getlist(R201,'Pri flows'!$I$3:$J$68,2),"")</f>
        <v/>
      </c>
      <c r="T201" t="s">
        <v>109</v>
      </c>
      <c r="V201" t="str">
        <f t="shared" si="8"/>
        <v/>
      </c>
    </row>
    <row r="202" spans="2:22">
      <c r="B202" t="s">
        <v>3340</v>
      </c>
      <c r="D202" t="s">
        <v>17</v>
      </c>
      <c r="E202" t="s">
        <v>137</v>
      </c>
      <c r="F202" s="8">
        <v>7.5999999999999998E-2</v>
      </c>
      <c r="R202" t="str">
        <f>IF(COUNTIF($R$5:R201,D202)=0,D202,"\I:")</f>
        <v>\I:</v>
      </c>
      <c r="S202" t="str" cm="1">
        <f t="array" ref="S202">IFERROR("IEA PRODUCT: " &amp; getlist(R202,'Pri flows'!$I$3:$J$68,2),"")</f>
        <v/>
      </c>
      <c r="T202" t="s">
        <v>109</v>
      </c>
      <c r="V202" t="str">
        <f t="shared" si="8"/>
        <v/>
      </c>
    </row>
    <row r="203" spans="2:22">
      <c r="B203" t="s">
        <v>3340</v>
      </c>
      <c r="C203" t="s">
        <v>291</v>
      </c>
      <c r="D203" t="s">
        <v>15</v>
      </c>
      <c r="E203" t="s">
        <v>135</v>
      </c>
      <c r="F203" s="8">
        <v>1</v>
      </c>
      <c r="G203">
        <v>1</v>
      </c>
      <c r="H203">
        <v>1</v>
      </c>
      <c r="R203" t="str">
        <f>IF(COUNTIF($R$5:R202,D203)=0,D203,"\I:")</f>
        <v>\I:</v>
      </c>
      <c r="S203" t="str" cm="1">
        <f t="array" ref="S203">IFERROR("IEA PRODUCT: " &amp; getlist(R203,'Pri flows'!$I$3:$J$68,2),"")</f>
        <v/>
      </c>
      <c r="T203" t="s">
        <v>109</v>
      </c>
      <c r="V203" t="str">
        <f t="shared" si="8"/>
        <v/>
      </c>
    </row>
    <row r="204" spans="2:22">
      <c r="B204" t="s">
        <v>3340</v>
      </c>
      <c r="C204" t="s">
        <v>292</v>
      </c>
      <c r="D204" t="s">
        <v>5</v>
      </c>
      <c r="E204" t="s">
        <v>140</v>
      </c>
      <c r="F204" s="8">
        <v>1</v>
      </c>
      <c r="G204">
        <v>1</v>
      </c>
      <c r="H204">
        <v>1</v>
      </c>
      <c r="R204" t="str">
        <f>IF(COUNTIF($R$5:R203,D204)=0,D204,"\I:")</f>
        <v>\I:</v>
      </c>
      <c r="S204" t="str" cm="1">
        <f t="array" ref="S204">IFERROR("IEA PRODUCT: " &amp; getlist(R204,'Pri flows'!$I$3:$J$68,2),"")</f>
        <v/>
      </c>
      <c r="T204" t="s">
        <v>109</v>
      </c>
      <c r="V204" t="str">
        <f t="shared" si="8"/>
        <v/>
      </c>
    </row>
    <row r="205" spans="2:22">
      <c r="B205" t="s">
        <v>3340</v>
      </c>
      <c r="C205" t="s">
        <v>295</v>
      </c>
      <c r="D205" t="s">
        <v>52</v>
      </c>
      <c r="E205" t="s">
        <v>136</v>
      </c>
      <c r="F205" s="8">
        <v>1</v>
      </c>
      <c r="G205">
        <v>1</v>
      </c>
      <c r="H205">
        <v>1</v>
      </c>
      <c r="R205" t="str">
        <f>IF(COUNTIF($R$5:R204,D205)=0,D205,"\I:")</f>
        <v>\I:</v>
      </c>
      <c r="S205" t="str" cm="1">
        <f t="array" ref="S205">IFERROR("IEA PRODUCT: " &amp; getlist(R205,'Pri flows'!$I$3:$J$68,2),"")</f>
        <v/>
      </c>
      <c r="T205" t="s">
        <v>109</v>
      </c>
      <c r="V205" t="str">
        <f t="shared" si="8"/>
        <v/>
      </c>
    </row>
    <row r="206" spans="2:22">
      <c r="B206" t="s">
        <v>3340</v>
      </c>
      <c r="C206" t="s">
        <v>296</v>
      </c>
      <c r="D206" t="s">
        <v>34</v>
      </c>
      <c r="E206" t="s">
        <v>143</v>
      </c>
      <c r="F206" s="8">
        <v>1</v>
      </c>
      <c r="G206">
        <v>1</v>
      </c>
      <c r="H206">
        <v>1</v>
      </c>
      <c r="R206" t="str">
        <f>IF(COUNTIF($R$5:R205,D206)=0,D206,"\I:")</f>
        <v>\I:</v>
      </c>
      <c r="S206" t="str" cm="1">
        <f t="array" ref="S206">IFERROR("IEA PRODUCT: " &amp; getlist(R206,'Pri flows'!$I$3:$J$68,2),"")</f>
        <v/>
      </c>
      <c r="T206" t="s">
        <v>109</v>
      </c>
      <c r="V206" t="str">
        <f t="shared" si="8"/>
        <v/>
      </c>
    </row>
    <row r="207" spans="2:22">
      <c r="B207" t="s">
        <v>3340</v>
      </c>
      <c r="C207" t="s">
        <v>297</v>
      </c>
      <c r="D207" t="s">
        <v>39</v>
      </c>
      <c r="E207" t="s">
        <v>138</v>
      </c>
      <c r="F207" s="8">
        <v>1</v>
      </c>
      <c r="G207">
        <v>1</v>
      </c>
      <c r="H207">
        <v>1</v>
      </c>
      <c r="R207" t="str">
        <f>IF(COUNTIF($R$5:R206,D207)=0,D207,"\I:")</f>
        <v>\I:</v>
      </c>
      <c r="S207" t="str" cm="1">
        <f t="array" ref="S207">IFERROR("IEA PRODUCT: " &amp; getlist(R207,'Pri flows'!$I$3:$J$68,2),"")</f>
        <v/>
      </c>
      <c r="T207" t="s">
        <v>109</v>
      </c>
      <c r="V207" t="str">
        <f t="shared" si="8"/>
        <v/>
      </c>
    </row>
    <row r="208" spans="2:22">
      <c r="B208" t="s">
        <v>3340</v>
      </c>
      <c r="C208" t="s">
        <v>298</v>
      </c>
      <c r="D208" t="s">
        <v>41</v>
      </c>
      <c r="E208" t="s">
        <v>139</v>
      </c>
      <c r="F208" s="8">
        <v>0.95699999999999996</v>
      </c>
      <c r="G208">
        <v>1</v>
      </c>
      <c r="H208">
        <v>1</v>
      </c>
      <c r="R208" t="str">
        <f>IF(COUNTIF($R$5:R207,D208)=0,D208,"\I:")</f>
        <v>\I:</v>
      </c>
      <c r="S208" t="str" cm="1">
        <f t="array" ref="S208">IFERROR("IEA PRODUCT: " &amp; getlist(R208,'Pri flows'!$I$3:$J$68,2),"")</f>
        <v/>
      </c>
      <c r="T208" t="s">
        <v>109</v>
      </c>
      <c r="V208" t="str">
        <f t="shared" si="8"/>
        <v/>
      </c>
    </row>
    <row r="209" spans="2:22">
      <c r="B209" t="s">
        <v>3340</v>
      </c>
      <c r="D209" t="s">
        <v>43</v>
      </c>
      <c r="E209" t="s">
        <v>139</v>
      </c>
      <c r="F209" s="8">
        <v>3.7999999999999999E-2</v>
      </c>
      <c r="R209" t="str">
        <f>IF(COUNTIF($R$5:R208,D209)=0,D209,"\I:")</f>
        <v>\I:</v>
      </c>
      <c r="S209" t="str" cm="1">
        <f t="array" ref="S209">IFERROR("IEA PRODUCT: " &amp; getlist(R209,'Pri flows'!$I$3:$J$68,2),"")</f>
        <v/>
      </c>
      <c r="T209" t="s">
        <v>109</v>
      </c>
      <c r="V209" t="str">
        <f t="shared" si="8"/>
        <v/>
      </c>
    </row>
    <row r="210" spans="2:22">
      <c r="B210" t="s">
        <v>3340</v>
      </c>
      <c r="D210" t="s">
        <v>50</v>
      </c>
      <c r="E210" t="s">
        <v>139</v>
      </c>
      <c r="F210" s="8">
        <v>5.0000000000000001E-3</v>
      </c>
      <c r="R210" t="str">
        <f>IF(COUNTIF($R$5:R209,D210)=0,D210,"\I:")</f>
        <v>\I:</v>
      </c>
      <c r="S210" t="str" cm="1">
        <f t="array" ref="S210">IFERROR("IEA PRODUCT: " &amp; getlist(R210,'Pri flows'!$I$3:$J$68,2),"")</f>
        <v/>
      </c>
      <c r="T210" t="s">
        <v>109</v>
      </c>
      <c r="V210" t="str">
        <f t="shared" si="8"/>
        <v/>
      </c>
    </row>
    <row r="211" spans="2:22">
      <c r="B211" t="s">
        <v>3340</v>
      </c>
      <c r="C211" t="s">
        <v>302</v>
      </c>
      <c r="D211" t="s">
        <v>53</v>
      </c>
      <c r="E211" t="s">
        <v>124</v>
      </c>
      <c r="F211" s="8">
        <v>0.64200000000000002</v>
      </c>
      <c r="G211">
        <v>1</v>
      </c>
      <c r="H211">
        <v>1</v>
      </c>
      <c r="R211" t="str">
        <f>IF(COUNTIF($R$5:R210,D211)=0,D211,"\I:")</f>
        <v>\I:</v>
      </c>
      <c r="S211" t="str" cm="1">
        <f t="array" ref="S211">IFERROR("IEA PRODUCT: " &amp; getlist(R211,'Pri flows'!$I$3:$J$68,2),"")</f>
        <v/>
      </c>
      <c r="T211" t="s">
        <v>109</v>
      </c>
      <c r="V211" t="str">
        <f t="shared" si="8"/>
        <v/>
      </c>
    </row>
    <row r="212" spans="2:22">
      <c r="B212" t="s">
        <v>3340</v>
      </c>
      <c r="D212" t="s">
        <v>6</v>
      </c>
      <c r="E212" t="s">
        <v>124</v>
      </c>
      <c r="F212" s="8">
        <v>0.35799999999999998</v>
      </c>
      <c r="R212" t="str">
        <f>IF(COUNTIF($R$5:R211,D212)=0,D212,"\I:")</f>
        <v>\I:</v>
      </c>
      <c r="S212" t="str" cm="1">
        <f t="array" ref="S212">IFERROR("IEA PRODUCT: " &amp; getlist(R212,'Pri flows'!$I$3:$J$68,2),"")</f>
        <v/>
      </c>
      <c r="T212" t="s">
        <v>109</v>
      </c>
      <c r="V212" t="str">
        <f t="shared" si="8"/>
        <v/>
      </c>
    </row>
    <row r="213" spans="2:22">
      <c r="B213" t="s">
        <v>3340</v>
      </c>
      <c r="C213" t="s">
        <v>304</v>
      </c>
      <c r="D213" t="s">
        <v>5</v>
      </c>
      <c r="E213" t="s">
        <v>127</v>
      </c>
      <c r="F213" s="8">
        <v>1</v>
      </c>
      <c r="G213">
        <v>1</v>
      </c>
      <c r="H213">
        <v>1</v>
      </c>
      <c r="R213" t="str">
        <f>IF(COUNTIF($R$5:R212,D213)=0,D213,"\I:")</f>
        <v>\I:</v>
      </c>
      <c r="S213" t="str" cm="1">
        <f t="array" ref="S213">IFERROR("IEA PRODUCT: " &amp; getlist(R213,'Pri flows'!$I$3:$J$68,2),"")</f>
        <v/>
      </c>
      <c r="T213" t="s">
        <v>109</v>
      </c>
      <c r="V213" t="str">
        <f t="shared" si="8"/>
        <v/>
      </c>
    </row>
    <row r="214" spans="2:22">
      <c r="B214" t="s">
        <v>3340</v>
      </c>
      <c r="C214" t="s">
        <v>306</v>
      </c>
      <c r="D214" t="s">
        <v>39</v>
      </c>
      <c r="E214" t="s">
        <v>126</v>
      </c>
      <c r="F214" s="8">
        <v>1</v>
      </c>
      <c r="G214">
        <v>1</v>
      </c>
      <c r="H214">
        <v>1</v>
      </c>
      <c r="R214" t="str">
        <f>IF(COUNTIF($R$5:R213,D214)=0,D214,"\I:")</f>
        <v>\I:</v>
      </c>
      <c r="S214" t="str" cm="1">
        <f t="array" ref="S214">IFERROR("IEA PRODUCT: " &amp; getlist(R214,'Pri flows'!$I$3:$J$68,2),"")</f>
        <v/>
      </c>
      <c r="T214" t="s">
        <v>109</v>
      </c>
      <c r="V214" t="str">
        <f t="shared" si="8"/>
        <v/>
      </c>
    </row>
    <row r="215" spans="2:22">
      <c r="B215" t="s">
        <v>3340</v>
      </c>
      <c r="C215" t="s">
        <v>307</v>
      </c>
      <c r="D215" t="s">
        <v>20</v>
      </c>
      <c r="E215" t="s">
        <v>123</v>
      </c>
      <c r="F215" s="8">
        <v>0.56899999999999995</v>
      </c>
      <c r="G215">
        <v>1</v>
      </c>
      <c r="H215">
        <v>1</v>
      </c>
      <c r="R215" t="str">
        <f>IF(COUNTIF($R$5:R214,D215)=0,D215,"\I:")</f>
        <v>\I:</v>
      </c>
      <c r="S215" t="str" cm="1">
        <f t="array" ref="S215">IFERROR("IEA PRODUCT: " &amp; getlist(R215,'Pri flows'!$I$3:$J$68,2),"")</f>
        <v/>
      </c>
      <c r="T215" t="s">
        <v>109</v>
      </c>
      <c r="V215" t="str">
        <f t="shared" si="8"/>
        <v/>
      </c>
    </row>
    <row r="216" spans="2:22">
      <c r="B216" t="s">
        <v>3340</v>
      </c>
      <c r="D216" t="s">
        <v>58</v>
      </c>
      <c r="E216" t="s">
        <v>123</v>
      </c>
      <c r="F216" s="8">
        <v>0.42499999999999999</v>
      </c>
      <c r="R216" t="str">
        <f>IF(COUNTIF($R$5:R215,D216)=0,D216,"\I:")</f>
        <v>\I:</v>
      </c>
      <c r="S216" t="str" cm="1">
        <f t="array" ref="S216">IFERROR("IEA PRODUCT: " &amp; getlist(R216,'Pri flows'!$I$3:$J$68,2),"")</f>
        <v/>
      </c>
      <c r="T216" t="s">
        <v>109</v>
      </c>
      <c r="V216" t="str">
        <f t="shared" si="8"/>
        <v/>
      </c>
    </row>
    <row r="217" spans="2:22">
      <c r="B217" t="s">
        <v>3340</v>
      </c>
      <c r="D217" t="s">
        <v>54</v>
      </c>
      <c r="E217" t="s">
        <v>123</v>
      </c>
      <c r="F217" s="8">
        <v>6.0000000000000001E-3</v>
      </c>
      <c r="R217" t="str">
        <f>IF(COUNTIF($R$5:R216,D217)=0,D217,"\I:")</f>
        <v>\I:</v>
      </c>
      <c r="S217" t="str" cm="1">
        <f t="array" ref="S217">IFERROR("IEA PRODUCT: " &amp; getlist(R217,'Pri flows'!$I$3:$J$68,2),"")</f>
        <v/>
      </c>
      <c r="T217" t="s">
        <v>109</v>
      </c>
      <c r="V217" t="str">
        <f t="shared" si="8"/>
        <v/>
      </c>
    </row>
    <row r="218" spans="2:22">
      <c r="B218" t="s">
        <v>3340</v>
      </c>
      <c r="C218" t="s">
        <v>308</v>
      </c>
      <c r="D218" t="s">
        <v>57</v>
      </c>
      <c r="E218" t="s">
        <v>132</v>
      </c>
      <c r="F218" s="8">
        <v>1</v>
      </c>
      <c r="G218">
        <v>1</v>
      </c>
      <c r="H218">
        <v>1</v>
      </c>
      <c r="R218" t="str">
        <f>IF(COUNTIF($R$5:R217,D218)=0,D218,"\I:")</f>
        <v>\I:</v>
      </c>
      <c r="S218" t="str" cm="1">
        <f t="array" ref="S218">IFERROR("IEA PRODUCT: " &amp; getlist(R218,'Pri flows'!$I$3:$J$68,2),"")</f>
        <v/>
      </c>
      <c r="T218" t="s">
        <v>109</v>
      </c>
      <c r="V218" t="str">
        <f t="shared" si="8"/>
        <v/>
      </c>
    </row>
    <row r="219" spans="2:22">
      <c r="B219" t="s">
        <v>3340</v>
      </c>
      <c r="C219" t="s">
        <v>309</v>
      </c>
      <c r="D219" t="s">
        <v>41</v>
      </c>
      <c r="E219" t="s">
        <v>133</v>
      </c>
      <c r="F219" s="8">
        <v>0.79100000000000004</v>
      </c>
      <c r="G219">
        <v>1</v>
      </c>
      <c r="H219">
        <v>1</v>
      </c>
      <c r="R219" t="str">
        <f>IF(COUNTIF($R$5:R218,D219)=0,D219,"\I:")</f>
        <v>\I:</v>
      </c>
      <c r="S219" t="str" cm="1">
        <f t="array" ref="S219">IFERROR("IEA PRODUCT: " &amp; getlist(R219,'Pri flows'!$I$3:$J$68,2),"")</f>
        <v/>
      </c>
      <c r="T219" t="s">
        <v>109</v>
      </c>
      <c r="V219" t="str">
        <f t="shared" si="8"/>
        <v/>
      </c>
    </row>
    <row r="220" spans="2:22">
      <c r="B220" t="s">
        <v>3340</v>
      </c>
      <c r="D220" t="s">
        <v>34</v>
      </c>
      <c r="E220" t="s">
        <v>133</v>
      </c>
      <c r="F220" s="8">
        <v>0.20899999999999999</v>
      </c>
      <c r="R220" t="str">
        <f>IF(COUNTIF($R$5:R219,D220)=0,D220,"\I:")</f>
        <v>\I:</v>
      </c>
      <c r="S220" t="str" cm="1">
        <f t="array" ref="S220">IFERROR("IEA PRODUCT: " &amp; getlist(R220,'Pri flows'!$I$3:$J$68,2),"")</f>
        <v/>
      </c>
      <c r="T220" t="s">
        <v>109</v>
      </c>
      <c r="V220" t="str">
        <f t="shared" si="8"/>
        <v/>
      </c>
    </row>
    <row r="221" spans="2:22">
      <c r="B221" t="s">
        <v>3340</v>
      </c>
      <c r="C221" t="s">
        <v>311</v>
      </c>
      <c r="D221" t="s">
        <v>12</v>
      </c>
      <c r="E221" t="s">
        <v>13</v>
      </c>
      <c r="F221" s="8">
        <v>1</v>
      </c>
      <c r="G221">
        <v>1</v>
      </c>
      <c r="H221">
        <v>1</v>
      </c>
      <c r="R221" t="str">
        <f>IF(COUNTIF($R$5:R220,D221)=0,D221,"\I:")</f>
        <v>\I:</v>
      </c>
      <c r="S221" t="str" cm="1">
        <f t="array" ref="S221">IFERROR("IEA PRODUCT: " &amp; getlist(R221,'Pri flows'!$I$3:$J$68,2),"")</f>
        <v/>
      </c>
      <c r="T221" t="s">
        <v>109</v>
      </c>
      <c r="V221" t="str">
        <f t="shared" si="8"/>
        <v/>
      </c>
    </row>
    <row r="222" spans="2:22">
      <c r="B222" t="s">
        <v>3340</v>
      </c>
      <c r="C222" t="s">
        <v>313</v>
      </c>
      <c r="D222" t="s">
        <v>6</v>
      </c>
      <c r="E222" t="s">
        <v>7</v>
      </c>
      <c r="F222" s="8">
        <v>1</v>
      </c>
      <c r="G222">
        <v>1</v>
      </c>
      <c r="H222">
        <v>1</v>
      </c>
      <c r="R222" t="str">
        <f>IF(COUNTIF($R$5:R221,D222)=0,D222,"\I:")</f>
        <v>\I:</v>
      </c>
      <c r="S222" t="str" cm="1">
        <f t="array" ref="S222">IFERROR("IEA PRODUCT: " &amp; getlist(R222,'Pri flows'!$I$3:$J$68,2),"")</f>
        <v/>
      </c>
      <c r="T222" t="s">
        <v>109</v>
      </c>
      <c r="V222" t="str">
        <f t="shared" si="8"/>
        <v/>
      </c>
    </row>
    <row r="223" spans="2:22">
      <c r="B223" t="s">
        <v>3340</v>
      </c>
      <c r="C223" t="s">
        <v>314</v>
      </c>
      <c r="D223" t="s">
        <v>41</v>
      </c>
      <c r="E223" t="s">
        <v>42</v>
      </c>
      <c r="F223" s="8">
        <v>1</v>
      </c>
      <c r="G223">
        <v>1</v>
      </c>
      <c r="H223">
        <v>1</v>
      </c>
      <c r="R223" t="str">
        <f>IF(COUNTIF($R$5:R222,D223)=0,D223,"\I:")</f>
        <v>\I:</v>
      </c>
      <c r="S223" t="str" cm="1">
        <f t="array" ref="S223">IFERROR("IEA PRODUCT: " &amp; getlist(R223,'Pri flows'!$I$3:$J$68,2),"")</f>
        <v/>
      </c>
      <c r="T223" t="s">
        <v>109</v>
      </c>
      <c r="V223" t="str">
        <f t="shared" si="8"/>
        <v/>
      </c>
    </row>
    <row r="224" spans="2:22">
      <c r="B224" t="s">
        <v>3340</v>
      </c>
      <c r="C224" t="s">
        <v>315</v>
      </c>
      <c r="D224" t="s">
        <v>5</v>
      </c>
      <c r="E224" t="s">
        <v>22</v>
      </c>
      <c r="F224" s="8">
        <v>1</v>
      </c>
      <c r="G224">
        <v>1</v>
      </c>
      <c r="H224">
        <v>1</v>
      </c>
      <c r="R224" t="str">
        <f>IF(COUNTIF($R$5:R223,D224)=0,D224,"\I:")</f>
        <v>\I:</v>
      </c>
      <c r="S224" t="str" cm="1">
        <f t="array" ref="S224">IFERROR("IEA PRODUCT: " &amp; getlist(R224,'Pri flows'!$I$3:$J$68,2),"")</f>
        <v/>
      </c>
      <c r="T224" t="s">
        <v>109</v>
      </c>
      <c r="V224" t="str">
        <f t="shared" si="8"/>
        <v/>
      </c>
    </row>
    <row r="225" spans="2:22">
      <c r="B225" t="s">
        <v>3340</v>
      </c>
      <c r="C225" t="s">
        <v>316</v>
      </c>
      <c r="D225" t="s">
        <v>43</v>
      </c>
      <c r="E225" t="s">
        <v>44</v>
      </c>
      <c r="F225" s="8">
        <v>1</v>
      </c>
      <c r="G225">
        <v>1</v>
      </c>
      <c r="H225">
        <v>1</v>
      </c>
      <c r="R225" t="str">
        <f>IF(COUNTIF($R$5:R224,D225)=0,D225,"\I:")</f>
        <v>\I:</v>
      </c>
      <c r="S225" t="str" cm="1">
        <f t="array" ref="S225">IFERROR("IEA PRODUCT: " &amp; getlist(R225,'Pri flows'!$I$3:$J$68,2),"")</f>
        <v/>
      </c>
      <c r="T225" t="s">
        <v>109</v>
      </c>
      <c r="V225" t="str">
        <f t="shared" si="8"/>
        <v/>
      </c>
    </row>
    <row r="226" spans="2:22">
      <c r="B226" t="s">
        <v>3340</v>
      </c>
      <c r="C226" t="s">
        <v>317</v>
      </c>
      <c r="D226" t="s">
        <v>58</v>
      </c>
      <c r="E226" t="s">
        <v>51</v>
      </c>
      <c r="F226" s="8">
        <v>1</v>
      </c>
      <c r="G226">
        <v>1</v>
      </c>
      <c r="H226">
        <v>1</v>
      </c>
      <c r="R226" t="str">
        <f>IF(COUNTIF($R$5:R225,D226)=0,D226,"\I:")</f>
        <v>\I:</v>
      </c>
      <c r="S226" t="str" cm="1">
        <f t="array" ref="S226">IFERROR("IEA PRODUCT: " &amp; getlist(R226,'Pri flows'!$I$3:$J$68,2),"")</f>
        <v/>
      </c>
      <c r="T226" t="s">
        <v>109</v>
      </c>
      <c r="V226" t="str">
        <f t="shared" si="8"/>
        <v/>
      </c>
    </row>
    <row r="227" spans="2:22">
      <c r="B227" t="s">
        <v>3340</v>
      </c>
      <c r="C227" t="s">
        <v>318</v>
      </c>
      <c r="D227" t="s">
        <v>45</v>
      </c>
      <c r="E227" t="s">
        <v>46</v>
      </c>
      <c r="F227" s="8">
        <v>1</v>
      </c>
      <c r="G227">
        <v>1</v>
      </c>
      <c r="H227">
        <v>1</v>
      </c>
      <c r="R227" t="str">
        <f>IF(COUNTIF($R$5:R226,D227)=0,D227,"\I:")</f>
        <v>\I:</v>
      </c>
      <c r="S227" t="str" cm="1">
        <f t="array" ref="S227">IFERROR("IEA PRODUCT: " &amp; getlist(R227,'Pri flows'!$I$3:$J$68,2),"")</f>
        <v/>
      </c>
      <c r="T227" t="s">
        <v>109</v>
      </c>
      <c r="V227" t="str">
        <f t="shared" si="8"/>
        <v/>
      </c>
    </row>
    <row r="228" spans="2:22">
      <c r="B228" t="s">
        <v>3340</v>
      </c>
      <c r="C228" t="s">
        <v>319</v>
      </c>
      <c r="D228" t="s">
        <v>34</v>
      </c>
      <c r="E228" t="s">
        <v>35</v>
      </c>
      <c r="F228" s="8">
        <v>1</v>
      </c>
      <c r="G228">
        <v>1</v>
      </c>
      <c r="H228">
        <v>1</v>
      </c>
      <c r="R228" t="str">
        <f>IF(COUNTIF($R$5:R227,D228)=0,D228,"\I:")</f>
        <v>\I:</v>
      </c>
      <c r="S228" t="str" cm="1">
        <f t="array" ref="S228">IFERROR("IEA PRODUCT: " &amp; getlist(R228,'Pri flows'!$I$3:$J$68,2),"")</f>
        <v/>
      </c>
      <c r="T228" t="s">
        <v>109</v>
      </c>
      <c r="V228" t="str">
        <f t="shared" si="8"/>
        <v/>
      </c>
    </row>
    <row r="229" spans="2:22">
      <c r="B229" t="s">
        <v>3340</v>
      </c>
      <c r="C229" t="s">
        <v>320</v>
      </c>
      <c r="D229" t="s">
        <v>39</v>
      </c>
      <c r="E229" t="s">
        <v>25</v>
      </c>
      <c r="F229" s="8">
        <v>1</v>
      </c>
      <c r="G229">
        <v>1</v>
      </c>
      <c r="H229">
        <v>1</v>
      </c>
      <c r="R229" t="str">
        <f>IF(COUNTIF($R$5:R228,D229)=0,D229,"\I:")</f>
        <v>\I:</v>
      </c>
      <c r="S229" t="str" cm="1">
        <f t="array" ref="S229">IFERROR("IEA PRODUCT: " &amp; getlist(R229,'Pri flows'!$I$3:$J$68,2),"")</f>
        <v/>
      </c>
      <c r="T229" t="s">
        <v>109</v>
      </c>
      <c r="V229" t="str">
        <f t="shared" si="8"/>
        <v/>
      </c>
    </row>
    <row r="230" spans="2:22">
      <c r="B230" t="s">
        <v>3341</v>
      </c>
      <c r="C230" t="s">
        <v>249</v>
      </c>
      <c r="D230" t="s">
        <v>55</v>
      </c>
      <c r="E230" t="s">
        <v>191</v>
      </c>
      <c r="F230" s="8">
        <v>1</v>
      </c>
      <c r="G230">
        <v>1</v>
      </c>
      <c r="H230">
        <v>1</v>
      </c>
      <c r="R230" t="str">
        <f>IF(COUNTIF($R$5:R229,D230)=0,D230,"\I:")</f>
        <v>\I:</v>
      </c>
      <c r="S230" t="str" cm="1">
        <f t="array" ref="S230">IFERROR("IEA PRODUCT: " &amp; getlist(R230,'Pri flows'!$I$3:$J$68,2),"")</f>
        <v/>
      </c>
      <c r="T230" t="s">
        <v>109</v>
      </c>
      <c r="V230" t="str">
        <f t="shared" si="8"/>
        <v/>
      </c>
    </row>
    <row r="231" spans="2:22">
      <c r="B231" t="s">
        <v>3341</v>
      </c>
      <c r="C231" t="s">
        <v>251</v>
      </c>
      <c r="D231" t="s">
        <v>5</v>
      </c>
      <c r="E231" t="s">
        <v>194</v>
      </c>
      <c r="F231" s="8">
        <v>1</v>
      </c>
      <c r="G231">
        <v>1</v>
      </c>
      <c r="H231">
        <v>1</v>
      </c>
      <c r="R231" t="str">
        <f>IF(COUNTIF($R$5:R230,D231)=0,D231,"\I:")</f>
        <v>\I:</v>
      </c>
      <c r="S231" t="str" cm="1">
        <f t="array" ref="S231">IFERROR("IEA PRODUCT: " &amp; getlist(R231,'Pri flows'!$I$3:$J$68,2),"")</f>
        <v/>
      </c>
      <c r="T231" t="s">
        <v>109</v>
      </c>
      <c r="V231" t="str">
        <f t="shared" si="8"/>
        <v/>
      </c>
    </row>
    <row r="232" spans="2:22">
      <c r="B232" t="s">
        <v>3341</v>
      </c>
      <c r="C232" t="s">
        <v>255</v>
      </c>
      <c r="D232" t="s">
        <v>34</v>
      </c>
      <c r="E232" t="s">
        <v>197</v>
      </c>
      <c r="F232" s="8">
        <v>1</v>
      </c>
      <c r="G232">
        <v>1</v>
      </c>
      <c r="H232">
        <v>1</v>
      </c>
      <c r="R232" t="str">
        <f>IF(COUNTIF($R$5:R231,D232)=0,D232,"\I:")</f>
        <v>\I:</v>
      </c>
      <c r="S232" t="str" cm="1">
        <f t="array" ref="S232">IFERROR("IEA PRODUCT: " &amp; getlist(R232,'Pri flows'!$I$3:$J$68,2),"")</f>
        <v/>
      </c>
      <c r="T232" t="s">
        <v>109</v>
      </c>
      <c r="V232" t="str">
        <f t="shared" si="8"/>
        <v/>
      </c>
    </row>
    <row r="233" spans="2:22">
      <c r="B233" t="s">
        <v>3341</v>
      </c>
      <c r="C233" t="s">
        <v>256</v>
      </c>
      <c r="D233" t="s">
        <v>39</v>
      </c>
      <c r="E233" t="s">
        <v>192</v>
      </c>
      <c r="F233" s="8">
        <v>0.97</v>
      </c>
      <c r="G233">
        <v>1</v>
      </c>
      <c r="H233">
        <v>1</v>
      </c>
      <c r="R233" t="str">
        <f>IF(COUNTIF($R$5:R232,D233)=0,D233,"\I:")</f>
        <v>\I:</v>
      </c>
      <c r="S233" t="str" cm="1">
        <f t="array" ref="S233">IFERROR("IEA PRODUCT: " &amp; getlist(R233,'Pri flows'!$I$3:$J$68,2),"")</f>
        <v/>
      </c>
      <c r="T233" t="s">
        <v>109</v>
      </c>
      <c r="V233" t="str">
        <f t="shared" si="8"/>
        <v/>
      </c>
    </row>
    <row r="234" spans="2:22">
      <c r="B234" t="s">
        <v>3341</v>
      </c>
      <c r="D234" t="s">
        <v>11</v>
      </c>
      <c r="E234" t="s">
        <v>192</v>
      </c>
      <c r="F234" s="8">
        <v>0.03</v>
      </c>
      <c r="R234" t="str">
        <f>IF(COUNTIF($R$5:R233,D234)=0,D234,"\I:")</f>
        <v>BIOGAS</v>
      </c>
      <c r="S234" t="str" cm="1">
        <f t="array" ref="S234">IFERROR("IEA PRODUCT: " &amp; getlist(R234,'Pri flows'!$I$3:$J$68,2),"")</f>
        <v>IEA PRODUCT: BIOGASES</v>
      </c>
      <c r="T234" t="s">
        <v>109</v>
      </c>
      <c r="V234" t="str">
        <f t="shared" si="8"/>
        <v/>
      </c>
    </row>
    <row r="235" spans="2:22">
      <c r="B235" t="s">
        <v>3341</v>
      </c>
      <c r="C235" t="s">
        <v>257</v>
      </c>
      <c r="D235" t="s">
        <v>41</v>
      </c>
      <c r="E235" t="s">
        <v>193</v>
      </c>
      <c r="F235" s="8">
        <v>0.94899999999999995</v>
      </c>
      <c r="G235">
        <v>1</v>
      </c>
      <c r="H235">
        <v>1</v>
      </c>
      <c r="R235" t="str">
        <f>IF(COUNTIF($R$5:R234,D235)=0,D235,"\I:")</f>
        <v>\I:</v>
      </c>
      <c r="S235" t="str" cm="1">
        <f t="array" ref="S235">IFERROR("IEA PRODUCT: " &amp; getlist(R235,'Pri flows'!$I$3:$J$68,2),"")</f>
        <v/>
      </c>
      <c r="T235" t="s">
        <v>109</v>
      </c>
      <c r="V235" t="str">
        <f t="shared" si="8"/>
        <v/>
      </c>
    </row>
    <row r="236" spans="2:22">
      <c r="B236" t="s">
        <v>3341</v>
      </c>
      <c r="D236" t="s">
        <v>58</v>
      </c>
      <c r="E236" t="s">
        <v>193</v>
      </c>
      <c r="F236" s="8">
        <v>5.0999999999999997E-2</v>
      </c>
      <c r="R236" t="str">
        <f>IF(COUNTIF($R$5:R235,D236)=0,D236,"\I:")</f>
        <v>\I:</v>
      </c>
      <c r="S236" t="str" cm="1">
        <f t="array" ref="S236">IFERROR("IEA PRODUCT: " &amp; getlist(R236,'Pri flows'!$I$3:$J$68,2),"")</f>
        <v/>
      </c>
      <c r="T236" t="s">
        <v>109</v>
      </c>
      <c r="V236" t="str">
        <f t="shared" si="8"/>
        <v/>
      </c>
    </row>
    <row r="237" spans="2:22">
      <c r="B237" t="s">
        <v>3341</v>
      </c>
      <c r="C237" t="s">
        <v>258</v>
      </c>
      <c r="D237" t="s">
        <v>17</v>
      </c>
      <c r="E237" t="s">
        <v>146</v>
      </c>
      <c r="F237" s="8">
        <v>0.67400000000000004</v>
      </c>
      <c r="G237">
        <v>1</v>
      </c>
      <c r="H237">
        <v>1</v>
      </c>
      <c r="R237" t="str">
        <f>IF(COUNTIF($R$5:R236,D237)=0,D237,"\I:")</f>
        <v>\I:</v>
      </c>
      <c r="S237" t="str" cm="1">
        <f t="array" ref="S237">IFERROR("IEA PRODUCT: " &amp; getlist(R237,'Pri flows'!$I$3:$J$68,2),"")</f>
        <v/>
      </c>
      <c r="T237" t="s">
        <v>109</v>
      </c>
      <c r="V237" t="str">
        <f t="shared" si="8"/>
        <v/>
      </c>
    </row>
    <row r="238" spans="2:22">
      <c r="B238" t="s">
        <v>3341</v>
      </c>
      <c r="D238" t="s">
        <v>55</v>
      </c>
      <c r="E238" t="s">
        <v>146</v>
      </c>
      <c r="F238" s="8">
        <v>0.32600000000000001</v>
      </c>
      <c r="R238" t="str">
        <f>IF(COUNTIF($R$5:R237,D238)=0,D238,"\I:")</f>
        <v>\I:</v>
      </c>
      <c r="S238" t="str" cm="1">
        <f t="array" ref="S238">IFERROR("IEA PRODUCT: " &amp; getlist(R238,'Pri flows'!$I$3:$J$68,2),"")</f>
        <v/>
      </c>
      <c r="T238" t="s">
        <v>109</v>
      </c>
      <c r="V238" t="str">
        <f t="shared" si="8"/>
        <v/>
      </c>
    </row>
    <row r="239" spans="2:22">
      <c r="B239" t="s">
        <v>3341</v>
      </c>
      <c r="C239" t="s">
        <v>260</v>
      </c>
      <c r="D239" t="s">
        <v>5</v>
      </c>
      <c r="E239" t="s">
        <v>149</v>
      </c>
      <c r="F239" s="8">
        <v>1</v>
      </c>
      <c r="G239">
        <v>1</v>
      </c>
      <c r="H239">
        <v>1</v>
      </c>
      <c r="R239" t="str">
        <f>IF(COUNTIF($R$5:R238,D239)=0,D239,"\I:")</f>
        <v>\I:</v>
      </c>
      <c r="S239" t="str" cm="1">
        <f t="array" ref="S239">IFERROR("IEA PRODUCT: " &amp; getlist(R239,'Pri flows'!$I$3:$J$68,2),"")</f>
        <v/>
      </c>
      <c r="T239" t="s">
        <v>109</v>
      </c>
      <c r="V239" t="str">
        <f t="shared" si="8"/>
        <v/>
      </c>
    </row>
    <row r="240" spans="2:22">
      <c r="B240" t="s">
        <v>3341</v>
      </c>
      <c r="C240" t="s">
        <v>263</v>
      </c>
      <c r="D240" t="s">
        <v>45</v>
      </c>
      <c r="E240" t="s">
        <v>145</v>
      </c>
      <c r="F240" s="8">
        <v>0.99</v>
      </c>
      <c r="G240">
        <v>1</v>
      </c>
      <c r="H240">
        <v>1</v>
      </c>
      <c r="R240" t="str">
        <f>IF(COUNTIF($R$5:R239,D240)=0,D240,"\I:")</f>
        <v>\I:</v>
      </c>
      <c r="S240" t="str" cm="1">
        <f t="array" ref="S240">IFERROR("IEA PRODUCT: " &amp; getlist(R240,'Pri flows'!$I$3:$J$68,2),"")</f>
        <v/>
      </c>
      <c r="T240" t="s">
        <v>109</v>
      </c>
      <c r="V240" t="str">
        <f t="shared" si="8"/>
        <v/>
      </c>
    </row>
    <row r="241" spans="2:22">
      <c r="B241" t="s">
        <v>3341</v>
      </c>
      <c r="D241" t="s">
        <v>52</v>
      </c>
      <c r="E241" t="s">
        <v>145</v>
      </c>
      <c r="F241" s="8">
        <v>0.01</v>
      </c>
      <c r="R241" t="str">
        <f>IF(COUNTIF($R$5:R240,D241)=0,D241,"\I:")</f>
        <v>\I:</v>
      </c>
      <c r="S241" t="str" cm="1">
        <f t="array" ref="S241">IFERROR("IEA PRODUCT: " &amp; getlist(R241,'Pri flows'!$I$3:$J$68,2),"")</f>
        <v/>
      </c>
      <c r="T241" t="s">
        <v>109</v>
      </c>
      <c r="V241" t="str">
        <f t="shared" si="8"/>
        <v/>
      </c>
    </row>
    <row r="242" spans="2:22">
      <c r="B242" t="s">
        <v>3341</v>
      </c>
      <c r="C242" t="s">
        <v>264</v>
      </c>
      <c r="D242" t="s">
        <v>34</v>
      </c>
      <c r="E242" t="s">
        <v>152</v>
      </c>
      <c r="F242" s="8">
        <v>1</v>
      </c>
      <c r="G242">
        <v>1</v>
      </c>
      <c r="H242">
        <v>1</v>
      </c>
      <c r="R242" t="str">
        <f>IF(COUNTIF($R$5:R241,D242)=0,D242,"\I:")</f>
        <v>\I:</v>
      </c>
      <c r="S242" t="str" cm="1">
        <f t="array" ref="S242">IFERROR("IEA PRODUCT: " &amp; getlist(R242,'Pri flows'!$I$3:$J$68,2),"")</f>
        <v/>
      </c>
      <c r="T242" t="s">
        <v>109</v>
      </c>
      <c r="V242" t="str">
        <f t="shared" si="8"/>
        <v/>
      </c>
    </row>
    <row r="243" spans="2:22">
      <c r="B243" t="s">
        <v>3341</v>
      </c>
      <c r="C243" t="s">
        <v>265</v>
      </c>
      <c r="D243" t="s">
        <v>39</v>
      </c>
      <c r="E243" t="s">
        <v>147</v>
      </c>
      <c r="F243" s="8">
        <v>0.99199999999999999</v>
      </c>
      <c r="G243">
        <v>1</v>
      </c>
      <c r="H243">
        <v>1</v>
      </c>
      <c r="R243" t="str">
        <f>IF(COUNTIF($R$5:R242,D243)=0,D243,"\I:")</f>
        <v>\I:</v>
      </c>
      <c r="S243" t="str" cm="1">
        <f t="array" ref="S243">IFERROR("IEA PRODUCT: " &amp; getlist(R243,'Pri flows'!$I$3:$J$68,2),"")</f>
        <v/>
      </c>
      <c r="T243" t="s">
        <v>109</v>
      </c>
      <c r="V243" t="str">
        <f t="shared" si="8"/>
        <v/>
      </c>
    </row>
    <row r="244" spans="2:22">
      <c r="B244" t="s">
        <v>3341</v>
      </c>
      <c r="D244" t="s">
        <v>11</v>
      </c>
      <c r="E244" t="s">
        <v>147</v>
      </c>
      <c r="F244" s="8">
        <v>8.0000000000000002E-3</v>
      </c>
      <c r="R244" t="str">
        <f>IF(COUNTIF($R$5:R243,D244)=0,D244,"\I:")</f>
        <v>\I:</v>
      </c>
      <c r="S244" t="str" cm="1">
        <f t="array" ref="S244">IFERROR("IEA PRODUCT: " &amp; getlist(R244,'Pri flows'!$I$3:$J$68,2),"")</f>
        <v/>
      </c>
      <c r="T244" t="s">
        <v>109</v>
      </c>
      <c r="V244" t="str">
        <f t="shared" si="8"/>
        <v/>
      </c>
    </row>
    <row r="245" spans="2:22">
      <c r="B245" t="s">
        <v>3341</v>
      </c>
      <c r="C245" t="s">
        <v>266</v>
      </c>
      <c r="D245" t="s">
        <v>41</v>
      </c>
      <c r="E245" t="s">
        <v>148</v>
      </c>
      <c r="F245" s="8">
        <v>0.90300000000000002</v>
      </c>
      <c r="G245">
        <v>1</v>
      </c>
      <c r="H245">
        <v>1</v>
      </c>
      <c r="R245" t="str">
        <f>IF(COUNTIF($R$5:R244,D245)=0,D245,"\I:")</f>
        <v>\I:</v>
      </c>
      <c r="S245" t="str" cm="1">
        <f t="array" ref="S245">IFERROR("IEA PRODUCT: " &amp; getlist(R245,'Pri flows'!$I$3:$J$68,2),"")</f>
        <v/>
      </c>
      <c r="T245" t="s">
        <v>109</v>
      </c>
      <c r="V245" t="str">
        <f t="shared" si="8"/>
        <v/>
      </c>
    </row>
    <row r="246" spans="2:22">
      <c r="B246" t="s">
        <v>3341</v>
      </c>
      <c r="D246" t="s">
        <v>58</v>
      </c>
      <c r="E246" t="s">
        <v>148</v>
      </c>
      <c r="F246" s="8">
        <v>9.7000000000000003E-2</v>
      </c>
      <c r="R246" t="str">
        <f>IF(COUNTIF($R$5:R245,D246)=0,D246,"\I:")</f>
        <v>\I:</v>
      </c>
      <c r="S246" t="str" cm="1">
        <f t="array" ref="S246">IFERROR("IEA PRODUCT: " &amp; getlist(R246,'Pri flows'!$I$3:$J$68,2),"")</f>
        <v/>
      </c>
      <c r="T246" t="s">
        <v>109</v>
      </c>
      <c r="V246" t="str">
        <f t="shared" si="8"/>
        <v/>
      </c>
    </row>
    <row r="247" spans="2:22">
      <c r="B247" t="s">
        <v>3341</v>
      </c>
      <c r="C247" t="s">
        <v>267</v>
      </c>
      <c r="D247" t="s">
        <v>55</v>
      </c>
      <c r="E247" t="s">
        <v>33</v>
      </c>
      <c r="F247" s="8">
        <v>1</v>
      </c>
      <c r="G247">
        <v>1</v>
      </c>
      <c r="H247">
        <v>1</v>
      </c>
      <c r="R247" t="str">
        <f>IF(COUNTIF($R$5:R246,D247)=0,D247,"\I:")</f>
        <v>\I:</v>
      </c>
      <c r="S247" t="str" cm="1">
        <f t="array" ref="S247">IFERROR("IEA PRODUCT: " &amp; getlist(R247,'Pri flows'!$I$3:$J$68,2),"")</f>
        <v/>
      </c>
      <c r="T247" t="s">
        <v>109</v>
      </c>
      <c r="V247" t="str">
        <f t="shared" si="8"/>
        <v/>
      </c>
    </row>
    <row r="248" spans="2:22">
      <c r="B248" t="s">
        <v>3341</v>
      </c>
      <c r="C248" t="s">
        <v>268</v>
      </c>
      <c r="D248" t="s">
        <v>6</v>
      </c>
      <c r="E248" t="s">
        <v>8</v>
      </c>
      <c r="F248" s="8">
        <v>1</v>
      </c>
      <c r="G248">
        <v>1</v>
      </c>
      <c r="H248">
        <v>1</v>
      </c>
      <c r="R248" t="str">
        <f>IF(COUNTIF($R$5:R247,D248)=0,D248,"\I:")</f>
        <v>\I:</v>
      </c>
      <c r="S248" t="str" cm="1">
        <f t="array" ref="S248">IFERROR("IEA PRODUCT: " &amp; getlist(R248,'Pri flows'!$I$3:$J$68,2),"")</f>
        <v/>
      </c>
      <c r="T248" t="s">
        <v>109</v>
      </c>
      <c r="V248" t="str">
        <f t="shared" si="8"/>
        <v/>
      </c>
    </row>
    <row r="249" spans="2:22">
      <c r="B249" t="s">
        <v>3341</v>
      </c>
      <c r="C249" t="s">
        <v>270</v>
      </c>
      <c r="D249" t="s">
        <v>27</v>
      </c>
      <c r="E249" t="s">
        <v>28</v>
      </c>
      <c r="F249" s="8">
        <v>1</v>
      </c>
      <c r="G249">
        <v>1</v>
      </c>
      <c r="H249">
        <v>1</v>
      </c>
      <c r="R249" t="str">
        <f>IF(COUNTIF($R$5:R248,D249)=0,D249,"\I:")</f>
        <v>\I:</v>
      </c>
      <c r="S249" t="str" cm="1">
        <f t="array" ref="S249">IFERROR("IEA PRODUCT: " &amp; getlist(R249,'Pri flows'!$I$3:$J$68,2),"")</f>
        <v/>
      </c>
      <c r="T249" t="s">
        <v>109</v>
      </c>
      <c r="V249" t="str">
        <f t="shared" si="8"/>
        <v/>
      </c>
    </row>
    <row r="250" spans="2:22">
      <c r="B250" t="s">
        <v>3341</v>
      </c>
      <c r="C250" t="s">
        <v>271</v>
      </c>
      <c r="D250" t="s">
        <v>30</v>
      </c>
      <c r="E250" t="s">
        <v>31</v>
      </c>
      <c r="F250" s="8">
        <v>1</v>
      </c>
      <c r="G250">
        <v>1</v>
      </c>
      <c r="H250">
        <v>1</v>
      </c>
      <c r="R250" t="str">
        <f>IF(COUNTIF($R$5:R249,D250)=0,D250,"\I:")</f>
        <v>\I:</v>
      </c>
      <c r="S250" t="str" cm="1">
        <f t="array" ref="S250">IFERROR("IEA PRODUCT: " &amp; getlist(R250,'Pri flows'!$I$3:$J$68,2),"")</f>
        <v/>
      </c>
      <c r="T250" t="s">
        <v>109</v>
      </c>
      <c r="V250" t="str">
        <f t="shared" si="8"/>
        <v/>
      </c>
    </row>
    <row r="251" spans="2:22">
      <c r="B251" t="s">
        <v>3341</v>
      </c>
      <c r="C251" t="s">
        <v>272</v>
      </c>
      <c r="D251" t="s">
        <v>39</v>
      </c>
      <c r="E251" t="s">
        <v>26</v>
      </c>
      <c r="F251" s="8">
        <v>0.996</v>
      </c>
      <c r="G251">
        <v>1</v>
      </c>
      <c r="H251">
        <v>1</v>
      </c>
      <c r="R251" t="str">
        <f>IF(COUNTIF($R$5:R250,D251)=0,D251,"\I:")</f>
        <v>\I:</v>
      </c>
      <c r="S251" t="str" cm="1">
        <f t="array" ref="S251">IFERROR("IEA PRODUCT: " &amp; getlist(R251,'Pri flows'!$I$3:$J$68,2),"")</f>
        <v/>
      </c>
      <c r="T251" t="s">
        <v>109</v>
      </c>
      <c r="V251" t="str">
        <f t="shared" si="8"/>
        <v/>
      </c>
    </row>
    <row r="252" spans="2:22">
      <c r="B252" t="s">
        <v>3341</v>
      </c>
      <c r="D252" t="s">
        <v>11</v>
      </c>
      <c r="E252" t="s">
        <v>26</v>
      </c>
      <c r="F252" s="8">
        <v>4.0000000000000001E-3</v>
      </c>
      <c r="R252" t="str">
        <f>IF(COUNTIF($R$5:R251,D252)=0,D252,"\I:")</f>
        <v>\I:</v>
      </c>
      <c r="S252" t="str" cm="1">
        <f t="array" ref="S252">IFERROR("IEA PRODUCT: " &amp; getlist(R252,'Pri flows'!$I$3:$J$68,2),"")</f>
        <v/>
      </c>
      <c r="T252" t="s">
        <v>109</v>
      </c>
      <c r="V252" t="str">
        <f t="shared" si="8"/>
        <v/>
      </c>
    </row>
    <row r="253" spans="2:22">
      <c r="B253" t="s">
        <v>3341</v>
      </c>
      <c r="C253" t="s">
        <v>273</v>
      </c>
      <c r="D253" t="s">
        <v>48</v>
      </c>
      <c r="E253" t="s">
        <v>49</v>
      </c>
      <c r="F253" s="8">
        <v>1</v>
      </c>
      <c r="G253">
        <v>1</v>
      </c>
      <c r="H253">
        <v>1</v>
      </c>
      <c r="R253" t="str">
        <f>IF(COUNTIF($R$5:R252,D253)=0,D253,"\I:")</f>
        <v>\I:</v>
      </c>
      <c r="S253" t="str" cm="1">
        <f t="array" ref="S253">IFERROR("IEA PRODUCT: " &amp; getlist(R253,'Pri flows'!$I$3:$J$68,2),"")</f>
        <v/>
      </c>
      <c r="T253" t="s">
        <v>109</v>
      </c>
      <c r="V253" t="str">
        <f t="shared" si="8"/>
        <v/>
      </c>
    </row>
    <row r="254" spans="2:22">
      <c r="B254" t="s">
        <v>3341</v>
      </c>
      <c r="C254" t="s">
        <v>274</v>
      </c>
      <c r="D254" t="s">
        <v>58</v>
      </c>
      <c r="E254" t="s">
        <v>21</v>
      </c>
      <c r="F254" s="8">
        <v>0.51300000000000001</v>
      </c>
      <c r="G254">
        <v>1</v>
      </c>
      <c r="H254">
        <v>1</v>
      </c>
      <c r="R254" t="str">
        <f>IF(COUNTIF($R$5:R253,D254)=0,D254,"\I:")</f>
        <v>\I:</v>
      </c>
      <c r="S254" t="str" cm="1">
        <f t="array" ref="S254">IFERROR("IEA PRODUCT: " &amp; getlist(R254,'Pri flows'!$I$3:$J$68,2),"")</f>
        <v/>
      </c>
      <c r="T254" t="s">
        <v>109</v>
      </c>
      <c r="V254" t="str">
        <f t="shared" si="8"/>
        <v/>
      </c>
    </row>
    <row r="255" spans="2:22">
      <c r="B255" t="s">
        <v>3341</v>
      </c>
      <c r="D255" t="s">
        <v>54</v>
      </c>
      <c r="E255" t="s">
        <v>21</v>
      </c>
      <c r="F255" s="8">
        <v>0.48599999999999999</v>
      </c>
      <c r="R255" t="str">
        <f>IF(COUNTIF($R$5:R254,D255)=0,D255,"\I:")</f>
        <v>\I:</v>
      </c>
      <c r="S255" t="str" cm="1">
        <f t="array" ref="S255">IFERROR("IEA PRODUCT: " &amp; getlist(R255,'Pri flows'!$I$3:$J$68,2),"")</f>
        <v/>
      </c>
      <c r="T255" t="s">
        <v>109</v>
      </c>
      <c r="V255" t="str">
        <f t="shared" si="8"/>
        <v/>
      </c>
    </row>
    <row r="256" spans="2:22">
      <c r="B256" t="s">
        <v>3341</v>
      </c>
      <c r="D256" t="s">
        <v>34</v>
      </c>
      <c r="E256" t="s">
        <v>21</v>
      </c>
      <c r="F256" s="8">
        <v>1E-3</v>
      </c>
      <c r="R256" t="str">
        <f>IF(COUNTIF($R$5:R255,D256)=0,D256,"\I:")</f>
        <v>\I:</v>
      </c>
      <c r="S256" t="str" cm="1">
        <f t="array" ref="S256">IFERROR("IEA PRODUCT: " &amp; getlist(R256,'Pri flows'!$I$3:$J$68,2),"")</f>
        <v/>
      </c>
      <c r="T256" t="s">
        <v>109</v>
      </c>
      <c r="V256" t="str">
        <f t="shared" si="8"/>
        <v/>
      </c>
    </row>
    <row r="257" spans="2:22">
      <c r="B257" t="s">
        <v>3341</v>
      </c>
      <c r="C257" t="s">
        <v>276</v>
      </c>
      <c r="D257" t="s">
        <v>41</v>
      </c>
      <c r="E257" t="s">
        <v>207</v>
      </c>
      <c r="F257" s="8">
        <v>1</v>
      </c>
      <c r="G257">
        <v>1</v>
      </c>
      <c r="H257">
        <v>1</v>
      </c>
      <c r="R257" t="str">
        <f>IF(COUNTIF($R$5:R256,D257)=0,D257,"\I:")</f>
        <v>\I:</v>
      </c>
      <c r="S257" t="str" cm="1">
        <f t="array" ref="S257">IFERROR("IEA PRODUCT: " &amp; getlist(R257,'Pri flows'!$I$3:$J$68,2),"")</f>
        <v/>
      </c>
      <c r="T257" t="s">
        <v>109</v>
      </c>
      <c r="V257" t="str">
        <f t="shared" si="8"/>
        <v/>
      </c>
    </row>
    <row r="258" spans="2:22">
      <c r="B258" t="s">
        <v>3341</v>
      </c>
      <c r="C258" t="s">
        <v>509</v>
      </c>
      <c r="D258" t="s">
        <v>510</v>
      </c>
      <c r="E258" t="s">
        <v>511</v>
      </c>
      <c r="F258" s="8">
        <v>1</v>
      </c>
      <c r="G258">
        <v>1</v>
      </c>
      <c r="H258">
        <v>1</v>
      </c>
      <c r="R258" t="str">
        <f>IF(COUNTIF($R$5:R257,D258)=0,D258,"\I:")</f>
        <v>\I:</v>
      </c>
      <c r="S258" t="str" cm="1">
        <f t="array" ref="S258">IFERROR("IEA PRODUCT: " &amp; getlist(R258,'Pri flows'!$I$3:$J$68,2),"")</f>
        <v/>
      </c>
      <c r="T258" t="s">
        <v>109</v>
      </c>
      <c r="V258" t="str">
        <f t="shared" si="8"/>
        <v/>
      </c>
    </row>
    <row r="259" spans="2:22">
      <c r="B259" t="s">
        <v>3341</v>
      </c>
      <c r="C259" t="s">
        <v>278</v>
      </c>
      <c r="D259" t="s">
        <v>62</v>
      </c>
      <c r="E259" t="s">
        <v>63</v>
      </c>
      <c r="F259" s="8">
        <v>1</v>
      </c>
      <c r="G259">
        <v>1</v>
      </c>
      <c r="H259">
        <v>1</v>
      </c>
      <c r="R259" t="str">
        <f>IF(COUNTIF($R$5:R258,D259)=0,D259,"\I:")</f>
        <v>\I:</v>
      </c>
      <c r="S259" t="str" cm="1">
        <f t="array" ref="S259">IFERROR("IEA PRODUCT: " &amp; getlist(R259,'Pri flows'!$I$3:$J$68,2),"")</f>
        <v/>
      </c>
      <c r="T259" t="s">
        <v>109</v>
      </c>
      <c r="V259" t="str">
        <f t="shared" si="8"/>
        <v/>
      </c>
    </row>
    <row r="260" spans="2:22">
      <c r="B260" t="s">
        <v>3341</v>
      </c>
      <c r="C260" t="s">
        <v>279</v>
      </c>
      <c r="D260" t="s">
        <v>16</v>
      </c>
      <c r="E260" t="s">
        <v>68</v>
      </c>
      <c r="F260" s="8">
        <v>1</v>
      </c>
      <c r="G260">
        <v>1</v>
      </c>
      <c r="H260">
        <v>1</v>
      </c>
      <c r="R260" t="str">
        <f>IF(COUNTIF($R$5:R259,D260)=0,D260,"\I:")</f>
        <v>\I:</v>
      </c>
      <c r="S260" t="str" cm="1">
        <f t="array" ref="S260">IFERROR("IEA PRODUCT: " &amp; getlist(R260,'Pri flows'!$I$3:$J$68,2),"")</f>
        <v/>
      </c>
      <c r="T260" t="s">
        <v>109</v>
      </c>
      <c r="V260" t="str">
        <f t="shared" si="8"/>
        <v/>
      </c>
    </row>
    <row r="261" spans="2:22">
      <c r="B261" t="s">
        <v>3341</v>
      </c>
      <c r="C261" t="s">
        <v>280</v>
      </c>
      <c r="D261" t="s">
        <v>55</v>
      </c>
      <c r="E261" t="s">
        <v>67</v>
      </c>
      <c r="F261" s="8">
        <v>0.98799999999999999</v>
      </c>
      <c r="G261">
        <v>1</v>
      </c>
      <c r="H261">
        <v>1</v>
      </c>
      <c r="R261" t="str">
        <f>IF(COUNTIF($R$5:R260,D261)=0,D261,"\I:")</f>
        <v>\I:</v>
      </c>
      <c r="S261" t="str" cm="1">
        <f t="array" ref="S261">IFERROR("IEA PRODUCT: " &amp; getlist(R261,'Pri flows'!$I$3:$J$68,2),"")</f>
        <v/>
      </c>
      <c r="T261" t="s">
        <v>109</v>
      </c>
      <c r="V261" t="str">
        <f t="shared" si="8"/>
        <v/>
      </c>
    </row>
    <row r="262" spans="2:22">
      <c r="B262" t="s">
        <v>3341</v>
      </c>
      <c r="D262" t="s">
        <v>11</v>
      </c>
      <c r="E262" t="s">
        <v>67</v>
      </c>
      <c r="F262" s="8">
        <v>1.2E-2</v>
      </c>
      <c r="R262" t="str">
        <f>IF(COUNTIF($R$5:R261,D262)=0,D262,"\I:")</f>
        <v>\I:</v>
      </c>
      <c r="S262" t="str" cm="1">
        <f t="array" ref="S262">IFERROR("IEA PRODUCT: " &amp; getlist(R262,'Pri flows'!$I$3:$J$68,2),"")</f>
        <v/>
      </c>
      <c r="T262" t="s">
        <v>109</v>
      </c>
      <c r="V262" t="str">
        <f t="shared" si="8"/>
        <v/>
      </c>
    </row>
    <row r="263" spans="2:22">
      <c r="B263" t="s">
        <v>3341</v>
      </c>
      <c r="C263" t="s">
        <v>281</v>
      </c>
      <c r="D263" t="s">
        <v>6</v>
      </c>
      <c r="E263" t="s">
        <v>66</v>
      </c>
      <c r="F263" s="8">
        <v>0.97899999999999998</v>
      </c>
      <c r="G263">
        <v>1</v>
      </c>
      <c r="H263">
        <v>1</v>
      </c>
      <c r="R263" t="str">
        <f>IF(COUNTIF($R$5:R262,D263)=0,D263,"\I:")</f>
        <v>\I:</v>
      </c>
      <c r="S263" t="str" cm="1">
        <f t="array" ref="S263">IFERROR("IEA PRODUCT: " &amp; getlist(R263,'Pri flows'!$I$3:$J$68,2),"")</f>
        <v/>
      </c>
      <c r="T263" t="s">
        <v>109</v>
      </c>
      <c r="V263" t="str">
        <f t="shared" si="8"/>
        <v/>
      </c>
    </row>
    <row r="264" spans="2:22">
      <c r="B264" t="s">
        <v>3341</v>
      </c>
      <c r="D264" t="s">
        <v>117</v>
      </c>
      <c r="E264" t="s">
        <v>66</v>
      </c>
      <c r="F264" s="8">
        <v>2.1000000000000001E-2</v>
      </c>
      <c r="R264" t="str">
        <f>IF(COUNTIF($R$5:R263,D264)=0,D264,"\I:")</f>
        <v>COATAR</v>
      </c>
      <c r="S264" t="str" cm="1">
        <f t="array" ref="S264">IFERROR("IEA PRODUCT: " &amp; getlist(R264,'Pri flows'!$I$3:$J$68,2),"")</f>
        <v>IEA PRODUCT: COALTAR</v>
      </c>
      <c r="T264" t="s">
        <v>109</v>
      </c>
      <c r="V264" t="str">
        <f t="shared" si="8"/>
        <v/>
      </c>
    </row>
    <row r="265" spans="2:22">
      <c r="B265" t="s">
        <v>3341</v>
      </c>
      <c r="C265" t="s">
        <v>282</v>
      </c>
      <c r="D265" t="s">
        <v>5</v>
      </c>
      <c r="E265" t="s">
        <v>69</v>
      </c>
      <c r="F265" s="8">
        <v>1</v>
      </c>
      <c r="G265">
        <v>1</v>
      </c>
      <c r="H265">
        <v>1</v>
      </c>
      <c r="R265" t="str">
        <f>IF(COUNTIF($R$5:R264,D265)=0,D265,"\I:")</f>
        <v>\I:</v>
      </c>
      <c r="S265" t="str" cm="1">
        <f t="array" ref="S265">IFERROR("IEA PRODUCT: " &amp; getlist(R265,'Pri flows'!$I$3:$J$68,2),"")</f>
        <v/>
      </c>
      <c r="T265" t="s">
        <v>109</v>
      </c>
      <c r="V265" t="str">
        <f t="shared" si="8"/>
        <v/>
      </c>
    </row>
    <row r="266" spans="2:22">
      <c r="B266" t="s">
        <v>3341</v>
      </c>
      <c r="C266" t="s">
        <v>284</v>
      </c>
      <c r="D266" t="s">
        <v>30</v>
      </c>
      <c r="E266" t="s">
        <v>72</v>
      </c>
      <c r="F266" s="8">
        <v>1</v>
      </c>
      <c r="G266">
        <v>1</v>
      </c>
      <c r="H266">
        <v>1</v>
      </c>
      <c r="R266" t="str">
        <f>IF(COUNTIF($R$5:R265,D266)=0,D266,"\I:")</f>
        <v>\I:</v>
      </c>
      <c r="S266" t="str" cm="1">
        <f t="array" ref="S266">IFERROR("IEA PRODUCT: " &amp; getlist(R266,'Pri flows'!$I$3:$J$68,2),"")</f>
        <v/>
      </c>
      <c r="T266" t="s">
        <v>109</v>
      </c>
      <c r="V266" t="str">
        <f t="shared" si="8"/>
        <v/>
      </c>
    </row>
    <row r="267" spans="2:22">
      <c r="B267" t="s">
        <v>3341</v>
      </c>
      <c r="C267" t="s">
        <v>285</v>
      </c>
      <c r="D267" t="s">
        <v>39</v>
      </c>
      <c r="E267" t="s">
        <v>70</v>
      </c>
      <c r="F267" s="8">
        <v>0.97699999999999998</v>
      </c>
      <c r="G267">
        <v>1</v>
      </c>
      <c r="H267">
        <v>1</v>
      </c>
      <c r="R267" t="str">
        <f>IF(COUNTIF($R$5:R266,D267)=0,D267,"\I:")</f>
        <v>\I:</v>
      </c>
      <c r="S267" t="str" cm="1">
        <f t="array" ref="S267">IFERROR("IEA PRODUCT: " &amp; getlist(R267,'Pri flows'!$I$3:$J$68,2),"")</f>
        <v/>
      </c>
      <c r="T267" t="s">
        <v>109</v>
      </c>
      <c r="V267" t="str">
        <f t="shared" si="8"/>
        <v/>
      </c>
    </row>
    <row r="268" spans="2:22">
      <c r="B268" t="s">
        <v>3341</v>
      </c>
      <c r="D268" t="s">
        <v>19</v>
      </c>
      <c r="E268" t="s">
        <v>70</v>
      </c>
      <c r="F268" s="8">
        <v>1.7999999999999999E-2</v>
      </c>
      <c r="R268" t="str">
        <f>IF(COUNTIF($R$5:R267,D268)=0,D268,"\I:")</f>
        <v>\I:</v>
      </c>
      <c r="S268" t="str" cm="1">
        <f t="array" ref="S268">IFERROR("IEA PRODUCT: " &amp; getlist(R268,'Pri flows'!$I$3:$J$68,2),"")</f>
        <v/>
      </c>
      <c r="T268" t="s">
        <v>109</v>
      </c>
      <c r="V268" t="str">
        <f t="shared" si="8"/>
        <v/>
      </c>
    </row>
    <row r="269" spans="2:22">
      <c r="B269" t="s">
        <v>3341</v>
      </c>
      <c r="D269" t="s">
        <v>57</v>
      </c>
      <c r="E269" t="s">
        <v>70</v>
      </c>
      <c r="F269" s="8">
        <v>5.0000000000000001E-3</v>
      </c>
      <c r="R269" t="str">
        <f>IF(COUNTIF($R$5:R268,D269)=0,D269,"\I:")</f>
        <v>\I:</v>
      </c>
      <c r="S269" t="str" cm="1">
        <f t="array" ref="S269">IFERROR("IEA PRODUCT: " &amp; getlist(R269,'Pri flows'!$I$3:$J$68,2),"")</f>
        <v/>
      </c>
      <c r="T269" t="s">
        <v>109</v>
      </c>
      <c r="V269" t="str">
        <f t="shared" si="8"/>
        <v/>
      </c>
    </row>
    <row r="270" spans="2:22">
      <c r="B270" t="s">
        <v>3341</v>
      </c>
      <c r="C270" t="s">
        <v>286</v>
      </c>
      <c r="D270" t="s">
        <v>41</v>
      </c>
      <c r="E270" t="s">
        <v>203</v>
      </c>
      <c r="F270" s="8">
        <v>0.64800000000000002</v>
      </c>
      <c r="G270">
        <v>1</v>
      </c>
      <c r="H270">
        <v>1</v>
      </c>
      <c r="R270" t="str">
        <f>IF(COUNTIF($R$5:R269,D270)=0,D270,"\I:")</f>
        <v>\I:</v>
      </c>
      <c r="S270" t="str" cm="1">
        <f t="array" ref="S270">IFERROR("IEA PRODUCT: " &amp; getlist(R270,'Pri flows'!$I$3:$J$68,2),"")</f>
        <v/>
      </c>
      <c r="T270" t="s">
        <v>109</v>
      </c>
      <c r="V270" t="str">
        <f t="shared" si="8"/>
        <v/>
      </c>
    </row>
    <row r="271" spans="2:22">
      <c r="B271" t="s">
        <v>3341</v>
      </c>
      <c r="D271" t="s">
        <v>58</v>
      </c>
      <c r="E271" t="s">
        <v>203</v>
      </c>
      <c r="F271" s="8">
        <v>0.14299999999999999</v>
      </c>
      <c r="R271" t="str">
        <f>IF(COUNTIF($R$5:R270,D271)=0,D271,"\I:")</f>
        <v>\I:</v>
      </c>
      <c r="S271" t="str" cm="1">
        <f t="array" ref="S271">IFERROR("IEA PRODUCT: " &amp; getlist(R271,'Pri flows'!$I$3:$J$68,2),"")</f>
        <v/>
      </c>
      <c r="T271" t="s">
        <v>109</v>
      </c>
      <c r="V271" t="str">
        <f t="shared" si="8"/>
        <v/>
      </c>
    </row>
    <row r="272" spans="2:22">
      <c r="B272" t="s">
        <v>3341</v>
      </c>
      <c r="D272" t="s">
        <v>54</v>
      </c>
      <c r="E272" t="s">
        <v>203</v>
      </c>
      <c r="F272" s="8">
        <v>9.0999999999999998E-2</v>
      </c>
      <c r="R272" t="str">
        <f>IF(COUNTIF($R$5:R271,D272)=0,D272,"\I:")</f>
        <v>\I:</v>
      </c>
      <c r="S272" t="str" cm="1">
        <f t="array" ref="S272">IFERROR("IEA PRODUCT: " &amp; getlist(R272,'Pri flows'!$I$3:$J$68,2),"")</f>
        <v/>
      </c>
      <c r="T272" t="s">
        <v>109</v>
      </c>
      <c r="V272" t="str">
        <f t="shared" si="8"/>
        <v/>
      </c>
    </row>
    <row r="273" spans="2:22">
      <c r="B273" t="s">
        <v>3341</v>
      </c>
      <c r="D273" t="s">
        <v>34</v>
      </c>
      <c r="E273" t="s">
        <v>203</v>
      </c>
      <c r="F273" s="8">
        <v>7.0000000000000007E-2</v>
      </c>
      <c r="R273" t="str">
        <f>IF(COUNTIF($R$5:R272,D273)=0,D273,"\I:")</f>
        <v>\I:</v>
      </c>
      <c r="S273" t="str" cm="1">
        <f t="array" ref="S273">IFERROR("IEA PRODUCT: " &amp; getlist(R273,'Pri flows'!$I$3:$J$68,2),"")</f>
        <v/>
      </c>
      <c r="T273" t="s">
        <v>109</v>
      </c>
      <c r="V273" t="str">
        <f t="shared" si="8"/>
        <v/>
      </c>
    </row>
    <row r="274" spans="2:22">
      <c r="B274" t="s">
        <v>3341</v>
      </c>
      <c r="D274" t="s">
        <v>50</v>
      </c>
      <c r="E274" t="s">
        <v>203</v>
      </c>
      <c r="F274" s="8">
        <v>3.5000000000000003E-2</v>
      </c>
      <c r="R274" t="str">
        <f>IF(COUNTIF($R$5:R273,D274)=0,D274,"\I:")</f>
        <v>\I:</v>
      </c>
      <c r="S274" t="str" cm="1">
        <f t="array" ref="S274">IFERROR("IEA PRODUCT: " &amp; getlist(R274,'Pri flows'!$I$3:$J$68,2),"")</f>
        <v/>
      </c>
      <c r="T274" t="s">
        <v>109</v>
      </c>
      <c r="V274" t="str">
        <f t="shared" si="8"/>
        <v/>
      </c>
    </row>
    <row r="275" spans="2:22">
      <c r="B275" t="s">
        <v>3341</v>
      </c>
      <c r="D275" t="s">
        <v>45</v>
      </c>
      <c r="E275" t="s">
        <v>203</v>
      </c>
      <c r="F275" s="8">
        <v>0.01</v>
      </c>
      <c r="R275" t="str">
        <f>IF(COUNTIF($R$5:R274,D275)=0,D275,"\I:")</f>
        <v>\I:</v>
      </c>
      <c r="S275" t="str" cm="1">
        <f t="array" ref="S275">IFERROR("IEA PRODUCT: " &amp; getlist(R275,'Pri flows'!$I$3:$J$68,2),"")</f>
        <v/>
      </c>
      <c r="T275" t="s">
        <v>109</v>
      </c>
      <c r="V275" t="str">
        <f t="shared" si="8"/>
        <v/>
      </c>
    </row>
    <row r="276" spans="2:22">
      <c r="B276" t="s">
        <v>3341</v>
      </c>
      <c r="D276" t="s">
        <v>52</v>
      </c>
      <c r="E276" t="s">
        <v>203</v>
      </c>
      <c r="F276" s="8">
        <v>3.0000000000000001E-3</v>
      </c>
      <c r="R276" t="str">
        <f>IF(COUNTIF($R$5:R275,D276)=0,D276,"\I:")</f>
        <v>\I:</v>
      </c>
      <c r="S276" t="str" cm="1">
        <f t="array" ref="S276">IFERROR("IEA PRODUCT: " &amp; getlist(R276,'Pri flows'!$I$3:$J$68,2),"")</f>
        <v/>
      </c>
      <c r="T276" t="s">
        <v>109</v>
      </c>
      <c r="V276" t="str">
        <f t="shared" si="8"/>
        <v/>
      </c>
    </row>
    <row r="277" spans="2:22">
      <c r="B277" t="s">
        <v>3341</v>
      </c>
      <c r="C277" t="s">
        <v>287</v>
      </c>
      <c r="D277" t="s">
        <v>53</v>
      </c>
      <c r="E277" t="s">
        <v>130</v>
      </c>
      <c r="F277" s="8">
        <v>1</v>
      </c>
      <c r="G277">
        <v>1</v>
      </c>
      <c r="H277">
        <v>1</v>
      </c>
      <c r="R277" t="str">
        <f>IF(COUNTIF($R$5:R276,D277)=0,D277,"\I:")</f>
        <v>\I:</v>
      </c>
      <c r="S277" t="str" cm="1">
        <f t="array" ref="S277">IFERROR("IEA PRODUCT: " &amp; getlist(R277,'Pri flows'!$I$3:$J$68,2),"")</f>
        <v/>
      </c>
      <c r="T277" t="s">
        <v>109</v>
      </c>
      <c r="V277" t="str">
        <f t="shared" si="8"/>
        <v/>
      </c>
    </row>
    <row r="278" spans="2:22">
      <c r="B278" t="s">
        <v>3341</v>
      </c>
      <c r="C278" t="s">
        <v>516</v>
      </c>
      <c r="D278" t="s">
        <v>510</v>
      </c>
      <c r="E278" t="s">
        <v>517</v>
      </c>
      <c r="F278" s="8">
        <v>1</v>
      </c>
      <c r="G278">
        <v>1</v>
      </c>
      <c r="H278">
        <v>1</v>
      </c>
      <c r="R278" t="str">
        <f>IF(COUNTIF($R$5:R277,D278)=0,D278,"\I:")</f>
        <v>\I:</v>
      </c>
      <c r="S278" t="str" cm="1">
        <f t="array" ref="S278">IFERROR("IEA PRODUCT: " &amp; getlist(R278,'Pri flows'!$I$3:$J$68,2),"")</f>
        <v/>
      </c>
      <c r="T278" t="s">
        <v>109</v>
      </c>
      <c r="V278" t="str">
        <f t="shared" si="8"/>
        <v/>
      </c>
    </row>
    <row r="279" spans="2:22">
      <c r="B279" t="s">
        <v>3341</v>
      </c>
      <c r="C279" t="s">
        <v>289</v>
      </c>
      <c r="D279" t="s">
        <v>62</v>
      </c>
      <c r="E279" t="s">
        <v>74</v>
      </c>
      <c r="F279" s="8">
        <v>1</v>
      </c>
      <c r="G279">
        <v>1</v>
      </c>
      <c r="H279">
        <v>1</v>
      </c>
      <c r="R279" t="str">
        <f>IF(COUNTIF($R$5:R278,D279)=0,D279,"\I:")</f>
        <v>\I:</v>
      </c>
      <c r="S279" t="str" cm="1">
        <f t="array" ref="S279">IFERROR("IEA PRODUCT: " &amp; getlist(R279,'Pri flows'!$I$3:$J$68,2),"")</f>
        <v/>
      </c>
      <c r="T279" t="s">
        <v>109</v>
      </c>
      <c r="V279" t="str">
        <f t="shared" si="8"/>
        <v/>
      </c>
    </row>
    <row r="280" spans="2:22">
      <c r="B280" t="s">
        <v>3341</v>
      </c>
      <c r="C280" t="s">
        <v>290</v>
      </c>
      <c r="D280" t="s">
        <v>55</v>
      </c>
      <c r="E280" t="s">
        <v>137</v>
      </c>
      <c r="F280" s="8">
        <v>0.88700000000000001</v>
      </c>
      <c r="G280">
        <v>1</v>
      </c>
      <c r="H280">
        <v>1</v>
      </c>
      <c r="R280" t="str">
        <f>IF(COUNTIF($R$5:R279,D280)=0,D280,"\I:")</f>
        <v>\I:</v>
      </c>
      <c r="S280" t="str" cm="1">
        <f t="array" ref="S280">IFERROR("IEA PRODUCT: " &amp; getlist(R280,'Pri flows'!$I$3:$J$68,2),"")</f>
        <v/>
      </c>
      <c r="T280" t="s">
        <v>109</v>
      </c>
      <c r="V280" t="str">
        <f t="shared" si="8"/>
        <v/>
      </c>
    </row>
    <row r="281" spans="2:22">
      <c r="B281" t="s">
        <v>3341</v>
      </c>
      <c r="D281" t="s">
        <v>17</v>
      </c>
      <c r="E281" t="s">
        <v>137</v>
      </c>
      <c r="F281" s="8">
        <v>0.113</v>
      </c>
      <c r="R281" t="str">
        <f>IF(COUNTIF($R$5:R280,D281)=0,D281,"\I:")</f>
        <v>\I:</v>
      </c>
      <c r="S281" t="str" cm="1">
        <f t="array" ref="S281">IFERROR("IEA PRODUCT: " &amp; getlist(R281,'Pri flows'!$I$3:$J$68,2),"")</f>
        <v/>
      </c>
      <c r="T281" t="s">
        <v>109</v>
      </c>
      <c r="V281" t="str">
        <f t="shared" si="8"/>
        <v/>
      </c>
    </row>
    <row r="282" spans="2:22">
      <c r="B282" t="s">
        <v>3341</v>
      </c>
      <c r="C282" t="s">
        <v>292</v>
      </c>
      <c r="D282" t="s">
        <v>5</v>
      </c>
      <c r="E282" t="s">
        <v>140</v>
      </c>
      <c r="F282" s="8">
        <v>1</v>
      </c>
      <c r="G282">
        <v>1</v>
      </c>
      <c r="H282">
        <v>1</v>
      </c>
      <c r="R282" t="str">
        <f>IF(COUNTIF($R$5:R281,D282)=0,D282,"\I:")</f>
        <v>\I:</v>
      </c>
      <c r="S282" t="str" cm="1">
        <f t="array" ref="S282">IFERROR("IEA PRODUCT: " &amp; getlist(R282,'Pri flows'!$I$3:$J$68,2),"")</f>
        <v/>
      </c>
      <c r="T282" t="s">
        <v>109</v>
      </c>
      <c r="V282" t="str">
        <f t="shared" si="8"/>
        <v/>
      </c>
    </row>
    <row r="283" spans="2:22">
      <c r="B283" t="s">
        <v>3341</v>
      </c>
      <c r="C283" t="s">
        <v>295</v>
      </c>
      <c r="D283" t="s">
        <v>52</v>
      </c>
      <c r="E283" t="s">
        <v>136</v>
      </c>
      <c r="F283" s="8">
        <v>1</v>
      </c>
      <c r="G283">
        <v>1</v>
      </c>
      <c r="H283">
        <v>1</v>
      </c>
      <c r="R283" t="str">
        <f>IF(COUNTIF($R$5:R282,D283)=0,D283,"\I:")</f>
        <v>\I:</v>
      </c>
      <c r="S283" t="str" cm="1">
        <f t="array" ref="S283">IFERROR("IEA PRODUCT: " &amp; getlist(R283,'Pri flows'!$I$3:$J$68,2),"")</f>
        <v/>
      </c>
      <c r="T283" t="s">
        <v>109</v>
      </c>
      <c r="V283" t="str">
        <f t="shared" si="8"/>
        <v/>
      </c>
    </row>
    <row r="284" spans="2:22">
      <c r="B284" t="s">
        <v>3341</v>
      </c>
      <c r="C284" t="s">
        <v>296</v>
      </c>
      <c r="D284" t="s">
        <v>34</v>
      </c>
      <c r="E284" t="s">
        <v>143</v>
      </c>
      <c r="F284" s="8">
        <v>1</v>
      </c>
      <c r="G284">
        <v>1</v>
      </c>
      <c r="H284">
        <v>1</v>
      </c>
      <c r="R284" t="str">
        <f>IF(COUNTIF($R$5:R283,D284)=0,D284,"\I:")</f>
        <v>\I:</v>
      </c>
      <c r="S284" t="str" cm="1">
        <f t="array" ref="S284">IFERROR("IEA PRODUCT: " &amp; getlist(R284,'Pri flows'!$I$3:$J$68,2),"")</f>
        <v/>
      </c>
      <c r="T284" t="s">
        <v>109</v>
      </c>
      <c r="V284" t="str">
        <f t="shared" si="8"/>
        <v/>
      </c>
    </row>
    <row r="285" spans="2:22">
      <c r="B285" t="s">
        <v>3341</v>
      </c>
      <c r="C285" t="s">
        <v>297</v>
      </c>
      <c r="D285" t="s">
        <v>39</v>
      </c>
      <c r="E285" t="s">
        <v>138</v>
      </c>
      <c r="F285" s="8">
        <v>1</v>
      </c>
      <c r="G285">
        <v>1</v>
      </c>
      <c r="H285">
        <v>1</v>
      </c>
      <c r="R285" t="str">
        <f>IF(COUNTIF($R$5:R284,D285)=0,D285,"\I:")</f>
        <v>\I:</v>
      </c>
      <c r="S285" t="str" cm="1">
        <f t="array" ref="S285">IFERROR("IEA PRODUCT: " &amp; getlist(R285,'Pri flows'!$I$3:$J$68,2),"")</f>
        <v/>
      </c>
      <c r="T285" t="s">
        <v>109</v>
      </c>
      <c r="V285" t="str">
        <f t="shared" si="8"/>
        <v/>
      </c>
    </row>
    <row r="286" spans="2:22">
      <c r="B286" t="s">
        <v>3341</v>
      </c>
      <c r="C286" t="s">
        <v>300</v>
      </c>
      <c r="D286" t="s">
        <v>16</v>
      </c>
      <c r="E286" t="s">
        <v>128</v>
      </c>
      <c r="F286" s="8">
        <v>1</v>
      </c>
      <c r="G286">
        <v>1</v>
      </c>
      <c r="H286">
        <v>1</v>
      </c>
      <c r="R286" t="str">
        <f>IF(COUNTIF($R$5:R285,D286)=0,D286,"\I:")</f>
        <v>\I:</v>
      </c>
      <c r="S286" t="str" cm="1">
        <f t="array" ref="S286">IFERROR("IEA PRODUCT: " &amp; getlist(R286,'Pri flows'!$I$3:$J$68,2),"")</f>
        <v/>
      </c>
      <c r="T286" t="s">
        <v>109</v>
      </c>
      <c r="V286" t="str">
        <f t="shared" si="8"/>
        <v/>
      </c>
    </row>
    <row r="287" spans="2:22">
      <c r="B287" t="s">
        <v>3341</v>
      </c>
      <c r="C287" t="s">
        <v>303</v>
      </c>
      <c r="D287" t="s">
        <v>19</v>
      </c>
      <c r="E287" t="s">
        <v>131</v>
      </c>
      <c r="F287" s="8">
        <v>1</v>
      </c>
      <c r="G287">
        <v>1</v>
      </c>
      <c r="H287">
        <v>1</v>
      </c>
      <c r="R287" t="str">
        <f>IF(COUNTIF($R$5:R286,D287)=0,D287,"\I:")</f>
        <v>\I:</v>
      </c>
      <c r="S287" t="str" cm="1">
        <f t="array" ref="S287">IFERROR("IEA PRODUCT: " &amp; getlist(R287,'Pri flows'!$I$3:$J$68,2),"")</f>
        <v/>
      </c>
      <c r="T287" t="s">
        <v>109</v>
      </c>
      <c r="V287" t="str">
        <f t="shared" si="8"/>
        <v/>
      </c>
    </row>
    <row r="288" spans="2:22">
      <c r="B288" t="s">
        <v>3341</v>
      </c>
      <c r="C288" t="s">
        <v>304</v>
      </c>
      <c r="D288" t="s">
        <v>5</v>
      </c>
      <c r="E288" t="s">
        <v>127</v>
      </c>
      <c r="F288" s="8">
        <v>1</v>
      </c>
      <c r="G288">
        <v>1</v>
      </c>
      <c r="H288">
        <v>1</v>
      </c>
      <c r="R288" t="str">
        <f>IF(COUNTIF($R$5:R287,D288)=0,D288,"\I:")</f>
        <v>\I:</v>
      </c>
      <c r="S288" t="str" cm="1">
        <f t="array" ref="S288">IFERROR("IEA PRODUCT: " &amp; getlist(R288,'Pri flows'!$I$3:$J$68,2),"")</f>
        <v/>
      </c>
      <c r="T288" t="s">
        <v>109</v>
      </c>
      <c r="V288" t="str">
        <f t="shared" si="8"/>
        <v/>
      </c>
    </row>
    <row r="289" spans="2:22">
      <c r="B289" t="s">
        <v>3341</v>
      </c>
      <c r="C289" t="s">
        <v>306</v>
      </c>
      <c r="D289" t="s">
        <v>39</v>
      </c>
      <c r="E289" t="s">
        <v>126</v>
      </c>
      <c r="F289" s="8">
        <v>1</v>
      </c>
      <c r="G289">
        <v>1</v>
      </c>
      <c r="H289">
        <v>1</v>
      </c>
      <c r="R289" t="str">
        <f>IF(COUNTIF($R$5:R288,D289)=0,D289,"\I:")</f>
        <v>\I:</v>
      </c>
      <c r="S289" t="str" cm="1">
        <f t="array" ref="S289">IFERROR("IEA PRODUCT: " &amp; getlist(R289,'Pri flows'!$I$3:$J$68,2),"")</f>
        <v/>
      </c>
      <c r="T289" t="s">
        <v>109</v>
      </c>
      <c r="V289" t="str">
        <f t="shared" si="8"/>
        <v/>
      </c>
    </row>
    <row r="290" spans="2:22">
      <c r="B290" t="s">
        <v>3341</v>
      </c>
      <c r="C290" t="s">
        <v>307</v>
      </c>
      <c r="D290" t="s">
        <v>58</v>
      </c>
      <c r="E290" t="s">
        <v>123</v>
      </c>
      <c r="F290" s="8">
        <v>0.68400000000000005</v>
      </c>
      <c r="G290">
        <v>1</v>
      </c>
      <c r="H290">
        <v>1</v>
      </c>
      <c r="R290" t="str">
        <f>IF(COUNTIF($R$5:R289,D290)=0,D290,"\I:")</f>
        <v>\I:</v>
      </c>
      <c r="S290" t="str" cm="1">
        <f t="array" ref="S290">IFERROR("IEA PRODUCT: " &amp; getlist(R290,'Pri flows'!$I$3:$J$68,2),"")</f>
        <v/>
      </c>
      <c r="T290" t="s">
        <v>109</v>
      </c>
      <c r="V290" t="str">
        <f t="shared" si="8"/>
        <v/>
      </c>
    </row>
    <row r="291" spans="2:22">
      <c r="B291" t="s">
        <v>3341</v>
      </c>
      <c r="D291" t="s">
        <v>54</v>
      </c>
      <c r="E291" t="s">
        <v>123</v>
      </c>
      <c r="F291" s="8">
        <v>0.16600000000000001</v>
      </c>
      <c r="R291" t="str">
        <f>IF(COUNTIF($R$5:R290,D291)=0,D291,"\I:")</f>
        <v>\I:</v>
      </c>
      <c r="S291" t="str" cm="1">
        <f t="array" ref="S291">IFERROR("IEA PRODUCT: " &amp; getlist(R291,'Pri flows'!$I$3:$J$68,2),"")</f>
        <v/>
      </c>
      <c r="T291" t="s">
        <v>109</v>
      </c>
      <c r="V291" t="str">
        <f t="shared" si="8"/>
        <v/>
      </c>
    </row>
    <row r="292" spans="2:22">
      <c r="B292" t="s">
        <v>3341</v>
      </c>
      <c r="D292" t="s">
        <v>20</v>
      </c>
      <c r="E292" t="s">
        <v>123</v>
      </c>
      <c r="F292" s="8">
        <v>0.14299999999999999</v>
      </c>
      <c r="R292" t="str">
        <f>IF(COUNTIF($R$5:R291,D292)=0,D292,"\I:")</f>
        <v>\I:</v>
      </c>
      <c r="S292" t="str" cm="1">
        <f t="array" ref="S292">IFERROR("IEA PRODUCT: " &amp; getlist(R292,'Pri flows'!$I$3:$J$68,2),"")</f>
        <v/>
      </c>
      <c r="T292" t="s">
        <v>109</v>
      </c>
      <c r="V292" t="str">
        <f t="shared" si="8"/>
        <v/>
      </c>
    </row>
    <row r="293" spans="2:22">
      <c r="B293" t="s">
        <v>3341</v>
      </c>
      <c r="D293" t="s">
        <v>50</v>
      </c>
      <c r="E293" t="s">
        <v>123</v>
      </c>
      <c r="F293" s="8">
        <v>7.0000000000000001E-3</v>
      </c>
      <c r="R293" t="str">
        <f>IF(COUNTIF($R$5:R292,D293)=0,D293,"\I:")</f>
        <v>\I:</v>
      </c>
      <c r="S293" t="str" cm="1">
        <f t="array" ref="S293">IFERROR("IEA PRODUCT: " &amp; getlist(R293,'Pri flows'!$I$3:$J$68,2),"")</f>
        <v/>
      </c>
      <c r="T293" t="s">
        <v>109</v>
      </c>
      <c r="V293" t="str">
        <f t="shared" si="8"/>
        <v/>
      </c>
    </row>
    <row r="294" spans="2:22">
      <c r="B294" t="s">
        <v>3341</v>
      </c>
      <c r="C294" t="s">
        <v>308</v>
      </c>
      <c r="D294" t="s">
        <v>57</v>
      </c>
      <c r="E294" t="s">
        <v>132</v>
      </c>
      <c r="F294" s="8">
        <v>1</v>
      </c>
      <c r="G294">
        <v>1</v>
      </c>
      <c r="H294">
        <v>1</v>
      </c>
      <c r="R294" t="str">
        <f>IF(COUNTIF($R$5:R293,D294)=0,D294,"\I:")</f>
        <v>\I:</v>
      </c>
      <c r="S294" t="str" cm="1">
        <f t="array" ref="S294">IFERROR("IEA PRODUCT: " &amp; getlist(R294,'Pri flows'!$I$3:$J$68,2),"")</f>
        <v/>
      </c>
      <c r="T294" t="s">
        <v>109</v>
      </c>
      <c r="V294" t="str">
        <f t="shared" si="8"/>
        <v/>
      </c>
    </row>
    <row r="295" spans="2:22">
      <c r="B295" t="s">
        <v>3341</v>
      </c>
      <c r="C295" t="s">
        <v>309</v>
      </c>
      <c r="D295" t="s">
        <v>34</v>
      </c>
      <c r="E295" t="s">
        <v>133</v>
      </c>
      <c r="F295" s="8">
        <v>0.94</v>
      </c>
      <c r="G295">
        <v>1</v>
      </c>
      <c r="H295">
        <v>1</v>
      </c>
      <c r="R295" t="str">
        <f>IF(COUNTIF($R$5:R294,D295)=0,D295,"\I:")</f>
        <v>\I:</v>
      </c>
      <c r="S295" t="str" cm="1">
        <f t="array" ref="S295">IFERROR("IEA PRODUCT: " &amp; getlist(R295,'Pri flows'!$I$3:$J$68,2),"")</f>
        <v/>
      </c>
      <c r="T295" t="s">
        <v>109</v>
      </c>
      <c r="V295" t="str">
        <f t="shared" si="8"/>
        <v/>
      </c>
    </row>
    <row r="296" spans="2:22">
      <c r="B296" t="s">
        <v>3341</v>
      </c>
      <c r="D296" t="s">
        <v>41</v>
      </c>
      <c r="E296" t="s">
        <v>133</v>
      </c>
      <c r="F296" s="8">
        <v>5.5E-2</v>
      </c>
      <c r="R296" t="str">
        <f>IF(COUNTIF($R$5:R295,D296)=0,D296,"\I:")</f>
        <v>\I:</v>
      </c>
      <c r="S296" t="str" cm="1">
        <f t="array" ref="S296">IFERROR("IEA PRODUCT: " &amp; getlist(R296,'Pri flows'!$I$3:$J$68,2),"")</f>
        <v/>
      </c>
      <c r="T296" t="s">
        <v>109</v>
      </c>
      <c r="V296" t="str">
        <f t="shared" si="8"/>
        <v/>
      </c>
    </row>
    <row r="297" spans="2:22">
      <c r="B297" t="s">
        <v>3341</v>
      </c>
      <c r="D297" t="s">
        <v>45</v>
      </c>
      <c r="E297" t="s">
        <v>133</v>
      </c>
      <c r="F297" s="8">
        <v>6.0000000000000001E-3</v>
      </c>
      <c r="R297" t="str">
        <f>IF(COUNTIF($R$5:R296,D297)=0,D297,"\I:")</f>
        <v>\I:</v>
      </c>
      <c r="S297" t="str" cm="1">
        <f t="array" ref="S297">IFERROR("IEA PRODUCT: " &amp; getlist(R297,'Pri flows'!$I$3:$J$68,2),"")</f>
        <v/>
      </c>
      <c r="T297" t="s">
        <v>109</v>
      </c>
      <c r="V297" t="str">
        <f t="shared" si="8"/>
        <v/>
      </c>
    </row>
    <row r="298" spans="2:22">
      <c r="B298" t="s">
        <v>3341</v>
      </c>
      <c r="C298" t="s">
        <v>310</v>
      </c>
      <c r="D298" t="s">
        <v>9</v>
      </c>
      <c r="E298" t="s">
        <v>10</v>
      </c>
      <c r="F298" s="8">
        <v>1</v>
      </c>
      <c r="G298">
        <v>1</v>
      </c>
      <c r="H298">
        <v>1</v>
      </c>
      <c r="R298" t="str">
        <f>IF(COUNTIF($R$5:R297,D298)=0,D298,"\I:")</f>
        <v>\I:</v>
      </c>
      <c r="S298" t="str" cm="1">
        <f t="array" ref="S298">IFERROR("IEA PRODUCT: " &amp; getlist(R298,'Pri flows'!$I$3:$J$68,2),"")</f>
        <v/>
      </c>
      <c r="T298" t="s">
        <v>109</v>
      </c>
      <c r="V298" t="str">
        <f t="shared" si="8"/>
        <v/>
      </c>
    </row>
    <row r="299" spans="2:22">
      <c r="B299" t="s">
        <v>3341</v>
      </c>
      <c r="C299" t="s">
        <v>311</v>
      </c>
      <c r="D299" t="s">
        <v>12</v>
      </c>
      <c r="E299" t="s">
        <v>13</v>
      </c>
      <c r="F299" s="8">
        <v>1</v>
      </c>
      <c r="G299">
        <v>1</v>
      </c>
      <c r="H299">
        <v>1</v>
      </c>
      <c r="R299" t="str">
        <f>IF(COUNTIF($R$5:R298,D299)=0,D299,"\I:")</f>
        <v>\I:</v>
      </c>
      <c r="S299" t="str" cm="1">
        <f t="array" ref="S299">IFERROR("IEA PRODUCT: " &amp; getlist(R299,'Pri flows'!$I$3:$J$68,2),"")</f>
        <v/>
      </c>
      <c r="T299" t="s">
        <v>109</v>
      </c>
      <c r="V299" t="str">
        <f t="shared" si="8"/>
        <v/>
      </c>
    </row>
    <row r="300" spans="2:22">
      <c r="B300" t="s">
        <v>3341</v>
      </c>
      <c r="C300" t="s">
        <v>314</v>
      </c>
      <c r="D300" t="s">
        <v>41</v>
      </c>
      <c r="E300" t="s">
        <v>42</v>
      </c>
      <c r="F300" s="8">
        <v>1</v>
      </c>
      <c r="G300">
        <v>1</v>
      </c>
      <c r="H300">
        <v>1</v>
      </c>
      <c r="R300" t="str">
        <f>IF(COUNTIF($R$5:R299,D300)=0,D300,"\I:")</f>
        <v>\I:</v>
      </c>
      <c r="S300" t="str" cm="1">
        <f t="array" ref="S300">IFERROR("IEA PRODUCT: " &amp; getlist(R300,'Pri flows'!$I$3:$J$68,2),"")</f>
        <v/>
      </c>
      <c r="T300" t="s">
        <v>109</v>
      </c>
      <c r="V300" t="str">
        <f t="shared" si="8"/>
        <v/>
      </c>
    </row>
    <row r="301" spans="2:22">
      <c r="B301" t="s">
        <v>3341</v>
      </c>
      <c r="C301" t="s">
        <v>315</v>
      </c>
      <c r="D301" t="s">
        <v>5</v>
      </c>
      <c r="E301" t="s">
        <v>22</v>
      </c>
      <c r="F301" s="8">
        <v>1</v>
      </c>
      <c r="G301">
        <v>1</v>
      </c>
      <c r="H301">
        <v>1</v>
      </c>
      <c r="R301" t="str">
        <f>IF(COUNTIF($R$5:R300,D301)=0,D301,"\I:")</f>
        <v>\I:</v>
      </c>
      <c r="S301" t="str" cm="1">
        <f t="array" ref="S301">IFERROR("IEA PRODUCT: " &amp; getlist(R301,'Pri flows'!$I$3:$J$68,2),"")</f>
        <v/>
      </c>
      <c r="T301" t="s">
        <v>109</v>
      </c>
      <c r="V301" t="str">
        <f t="shared" si="8"/>
        <v/>
      </c>
    </row>
    <row r="302" spans="2:22">
      <c r="B302" t="s">
        <v>3341</v>
      </c>
      <c r="C302" t="s">
        <v>316</v>
      </c>
      <c r="D302" t="s">
        <v>43</v>
      </c>
      <c r="E302" t="s">
        <v>44</v>
      </c>
      <c r="F302" s="8">
        <v>1</v>
      </c>
      <c r="G302">
        <v>1</v>
      </c>
      <c r="H302">
        <v>1</v>
      </c>
      <c r="R302" t="str">
        <f>IF(COUNTIF($R$5:R301,D302)=0,D302,"\I:")</f>
        <v>\I:</v>
      </c>
      <c r="S302" t="str" cm="1">
        <f t="array" ref="S302">IFERROR("IEA PRODUCT: " &amp; getlist(R302,'Pri flows'!$I$3:$J$68,2),"")</f>
        <v/>
      </c>
      <c r="T302" t="s">
        <v>109</v>
      </c>
      <c r="V302" t="str">
        <f t="shared" si="8"/>
        <v/>
      </c>
    </row>
    <row r="303" spans="2:22">
      <c r="B303" t="s">
        <v>3341</v>
      </c>
      <c r="C303" t="s">
        <v>317</v>
      </c>
      <c r="D303" t="s">
        <v>58</v>
      </c>
      <c r="E303" t="s">
        <v>51</v>
      </c>
      <c r="F303" s="8">
        <v>0.997</v>
      </c>
      <c r="G303">
        <v>1</v>
      </c>
      <c r="H303">
        <v>1</v>
      </c>
      <c r="R303" t="str">
        <f>IF(COUNTIF($R$5:R302,D303)=0,D303,"\I:")</f>
        <v>\I:</v>
      </c>
      <c r="S303" t="str" cm="1">
        <f t="array" ref="S303">IFERROR("IEA PRODUCT: " &amp; getlist(R303,'Pri flows'!$I$3:$J$68,2),"")</f>
        <v/>
      </c>
      <c r="T303" t="s">
        <v>109</v>
      </c>
      <c r="V303" t="str">
        <f t="shared" si="8"/>
        <v/>
      </c>
    </row>
    <row r="304" spans="2:22">
      <c r="B304" t="s">
        <v>3341</v>
      </c>
      <c r="D304" t="s">
        <v>36</v>
      </c>
      <c r="E304" t="s">
        <v>51</v>
      </c>
      <c r="F304" s="8">
        <v>3.0000000000000001E-3</v>
      </c>
      <c r="R304" t="str">
        <f>IF(COUNTIF($R$5:R303,D304)=0,D304,"\I:")</f>
        <v>\I:</v>
      </c>
      <c r="S304" t="str" cm="1">
        <f t="array" ref="S304">IFERROR("IEA PRODUCT: " &amp; getlist(R304,'Pri flows'!$I$3:$J$68,2),"")</f>
        <v/>
      </c>
      <c r="T304" t="s">
        <v>109</v>
      </c>
      <c r="V304" t="str">
        <f t="shared" si="8"/>
        <v/>
      </c>
    </row>
    <row r="305" spans="2:22">
      <c r="B305" t="s">
        <v>3341</v>
      </c>
      <c r="C305" t="s">
        <v>318</v>
      </c>
      <c r="D305" t="s">
        <v>45</v>
      </c>
      <c r="E305" t="s">
        <v>46</v>
      </c>
      <c r="F305" s="8">
        <v>0.998</v>
      </c>
      <c r="G305">
        <v>1</v>
      </c>
      <c r="H305">
        <v>1</v>
      </c>
      <c r="R305" t="str">
        <f>IF(COUNTIF($R$5:R304,D305)=0,D305,"\I:")</f>
        <v>\I:</v>
      </c>
      <c r="S305" t="str" cm="1">
        <f t="array" ref="S305">IFERROR("IEA PRODUCT: " &amp; getlist(R305,'Pri flows'!$I$3:$J$68,2),"")</f>
        <v/>
      </c>
      <c r="T305" t="s">
        <v>109</v>
      </c>
      <c r="V305" t="str">
        <f t="shared" si="8"/>
        <v/>
      </c>
    </row>
    <row r="306" spans="2:22">
      <c r="B306" t="s">
        <v>3341</v>
      </c>
      <c r="D306" t="s">
        <v>52</v>
      </c>
      <c r="E306" t="s">
        <v>46</v>
      </c>
      <c r="F306" s="8">
        <v>2E-3</v>
      </c>
      <c r="R306" t="str">
        <f>IF(COUNTIF($R$5:R305,D306)=0,D306,"\I:")</f>
        <v>\I:</v>
      </c>
      <c r="S306" t="str" cm="1">
        <f t="array" ref="S306">IFERROR("IEA PRODUCT: " &amp; getlist(R306,'Pri flows'!$I$3:$J$68,2),"")</f>
        <v/>
      </c>
      <c r="T306" t="s">
        <v>109</v>
      </c>
      <c r="V306" t="str">
        <f t="shared" si="8"/>
        <v/>
      </c>
    </row>
    <row r="307" spans="2:22">
      <c r="B307" t="s">
        <v>3341</v>
      </c>
      <c r="C307" t="s">
        <v>319</v>
      </c>
      <c r="D307" t="s">
        <v>34</v>
      </c>
      <c r="E307" t="s">
        <v>35</v>
      </c>
      <c r="F307" s="8">
        <v>1</v>
      </c>
      <c r="G307">
        <v>1</v>
      </c>
      <c r="H307">
        <v>1</v>
      </c>
      <c r="R307" t="str">
        <f>IF(COUNTIF($R$5:R306,D307)=0,D307,"\I:")</f>
        <v>\I:</v>
      </c>
      <c r="S307" t="str" cm="1">
        <f t="array" ref="S307">IFERROR("IEA PRODUCT: " &amp; getlist(R307,'Pri flows'!$I$3:$J$68,2),"")</f>
        <v/>
      </c>
      <c r="T307" t="s">
        <v>109</v>
      </c>
      <c r="V307" t="str">
        <f t="shared" si="8"/>
        <v/>
      </c>
    </row>
    <row r="308" spans="2:22">
      <c r="B308" t="s">
        <v>3341</v>
      </c>
      <c r="C308" t="s">
        <v>320</v>
      </c>
      <c r="D308" t="s">
        <v>39</v>
      </c>
      <c r="E308" t="s">
        <v>25</v>
      </c>
      <c r="F308" s="8">
        <v>1</v>
      </c>
      <c r="G308">
        <v>1</v>
      </c>
      <c r="H308">
        <v>1</v>
      </c>
      <c r="R308" t="str">
        <f>IF(COUNTIF($R$5:R307,D308)=0,D308,"\I:")</f>
        <v>\I:</v>
      </c>
      <c r="S308" t="str" cm="1">
        <f t="array" ref="S308">IFERROR("IEA PRODUCT: " &amp; getlist(R308,'Pri flows'!$I$3:$J$68,2),"")</f>
        <v/>
      </c>
      <c r="T308" t="s">
        <v>109</v>
      </c>
      <c r="V308" t="str">
        <f t="shared" si="8"/>
        <v/>
      </c>
    </row>
    <row r="309" spans="2:22">
      <c r="B309" t="s">
        <v>3342</v>
      </c>
      <c r="C309" t="s">
        <v>249</v>
      </c>
      <c r="D309" t="s">
        <v>55</v>
      </c>
      <c r="E309" t="s">
        <v>191</v>
      </c>
      <c r="F309" s="8">
        <v>1</v>
      </c>
      <c r="G309">
        <v>1</v>
      </c>
      <c r="H309">
        <v>1</v>
      </c>
      <c r="R309" t="str">
        <f>IF(COUNTIF($R$5:R308,D309)=0,D309,"\I:")</f>
        <v>\I:</v>
      </c>
      <c r="S309" t="str" cm="1">
        <f t="array" ref="S309">IFERROR("IEA PRODUCT: " &amp; getlist(R309,'Pri flows'!$I$3:$J$68,2),"")</f>
        <v/>
      </c>
      <c r="T309" t="s">
        <v>109</v>
      </c>
      <c r="V309" t="str">
        <f t="shared" si="8"/>
        <v/>
      </c>
    </row>
    <row r="310" spans="2:22">
      <c r="B310" t="s">
        <v>3342</v>
      </c>
      <c r="C310" t="s">
        <v>250</v>
      </c>
      <c r="D310" t="s">
        <v>6</v>
      </c>
      <c r="E310" t="s">
        <v>189</v>
      </c>
      <c r="F310" s="8">
        <v>0.93100000000000005</v>
      </c>
      <c r="G310">
        <v>1</v>
      </c>
      <c r="H310">
        <v>1</v>
      </c>
      <c r="R310" t="str">
        <f>IF(COUNTIF($R$5:R309,D310)=0,D310,"\I:")</f>
        <v>\I:</v>
      </c>
      <c r="S310" t="str" cm="1">
        <f t="array" ref="S310">IFERROR("IEA PRODUCT: " &amp; getlist(R310,'Pri flows'!$I$3:$J$68,2),"")</f>
        <v/>
      </c>
      <c r="T310" t="s">
        <v>109</v>
      </c>
      <c r="V310" t="str">
        <f t="shared" si="8"/>
        <v/>
      </c>
    </row>
    <row r="311" spans="2:22">
      <c r="B311" t="s">
        <v>3342</v>
      </c>
      <c r="D311" t="s">
        <v>15</v>
      </c>
      <c r="E311" t="s">
        <v>189</v>
      </c>
      <c r="F311" s="8">
        <v>6.9000000000000006E-2</v>
      </c>
      <c r="R311" t="str">
        <f>IF(COUNTIF($R$5:R310,D311)=0,D311,"\I:")</f>
        <v>\I:</v>
      </c>
      <c r="S311" t="str" cm="1">
        <f t="array" ref="S311">IFERROR("IEA PRODUCT: " &amp; getlist(R311,'Pri flows'!$I$3:$J$68,2),"")</f>
        <v/>
      </c>
      <c r="T311" t="s">
        <v>109</v>
      </c>
      <c r="V311" t="str">
        <f t="shared" si="8"/>
        <v/>
      </c>
    </row>
    <row r="312" spans="2:22">
      <c r="B312" t="s">
        <v>3342</v>
      </c>
      <c r="C312" t="s">
        <v>251</v>
      </c>
      <c r="D312" t="s">
        <v>5</v>
      </c>
      <c r="E312" t="s">
        <v>194</v>
      </c>
      <c r="F312" s="8">
        <v>1</v>
      </c>
      <c r="G312">
        <v>1</v>
      </c>
      <c r="H312">
        <v>1</v>
      </c>
      <c r="R312" t="str">
        <f>IF(COUNTIF($R$5:R311,D312)=0,D312,"\I:")</f>
        <v>\I:</v>
      </c>
      <c r="S312" t="str" cm="1">
        <f t="array" ref="S312">IFERROR("IEA PRODUCT: " &amp; getlist(R312,'Pri flows'!$I$3:$J$68,2),"")</f>
        <v/>
      </c>
      <c r="T312" t="s">
        <v>109</v>
      </c>
      <c r="V312" t="str">
        <f t="shared" si="8"/>
        <v/>
      </c>
    </row>
    <row r="313" spans="2:22">
      <c r="B313" t="s">
        <v>3342</v>
      </c>
      <c r="C313" t="s">
        <v>252</v>
      </c>
      <c r="D313" t="s">
        <v>27</v>
      </c>
      <c r="E313" t="s">
        <v>195</v>
      </c>
      <c r="F313" s="8">
        <v>1</v>
      </c>
      <c r="G313">
        <v>1</v>
      </c>
      <c r="H313">
        <v>1</v>
      </c>
      <c r="R313" t="str">
        <f>IF(COUNTIF($R$5:R312,D313)=0,D313,"\I:")</f>
        <v>\I:</v>
      </c>
      <c r="S313" t="str" cm="1">
        <f t="array" ref="S313">IFERROR("IEA PRODUCT: " &amp; getlist(R313,'Pri flows'!$I$3:$J$68,2),"")</f>
        <v/>
      </c>
      <c r="T313" t="s">
        <v>109</v>
      </c>
      <c r="V313" t="str">
        <f t="shared" si="8"/>
        <v/>
      </c>
    </row>
    <row r="314" spans="2:22">
      <c r="B314" t="s">
        <v>3342</v>
      </c>
      <c r="C314" t="s">
        <v>253</v>
      </c>
      <c r="D314" t="s">
        <v>29</v>
      </c>
      <c r="E314" t="s">
        <v>196</v>
      </c>
      <c r="F314" s="8">
        <v>1</v>
      </c>
      <c r="G314">
        <v>1</v>
      </c>
      <c r="H314">
        <v>1</v>
      </c>
      <c r="R314" t="str">
        <f>IF(COUNTIF($R$5:R313,D314)=0,D314,"\I:")</f>
        <v>\I:</v>
      </c>
      <c r="S314" t="str" cm="1">
        <f t="array" ref="S314">IFERROR("IEA PRODUCT: " &amp; getlist(R314,'Pri flows'!$I$3:$J$68,2),"")</f>
        <v/>
      </c>
      <c r="T314" t="s">
        <v>109</v>
      </c>
      <c r="V314" t="str">
        <f t="shared" si="8"/>
        <v/>
      </c>
    </row>
    <row r="315" spans="2:22">
      <c r="B315" t="s">
        <v>3342</v>
      </c>
      <c r="C315" t="s">
        <v>254</v>
      </c>
      <c r="D315" t="s">
        <v>52</v>
      </c>
      <c r="E315" t="s">
        <v>190</v>
      </c>
      <c r="F315" s="8">
        <v>1</v>
      </c>
      <c r="G315">
        <v>1</v>
      </c>
      <c r="H315">
        <v>1</v>
      </c>
      <c r="R315" t="str">
        <f>IF(COUNTIF($R$5:R314,D315)=0,D315,"\I:")</f>
        <v>\I:</v>
      </c>
      <c r="S315" t="str" cm="1">
        <f t="array" ref="S315">IFERROR("IEA PRODUCT: " &amp; getlist(R315,'Pri flows'!$I$3:$J$68,2),"")</f>
        <v/>
      </c>
      <c r="T315" t="s">
        <v>109</v>
      </c>
      <c r="V315" t="str">
        <f t="shared" si="8"/>
        <v/>
      </c>
    </row>
    <row r="316" spans="2:22">
      <c r="B316" t="s">
        <v>3342</v>
      </c>
      <c r="C316" t="s">
        <v>255</v>
      </c>
      <c r="D316" t="s">
        <v>34</v>
      </c>
      <c r="E316" t="s">
        <v>197</v>
      </c>
      <c r="F316" s="8">
        <v>1</v>
      </c>
      <c r="G316">
        <v>1</v>
      </c>
      <c r="H316">
        <v>1</v>
      </c>
      <c r="R316" t="str">
        <f>IF(COUNTIF($R$5:R315,D316)=0,D316,"\I:")</f>
        <v>\I:</v>
      </c>
      <c r="S316" t="str" cm="1">
        <f t="array" ref="S316">IFERROR("IEA PRODUCT: " &amp; getlist(R316,'Pri flows'!$I$3:$J$68,2),"")</f>
        <v/>
      </c>
      <c r="T316" t="s">
        <v>109</v>
      </c>
      <c r="V316" t="str">
        <f t="shared" si="8"/>
        <v/>
      </c>
    </row>
    <row r="317" spans="2:22">
      <c r="B317" t="s">
        <v>3342</v>
      </c>
      <c r="C317" t="s">
        <v>256</v>
      </c>
      <c r="D317" t="s">
        <v>39</v>
      </c>
      <c r="E317" t="s">
        <v>192</v>
      </c>
      <c r="F317" s="8">
        <v>1</v>
      </c>
      <c r="G317">
        <v>1</v>
      </c>
      <c r="H317">
        <v>1</v>
      </c>
      <c r="R317" t="str">
        <f>IF(COUNTIF($R$5:R316,D317)=0,D317,"\I:")</f>
        <v>\I:</v>
      </c>
      <c r="S317" t="str" cm="1">
        <f t="array" ref="S317">IFERROR("IEA PRODUCT: " &amp; getlist(R317,'Pri flows'!$I$3:$J$68,2),"")</f>
        <v/>
      </c>
      <c r="T317" t="s">
        <v>109</v>
      </c>
      <c r="V317" t="str">
        <f t="shared" si="8"/>
        <v/>
      </c>
    </row>
    <row r="318" spans="2:22">
      <c r="B318" t="s">
        <v>3342</v>
      </c>
      <c r="C318" t="s">
        <v>257</v>
      </c>
      <c r="D318" t="s">
        <v>41</v>
      </c>
      <c r="E318" t="s">
        <v>193</v>
      </c>
      <c r="F318" s="8">
        <v>0.98399999999999999</v>
      </c>
      <c r="G318">
        <v>1</v>
      </c>
      <c r="H318">
        <v>1</v>
      </c>
      <c r="R318" t="str">
        <f>IF(COUNTIF($R$5:R317,D318)=0,D318,"\I:")</f>
        <v>\I:</v>
      </c>
      <c r="S318" t="str" cm="1">
        <f t="array" ref="S318">IFERROR("IEA PRODUCT: " &amp; getlist(R318,'Pri flows'!$I$3:$J$68,2),"")</f>
        <v/>
      </c>
      <c r="T318" t="s">
        <v>109</v>
      </c>
      <c r="V318" t="str">
        <f t="shared" si="8"/>
        <v/>
      </c>
    </row>
    <row r="319" spans="2:22">
      <c r="B319" t="s">
        <v>3342</v>
      </c>
      <c r="D319" t="s">
        <v>58</v>
      </c>
      <c r="E319" t="s">
        <v>193</v>
      </c>
      <c r="F319" s="8">
        <v>8.9999999999999993E-3</v>
      </c>
      <c r="R319" t="str">
        <f>IF(COUNTIF($R$5:R318,D319)=0,D319,"\I:")</f>
        <v>\I:</v>
      </c>
      <c r="S319" t="str" cm="1">
        <f t="array" ref="S319">IFERROR("IEA PRODUCT: " &amp; getlist(R319,'Pri flows'!$I$3:$J$68,2),"")</f>
        <v/>
      </c>
      <c r="T319" t="s">
        <v>109</v>
      </c>
      <c r="V319" t="str">
        <f t="shared" si="8"/>
        <v/>
      </c>
    </row>
    <row r="320" spans="2:22">
      <c r="B320" t="s">
        <v>3342</v>
      </c>
      <c r="D320" t="s">
        <v>43</v>
      </c>
      <c r="E320" t="s">
        <v>193</v>
      </c>
      <c r="F320" s="8">
        <v>7.0000000000000001E-3</v>
      </c>
      <c r="R320" t="str">
        <f>IF(COUNTIF($R$5:R319,D320)=0,D320,"\I:")</f>
        <v>\I:</v>
      </c>
      <c r="S320" t="str" cm="1">
        <f t="array" ref="S320">IFERROR("IEA PRODUCT: " &amp; getlist(R320,'Pri flows'!$I$3:$J$68,2),"")</f>
        <v/>
      </c>
      <c r="T320" t="s">
        <v>109</v>
      </c>
      <c r="V320" t="str">
        <f t="shared" si="8"/>
        <v/>
      </c>
    </row>
    <row r="321" spans="2:22">
      <c r="B321" t="s">
        <v>3342</v>
      </c>
      <c r="C321" t="s">
        <v>258</v>
      </c>
      <c r="D321" t="s">
        <v>55</v>
      </c>
      <c r="E321" t="s">
        <v>146</v>
      </c>
      <c r="F321" s="8">
        <v>0.997</v>
      </c>
      <c r="G321">
        <v>1</v>
      </c>
      <c r="H321">
        <v>1</v>
      </c>
      <c r="R321" t="str">
        <f>IF(COUNTIF($R$5:R320,D321)=0,D321,"\I:")</f>
        <v>\I:</v>
      </c>
      <c r="S321" t="str" cm="1">
        <f t="array" ref="S321">IFERROR("IEA PRODUCT: " &amp; getlist(R321,'Pri flows'!$I$3:$J$68,2),"")</f>
        <v/>
      </c>
      <c r="T321" t="s">
        <v>109</v>
      </c>
      <c r="V321" t="str">
        <f t="shared" si="8"/>
        <v/>
      </c>
    </row>
    <row r="322" spans="2:22">
      <c r="B322" t="s">
        <v>3342</v>
      </c>
      <c r="D322" t="s">
        <v>17</v>
      </c>
      <c r="E322" t="s">
        <v>146</v>
      </c>
      <c r="F322" s="8">
        <v>3.0000000000000001E-3</v>
      </c>
      <c r="R322" t="str">
        <f>IF(COUNTIF($R$5:R321,D322)=0,D322,"\I:")</f>
        <v>\I:</v>
      </c>
      <c r="S322" t="str" cm="1">
        <f t="array" ref="S322">IFERROR("IEA PRODUCT: " &amp; getlist(R322,'Pri flows'!$I$3:$J$68,2),"")</f>
        <v/>
      </c>
      <c r="T322" t="s">
        <v>109</v>
      </c>
      <c r="V322" t="str">
        <f t="shared" si="8"/>
        <v/>
      </c>
    </row>
    <row r="323" spans="2:22">
      <c r="B323" t="s">
        <v>3342</v>
      </c>
      <c r="C323" t="s">
        <v>259</v>
      </c>
      <c r="D323" t="s">
        <v>6</v>
      </c>
      <c r="E323" t="s">
        <v>144</v>
      </c>
      <c r="F323" s="8">
        <v>0.90900000000000003</v>
      </c>
      <c r="G323">
        <v>1</v>
      </c>
      <c r="H323">
        <v>1</v>
      </c>
      <c r="R323" t="str">
        <f>IF(COUNTIF($R$5:R322,D323)=0,D323,"\I:")</f>
        <v>\I:</v>
      </c>
      <c r="S323" t="str" cm="1">
        <f t="array" ref="S323">IFERROR("IEA PRODUCT: " &amp; getlist(R323,'Pri flows'!$I$3:$J$68,2),"")</f>
        <v/>
      </c>
      <c r="T323" t="s">
        <v>109</v>
      </c>
      <c r="V323" t="str">
        <f t="shared" si="8"/>
        <v/>
      </c>
    </row>
    <row r="324" spans="2:22">
      <c r="B324" t="s">
        <v>3342</v>
      </c>
      <c r="D324" t="s">
        <v>15</v>
      </c>
      <c r="E324" t="s">
        <v>144</v>
      </c>
      <c r="F324" s="8">
        <v>9.0999999999999998E-2</v>
      </c>
      <c r="R324" t="str">
        <f>IF(COUNTIF($R$5:R323,D324)=0,D324,"\I:")</f>
        <v>\I:</v>
      </c>
      <c r="S324" t="str" cm="1">
        <f t="array" ref="S324">IFERROR("IEA PRODUCT: " &amp; getlist(R324,'Pri flows'!$I$3:$J$68,2),"")</f>
        <v/>
      </c>
      <c r="T324" t="s">
        <v>109</v>
      </c>
      <c r="V324" t="str">
        <f t="shared" si="8"/>
        <v/>
      </c>
    </row>
    <row r="325" spans="2:22">
      <c r="B325" t="s">
        <v>3342</v>
      </c>
      <c r="C325" t="s">
        <v>260</v>
      </c>
      <c r="D325" t="s">
        <v>5</v>
      </c>
      <c r="E325" t="s">
        <v>149</v>
      </c>
      <c r="F325" s="8">
        <v>1</v>
      </c>
      <c r="G325">
        <v>1</v>
      </c>
      <c r="H325">
        <v>1</v>
      </c>
      <c r="R325" t="str">
        <f>IF(COUNTIF($R$5:R324,D325)=0,D325,"\I:")</f>
        <v>\I:</v>
      </c>
      <c r="S325" t="str" cm="1">
        <f t="array" ref="S325">IFERROR("IEA PRODUCT: " &amp; getlist(R325,'Pri flows'!$I$3:$J$68,2),"")</f>
        <v/>
      </c>
      <c r="T325" t="s">
        <v>109</v>
      </c>
      <c r="V325" t="str">
        <f t="shared" si="8"/>
        <v/>
      </c>
    </row>
    <row r="326" spans="2:22">
      <c r="B326" t="s">
        <v>3342</v>
      </c>
      <c r="C326" t="s">
        <v>261</v>
      </c>
      <c r="D326" t="s">
        <v>27</v>
      </c>
      <c r="E326" t="s">
        <v>150</v>
      </c>
      <c r="F326" s="8">
        <v>1</v>
      </c>
      <c r="G326">
        <v>1</v>
      </c>
      <c r="H326">
        <v>1</v>
      </c>
      <c r="R326" t="str">
        <f>IF(COUNTIF($R$5:R325,D326)=0,D326,"\I:")</f>
        <v>\I:</v>
      </c>
      <c r="S326" t="str" cm="1">
        <f t="array" ref="S326">IFERROR("IEA PRODUCT: " &amp; getlist(R326,'Pri flows'!$I$3:$J$68,2),"")</f>
        <v/>
      </c>
      <c r="T326" t="s">
        <v>109</v>
      </c>
      <c r="V326" t="str">
        <f t="shared" si="8"/>
        <v/>
      </c>
    </row>
    <row r="327" spans="2:22">
      <c r="B327" t="s">
        <v>3342</v>
      </c>
      <c r="C327" t="s">
        <v>262</v>
      </c>
      <c r="D327" t="s">
        <v>29</v>
      </c>
      <c r="E327" t="s">
        <v>151</v>
      </c>
      <c r="F327" s="8">
        <v>1</v>
      </c>
      <c r="G327">
        <v>1</v>
      </c>
      <c r="H327">
        <v>1</v>
      </c>
      <c r="R327" t="str">
        <f>IF(COUNTIF($R$5:R326,D327)=0,D327,"\I:")</f>
        <v>\I:</v>
      </c>
      <c r="S327" t="str" cm="1">
        <f t="array" ref="S327">IFERROR("IEA PRODUCT: " &amp; getlist(R327,'Pri flows'!$I$3:$J$68,2),"")</f>
        <v/>
      </c>
      <c r="T327" t="s">
        <v>109</v>
      </c>
      <c r="V327" t="str">
        <f t="shared" si="8"/>
        <v/>
      </c>
    </row>
    <row r="328" spans="2:22">
      <c r="B328" t="s">
        <v>3342</v>
      </c>
      <c r="C328" t="s">
        <v>263</v>
      </c>
      <c r="D328" t="s">
        <v>52</v>
      </c>
      <c r="E328" t="s">
        <v>145</v>
      </c>
      <c r="F328" s="8">
        <v>1</v>
      </c>
      <c r="G328">
        <v>1</v>
      </c>
      <c r="H328">
        <v>1</v>
      </c>
      <c r="R328" t="str">
        <f>IF(COUNTIF($R$5:R327,D328)=0,D328,"\I:")</f>
        <v>\I:</v>
      </c>
      <c r="S328" t="str" cm="1">
        <f t="array" ref="S328">IFERROR("IEA PRODUCT: " &amp; getlist(R328,'Pri flows'!$I$3:$J$68,2),"")</f>
        <v/>
      </c>
      <c r="T328" t="s">
        <v>109</v>
      </c>
      <c r="V328" t="str">
        <f t="shared" si="8"/>
        <v/>
      </c>
    </row>
    <row r="329" spans="2:22">
      <c r="B329" t="s">
        <v>3342</v>
      </c>
      <c r="C329" t="s">
        <v>264</v>
      </c>
      <c r="D329" t="s">
        <v>34</v>
      </c>
      <c r="E329" t="s">
        <v>152</v>
      </c>
      <c r="F329" s="8">
        <v>1</v>
      </c>
      <c r="G329">
        <v>1</v>
      </c>
      <c r="H329">
        <v>1</v>
      </c>
      <c r="R329" t="str">
        <f>IF(COUNTIF($R$5:R328,D329)=0,D329,"\I:")</f>
        <v>\I:</v>
      </c>
      <c r="S329" t="str" cm="1">
        <f t="array" ref="S329">IFERROR("IEA PRODUCT: " &amp; getlist(R329,'Pri flows'!$I$3:$J$68,2),"")</f>
        <v/>
      </c>
      <c r="T329" t="s">
        <v>109</v>
      </c>
      <c r="V329" t="str">
        <f t="shared" si="8"/>
        <v/>
      </c>
    </row>
    <row r="330" spans="2:22">
      <c r="B330" t="s">
        <v>3342</v>
      </c>
      <c r="C330" t="s">
        <v>265</v>
      </c>
      <c r="D330" t="s">
        <v>39</v>
      </c>
      <c r="E330" t="s">
        <v>147</v>
      </c>
      <c r="F330" s="8">
        <v>1</v>
      </c>
      <c r="G330">
        <v>1</v>
      </c>
      <c r="H330">
        <v>1</v>
      </c>
      <c r="R330" t="str">
        <f>IF(COUNTIF($R$5:R329,D330)=0,D330,"\I:")</f>
        <v>\I:</v>
      </c>
      <c r="S330" t="str" cm="1">
        <f t="array" ref="S330">IFERROR("IEA PRODUCT: " &amp; getlist(R330,'Pri flows'!$I$3:$J$68,2),"")</f>
        <v/>
      </c>
      <c r="T330" t="s">
        <v>109</v>
      </c>
      <c r="V330" t="str">
        <f t="shared" si="8"/>
        <v/>
      </c>
    </row>
    <row r="331" spans="2:22">
      <c r="B331" t="s">
        <v>3342</v>
      </c>
      <c r="C331" t="s">
        <v>266</v>
      </c>
      <c r="D331" t="s">
        <v>41</v>
      </c>
      <c r="E331" t="s">
        <v>148</v>
      </c>
      <c r="F331" s="8">
        <v>0.54400000000000004</v>
      </c>
      <c r="G331">
        <v>1</v>
      </c>
      <c r="H331">
        <v>1</v>
      </c>
      <c r="R331" t="str">
        <f>IF(COUNTIF($R$5:R330,D331)=0,D331,"\I:")</f>
        <v>\I:</v>
      </c>
      <c r="S331" t="str" cm="1">
        <f t="array" ref="S331">IFERROR("IEA PRODUCT: " &amp; getlist(R331,'Pri flows'!$I$3:$J$68,2),"")</f>
        <v/>
      </c>
      <c r="T331" t="s">
        <v>109</v>
      </c>
      <c r="V331" t="str">
        <f t="shared" si="8"/>
        <v/>
      </c>
    </row>
    <row r="332" spans="2:22">
      <c r="B332" t="s">
        <v>3342</v>
      </c>
      <c r="D332" t="s">
        <v>43</v>
      </c>
      <c r="E332" t="s">
        <v>148</v>
      </c>
      <c r="F332" s="8">
        <v>0.253</v>
      </c>
      <c r="R332" t="str">
        <f>IF(COUNTIF($R$5:R331,D332)=0,D332,"\I:")</f>
        <v>\I:</v>
      </c>
      <c r="S332" t="str" cm="1">
        <f t="array" ref="S332">IFERROR("IEA PRODUCT: " &amp; getlist(R332,'Pri flows'!$I$3:$J$68,2),"")</f>
        <v/>
      </c>
      <c r="T332" t="s">
        <v>109</v>
      </c>
      <c r="V332" t="str">
        <f t="shared" si="8"/>
        <v/>
      </c>
    </row>
    <row r="333" spans="2:22">
      <c r="B333" t="s">
        <v>3342</v>
      </c>
      <c r="D333" t="s">
        <v>36</v>
      </c>
      <c r="E333" t="s">
        <v>148</v>
      </c>
      <c r="F333" s="8">
        <v>0.161</v>
      </c>
      <c r="R333" t="str">
        <f>IF(COUNTIF($R$5:R332,D333)=0,D333,"\I:")</f>
        <v>\I:</v>
      </c>
      <c r="S333" t="str" cm="1">
        <f t="array" ref="S333">IFERROR("IEA PRODUCT: " &amp; getlist(R333,'Pri flows'!$I$3:$J$68,2),"")</f>
        <v/>
      </c>
      <c r="T333" t="s">
        <v>109</v>
      </c>
      <c r="V333" t="str">
        <f t="shared" si="8"/>
        <v/>
      </c>
    </row>
    <row r="334" spans="2:22">
      <c r="B334" t="s">
        <v>3342</v>
      </c>
      <c r="D334" t="s">
        <v>58</v>
      </c>
      <c r="E334" t="s">
        <v>148</v>
      </c>
      <c r="F334" s="8">
        <v>4.2000000000000003E-2</v>
      </c>
      <c r="R334" t="str">
        <f>IF(COUNTIF($R$5:R333,D334)=0,D334,"\I:")</f>
        <v>\I:</v>
      </c>
      <c r="S334" t="str" cm="1">
        <f t="array" ref="S334">IFERROR("IEA PRODUCT: " &amp; getlist(R334,'Pri flows'!$I$3:$J$68,2),"")</f>
        <v/>
      </c>
      <c r="T334" t="s">
        <v>109</v>
      </c>
      <c r="V334" t="str">
        <f t="shared" si="8"/>
        <v/>
      </c>
    </row>
    <row r="335" spans="2:22">
      <c r="B335" t="s">
        <v>3342</v>
      </c>
      <c r="C335" t="s">
        <v>506</v>
      </c>
      <c r="D335" t="s">
        <v>503</v>
      </c>
      <c r="E335" t="s">
        <v>507</v>
      </c>
      <c r="F335" s="8">
        <v>1</v>
      </c>
      <c r="G335">
        <v>1</v>
      </c>
      <c r="H335">
        <v>1</v>
      </c>
      <c r="R335" t="str">
        <f>IF(COUNTIF($R$5:R334,D335)=0,D335,"\I:")</f>
        <v>\I:</v>
      </c>
      <c r="S335" t="str" cm="1">
        <f t="array" ref="S335">IFERROR("IEA PRODUCT: " &amp; getlist(R335,'Pri flows'!$I$3:$J$68,2),"")</f>
        <v/>
      </c>
      <c r="T335" t="s">
        <v>109</v>
      </c>
      <c r="V335" t="str">
        <f t="shared" si="8"/>
        <v/>
      </c>
    </row>
    <row r="336" spans="2:22">
      <c r="B336" t="s">
        <v>3342</v>
      </c>
      <c r="C336" t="s">
        <v>268</v>
      </c>
      <c r="D336" t="s">
        <v>6</v>
      </c>
      <c r="E336" t="s">
        <v>8</v>
      </c>
      <c r="F336" s="8">
        <v>1</v>
      </c>
      <c r="G336">
        <v>1</v>
      </c>
      <c r="H336">
        <v>1</v>
      </c>
      <c r="R336" t="str">
        <f>IF(COUNTIF($R$5:R335,D336)=0,D336,"\I:")</f>
        <v>\I:</v>
      </c>
      <c r="S336" t="str" cm="1">
        <f t="array" ref="S336">IFERROR("IEA PRODUCT: " &amp; getlist(R336,'Pri flows'!$I$3:$J$68,2),"")</f>
        <v/>
      </c>
      <c r="T336" t="s">
        <v>109</v>
      </c>
      <c r="V336" t="str">
        <f t="shared" si="8"/>
        <v/>
      </c>
    </row>
    <row r="337" spans="2:22">
      <c r="B337" t="s">
        <v>3342</v>
      </c>
      <c r="C337" t="s">
        <v>269</v>
      </c>
      <c r="D337" t="s">
        <v>15</v>
      </c>
      <c r="E337" t="s">
        <v>176</v>
      </c>
      <c r="F337" s="8">
        <v>1</v>
      </c>
      <c r="G337">
        <v>1</v>
      </c>
      <c r="H337">
        <v>1</v>
      </c>
      <c r="R337" t="str">
        <f>IF(COUNTIF($R$5:R336,D337)=0,D337,"\I:")</f>
        <v>\I:</v>
      </c>
      <c r="S337" t="str" cm="1">
        <f t="array" ref="S337">IFERROR("IEA PRODUCT: " &amp; getlist(R337,'Pri flows'!$I$3:$J$68,2),"")</f>
        <v/>
      </c>
      <c r="T337" t="s">
        <v>109</v>
      </c>
      <c r="V337" t="str">
        <f t="shared" si="8"/>
        <v/>
      </c>
    </row>
    <row r="338" spans="2:22">
      <c r="B338" t="s">
        <v>3342</v>
      </c>
      <c r="C338" t="s">
        <v>271</v>
      </c>
      <c r="D338" t="s">
        <v>30</v>
      </c>
      <c r="E338" t="s">
        <v>31</v>
      </c>
      <c r="F338" s="8">
        <v>1</v>
      </c>
      <c r="G338">
        <v>1</v>
      </c>
      <c r="H338">
        <v>1</v>
      </c>
      <c r="R338" t="str">
        <f>IF(COUNTIF($R$5:R337,D338)=0,D338,"\I:")</f>
        <v>\I:</v>
      </c>
      <c r="S338" t="str" cm="1">
        <f t="array" ref="S338">IFERROR("IEA PRODUCT: " &amp; getlist(R338,'Pri flows'!$I$3:$J$68,2),"")</f>
        <v/>
      </c>
      <c r="T338" t="s">
        <v>109</v>
      </c>
      <c r="V338" t="str">
        <f t="shared" si="8"/>
        <v/>
      </c>
    </row>
    <row r="339" spans="2:22">
      <c r="B339" t="s">
        <v>3342</v>
      </c>
      <c r="C339" t="s">
        <v>272</v>
      </c>
      <c r="D339" t="s">
        <v>39</v>
      </c>
      <c r="E339" t="s">
        <v>26</v>
      </c>
      <c r="F339" s="8">
        <v>1</v>
      </c>
      <c r="G339">
        <v>1</v>
      </c>
      <c r="H339">
        <v>1</v>
      </c>
      <c r="R339" t="str">
        <f>IF(COUNTIF($R$5:R338,D339)=0,D339,"\I:")</f>
        <v>\I:</v>
      </c>
      <c r="S339" t="str" cm="1">
        <f t="array" ref="S339">IFERROR("IEA PRODUCT: " &amp; getlist(R339,'Pri flows'!$I$3:$J$68,2),"")</f>
        <v/>
      </c>
      <c r="T339" t="s">
        <v>109</v>
      </c>
      <c r="V339" t="str">
        <f t="shared" si="8"/>
        <v/>
      </c>
    </row>
    <row r="340" spans="2:22">
      <c r="B340" t="s">
        <v>3342</v>
      </c>
      <c r="C340" t="s">
        <v>273</v>
      </c>
      <c r="D340" t="s">
        <v>48</v>
      </c>
      <c r="E340" t="s">
        <v>49</v>
      </c>
      <c r="F340" s="8">
        <v>1</v>
      </c>
      <c r="G340">
        <v>1</v>
      </c>
      <c r="H340">
        <v>1</v>
      </c>
      <c r="R340" t="str">
        <f>IF(COUNTIF($R$5:R339,D340)=0,D340,"\I:")</f>
        <v>\I:</v>
      </c>
      <c r="S340" t="str" cm="1">
        <f t="array" ref="S340">IFERROR("IEA PRODUCT: " &amp; getlist(R340,'Pri flows'!$I$3:$J$68,2),"")</f>
        <v/>
      </c>
      <c r="T340" t="s">
        <v>109</v>
      </c>
      <c r="V340" t="str">
        <f t="shared" si="8"/>
        <v/>
      </c>
    </row>
    <row r="341" spans="2:22">
      <c r="B341" t="s">
        <v>3342</v>
      </c>
      <c r="C341" t="s">
        <v>274</v>
      </c>
      <c r="D341" t="s">
        <v>58</v>
      </c>
      <c r="E341" t="s">
        <v>21</v>
      </c>
      <c r="F341" s="8">
        <v>1</v>
      </c>
      <c r="G341">
        <v>1</v>
      </c>
      <c r="H341">
        <v>1</v>
      </c>
      <c r="R341" t="str">
        <f>IF(COUNTIF($R$5:R340,D341)=0,D341,"\I:")</f>
        <v>\I:</v>
      </c>
      <c r="S341" t="str" cm="1">
        <f t="array" ref="S341">IFERROR("IEA PRODUCT: " &amp; getlist(R341,'Pri flows'!$I$3:$J$68,2),"")</f>
        <v/>
      </c>
      <c r="T341" t="s">
        <v>109</v>
      </c>
      <c r="V341" t="str">
        <f t="shared" si="8"/>
        <v/>
      </c>
    </row>
    <row r="342" spans="2:22">
      <c r="B342" t="s">
        <v>3342</v>
      </c>
      <c r="C342" t="s">
        <v>276</v>
      </c>
      <c r="D342" t="s">
        <v>41</v>
      </c>
      <c r="E342" t="s">
        <v>207</v>
      </c>
      <c r="F342" s="8">
        <v>1</v>
      </c>
      <c r="G342">
        <v>1</v>
      </c>
      <c r="H342">
        <v>1</v>
      </c>
      <c r="R342" t="str">
        <f>IF(COUNTIF($R$5:R341,D342)=0,D342,"\I:")</f>
        <v>\I:</v>
      </c>
      <c r="S342" t="str" cm="1">
        <f t="array" ref="S342">IFERROR("IEA PRODUCT: " &amp; getlist(R342,'Pri flows'!$I$3:$J$68,2),"")</f>
        <v/>
      </c>
      <c r="T342" t="s">
        <v>109</v>
      </c>
      <c r="V342" t="str">
        <f t="shared" si="8"/>
        <v/>
      </c>
    </row>
    <row r="343" spans="2:22">
      <c r="B343" t="s">
        <v>3342</v>
      </c>
      <c r="C343" t="s">
        <v>509</v>
      </c>
      <c r="D343" t="s">
        <v>510</v>
      </c>
      <c r="E343" t="s">
        <v>511</v>
      </c>
      <c r="F343" s="8">
        <v>1</v>
      </c>
      <c r="G343">
        <v>1</v>
      </c>
      <c r="H343">
        <v>1</v>
      </c>
      <c r="R343" t="str">
        <f>IF(COUNTIF($R$5:R342,D343)=0,D343,"\I:")</f>
        <v>\I:</v>
      </c>
      <c r="S343" t="str" cm="1">
        <f t="array" ref="S343">IFERROR("IEA PRODUCT: " &amp; getlist(R343,'Pri flows'!$I$3:$J$68,2),"")</f>
        <v/>
      </c>
      <c r="T343" t="s">
        <v>109</v>
      </c>
      <c r="V343" t="str">
        <f t="shared" si="8"/>
        <v/>
      </c>
    </row>
    <row r="344" spans="2:22">
      <c r="B344" t="s">
        <v>3342</v>
      </c>
      <c r="C344" t="s">
        <v>278</v>
      </c>
      <c r="D344" t="s">
        <v>62</v>
      </c>
      <c r="E344" t="s">
        <v>63</v>
      </c>
      <c r="F344" s="8">
        <v>1</v>
      </c>
      <c r="G344">
        <v>1</v>
      </c>
      <c r="H344">
        <v>1</v>
      </c>
      <c r="R344" t="str">
        <f>IF(COUNTIF($R$5:R343,D344)=0,D344,"\I:")</f>
        <v>\I:</v>
      </c>
      <c r="S344" t="str" cm="1">
        <f t="array" ref="S344">IFERROR("IEA PRODUCT: " &amp; getlist(R344,'Pri flows'!$I$3:$J$68,2),"")</f>
        <v/>
      </c>
      <c r="T344" t="s">
        <v>109</v>
      </c>
      <c r="V344" t="str">
        <f t="shared" si="8"/>
        <v/>
      </c>
    </row>
    <row r="345" spans="2:22">
      <c r="B345" t="s">
        <v>3342</v>
      </c>
      <c r="C345" t="s">
        <v>279</v>
      </c>
      <c r="D345" t="s">
        <v>16</v>
      </c>
      <c r="E345" t="s">
        <v>68</v>
      </c>
      <c r="F345" s="8">
        <v>1</v>
      </c>
      <c r="G345">
        <v>1</v>
      </c>
      <c r="H345">
        <v>1</v>
      </c>
      <c r="R345" t="str">
        <f>IF(COUNTIF($R$5:R344,D345)=0,D345,"\I:")</f>
        <v>\I:</v>
      </c>
      <c r="S345" t="str" cm="1">
        <f t="array" ref="S345">IFERROR("IEA PRODUCT: " &amp; getlist(R345,'Pri flows'!$I$3:$J$68,2),"")</f>
        <v/>
      </c>
      <c r="T345" t="s">
        <v>109</v>
      </c>
      <c r="V345" t="str">
        <f t="shared" si="8"/>
        <v/>
      </c>
    </row>
    <row r="346" spans="2:22">
      <c r="B346" t="s">
        <v>3342</v>
      </c>
      <c r="C346" t="s">
        <v>280</v>
      </c>
      <c r="D346" t="s">
        <v>37</v>
      </c>
      <c r="E346" t="s">
        <v>67</v>
      </c>
      <c r="F346" s="8">
        <v>0.89600000000000002</v>
      </c>
      <c r="G346">
        <v>1</v>
      </c>
      <c r="H346">
        <v>1</v>
      </c>
      <c r="R346" t="str">
        <f>IF(COUNTIF($R$5:R345,D346)=0,D346,"\I:")</f>
        <v>BIOBMU</v>
      </c>
      <c r="S346" t="str" cm="1">
        <f t="array" ref="S346">IFERROR("IEA PRODUCT: " &amp; getlist(R346,'Pri flows'!$I$3:$J$68,2),"")</f>
        <v>IEA PRODUCT: MUNWASTEN,MUNWASTER</v>
      </c>
      <c r="T346" t="s">
        <v>109</v>
      </c>
      <c r="V346" t="str">
        <f t="shared" si="8"/>
        <v/>
      </c>
    </row>
    <row r="347" spans="2:22">
      <c r="B347" t="s">
        <v>3342</v>
      </c>
      <c r="D347" t="s">
        <v>55</v>
      </c>
      <c r="E347" t="s">
        <v>67</v>
      </c>
      <c r="F347" s="8">
        <v>9.1999999999999998E-2</v>
      </c>
      <c r="R347" t="str">
        <f>IF(COUNTIF($R$5:R346,D347)=0,D347,"\I:")</f>
        <v>\I:</v>
      </c>
      <c r="S347" t="str" cm="1">
        <f t="array" ref="S347">IFERROR("IEA PRODUCT: " &amp; getlist(R347,'Pri flows'!$I$3:$J$68,2),"")</f>
        <v/>
      </c>
      <c r="T347" t="s">
        <v>109</v>
      </c>
      <c r="V347" t="str">
        <f t="shared" si="8"/>
        <v/>
      </c>
    </row>
    <row r="348" spans="2:22">
      <c r="B348" t="s">
        <v>3342</v>
      </c>
      <c r="D348" t="s">
        <v>11</v>
      </c>
      <c r="E348" t="s">
        <v>67</v>
      </c>
      <c r="F348" s="8">
        <v>1.2999999999999999E-2</v>
      </c>
      <c r="R348" t="str">
        <f>IF(COUNTIF($R$5:R347,D348)=0,D348,"\I:")</f>
        <v>\I:</v>
      </c>
      <c r="S348" t="str" cm="1">
        <f t="array" ref="S348">IFERROR("IEA PRODUCT: " &amp; getlist(R348,'Pri flows'!$I$3:$J$68,2),"")</f>
        <v/>
      </c>
      <c r="T348" t="s">
        <v>109</v>
      </c>
      <c r="V348" t="str">
        <f t="shared" si="8"/>
        <v/>
      </c>
    </row>
    <row r="349" spans="2:22">
      <c r="B349" t="s">
        <v>3342</v>
      </c>
      <c r="C349" t="s">
        <v>281</v>
      </c>
      <c r="D349" t="s">
        <v>6</v>
      </c>
      <c r="E349" t="s">
        <v>66</v>
      </c>
      <c r="F349" s="8">
        <v>0.92700000000000005</v>
      </c>
      <c r="G349">
        <v>1</v>
      </c>
      <c r="H349">
        <v>1</v>
      </c>
      <c r="R349" t="str">
        <f>IF(COUNTIF($R$5:R348,D349)=0,D349,"\I:")</f>
        <v>\I:</v>
      </c>
      <c r="S349" t="str" cm="1">
        <f t="array" ref="S349">IFERROR("IEA PRODUCT: " &amp; getlist(R349,'Pri flows'!$I$3:$J$68,2),"")</f>
        <v/>
      </c>
      <c r="T349" t="s">
        <v>109</v>
      </c>
      <c r="V349" t="str">
        <f t="shared" si="8"/>
        <v/>
      </c>
    </row>
    <row r="350" spans="2:22">
      <c r="B350" t="s">
        <v>3342</v>
      </c>
      <c r="D350" t="s">
        <v>15</v>
      </c>
      <c r="E350" t="s">
        <v>66</v>
      </c>
      <c r="F350" s="8">
        <v>7.2999999999999995E-2</v>
      </c>
      <c r="R350" t="str">
        <f>IF(COUNTIF($R$5:R349,D350)=0,D350,"\I:")</f>
        <v>\I:</v>
      </c>
      <c r="S350" t="str" cm="1">
        <f t="array" ref="S350">IFERROR("IEA PRODUCT: " &amp; getlist(R350,'Pri flows'!$I$3:$J$68,2),"")</f>
        <v/>
      </c>
      <c r="T350" t="s">
        <v>109</v>
      </c>
      <c r="V350" t="str">
        <f t="shared" si="8"/>
        <v/>
      </c>
    </row>
    <row r="351" spans="2:22">
      <c r="B351" t="s">
        <v>3342</v>
      </c>
      <c r="C351" t="s">
        <v>282</v>
      </c>
      <c r="D351" t="s">
        <v>5</v>
      </c>
      <c r="E351" t="s">
        <v>69</v>
      </c>
      <c r="F351" s="8">
        <v>1</v>
      </c>
      <c r="G351">
        <v>1</v>
      </c>
      <c r="H351">
        <v>1</v>
      </c>
      <c r="R351" t="str">
        <f>IF(COUNTIF($R$5:R350,D351)=0,D351,"\I:")</f>
        <v>\I:</v>
      </c>
      <c r="S351" t="str" cm="1">
        <f t="array" ref="S351">IFERROR("IEA PRODUCT: " &amp; getlist(R351,'Pri flows'!$I$3:$J$68,2),"")</f>
        <v/>
      </c>
      <c r="T351" t="s">
        <v>109</v>
      </c>
      <c r="V351" t="str">
        <f t="shared" si="8"/>
        <v/>
      </c>
    </row>
    <row r="352" spans="2:22">
      <c r="B352" t="s">
        <v>3342</v>
      </c>
      <c r="C352" t="s">
        <v>283</v>
      </c>
      <c r="D352" t="s">
        <v>29</v>
      </c>
      <c r="E352" t="s">
        <v>71</v>
      </c>
      <c r="F352" s="8">
        <v>1</v>
      </c>
      <c r="G352">
        <v>1</v>
      </c>
      <c r="H352">
        <v>1</v>
      </c>
      <c r="R352" t="str">
        <f>IF(COUNTIF($R$5:R351,D352)=0,D352,"\I:")</f>
        <v>\I:</v>
      </c>
      <c r="S352" t="str" cm="1">
        <f t="array" ref="S352">IFERROR("IEA PRODUCT: " &amp; getlist(R352,'Pri flows'!$I$3:$J$68,2),"")</f>
        <v/>
      </c>
      <c r="T352" t="s">
        <v>109</v>
      </c>
      <c r="V352" t="str">
        <f t="shared" si="8"/>
        <v/>
      </c>
    </row>
    <row r="353" spans="2:22">
      <c r="B353" t="s">
        <v>3342</v>
      </c>
      <c r="C353" t="s">
        <v>285</v>
      </c>
      <c r="D353" t="s">
        <v>39</v>
      </c>
      <c r="E353" t="s">
        <v>70</v>
      </c>
      <c r="F353" s="8">
        <v>1</v>
      </c>
      <c r="G353">
        <v>1</v>
      </c>
      <c r="H353">
        <v>1</v>
      </c>
      <c r="R353" t="str">
        <f>IF(COUNTIF($R$5:R352,D353)=0,D353,"\I:")</f>
        <v>\I:</v>
      </c>
      <c r="S353" t="str" cm="1">
        <f t="array" ref="S353">IFERROR("IEA PRODUCT: " &amp; getlist(R353,'Pri flows'!$I$3:$J$68,2),"")</f>
        <v/>
      </c>
      <c r="T353" t="s">
        <v>109</v>
      </c>
      <c r="V353" t="str">
        <f t="shared" si="8"/>
        <v/>
      </c>
    </row>
    <row r="354" spans="2:22">
      <c r="B354" t="s">
        <v>3342</v>
      </c>
      <c r="C354" t="s">
        <v>286</v>
      </c>
      <c r="D354" t="s">
        <v>41</v>
      </c>
      <c r="E354" t="s">
        <v>203</v>
      </c>
      <c r="F354" s="8">
        <v>0.49099999999999999</v>
      </c>
      <c r="G354">
        <v>1</v>
      </c>
      <c r="H354">
        <v>1</v>
      </c>
      <c r="R354" t="str">
        <f>IF(COUNTIF($R$5:R353,D354)=0,D354,"\I:")</f>
        <v>\I:</v>
      </c>
      <c r="S354" t="str" cm="1">
        <f t="array" ref="S354">IFERROR("IEA PRODUCT: " &amp; getlist(R354,'Pri flows'!$I$3:$J$68,2),"")</f>
        <v/>
      </c>
      <c r="T354" t="s">
        <v>109</v>
      </c>
      <c r="V354" t="str">
        <f t="shared" si="8"/>
        <v/>
      </c>
    </row>
    <row r="355" spans="2:22">
      <c r="B355" t="s">
        <v>3342</v>
      </c>
      <c r="D355" t="s">
        <v>58</v>
      </c>
      <c r="E355" t="s">
        <v>203</v>
      </c>
      <c r="F355" s="8">
        <v>0.23599999999999999</v>
      </c>
      <c r="R355" t="str">
        <f>IF(COUNTIF($R$5:R354,D355)=0,D355,"\I:")</f>
        <v>\I:</v>
      </c>
      <c r="S355" t="str" cm="1">
        <f t="array" ref="S355">IFERROR("IEA PRODUCT: " &amp; getlist(R355,'Pri flows'!$I$3:$J$68,2),"")</f>
        <v/>
      </c>
      <c r="T355" t="s">
        <v>109</v>
      </c>
      <c r="V355" t="str">
        <f t="shared" si="8"/>
        <v/>
      </c>
    </row>
    <row r="356" spans="2:22">
      <c r="B356" t="s">
        <v>3342</v>
      </c>
      <c r="D356" t="s">
        <v>14</v>
      </c>
      <c r="E356" t="s">
        <v>203</v>
      </c>
      <c r="F356" s="8">
        <v>0.13600000000000001</v>
      </c>
      <c r="R356" t="str">
        <f>IF(COUNTIF($R$5:R355,D356)=0,D356,"\I:")</f>
        <v>OILASP</v>
      </c>
      <c r="S356" t="str" cm="1">
        <f t="array" ref="S356">IFERROR("IEA PRODUCT: " &amp; getlist(R356,'Pri flows'!$I$3:$J$68,2),"")</f>
        <v>IEA PRODUCT: BITUMEN</v>
      </c>
      <c r="T356" t="s">
        <v>109</v>
      </c>
      <c r="V356" t="str">
        <f t="shared" si="8"/>
        <v/>
      </c>
    </row>
    <row r="357" spans="2:22">
      <c r="B357" t="s">
        <v>3342</v>
      </c>
      <c r="D357" t="s">
        <v>34</v>
      </c>
      <c r="E357" t="s">
        <v>203</v>
      </c>
      <c r="F357" s="8">
        <v>7.0000000000000007E-2</v>
      </c>
      <c r="R357" t="str">
        <f>IF(COUNTIF($R$5:R356,D357)=0,D357,"\I:")</f>
        <v>\I:</v>
      </c>
      <c r="S357" t="str" cm="1">
        <f t="array" ref="S357">IFERROR("IEA PRODUCT: " &amp; getlist(R357,'Pri flows'!$I$3:$J$68,2),"")</f>
        <v/>
      </c>
      <c r="T357" t="s">
        <v>109</v>
      </c>
      <c r="V357" t="str">
        <f t="shared" si="8"/>
        <v/>
      </c>
    </row>
    <row r="358" spans="2:22">
      <c r="B358" t="s">
        <v>3342</v>
      </c>
      <c r="D358" t="s">
        <v>54</v>
      </c>
      <c r="E358" t="s">
        <v>203</v>
      </c>
      <c r="F358" s="8">
        <v>5.6000000000000001E-2</v>
      </c>
      <c r="R358" t="str">
        <f>IF(COUNTIF($R$5:R357,D358)=0,D358,"\I:")</f>
        <v>\I:</v>
      </c>
      <c r="S358" t="str" cm="1">
        <f t="array" ref="S358">IFERROR("IEA PRODUCT: " &amp; getlist(R358,'Pri flows'!$I$3:$J$68,2),"")</f>
        <v/>
      </c>
      <c r="T358" t="s">
        <v>109</v>
      </c>
      <c r="V358" t="str">
        <f t="shared" si="8"/>
        <v/>
      </c>
    </row>
    <row r="359" spans="2:22">
      <c r="B359" t="s">
        <v>3342</v>
      </c>
      <c r="D359" t="s">
        <v>50</v>
      </c>
      <c r="E359" t="s">
        <v>203</v>
      </c>
      <c r="F359" s="8">
        <v>7.0000000000000001E-3</v>
      </c>
      <c r="R359" t="str">
        <f>IF(COUNTIF($R$5:R358,D359)=0,D359,"\I:")</f>
        <v>\I:</v>
      </c>
      <c r="S359" t="str" cm="1">
        <f t="array" ref="S359">IFERROR("IEA PRODUCT: " &amp; getlist(R359,'Pri flows'!$I$3:$J$68,2),"")</f>
        <v/>
      </c>
      <c r="T359" t="s">
        <v>109</v>
      </c>
      <c r="V359" t="str">
        <f t="shared" si="8"/>
        <v/>
      </c>
    </row>
    <row r="360" spans="2:22">
      <c r="B360" t="s">
        <v>3342</v>
      </c>
      <c r="D360" t="s">
        <v>43</v>
      </c>
      <c r="E360" t="s">
        <v>203</v>
      </c>
      <c r="F360" s="8">
        <v>2E-3</v>
      </c>
      <c r="R360" t="str">
        <f>IF(COUNTIF($R$5:R359,D360)=0,D360,"\I:")</f>
        <v>\I:</v>
      </c>
      <c r="S360" t="str" cm="1">
        <f t="array" ref="S360">IFERROR("IEA PRODUCT: " &amp; getlist(R360,'Pri flows'!$I$3:$J$68,2),"")</f>
        <v/>
      </c>
      <c r="T360" t="s">
        <v>109</v>
      </c>
      <c r="V360" t="str">
        <f t="shared" si="8"/>
        <v/>
      </c>
    </row>
    <row r="361" spans="2:22">
      <c r="B361" t="s">
        <v>3342</v>
      </c>
      <c r="D361" t="s">
        <v>36</v>
      </c>
      <c r="E361" t="s">
        <v>203</v>
      </c>
      <c r="F361" s="8">
        <v>1E-3</v>
      </c>
      <c r="R361" t="str">
        <f>IF(COUNTIF($R$5:R360,D361)=0,D361,"\I:")</f>
        <v>\I:</v>
      </c>
      <c r="S361" t="str" cm="1">
        <f t="array" ref="S361">IFERROR("IEA PRODUCT: " &amp; getlist(R361,'Pri flows'!$I$3:$J$68,2),"")</f>
        <v/>
      </c>
      <c r="T361" t="s">
        <v>109</v>
      </c>
      <c r="V361" t="str">
        <f t="shared" si="8"/>
        <v/>
      </c>
    </row>
    <row r="362" spans="2:22">
      <c r="B362" t="s">
        <v>3342</v>
      </c>
      <c r="D362" t="s">
        <v>52</v>
      </c>
      <c r="E362" t="s">
        <v>203</v>
      </c>
      <c r="F362" s="8">
        <v>1E-3</v>
      </c>
      <c r="R362" t="str">
        <f>IF(COUNTIF($R$5:R361,D362)=0,D362,"\I:")</f>
        <v>\I:</v>
      </c>
      <c r="S362" t="str" cm="1">
        <f t="array" ref="S362">IFERROR("IEA PRODUCT: " &amp; getlist(R362,'Pri flows'!$I$3:$J$68,2),"")</f>
        <v/>
      </c>
      <c r="T362" t="s">
        <v>109</v>
      </c>
      <c r="V362" t="str">
        <f t="shared" si="8"/>
        <v/>
      </c>
    </row>
    <row r="363" spans="2:22">
      <c r="B363" t="s">
        <v>3342</v>
      </c>
      <c r="C363" t="s">
        <v>287</v>
      </c>
      <c r="D363" t="s">
        <v>53</v>
      </c>
      <c r="E363" t="s">
        <v>130</v>
      </c>
      <c r="F363" s="8">
        <v>1</v>
      </c>
      <c r="G363">
        <v>1</v>
      </c>
      <c r="H363">
        <v>1</v>
      </c>
      <c r="R363" t="str">
        <f>IF(COUNTIF($R$5:R362,D363)=0,D363,"\I:")</f>
        <v>\I:</v>
      </c>
      <c r="S363" t="str" cm="1">
        <f t="array" ref="S363">IFERROR("IEA PRODUCT: " &amp; getlist(R363,'Pri flows'!$I$3:$J$68,2),"")</f>
        <v/>
      </c>
      <c r="T363" t="s">
        <v>109</v>
      </c>
      <c r="V363" t="str">
        <f t="shared" si="8"/>
        <v/>
      </c>
    </row>
    <row r="364" spans="2:22">
      <c r="B364" t="s">
        <v>3342</v>
      </c>
      <c r="C364" t="s">
        <v>516</v>
      </c>
      <c r="D364" t="s">
        <v>510</v>
      </c>
      <c r="E364" t="s">
        <v>517</v>
      </c>
      <c r="F364" s="8">
        <v>1</v>
      </c>
      <c r="G364">
        <v>1</v>
      </c>
      <c r="H364">
        <v>1</v>
      </c>
      <c r="R364" t="str">
        <f>IF(COUNTIF($R$5:R363,D364)=0,D364,"\I:")</f>
        <v>\I:</v>
      </c>
      <c r="S364" t="str" cm="1">
        <f t="array" ref="S364">IFERROR("IEA PRODUCT: " &amp; getlist(R364,'Pri flows'!$I$3:$J$68,2),"")</f>
        <v/>
      </c>
      <c r="T364" t="s">
        <v>109</v>
      </c>
      <c r="V364" t="str">
        <f t="shared" si="8"/>
        <v/>
      </c>
    </row>
    <row r="365" spans="2:22">
      <c r="B365" t="s">
        <v>3342</v>
      </c>
      <c r="C365" t="s">
        <v>290</v>
      </c>
      <c r="D365" t="s">
        <v>55</v>
      </c>
      <c r="E365" t="s">
        <v>137</v>
      </c>
      <c r="F365" s="8">
        <v>0.96099999999999997</v>
      </c>
      <c r="G365">
        <v>1</v>
      </c>
      <c r="H365">
        <v>1</v>
      </c>
      <c r="R365" t="str">
        <f>IF(COUNTIF($R$5:R364,D365)=0,D365,"\I:")</f>
        <v>\I:</v>
      </c>
      <c r="S365" t="str" cm="1">
        <f t="array" ref="S365">IFERROR("IEA PRODUCT: " &amp; getlist(R365,'Pri flows'!$I$3:$J$68,2),"")</f>
        <v/>
      </c>
      <c r="T365" t="s">
        <v>109</v>
      </c>
      <c r="V365" t="str">
        <f t="shared" si="8"/>
        <v/>
      </c>
    </row>
    <row r="366" spans="2:22">
      <c r="B366" t="s">
        <v>3342</v>
      </c>
      <c r="D366" t="s">
        <v>17</v>
      </c>
      <c r="E366" t="s">
        <v>137</v>
      </c>
      <c r="F366" s="8">
        <v>3.9E-2</v>
      </c>
      <c r="R366" t="str">
        <f>IF(COUNTIF($R$5:R365,D366)=0,D366,"\I:")</f>
        <v>\I:</v>
      </c>
      <c r="S366" t="str" cm="1">
        <f t="array" ref="S366">IFERROR("IEA PRODUCT: " &amp; getlist(R366,'Pri flows'!$I$3:$J$68,2),"")</f>
        <v/>
      </c>
      <c r="T366" t="s">
        <v>109</v>
      </c>
      <c r="V366" t="str">
        <f t="shared" si="8"/>
        <v/>
      </c>
    </row>
    <row r="367" spans="2:22">
      <c r="B367" t="s">
        <v>3342</v>
      </c>
      <c r="C367" t="s">
        <v>291</v>
      </c>
      <c r="D367" t="s">
        <v>6</v>
      </c>
      <c r="E367" t="s">
        <v>135</v>
      </c>
      <c r="F367" s="8">
        <v>0.84899999999999998</v>
      </c>
      <c r="G367">
        <v>1</v>
      </c>
      <c r="H367">
        <v>1</v>
      </c>
      <c r="R367" t="str">
        <f>IF(COUNTIF($R$5:R366,D367)=0,D367,"\I:")</f>
        <v>\I:</v>
      </c>
      <c r="S367" t="str" cm="1">
        <f t="array" ref="S367">IFERROR("IEA PRODUCT: " &amp; getlist(R367,'Pri flows'!$I$3:$J$68,2),"")</f>
        <v/>
      </c>
      <c r="T367" t="s">
        <v>109</v>
      </c>
      <c r="V367" t="str">
        <f t="shared" si="8"/>
        <v/>
      </c>
    </row>
    <row r="368" spans="2:22">
      <c r="B368" t="s">
        <v>3342</v>
      </c>
      <c r="D368" t="s">
        <v>15</v>
      </c>
      <c r="E368" t="s">
        <v>135</v>
      </c>
      <c r="F368" s="8">
        <v>0.151</v>
      </c>
      <c r="R368" t="str">
        <f>IF(COUNTIF($R$5:R367,D368)=0,D368,"\I:")</f>
        <v>\I:</v>
      </c>
      <c r="S368" t="str" cm="1">
        <f t="array" ref="S368">IFERROR("IEA PRODUCT: " &amp; getlist(R368,'Pri flows'!$I$3:$J$68,2),"")</f>
        <v/>
      </c>
      <c r="T368" t="s">
        <v>109</v>
      </c>
      <c r="V368" t="str">
        <f t="shared" si="8"/>
        <v/>
      </c>
    </row>
    <row r="369" spans="2:22">
      <c r="B369" t="s">
        <v>3342</v>
      </c>
      <c r="C369" t="s">
        <v>292</v>
      </c>
      <c r="D369" t="s">
        <v>5</v>
      </c>
      <c r="E369" t="s">
        <v>140</v>
      </c>
      <c r="F369" s="8">
        <v>1</v>
      </c>
      <c r="G369">
        <v>1</v>
      </c>
      <c r="H369">
        <v>1</v>
      </c>
      <c r="R369" t="str">
        <f>IF(COUNTIF($R$5:R368,D369)=0,D369,"\I:")</f>
        <v>\I:</v>
      </c>
      <c r="S369" t="str" cm="1">
        <f t="array" ref="S369">IFERROR("IEA PRODUCT: " &amp; getlist(R369,'Pri flows'!$I$3:$J$68,2),"")</f>
        <v/>
      </c>
      <c r="T369" t="s">
        <v>109</v>
      </c>
      <c r="V369" t="str">
        <f t="shared" si="8"/>
        <v/>
      </c>
    </row>
    <row r="370" spans="2:22">
      <c r="B370" t="s">
        <v>3342</v>
      </c>
      <c r="C370" t="s">
        <v>293</v>
      </c>
      <c r="D370" t="s">
        <v>27</v>
      </c>
      <c r="E370" t="s">
        <v>141</v>
      </c>
      <c r="F370" s="8">
        <v>1</v>
      </c>
      <c r="G370">
        <v>1</v>
      </c>
      <c r="H370">
        <v>1</v>
      </c>
      <c r="R370" t="str">
        <f>IF(COUNTIF($R$5:R369,D370)=0,D370,"\I:")</f>
        <v>\I:</v>
      </c>
      <c r="S370" t="str" cm="1">
        <f t="array" ref="S370">IFERROR("IEA PRODUCT: " &amp; getlist(R370,'Pri flows'!$I$3:$J$68,2),"")</f>
        <v/>
      </c>
      <c r="T370" t="s">
        <v>109</v>
      </c>
      <c r="V370" t="str">
        <f t="shared" si="8"/>
        <v/>
      </c>
    </row>
    <row r="371" spans="2:22">
      <c r="B371" t="s">
        <v>3342</v>
      </c>
      <c r="C371" t="s">
        <v>294</v>
      </c>
      <c r="D371" t="s">
        <v>29</v>
      </c>
      <c r="E371" t="s">
        <v>142</v>
      </c>
      <c r="F371" s="8">
        <v>1</v>
      </c>
      <c r="G371">
        <v>1</v>
      </c>
      <c r="H371">
        <v>1</v>
      </c>
      <c r="R371" t="str">
        <f>IF(COUNTIF($R$5:R370,D371)=0,D371,"\I:")</f>
        <v>\I:</v>
      </c>
      <c r="S371" t="str" cm="1">
        <f t="array" ref="S371">IFERROR("IEA PRODUCT: " &amp; getlist(R371,'Pri flows'!$I$3:$J$68,2),"")</f>
        <v/>
      </c>
      <c r="T371" t="s">
        <v>109</v>
      </c>
      <c r="V371" t="str">
        <f t="shared" si="8"/>
        <v/>
      </c>
    </row>
    <row r="372" spans="2:22">
      <c r="B372" t="s">
        <v>3342</v>
      </c>
      <c r="C372" t="s">
        <v>295</v>
      </c>
      <c r="D372" t="s">
        <v>52</v>
      </c>
      <c r="E372" t="s">
        <v>136</v>
      </c>
      <c r="F372" s="8">
        <v>1</v>
      </c>
      <c r="G372">
        <v>1</v>
      </c>
      <c r="H372">
        <v>1</v>
      </c>
      <c r="R372" t="str">
        <f>IF(COUNTIF($R$5:R371,D372)=0,D372,"\I:")</f>
        <v>\I:</v>
      </c>
      <c r="S372" t="str" cm="1">
        <f t="array" ref="S372">IFERROR("IEA PRODUCT: " &amp; getlist(R372,'Pri flows'!$I$3:$J$68,2),"")</f>
        <v/>
      </c>
      <c r="T372" t="s">
        <v>109</v>
      </c>
      <c r="V372" t="str">
        <f t="shared" si="8"/>
        <v/>
      </c>
    </row>
    <row r="373" spans="2:22">
      <c r="B373" t="s">
        <v>3342</v>
      </c>
      <c r="C373" t="s">
        <v>296</v>
      </c>
      <c r="D373" t="s">
        <v>34</v>
      </c>
      <c r="E373" t="s">
        <v>143</v>
      </c>
      <c r="F373" s="8">
        <v>1</v>
      </c>
      <c r="G373">
        <v>1</v>
      </c>
      <c r="H373">
        <v>1</v>
      </c>
      <c r="R373" t="str">
        <f>IF(COUNTIF($R$5:R372,D373)=0,D373,"\I:")</f>
        <v>\I:</v>
      </c>
      <c r="S373" t="str" cm="1">
        <f t="array" ref="S373">IFERROR("IEA PRODUCT: " &amp; getlist(R373,'Pri flows'!$I$3:$J$68,2),"")</f>
        <v/>
      </c>
      <c r="T373" t="s">
        <v>109</v>
      </c>
      <c r="V373" t="str">
        <f t="shared" si="8"/>
        <v/>
      </c>
    </row>
    <row r="374" spans="2:22">
      <c r="B374" t="s">
        <v>3342</v>
      </c>
      <c r="C374" t="s">
        <v>297</v>
      </c>
      <c r="D374" t="s">
        <v>39</v>
      </c>
      <c r="E374" t="s">
        <v>138</v>
      </c>
      <c r="F374" s="8">
        <v>1</v>
      </c>
      <c r="G374">
        <v>1</v>
      </c>
      <c r="H374">
        <v>1</v>
      </c>
      <c r="R374" t="str">
        <f>IF(COUNTIF($R$5:R373,D374)=0,D374,"\I:")</f>
        <v>\I:</v>
      </c>
      <c r="S374" t="str" cm="1">
        <f t="array" ref="S374">IFERROR("IEA PRODUCT: " &amp; getlist(R374,'Pri flows'!$I$3:$J$68,2),"")</f>
        <v/>
      </c>
      <c r="T374" t="s">
        <v>109</v>
      </c>
      <c r="V374" t="str">
        <f t="shared" si="8"/>
        <v/>
      </c>
    </row>
    <row r="375" spans="2:22">
      <c r="B375" t="s">
        <v>3342</v>
      </c>
      <c r="C375" t="s">
        <v>298</v>
      </c>
      <c r="D375" t="s">
        <v>41</v>
      </c>
      <c r="E375" t="s">
        <v>139</v>
      </c>
      <c r="F375" s="8">
        <v>0.77</v>
      </c>
      <c r="G375">
        <v>1</v>
      </c>
      <c r="H375">
        <v>1</v>
      </c>
      <c r="R375" t="str">
        <f>IF(COUNTIF($R$5:R374,D375)=0,D375,"\I:")</f>
        <v>\I:</v>
      </c>
      <c r="S375" t="str" cm="1">
        <f t="array" ref="S375">IFERROR("IEA PRODUCT: " &amp; getlist(R375,'Pri flows'!$I$3:$J$68,2),"")</f>
        <v/>
      </c>
      <c r="T375" t="s">
        <v>109</v>
      </c>
      <c r="V375" t="str">
        <f t="shared" si="8"/>
        <v/>
      </c>
    </row>
    <row r="376" spans="2:22">
      <c r="B376" t="s">
        <v>3342</v>
      </c>
      <c r="D376" t="s">
        <v>43</v>
      </c>
      <c r="E376" t="s">
        <v>139</v>
      </c>
      <c r="F376" s="8">
        <v>0.20399999999999999</v>
      </c>
      <c r="R376" t="str">
        <f>IF(COUNTIF($R$5:R375,D376)=0,D376,"\I:")</f>
        <v>\I:</v>
      </c>
      <c r="S376" t="str" cm="1">
        <f t="array" ref="S376">IFERROR("IEA PRODUCT: " &amp; getlist(R376,'Pri flows'!$I$3:$J$68,2),"")</f>
        <v/>
      </c>
      <c r="T376" t="s">
        <v>109</v>
      </c>
      <c r="V376" t="str">
        <f t="shared" si="8"/>
        <v/>
      </c>
    </row>
    <row r="377" spans="2:22">
      <c r="B377" t="s">
        <v>3342</v>
      </c>
      <c r="D377" t="s">
        <v>50</v>
      </c>
      <c r="E377" t="s">
        <v>139</v>
      </c>
      <c r="F377" s="8">
        <v>2.4E-2</v>
      </c>
      <c r="R377" t="str">
        <f>IF(COUNTIF($R$5:R376,D377)=0,D377,"\I:")</f>
        <v>\I:</v>
      </c>
      <c r="S377" t="str" cm="1">
        <f t="array" ref="S377">IFERROR("IEA PRODUCT: " &amp; getlist(R377,'Pri flows'!$I$3:$J$68,2),"")</f>
        <v/>
      </c>
      <c r="T377" t="s">
        <v>109</v>
      </c>
      <c r="V377" t="str">
        <f t="shared" si="8"/>
        <v/>
      </c>
    </row>
    <row r="378" spans="2:22">
      <c r="B378" t="s">
        <v>3342</v>
      </c>
      <c r="D378" t="s">
        <v>58</v>
      </c>
      <c r="E378" t="s">
        <v>139</v>
      </c>
      <c r="F378" s="8">
        <v>1E-3</v>
      </c>
      <c r="R378" t="str">
        <f>IF(COUNTIF($R$5:R377,D378)=0,D378,"\I:")</f>
        <v>\I:</v>
      </c>
      <c r="S378" t="str" cm="1">
        <f t="array" ref="S378">IFERROR("IEA PRODUCT: " &amp; getlist(R378,'Pri flows'!$I$3:$J$68,2),"")</f>
        <v/>
      </c>
      <c r="T378" t="s">
        <v>109</v>
      </c>
      <c r="V378" t="str">
        <f t="shared" si="8"/>
        <v/>
      </c>
    </row>
    <row r="379" spans="2:22">
      <c r="B379" t="s">
        <v>3342</v>
      </c>
      <c r="D379" t="s">
        <v>36</v>
      </c>
      <c r="E379" t="s">
        <v>139</v>
      </c>
      <c r="F379" s="8">
        <v>1E-3</v>
      </c>
      <c r="R379" t="str">
        <f>IF(COUNTIF($R$5:R378,D379)=0,D379,"\I:")</f>
        <v>\I:</v>
      </c>
      <c r="S379" t="str" cm="1">
        <f t="array" ref="S379">IFERROR("IEA PRODUCT: " &amp; getlist(R379,'Pri flows'!$I$3:$J$68,2),"")</f>
        <v/>
      </c>
      <c r="T379" t="s">
        <v>109</v>
      </c>
      <c r="V379" t="str">
        <f t="shared" si="8"/>
        <v/>
      </c>
    </row>
    <row r="380" spans="2:22">
      <c r="B380" t="s">
        <v>3342</v>
      </c>
      <c r="C380" t="s">
        <v>522</v>
      </c>
      <c r="D380" t="s">
        <v>503</v>
      </c>
      <c r="E380" t="s">
        <v>523</v>
      </c>
      <c r="F380" s="8">
        <v>1</v>
      </c>
      <c r="G380">
        <v>1</v>
      </c>
      <c r="H380">
        <v>1</v>
      </c>
      <c r="R380" t="str">
        <f>IF(COUNTIF($R$5:R379,D380)=0,D380,"\I:")</f>
        <v>\I:</v>
      </c>
      <c r="S380" t="str" cm="1">
        <f t="array" ref="S380">IFERROR("IEA PRODUCT: " &amp; getlist(R380,'Pri flows'!$I$3:$J$68,2),"")</f>
        <v/>
      </c>
      <c r="T380" t="s">
        <v>109</v>
      </c>
      <c r="V380" t="str">
        <f t="shared" si="8"/>
        <v/>
      </c>
    </row>
    <row r="381" spans="2:22">
      <c r="B381" t="s">
        <v>3342</v>
      </c>
      <c r="C381" t="s">
        <v>300</v>
      </c>
      <c r="D381" t="s">
        <v>16</v>
      </c>
      <c r="E381" t="s">
        <v>128</v>
      </c>
      <c r="F381" s="8">
        <v>1</v>
      </c>
      <c r="G381">
        <v>1</v>
      </c>
      <c r="H381">
        <v>1</v>
      </c>
      <c r="R381" t="str">
        <f>IF(COUNTIF($R$5:R380,D381)=0,D381,"\I:")</f>
        <v>\I:</v>
      </c>
      <c r="S381" t="str" cm="1">
        <f t="array" ref="S381">IFERROR("IEA PRODUCT: " &amp; getlist(R381,'Pri flows'!$I$3:$J$68,2),"")</f>
        <v/>
      </c>
      <c r="T381" t="s">
        <v>109</v>
      </c>
      <c r="V381" t="str">
        <f t="shared" si="8"/>
        <v/>
      </c>
    </row>
    <row r="382" spans="2:22">
      <c r="B382" t="s">
        <v>3342</v>
      </c>
      <c r="C382" t="s">
        <v>301</v>
      </c>
      <c r="D382" t="s">
        <v>55</v>
      </c>
      <c r="E382" t="s">
        <v>122</v>
      </c>
      <c r="F382" s="8">
        <v>0.72499999999999998</v>
      </c>
      <c r="G382">
        <v>1</v>
      </c>
      <c r="H382">
        <v>1</v>
      </c>
      <c r="R382" t="str">
        <f>IF(COUNTIF($R$5:R381,D382)=0,D382,"\I:")</f>
        <v>\I:</v>
      </c>
      <c r="S382" t="str" cm="1">
        <f t="array" ref="S382">IFERROR("IEA PRODUCT: " &amp; getlist(R382,'Pri flows'!$I$3:$J$68,2),"")</f>
        <v/>
      </c>
      <c r="T382" t="s">
        <v>109</v>
      </c>
      <c r="V382" t="str">
        <f t="shared" si="8"/>
        <v/>
      </c>
    </row>
    <row r="383" spans="2:22">
      <c r="B383" t="s">
        <v>3342</v>
      </c>
      <c r="D383" t="s">
        <v>17</v>
      </c>
      <c r="E383" t="s">
        <v>122</v>
      </c>
      <c r="F383" s="8">
        <v>0.27500000000000002</v>
      </c>
      <c r="R383" t="str">
        <f>IF(COUNTIF($R$5:R382,D383)=0,D383,"\I:")</f>
        <v>\I:</v>
      </c>
      <c r="S383" t="str" cm="1">
        <f t="array" ref="S383">IFERROR("IEA PRODUCT: " &amp; getlist(R383,'Pri flows'!$I$3:$J$68,2),"")</f>
        <v/>
      </c>
      <c r="T383" t="s">
        <v>109</v>
      </c>
      <c r="V383" t="str">
        <f t="shared" si="8"/>
        <v/>
      </c>
    </row>
    <row r="384" spans="2:22">
      <c r="B384" t="s">
        <v>3342</v>
      </c>
      <c r="C384" t="s">
        <v>302</v>
      </c>
      <c r="D384" t="s">
        <v>6</v>
      </c>
      <c r="E384" t="s">
        <v>124</v>
      </c>
      <c r="F384" s="8">
        <v>0.76500000000000001</v>
      </c>
      <c r="G384">
        <v>1</v>
      </c>
      <c r="H384">
        <v>1</v>
      </c>
      <c r="R384" t="str">
        <f>IF(COUNTIF($R$5:R383,D384)=0,D384,"\I:")</f>
        <v>\I:</v>
      </c>
      <c r="S384" t="str" cm="1">
        <f t="array" ref="S384">IFERROR("IEA PRODUCT: " &amp; getlist(R384,'Pri flows'!$I$3:$J$68,2),"")</f>
        <v/>
      </c>
      <c r="T384" t="s">
        <v>109</v>
      </c>
      <c r="V384" t="str">
        <f t="shared" si="8"/>
        <v/>
      </c>
    </row>
    <row r="385" spans="2:22">
      <c r="B385" t="s">
        <v>3342</v>
      </c>
      <c r="D385" t="s">
        <v>117</v>
      </c>
      <c r="E385" t="s">
        <v>124</v>
      </c>
      <c r="F385" s="8">
        <v>0.22800000000000001</v>
      </c>
      <c r="R385" t="str">
        <f>IF(COUNTIF($R$5:R384,D385)=0,D385,"\I:")</f>
        <v>\I:</v>
      </c>
      <c r="S385" t="str" cm="1">
        <f t="array" ref="S385">IFERROR("IEA PRODUCT: " &amp; getlist(R385,'Pri flows'!$I$3:$J$68,2),"")</f>
        <v/>
      </c>
      <c r="T385" t="s">
        <v>109</v>
      </c>
      <c r="V385" t="str">
        <f t="shared" si="8"/>
        <v/>
      </c>
    </row>
    <row r="386" spans="2:22">
      <c r="B386" t="s">
        <v>3342</v>
      </c>
      <c r="D386" t="s">
        <v>15</v>
      </c>
      <c r="E386" t="s">
        <v>124</v>
      </c>
      <c r="F386" s="8">
        <v>6.0000000000000001E-3</v>
      </c>
      <c r="R386" t="str">
        <f>IF(COUNTIF($R$5:R385,D386)=0,D386,"\I:")</f>
        <v>\I:</v>
      </c>
      <c r="S386" t="str" cm="1">
        <f t="array" ref="S386">IFERROR("IEA PRODUCT: " &amp; getlist(R386,'Pri flows'!$I$3:$J$68,2),"")</f>
        <v/>
      </c>
      <c r="T386" t="s">
        <v>109</v>
      </c>
      <c r="V386" t="str">
        <f t="shared" si="8"/>
        <v/>
      </c>
    </row>
    <row r="387" spans="2:22">
      <c r="B387" t="s">
        <v>3342</v>
      </c>
      <c r="C387" t="s">
        <v>303</v>
      </c>
      <c r="D387" t="s">
        <v>19</v>
      </c>
      <c r="E387" t="s">
        <v>131</v>
      </c>
      <c r="F387" s="8">
        <v>1</v>
      </c>
      <c r="G387">
        <v>1</v>
      </c>
      <c r="H387">
        <v>1</v>
      </c>
      <c r="R387" t="str">
        <f>IF(COUNTIF($R$5:R386,D387)=0,D387,"\I:")</f>
        <v>\I:</v>
      </c>
      <c r="S387" t="str" cm="1">
        <f t="array" ref="S387">IFERROR("IEA PRODUCT: " &amp; getlist(R387,'Pri flows'!$I$3:$J$68,2),"")</f>
        <v/>
      </c>
      <c r="T387" t="s">
        <v>109</v>
      </c>
      <c r="V387" t="str">
        <f t="shared" si="8"/>
        <v/>
      </c>
    </row>
    <row r="388" spans="2:22">
      <c r="B388" t="s">
        <v>3342</v>
      </c>
      <c r="C388" t="s">
        <v>304</v>
      </c>
      <c r="D388" t="s">
        <v>5</v>
      </c>
      <c r="E388" t="s">
        <v>127</v>
      </c>
      <c r="F388" s="8">
        <v>1</v>
      </c>
      <c r="G388">
        <v>1</v>
      </c>
      <c r="H388">
        <v>1</v>
      </c>
      <c r="R388" t="str">
        <f>IF(COUNTIF($R$5:R387,D388)=0,D388,"\I:")</f>
        <v>\I:</v>
      </c>
      <c r="S388" t="str" cm="1">
        <f t="array" ref="S388">IFERROR("IEA PRODUCT: " &amp; getlist(R388,'Pri flows'!$I$3:$J$68,2),"")</f>
        <v/>
      </c>
      <c r="T388" t="s">
        <v>109</v>
      </c>
      <c r="V388" t="str">
        <f t="shared" si="8"/>
        <v/>
      </c>
    </row>
    <row r="389" spans="2:22">
      <c r="B389" t="s">
        <v>3342</v>
      </c>
      <c r="C389" t="s">
        <v>305</v>
      </c>
      <c r="D389" t="s">
        <v>29</v>
      </c>
      <c r="E389" t="s">
        <v>129</v>
      </c>
      <c r="F389" s="8">
        <v>1</v>
      </c>
      <c r="G389">
        <v>1</v>
      </c>
      <c r="H389">
        <v>1</v>
      </c>
      <c r="R389" t="str">
        <f>IF(COUNTIF($R$5:R388,D389)=0,D389,"\I:")</f>
        <v>\I:</v>
      </c>
      <c r="S389" t="str" cm="1">
        <f t="array" ref="S389">IFERROR("IEA PRODUCT: " &amp; getlist(R389,'Pri flows'!$I$3:$J$68,2),"")</f>
        <v/>
      </c>
      <c r="T389" t="s">
        <v>109</v>
      </c>
      <c r="V389" t="str">
        <f t="shared" ref="V389:V452" si="12">IFERROR(VLOOKUP($R389,$AJ$4:$AL$22,2,FALSE),"")</f>
        <v/>
      </c>
    </row>
    <row r="390" spans="2:22">
      <c r="B390" t="s">
        <v>3342</v>
      </c>
      <c r="C390" t="s">
        <v>306</v>
      </c>
      <c r="D390" t="s">
        <v>39</v>
      </c>
      <c r="E390" t="s">
        <v>126</v>
      </c>
      <c r="F390" s="8">
        <v>1</v>
      </c>
      <c r="G390">
        <v>1</v>
      </c>
      <c r="H390">
        <v>1</v>
      </c>
      <c r="R390" t="str">
        <f>IF(COUNTIF($R$5:R389,D390)=0,D390,"\I:")</f>
        <v>\I:</v>
      </c>
      <c r="S390" t="str" cm="1">
        <f t="array" ref="S390">IFERROR("IEA PRODUCT: " &amp; getlist(R390,'Pri flows'!$I$3:$J$68,2),"")</f>
        <v/>
      </c>
      <c r="T390" t="s">
        <v>109</v>
      </c>
      <c r="V390" t="str">
        <f t="shared" si="12"/>
        <v/>
      </c>
    </row>
    <row r="391" spans="2:22">
      <c r="B391" t="s">
        <v>3342</v>
      </c>
      <c r="C391" t="s">
        <v>307</v>
      </c>
      <c r="D391" t="s">
        <v>20</v>
      </c>
      <c r="E391" t="s">
        <v>123</v>
      </c>
      <c r="F391" s="8">
        <v>0.89500000000000002</v>
      </c>
      <c r="G391">
        <v>1</v>
      </c>
      <c r="H391">
        <v>1</v>
      </c>
      <c r="R391" t="str">
        <f>IF(COUNTIF($R$5:R390,D391)=0,D391,"\I:")</f>
        <v>\I:</v>
      </c>
      <c r="S391" t="str" cm="1">
        <f t="array" ref="S391">IFERROR("IEA PRODUCT: " &amp; getlist(R391,'Pri flows'!$I$3:$J$68,2),"")</f>
        <v/>
      </c>
      <c r="T391" t="s">
        <v>109</v>
      </c>
      <c r="V391" t="str">
        <f t="shared" si="12"/>
        <v/>
      </c>
    </row>
    <row r="392" spans="2:22">
      <c r="B392" t="s">
        <v>3342</v>
      </c>
      <c r="D392" t="s">
        <v>50</v>
      </c>
      <c r="E392" t="s">
        <v>123</v>
      </c>
      <c r="F392" s="8">
        <v>0.105</v>
      </c>
      <c r="R392" t="str">
        <f>IF(COUNTIF($R$5:R391,D392)=0,D392,"\I:")</f>
        <v>\I:</v>
      </c>
      <c r="S392" t="str" cm="1">
        <f t="array" ref="S392">IFERROR("IEA PRODUCT: " &amp; getlist(R392,'Pri flows'!$I$3:$J$68,2),"")</f>
        <v/>
      </c>
      <c r="T392" t="s">
        <v>109</v>
      </c>
      <c r="V392" t="str">
        <f t="shared" si="12"/>
        <v/>
      </c>
    </row>
    <row r="393" spans="2:22">
      <c r="B393" t="s">
        <v>3342</v>
      </c>
      <c r="C393" t="s">
        <v>308</v>
      </c>
      <c r="D393" t="s">
        <v>57</v>
      </c>
      <c r="E393" t="s">
        <v>132</v>
      </c>
      <c r="F393" s="8">
        <v>1</v>
      </c>
      <c r="G393">
        <v>1</v>
      </c>
      <c r="H393">
        <v>1</v>
      </c>
      <c r="R393" t="str">
        <f>IF(COUNTIF($R$5:R392,D393)=0,D393,"\I:")</f>
        <v>\I:</v>
      </c>
      <c r="S393" t="str" cm="1">
        <f t="array" ref="S393">IFERROR("IEA PRODUCT: " &amp; getlist(R393,'Pri flows'!$I$3:$J$68,2),"")</f>
        <v/>
      </c>
      <c r="T393" t="s">
        <v>109</v>
      </c>
      <c r="V393" t="str">
        <f t="shared" si="12"/>
        <v/>
      </c>
    </row>
    <row r="394" spans="2:22">
      <c r="B394" t="s">
        <v>3342</v>
      </c>
      <c r="C394" t="s">
        <v>309</v>
      </c>
      <c r="D394" t="s">
        <v>41</v>
      </c>
      <c r="E394" t="s">
        <v>133</v>
      </c>
      <c r="F394" s="8">
        <v>0.71599999999999997</v>
      </c>
      <c r="G394">
        <v>1</v>
      </c>
      <c r="H394">
        <v>1</v>
      </c>
      <c r="R394" t="str">
        <f>IF(COUNTIF($R$5:R393,D394)=0,D394,"\I:")</f>
        <v>\I:</v>
      </c>
      <c r="S394" t="str" cm="1">
        <f t="array" ref="S394">IFERROR("IEA PRODUCT: " &amp; getlist(R394,'Pri flows'!$I$3:$J$68,2),"")</f>
        <v/>
      </c>
      <c r="T394" t="s">
        <v>109</v>
      </c>
      <c r="V394" t="str">
        <f t="shared" si="12"/>
        <v/>
      </c>
    </row>
    <row r="395" spans="2:22">
      <c r="B395" t="s">
        <v>3342</v>
      </c>
      <c r="D395" t="s">
        <v>34</v>
      </c>
      <c r="E395" t="s">
        <v>133</v>
      </c>
      <c r="F395" s="8">
        <v>0.28299999999999997</v>
      </c>
      <c r="R395" t="str">
        <f>IF(COUNTIF($R$5:R394,D395)=0,D395,"\I:")</f>
        <v>\I:</v>
      </c>
      <c r="S395" t="str" cm="1">
        <f t="array" ref="S395">IFERROR("IEA PRODUCT: " &amp; getlist(R395,'Pri flows'!$I$3:$J$68,2),"")</f>
        <v/>
      </c>
      <c r="T395" t="s">
        <v>109</v>
      </c>
      <c r="V395" t="str">
        <f t="shared" si="12"/>
        <v/>
      </c>
    </row>
    <row r="396" spans="2:22">
      <c r="B396" t="s">
        <v>3342</v>
      </c>
      <c r="D396" t="s">
        <v>43</v>
      </c>
      <c r="E396" t="s">
        <v>133</v>
      </c>
      <c r="F396" s="8">
        <v>1E-3</v>
      </c>
      <c r="R396" t="str">
        <f>IF(COUNTIF($R$5:R395,D396)=0,D396,"\I:")</f>
        <v>\I:</v>
      </c>
      <c r="S396" t="str" cm="1">
        <f t="array" ref="S396">IFERROR("IEA PRODUCT: " &amp; getlist(R396,'Pri flows'!$I$3:$J$68,2),"")</f>
        <v/>
      </c>
      <c r="T396" t="s">
        <v>109</v>
      </c>
      <c r="V396" t="str">
        <f t="shared" si="12"/>
        <v/>
      </c>
    </row>
    <row r="397" spans="2:22">
      <c r="B397" t="s">
        <v>3342</v>
      </c>
      <c r="C397" t="s">
        <v>310</v>
      </c>
      <c r="D397" t="s">
        <v>9</v>
      </c>
      <c r="E397" t="s">
        <v>10</v>
      </c>
      <c r="F397" s="8">
        <v>1</v>
      </c>
      <c r="G397">
        <v>1</v>
      </c>
      <c r="H397">
        <v>1</v>
      </c>
      <c r="R397" t="str">
        <f>IF(COUNTIF($R$5:R396,D397)=0,D397,"\I:")</f>
        <v>\I:</v>
      </c>
      <c r="S397" t="str" cm="1">
        <f t="array" ref="S397">IFERROR("IEA PRODUCT: " &amp; getlist(R397,'Pri flows'!$I$3:$J$68,2),"")</f>
        <v/>
      </c>
      <c r="T397" t="s">
        <v>109</v>
      </c>
      <c r="V397" t="str">
        <f t="shared" si="12"/>
        <v/>
      </c>
    </row>
    <row r="398" spans="2:22">
      <c r="B398" t="s">
        <v>3342</v>
      </c>
      <c r="C398" t="s">
        <v>312</v>
      </c>
      <c r="D398" t="s">
        <v>55</v>
      </c>
      <c r="E398" t="s">
        <v>18</v>
      </c>
      <c r="F398" s="8">
        <v>1</v>
      </c>
      <c r="G398">
        <v>1</v>
      </c>
      <c r="H398">
        <v>1</v>
      </c>
      <c r="R398" t="str">
        <f>IF(COUNTIF($R$5:R397,D398)=0,D398,"\I:")</f>
        <v>\I:</v>
      </c>
      <c r="S398" t="str" cm="1">
        <f t="array" ref="S398">IFERROR("IEA PRODUCT: " &amp; getlist(R398,'Pri flows'!$I$3:$J$68,2),"")</f>
        <v/>
      </c>
      <c r="T398" t="s">
        <v>109</v>
      </c>
      <c r="V398" t="str">
        <f t="shared" si="12"/>
        <v/>
      </c>
    </row>
    <row r="399" spans="2:22">
      <c r="B399" t="s">
        <v>3342</v>
      </c>
      <c r="C399" t="s">
        <v>313</v>
      </c>
      <c r="D399" t="s">
        <v>6</v>
      </c>
      <c r="E399" t="s">
        <v>7</v>
      </c>
      <c r="F399" s="8">
        <v>0.75900000000000001</v>
      </c>
      <c r="G399">
        <v>1</v>
      </c>
      <c r="H399">
        <v>1</v>
      </c>
      <c r="R399" t="str">
        <f>IF(COUNTIF($R$5:R398,D399)=0,D399,"\I:")</f>
        <v>\I:</v>
      </c>
      <c r="S399" t="str" cm="1">
        <f t="array" ref="S399">IFERROR("IEA PRODUCT: " &amp; getlist(R399,'Pri flows'!$I$3:$J$68,2),"")</f>
        <v/>
      </c>
      <c r="T399" t="s">
        <v>109</v>
      </c>
      <c r="V399" t="str">
        <f t="shared" si="12"/>
        <v/>
      </c>
    </row>
    <row r="400" spans="2:22">
      <c r="B400" t="s">
        <v>3342</v>
      </c>
      <c r="D400" t="s">
        <v>15</v>
      </c>
      <c r="E400" t="s">
        <v>7</v>
      </c>
      <c r="F400" s="8">
        <v>0.24099999999999999</v>
      </c>
      <c r="R400" t="str">
        <f>IF(COUNTIF($R$5:R399,D400)=0,D400,"\I:")</f>
        <v>\I:</v>
      </c>
      <c r="S400" t="str" cm="1">
        <f t="array" ref="S400">IFERROR("IEA PRODUCT: " &amp; getlist(R400,'Pri flows'!$I$3:$J$68,2),"")</f>
        <v/>
      </c>
      <c r="T400" t="s">
        <v>109</v>
      </c>
      <c r="V400" t="str">
        <f t="shared" si="12"/>
        <v/>
      </c>
    </row>
    <row r="401" spans="2:22">
      <c r="B401" t="s">
        <v>3342</v>
      </c>
      <c r="C401" t="s">
        <v>314</v>
      </c>
      <c r="D401" t="s">
        <v>41</v>
      </c>
      <c r="E401" t="s">
        <v>42</v>
      </c>
      <c r="F401" s="8">
        <v>1</v>
      </c>
      <c r="G401">
        <v>1</v>
      </c>
      <c r="H401">
        <v>1</v>
      </c>
      <c r="R401" t="str">
        <f>IF(COUNTIF($R$5:R400,D401)=0,D401,"\I:")</f>
        <v>\I:</v>
      </c>
      <c r="S401" t="str" cm="1">
        <f t="array" ref="S401">IFERROR("IEA PRODUCT: " &amp; getlist(R401,'Pri flows'!$I$3:$J$68,2),"")</f>
        <v/>
      </c>
      <c r="T401" t="s">
        <v>109</v>
      </c>
      <c r="V401" t="str">
        <f t="shared" si="12"/>
        <v/>
      </c>
    </row>
    <row r="402" spans="2:22">
      <c r="B402" t="s">
        <v>3342</v>
      </c>
      <c r="C402" t="s">
        <v>315</v>
      </c>
      <c r="D402" t="s">
        <v>5</v>
      </c>
      <c r="E402" t="s">
        <v>22</v>
      </c>
      <c r="F402" s="8">
        <v>1</v>
      </c>
      <c r="G402">
        <v>1</v>
      </c>
      <c r="H402">
        <v>1</v>
      </c>
      <c r="R402" t="str">
        <f>IF(COUNTIF($R$5:R401,D402)=0,D402,"\I:")</f>
        <v>\I:</v>
      </c>
      <c r="S402" t="str" cm="1">
        <f t="array" ref="S402">IFERROR("IEA PRODUCT: " &amp; getlist(R402,'Pri flows'!$I$3:$J$68,2),"")</f>
        <v/>
      </c>
      <c r="T402" t="s">
        <v>109</v>
      </c>
      <c r="V402" t="str">
        <f t="shared" si="12"/>
        <v/>
      </c>
    </row>
    <row r="403" spans="2:22">
      <c r="B403" t="s">
        <v>3342</v>
      </c>
      <c r="C403" t="s">
        <v>316</v>
      </c>
      <c r="D403" t="s">
        <v>43</v>
      </c>
      <c r="E403" t="s">
        <v>44</v>
      </c>
      <c r="F403" s="8">
        <v>1</v>
      </c>
      <c r="G403">
        <v>1</v>
      </c>
      <c r="H403">
        <v>1</v>
      </c>
      <c r="R403" t="str">
        <f>IF(COUNTIF($R$5:R402,D403)=0,D403,"\I:")</f>
        <v>\I:</v>
      </c>
      <c r="S403" t="str" cm="1">
        <f t="array" ref="S403">IFERROR("IEA PRODUCT: " &amp; getlist(R403,'Pri flows'!$I$3:$J$68,2),"")</f>
        <v/>
      </c>
      <c r="T403" t="s">
        <v>109</v>
      </c>
      <c r="V403" t="str">
        <f t="shared" si="12"/>
        <v/>
      </c>
    </row>
    <row r="404" spans="2:22">
      <c r="B404" t="s">
        <v>3342</v>
      </c>
      <c r="C404" t="s">
        <v>317</v>
      </c>
      <c r="D404" t="s">
        <v>36</v>
      </c>
      <c r="E404" t="s">
        <v>51</v>
      </c>
      <c r="F404" s="8">
        <v>0.88600000000000001</v>
      </c>
      <c r="G404">
        <v>1</v>
      </c>
      <c r="H404">
        <v>1</v>
      </c>
      <c r="R404" t="str">
        <f>IF(COUNTIF($R$5:R403,D404)=0,D404,"\I:")</f>
        <v>\I:</v>
      </c>
      <c r="S404" t="str" cm="1">
        <f t="array" ref="S404">IFERROR("IEA PRODUCT: " &amp; getlist(R404,'Pri flows'!$I$3:$J$68,2),"")</f>
        <v/>
      </c>
      <c r="T404" t="s">
        <v>109</v>
      </c>
      <c r="V404" t="str">
        <f t="shared" si="12"/>
        <v/>
      </c>
    </row>
    <row r="405" spans="2:22">
      <c r="B405" t="s">
        <v>3342</v>
      </c>
      <c r="D405" t="s">
        <v>58</v>
      </c>
      <c r="E405" t="s">
        <v>51</v>
      </c>
      <c r="F405" s="8">
        <v>0.114</v>
      </c>
      <c r="R405" t="str">
        <f>IF(COUNTIF($R$5:R404,D405)=0,D405,"\I:")</f>
        <v>\I:</v>
      </c>
      <c r="S405" t="str" cm="1">
        <f t="array" ref="S405">IFERROR("IEA PRODUCT: " &amp; getlist(R405,'Pri flows'!$I$3:$J$68,2),"")</f>
        <v/>
      </c>
      <c r="T405" t="s">
        <v>109</v>
      </c>
      <c r="V405" t="str">
        <f t="shared" si="12"/>
        <v/>
      </c>
    </row>
    <row r="406" spans="2:22">
      <c r="B406" t="s">
        <v>3342</v>
      </c>
      <c r="C406" t="s">
        <v>318</v>
      </c>
      <c r="D406" t="s">
        <v>45</v>
      </c>
      <c r="E406" t="s">
        <v>46</v>
      </c>
      <c r="F406" s="8">
        <v>0.999</v>
      </c>
      <c r="G406">
        <v>1</v>
      </c>
      <c r="H406">
        <v>1</v>
      </c>
      <c r="R406" t="str">
        <f>IF(COUNTIF($R$5:R405,D406)=0,D406,"\I:")</f>
        <v>\I:</v>
      </c>
      <c r="S406" t="str" cm="1">
        <f t="array" ref="S406">IFERROR("IEA PRODUCT: " &amp; getlist(R406,'Pri flows'!$I$3:$J$68,2),"")</f>
        <v/>
      </c>
      <c r="T406" t="s">
        <v>109</v>
      </c>
      <c r="V406" t="str">
        <f t="shared" si="12"/>
        <v/>
      </c>
    </row>
    <row r="407" spans="2:22">
      <c r="B407" t="s">
        <v>3342</v>
      </c>
      <c r="D407" t="s">
        <v>52</v>
      </c>
      <c r="E407" t="s">
        <v>46</v>
      </c>
      <c r="F407" s="8">
        <v>1E-3</v>
      </c>
      <c r="R407" t="str">
        <f>IF(COUNTIF($R$5:R406,D407)=0,D407,"\I:")</f>
        <v>\I:</v>
      </c>
      <c r="S407" t="str" cm="1">
        <f t="array" ref="S407">IFERROR("IEA PRODUCT: " &amp; getlist(R407,'Pri flows'!$I$3:$J$68,2),"")</f>
        <v/>
      </c>
      <c r="T407" t="s">
        <v>109</v>
      </c>
      <c r="V407" t="str">
        <f t="shared" si="12"/>
        <v/>
      </c>
    </row>
    <row r="408" spans="2:22">
      <c r="B408" t="s">
        <v>3342</v>
      </c>
      <c r="C408" t="s">
        <v>319</v>
      </c>
      <c r="D408" t="s">
        <v>34</v>
      </c>
      <c r="E408" t="s">
        <v>35</v>
      </c>
      <c r="F408" s="8">
        <v>1</v>
      </c>
      <c r="G408">
        <v>1</v>
      </c>
      <c r="H408">
        <v>1</v>
      </c>
      <c r="R408" t="str">
        <f>IF(COUNTIF($R$5:R407,D408)=0,D408,"\I:")</f>
        <v>\I:</v>
      </c>
      <c r="S408" t="str" cm="1">
        <f t="array" ref="S408">IFERROR("IEA PRODUCT: " &amp; getlist(R408,'Pri flows'!$I$3:$J$68,2),"")</f>
        <v/>
      </c>
      <c r="T408" t="s">
        <v>109</v>
      </c>
      <c r="V408" t="str">
        <f t="shared" si="12"/>
        <v/>
      </c>
    </row>
    <row r="409" spans="2:22">
      <c r="B409" t="s">
        <v>3342</v>
      </c>
      <c r="C409" t="s">
        <v>320</v>
      </c>
      <c r="D409" t="s">
        <v>39</v>
      </c>
      <c r="E409" t="s">
        <v>25</v>
      </c>
      <c r="F409" s="8">
        <v>1</v>
      </c>
      <c r="G409">
        <v>1</v>
      </c>
      <c r="H409">
        <v>1</v>
      </c>
      <c r="R409" t="str">
        <f>IF(COUNTIF($R$5:R408,D409)=0,D409,"\I:")</f>
        <v>\I:</v>
      </c>
      <c r="S409" t="str" cm="1">
        <f t="array" ref="S409">IFERROR("IEA PRODUCT: " &amp; getlist(R409,'Pri flows'!$I$3:$J$68,2),"")</f>
        <v/>
      </c>
      <c r="T409" t="s">
        <v>109</v>
      </c>
      <c r="V409" t="str">
        <f t="shared" si="12"/>
        <v/>
      </c>
    </row>
    <row r="410" spans="2:22">
      <c r="B410" t="s">
        <v>3343</v>
      </c>
      <c r="C410" t="s">
        <v>249</v>
      </c>
      <c r="D410" t="s">
        <v>55</v>
      </c>
      <c r="E410" t="s">
        <v>191</v>
      </c>
      <c r="F410" s="8">
        <v>0.97099999999999997</v>
      </c>
      <c r="G410">
        <v>1</v>
      </c>
      <c r="H410">
        <v>1</v>
      </c>
      <c r="R410" t="str">
        <f>IF(COUNTIF($R$5:R409,D410)=0,D410,"\I:")</f>
        <v>\I:</v>
      </c>
      <c r="S410" t="str" cm="1">
        <f t="array" ref="S410">IFERROR("IEA PRODUCT: " &amp; getlist(R410,'Pri flows'!$I$3:$J$68,2),"")</f>
        <v/>
      </c>
      <c r="T410" t="s">
        <v>109</v>
      </c>
      <c r="V410" t="str">
        <f t="shared" si="12"/>
        <v/>
      </c>
    </row>
    <row r="411" spans="2:22">
      <c r="B411" t="s">
        <v>3343</v>
      </c>
      <c r="D411" t="s">
        <v>37</v>
      </c>
      <c r="E411" t="s">
        <v>191</v>
      </c>
      <c r="F411" s="8">
        <v>2.9000000000000001E-2</v>
      </c>
      <c r="R411" t="str">
        <f>IF(COUNTIF($R$5:R410,D411)=0,D411,"\I:")</f>
        <v>\I:</v>
      </c>
      <c r="S411" t="str" cm="1">
        <f t="array" ref="S411">IFERROR("IEA PRODUCT: " &amp; getlist(R411,'Pri flows'!$I$3:$J$68,2),"")</f>
        <v/>
      </c>
      <c r="T411" t="s">
        <v>109</v>
      </c>
      <c r="V411" t="str">
        <f t="shared" si="12"/>
        <v/>
      </c>
    </row>
    <row r="412" spans="2:22">
      <c r="B412" t="s">
        <v>3343</v>
      </c>
      <c r="C412" t="s">
        <v>250</v>
      </c>
      <c r="D412" t="s">
        <v>53</v>
      </c>
      <c r="E412" t="s">
        <v>189</v>
      </c>
      <c r="F412" s="8">
        <v>1</v>
      </c>
      <c r="G412">
        <v>1</v>
      </c>
      <c r="H412">
        <v>1</v>
      </c>
      <c r="R412" t="str">
        <f>IF(COUNTIF($R$5:R411,D412)=0,D412,"\I:")</f>
        <v>\I:</v>
      </c>
      <c r="S412" t="str" cm="1">
        <f t="array" ref="S412">IFERROR("IEA PRODUCT: " &amp; getlist(R412,'Pri flows'!$I$3:$J$68,2),"")</f>
        <v/>
      </c>
      <c r="T412" t="s">
        <v>109</v>
      </c>
      <c r="V412" t="str">
        <f t="shared" si="12"/>
        <v/>
      </c>
    </row>
    <row r="413" spans="2:22">
      <c r="B413" t="s">
        <v>3343</v>
      </c>
      <c r="C413" t="s">
        <v>251</v>
      </c>
      <c r="D413" t="s">
        <v>5</v>
      </c>
      <c r="E413" t="s">
        <v>194</v>
      </c>
      <c r="F413" s="8">
        <v>1</v>
      </c>
      <c r="G413">
        <v>1</v>
      </c>
      <c r="H413">
        <v>1</v>
      </c>
      <c r="R413" t="str">
        <f>IF(COUNTIF($R$5:R412,D413)=0,D413,"\I:")</f>
        <v>\I:</v>
      </c>
      <c r="S413" t="str" cm="1">
        <f t="array" ref="S413">IFERROR("IEA PRODUCT: " &amp; getlist(R413,'Pri flows'!$I$3:$J$68,2),"")</f>
        <v/>
      </c>
      <c r="T413" t="s">
        <v>109</v>
      </c>
      <c r="V413" t="str">
        <f t="shared" si="12"/>
        <v/>
      </c>
    </row>
    <row r="414" spans="2:22">
      <c r="B414" t="s">
        <v>3343</v>
      </c>
      <c r="C414" t="s">
        <v>252</v>
      </c>
      <c r="D414" t="s">
        <v>27</v>
      </c>
      <c r="E414" t="s">
        <v>195</v>
      </c>
      <c r="F414" s="8">
        <v>1</v>
      </c>
      <c r="G414">
        <v>1</v>
      </c>
      <c r="H414">
        <v>1</v>
      </c>
      <c r="R414" t="str">
        <f>IF(COUNTIF($R$5:R413,D414)=0,D414,"\I:")</f>
        <v>\I:</v>
      </c>
      <c r="S414" t="str" cm="1">
        <f t="array" ref="S414">IFERROR("IEA PRODUCT: " &amp; getlist(R414,'Pri flows'!$I$3:$J$68,2),"")</f>
        <v/>
      </c>
      <c r="T414" t="s">
        <v>109</v>
      </c>
      <c r="V414" t="str">
        <f t="shared" si="12"/>
        <v/>
      </c>
    </row>
    <row r="415" spans="2:22">
      <c r="B415" t="s">
        <v>3343</v>
      </c>
      <c r="C415" t="s">
        <v>254</v>
      </c>
      <c r="D415" t="s">
        <v>52</v>
      </c>
      <c r="E415" t="s">
        <v>190</v>
      </c>
      <c r="F415" s="8">
        <v>1</v>
      </c>
      <c r="G415">
        <v>1</v>
      </c>
      <c r="H415">
        <v>1</v>
      </c>
      <c r="R415" t="str">
        <f>IF(COUNTIF($R$5:R414,D415)=0,D415,"\I:")</f>
        <v>\I:</v>
      </c>
      <c r="S415" t="str" cm="1">
        <f t="array" ref="S415">IFERROR("IEA PRODUCT: " &amp; getlist(R415,'Pri flows'!$I$3:$J$68,2),"")</f>
        <v/>
      </c>
      <c r="T415" t="s">
        <v>109</v>
      </c>
      <c r="V415" t="str">
        <f t="shared" si="12"/>
        <v/>
      </c>
    </row>
    <row r="416" spans="2:22">
      <c r="B416" t="s">
        <v>3343</v>
      </c>
      <c r="C416" t="s">
        <v>255</v>
      </c>
      <c r="D416" t="s">
        <v>34</v>
      </c>
      <c r="E416" t="s">
        <v>197</v>
      </c>
      <c r="F416" s="8">
        <v>1</v>
      </c>
      <c r="G416">
        <v>1</v>
      </c>
      <c r="H416">
        <v>1</v>
      </c>
      <c r="R416" t="str">
        <f>IF(COUNTIF($R$5:R415,D416)=0,D416,"\I:")</f>
        <v>\I:</v>
      </c>
      <c r="S416" t="str" cm="1">
        <f t="array" ref="S416">IFERROR("IEA PRODUCT: " &amp; getlist(R416,'Pri flows'!$I$3:$J$68,2),"")</f>
        <v/>
      </c>
      <c r="T416" t="s">
        <v>109</v>
      </c>
      <c r="V416" t="str">
        <f t="shared" si="12"/>
        <v/>
      </c>
    </row>
    <row r="417" spans="2:22">
      <c r="B417" t="s">
        <v>3343</v>
      </c>
      <c r="C417" t="s">
        <v>256</v>
      </c>
      <c r="D417" t="s">
        <v>39</v>
      </c>
      <c r="E417" t="s">
        <v>192</v>
      </c>
      <c r="F417" s="8">
        <v>0.82899999999999996</v>
      </c>
      <c r="G417">
        <v>1</v>
      </c>
      <c r="H417">
        <v>1</v>
      </c>
      <c r="R417" t="str">
        <f>IF(COUNTIF($R$5:R416,D417)=0,D417,"\I:")</f>
        <v>\I:</v>
      </c>
      <c r="S417" t="str" cm="1">
        <f t="array" ref="S417">IFERROR("IEA PRODUCT: " &amp; getlist(R417,'Pri flows'!$I$3:$J$68,2),"")</f>
        <v/>
      </c>
      <c r="T417" t="s">
        <v>109</v>
      </c>
      <c r="V417" t="str">
        <f t="shared" si="12"/>
        <v/>
      </c>
    </row>
    <row r="418" spans="2:22">
      <c r="B418" t="s">
        <v>3343</v>
      </c>
      <c r="D418" t="s">
        <v>11</v>
      </c>
      <c r="E418" t="s">
        <v>192</v>
      </c>
      <c r="F418" s="8">
        <v>0.17100000000000001</v>
      </c>
      <c r="R418" t="str">
        <f>IF(COUNTIF($R$5:R417,D418)=0,D418,"\I:")</f>
        <v>\I:</v>
      </c>
      <c r="S418" t="str" cm="1">
        <f t="array" ref="S418">IFERROR("IEA PRODUCT: " &amp; getlist(R418,'Pri flows'!$I$3:$J$68,2),"")</f>
        <v/>
      </c>
      <c r="T418" t="s">
        <v>109</v>
      </c>
      <c r="V418" t="str">
        <f t="shared" si="12"/>
        <v/>
      </c>
    </row>
    <row r="419" spans="2:22">
      <c r="B419" t="s">
        <v>3343</v>
      </c>
      <c r="C419" t="s">
        <v>257</v>
      </c>
      <c r="D419" t="s">
        <v>41</v>
      </c>
      <c r="E419" t="s">
        <v>193</v>
      </c>
      <c r="F419" s="8">
        <v>0.99</v>
      </c>
      <c r="G419">
        <v>1</v>
      </c>
      <c r="H419">
        <v>1</v>
      </c>
      <c r="R419" t="str">
        <f>IF(COUNTIF($R$5:R418,D419)=0,D419,"\I:")</f>
        <v>\I:</v>
      </c>
      <c r="S419" t="str" cm="1">
        <f t="array" ref="S419">IFERROR("IEA PRODUCT: " &amp; getlist(R419,'Pri flows'!$I$3:$J$68,2),"")</f>
        <v/>
      </c>
      <c r="T419" t="s">
        <v>109</v>
      </c>
      <c r="V419" t="str">
        <f t="shared" si="12"/>
        <v/>
      </c>
    </row>
    <row r="420" spans="2:22">
      <c r="B420" t="s">
        <v>3343</v>
      </c>
      <c r="D420" t="s">
        <v>58</v>
      </c>
      <c r="E420" t="s">
        <v>193</v>
      </c>
      <c r="F420" s="8">
        <v>6.0000000000000001E-3</v>
      </c>
      <c r="R420" t="str">
        <f>IF(COUNTIF($R$5:R419,D420)=0,D420,"\I:")</f>
        <v>\I:</v>
      </c>
      <c r="S420" t="str" cm="1">
        <f t="array" ref="S420">IFERROR("IEA PRODUCT: " &amp; getlist(R420,'Pri flows'!$I$3:$J$68,2),"")</f>
        <v/>
      </c>
      <c r="T420" t="s">
        <v>109</v>
      </c>
      <c r="V420" t="str">
        <f t="shared" si="12"/>
        <v/>
      </c>
    </row>
    <row r="421" spans="2:22">
      <c r="B421" t="s">
        <v>3343</v>
      </c>
      <c r="D421" t="s">
        <v>36</v>
      </c>
      <c r="E421" t="s">
        <v>193</v>
      </c>
      <c r="F421" s="8">
        <v>4.0000000000000001E-3</v>
      </c>
      <c r="R421" t="str">
        <f>IF(COUNTIF($R$5:R420,D421)=0,D421,"\I:")</f>
        <v>\I:</v>
      </c>
      <c r="S421" t="str" cm="1">
        <f t="array" ref="S421">IFERROR("IEA PRODUCT: " &amp; getlist(R421,'Pri flows'!$I$3:$J$68,2),"")</f>
        <v/>
      </c>
      <c r="T421" t="s">
        <v>109</v>
      </c>
      <c r="V421" t="str">
        <f t="shared" si="12"/>
        <v/>
      </c>
    </row>
    <row r="422" spans="2:22">
      <c r="B422" t="s">
        <v>3343</v>
      </c>
      <c r="C422" t="s">
        <v>258</v>
      </c>
      <c r="D422" t="s">
        <v>55</v>
      </c>
      <c r="E422" t="s">
        <v>146</v>
      </c>
      <c r="F422" s="8">
        <v>0.629</v>
      </c>
      <c r="G422">
        <v>1</v>
      </c>
      <c r="H422">
        <v>1</v>
      </c>
      <c r="R422" t="str">
        <f>IF(COUNTIF($R$5:R421,D422)=0,D422,"\I:")</f>
        <v>\I:</v>
      </c>
      <c r="S422" t="str" cm="1">
        <f t="array" ref="S422">IFERROR("IEA PRODUCT: " &amp; getlist(R422,'Pri flows'!$I$3:$J$68,2),"")</f>
        <v/>
      </c>
      <c r="T422" t="s">
        <v>109</v>
      </c>
      <c r="V422" t="str">
        <f t="shared" si="12"/>
        <v/>
      </c>
    </row>
    <row r="423" spans="2:22">
      <c r="B423" t="s">
        <v>3343</v>
      </c>
      <c r="D423" t="s">
        <v>32</v>
      </c>
      <c r="E423" t="s">
        <v>146</v>
      </c>
      <c r="F423" s="8">
        <v>0.19400000000000001</v>
      </c>
      <c r="R423" t="str">
        <f>IF(COUNTIF($R$5:R422,D423)=0,D423,"\I:")</f>
        <v>\I:</v>
      </c>
      <c r="S423" t="str" cm="1">
        <f t="array" ref="S423">IFERROR("IEA PRODUCT: " &amp; getlist(R423,'Pri flows'!$I$3:$J$68,2),"")</f>
        <v/>
      </c>
      <c r="T423" t="s">
        <v>109</v>
      </c>
      <c r="V423" t="str">
        <f t="shared" si="12"/>
        <v/>
      </c>
    </row>
    <row r="424" spans="2:22">
      <c r="B424" t="s">
        <v>3343</v>
      </c>
      <c r="D424" t="s">
        <v>37</v>
      </c>
      <c r="E424" t="s">
        <v>146</v>
      </c>
      <c r="F424" s="8">
        <v>0.17599999999999999</v>
      </c>
      <c r="R424" t="str">
        <f>IF(COUNTIF($R$5:R423,D424)=0,D424,"\I:")</f>
        <v>\I:</v>
      </c>
      <c r="S424" t="str" cm="1">
        <f t="array" ref="S424">IFERROR("IEA PRODUCT: " &amp; getlist(R424,'Pri flows'!$I$3:$J$68,2),"")</f>
        <v/>
      </c>
      <c r="T424" t="s">
        <v>109</v>
      </c>
      <c r="V424" t="str">
        <f t="shared" si="12"/>
        <v/>
      </c>
    </row>
    <row r="425" spans="2:22">
      <c r="B425" t="s">
        <v>3343</v>
      </c>
      <c r="C425" t="s">
        <v>259</v>
      </c>
      <c r="D425" t="s">
        <v>53</v>
      </c>
      <c r="E425" t="s">
        <v>144</v>
      </c>
      <c r="F425" s="8">
        <v>0.998</v>
      </c>
      <c r="G425">
        <v>1</v>
      </c>
      <c r="H425">
        <v>1</v>
      </c>
      <c r="R425" t="str">
        <f>IF(COUNTIF($R$5:R424,D425)=0,D425,"\I:")</f>
        <v>\I:</v>
      </c>
      <c r="S425" t="str" cm="1">
        <f t="array" ref="S425">IFERROR("IEA PRODUCT: " &amp; getlist(R425,'Pri flows'!$I$3:$J$68,2),"")</f>
        <v/>
      </c>
      <c r="T425" t="s">
        <v>109</v>
      </c>
      <c r="V425" t="str">
        <f t="shared" si="12"/>
        <v/>
      </c>
    </row>
    <row r="426" spans="2:22">
      <c r="B426" t="s">
        <v>3343</v>
      </c>
      <c r="D426" t="s">
        <v>6</v>
      </c>
      <c r="E426" t="s">
        <v>144</v>
      </c>
      <c r="F426" s="8">
        <v>2E-3</v>
      </c>
      <c r="R426" t="str">
        <f>IF(COUNTIF($R$5:R425,D426)=0,D426,"\I:")</f>
        <v>\I:</v>
      </c>
      <c r="S426" t="str" cm="1">
        <f t="array" ref="S426">IFERROR("IEA PRODUCT: " &amp; getlist(R426,'Pri flows'!$I$3:$J$68,2),"")</f>
        <v/>
      </c>
      <c r="T426" t="s">
        <v>109</v>
      </c>
      <c r="V426" t="str">
        <f t="shared" si="12"/>
        <v/>
      </c>
    </row>
    <row r="427" spans="2:22">
      <c r="B427" t="s">
        <v>3343</v>
      </c>
      <c r="C427" t="s">
        <v>260</v>
      </c>
      <c r="D427" t="s">
        <v>5</v>
      </c>
      <c r="E427" t="s">
        <v>149</v>
      </c>
      <c r="F427" s="8">
        <v>1</v>
      </c>
      <c r="G427">
        <v>1</v>
      </c>
      <c r="H427">
        <v>1</v>
      </c>
      <c r="R427" t="str">
        <f>IF(COUNTIF($R$5:R426,D427)=0,D427,"\I:")</f>
        <v>\I:</v>
      </c>
      <c r="S427" t="str" cm="1">
        <f t="array" ref="S427">IFERROR("IEA PRODUCT: " &amp; getlist(R427,'Pri flows'!$I$3:$J$68,2),"")</f>
        <v/>
      </c>
      <c r="T427" t="s">
        <v>109</v>
      </c>
      <c r="V427" t="str">
        <f t="shared" si="12"/>
        <v/>
      </c>
    </row>
    <row r="428" spans="2:22">
      <c r="B428" t="s">
        <v>3343</v>
      </c>
      <c r="C428" t="s">
        <v>261</v>
      </c>
      <c r="D428" t="s">
        <v>27</v>
      </c>
      <c r="E428" t="s">
        <v>150</v>
      </c>
      <c r="F428" s="8">
        <v>1</v>
      </c>
      <c r="G428">
        <v>1</v>
      </c>
      <c r="H428">
        <v>1</v>
      </c>
      <c r="R428" t="str">
        <f>IF(COUNTIF($R$5:R427,D428)=0,D428,"\I:")</f>
        <v>\I:</v>
      </c>
      <c r="S428" t="str" cm="1">
        <f t="array" ref="S428">IFERROR("IEA PRODUCT: " &amp; getlist(R428,'Pri flows'!$I$3:$J$68,2),"")</f>
        <v/>
      </c>
      <c r="T428" t="s">
        <v>109</v>
      </c>
      <c r="V428" t="str">
        <f t="shared" si="12"/>
        <v/>
      </c>
    </row>
    <row r="429" spans="2:22">
      <c r="B429" t="s">
        <v>3343</v>
      </c>
      <c r="C429" t="s">
        <v>262</v>
      </c>
      <c r="D429" t="s">
        <v>29</v>
      </c>
      <c r="E429" t="s">
        <v>151</v>
      </c>
      <c r="F429" s="8">
        <v>1</v>
      </c>
      <c r="G429">
        <v>1</v>
      </c>
      <c r="H429">
        <v>1</v>
      </c>
      <c r="R429" t="str">
        <f>IF(COUNTIF($R$5:R428,D429)=0,D429,"\I:")</f>
        <v>\I:</v>
      </c>
      <c r="S429" t="str" cm="1">
        <f t="array" ref="S429">IFERROR("IEA PRODUCT: " &amp; getlist(R429,'Pri flows'!$I$3:$J$68,2),"")</f>
        <v/>
      </c>
      <c r="T429" t="s">
        <v>109</v>
      </c>
      <c r="V429" t="str">
        <f t="shared" si="12"/>
        <v/>
      </c>
    </row>
    <row r="430" spans="2:22">
      <c r="B430" t="s">
        <v>3343</v>
      </c>
      <c r="C430" t="s">
        <v>263</v>
      </c>
      <c r="D430" t="s">
        <v>52</v>
      </c>
      <c r="E430" t="s">
        <v>145</v>
      </c>
      <c r="F430" s="8">
        <v>0.78500000000000003</v>
      </c>
      <c r="G430">
        <v>1</v>
      </c>
      <c r="H430">
        <v>1</v>
      </c>
      <c r="R430" t="str">
        <f>IF(COUNTIF($R$5:R429,D430)=0,D430,"\I:")</f>
        <v>\I:</v>
      </c>
      <c r="S430" t="str" cm="1">
        <f t="array" ref="S430">IFERROR("IEA PRODUCT: " &amp; getlist(R430,'Pri flows'!$I$3:$J$68,2),"")</f>
        <v/>
      </c>
      <c r="T430" t="s">
        <v>109</v>
      </c>
      <c r="V430" t="str">
        <f t="shared" si="12"/>
        <v/>
      </c>
    </row>
    <row r="431" spans="2:22">
      <c r="B431" t="s">
        <v>3343</v>
      </c>
      <c r="D431" t="s">
        <v>45</v>
      </c>
      <c r="E431" t="s">
        <v>145</v>
      </c>
      <c r="F431" s="8">
        <v>0.215</v>
      </c>
      <c r="R431" t="str">
        <f>IF(COUNTIF($R$5:R430,D431)=0,D431,"\I:")</f>
        <v>\I:</v>
      </c>
      <c r="S431" t="str" cm="1">
        <f t="array" ref="S431">IFERROR("IEA PRODUCT: " &amp; getlist(R431,'Pri flows'!$I$3:$J$68,2),"")</f>
        <v/>
      </c>
      <c r="T431" t="s">
        <v>109</v>
      </c>
      <c r="V431" t="str">
        <f t="shared" si="12"/>
        <v/>
      </c>
    </row>
    <row r="432" spans="2:22">
      <c r="B432" t="s">
        <v>3343</v>
      </c>
      <c r="C432" t="s">
        <v>264</v>
      </c>
      <c r="D432" t="s">
        <v>34</v>
      </c>
      <c r="E432" t="s">
        <v>152</v>
      </c>
      <c r="F432" s="8">
        <v>1</v>
      </c>
      <c r="G432">
        <v>1</v>
      </c>
      <c r="H432">
        <v>1</v>
      </c>
      <c r="R432" t="str">
        <f>IF(COUNTIF($R$5:R431,D432)=0,D432,"\I:")</f>
        <v>\I:</v>
      </c>
      <c r="S432" t="str" cm="1">
        <f t="array" ref="S432">IFERROR("IEA PRODUCT: " &amp; getlist(R432,'Pri flows'!$I$3:$J$68,2),"")</f>
        <v/>
      </c>
      <c r="T432" t="s">
        <v>109</v>
      </c>
      <c r="V432" t="str">
        <f t="shared" si="12"/>
        <v/>
      </c>
    </row>
    <row r="433" spans="2:22">
      <c r="B433" t="s">
        <v>3343</v>
      </c>
      <c r="C433" t="s">
        <v>265</v>
      </c>
      <c r="D433" t="s">
        <v>39</v>
      </c>
      <c r="E433" t="s">
        <v>147</v>
      </c>
      <c r="F433" s="8">
        <v>0.998</v>
      </c>
      <c r="G433">
        <v>1</v>
      </c>
      <c r="H433">
        <v>1</v>
      </c>
      <c r="R433" t="str">
        <f>IF(COUNTIF($R$5:R432,D433)=0,D433,"\I:")</f>
        <v>\I:</v>
      </c>
      <c r="S433" t="str" cm="1">
        <f t="array" ref="S433">IFERROR("IEA PRODUCT: " &amp; getlist(R433,'Pri flows'!$I$3:$J$68,2),"")</f>
        <v/>
      </c>
      <c r="T433" t="s">
        <v>109</v>
      </c>
      <c r="V433" t="str">
        <f t="shared" si="12"/>
        <v/>
      </c>
    </row>
    <row r="434" spans="2:22">
      <c r="B434" t="s">
        <v>3343</v>
      </c>
      <c r="D434" t="s">
        <v>11</v>
      </c>
      <c r="E434" t="s">
        <v>147</v>
      </c>
      <c r="F434" s="8">
        <v>2E-3</v>
      </c>
      <c r="R434" t="str">
        <f>IF(COUNTIF($R$5:R433,D434)=0,D434,"\I:")</f>
        <v>\I:</v>
      </c>
      <c r="S434" t="str" cm="1">
        <f t="array" ref="S434">IFERROR("IEA PRODUCT: " &amp; getlist(R434,'Pri flows'!$I$3:$J$68,2),"")</f>
        <v/>
      </c>
      <c r="T434" t="s">
        <v>109</v>
      </c>
      <c r="V434" t="str">
        <f t="shared" si="12"/>
        <v/>
      </c>
    </row>
    <row r="435" spans="2:22">
      <c r="B435" t="s">
        <v>3343</v>
      </c>
      <c r="C435" t="s">
        <v>266</v>
      </c>
      <c r="D435" t="s">
        <v>41</v>
      </c>
      <c r="E435" t="s">
        <v>148</v>
      </c>
      <c r="F435" s="8">
        <v>0.97899999999999998</v>
      </c>
      <c r="G435">
        <v>1</v>
      </c>
      <c r="H435">
        <v>1</v>
      </c>
      <c r="R435" t="str">
        <f>IF(COUNTIF($R$5:R434,D435)=0,D435,"\I:")</f>
        <v>\I:</v>
      </c>
      <c r="S435" t="str" cm="1">
        <f t="array" ref="S435">IFERROR("IEA PRODUCT: " &amp; getlist(R435,'Pri flows'!$I$3:$J$68,2),"")</f>
        <v/>
      </c>
      <c r="T435" t="s">
        <v>109</v>
      </c>
      <c r="V435" t="str">
        <f t="shared" si="12"/>
        <v/>
      </c>
    </row>
    <row r="436" spans="2:22">
      <c r="B436" t="s">
        <v>3343</v>
      </c>
      <c r="D436" t="s">
        <v>58</v>
      </c>
      <c r="E436" t="s">
        <v>148</v>
      </c>
      <c r="F436" s="8">
        <v>2.1000000000000001E-2</v>
      </c>
      <c r="R436" t="str">
        <f>IF(COUNTIF($R$5:R435,D436)=0,D436,"\I:")</f>
        <v>\I:</v>
      </c>
      <c r="S436" t="str" cm="1">
        <f t="array" ref="S436">IFERROR("IEA PRODUCT: " &amp; getlist(R436,'Pri flows'!$I$3:$J$68,2),"")</f>
        <v/>
      </c>
      <c r="T436" t="s">
        <v>109</v>
      </c>
      <c r="V436" t="str">
        <f t="shared" si="12"/>
        <v/>
      </c>
    </row>
    <row r="437" spans="2:22">
      <c r="B437" t="s">
        <v>3343</v>
      </c>
      <c r="C437" t="s">
        <v>506</v>
      </c>
      <c r="D437" t="s">
        <v>503</v>
      </c>
      <c r="E437" t="s">
        <v>507</v>
      </c>
      <c r="F437" s="8">
        <v>1</v>
      </c>
      <c r="G437">
        <v>1</v>
      </c>
      <c r="H437">
        <v>1</v>
      </c>
      <c r="R437" t="str">
        <f>IF(COUNTIF($R$5:R436,D437)=0,D437,"\I:")</f>
        <v>\I:</v>
      </c>
      <c r="S437" t="str" cm="1">
        <f t="array" ref="S437">IFERROR("IEA PRODUCT: " &amp; getlist(R437,'Pri flows'!$I$3:$J$68,2),"")</f>
        <v/>
      </c>
      <c r="T437" t="s">
        <v>109</v>
      </c>
      <c r="V437" t="str">
        <f t="shared" si="12"/>
        <v/>
      </c>
    </row>
    <row r="438" spans="2:22">
      <c r="B438" t="s">
        <v>3343</v>
      </c>
      <c r="C438" t="s">
        <v>267</v>
      </c>
      <c r="D438" t="s">
        <v>55</v>
      </c>
      <c r="E438" t="s">
        <v>33</v>
      </c>
      <c r="F438" s="8">
        <v>0.56999999999999995</v>
      </c>
      <c r="G438">
        <v>1</v>
      </c>
      <c r="H438">
        <v>1</v>
      </c>
      <c r="R438" t="str">
        <f>IF(COUNTIF($R$5:R437,D438)=0,D438,"\I:")</f>
        <v>\I:</v>
      </c>
      <c r="S438" t="str" cm="1">
        <f t="array" ref="S438">IFERROR("IEA PRODUCT: " &amp; getlist(R438,'Pri flows'!$I$3:$J$68,2),"")</f>
        <v/>
      </c>
      <c r="T438" t="s">
        <v>109</v>
      </c>
      <c r="V438" t="str">
        <f t="shared" si="12"/>
        <v/>
      </c>
    </row>
    <row r="439" spans="2:22">
      <c r="B439" t="s">
        <v>3343</v>
      </c>
      <c r="D439" t="s">
        <v>32</v>
      </c>
      <c r="E439" t="s">
        <v>33</v>
      </c>
      <c r="F439" s="8">
        <v>0.43</v>
      </c>
      <c r="R439" t="str">
        <f>IF(COUNTIF($R$5:R438,D439)=0,D439,"\I:")</f>
        <v>\I:</v>
      </c>
      <c r="S439" t="str" cm="1">
        <f t="array" ref="S439">IFERROR("IEA PRODUCT: " &amp; getlist(R439,'Pri flows'!$I$3:$J$68,2),"")</f>
        <v/>
      </c>
      <c r="T439" t="s">
        <v>109</v>
      </c>
      <c r="V439" t="str">
        <f t="shared" si="12"/>
        <v/>
      </c>
    </row>
    <row r="440" spans="2:22">
      <c r="B440" t="s">
        <v>3343</v>
      </c>
      <c r="C440" t="s">
        <v>268</v>
      </c>
      <c r="D440" t="s">
        <v>6</v>
      </c>
      <c r="E440" t="s">
        <v>8</v>
      </c>
      <c r="F440" s="8">
        <v>1</v>
      </c>
      <c r="G440">
        <v>1</v>
      </c>
      <c r="H440">
        <v>1</v>
      </c>
      <c r="R440" t="str">
        <f>IF(COUNTIF($R$5:R439,D440)=0,D440,"\I:")</f>
        <v>\I:</v>
      </c>
      <c r="S440" t="str" cm="1">
        <f t="array" ref="S440">IFERROR("IEA PRODUCT: " &amp; getlist(R440,'Pri flows'!$I$3:$J$68,2),"")</f>
        <v/>
      </c>
      <c r="T440" t="s">
        <v>109</v>
      </c>
      <c r="V440" t="str">
        <f t="shared" si="12"/>
        <v/>
      </c>
    </row>
    <row r="441" spans="2:22">
      <c r="B441" t="s">
        <v>3343</v>
      </c>
      <c r="C441" t="s">
        <v>269</v>
      </c>
      <c r="D441" t="s">
        <v>15</v>
      </c>
      <c r="E441" t="s">
        <v>176</v>
      </c>
      <c r="F441" s="8">
        <v>1</v>
      </c>
      <c r="G441">
        <v>1</v>
      </c>
      <c r="H441">
        <v>1</v>
      </c>
      <c r="R441" t="str">
        <f>IF(COUNTIF($R$5:R440,D441)=0,D441,"\I:")</f>
        <v>\I:</v>
      </c>
      <c r="S441" t="str" cm="1">
        <f t="array" ref="S441">IFERROR("IEA PRODUCT: " &amp; getlist(R441,'Pri flows'!$I$3:$J$68,2),"")</f>
        <v/>
      </c>
      <c r="T441" t="s">
        <v>109</v>
      </c>
      <c r="V441" t="str">
        <f t="shared" si="12"/>
        <v/>
      </c>
    </row>
    <row r="442" spans="2:22">
      <c r="B442" t="s">
        <v>3343</v>
      </c>
      <c r="C442" t="s">
        <v>270</v>
      </c>
      <c r="D442" t="s">
        <v>27</v>
      </c>
      <c r="E442" t="s">
        <v>28</v>
      </c>
      <c r="F442" s="8">
        <v>1</v>
      </c>
      <c r="G442">
        <v>1</v>
      </c>
      <c r="H442">
        <v>1</v>
      </c>
      <c r="R442" t="str">
        <f>IF(COUNTIF($R$5:R441,D442)=0,D442,"\I:")</f>
        <v>\I:</v>
      </c>
      <c r="S442" t="str" cm="1">
        <f t="array" ref="S442">IFERROR("IEA PRODUCT: " &amp; getlist(R442,'Pri flows'!$I$3:$J$68,2),"")</f>
        <v/>
      </c>
      <c r="T442" t="s">
        <v>109</v>
      </c>
      <c r="V442" t="str">
        <f t="shared" si="12"/>
        <v/>
      </c>
    </row>
    <row r="443" spans="2:22">
      <c r="B443" t="s">
        <v>3343</v>
      </c>
      <c r="C443" t="s">
        <v>271</v>
      </c>
      <c r="D443" t="s">
        <v>30</v>
      </c>
      <c r="E443" t="s">
        <v>31</v>
      </c>
      <c r="F443" s="8">
        <v>1</v>
      </c>
      <c r="G443">
        <v>1</v>
      </c>
      <c r="H443">
        <v>1</v>
      </c>
      <c r="R443" t="str">
        <f>IF(COUNTIF($R$5:R442,D443)=0,D443,"\I:")</f>
        <v>\I:</v>
      </c>
      <c r="S443" t="str" cm="1">
        <f t="array" ref="S443">IFERROR("IEA PRODUCT: " &amp; getlist(R443,'Pri flows'!$I$3:$J$68,2),"")</f>
        <v/>
      </c>
      <c r="T443" t="s">
        <v>109</v>
      </c>
      <c r="V443" t="str">
        <f t="shared" si="12"/>
        <v/>
      </c>
    </row>
    <row r="444" spans="2:22">
      <c r="B444" t="s">
        <v>3343</v>
      </c>
      <c r="C444" t="s">
        <v>272</v>
      </c>
      <c r="D444" t="s">
        <v>39</v>
      </c>
      <c r="E444" t="s">
        <v>26</v>
      </c>
      <c r="F444" s="8">
        <v>0.93400000000000005</v>
      </c>
      <c r="G444">
        <v>1</v>
      </c>
      <c r="H444">
        <v>1</v>
      </c>
      <c r="R444" t="str">
        <f>IF(COUNTIF($R$5:R443,D444)=0,D444,"\I:")</f>
        <v>\I:</v>
      </c>
      <c r="S444" t="str" cm="1">
        <f t="array" ref="S444">IFERROR("IEA PRODUCT: " &amp; getlist(R444,'Pri flows'!$I$3:$J$68,2),"")</f>
        <v/>
      </c>
      <c r="T444" t="s">
        <v>109</v>
      </c>
      <c r="V444" t="str">
        <f t="shared" si="12"/>
        <v/>
      </c>
    </row>
    <row r="445" spans="2:22">
      <c r="B445" t="s">
        <v>3343</v>
      </c>
      <c r="D445" t="s">
        <v>16</v>
      </c>
      <c r="E445" t="s">
        <v>26</v>
      </c>
      <c r="F445" s="8">
        <v>4.2999999999999997E-2</v>
      </c>
      <c r="R445" t="str">
        <f>IF(COUNTIF($R$5:R444,D445)=0,D445,"\I:")</f>
        <v>\I:</v>
      </c>
      <c r="S445" t="str" cm="1">
        <f t="array" ref="S445">IFERROR("IEA PRODUCT: " &amp; getlist(R445,'Pri flows'!$I$3:$J$68,2),"")</f>
        <v/>
      </c>
      <c r="T445" t="s">
        <v>109</v>
      </c>
      <c r="V445" t="str">
        <f t="shared" si="12"/>
        <v/>
      </c>
    </row>
    <row r="446" spans="2:22">
      <c r="B446" t="s">
        <v>3343</v>
      </c>
      <c r="D446" t="s">
        <v>19</v>
      </c>
      <c r="E446" t="s">
        <v>26</v>
      </c>
      <c r="F446" s="8">
        <v>1.6E-2</v>
      </c>
      <c r="R446" t="str">
        <f>IF(COUNTIF($R$5:R445,D446)=0,D446,"\I:")</f>
        <v>\I:</v>
      </c>
      <c r="S446" t="str" cm="1">
        <f t="array" ref="S446">IFERROR("IEA PRODUCT: " &amp; getlist(R446,'Pri flows'!$I$3:$J$68,2),"")</f>
        <v/>
      </c>
      <c r="T446" t="s">
        <v>109</v>
      </c>
      <c r="V446" t="str">
        <f t="shared" si="12"/>
        <v/>
      </c>
    </row>
    <row r="447" spans="2:22">
      <c r="B447" t="s">
        <v>3343</v>
      </c>
      <c r="D447" t="s">
        <v>57</v>
      </c>
      <c r="E447" t="s">
        <v>26</v>
      </c>
      <c r="F447" s="8">
        <v>7.0000000000000001E-3</v>
      </c>
      <c r="R447" t="str">
        <f>IF(COUNTIF($R$5:R446,D447)=0,D447,"\I:")</f>
        <v>\I:</v>
      </c>
      <c r="S447" t="str" cm="1">
        <f t="array" ref="S447">IFERROR("IEA PRODUCT: " &amp; getlist(R447,'Pri flows'!$I$3:$J$68,2),"")</f>
        <v/>
      </c>
      <c r="T447" t="s">
        <v>109</v>
      </c>
      <c r="V447" t="str">
        <f t="shared" si="12"/>
        <v/>
      </c>
    </row>
    <row r="448" spans="2:22">
      <c r="B448" t="s">
        <v>3343</v>
      </c>
      <c r="D448" t="s">
        <v>11</v>
      </c>
      <c r="E448" t="s">
        <v>26</v>
      </c>
      <c r="F448" s="8">
        <v>1E-3</v>
      </c>
      <c r="R448" t="str">
        <f>IF(COUNTIF($R$5:R447,D448)=0,D448,"\I:")</f>
        <v>\I:</v>
      </c>
      <c r="S448" t="str" cm="1">
        <f t="array" ref="S448">IFERROR("IEA PRODUCT: " &amp; getlist(R448,'Pri flows'!$I$3:$J$68,2),"")</f>
        <v/>
      </c>
      <c r="T448" t="s">
        <v>109</v>
      </c>
      <c r="V448" t="str">
        <f t="shared" si="12"/>
        <v/>
      </c>
    </row>
    <row r="449" spans="2:22">
      <c r="B449" t="s">
        <v>3343</v>
      </c>
      <c r="C449" t="s">
        <v>273</v>
      </c>
      <c r="D449" t="s">
        <v>48</v>
      </c>
      <c r="E449" t="s">
        <v>49</v>
      </c>
      <c r="F449" s="8">
        <v>1</v>
      </c>
      <c r="G449">
        <v>1</v>
      </c>
      <c r="H449">
        <v>1</v>
      </c>
      <c r="R449" t="str">
        <f>IF(COUNTIF($R$5:R448,D449)=0,D449,"\I:")</f>
        <v>\I:</v>
      </c>
      <c r="S449" t="str" cm="1">
        <f t="array" ref="S449">IFERROR("IEA PRODUCT: " &amp; getlist(R449,'Pri flows'!$I$3:$J$68,2),"")</f>
        <v/>
      </c>
      <c r="T449" t="s">
        <v>109</v>
      </c>
      <c r="V449" t="str">
        <f t="shared" si="12"/>
        <v/>
      </c>
    </row>
    <row r="450" spans="2:22">
      <c r="B450" t="s">
        <v>3343</v>
      </c>
      <c r="C450" t="s">
        <v>274</v>
      </c>
      <c r="D450" t="s">
        <v>58</v>
      </c>
      <c r="E450" t="s">
        <v>21</v>
      </c>
      <c r="F450" s="8">
        <v>0.51500000000000001</v>
      </c>
      <c r="G450">
        <v>1</v>
      </c>
      <c r="H450">
        <v>1</v>
      </c>
      <c r="R450" t="str">
        <f>IF(COUNTIF($R$5:R449,D450)=0,D450,"\I:")</f>
        <v>\I:</v>
      </c>
      <c r="S450" t="str" cm="1">
        <f t="array" ref="S450">IFERROR("IEA PRODUCT: " &amp; getlist(R450,'Pri flows'!$I$3:$J$68,2),"")</f>
        <v/>
      </c>
      <c r="T450" t="s">
        <v>109</v>
      </c>
      <c r="V450" t="str">
        <f t="shared" si="12"/>
        <v/>
      </c>
    </row>
    <row r="451" spans="2:22">
      <c r="B451" t="s">
        <v>3343</v>
      </c>
      <c r="D451" t="s">
        <v>14</v>
      </c>
      <c r="E451" t="s">
        <v>21</v>
      </c>
      <c r="F451" s="8">
        <v>0.27800000000000002</v>
      </c>
      <c r="R451" t="str">
        <f>IF(COUNTIF($R$5:R450,D451)=0,D451,"\I:")</f>
        <v>\I:</v>
      </c>
      <c r="S451" t="str" cm="1">
        <f t="array" ref="S451">IFERROR("IEA PRODUCT: " &amp; getlist(R451,'Pri flows'!$I$3:$J$68,2),"")</f>
        <v/>
      </c>
      <c r="T451" t="s">
        <v>109</v>
      </c>
      <c r="V451" t="str">
        <f t="shared" si="12"/>
        <v/>
      </c>
    </row>
    <row r="452" spans="2:22">
      <c r="B452" t="s">
        <v>3343</v>
      </c>
      <c r="D452" t="s">
        <v>54</v>
      </c>
      <c r="E452" t="s">
        <v>21</v>
      </c>
      <c r="F452" s="8">
        <v>8.5000000000000006E-2</v>
      </c>
      <c r="R452" t="str">
        <f>IF(COUNTIF($R$5:R451,D452)=0,D452,"\I:")</f>
        <v>\I:</v>
      </c>
      <c r="S452" t="str" cm="1">
        <f t="array" ref="S452">IFERROR("IEA PRODUCT: " &amp; getlist(R452,'Pri flows'!$I$3:$J$68,2),"")</f>
        <v/>
      </c>
      <c r="T452" t="s">
        <v>109</v>
      </c>
      <c r="V452" t="str">
        <f t="shared" si="12"/>
        <v/>
      </c>
    </row>
    <row r="453" spans="2:22">
      <c r="B453" t="s">
        <v>3343</v>
      </c>
      <c r="D453" t="s">
        <v>9</v>
      </c>
      <c r="E453" t="s">
        <v>21</v>
      </c>
      <c r="F453" s="8">
        <v>7.5999999999999998E-2</v>
      </c>
      <c r="R453" t="str">
        <f>IF(COUNTIF($R$5:R452,D453)=0,D453,"\I:")</f>
        <v>\I:</v>
      </c>
      <c r="S453" t="str" cm="1">
        <f t="array" ref="S453">IFERROR("IEA PRODUCT: " &amp; getlist(R453,'Pri flows'!$I$3:$J$68,2),"")</f>
        <v/>
      </c>
      <c r="T453" t="s">
        <v>109</v>
      </c>
      <c r="V453" t="str">
        <f t="shared" ref="V453:V516" si="13">IFERROR(VLOOKUP($R453,$AJ$4:$AL$22,2,FALSE),"")</f>
        <v/>
      </c>
    </row>
    <row r="454" spans="2:22">
      <c r="B454" t="s">
        <v>3343</v>
      </c>
      <c r="D454" t="s">
        <v>34</v>
      </c>
      <c r="E454" t="s">
        <v>21</v>
      </c>
      <c r="F454" s="8">
        <v>3.7999999999999999E-2</v>
      </c>
      <c r="R454" t="str">
        <f>IF(COUNTIF($R$5:R453,D454)=0,D454,"\I:")</f>
        <v>\I:</v>
      </c>
      <c r="S454" t="str" cm="1">
        <f t="array" ref="S454">IFERROR("IEA PRODUCT: " &amp; getlist(R454,'Pri flows'!$I$3:$J$68,2),"")</f>
        <v/>
      </c>
      <c r="T454" t="s">
        <v>109</v>
      </c>
      <c r="V454" t="str">
        <f t="shared" si="13"/>
        <v/>
      </c>
    </row>
    <row r="455" spans="2:22">
      <c r="B455" t="s">
        <v>3343</v>
      </c>
      <c r="D455" t="s">
        <v>52</v>
      </c>
      <c r="E455" t="s">
        <v>21</v>
      </c>
      <c r="F455" s="8">
        <v>8.0000000000000002E-3</v>
      </c>
      <c r="R455" t="str">
        <f>IF(COUNTIF($R$5:R454,D455)=0,D455,"\I:")</f>
        <v>\I:</v>
      </c>
      <c r="S455" t="str" cm="1">
        <f t="array" ref="S455">IFERROR("IEA PRODUCT: " &amp; getlist(R455,'Pri flows'!$I$3:$J$68,2),"")</f>
        <v/>
      </c>
      <c r="T455" t="s">
        <v>109</v>
      </c>
      <c r="V455" t="str">
        <f t="shared" si="13"/>
        <v/>
      </c>
    </row>
    <row r="456" spans="2:22">
      <c r="B456" t="s">
        <v>3343</v>
      </c>
      <c r="C456" t="s">
        <v>275</v>
      </c>
      <c r="D456" t="s">
        <v>20</v>
      </c>
      <c r="E456" t="s">
        <v>206</v>
      </c>
      <c r="F456" s="8">
        <v>1</v>
      </c>
      <c r="G456">
        <v>1</v>
      </c>
      <c r="H456">
        <v>1</v>
      </c>
      <c r="R456" t="str">
        <f>IF(COUNTIF($R$5:R455,D456)=0,D456,"\I:")</f>
        <v>\I:</v>
      </c>
      <c r="S456" t="str" cm="1">
        <f t="array" ref="S456">IFERROR("IEA PRODUCT: " &amp; getlist(R456,'Pri flows'!$I$3:$J$68,2),"")</f>
        <v/>
      </c>
      <c r="T456" t="s">
        <v>109</v>
      </c>
      <c r="V456" t="str">
        <f t="shared" si="13"/>
        <v/>
      </c>
    </row>
    <row r="457" spans="2:22">
      <c r="B457" t="s">
        <v>3343</v>
      </c>
      <c r="C457" t="s">
        <v>276</v>
      </c>
      <c r="D457" t="s">
        <v>41</v>
      </c>
      <c r="E457" t="s">
        <v>207</v>
      </c>
      <c r="F457" s="8">
        <v>1</v>
      </c>
      <c r="G457">
        <v>1</v>
      </c>
      <c r="H457">
        <v>1</v>
      </c>
      <c r="R457" t="str">
        <f>IF(COUNTIF($R$5:R456,D457)=0,D457,"\I:")</f>
        <v>\I:</v>
      </c>
      <c r="S457" t="str" cm="1">
        <f t="array" ref="S457">IFERROR("IEA PRODUCT: " &amp; getlist(R457,'Pri flows'!$I$3:$J$68,2),"")</f>
        <v/>
      </c>
      <c r="T457" t="s">
        <v>109</v>
      </c>
      <c r="V457" t="str">
        <f t="shared" si="13"/>
        <v/>
      </c>
    </row>
    <row r="458" spans="2:22">
      <c r="B458" t="s">
        <v>3343</v>
      </c>
      <c r="C458" t="s">
        <v>509</v>
      </c>
      <c r="D458" t="s">
        <v>510</v>
      </c>
      <c r="E458" t="s">
        <v>511</v>
      </c>
      <c r="F458" s="8">
        <v>1</v>
      </c>
      <c r="G458">
        <v>1</v>
      </c>
      <c r="H458">
        <v>1</v>
      </c>
      <c r="R458" t="str">
        <f>IF(COUNTIF($R$5:R457,D458)=0,D458,"\I:")</f>
        <v>\I:</v>
      </c>
      <c r="S458" t="str" cm="1">
        <f t="array" ref="S458">IFERROR("IEA PRODUCT: " &amp; getlist(R458,'Pri flows'!$I$3:$J$68,2),"")</f>
        <v/>
      </c>
      <c r="T458" t="s">
        <v>109</v>
      </c>
      <c r="V458" t="str">
        <f t="shared" si="13"/>
        <v/>
      </c>
    </row>
    <row r="459" spans="2:22">
      <c r="B459" t="s">
        <v>3343</v>
      </c>
      <c r="C459" t="s">
        <v>277</v>
      </c>
      <c r="D459" t="s">
        <v>60</v>
      </c>
      <c r="E459" t="s">
        <v>61</v>
      </c>
      <c r="F459" s="8">
        <v>1</v>
      </c>
      <c r="G459">
        <v>1</v>
      </c>
      <c r="H459">
        <v>1</v>
      </c>
      <c r="R459" t="str">
        <f>IF(COUNTIF($R$5:R458,D459)=0,D459,"\I:")</f>
        <v>\I:</v>
      </c>
      <c r="S459" t="str" cm="1">
        <f t="array" ref="S459">IFERROR("IEA PRODUCT: " &amp; getlist(R459,'Pri flows'!$I$3:$J$68,2),"")</f>
        <v/>
      </c>
      <c r="T459" t="s">
        <v>109</v>
      </c>
      <c r="V459" t="str">
        <f t="shared" si="13"/>
        <v/>
      </c>
    </row>
    <row r="460" spans="2:22">
      <c r="B460" t="s">
        <v>3343</v>
      </c>
      <c r="C460" t="s">
        <v>278</v>
      </c>
      <c r="D460" t="s">
        <v>62</v>
      </c>
      <c r="E460" t="s">
        <v>63</v>
      </c>
      <c r="F460" s="8">
        <v>1</v>
      </c>
      <c r="G460">
        <v>1</v>
      </c>
      <c r="H460">
        <v>1</v>
      </c>
      <c r="R460" t="str">
        <f>IF(COUNTIF($R$5:R459,D460)=0,D460,"\I:")</f>
        <v>\I:</v>
      </c>
      <c r="S460" t="str" cm="1">
        <f t="array" ref="S460">IFERROR("IEA PRODUCT: " &amp; getlist(R460,'Pri flows'!$I$3:$J$68,2),"")</f>
        <v/>
      </c>
      <c r="T460" t="s">
        <v>109</v>
      </c>
      <c r="V460" t="str">
        <f t="shared" si="13"/>
        <v/>
      </c>
    </row>
    <row r="461" spans="2:22">
      <c r="B461" t="s">
        <v>3343</v>
      </c>
      <c r="C461" t="s">
        <v>279</v>
      </c>
      <c r="D461" t="s">
        <v>16</v>
      </c>
      <c r="E461" t="s">
        <v>68</v>
      </c>
      <c r="F461" s="8">
        <v>1</v>
      </c>
      <c r="G461">
        <v>1</v>
      </c>
      <c r="H461">
        <v>1</v>
      </c>
      <c r="R461" t="str">
        <f>IF(COUNTIF($R$5:R460,D461)=0,D461,"\I:")</f>
        <v>\I:</v>
      </c>
      <c r="S461" t="str" cm="1">
        <f t="array" ref="S461">IFERROR("IEA PRODUCT: " &amp; getlist(R461,'Pri flows'!$I$3:$J$68,2),"")</f>
        <v/>
      </c>
      <c r="T461" t="s">
        <v>109</v>
      </c>
      <c r="V461" t="str">
        <f t="shared" si="13"/>
        <v/>
      </c>
    </row>
    <row r="462" spans="2:22">
      <c r="B462" t="s">
        <v>3343</v>
      </c>
      <c r="C462" t="s">
        <v>280</v>
      </c>
      <c r="D462" t="s">
        <v>55</v>
      </c>
      <c r="E462" t="s">
        <v>67</v>
      </c>
      <c r="F462" s="8">
        <v>0.50700000000000001</v>
      </c>
      <c r="G462">
        <v>1</v>
      </c>
      <c r="H462">
        <v>1</v>
      </c>
      <c r="R462" t="str">
        <f>IF(COUNTIF($R$5:R461,D462)=0,D462,"\I:")</f>
        <v>\I:</v>
      </c>
      <c r="S462" t="str" cm="1">
        <f t="array" ref="S462">IFERROR("IEA PRODUCT: " &amp; getlist(R462,'Pri flows'!$I$3:$J$68,2),"")</f>
        <v/>
      </c>
      <c r="T462" t="s">
        <v>109</v>
      </c>
      <c r="V462" t="str">
        <f t="shared" si="13"/>
        <v/>
      </c>
    </row>
    <row r="463" spans="2:22">
      <c r="B463" t="s">
        <v>3343</v>
      </c>
      <c r="D463" t="s">
        <v>32</v>
      </c>
      <c r="E463" t="s">
        <v>67</v>
      </c>
      <c r="F463" s="8">
        <v>0.36599999999999999</v>
      </c>
      <c r="R463" t="str">
        <f>IF(COUNTIF($R$5:R462,D463)=0,D463,"\I:")</f>
        <v>\I:</v>
      </c>
      <c r="S463" t="str" cm="1">
        <f t="array" ref="S463">IFERROR("IEA PRODUCT: " &amp; getlist(R463,'Pri flows'!$I$3:$J$68,2),"")</f>
        <v/>
      </c>
      <c r="T463" t="s">
        <v>109</v>
      </c>
      <c r="V463" t="str">
        <f t="shared" si="13"/>
        <v/>
      </c>
    </row>
    <row r="464" spans="2:22">
      <c r="B464" t="s">
        <v>3343</v>
      </c>
      <c r="D464" t="s">
        <v>37</v>
      </c>
      <c r="E464" t="s">
        <v>67</v>
      </c>
      <c r="F464" s="8">
        <v>0.122</v>
      </c>
      <c r="R464" t="str">
        <f>IF(COUNTIF($R$5:R463,D464)=0,D464,"\I:")</f>
        <v>\I:</v>
      </c>
      <c r="S464" t="str" cm="1">
        <f t="array" ref="S464">IFERROR("IEA PRODUCT: " &amp; getlist(R464,'Pri flows'!$I$3:$J$68,2),"")</f>
        <v/>
      </c>
      <c r="T464" t="s">
        <v>109</v>
      </c>
      <c r="V464" t="str">
        <f t="shared" si="13"/>
        <v/>
      </c>
    </row>
    <row r="465" spans="2:22">
      <c r="B465" t="s">
        <v>3343</v>
      </c>
      <c r="D465" t="s">
        <v>11</v>
      </c>
      <c r="E465" t="s">
        <v>67</v>
      </c>
      <c r="F465" s="8">
        <v>5.0000000000000001E-3</v>
      </c>
      <c r="R465" t="str">
        <f>IF(COUNTIF($R$5:R464,D465)=0,D465,"\I:")</f>
        <v>\I:</v>
      </c>
      <c r="S465" t="str" cm="1">
        <f t="array" ref="S465">IFERROR("IEA PRODUCT: " &amp; getlist(R465,'Pri flows'!$I$3:$J$68,2),"")</f>
        <v/>
      </c>
      <c r="T465" t="s">
        <v>109</v>
      </c>
      <c r="V465" t="str">
        <f t="shared" si="13"/>
        <v/>
      </c>
    </row>
    <row r="466" spans="2:22">
      <c r="B466" t="s">
        <v>3343</v>
      </c>
      <c r="C466" t="s">
        <v>281</v>
      </c>
      <c r="D466" t="s">
        <v>6</v>
      </c>
      <c r="E466" t="s">
        <v>66</v>
      </c>
      <c r="F466" s="8">
        <v>0.98</v>
      </c>
      <c r="G466">
        <v>1</v>
      </c>
      <c r="H466">
        <v>1</v>
      </c>
      <c r="R466" t="str">
        <f>IF(COUNTIF($R$5:R465,D466)=0,D466,"\I:")</f>
        <v>\I:</v>
      </c>
      <c r="S466" t="str" cm="1">
        <f t="array" ref="S466">IFERROR("IEA PRODUCT: " &amp; getlist(R466,'Pri flows'!$I$3:$J$68,2),"")</f>
        <v/>
      </c>
      <c r="T466" t="s">
        <v>109</v>
      </c>
      <c r="V466" t="str">
        <f t="shared" si="13"/>
        <v/>
      </c>
    </row>
    <row r="467" spans="2:22">
      <c r="B467" t="s">
        <v>3343</v>
      </c>
      <c r="D467" t="s">
        <v>118</v>
      </c>
      <c r="E467" t="s">
        <v>66</v>
      </c>
      <c r="F467" s="8">
        <v>0.02</v>
      </c>
      <c r="R467" t="str">
        <f>IF(COUNTIF($R$5:R466,D467)=0,D467,"\I:")</f>
        <v>\I:</v>
      </c>
      <c r="S467" t="str" cm="1">
        <f t="array" ref="S467">IFERROR("IEA PRODUCT: " &amp; getlist(R467,'Pri flows'!$I$3:$J$68,2),"")</f>
        <v/>
      </c>
      <c r="T467" t="s">
        <v>109</v>
      </c>
      <c r="V467" t="str">
        <f t="shared" si="13"/>
        <v/>
      </c>
    </row>
    <row r="468" spans="2:22">
      <c r="B468" t="s">
        <v>3343</v>
      </c>
      <c r="C468" t="s">
        <v>282</v>
      </c>
      <c r="D468" t="s">
        <v>5</v>
      </c>
      <c r="E468" t="s">
        <v>69</v>
      </c>
      <c r="F468" s="8">
        <v>1</v>
      </c>
      <c r="G468">
        <v>1</v>
      </c>
      <c r="H468">
        <v>1</v>
      </c>
      <c r="R468" t="str">
        <f>IF(COUNTIF($R$5:R467,D468)=0,D468,"\I:")</f>
        <v>\I:</v>
      </c>
      <c r="S468" t="str" cm="1">
        <f t="array" ref="S468">IFERROR("IEA PRODUCT: " &amp; getlist(R468,'Pri flows'!$I$3:$J$68,2),"")</f>
        <v/>
      </c>
      <c r="T468" t="s">
        <v>109</v>
      </c>
      <c r="V468" t="str">
        <f t="shared" si="13"/>
        <v/>
      </c>
    </row>
    <row r="469" spans="2:22">
      <c r="B469" t="s">
        <v>3343</v>
      </c>
      <c r="C469" t="s">
        <v>428</v>
      </c>
      <c r="D469" t="s">
        <v>27</v>
      </c>
      <c r="E469" t="s">
        <v>429</v>
      </c>
      <c r="F469" s="8">
        <v>1</v>
      </c>
      <c r="G469">
        <v>1</v>
      </c>
      <c r="H469">
        <v>1</v>
      </c>
      <c r="R469" t="str">
        <f>IF(COUNTIF($R$5:R468,D469)=0,D469,"\I:")</f>
        <v>\I:</v>
      </c>
      <c r="S469" t="str" cm="1">
        <f t="array" ref="S469">IFERROR("IEA PRODUCT: " &amp; getlist(R469,'Pri flows'!$I$3:$J$68,2),"")</f>
        <v/>
      </c>
      <c r="T469" t="s">
        <v>109</v>
      </c>
      <c r="V469" t="str">
        <f t="shared" si="13"/>
        <v/>
      </c>
    </row>
    <row r="470" spans="2:22">
      <c r="B470" t="s">
        <v>3343</v>
      </c>
      <c r="C470" t="s">
        <v>283</v>
      </c>
      <c r="D470" t="s">
        <v>29</v>
      </c>
      <c r="E470" t="s">
        <v>71</v>
      </c>
      <c r="F470" s="8">
        <v>1</v>
      </c>
      <c r="G470">
        <v>1</v>
      </c>
      <c r="H470">
        <v>1</v>
      </c>
      <c r="R470" t="str">
        <f>IF(COUNTIF($R$5:R469,D470)=0,D470,"\I:")</f>
        <v>\I:</v>
      </c>
      <c r="S470" t="str" cm="1">
        <f t="array" ref="S470">IFERROR("IEA PRODUCT: " &amp; getlist(R470,'Pri flows'!$I$3:$J$68,2),"")</f>
        <v/>
      </c>
      <c r="T470" t="s">
        <v>109</v>
      </c>
      <c r="V470" t="str">
        <f t="shared" si="13"/>
        <v/>
      </c>
    </row>
    <row r="471" spans="2:22">
      <c r="B471" t="s">
        <v>3343</v>
      </c>
      <c r="C471" t="s">
        <v>284</v>
      </c>
      <c r="D471" t="s">
        <v>30</v>
      </c>
      <c r="E471" t="s">
        <v>72</v>
      </c>
      <c r="F471" s="8">
        <v>1</v>
      </c>
      <c r="G471">
        <v>1</v>
      </c>
      <c r="H471">
        <v>1</v>
      </c>
      <c r="R471" t="str">
        <f>IF(COUNTIF($R$5:R470,D471)=0,D471,"\I:")</f>
        <v>\I:</v>
      </c>
      <c r="S471" t="str" cm="1">
        <f t="array" ref="S471">IFERROR("IEA PRODUCT: " &amp; getlist(R471,'Pri flows'!$I$3:$J$68,2),"")</f>
        <v/>
      </c>
      <c r="T471" t="s">
        <v>109</v>
      </c>
      <c r="V471" t="str">
        <f t="shared" si="13"/>
        <v/>
      </c>
    </row>
    <row r="472" spans="2:22">
      <c r="B472" t="s">
        <v>3343</v>
      </c>
      <c r="C472" t="s">
        <v>285</v>
      </c>
      <c r="D472" t="s">
        <v>39</v>
      </c>
      <c r="E472" t="s">
        <v>70</v>
      </c>
      <c r="F472" s="8">
        <v>0.749</v>
      </c>
      <c r="G472">
        <v>1</v>
      </c>
      <c r="H472">
        <v>1</v>
      </c>
      <c r="R472" t="str">
        <f>IF(COUNTIF($R$5:R471,D472)=0,D472,"\I:")</f>
        <v>\I:</v>
      </c>
      <c r="S472" t="str" cm="1">
        <f t="array" ref="S472">IFERROR("IEA PRODUCT: " &amp; getlist(R472,'Pri flows'!$I$3:$J$68,2),"")</f>
        <v/>
      </c>
      <c r="T472" t="s">
        <v>109</v>
      </c>
      <c r="V472" t="str">
        <f t="shared" si="13"/>
        <v/>
      </c>
    </row>
    <row r="473" spans="2:22">
      <c r="B473" t="s">
        <v>3343</v>
      </c>
      <c r="D473" t="s">
        <v>19</v>
      </c>
      <c r="E473" t="s">
        <v>70</v>
      </c>
      <c r="F473" s="8">
        <v>0.19700000000000001</v>
      </c>
      <c r="R473" t="str">
        <f>IF(COUNTIF($R$5:R472,D473)=0,D473,"\I:")</f>
        <v>\I:</v>
      </c>
      <c r="S473" t="str" cm="1">
        <f t="array" ref="S473">IFERROR("IEA PRODUCT: " &amp; getlist(R473,'Pri flows'!$I$3:$J$68,2),"")</f>
        <v/>
      </c>
      <c r="T473" t="s">
        <v>109</v>
      </c>
      <c r="V473" t="str">
        <f t="shared" si="13"/>
        <v/>
      </c>
    </row>
    <row r="474" spans="2:22">
      <c r="B474" t="s">
        <v>3343</v>
      </c>
      <c r="D474" t="s">
        <v>57</v>
      </c>
      <c r="E474" t="s">
        <v>70</v>
      </c>
      <c r="F474" s="8">
        <v>5.3999999999999999E-2</v>
      </c>
      <c r="R474" t="str">
        <f>IF(COUNTIF($R$5:R473,D474)=0,D474,"\I:")</f>
        <v>\I:</v>
      </c>
      <c r="S474" t="str" cm="1">
        <f t="array" ref="S474">IFERROR("IEA PRODUCT: " &amp; getlist(R474,'Pri flows'!$I$3:$J$68,2),"")</f>
        <v/>
      </c>
      <c r="T474" t="s">
        <v>109</v>
      </c>
      <c r="V474" t="str">
        <f t="shared" si="13"/>
        <v/>
      </c>
    </row>
    <row r="475" spans="2:22">
      <c r="B475" t="s">
        <v>3343</v>
      </c>
      <c r="C475" t="s">
        <v>286</v>
      </c>
      <c r="D475" t="s">
        <v>38</v>
      </c>
      <c r="E475" t="s">
        <v>203</v>
      </c>
      <c r="F475" s="8">
        <v>0.28599999999999998</v>
      </c>
      <c r="G475">
        <v>1</v>
      </c>
      <c r="H475">
        <v>1</v>
      </c>
      <c r="R475" t="str">
        <f>IF(COUNTIF($R$5:R474,D475)=0,D475,"\I:")</f>
        <v>\I:</v>
      </c>
      <c r="S475" t="str" cm="1">
        <f t="array" ref="S475">IFERROR("IEA PRODUCT: " &amp; getlist(R475,'Pri flows'!$I$3:$J$68,2),"")</f>
        <v/>
      </c>
      <c r="T475" t="s">
        <v>109</v>
      </c>
      <c r="V475" t="str">
        <f t="shared" si="13"/>
        <v/>
      </c>
    </row>
    <row r="476" spans="2:22">
      <c r="B476" t="s">
        <v>3343</v>
      </c>
      <c r="D476" t="s">
        <v>41</v>
      </c>
      <c r="E476" t="s">
        <v>203</v>
      </c>
      <c r="F476" s="8">
        <v>0.22600000000000001</v>
      </c>
      <c r="R476" t="str">
        <f>IF(COUNTIF($R$5:R475,D476)=0,D476,"\I:")</f>
        <v>\I:</v>
      </c>
      <c r="S476" t="str" cm="1">
        <f t="array" ref="S476">IFERROR("IEA PRODUCT: " &amp; getlist(R476,'Pri flows'!$I$3:$J$68,2),"")</f>
        <v/>
      </c>
      <c r="T476" t="s">
        <v>109</v>
      </c>
      <c r="V476" t="str">
        <f t="shared" si="13"/>
        <v/>
      </c>
    </row>
    <row r="477" spans="2:22">
      <c r="B477" t="s">
        <v>3343</v>
      </c>
      <c r="D477" t="s">
        <v>58</v>
      </c>
      <c r="E477" t="s">
        <v>203</v>
      </c>
      <c r="F477" s="8">
        <v>0.14599999999999999</v>
      </c>
      <c r="R477" t="str">
        <f>IF(COUNTIF($R$5:R476,D477)=0,D477,"\I:")</f>
        <v>\I:</v>
      </c>
      <c r="S477" t="str" cm="1">
        <f t="array" ref="S477">IFERROR("IEA PRODUCT: " &amp; getlist(R477,'Pri flows'!$I$3:$J$68,2),"")</f>
        <v/>
      </c>
      <c r="T477" t="s">
        <v>109</v>
      </c>
      <c r="V477" t="str">
        <f t="shared" si="13"/>
        <v/>
      </c>
    </row>
    <row r="478" spans="2:22">
      <c r="B478" t="s">
        <v>3343</v>
      </c>
      <c r="D478" t="s">
        <v>54</v>
      </c>
      <c r="E478" t="s">
        <v>203</v>
      </c>
      <c r="F478" s="8">
        <v>0.122</v>
      </c>
      <c r="R478" t="str">
        <f>IF(COUNTIF($R$5:R477,D478)=0,D478,"\I:")</f>
        <v>\I:</v>
      </c>
      <c r="S478" t="str" cm="1">
        <f t="array" ref="S478">IFERROR("IEA PRODUCT: " &amp; getlist(R478,'Pri flows'!$I$3:$J$68,2),"")</f>
        <v/>
      </c>
      <c r="T478" t="s">
        <v>109</v>
      </c>
      <c r="V478" t="str">
        <f t="shared" si="13"/>
        <v/>
      </c>
    </row>
    <row r="479" spans="2:22">
      <c r="B479" t="s">
        <v>3343</v>
      </c>
      <c r="D479" t="s">
        <v>34</v>
      </c>
      <c r="E479" t="s">
        <v>203</v>
      </c>
      <c r="F479" s="8">
        <v>0.112</v>
      </c>
      <c r="R479" t="str">
        <f>IF(COUNTIF($R$5:R478,D479)=0,D479,"\I:")</f>
        <v>\I:</v>
      </c>
      <c r="S479" t="str" cm="1">
        <f t="array" ref="S479">IFERROR("IEA PRODUCT: " &amp; getlist(R479,'Pri flows'!$I$3:$J$68,2),"")</f>
        <v/>
      </c>
      <c r="T479" t="s">
        <v>109</v>
      </c>
      <c r="V479" t="str">
        <f t="shared" si="13"/>
        <v/>
      </c>
    </row>
    <row r="480" spans="2:22">
      <c r="B480" t="s">
        <v>3343</v>
      </c>
      <c r="D480" t="s">
        <v>50</v>
      </c>
      <c r="E480" t="s">
        <v>203</v>
      </c>
      <c r="F480" s="8">
        <v>5.1999999999999998E-2</v>
      </c>
      <c r="R480" t="str">
        <f>IF(COUNTIF($R$5:R479,D480)=0,D480,"\I:")</f>
        <v>\I:</v>
      </c>
      <c r="S480" t="str" cm="1">
        <f t="array" ref="S480">IFERROR("IEA PRODUCT: " &amp; getlist(R480,'Pri flows'!$I$3:$J$68,2),"")</f>
        <v/>
      </c>
      <c r="T480" t="s">
        <v>109</v>
      </c>
      <c r="V480" t="str">
        <f t="shared" si="13"/>
        <v/>
      </c>
    </row>
    <row r="481" spans="2:22">
      <c r="B481" t="s">
        <v>3343</v>
      </c>
      <c r="D481" t="s">
        <v>52</v>
      </c>
      <c r="E481" t="s">
        <v>203</v>
      </c>
      <c r="F481" s="8">
        <v>4.3999999999999997E-2</v>
      </c>
      <c r="R481" t="str">
        <f>IF(COUNTIF($R$5:R480,D481)=0,D481,"\I:")</f>
        <v>\I:</v>
      </c>
      <c r="S481" t="str" cm="1">
        <f t="array" ref="S481">IFERROR("IEA PRODUCT: " &amp; getlist(R481,'Pri flows'!$I$3:$J$68,2),"")</f>
        <v/>
      </c>
      <c r="T481" t="s">
        <v>109</v>
      </c>
      <c r="V481" t="str">
        <f t="shared" si="13"/>
        <v/>
      </c>
    </row>
    <row r="482" spans="2:22">
      <c r="B482" t="s">
        <v>3343</v>
      </c>
      <c r="D482" t="s">
        <v>14</v>
      </c>
      <c r="E482" t="s">
        <v>203</v>
      </c>
      <c r="F482" s="8">
        <v>0.01</v>
      </c>
      <c r="R482" t="str">
        <f>IF(COUNTIF($R$5:R481,D482)=0,D482,"\I:")</f>
        <v>\I:</v>
      </c>
      <c r="S482" t="str" cm="1">
        <f t="array" ref="S482">IFERROR("IEA PRODUCT: " &amp; getlist(R482,'Pri flows'!$I$3:$J$68,2),"")</f>
        <v/>
      </c>
      <c r="T482" t="s">
        <v>109</v>
      </c>
      <c r="V482" t="str">
        <f t="shared" si="13"/>
        <v/>
      </c>
    </row>
    <row r="483" spans="2:22">
      <c r="B483" t="s">
        <v>3343</v>
      </c>
      <c r="D483" t="s">
        <v>36</v>
      </c>
      <c r="E483" t="s">
        <v>203</v>
      </c>
      <c r="F483" s="8">
        <v>2E-3</v>
      </c>
      <c r="R483" t="str">
        <f>IF(COUNTIF($R$5:R482,D483)=0,D483,"\I:")</f>
        <v>\I:</v>
      </c>
      <c r="S483" t="str" cm="1">
        <f t="array" ref="S483">IFERROR("IEA PRODUCT: " &amp; getlist(R483,'Pri flows'!$I$3:$J$68,2),"")</f>
        <v/>
      </c>
      <c r="T483" t="s">
        <v>109</v>
      </c>
      <c r="V483" t="str">
        <f t="shared" si="13"/>
        <v/>
      </c>
    </row>
    <row r="484" spans="2:22">
      <c r="B484" t="s">
        <v>3343</v>
      </c>
      <c r="C484" t="s">
        <v>287</v>
      </c>
      <c r="D484" t="s">
        <v>53</v>
      </c>
      <c r="E484" t="s">
        <v>130</v>
      </c>
      <c r="F484" s="8">
        <v>1</v>
      </c>
      <c r="G484">
        <v>1</v>
      </c>
      <c r="H484">
        <v>1</v>
      </c>
      <c r="R484" t="str">
        <f>IF(COUNTIF($R$5:R483,D484)=0,D484,"\I:")</f>
        <v>\I:</v>
      </c>
      <c r="S484" t="str" cm="1">
        <f t="array" ref="S484">IFERROR("IEA PRODUCT: " &amp; getlist(R484,'Pri flows'!$I$3:$J$68,2),"")</f>
        <v/>
      </c>
      <c r="T484" t="s">
        <v>109</v>
      </c>
      <c r="V484" t="str">
        <f t="shared" si="13"/>
        <v/>
      </c>
    </row>
    <row r="485" spans="2:22">
      <c r="B485" t="s">
        <v>3343</v>
      </c>
      <c r="C485" t="s">
        <v>516</v>
      </c>
      <c r="D485" t="s">
        <v>510</v>
      </c>
      <c r="E485" t="s">
        <v>517</v>
      </c>
      <c r="F485" s="8">
        <v>1</v>
      </c>
      <c r="G485">
        <v>1</v>
      </c>
      <c r="H485">
        <v>1</v>
      </c>
      <c r="R485" t="str">
        <f>IF(COUNTIF($R$5:R484,D485)=0,D485,"\I:")</f>
        <v>\I:</v>
      </c>
      <c r="S485" t="str" cm="1">
        <f t="array" ref="S485">IFERROR("IEA PRODUCT: " &amp; getlist(R485,'Pri flows'!$I$3:$J$68,2),"")</f>
        <v/>
      </c>
      <c r="T485" t="s">
        <v>109</v>
      </c>
      <c r="V485" t="str">
        <f t="shared" si="13"/>
        <v/>
      </c>
    </row>
    <row r="486" spans="2:22">
      <c r="B486" t="s">
        <v>3343</v>
      </c>
      <c r="C486" t="s">
        <v>519</v>
      </c>
      <c r="D486" t="s">
        <v>503</v>
      </c>
      <c r="E486" t="s">
        <v>520</v>
      </c>
      <c r="F486" s="8">
        <v>1</v>
      </c>
      <c r="G486">
        <v>1</v>
      </c>
      <c r="H486">
        <v>1</v>
      </c>
      <c r="R486" t="str">
        <f>IF(COUNTIF($R$5:R485,D486)=0,D486,"\I:")</f>
        <v>\I:</v>
      </c>
      <c r="S486" t="str" cm="1">
        <f t="array" ref="S486">IFERROR("IEA PRODUCT: " &amp; getlist(R486,'Pri flows'!$I$3:$J$68,2),"")</f>
        <v/>
      </c>
      <c r="T486" t="s">
        <v>109</v>
      </c>
      <c r="V486" t="str">
        <f t="shared" si="13"/>
        <v/>
      </c>
    </row>
    <row r="487" spans="2:22">
      <c r="B487" t="s">
        <v>3343</v>
      </c>
      <c r="C487" t="s">
        <v>289</v>
      </c>
      <c r="D487" t="s">
        <v>62</v>
      </c>
      <c r="E487" t="s">
        <v>74</v>
      </c>
      <c r="F487" s="8">
        <v>1</v>
      </c>
      <c r="G487">
        <v>1</v>
      </c>
      <c r="H487">
        <v>1</v>
      </c>
      <c r="R487" t="str">
        <f>IF(COUNTIF($R$5:R486,D487)=0,D487,"\I:")</f>
        <v>\I:</v>
      </c>
      <c r="S487" t="str" cm="1">
        <f t="array" ref="S487">IFERROR("IEA PRODUCT: " &amp; getlist(R487,'Pri flows'!$I$3:$J$68,2),"")</f>
        <v/>
      </c>
      <c r="T487" t="s">
        <v>109</v>
      </c>
      <c r="V487" t="str">
        <f t="shared" si="13"/>
        <v/>
      </c>
    </row>
    <row r="488" spans="2:22">
      <c r="B488" t="s">
        <v>3343</v>
      </c>
      <c r="C488" t="s">
        <v>290</v>
      </c>
      <c r="D488" t="s">
        <v>55</v>
      </c>
      <c r="E488" t="s">
        <v>137</v>
      </c>
      <c r="F488" s="8">
        <v>0.94099999999999995</v>
      </c>
      <c r="G488">
        <v>1</v>
      </c>
      <c r="H488">
        <v>1</v>
      </c>
      <c r="R488" t="str">
        <f>IF(COUNTIF($R$5:R487,D488)=0,D488,"\I:")</f>
        <v>\I:</v>
      </c>
      <c r="S488" t="str" cm="1">
        <f t="array" ref="S488">IFERROR("IEA PRODUCT: " &amp; getlist(R488,'Pri flows'!$I$3:$J$68,2),"")</f>
        <v/>
      </c>
      <c r="T488" t="s">
        <v>109</v>
      </c>
      <c r="V488" t="str">
        <f t="shared" si="13"/>
        <v/>
      </c>
    </row>
    <row r="489" spans="2:22">
      <c r="B489" t="s">
        <v>3343</v>
      </c>
      <c r="D489" t="s">
        <v>17</v>
      </c>
      <c r="E489" t="s">
        <v>137</v>
      </c>
      <c r="F489" s="8">
        <v>5.8999999999999997E-2</v>
      </c>
      <c r="R489" t="str">
        <f>IF(COUNTIF($R$5:R488,D489)=0,D489,"\I:")</f>
        <v>\I:</v>
      </c>
      <c r="S489" t="str" cm="1">
        <f t="array" ref="S489">IFERROR("IEA PRODUCT: " &amp; getlist(R489,'Pri flows'!$I$3:$J$68,2),"")</f>
        <v/>
      </c>
      <c r="T489" t="s">
        <v>109</v>
      </c>
      <c r="V489" t="str">
        <f t="shared" si="13"/>
        <v/>
      </c>
    </row>
    <row r="490" spans="2:22">
      <c r="B490" t="s">
        <v>3343</v>
      </c>
      <c r="C490" t="s">
        <v>291</v>
      </c>
      <c r="D490" t="s">
        <v>6</v>
      </c>
      <c r="E490" t="s">
        <v>135</v>
      </c>
      <c r="F490" s="8">
        <v>1</v>
      </c>
      <c r="G490">
        <v>1</v>
      </c>
      <c r="H490">
        <v>1</v>
      </c>
      <c r="R490" t="str">
        <f>IF(COUNTIF($R$5:R489,D490)=0,D490,"\I:")</f>
        <v>\I:</v>
      </c>
      <c r="S490" t="str" cm="1">
        <f t="array" ref="S490">IFERROR("IEA PRODUCT: " &amp; getlist(R490,'Pri flows'!$I$3:$J$68,2),"")</f>
        <v/>
      </c>
      <c r="T490" t="s">
        <v>109</v>
      </c>
      <c r="V490" t="str">
        <f t="shared" si="13"/>
        <v/>
      </c>
    </row>
    <row r="491" spans="2:22">
      <c r="B491" t="s">
        <v>3343</v>
      </c>
      <c r="C491" t="s">
        <v>292</v>
      </c>
      <c r="D491" t="s">
        <v>5</v>
      </c>
      <c r="E491" t="s">
        <v>140</v>
      </c>
      <c r="F491" s="8">
        <v>1</v>
      </c>
      <c r="G491">
        <v>1</v>
      </c>
      <c r="H491">
        <v>1</v>
      </c>
      <c r="R491" t="str">
        <f>IF(COUNTIF($R$5:R490,D491)=0,D491,"\I:")</f>
        <v>\I:</v>
      </c>
      <c r="S491" t="str" cm="1">
        <f t="array" ref="S491">IFERROR("IEA PRODUCT: " &amp; getlist(R491,'Pri flows'!$I$3:$J$68,2),"")</f>
        <v/>
      </c>
      <c r="T491" t="s">
        <v>109</v>
      </c>
      <c r="V491" t="str">
        <f t="shared" si="13"/>
        <v/>
      </c>
    </row>
    <row r="492" spans="2:22">
      <c r="B492" t="s">
        <v>3343</v>
      </c>
      <c r="C492" t="s">
        <v>293</v>
      </c>
      <c r="D492" t="s">
        <v>27</v>
      </c>
      <c r="E492" t="s">
        <v>141</v>
      </c>
      <c r="F492" s="8">
        <v>1</v>
      </c>
      <c r="G492">
        <v>1</v>
      </c>
      <c r="H492">
        <v>1</v>
      </c>
      <c r="R492" t="str">
        <f>IF(COUNTIF($R$5:R491,D492)=0,D492,"\I:")</f>
        <v>\I:</v>
      </c>
      <c r="S492" t="str" cm="1">
        <f t="array" ref="S492">IFERROR("IEA PRODUCT: " &amp; getlist(R492,'Pri flows'!$I$3:$J$68,2),"")</f>
        <v/>
      </c>
      <c r="T492" t="s">
        <v>109</v>
      </c>
      <c r="V492" t="str">
        <f t="shared" si="13"/>
        <v/>
      </c>
    </row>
    <row r="493" spans="2:22">
      <c r="B493" t="s">
        <v>3343</v>
      </c>
      <c r="C493" t="s">
        <v>294</v>
      </c>
      <c r="D493" t="s">
        <v>29</v>
      </c>
      <c r="E493" t="s">
        <v>142</v>
      </c>
      <c r="F493" s="8">
        <v>1</v>
      </c>
      <c r="G493">
        <v>1</v>
      </c>
      <c r="H493">
        <v>1</v>
      </c>
      <c r="R493" t="str">
        <f>IF(COUNTIF($R$5:R492,D493)=0,D493,"\I:")</f>
        <v>\I:</v>
      </c>
      <c r="S493" t="str" cm="1">
        <f t="array" ref="S493">IFERROR("IEA PRODUCT: " &amp; getlist(R493,'Pri flows'!$I$3:$J$68,2),"")</f>
        <v/>
      </c>
      <c r="T493" t="s">
        <v>109</v>
      </c>
      <c r="V493" t="str">
        <f t="shared" si="13"/>
        <v/>
      </c>
    </row>
    <row r="494" spans="2:22">
      <c r="B494" t="s">
        <v>3343</v>
      </c>
      <c r="C494" t="s">
        <v>295</v>
      </c>
      <c r="D494" t="s">
        <v>52</v>
      </c>
      <c r="E494" t="s">
        <v>136</v>
      </c>
      <c r="F494" s="8">
        <v>1</v>
      </c>
      <c r="G494">
        <v>1</v>
      </c>
      <c r="H494">
        <v>1</v>
      </c>
      <c r="R494" t="str">
        <f>IF(COUNTIF($R$5:R493,D494)=0,D494,"\I:")</f>
        <v>\I:</v>
      </c>
      <c r="S494" t="str" cm="1">
        <f t="array" ref="S494">IFERROR("IEA PRODUCT: " &amp; getlist(R494,'Pri flows'!$I$3:$J$68,2),"")</f>
        <v/>
      </c>
      <c r="T494" t="s">
        <v>109</v>
      </c>
      <c r="V494" t="str">
        <f t="shared" si="13"/>
        <v/>
      </c>
    </row>
    <row r="495" spans="2:22">
      <c r="B495" t="s">
        <v>3343</v>
      </c>
      <c r="C495" t="s">
        <v>296</v>
      </c>
      <c r="D495" t="s">
        <v>34</v>
      </c>
      <c r="E495" t="s">
        <v>143</v>
      </c>
      <c r="F495" s="8">
        <v>1</v>
      </c>
      <c r="G495">
        <v>1</v>
      </c>
      <c r="H495">
        <v>1</v>
      </c>
      <c r="R495" t="str">
        <f>IF(COUNTIF($R$5:R494,D495)=0,D495,"\I:")</f>
        <v>\I:</v>
      </c>
      <c r="S495" t="str" cm="1">
        <f t="array" ref="S495">IFERROR("IEA PRODUCT: " &amp; getlist(R495,'Pri flows'!$I$3:$J$68,2),"")</f>
        <v/>
      </c>
      <c r="T495" t="s">
        <v>109</v>
      </c>
      <c r="V495" t="str">
        <f t="shared" si="13"/>
        <v/>
      </c>
    </row>
    <row r="496" spans="2:22">
      <c r="B496" t="s">
        <v>3343</v>
      </c>
      <c r="C496" t="s">
        <v>297</v>
      </c>
      <c r="D496" t="s">
        <v>39</v>
      </c>
      <c r="E496" t="s">
        <v>138</v>
      </c>
      <c r="F496" s="8">
        <v>1</v>
      </c>
      <c r="G496">
        <v>1</v>
      </c>
      <c r="H496">
        <v>1</v>
      </c>
      <c r="R496" t="str">
        <f>IF(COUNTIF($R$5:R495,D496)=0,D496,"\I:")</f>
        <v>\I:</v>
      </c>
      <c r="S496" t="str" cm="1">
        <f t="array" ref="S496">IFERROR("IEA PRODUCT: " &amp; getlist(R496,'Pri flows'!$I$3:$J$68,2),"")</f>
        <v/>
      </c>
      <c r="T496" t="s">
        <v>109</v>
      </c>
      <c r="V496" t="str">
        <f t="shared" si="13"/>
        <v/>
      </c>
    </row>
    <row r="497" spans="2:22">
      <c r="B497" t="s">
        <v>3343</v>
      </c>
      <c r="C497" t="s">
        <v>298</v>
      </c>
      <c r="D497" t="s">
        <v>41</v>
      </c>
      <c r="E497" t="s">
        <v>139</v>
      </c>
      <c r="F497" s="8">
        <v>0.747</v>
      </c>
      <c r="G497">
        <v>1</v>
      </c>
      <c r="H497">
        <v>1</v>
      </c>
      <c r="R497" t="str">
        <f>IF(COUNTIF($R$5:R496,D497)=0,D497,"\I:")</f>
        <v>\I:</v>
      </c>
      <c r="S497" t="str" cm="1">
        <f t="array" ref="S497">IFERROR("IEA PRODUCT: " &amp; getlist(R497,'Pri flows'!$I$3:$J$68,2),"")</f>
        <v/>
      </c>
      <c r="T497" t="s">
        <v>109</v>
      </c>
      <c r="V497" t="str">
        <f t="shared" si="13"/>
        <v/>
      </c>
    </row>
    <row r="498" spans="2:22">
      <c r="B498" t="s">
        <v>3343</v>
      </c>
      <c r="D498" t="s">
        <v>58</v>
      </c>
      <c r="E498" t="s">
        <v>139</v>
      </c>
      <c r="F498" s="8">
        <v>0.253</v>
      </c>
      <c r="R498" t="str">
        <f>IF(COUNTIF($R$5:R497,D498)=0,D498,"\I:")</f>
        <v>\I:</v>
      </c>
      <c r="S498" t="str" cm="1">
        <f t="array" ref="S498">IFERROR("IEA PRODUCT: " &amp; getlist(R498,'Pri flows'!$I$3:$J$68,2),"")</f>
        <v/>
      </c>
      <c r="T498" t="s">
        <v>109</v>
      </c>
      <c r="V498" t="str">
        <f t="shared" si="13"/>
        <v/>
      </c>
    </row>
    <row r="499" spans="2:22">
      <c r="B499" t="s">
        <v>3343</v>
      </c>
      <c r="C499" t="s">
        <v>522</v>
      </c>
      <c r="D499" t="s">
        <v>503</v>
      </c>
      <c r="E499" t="s">
        <v>523</v>
      </c>
      <c r="F499" s="8">
        <v>1</v>
      </c>
      <c r="G499">
        <v>1</v>
      </c>
      <c r="H499">
        <v>1</v>
      </c>
      <c r="R499" t="str">
        <f>IF(COUNTIF($R$5:R498,D499)=0,D499,"\I:")</f>
        <v>\I:</v>
      </c>
      <c r="S499" t="str" cm="1">
        <f t="array" ref="S499">IFERROR("IEA PRODUCT: " &amp; getlist(R499,'Pri flows'!$I$3:$J$68,2),"")</f>
        <v/>
      </c>
      <c r="T499" t="s">
        <v>109</v>
      </c>
      <c r="V499" t="str">
        <f t="shared" si="13"/>
        <v/>
      </c>
    </row>
    <row r="500" spans="2:22">
      <c r="B500" t="s">
        <v>3343</v>
      </c>
      <c r="C500" t="s">
        <v>300</v>
      </c>
      <c r="D500" t="s">
        <v>16</v>
      </c>
      <c r="E500" t="s">
        <v>128</v>
      </c>
      <c r="F500" s="8">
        <v>1</v>
      </c>
      <c r="G500">
        <v>1</v>
      </c>
      <c r="H500">
        <v>1</v>
      </c>
      <c r="R500" t="str">
        <f>IF(COUNTIF($R$5:R499,D500)=0,D500,"\I:")</f>
        <v>\I:</v>
      </c>
      <c r="S500" t="str" cm="1">
        <f t="array" ref="S500">IFERROR("IEA PRODUCT: " &amp; getlist(R500,'Pri flows'!$I$3:$J$68,2),"")</f>
        <v/>
      </c>
      <c r="T500" t="s">
        <v>109</v>
      </c>
      <c r="V500" t="str">
        <f t="shared" si="13"/>
        <v/>
      </c>
    </row>
    <row r="501" spans="2:22">
      <c r="B501" t="s">
        <v>3343</v>
      </c>
      <c r="C501" t="s">
        <v>302</v>
      </c>
      <c r="D501" t="s">
        <v>6</v>
      </c>
      <c r="E501" t="s">
        <v>124</v>
      </c>
      <c r="F501" s="8">
        <v>1</v>
      </c>
      <c r="G501">
        <v>1</v>
      </c>
      <c r="H501">
        <v>1</v>
      </c>
      <c r="R501" t="str">
        <f>IF(COUNTIF($R$5:R500,D501)=0,D501,"\I:")</f>
        <v>\I:</v>
      </c>
      <c r="S501" t="str" cm="1">
        <f t="array" ref="S501">IFERROR("IEA PRODUCT: " &amp; getlist(R501,'Pri flows'!$I$3:$J$68,2),"")</f>
        <v/>
      </c>
      <c r="T501" t="s">
        <v>109</v>
      </c>
      <c r="V501" t="str">
        <f t="shared" si="13"/>
        <v/>
      </c>
    </row>
    <row r="502" spans="2:22">
      <c r="B502" t="s">
        <v>3343</v>
      </c>
      <c r="C502" t="s">
        <v>303</v>
      </c>
      <c r="D502" t="s">
        <v>19</v>
      </c>
      <c r="E502" t="s">
        <v>131</v>
      </c>
      <c r="F502" s="8">
        <v>1</v>
      </c>
      <c r="G502">
        <v>1</v>
      </c>
      <c r="H502">
        <v>1</v>
      </c>
      <c r="R502" t="str">
        <f>IF(COUNTIF($R$5:R501,D502)=0,D502,"\I:")</f>
        <v>\I:</v>
      </c>
      <c r="S502" t="str" cm="1">
        <f t="array" ref="S502">IFERROR("IEA PRODUCT: " &amp; getlist(R502,'Pri flows'!$I$3:$J$68,2),"")</f>
        <v/>
      </c>
      <c r="T502" t="s">
        <v>109</v>
      </c>
      <c r="V502" t="str">
        <f t="shared" si="13"/>
        <v/>
      </c>
    </row>
    <row r="503" spans="2:22">
      <c r="B503" t="s">
        <v>3343</v>
      </c>
      <c r="C503" t="s">
        <v>304</v>
      </c>
      <c r="D503" t="s">
        <v>5</v>
      </c>
      <c r="E503" t="s">
        <v>127</v>
      </c>
      <c r="F503" s="8">
        <v>1</v>
      </c>
      <c r="G503">
        <v>1</v>
      </c>
      <c r="H503">
        <v>1</v>
      </c>
      <c r="R503" t="str">
        <f>IF(COUNTIF($R$5:R502,D503)=0,D503,"\I:")</f>
        <v>\I:</v>
      </c>
      <c r="S503" t="str" cm="1">
        <f t="array" ref="S503">IFERROR("IEA PRODUCT: " &amp; getlist(R503,'Pri flows'!$I$3:$J$68,2),"")</f>
        <v/>
      </c>
      <c r="T503" t="s">
        <v>109</v>
      </c>
      <c r="V503" t="str">
        <f t="shared" si="13"/>
        <v/>
      </c>
    </row>
    <row r="504" spans="2:22">
      <c r="B504" t="s">
        <v>3343</v>
      </c>
      <c r="C504" t="s">
        <v>305</v>
      </c>
      <c r="D504" t="s">
        <v>29</v>
      </c>
      <c r="E504" t="s">
        <v>129</v>
      </c>
      <c r="F504" s="8">
        <v>1</v>
      </c>
      <c r="G504">
        <v>1</v>
      </c>
      <c r="H504">
        <v>1</v>
      </c>
      <c r="R504" t="str">
        <f>IF(COUNTIF($R$5:R503,D504)=0,D504,"\I:")</f>
        <v>\I:</v>
      </c>
      <c r="S504" t="str" cm="1">
        <f t="array" ref="S504">IFERROR("IEA PRODUCT: " &amp; getlist(R504,'Pri flows'!$I$3:$J$68,2),"")</f>
        <v/>
      </c>
      <c r="T504" t="s">
        <v>109</v>
      </c>
      <c r="V504" t="str">
        <f t="shared" si="13"/>
        <v/>
      </c>
    </row>
    <row r="505" spans="2:22">
      <c r="B505" t="s">
        <v>3343</v>
      </c>
      <c r="C505" t="s">
        <v>306</v>
      </c>
      <c r="D505" t="s">
        <v>39</v>
      </c>
      <c r="E505" t="s">
        <v>126</v>
      </c>
      <c r="F505" s="8">
        <v>1</v>
      </c>
      <c r="G505">
        <v>1</v>
      </c>
      <c r="H505">
        <v>1</v>
      </c>
      <c r="R505" t="str">
        <f>IF(COUNTIF($R$5:R504,D505)=0,D505,"\I:")</f>
        <v>\I:</v>
      </c>
      <c r="S505" t="str" cm="1">
        <f t="array" ref="S505">IFERROR("IEA PRODUCT: " &amp; getlist(R505,'Pri flows'!$I$3:$J$68,2),"")</f>
        <v/>
      </c>
      <c r="T505" t="s">
        <v>109</v>
      </c>
      <c r="V505" t="str">
        <f t="shared" si="13"/>
        <v/>
      </c>
    </row>
    <row r="506" spans="2:22">
      <c r="B506" t="s">
        <v>3343</v>
      </c>
      <c r="C506" t="s">
        <v>307</v>
      </c>
      <c r="D506" t="s">
        <v>58</v>
      </c>
      <c r="E506" t="s">
        <v>123</v>
      </c>
      <c r="F506" s="8">
        <v>0.50600000000000001</v>
      </c>
      <c r="G506">
        <v>1</v>
      </c>
      <c r="H506">
        <v>1</v>
      </c>
      <c r="R506" t="str">
        <f>IF(COUNTIF($R$5:R505,D506)=0,D506,"\I:")</f>
        <v>\I:</v>
      </c>
      <c r="S506" t="str" cm="1">
        <f t="array" ref="S506">IFERROR("IEA PRODUCT: " &amp; getlist(R506,'Pri flows'!$I$3:$J$68,2),"")</f>
        <v/>
      </c>
      <c r="T506" t="s">
        <v>109</v>
      </c>
      <c r="V506" t="str">
        <f t="shared" si="13"/>
        <v/>
      </c>
    </row>
    <row r="507" spans="2:22">
      <c r="B507" t="s">
        <v>3343</v>
      </c>
      <c r="D507" t="s">
        <v>54</v>
      </c>
      <c r="E507" t="s">
        <v>123</v>
      </c>
      <c r="F507" s="8">
        <v>0.222</v>
      </c>
      <c r="R507" t="str">
        <f>IF(COUNTIF($R$5:R506,D507)=0,D507,"\I:")</f>
        <v>\I:</v>
      </c>
      <c r="S507" t="str" cm="1">
        <f t="array" ref="S507">IFERROR("IEA PRODUCT: " &amp; getlist(R507,'Pri flows'!$I$3:$J$68,2),"")</f>
        <v/>
      </c>
      <c r="T507" t="s">
        <v>109</v>
      </c>
      <c r="V507" t="str">
        <f t="shared" si="13"/>
        <v/>
      </c>
    </row>
    <row r="508" spans="2:22">
      <c r="B508" t="s">
        <v>3343</v>
      </c>
      <c r="D508" t="s">
        <v>14</v>
      </c>
      <c r="E508" t="s">
        <v>123</v>
      </c>
      <c r="F508" s="8">
        <v>0.16900000000000001</v>
      </c>
      <c r="R508" t="str">
        <f>IF(COUNTIF($R$5:R507,D508)=0,D508,"\I:")</f>
        <v>\I:</v>
      </c>
      <c r="S508" t="str" cm="1">
        <f t="array" ref="S508">IFERROR("IEA PRODUCT: " &amp; getlist(R508,'Pri flows'!$I$3:$J$68,2),"")</f>
        <v/>
      </c>
      <c r="T508" t="s">
        <v>109</v>
      </c>
      <c r="V508" t="str">
        <f t="shared" si="13"/>
        <v/>
      </c>
    </row>
    <row r="509" spans="2:22">
      <c r="B509" t="s">
        <v>3343</v>
      </c>
      <c r="D509" t="s">
        <v>50</v>
      </c>
      <c r="E509" t="s">
        <v>123</v>
      </c>
      <c r="F509" s="8">
        <v>7.1999999999999995E-2</v>
      </c>
      <c r="R509" t="str">
        <f>IF(COUNTIF($R$5:R508,D509)=0,D509,"\I:")</f>
        <v>\I:</v>
      </c>
      <c r="S509" t="str" cm="1">
        <f t="array" ref="S509">IFERROR("IEA PRODUCT: " &amp; getlist(R509,'Pri flows'!$I$3:$J$68,2),"")</f>
        <v/>
      </c>
      <c r="T509" t="s">
        <v>109</v>
      </c>
      <c r="V509" t="str">
        <f t="shared" si="13"/>
        <v/>
      </c>
    </row>
    <row r="510" spans="2:22">
      <c r="B510" t="s">
        <v>3343</v>
      </c>
      <c r="D510" t="s">
        <v>36</v>
      </c>
      <c r="E510" t="s">
        <v>123</v>
      </c>
      <c r="F510" s="8">
        <v>3.1E-2</v>
      </c>
      <c r="R510" t="str">
        <f>IF(COUNTIF($R$5:R509,D510)=0,D510,"\I:")</f>
        <v>\I:</v>
      </c>
      <c r="S510" t="str" cm="1">
        <f t="array" ref="S510">IFERROR("IEA PRODUCT: " &amp; getlist(R510,'Pri flows'!$I$3:$J$68,2),"")</f>
        <v/>
      </c>
      <c r="T510" t="s">
        <v>109</v>
      </c>
      <c r="V510" t="str">
        <f t="shared" si="13"/>
        <v/>
      </c>
    </row>
    <row r="511" spans="2:22">
      <c r="B511" t="s">
        <v>3343</v>
      </c>
      <c r="C511" t="s">
        <v>308</v>
      </c>
      <c r="D511" t="s">
        <v>57</v>
      </c>
      <c r="E511" t="s">
        <v>132</v>
      </c>
      <c r="F511" s="8">
        <v>1</v>
      </c>
      <c r="G511">
        <v>1</v>
      </c>
      <c r="H511">
        <v>1</v>
      </c>
      <c r="R511" t="str">
        <f>IF(COUNTIF($R$5:R510,D511)=0,D511,"\I:")</f>
        <v>\I:</v>
      </c>
      <c r="S511" t="str" cm="1">
        <f t="array" ref="S511">IFERROR("IEA PRODUCT: " &amp; getlist(R511,'Pri flows'!$I$3:$J$68,2),"")</f>
        <v/>
      </c>
      <c r="T511" t="s">
        <v>109</v>
      </c>
      <c r="V511" t="str">
        <f t="shared" si="13"/>
        <v/>
      </c>
    </row>
    <row r="512" spans="2:22">
      <c r="B512" t="s">
        <v>3343</v>
      </c>
      <c r="C512" t="s">
        <v>309</v>
      </c>
      <c r="D512" t="s">
        <v>34</v>
      </c>
      <c r="E512" t="s">
        <v>133</v>
      </c>
      <c r="F512" s="8">
        <v>0.82499999999999996</v>
      </c>
      <c r="G512">
        <v>1</v>
      </c>
      <c r="H512">
        <v>1</v>
      </c>
      <c r="R512" t="str">
        <f>IF(COUNTIF($R$5:R511,D512)=0,D512,"\I:")</f>
        <v>\I:</v>
      </c>
      <c r="S512" t="str" cm="1">
        <f t="array" ref="S512">IFERROR("IEA PRODUCT: " &amp; getlist(R512,'Pri flows'!$I$3:$J$68,2),"")</f>
        <v/>
      </c>
      <c r="T512" t="s">
        <v>109</v>
      </c>
      <c r="V512" t="str">
        <f t="shared" si="13"/>
        <v/>
      </c>
    </row>
    <row r="513" spans="2:22">
      <c r="B513" t="s">
        <v>3343</v>
      </c>
      <c r="D513" t="s">
        <v>41</v>
      </c>
      <c r="E513" t="s">
        <v>133</v>
      </c>
      <c r="F513" s="8">
        <v>7.2999999999999995E-2</v>
      </c>
      <c r="R513" t="str">
        <f>IF(COUNTIF($R$5:R512,D513)=0,D513,"\I:")</f>
        <v>\I:</v>
      </c>
      <c r="S513" t="str" cm="1">
        <f t="array" ref="S513">IFERROR("IEA PRODUCT: " &amp; getlist(R513,'Pri flows'!$I$3:$J$68,2),"")</f>
        <v/>
      </c>
      <c r="T513" t="s">
        <v>109</v>
      </c>
      <c r="V513" t="str">
        <f t="shared" si="13"/>
        <v/>
      </c>
    </row>
    <row r="514" spans="2:22">
      <c r="B514" t="s">
        <v>3343</v>
      </c>
      <c r="D514" t="s">
        <v>52</v>
      </c>
      <c r="E514" t="s">
        <v>133</v>
      </c>
      <c r="F514" s="8">
        <v>5.8999999999999997E-2</v>
      </c>
      <c r="R514" t="str">
        <f>IF(COUNTIF($R$5:R513,D514)=0,D514,"\I:")</f>
        <v>\I:</v>
      </c>
      <c r="S514" t="str" cm="1">
        <f t="array" ref="S514">IFERROR("IEA PRODUCT: " &amp; getlist(R514,'Pri flows'!$I$3:$J$68,2),"")</f>
        <v/>
      </c>
      <c r="T514" t="s">
        <v>109</v>
      </c>
      <c r="V514" t="str">
        <f t="shared" si="13"/>
        <v/>
      </c>
    </row>
    <row r="515" spans="2:22">
      <c r="B515" t="s">
        <v>3343</v>
      </c>
      <c r="D515" t="s">
        <v>38</v>
      </c>
      <c r="E515" t="s">
        <v>133</v>
      </c>
      <c r="F515" s="8">
        <v>4.2999999999999997E-2</v>
      </c>
      <c r="R515" t="str">
        <f>IF(COUNTIF($R$5:R514,D515)=0,D515,"\I:")</f>
        <v>\I:</v>
      </c>
      <c r="S515" t="str" cm="1">
        <f t="array" ref="S515">IFERROR("IEA PRODUCT: " &amp; getlist(R515,'Pri flows'!$I$3:$J$68,2),"")</f>
        <v/>
      </c>
      <c r="T515" t="s">
        <v>109</v>
      </c>
      <c r="V515" t="str">
        <f t="shared" si="13"/>
        <v/>
      </c>
    </row>
    <row r="516" spans="2:22">
      <c r="B516" t="s">
        <v>3343</v>
      </c>
      <c r="C516" t="s">
        <v>310</v>
      </c>
      <c r="D516" t="s">
        <v>9</v>
      </c>
      <c r="E516" t="s">
        <v>10</v>
      </c>
      <c r="F516" s="8">
        <v>1</v>
      </c>
      <c r="G516">
        <v>1</v>
      </c>
      <c r="H516">
        <v>1</v>
      </c>
      <c r="R516" t="str">
        <f>IF(COUNTIF($R$5:R515,D516)=0,D516,"\I:")</f>
        <v>\I:</v>
      </c>
      <c r="S516" t="str" cm="1">
        <f t="array" ref="S516">IFERROR("IEA PRODUCT: " &amp; getlist(R516,'Pri flows'!$I$3:$J$68,2),"")</f>
        <v/>
      </c>
      <c r="T516" t="s">
        <v>109</v>
      </c>
      <c r="V516" t="str">
        <f t="shared" si="13"/>
        <v/>
      </c>
    </row>
    <row r="517" spans="2:22">
      <c r="B517" t="s">
        <v>3343</v>
      </c>
      <c r="C517" t="s">
        <v>311</v>
      </c>
      <c r="D517" t="s">
        <v>12</v>
      </c>
      <c r="E517" t="s">
        <v>13</v>
      </c>
      <c r="F517" s="8">
        <v>1</v>
      </c>
      <c r="G517">
        <v>1</v>
      </c>
      <c r="H517">
        <v>1</v>
      </c>
      <c r="R517" t="str">
        <f>IF(COUNTIF($R$5:R516,D517)=0,D517,"\I:")</f>
        <v>\I:</v>
      </c>
      <c r="S517" t="str" cm="1">
        <f t="array" ref="S517">IFERROR("IEA PRODUCT: " &amp; getlist(R517,'Pri flows'!$I$3:$J$68,2),"")</f>
        <v/>
      </c>
      <c r="T517" t="s">
        <v>109</v>
      </c>
      <c r="V517" t="str">
        <f t="shared" ref="V517:V580" si="14">IFERROR(VLOOKUP($R517,$AJ$4:$AL$22,2,FALSE),"")</f>
        <v/>
      </c>
    </row>
    <row r="518" spans="2:22">
      <c r="B518" t="s">
        <v>3343</v>
      </c>
      <c r="C518" t="s">
        <v>313</v>
      </c>
      <c r="D518" t="s">
        <v>6</v>
      </c>
      <c r="E518" t="s">
        <v>7</v>
      </c>
      <c r="F518" s="8">
        <v>1</v>
      </c>
      <c r="G518">
        <v>1</v>
      </c>
      <c r="H518">
        <v>1</v>
      </c>
      <c r="R518" t="str">
        <f>IF(COUNTIF($R$5:R517,D518)=0,D518,"\I:")</f>
        <v>\I:</v>
      </c>
      <c r="S518" t="str" cm="1">
        <f t="array" ref="S518">IFERROR("IEA PRODUCT: " &amp; getlist(R518,'Pri flows'!$I$3:$J$68,2),"")</f>
        <v/>
      </c>
      <c r="T518" t="s">
        <v>109</v>
      </c>
      <c r="V518" t="str">
        <f t="shared" si="14"/>
        <v/>
      </c>
    </row>
    <row r="519" spans="2:22">
      <c r="B519" t="s">
        <v>3343</v>
      </c>
      <c r="C519" t="s">
        <v>314</v>
      </c>
      <c r="D519" t="s">
        <v>41</v>
      </c>
      <c r="E519" t="s">
        <v>42</v>
      </c>
      <c r="F519" s="8">
        <v>1</v>
      </c>
      <c r="G519">
        <v>1</v>
      </c>
      <c r="H519">
        <v>1</v>
      </c>
      <c r="R519" t="str">
        <f>IF(COUNTIF($R$5:R518,D519)=0,D519,"\I:")</f>
        <v>\I:</v>
      </c>
      <c r="S519" t="str" cm="1">
        <f t="array" ref="S519">IFERROR("IEA PRODUCT: " &amp; getlist(R519,'Pri flows'!$I$3:$J$68,2),"")</f>
        <v/>
      </c>
      <c r="T519" t="s">
        <v>109</v>
      </c>
      <c r="V519" t="str">
        <f t="shared" si="14"/>
        <v/>
      </c>
    </row>
    <row r="520" spans="2:22">
      <c r="B520" t="s">
        <v>3343</v>
      </c>
      <c r="C520" t="s">
        <v>315</v>
      </c>
      <c r="D520" t="s">
        <v>5</v>
      </c>
      <c r="E520" t="s">
        <v>22</v>
      </c>
      <c r="F520" s="8">
        <v>1</v>
      </c>
      <c r="G520">
        <v>1</v>
      </c>
      <c r="H520">
        <v>1</v>
      </c>
      <c r="R520" t="str">
        <f>IF(COUNTIF($R$5:R519,D520)=0,D520,"\I:")</f>
        <v>\I:</v>
      </c>
      <c r="S520" t="str" cm="1">
        <f t="array" ref="S520">IFERROR("IEA PRODUCT: " &amp; getlist(R520,'Pri flows'!$I$3:$J$68,2),"")</f>
        <v/>
      </c>
      <c r="T520" t="s">
        <v>109</v>
      </c>
      <c r="V520" t="str">
        <f t="shared" si="14"/>
        <v/>
      </c>
    </row>
    <row r="521" spans="2:22">
      <c r="B521" t="s">
        <v>3343</v>
      </c>
      <c r="C521" t="s">
        <v>316</v>
      </c>
      <c r="D521" t="s">
        <v>43</v>
      </c>
      <c r="E521" t="s">
        <v>44</v>
      </c>
      <c r="F521" s="8">
        <v>1</v>
      </c>
      <c r="G521">
        <v>1</v>
      </c>
      <c r="H521">
        <v>1</v>
      </c>
      <c r="R521" t="str">
        <f>IF(COUNTIF($R$5:R520,D521)=0,D521,"\I:")</f>
        <v>\I:</v>
      </c>
      <c r="S521" t="str" cm="1">
        <f t="array" ref="S521">IFERROR("IEA PRODUCT: " &amp; getlist(R521,'Pri flows'!$I$3:$J$68,2),"")</f>
        <v/>
      </c>
      <c r="T521" t="s">
        <v>109</v>
      </c>
      <c r="V521" t="str">
        <f t="shared" si="14"/>
        <v/>
      </c>
    </row>
    <row r="522" spans="2:22">
      <c r="B522" t="s">
        <v>3343</v>
      </c>
      <c r="C522" t="s">
        <v>317</v>
      </c>
      <c r="D522" t="s">
        <v>58</v>
      </c>
      <c r="E522" t="s">
        <v>51</v>
      </c>
      <c r="F522" s="8">
        <v>0.999</v>
      </c>
      <c r="G522">
        <v>1</v>
      </c>
      <c r="H522">
        <v>1</v>
      </c>
      <c r="R522" t="str">
        <f>IF(COUNTIF($R$5:R521,D522)=0,D522,"\I:")</f>
        <v>\I:</v>
      </c>
      <c r="S522" t="str" cm="1">
        <f t="array" ref="S522">IFERROR("IEA PRODUCT: " &amp; getlist(R522,'Pri flows'!$I$3:$J$68,2),"")</f>
        <v/>
      </c>
      <c r="T522" t="s">
        <v>109</v>
      </c>
      <c r="V522" t="str">
        <f t="shared" si="14"/>
        <v/>
      </c>
    </row>
    <row r="523" spans="2:22">
      <c r="B523" t="s">
        <v>3343</v>
      </c>
      <c r="D523" t="s">
        <v>36</v>
      </c>
      <c r="E523" t="s">
        <v>51</v>
      </c>
      <c r="F523" s="8">
        <v>1E-3</v>
      </c>
      <c r="R523" t="str">
        <f>IF(COUNTIF($R$5:R522,D523)=0,D523,"\I:")</f>
        <v>\I:</v>
      </c>
      <c r="S523" t="str" cm="1">
        <f t="array" ref="S523">IFERROR("IEA PRODUCT: " &amp; getlist(R523,'Pri flows'!$I$3:$J$68,2),"")</f>
        <v/>
      </c>
      <c r="T523" t="s">
        <v>109</v>
      </c>
      <c r="V523" t="str">
        <f t="shared" si="14"/>
        <v/>
      </c>
    </row>
    <row r="524" spans="2:22">
      <c r="B524" t="s">
        <v>3343</v>
      </c>
      <c r="C524" t="s">
        <v>318</v>
      </c>
      <c r="D524" t="s">
        <v>45</v>
      </c>
      <c r="E524" t="s">
        <v>46</v>
      </c>
      <c r="F524" s="8">
        <v>1</v>
      </c>
      <c r="G524">
        <v>1</v>
      </c>
      <c r="H524">
        <v>1</v>
      </c>
      <c r="R524" t="str">
        <f>IF(COUNTIF($R$5:R523,D524)=0,D524,"\I:")</f>
        <v>\I:</v>
      </c>
      <c r="S524" t="str" cm="1">
        <f t="array" ref="S524">IFERROR("IEA PRODUCT: " &amp; getlist(R524,'Pri flows'!$I$3:$J$68,2),"")</f>
        <v/>
      </c>
      <c r="T524" t="s">
        <v>109</v>
      </c>
      <c r="V524" t="str">
        <f t="shared" si="14"/>
        <v/>
      </c>
    </row>
    <row r="525" spans="2:22">
      <c r="B525" t="s">
        <v>3343</v>
      </c>
      <c r="C525" t="s">
        <v>319</v>
      </c>
      <c r="D525" t="s">
        <v>34</v>
      </c>
      <c r="E525" t="s">
        <v>35</v>
      </c>
      <c r="F525" s="8">
        <v>1</v>
      </c>
      <c r="G525">
        <v>1</v>
      </c>
      <c r="H525">
        <v>1</v>
      </c>
      <c r="R525" t="str">
        <f>IF(COUNTIF($R$5:R524,D525)=0,D525,"\I:")</f>
        <v>\I:</v>
      </c>
      <c r="S525" t="str" cm="1">
        <f t="array" ref="S525">IFERROR("IEA PRODUCT: " &amp; getlist(R525,'Pri flows'!$I$3:$J$68,2),"")</f>
        <v/>
      </c>
      <c r="T525" t="s">
        <v>109</v>
      </c>
      <c r="V525" t="str">
        <f t="shared" si="14"/>
        <v/>
      </c>
    </row>
    <row r="526" spans="2:22">
      <c r="B526" t="s">
        <v>3343</v>
      </c>
      <c r="C526" t="s">
        <v>320</v>
      </c>
      <c r="D526" t="s">
        <v>39</v>
      </c>
      <c r="E526" t="s">
        <v>25</v>
      </c>
      <c r="F526" s="8">
        <v>1</v>
      </c>
      <c r="G526">
        <v>1</v>
      </c>
      <c r="H526">
        <v>1</v>
      </c>
      <c r="R526" t="str">
        <f>IF(COUNTIF($R$5:R525,D526)=0,D526,"\I:")</f>
        <v>\I:</v>
      </c>
      <c r="S526" t="str" cm="1">
        <f t="array" ref="S526">IFERROR("IEA PRODUCT: " &amp; getlist(R526,'Pri flows'!$I$3:$J$68,2),"")</f>
        <v/>
      </c>
      <c r="T526" t="s">
        <v>109</v>
      </c>
      <c r="V526" t="str">
        <f t="shared" si="14"/>
        <v/>
      </c>
    </row>
    <row r="527" spans="2:22">
      <c r="B527" t="s">
        <v>3344</v>
      </c>
      <c r="C527" t="s">
        <v>249</v>
      </c>
      <c r="D527" t="s">
        <v>55</v>
      </c>
      <c r="E527" t="s">
        <v>191</v>
      </c>
      <c r="F527" s="8">
        <v>0.98899999999999999</v>
      </c>
      <c r="G527">
        <v>1</v>
      </c>
      <c r="H527">
        <v>1</v>
      </c>
      <c r="R527" t="str">
        <f>IF(COUNTIF($R$5:R526,D527)=0,D527,"\I:")</f>
        <v>\I:</v>
      </c>
      <c r="S527" t="str" cm="1">
        <f t="array" ref="S527">IFERROR("IEA PRODUCT: " &amp; getlist(R527,'Pri flows'!$I$3:$J$68,2),"")</f>
        <v/>
      </c>
      <c r="T527" t="s">
        <v>109</v>
      </c>
      <c r="V527" t="str">
        <f t="shared" si="14"/>
        <v/>
      </c>
    </row>
    <row r="528" spans="2:22">
      <c r="B528" t="s">
        <v>3344</v>
      </c>
      <c r="D528" t="s">
        <v>9</v>
      </c>
      <c r="E528" t="s">
        <v>191</v>
      </c>
      <c r="F528" s="8">
        <v>1.0999999999999999E-2</v>
      </c>
      <c r="R528" t="str">
        <f>IF(COUNTIF($R$5:R527,D528)=0,D528,"\I:")</f>
        <v>\I:</v>
      </c>
      <c r="S528" t="str" cm="1">
        <f t="array" ref="S528">IFERROR("IEA PRODUCT: " &amp; getlist(R528,'Pri flows'!$I$3:$J$68,2),"")</f>
        <v/>
      </c>
      <c r="T528" t="s">
        <v>109</v>
      </c>
      <c r="V528" t="str">
        <f t="shared" si="14"/>
        <v/>
      </c>
    </row>
    <row r="529" spans="2:22">
      <c r="B529" t="s">
        <v>3344</v>
      </c>
      <c r="C529" t="s">
        <v>250</v>
      </c>
      <c r="D529" t="s">
        <v>6</v>
      </c>
      <c r="E529" t="s">
        <v>189</v>
      </c>
      <c r="F529" s="8">
        <v>0.93600000000000005</v>
      </c>
      <c r="G529">
        <v>1</v>
      </c>
      <c r="H529">
        <v>1</v>
      </c>
      <c r="R529" t="str">
        <f>IF(COUNTIF($R$5:R528,D529)=0,D529,"\I:")</f>
        <v>\I:</v>
      </c>
      <c r="S529" t="str" cm="1">
        <f t="array" ref="S529">IFERROR("IEA PRODUCT: " &amp; getlist(R529,'Pri flows'!$I$3:$J$68,2),"")</f>
        <v/>
      </c>
      <c r="T529" t="s">
        <v>109</v>
      </c>
      <c r="V529" t="str">
        <f t="shared" si="14"/>
        <v/>
      </c>
    </row>
    <row r="530" spans="2:22">
      <c r="B530" t="s">
        <v>3344</v>
      </c>
      <c r="D530" t="s">
        <v>15</v>
      </c>
      <c r="E530" t="s">
        <v>189</v>
      </c>
      <c r="F530" s="8">
        <v>6.4000000000000001E-2</v>
      </c>
      <c r="R530" t="str">
        <f>IF(COUNTIF($R$5:R529,D530)=0,D530,"\I:")</f>
        <v>\I:</v>
      </c>
      <c r="S530" t="str" cm="1">
        <f t="array" ref="S530">IFERROR("IEA PRODUCT: " &amp; getlist(R530,'Pri flows'!$I$3:$J$68,2),"")</f>
        <v/>
      </c>
      <c r="T530" t="s">
        <v>109</v>
      </c>
      <c r="V530" t="str">
        <f t="shared" si="14"/>
        <v/>
      </c>
    </row>
    <row r="531" spans="2:22">
      <c r="B531" t="s">
        <v>3344</v>
      </c>
      <c r="C531" t="s">
        <v>251</v>
      </c>
      <c r="D531" t="s">
        <v>5</v>
      </c>
      <c r="E531" t="s">
        <v>194</v>
      </c>
      <c r="F531" s="8">
        <v>1</v>
      </c>
      <c r="G531">
        <v>1</v>
      </c>
      <c r="H531">
        <v>1</v>
      </c>
      <c r="R531" t="str">
        <f>IF(COUNTIF($R$5:R530,D531)=0,D531,"\I:")</f>
        <v>\I:</v>
      </c>
      <c r="S531" t="str" cm="1">
        <f t="array" ref="S531">IFERROR("IEA PRODUCT: " &amp; getlist(R531,'Pri flows'!$I$3:$J$68,2),"")</f>
        <v/>
      </c>
      <c r="T531" t="s">
        <v>109</v>
      </c>
      <c r="V531" t="str">
        <f t="shared" si="14"/>
        <v/>
      </c>
    </row>
    <row r="532" spans="2:22">
      <c r="B532" t="s">
        <v>3344</v>
      </c>
      <c r="C532" t="s">
        <v>253</v>
      </c>
      <c r="D532" t="s">
        <v>29</v>
      </c>
      <c r="E532" t="s">
        <v>196</v>
      </c>
      <c r="F532" s="8">
        <v>1</v>
      </c>
      <c r="G532">
        <v>1</v>
      </c>
      <c r="H532">
        <v>1</v>
      </c>
      <c r="R532" t="str">
        <f>IF(COUNTIF($R$5:R531,D532)=0,D532,"\I:")</f>
        <v>\I:</v>
      </c>
      <c r="S532" t="str" cm="1">
        <f t="array" ref="S532">IFERROR("IEA PRODUCT: " &amp; getlist(R532,'Pri flows'!$I$3:$J$68,2),"")</f>
        <v/>
      </c>
      <c r="T532" t="s">
        <v>109</v>
      </c>
      <c r="V532" t="str">
        <f t="shared" si="14"/>
        <v/>
      </c>
    </row>
    <row r="533" spans="2:22">
      <c r="B533" t="s">
        <v>3344</v>
      </c>
      <c r="C533" t="s">
        <v>254</v>
      </c>
      <c r="D533" t="s">
        <v>52</v>
      </c>
      <c r="E533" t="s">
        <v>190</v>
      </c>
      <c r="F533" s="8">
        <v>1</v>
      </c>
      <c r="G533">
        <v>1</v>
      </c>
      <c r="H533">
        <v>1</v>
      </c>
      <c r="R533" t="str">
        <f>IF(COUNTIF($R$5:R532,D533)=0,D533,"\I:")</f>
        <v>\I:</v>
      </c>
      <c r="S533" t="str" cm="1">
        <f t="array" ref="S533">IFERROR("IEA PRODUCT: " &amp; getlist(R533,'Pri flows'!$I$3:$J$68,2),"")</f>
        <v/>
      </c>
      <c r="T533" t="s">
        <v>109</v>
      </c>
      <c r="V533" t="str">
        <f t="shared" si="14"/>
        <v/>
      </c>
    </row>
    <row r="534" spans="2:22">
      <c r="B534" t="s">
        <v>3344</v>
      </c>
      <c r="C534" t="s">
        <v>255</v>
      </c>
      <c r="D534" t="s">
        <v>34</v>
      </c>
      <c r="E534" t="s">
        <v>197</v>
      </c>
      <c r="F534" s="8">
        <v>1</v>
      </c>
      <c r="G534">
        <v>1</v>
      </c>
      <c r="H534">
        <v>1</v>
      </c>
      <c r="R534" t="str">
        <f>IF(COUNTIF($R$5:R533,D534)=0,D534,"\I:")</f>
        <v>\I:</v>
      </c>
      <c r="S534" t="str" cm="1">
        <f t="array" ref="S534">IFERROR("IEA PRODUCT: " &amp; getlist(R534,'Pri flows'!$I$3:$J$68,2),"")</f>
        <v/>
      </c>
      <c r="T534" t="s">
        <v>109</v>
      </c>
      <c r="V534" t="str">
        <f t="shared" si="14"/>
        <v/>
      </c>
    </row>
    <row r="535" spans="2:22">
      <c r="B535" t="s">
        <v>3344</v>
      </c>
      <c r="C535" t="s">
        <v>256</v>
      </c>
      <c r="D535" t="s">
        <v>39</v>
      </c>
      <c r="E535" t="s">
        <v>192</v>
      </c>
      <c r="F535" s="8">
        <v>1</v>
      </c>
      <c r="G535">
        <v>1</v>
      </c>
      <c r="H535">
        <v>1</v>
      </c>
      <c r="R535" t="str">
        <f>IF(COUNTIF($R$5:R534,D535)=0,D535,"\I:")</f>
        <v>\I:</v>
      </c>
      <c r="S535" t="str" cm="1">
        <f t="array" ref="S535">IFERROR("IEA PRODUCT: " &amp; getlist(R535,'Pri flows'!$I$3:$J$68,2),"")</f>
        <v/>
      </c>
      <c r="T535" t="s">
        <v>109</v>
      </c>
      <c r="V535" t="str">
        <f t="shared" si="14"/>
        <v/>
      </c>
    </row>
    <row r="536" spans="2:22">
      <c r="B536" t="s">
        <v>3344</v>
      </c>
      <c r="C536" t="s">
        <v>257</v>
      </c>
      <c r="D536" t="s">
        <v>41</v>
      </c>
      <c r="E536" t="s">
        <v>193</v>
      </c>
      <c r="F536" s="8">
        <v>0.96699999999999997</v>
      </c>
      <c r="G536">
        <v>1</v>
      </c>
      <c r="H536">
        <v>1</v>
      </c>
      <c r="R536" t="str">
        <f>IF(COUNTIF($R$5:R535,D536)=0,D536,"\I:")</f>
        <v>\I:</v>
      </c>
      <c r="S536" t="str" cm="1">
        <f t="array" ref="S536">IFERROR("IEA PRODUCT: " &amp; getlist(R536,'Pri flows'!$I$3:$J$68,2),"")</f>
        <v/>
      </c>
      <c r="T536" t="s">
        <v>109</v>
      </c>
      <c r="V536" t="str">
        <f t="shared" si="14"/>
        <v/>
      </c>
    </row>
    <row r="537" spans="2:22">
      <c r="B537" t="s">
        <v>3344</v>
      </c>
      <c r="D537" t="s">
        <v>43</v>
      </c>
      <c r="E537" t="s">
        <v>193</v>
      </c>
      <c r="F537" s="8">
        <v>0.03</v>
      </c>
      <c r="R537" t="str">
        <f>IF(COUNTIF($R$5:R536,D537)=0,D537,"\I:")</f>
        <v>\I:</v>
      </c>
      <c r="S537" t="str" cm="1">
        <f t="array" ref="S537">IFERROR("IEA PRODUCT: " &amp; getlist(R537,'Pri flows'!$I$3:$J$68,2),"")</f>
        <v/>
      </c>
      <c r="T537" t="s">
        <v>109</v>
      </c>
      <c r="V537" t="str">
        <f t="shared" si="14"/>
        <v/>
      </c>
    </row>
    <row r="538" spans="2:22">
      <c r="B538" t="s">
        <v>3344</v>
      </c>
      <c r="D538" t="s">
        <v>58</v>
      </c>
      <c r="E538" t="s">
        <v>193</v>
      </c>
      <c r="F538" s="8">
        <v>3.0000000000000001E-3</v>
      </c>
      <c r="R538" t="str">
        <f>IF(COUNTIF($R$5:R537,D538)=0,D538,"\I:")</f>
        <v>\I:</v>
      </c>
      <c r="S538" t="str" cm="1">
        <f t="array" ref="S538">IFERROR("IEA PRODUCT: " &amp; getlist(R538,'Pri flows'!$I$3:$J$68,2),"")</f>
        <v/>
      </c>
      <c r="T538" t="s">
        <v>109</v>
      </c>
      <c r="V538" t="str">
        <f t="shared" si="14"/>
        <v/>
      </c>
    </row>
    <row r="539" spans="2:22">
      <c r="B539" t="s">
        <v>3344</v>
      </c>
      <c r="C539" t="s">
        <v>258</v>
      </c>
      <c r="D539" t="s">
        <v>55</v>
      </c>
      <c r="E539" t="s">
        <v>146</v>
      </c>
      <c r="F539" s="8">
        <v>0.57899999999999996</v>
      </c>
      <c r="G539">
        <v>1</v>
      </c>
      <c r="H539">
        <v>1</v>
      </c>
      <c r="R539" t="str">
        <f>IF(COUNTIF($R$5:R538,D539)=0,D539,"\I:")</f>
        <v>\I:</v>
      </c>
      <c r="S539" t="str" cm="1">
        <f t="array" ref="S539">IFERROR("IEA PRODUCT: " &amp; getlist(R539,'Pri flows'!$I$3:$J$68,2),"")</f>
        <v/>
      </c>
      <c r="T539" t="s">
        <v>109</v>
      </c>
      <c r="V539" t="str">
        <f t="shared" si="14"/>
        <v/>
      </c>
    </row>
    <row r="540" spans="2:22">
      <c r="B540" t="s">
        <v>3344</v>
      </c>
      <c r="D540" t="s">
        <v>17</v>
      </c>
      <c r="E540" t="s">
        <v>146</v>
      </c>
      <c r="F540" s="8">
        <v>0.214</v>
      </c>
      <c r="R540" t="str">
        <f>IF(COUNTIF($R$5:R539,D540)=0,D540,"\I:")</f>
        <v>\I:</v>
      </c>
      <c r="S540" t="str" cm="1">
        <f t="array" ref="S540">IFERROR("IEA PRODUCT: " &amp; getlist(R540,'Pri flows'!$I$3:$J$68,2),"")</f>
        <v/>
      </c>
      <c r="T540" t="s">
        <v>109</v>
      </c>
      <c r="V540" t="str">
        <f t="shared" si="14"/>
        <v/>
      </c>
    </row>
    <row r="541" spans="2:22">
      <c r="B541" t="s">
        <v>3344</v>
      </c>
      <c r="D541" t="s">
        <v>37</v>
      </c>
      <c r="E541" t="s">
        <v>146</v>
      </c>
      <c r="F541" s="8">
        <v>0.159</v>
      </c>
      <c r="R541" t="str">
        <f>IF(COUNTIF($R$5:R540,D541)=0,D541,"\I:")</f>
        <v>\I:</v>
      </c>
      <c r="S541" t="str" cm="1">
        <f t="array" ref="S541">IFERROR("IEA PRODUCT: " &amp; getlist(R541,'Pri flows'!$I$3:$J$68,2),"")</f>
        <v/>
      </c>
      <c r="T541" t="s">
        <v>109</v>
      </c>
      <c r="V541" t="str">
        <f t="shared" si="14"/>
        <v/>
      </c>
    </row>
    <row r="542" spans="2:22">
      <c r="B542" t="s">
        <v>3344</v>
      </c>
      <c r="D542" t="s">
        <v>9</v>
      </c>
      <c r="E542" t="s">
        <v>146</v>
      </c>
      <c r="F542" s="8">
        <v>4.8000000000000001E-2</v>
      </c>
      <c r="R542" t="str">
        <f>IF(COUNTIF($R$5:R541,D542)=0,D542,"\I:")</f>
        <v>\I:</v>
      </c>
      <c r="S542" t="str" cm="1">
        <f t="array" ref="S542">IFERROR("IEA PRODUCT: " &amp; getlist(R542,'Pri flows'!$I$3:$J$68,2),"")</f>
        <v/>
      </c>
      <c r="T542" t="s">
        <v>109</v>
      </c>
      <c r="V542" t="str">
        <f t="shared" si="14"/>
        <v/>
      </c>
    </row>
    <row r="543" spans="2:22">
      <c r="B543" t="s">
        <v>3344</v>
      </c>
      <c r="C543" t="s">
        <v>259</v>
      </c>
      <c r="D543" t="s">
        <v>6</v>
      </c>
      <c r="E543" t="s">
        <v>144</v>
      </c>
      <c r="F543" s="8">
        <v>0.94599999999999995</v>
      </c>
      <c r="G543">
        <v>1</v>
      </c>
      <c r="H543">
        <v>1</v>
      </c>
      <c r="R543" t="str">
        <f>IF(COUNTIF($R$5:R542,D543)=0,D543,"\I:")</f>
        <v>\I:</v>
      </c>
      <c r="S543" t="str" cm="1">
        <f t="array" ref="S543">IFERROR("IEA PRODUCT: " &amp; getlist(R543,'Pri flows'!$I$3:$J$68,2),"")</f>
        <v/>
      </c>
      <c r="T543" t="s">
        <v>109</v>
      </c>
      <c r="V543" t="str">
        <f t="shared" si="14"/>
        <v/>
      </c>
    </row>
    <row r="544" spans="2:22">
      <c r="B544" t="s">
        <v>3344</v>
      </c>
      <c r="D544" t="s">
        <v>15</v>
      </c>
      <c r="E544" t="s">
        <v>144</v>
      </c>
      <c r="F544" s="8">
        <v>5.3999999999999999E-2</v>
      </c>
      <c r="R544" t="str">
        <f>IF(COUNTIF($R$5:R543,D544)=0,D544,"\I:")</f>
        <v>\I:</v>
      </c>
      <c r="S544" t="str" cm="1">
        <f t="array" ref="S544">IFERROR("IEA PRODUCT: " &amp; getlist(R544,'Pri flows'!$I$3:$J$68,2),"")</f>
        <v/>
      </c>
      <c r="T544" t="s">
        <v>109</v>
      </c>
      <c r="V544" t="str">
        <f t="shared" si="14"/>
        <v/>
      </c>
    </row>
    <row r="545" spans="2:22">
      <c r="B545" t="s">
        <v>3344</v>
      </c>
      <c r="C545" t="s">
        <v>260</v>
      </c>
      <c r="D545" t="s">
        <v>5</v>
      </c>
      <c r="E545" t="s">
        <v>149</v>
      </c>
      <c r="F545" s="8">
        <v>1</v>
      </c>
      <c r="G545">
        <v>1</v>
      </c>
      <c r="H545">
        <v>1</v>
      </c>
      <c r="R545" t="str">
        <f>IF(COUNTIF($R$5:R544,D545)=0,D545,"\I:")</f>
        <v>\I:</v>
      </c>
      <c r="S545" t="str" cm="1">
        <f t="array" ref="S545">IFERROR("IEA PRODUCT: " &amp; getlist(R545,'Pri flows'!$I$3:$J$68,2),"")</f>
        <v/>
      </c>
      <c r="T545" t="s">
        <v>109</v>
      </c>
      <c r="V545" t="str">
        <f t="shared" si="14"/>
        <v/>
      </c>
    </row>
    <row r="546" spans="2:22">
      <c r="B546" t="s">
        <v>3344</v>
      </c>
      <c r="C546" t="s">
        <v>262</v>
      </c>
      <c r="D546" t="s">
        <v>29</v>
      </c>
      <c r="E546" t="s">
        <v>151</v>
      </c>
      <c r="F546" s="8">
        <v>1</v>
      </c>
      <c r="G546">
        <v>1</v>
      </c>
      <c r="H546">
        <v>1</v>
      </c>
      <c r="R546" t="str">
        <f>IF(COUNTIF($R$5:R545,D546)=0,D546,"\I:")</f>
        <v>\I:</v>
      </c>
      <c r="S546" t="str" cm="1">
        <f t="array" ref="S546">IFERROR("IEA PRODUCT: " &amp; getlist(R546,'Pri flows'!$I$3:$J$68,2),"")</f>
        <v/>
      </c>
      <c r="T546" t="s">
        <v>109</v>
      </c>
      <c r="V546" t="str">
        <f t="shared" si="14"/>
        <v/>
      </c>
    </row>
    <row r="547" spans="2:22">
      <c r="B547" t="s">
        <v>3344</v>
      </c>
      <c r="C547" t="s">
        <v>263</v>
      </c>
      <c r="D547" t="s">
        <v>45</v>
      </c>
      <c r="E547" t="s">
        <v>145</v>
      </c>
      <c r="F547" s="8">
        <v>0.72299999999999998</v>
      </c>
      <c r="G547">
        <v>1</v>
      </c>
      <c r="H547">
        <v>1</v>
      </c>
      <c r="R547" t="str">
        <f>IF(COUNTIF($R$5:R546,D547)=0,D547,"\I:")</f>
        <v>\I:</v>
      </c>
      <c r="S547" t="str" cm="1">
        <f t="array" ref="S547">IFERROR("IEA PRODUCT: " &amp; getlist(R547,'Pri flows'!$I$3:$J$68,2),"")</f>
        <v/>
      </c>
      <c r="T547" t="s">
        <v>109</v>
      </c>
      <c r="V547" t="str">
        <f t="shared" si="14"/>
        <v/>
      </c>
    </row>
    <row r="548" spans="2:22">
      <c r="B548" t="s">
        <v>3344</v>
      </c>
      <c r="D548" t="s">
        <v>52</v>
      </c>
      <c r="E548" t="s">
        <v>145</v>
      </c>
      <c r="F548" s="8">
        <v>0.27700000000000002</v>
      </c>
      <c r="R548" t="str">
        <f>IF(COUNTIF($R$5:R547,D548)=0,D548,"\I:")</f>
        <v>\I:</v>
      </c>
      <c r="S548" t="str" cm="1">
        <f t="array" ref="S548">IFERROR("IEA PRODUCT: " &amp; getlist(R548,'Pri flows'!$I$3:$J$68,2),"")</f>
        <v/>
      </c>
      <c r="T548" t="s">
        <v>109</v>
      </c>
      <c r="V548" t="str">
        <f t="shared" si="14"/>
        <v/>
      </c>
    </row>
    <row r="549" spans="2:22">
      <c r="B549" t="s">
        <v>3344</v>
      </c>
      <c r="C549" t="s">
        <v>264</v>
      </c>
      <c r="D549" t="s">
        <v>34</v>
      </c>
      <c r="E549" t="s">
        <v>152</v>
      </c>
      <c r="F549" s="8">
        <v>1</v>
      </c>
      <c r="G549">
        <v>1</v>
      </c>
      <c r="H549">
        <v>1</v>
      </c>
      <c r="R549" t="str">
        <f>IF(COUNTIF($R$5:R548,D549)=0,D549,"\I:")</f>
        <v>\I:</v>
      </c>
      <c r="S549" t="str" cm="1">
        <f t="array" ref="S549">IFERROR("IEA PRODUCT: " &amp; getlist(R549,'Pri flows'!$I$3:$J$68,2),"")</f>
        <v/>
      </c>
      <c r="T549" t="s">
        <v>109</v>
      </c>
      <c r="V549" t="str">
        <f t="shared" si="14"/>
        <v/>
      </c>
    </row>
    <row r="550" spans="2:22">
      <c r="B550" t="s">
        <v>3344</v>
      </c>
      <c r="C550" t="s">
        <v>265</v>
      </c>
      <c r="D550" t="s">
        <v>39</v>
      </c>
      <c r="E550" t="s">
        <v>147</v>
      </c>
      <c r="F550" s="8">
        <v>1</v>
      </c>
      <c r="G550">
        <v>1</v>
      </c>
      <c r="H550">
        <v>1</v>
      </c>
      <c r="R550" t="str">
        <f>IF(COUNTIF($R$5:R549,D550)=0,D550,"\I:")</f>
        <v>\I:</v>
      </c>
      <c r="S550" t="str" cm="1">
        <f t="array" ref="S550">IFERROR("IEA PRODUCT: " &amp; getlist(R550,'Pri flows'!$I$3:$J$68,2),"")</f>
        <v/>
      </c>
      <c r="T550" t="s">
        <v>109</v>
      </c>
      <c r="V550" t="str">
        <f t="shared" si="14"/>
        <v/>
      </c>
    </row>
    <row r="551" spans="2:22">
      <c r="B551" t="s">
        <v>3344</v>
      </c>
      <c r="C551" t="s">
        <v>266</v>
      </c>
      <c r="D551" t="s">
        <v>41</v>
      </c>
      <c r="E551" t="s">
        <v>148</v>
      </c>
      <c r="F551" s="8">
        <v>0.89100000000000001</v>
      </c>
      <c r="G551">
        <v>1</v>
      </c>
      <c r="H551">
        <v>1</v>
      </c>
      <c r="R551" t="str">
        <f>IF(COUNTIF($R$5:R550,D551)=0,D551,"\I:")</f>
        <v>\I:</v>
      </c>
      <c r="S551" t="str" cm="1">
        <f t="array" ref="S551">IFERROR("IEA PRODUCT: " &amp; getlist(R551,'Pri flows'!$I$3:$J$68,2),"")</f>
        <v/>
      </c>
      <c r="T551" t="s">
        <v>109</v>
      </c>
      <c r="V551" t="str">
        <f t="shared" si="14"/>
        <v/>
      </c>
    </row>
    <row r="552" spans="2:22">
      <c r="B552" t="s">
        <v>3344</v>
      </c>
      <c r="D552" t="s">
        <v>58</v>
      </c>
      <c r="E552" t="s">
        <v>148</v>
      </c>
      <c r="F552" s="8">
        <v>0.1</v>
      </c>
      <c r="R552" t="str">
        <f>IF(COUNTIF($R$5:R551,D552)=0,D552,"\I:")</f>
        <v>\I:</v>
      </c>
      <c r="S552" t="str" cm="1">
        <f t="array" ref="S552">IFERROR("IEA PRODUCT: " &amp; getlist(R552,'Pri flows'!$I$3:$J$68,2),"")</f>
        <v/>
      </c>
      <c r="T552" t="s">
        <v>109</v>
      </c>
      <c r="V552" t="str">
        <f t="shared" si="14"/>
        <v/>
      </c>
    </row>
    <row r="553" spans="2:22">
      <c r="B553" t="s">
        <v>3344</v>
      </c>
      <c r="D553" t="s">
        <v>43</v>
      </c>
      <c r="E553" t="s">
        <v>148</v>
      </c>
      <c r="F553" s="8">
        <v>8.9999999999999993E-3</v>
      </c>
      <c r="R553" t="str">
        <f>IF(COUNTIF($R$5:R552,D553)=0,D553,"\I:")</f>
        <v>\I:</v>
      </c>
      <c r="S553" t="str" cm="1">
        <f t="array" ref="S553">IFERROR("IEA PRODUCT: " &amp; getlist(R553,'Pri flows'!$I$3:$J$68,2),"")</f>
        <v/>
      </c>
      <c r="T553" t="s">
        <v>109</v>
      </c>
      <c r="V553" t="str">
        <f t="shared" si="14"/>
        <v/>
      </c>
    </row>
    <row r="554" spans="2:22">
      <c r="B554" t="s">
        <v>3344</v>
      </c>
      <c r="C554" t="s">
        <v>506</v>
      </c>
      <c r="D554" t="s">
        <v>503</v>
      </c>
      <c r="E554" t="s">
        <v>507</v>
      </c>
      <c r="F554" s="8">
        <v>1</v>
      </c>
      <c r="G554">
        <v>1</v>
      </c>
      <c r="H554">
        <v>1</v>
      </c>
      <c r="R554" t="str">
        <f>IF(COUNTIF($R$5:R553,D554)=0,D554,"\I:")</f>
        <v>\I:</v>
      </c>
      <c r="S554" t="str" cm="1">
        <f t="array" ref="S554">IFERROR("IEA PRODUCT: " &amp; getlist(R554,'Pri flows'!$I$3:$J$68,2),"")</f>
        <v/>
      </c>
      <c r="T554" t="s">
        <v>109</v>
      </c>
      <c r="V554" t="str">
        <f t="shared" si="14"/>
        <v/>
      </c>
    </row>
    <row r="555" spans="2:22">
      <c r="B555" t="s">
        <v>3344</v>
      </c>
      <c r="C555" t="s">
        <v>267</v>
      </c>
      <c r="D555" t="s">
        <v>55</v>
      </c>
      <c r="E555" t="s">
        <v>33</v>
      </c>
      <c r="F555" s="8">
        <v>0.59399999999999997</v>
      </c>
      <c r="G555">
        <v>1</v>
      </c>
      <c r="H555">
        <v>1</v>
      </c>
      <c r="R555" t="str">
        <f>IF(COUNTIF($R$5:R554,D555)=0,D555,"\I:")</f>
        <v>\I:</v>
      </c>
      <c r="S555" t="str" cm="1">
        <f t="array" ref="S555">IFERROR("IEA PRODUCT: " &amp; getlist(R555,'Pri flows'!$I$3:$J$68,2),"")</f>
        <v/>
      </c>
      <c r="T555" t="s">
        <v>109</v>
      </c>
      <c r="V555" t="str">
        <f t="shared" si="14"/>
        <v/>
      </c>
    </row>
    <row r="556" spans="2:22">
      <c r="B556" t="s">
        <v>3344</v>
      </c>
      <c r="D556" t="s">
        <v>37</v>
      </c>
      <c r="E556" t="s">
        <v>33</v>
      </c>
      <c r="F556" s="8">
        <v>0.40600000000000003</v>
      </c>
      <c r="R556" t="str">
        <f>IF(COUNTIF($R$5:R555,D556)=0,D556,"\I:")</f>
        <v>\I:</v>
      </c>
      <c r="S556" t="str" cm="1">
        <f t="array" ref="S556">IFERROR("IEA PRODUCT: " &amp; getlist(R556,'Pri flows'!$I$3:$J$68,2),"")</f>
        <v/>
      </c>
      <c r="T556" t="s">
        <v>109</v>
      </c>
      <c r="V556" t="str">
        <f t="shared" si="14"/>
        <v/>
      </c>
    </row>
    <row r="557" spans="2:22">
      <c r="B557" t="s">
        <v>3344</v>
      </c>
      <c r="C557" t="s">
        <v>268</v>
      </c>
      <c r="D557" t="s">
        <v>6</v>
      </c>
      <c r="E557" t="s">
        <v>8</v>
      </c>
      <c r="F557" s="8">
        <v>1</v>
      </c>
      <c r="G557">
        <v>1</v>
      </c>
      <c r="H557">
        <v>1</v>
      </c>
      <c r="R557" t="str">
        <f>IF(COUNTIF($R$5:R556,D557)=0,D557,"\I:")</f>
        <v>\I:</v>
      </c>
      <c r="S557" t="str" cm="1">
        <f t="array" ref="S557">IFERROR("IEA PRODUCT: " &amp; getlist(R557,'Pri flows'!$I$3:$J$68,2),"")</f>
        <v/>
      </c>
      <c r="T557" t="s">
        <v>109</v>
      </c>
      <c r="V557" t="str">
        <f t="shared" si="14"/>
        <v/>
      </c>
    </row>
    <row r="558" spans="2:22">
      <c r="B558" t="s">
        <v>3344</v>
      </c>
      <c r="C558" t="s">
        <v>269</v>
      </c>
      <c r="D558" t="s">
        <v>15</v>
      </c>
      <c r="E558" t="s">
        <v>176</v>
      </c>
      <c r="F558" s="8">
        <v>1</v>
      </c>
      <c r="G558">
        <v>1</v>
      </c>
      <c r="H558">
        <v>1</v>
      </c>
      <c r="R558" t="str">
        <f>IF(COUNTIF($R$5:R557,D558)=0,D558,"\I:")</f>
        <v>\I:</v>
      </c>
      <c r="S558" t="str" cm="1">
        <f t="array" ref="S558">IFERROR("IEA PRODUCT: " &amp; getlist(R558,'Pri flows'!$I$3:$J$68,2),"")</f>
        <v/>
      </c>
      <c r="T558" t="s">
        <v>109</v>
      </c>
      <c r="V558" t="str">
        <f t="shared" si="14"/>
        <v/>
      </c>
    </row>
    <row r="559" spans="2:22">
      <c r="B559" t="s">
        <v>3344</v>
      </c>
      <c r="C559" t="s">
        <v>270</v>
      </c>
      <c r="D559" t="s">
        <v>27</v>
      </c>
      <c r="E559" t="s">
        <v>28</v>
      </c>
      <c r="F559" s="8">
        <v>1</v>
      </c>
      <c r="G559">
        <v>1</v>
      </c>
      <c r="H559">
        <v>1</v>
      </c>
      <c r="R559" t="str">
        <f>IF(COUNTIF($R$5:R558,D559)=0,D559,"\I:")</f>
        <v>\I:</v>
      </c>
      <c r="S559" t="str" cm="1">
        <f t="array" ref="S559">IFERROR("IEA PRODUCT: " &amp; getlist(R559,'Pri flows'!$I$3:$J$68,2),"")</f>
        <v/>
      </c>
      <c r="T559" t="s">
        <v>109</v>
      </c>
      <c r="V559" t="str">
        <f t="shared" si="14"/>
        <v/>
      </c>
    </row>
    <row r="560" spans="2:22">
      <c r="B560" t="s">
        <v>3344</v>
      </c>
      <c r="C560" t="s">
        <v>271</v>
      </c>
      <c r="D560" t="s">
        <v>30</v>
      </c>
      <c r="E560" t="s">
        <v>31</v>
      </c>
      <c r="F560" s="8">
        <v>1</v>
      </c>
      <c r="G560">
        <v>1</v>
      </c>
      <c r="H560">
        <v>1</v>
      </c>
      <c r="R560" t="str">
        <f>IF(COUNTIF($R$5:R559,D560)=0,D560,"\I:")</f>
        <v>\I:</v>
      </c>
      <c r="S560" t="str" cm="1">
        <f t="array" ref="S560">IFERROR("IEA PRODUCT: " &amp; getlist(R560,'Pri flows'!$I$3:$J$68,2),"")</f>
        <v/>
      </c>
      <c r="T560" t="s">
        <v>109</v>
      </c>
      <c r="V560" t="str">
        <f t="shared" si="14"/>
        <v/>
      </c>
    </row>
    <row r="561" spans="2:22">
      <c r="B561" t="s">
        <v>3344</v>
      </c>
      <c r="C561" t="s">
        <v>272</v>
      </c>
      <c r="D561" t="s">
        <v>39</v>
      </c>
      <c r="E561" t="s">
        <v>26</v>
      </c>
      <c r="F561" s="8">
        <v>1</v>
      </c>
      <c r="G561">
        <v>1</v>
      </c>
      <c r="H561">
        <v>1</v>
      </c>
      <c r="R561" t="str">
        <f>IF(COUNTIF($R$5:R560,D561)=0,D561,"\I:")</f>
        <v>\I:</v>
      </c>
      <c r="S561" t="str" cm="1">
        <f t="array" ref="S561">IFERROR("IEA PRODUCT: " &amp; getlist(R561,'Pri flows'!$I$3:$J$68,2),"")</f>
        <v/>
      </c>
      <c r="T561" t="s">
        <v>109</v>
      </c>
      <c r="V561" t="str">
        <f t="shared" si="14"/>
        <v/>
      </c>
    </row>
    <row r="562" spans="2:22">
      <c r="B562" t="s">
        <v>3344</v>
      </c>
      <c r="C562" t="s">
        <v>273</v>
      </c>
      <c r="D562" t="s">
        <v>48</v>
      </c>
      <c r="E562" t="s">
        <v>49</v>
      </c>
      <c r="F562" s="8">
        <v>1</v>
      </c>
      <c r="G562">
        <v>1</v>
      </c>
      <c r="H562">
        <v>1</v>
      </c>
      <c r="R562" t="str">
        <f>IF(COUNTIF($R$5:R561,D562)=0,D562,"\I:")</f>
        <v>\I:</v>
      </c>
      <c r="S562" t="str" cm="1">
        <f t="array" ref="S562">IFERROR("IEA PRODUCT: " &amp; getlist(R562,'Pri flows'!$I$3:$J$68,2),"")</f>
        <v/>
      </c>
      <c r="T562" t="s">
        <v>109</v>
      </c>
      <c r="V562" t="str">
        <f t="shared" si="14"/>
        <v/>
      </c>
    </row>
    <row r="563" spans="2:22">
      <c r="B563" t="s">
        <v>3344</v>
      </c>
      <c r="C563" t="s">
        <v>274</v>
      </c>
      <c r="D563" t="s">
        <v>58</v>
      </c>
      <c r="E563" t="s">
        <v>21</v>
      </c>
      <c r="F563" s="8">
        <v>0.92500000000000004</v>
      </c>
      <c r="G563">
        <v>1</v>
      </c>
      <c r="H563">
        <v>1</v>
      </c>
      <c r="R563" t="str">
        <f>IF(COUNTIF($R$5:R562,D563)=0,D563,"\I:")</f>
        <v>\I:</v>
      </c>
      <c r="S563" t="str" cm="1">
        <f t="array" ref="S563">IFERROR("IEA PRODUCT: " &amp; getlist(R563,'Pri flows'!$I$3:$J$68,2),"")</f>
        <v/>
      </c>
      <c r="T563" t="s">
        <v>109</v>
      </c>
      <c r="V563" t="str">
        <f t="shared" si="14"/>
        <v/>
      </c>
    </row>
    <row r="564" spans="2:22">
      <c r="B564" t="s">
        <v>3344</v>
      </c>
      <c r="D564" t="s">
        <v>9</v>
      </c>
      <c r="E564" t="s">
        <v>21</v>
      </c>
      <c r="F564" s="8">
        <v>6.0999999999999999E-2</v>
      </c>
      <c r="R564" t="str">
        <f>IF(COUNTIF($R$5:R563,D564)=0,D564,"\I:")</f>
        <v>\I:</v>
      </c>
      <c r="S564" t="str" cm="1">
        <f t="array" ref="S564">IFERROR("IEA PRODUCT: " &amp; getlist(R564,'Pri flows'!$I$3:$J$68,2),"")</f>
        <v/>
      </c>
      <c r="T564" t="s">
        <v>109</v>
      </c>
      <c r="V564" t="str">
        <f t="shared" si="14"/>
        <v/>
      </c>
    </row>
    <row r="565" spans="2:22">
      <c r="B565" t="s">
        <v>3344</v>
      </c>
      <c r="D565" t="s">
        <v>38</v>
      </c>
      <c r="E565" t="s">
        <v>21</v>
      </c>
      <c r="F565" s="8">
        <v>1.4E-2</v>
      </c>
      <c r="R565" t="str">
        <f>IF(COUNTIF($R$5:R564,D565)=0,D565,"\I:")</f>
        <v>\I:</v>
      </c>
      <c r="S565" t="str" cm="1">
        <f t="array" ref="S565">IFERROR("IEA PRODUCT: " &amp; getlist(R565,'Pri flows'!$I$3:$J$68,2),"")</f>
        <v/>
      </c>
      <c r="T565" t="s">
        <v>109</v>
      </c>
      <c r="V565" t="str">
        <f t="shared" si="14"/>
        <v/>
      </c>
    </row>
    <row r="566" spans="2:22">
      <c r="B566" t="s">
        <v>3344</v>
      </c>
      <c r="C566" t="s">
        <v>276</v>
      </c>
      <c r="D566" t="s">
        <v>41</v>
      </c>
      <c r="E566" t="s">
        <v>207</v>
      </c>
      <c r="F566" s="8">
        <v>1</v>
      </c>
      <c r="G566">
        <v>1</v>
      </c>
      <c r="H566">
        <v>1</v>
      </c>
      <c r="R566" t="str">
        <f>IF(COUNTIF($R$5:R565,D566)=0,D566,"\I:")</f>
        <v>\I:</v>
      </c>
      <c r="S566" t="str" cm="1">
        <f t="array" ref="S566">IFERROR("IEA PRODUCT: " &amp; getlist(R566,'Pri flows'!$I$3:$J$68,2),"")</f>
        <v/>
      </c>
      <c r="T566" t="s">
        <v>109</v>
      </c>
      <c r="V566" t="str">
        <f t="shared" si="14"/>
        <v/>
      </c>
    </row>
    <row r="567" spans="2:22">
      <c r="B567" t="s">
        <v>3344</v>
      </c>
      <c r="C567" t="s">
        <v>509</v>
      </c>
      <c r="D567" t="s">
        <v>510</v>
      </c>
      <c r="E567" t="s">
        <v>511</v>
      </c>
      <c r="F567" s="8">
        <v>1</v>
      </c>
      <c r="G567">
        <v>1</v>
      </c>
      <c r="H567">
        <v>1</v>
      </c>
      <c r="R567" t="str">
        <f>IF(COUNTIF($R$5:R566,D567)=0,D567,"\I:")</f>
        <v>\I:</v>
      </c>
      <c r="S567" t="str" cm="1">
        <f t="array" ref="S567">IFERROR("IEA PRODUCT: " &amp; getlist(R567,'Pri flows'!$I$3:$J$68,2),"")</f>
        <v/>
      </c>
      <c r="T567" t="s">
        <v>109</v>
      </c>
      <c r="V567" t="str">
        <f t="shared" si="14"/>
        <v/>
      </c>
    </row>
    <row r="568" spans="2:22">
      <c r="B568" t="s">
        <v>3344</v>
      </c>
      <c r="C568" t="s">
        <v>278</v>
      </c>
      <c r="D568" t="s">
        <v>62</v>
      </c>
      <c r="E568" t="s">
        <v>63</v>
      </c>
      <c r="F568" s="8">
        <v>1</v>
      </c>
      <c r="G568">
        <v>1</v>
      </c>
      <c r="H568">
        <v>1</v>
      </c>
      <c r="R568" t="str">
        <f>IF(COUNTIF($R$5:R567,D568)=0,D568,"\I:")</f>
        <v>\I:</v>
      </c>
      <c r="S568" t="str" cm="1">
        <f t="array" ref="S568">IFERROR("IEA PRODUCT: " &amp; getlist(R568,'Pri flows'!$I$3:$J$68,2),"")</f>
        <v/>
      </c>
      <c r="T568" t="s">
        <v>109</v>
      </c>
      <c r="V568" t="str">
        <f t="shared" si="14"/>
        <v/>
      </c>
    </row>
    <row r="569" spans="2:22">
      <c r="B569" t="s">
        <v>3344</v>
      </c>
      <c r="C569" t="s">
        <v>279</v>
      </c>
      <c r="D569" t="s">
        <v>16</v>
      </c>
      <c r="E569" t="s">
        <v>68</v>
      </c>
      <c r="F569" s="8">
        <v>1</v>
      </c>
      <c r="G569">
        <v>1</v>
      </c>
      <c r="H569">
        <v>1</v>
      </c>
      <c r="R569" t="str">
        <f>IF(COUNTIF($R$5:R568,D569)=0,D569,"\I:")</f>
        <v>\I:</v>
      </c>
      <c r="S569" t="str" cm="1">
        <f t="array" ref="S569">IFERROR("IEA PRODUCT: " &amp; getlist(R569,'Pri flows'!$I$3:$J$68,2),"")</f>
        <v/>
      </c>
      <c r="T569" t="s">
        <v>109</v>
      </c>
      <c r="V569" t="str">
        <f t="shared" si="14"/>
        <v/>
      </c>
    </row>
    <row r="570" spans="2:22">
      <c r="B570" t="s">
        <v>3344</v>
      </c>
      <c r="C570" t="s">
        <v>280</v>
      </c>
      <c r="D570" t="s">
        <v>55</v>
      </c>
      <c r="E570" t="s">
        <v>67</v>
      </c>
      <c r="F570" s="8">
        <v>0.92800000000000005</v>
      </c>
      <c r="G570">
        <v>1</v>
      </c>
      <c r="H570">
        <v>1</v>
      </c>
      <c r="R570" t="str">
        <f>IF(COUNTIF($R$5:R569,D570)=0,D570,"\I:")</f>
        <v>\I:</v>
      </c>
      <c r="S570" t="str" cm="1">
        <f t="array" ref="S570">IFERROR("IEA PRODUCT: " &amp; getlist(R570,'Pri flows'!$I$3:$J$68,2),"")</f>
        <v/>
      </c>
      <c r="T570" t="s">
        <v>109</v>
      </c>
      <c r="V570" t="str">
        <f t="shared" si="14"/>
        <v/>
      </c>
    </row>
    <row r="571" spans="2:22">
      <c r="B571" t="s">
        <v>3344</v>
      </c>
      <c r="D571" t="s">
        <v>11</v>
      </c>
      <c r="E571" t="s">
        <v>67</v>
      </c>
      <c r="F571" s="8">
        <v>3.5999999999999997E-2</v>
      </c>
      <c r="R571" t="str">
        <f>IF(COUNTIF($R$5:R570,D571)=0,D571,"\I:")</f>
        <v>\I:</v>
      </c>
      <c r="S571" t="str" cm="1">
        <f t="array" ref="S571">IFERROR("IEA PRODUCT: " &amp; getlist(R571,'Pri flows'!$I$3:$J$68,2),"")</f>
        <v/>
      </c>
      <c r="T571" t="s">
        <v>109</v>
      </c>
      <c r="V571" t="str">
        <f t="shared" si="14"/>
        <v/>
      </c>
    </row>
    <row r="572" spans="2:22">
      <c r="B572" t="s">
        <v>3344</v>
      </c>
      <c r="D572" t="s">
        <v>37</v>
      </c>
      <c r="E572" t="s">
        <v>67</v>
      </c>
      <c r="F572" s="8">
        <v>0.03</v>
      </c>
      <c r="R572" t="str">
        <f>IF(COUNTIF($R$5:R571,D572)=0,D572,"\I:")</f>
        <v>\I:</v>
      </c>
      <c r="S572" t="str" cm="1">
        <f t="array" ref="S572">IFERROR("IEA PRODUCT: " &amp; getlist(R572,'Pri flows'!$I$3:$J$68,2),"")</f>
        <v/>
      </c>
      <c r="T572" t="s">
        <v>109</v>
      </c>
      <c r="V572" t="str">
        <f t="shared" si="14"/>
        <v/>
      </c>
    </row>
    <row r="573" spans="2:22">
      <c r="B573" t="s">
        <v>3344</v>
      </c>
      <c r="D573" t="s">
        <v>9</v>
      </c>
      <c r="E573" t="s">
        <v>67</v>
      </c>
      <c r="F573" s="8">
        <v>7.0000000000000001E-3</v>
      </c>
      <c r="R573" t="str">
        <f>IF(COUNTIF($R$5:R572,D573)=0,D573,"\I:")</f>
        <v>\I:</v>
      </c>
      <c r="S573" t="str" cm="1">
        <f t="array" ref="S573">IFERROR("IEA PRODUCT: " &amp; getlist(R573,'Pri flows'!$I$3:$J$68,2),"")</f>
        <v/>
      </c>
      <c r="T573" t="s">
        <v>109</v>
      </c>
      <c r="V573" t="str">
        <f t="shared" si="14"/>
        <v/>
      </c>
    </row>
    <row r="574" spans="2:22">
      <c r="B574" t="s">
        <v>3344</v>
      </c>
      <c r="C574" t="s">
        <v>281</v>
      </c>
      <c r="D574" t="s">
        <v>6</v>
      </c>
      <c r="E574" t="s">
        <v>66</v>
      </c>
      <c r="F574" s="8">
        <v>0.55000000000000004</v>
      </c>
      <c r="G574">
        <v>1</v>
      </c>
      <c r="H574">
        <v>1</v>
      </c>
      <c r="R574" t="str">
        <f>IF(COUNTIF($R$5:R573,D574)=0,D574,"\I:")</f>
        <v>\I:</v>
      </c>
      <c r="S574" t="str" cm="1">
        <f t="array" ref="S574">IFERROR("IEA PRODUCT: " &amp; getlist(R574,'Pri flows'!$I$3:$J$68,2),"")</f>
        <v/>
      </c>
      <c r="T574" t="s">
        <v>109</v>
      </c>
      <c r="V574" t="str">
        <f t="shared" si="14"/>
        <v/>
      </c>
    </row>
    <row r="575" spans="2:22">
      <c r="B575" t="s">
        <v>3344</v>
      </c>
      <c r="D575" t="s">
        <v>15</v>
      </c>
      <c r="E575" t="s">
        <v>66</v>
      </c>
      <c r="F575" s="8">
        <v>0.39900000000000002</v>
      </c>
      <c r="R575" t="str">
        <f>IF(COUNTIF($R$5:R574,D575)=0,D575,"\I:")</f>
        <v>\I:</v>
      </c>
      <c r="S575" t="str" cm="1">
        <f t="array" ref="S575">IFERROR("IEA PRODUCT: " &amp; getlist(R575,'Pri flows'!$I$3:$J$68,2),"")</f>
        <v/>
      </c>
      <c r="T575" t="s">
        <v>109</v>
      </c>
      <c r="V575" t="str">
        <f t="shared" si="14"/>
        <v/>
      </c>
    </row>
    <row r="576" spans="2:22">
      <c r="B576" t="s">
        <v>3344</v>
      </c>
      <c r="D576" t="s">
        <v>118</v>
      </c>
      <c r="E576" t="s">
        <v>66</v>
      </c>
      <c r="F576" s="8">
        <v>5.1999999999999998E-2</v>
      </c>
      <c r="R576" t="str">
        <f>IF(COUNTIF($R$5:R575,D576)=0,D576,"\I:")</f>
        <v>\I:</v>
      </c>
      <c r="S576" t="str" cm="1">
        <f t="array" ref="S576">IFERROR("IEA PRODUCT: " &amp; getlist(R576,'Pri flows'!$I$3:$J$68,2),"")</f>
        <v/>
      </c>
      <c r="T576" t="s">
        <v>109</v>
      </c>
      <c r="V576" t="str">
        <f t="shared" si="14"/>
        <v/>
      </c>
    </row>
    <row r="577" spans="2:22">
      <c r="B577" t="s">
        <v>3344</v>
      </c>
      <c r="C577" t="s">
        <v>282</v>
      </c>
      <c r="D577" t="s">
        <v>5</v>
      </c>
      <c r="E577" t="s">
        <v>69</v>
      </c>
      <c r="F577" s="8">
        <v>1</v>
      </c>
      <c r="G577">
        <v>1</v>
      </c>
      <c r="H577">
        <v>1</v>
      </c>
      <c r="R577" t="str">
        <f>IF(COUNTIF($R$5:R576,D577)=0,D577,"\I:")</f>
        <v>\I:</v>
      </c>
      <c r="S577" t="str" cm="1">
        <f t="array" ref="S577">IFERROR("IEA PRODUCT: " &amp; getlist(R577,'Pri flows'!$I$3:$J$68,2),"")</f>
        <v/>
      </c>
      <c r="T577" t="s">
        <v>109</v>
      </c>
      <c r="V577" t="str">
        <f t="shared" si="14"/>
        <v/>
      </c>
    </row>
    <row r="578" spans="2:22">
      <c r="B578" t="s">
        <v>3344</v>
      </c>
      <c r="C578" t="s">
        <v>428</v>
      </c>
      <c r="D578" t="s">
        <v>27</v>
      </c>
      <c r="E578" t="s">
        <v>429</v>
      </c>
      <c r="F578" s="8">
        <v>1</v>
      </c>
      <c r="G578">
        <v>1</v>
      </c>
      <c r="H578">
        <v>1</v>
      </c>
      <c r="R578" t="str">
        <f>IF(COUNTIF($R$5:R577,D578)=0,D578,"\I:")</f>
        <v>\I:</v>
      </c>
      <c r="S578" t="str" cm="1">
        <f t="array" ref="S578">IFERROR("IEA PRODUCT: " &amp; getlist(R578,'Pri flows'!$I$3:$J$68,2),"")</f>
        <v/>
      </c>
      <c r="T578" t="s">
        <v>109</v>
      </c>
      <c r="V578" t="str">
        <f t="shared" si="14"/>
        <v/>
      </c>
    </row>
    <row r="579" spans="2:22">
      <c r="B579" t="s">
        <v>3344</v>
      </c>
      <c r="C579" t="s">
        <v>283</v>
      </c>
      <c r="D579" t="s">
        <v>29</v>
      </c>
      <c r="E579" t="s">
        <v>71</v>
      </c>
      <c r="F579" s="8">
        <v>1</v>
      </c>
      <c r="G579">
        <v>1</v>
      </c>
      <c r="H579">
        <v>1</v>
      </c>
      <c r="R579" t="str">
        <f>IF(COUNTIF($R$5:R578,D579)=0,D579,"\I:")</f>
        <v>\I:</v>
      </c>
      <c r="S579" t="str" cm="1">
        <f t="array" ref="S579">IFERROR("IEA PRODUCT: " &amp; getlist(R579,'Pri flows'!$I$3:$J$68,2),"")</f>
        <v/>
      </c>
      <c r="T579" t="s">
        <v>109</v>
      </c>
      <c r="V579" t="str">
        <f t="shared" si="14"/>
        <v/>
      </c>
    </row>
    <row r="580" spans="2:22">
      <c r="B580" t="s">
        <v>3344</v>
      </c>
      <c r="C580" t="s">
        <v>284</v>
      </c>
      <c r="D580" t="s">
        <v>30</v>
      </c>
      <c r="E580" t="s">
        <v>72</v>
      </c>
      <c r="F580" s="8">
        <v>1</v>
      </c>
      <c r="G580">
        <v>1</v>
      </c>
      <c r="H580">
        <v>1</v>
      </c>
      <c r="R580" t="str">
        <f>IF(COUNTIF($R$5:R579,D580)=0,D580,"\I:")</f>
        <v>\I:</v>
      </c>
      <c r="S580" t="str" cm="1">
        <f t="array" ref="S580">IFERROR("IEA PRODUCT: " &amp; getlist(R580,'Pri flows'!$I$3:$J$68,2),"")</f>
        <v/>
      </c>
      <c r="T580" t="s">
        <v>109</v>
      </c>
      <c r="V580" t="str">
        <f t="shared" si="14"/>
        <v/>
      </c>
    </row>
    <row r="581" spans="2:22">
      <c r="B581" t="s">
        <v>3344</v>
      </c>
      <c r="C581" t="s">
        <v>285</v>
      </c>
      <c r="D581" t="s">
        <v>39</v>
      </c>
      <c r="E581" t="s">
        <v>70</v>
      </c>
      <c r="F581" s="8">
        <v>0.93100000000000005</v>
      </c>
      <c r="G581">
        <v>1</v>
      </c>
      <c r="H581">
        <v>1</v>
      </c>
      <c r="R581" t="str">
        <f>IF(COUNTIF($R$5:R580,D581)=0,D581,"\I:")</f>
        <v>\I:</v>
      </c>
      <c r="S581" t="str" cm="1">
        <f t="array" ref="S581">IFERROR("IEA PRODUCT: " &amp; getlist(R581,'Pri flows'!$I$3:$J$68,2),"")</f>
        <v/>
      </c>
      <c r="T581" t="s">
        <v>109</v>
      </c>
      <c r="V581" t="str">
        <f t="shared" ref="V581:V835" si="15">IFERROR(VLOOKUP($R581,$AJ$4:$AL$22,2,FALSE),"")</f>
        <v/>
      </c>
    </row>
    <row r="582" spans="2:22">
      <c r="B582" t="s">
        <v>3344</v>
      </c>
      <c r="D582" t="s">
        <v>57</v>
      </c>
      <c r="E582" t="s">
        <v>70</v>
      </c>
      <c r="F582" s="8">
        <v>5.1999999999999998E-2</v>
      </c>
      <c r="R582" t="str">
        <f>IF(COUNTIF($R$5:R581,D582)=0,D582,"\I:")</f>
        <v>\I:</v>
      </c>
      <c r="S582" t="str" cm="1">
        <f t="array" ref="S582">IFERROR("IEA PRODUCT: " &amp; getlist(R582,'Pri flows'!$I$3:$J$68,2),"")</f>
        <v/>
      </c>
      <c r="T582" t="s">
        <v>109</v>
      </c>
      <c r="V582" t="str">
        <f t="shared" si="15"/>
        <v/>
      </c>
    </row>
    <row r="583" spans="2:22">
      <c r="B583" t="s">
        <v>3344</v>
      </c>
      <c r="D583" t="s">
        <v>19</v>
      </c>
      <c r="E583" t="s">
        <v>70</v>
      </c>
      <c r="F583" s="8">
        <v>1.7000000000000001E-2</v>
      </c>
      <c r="R583" t="str">
        <f>IF(COUNTIF($R$5:R582,D583)=0,D583,"\I:")</f>
        <v>\I:</v>
      </c>
      <c r="S583" t="str" cm="1">
        <f t="array" ref="S583">IFERROR("IEA PRODUCT: " &amp; getlist(R583,'Pri flows'!$I$3:$J$68,2),"")</f>
        <v/>
      </c>
      <c r="T583" t="s">
        <v>109</v>
      </c>
      <c r="V583" t="str">
        <f t="shared" si="15"/>
        <v/>
      </c>
    </row>
    <row r="584" spans="2:22">
      <c r="B584" t="s">
        <v>3344</v>
      </c>
      <c r="C584" t="s">
        <v>286</v>
      </c>
      <c r="D584" t="s">
        <v>41</v>
      </c>
      <c r="E584" t="s">
        <v>203</v>
      </c>
      <c r="F584" s="8">
        <v>0.51500000000000001</v>
      </c>
      <c r="G584">
        <v>1</v>
      </c>
      <c r="H584">
        <v>1</v>
      </c>
      <c r="R584" t="str">
        <f>IF(COUNTIF($R$5:R583,D584)=0,D584,"\I:")</f>
        <v>\I:</v>
      </c>
      <c r="S584" t="str" cm="1">
        <f t="array" ref="S584">IFERROR("IEA PRODUCT: " &amp; getlist(R584,'Pri flows'!$I$3:$J$68,2),"")</f>
        <v/>
      </c>
      <c r="T584" t="s">
        <v>109</v>
      </c>
      <c r="V584" t="str">
        <f t="shared" si="15"/>
        <v/>
      </c>
    </row>
    <row r="585" spans="2:22">
      <c r="B585" t="s">
        <v>3344</v>
      </c>
      <c r="D585" t="s">
        <v>58</v>
      </c>
      <c r="E585" t="s">
        <v>203</v>
      </c>
      <c r="F585" s="8">
        <v>0.27500000000000002</v>
      </c>
      <c r="R585" t="str">
        <f>IF(COUNTIF($R$5:R584,D585)=0,D585,"\I:")</f>
        <v>\I:</v>
      </c>
      <c r="S585" t="str" cm="1">
        <f t="array" ref="S585">IFERROR("IEA PRODUCT: " &amp; getlist(R585,'Pri flows'!$I$3:$J$68,2),"")</f>
        <v/>
      </c>
      <c r="T585" t="s">
        <v>109</v>
      </c>
      <c r="V585" t="str">
        <f t="shared" si="15"/>
        <v/>
      </c>
    </row>
    <row r="586" spans="2:22">
      <c r="B586" t="s">
        <v>3344</v>
      </c>
      <c r="D586" t="s">
        <v>50</v>
      </c>
      <c r="E586" t="s">
        <v>203</v>
      </c>
      <c r="F586" s="8">
        <v>0.11899999999999999</v>
      </c>
      <c r="R586" t="str">
        <f>IF(COUNTIF($R$5:R585,D586)=0,D586,"\I:")</f>
        <v>\I:</v>
      </c>
      <c r="S586" t="str" cm="1">
        <f t="array" ref="S586">IFERROR("IEA PRODUCT: " &amp; getlist(R586,'Pri flows'!$I$3:$J$68,2),"")</f>
        <v/>
      </c>
      <c r="T586" t="s">
        <v>109</v>
      </c>
      <c r="V586" t="str">
        <f t="shared" si="15"/>
        <v/>
      </c>
    </row>
    <row r="587" spans="2:22">
      <c r="B587" t="s">
        <v>3344</v>
      </c>
      <c r="D587" t="s">
        <v>34</v>
      </c>
      <c r="E587" t="s">
        <v>203</v>
      </c>
      <c r="F587" s="8">
        <v>6.9000000000000006E-2</v>
      </c>
      <c r="R587" t="str">
        <f>IF(COUNTIF($R$5:R586,D587)=0,D587,"\I:")</f>
        <v>\I:</v>
      </c>
      <c r="S587" t="str" cm="1">
        <f t="array" ref="S587">IFERROR("IEA PRODUCT: " &amp; getlist(R587,'Pri flows'!$I$3:$J$68,2),"")</f>
        <v/>
      </c>
      <c r="T587" t="s">
        <v>109</v>
      </c>
      <c r="V587" t="str">
        <f t="shared" si="15"/>
        <v/>
      </c>
    </row>
    <row r="588" spans="2:22">
      <c r="B588" t="s">
        <v>3344</v>
      </c>
      <c r="D588" t="s">
        <v>43</v>
      </c>
      <c r="E588" t="s">
        <v>203</v>
      </c>
      <c r="F588" s="8">
        <v>0.01</v>
      </c>
      <c r="R588" t="str">
        <f>IF(COUNTIF($R$5:R587,D588)=0,D588,"\I:")</f>
        <v>\I:</v>
      </c>
      <c r="S588" t="str" cm="1">
        <f t="array" ref="S588">IFERROR("IEA PRODUCT: " &amp; getlist(R588,'Pri flows'!$I$3:$J$68,2),"")</f>
        <v/>
      </c>
      <c r="T588" t="s">
        <v>109</v>
      </c>
      <c r="V588" t="str">
        <f t="shared" si="15"/>
        <v/>
      </c>
    </row>
    <row r="589" spans="2:22">
      <c r="B589" t="s">
        <v>3344</v>
      </c>
      <c r="D589" t="s">
        <v>38</v>
      </c>
      <c r="E589" t="s">
        <v>203</v>
      </c>
      <c r="F589" s="8">
        <v>5.0000000000000001E-3</v>
      </c>
      <c r="R589" t="str">
        <f>IF(COUNTIF($R$5:R588,D589)=0,D589,"\I:")</f>
        <v>\I:</v>
      </c>
      <c r="S589" t="str" cm="1">
        <f t="array" ref="S589">IFERROR("IEA PRODUCT: " &amp; getlist(R589,'Pri flows'!$I$3:$J$68,2),"")</f>
        <v/>
      </c>
      <c r="T589" t="s">
        <v>109</v>
      </c>
      <c r="V589" t="str">
        <f t="shared" si="15"/>
        <v/>
      </c>
    </row>
    <row r="590" spans="2:22">
      <c r="B590" t="s">
        <v>3344</v>
      </c>
      <c r="D590" t="s">
        <v>54</v>
      </c>
      <c r="E590" t="s">
        <v>203</v>
      </c>
      <c r="F590" s="8">
        <v>5.0000000000000001E-3</v>
      </c>
      <c r="R590" t="str">
        <f>IF(COUNTIF($R$5:R589,D590)=0,D590,"\I:")</f>
        <v>\I:</v>
      </c>
      <c r="S590" t="str" cm="1">
        <f t="array" ref="S590">IFERROR("IEA PRODUCT: " &amp; getlist(R590,'Pri flows'!$I$3:$J$68,2),"")</f>
        <v/>
      </c>
      <c r="T590" t="s">
        <v>109</v>
      </c>
      <c r="V590" t="str">
        <f t="shared" si="15"/>
        <v/>
      </c>
    </row>
    <row r="591" spans="2:22">
      <c r="B591" t="s">
        <v>3344</v>
      </c>
      <c r="D591" t="s">
        <v>52</v>
      </c>
      <c r="E591" t="s">
        <v>203</v>
      </c>
      <c r="F591" s="8">
        <v>2E-3</v>
      </c>
      <c r="R591" t="str">
        <f>IF(COUNTIF($R$5:R590,D591)=0,D591,"\I:")</f>
        <v>\I:</v>
      </c>
      <c r="S591" t="str" cm="1">
        <f t="array" ref="S591">IFERROR("IEA PRODUCT: " &amp; getlist(R591,'Pri flows'!$I$3:$J$68,2),"")</f>
        <v/>
      </c>
      <c r="T591" t="s">
        <v>109</v>
      </c>
      <c r="V591" t="str">
        <f t="shared" si="15"/>
        <v/>
      </c>
    </row>
    <row r="592" spans="2:22">
      <c r="B592" t="s">
        <v>3344</v>
      </c>
      <c r="C592" t="s">
        <v>287</v>
      </c>
      <c r="D592" t="s">
        <v>53</v>
      </c>
      <c r="E592" t="s">
        <v>130</v>
      </c>
      <c r="F592" s="8">
        <v>1</v>
      </c>
      <c r="G592">
        <v>1</v>
      </c>
      <c r="H592">
        <v>1</v>
      </c>
      <c r="R592" t="str">
        <f>IF(COUNTIF($R$5:R591,D592)=0,D592,"\I:")</f>
        <v>\I:</v>
      </c>
      <c r="S592" t="str" cm="1">
        <f t="array" ref="S592">IFERROR("IEA PRODUCT: " &amp; getlist(R592,'Pri flows'!$I$3:$J$68,2),"")</f>
        <v/>
      </c>
      <c r="T592" t="s">
        <v>109</v>
      </c>
      <c r="V592" t="str">
        <f t="shared" si="15"/>
        <v/>
      </c>
    </row>
    <row r="593" spans="2:22">
      <c r="B593" t="s">
        <v>3344</v>
      </c>
      <c r="C593" t="s">
        <v>516</v>
      </c>
      <c r="D593" t="s">
        <v>510</v>
      </c>
      <c r="E593" t="s">
        <v>517</v>
      </c>
      <c r="F593" s="8">
        <v>1</v>
      </c>
      <c r="G593">
        <v>1</v>
      </c>
      <c r="H593">
        <v>1</v>
      </c>
      <c r="R593" t="str">
        <f>IF(COUNTIF($R$5:R592,D593)=0,D593,"\I:")</f>
        <v>\I:</v>
      </c>
      <c r="S593" t="str" cm="1">
        <f t="array" ref="S593">IFERROR("IEA PRODUCT: " &amp; getlist(R593,'Pri flows'!$I$3:$J$68,2),"")</f>
        <v/>
      </c>
      <c r="T593" t="s">
        <v>109</v>
      </c>
      <c r="V593" t="str">
        <f t="shared" si="15"/>
        <v/>
      </c>
    </row>
    <row r="594" spans="2:22">
      <c r="B594" t="s">
        <v>3344</v>
      </c>
      <c r="C594" t="s">
        <v>289</v>
      </c>
      <c r="D594" t="s">
        <v>62</v>
      </c>
      <c r="E594" t="s">
        <v>74</v>
      </c>
      <c r="F594" s="8">
        <v>1</v>
      </c>
      <c r="G594">
        <v>1</v>
      </c>
      <c r="H594">
        <v>1</v>
      </c>
      <c r="R594" t="str">
        <f>IF(COUNTIF($R$5:R593,D594)=0,D594,"\I:")</f>
        <v>\I:</v>
      </c>
      <c r="S594" t="str" cm="1">
        <f t="array" ref="S594">IFERROR("IEA PRODUCT: " &amp; getlist(R594,'Pri flows'!$I$3:$J$68,2),"")</f>
        <v/>
      </c>
      <c r="T594" t="s">
        <v>109</v>
      </c>
      <c r="V594" t="str">
        <f t="shared" si="15"/>
        <v/>
      </c>
    </row>
    <row r="595" spans="2:22">
      <c r="B595" t="s">
        <v>3344</v>
      </c>
      <c r="C595" t="s">
        <v>290</v>
      </c>
      <c r="D595" t="s">
        <v>55</v>
      </c>
      <c r="E595" t="s">
        <v>137</v>
      </c>
      <c r="F595" s="8">
        <v>0.96299999999999997</v>
      </c>
      <c r="G595">
        <v>1</v>
      </c>
      <c r="H595">
        <v>1</v>
      </c>
      <c r="R595" t="str">
        <f>IF(COUNTIF($R$5:R594,D595)=0,D595,"\I:")</f>
        <v>\I:</v>
      </c>
      <c r="S595" t="str" cm="1">
        <f t="array" ref="S595">IFERROR("IEA PRODUCT: " &amp; getlist(R595,'Pri flows'!$I$3:$J$68,2),"")</f>
        <v/>
      </c>
      <c r="T595" t="s">
        <v>109</v>
      </c>
      <c r="V595" t="str">
        <f t="shared" si="15"/>
        <v/>
      </c>
    </row>
    <row r="596" spans="2:22">
      <c r="B596" t="s">
        <v>3344</v>
      </c>
      <c r="D596" t="s">
        <v>17</v>
      </c>
      <c r="E596" t="s">
        <v>137</v>
      </c>
      <c r="F596" s="8">
        <v>3.6999999999999998E-2</v>
      </c>
      <c r="R596" t="str">
        <f>IF(COUNTIF($R$5:R595,D596)=0,D596,"\I:")</f>
        <v>\I:</v>
      </c>
      <c r="S596" t="str" cm="1">
        <f t="array" ref="S596">IFERROR("IEA PRODUCT: " &amp; getlist(R596,'Pri flows'!$I$3:$J$68,2),"")</f>
        <v/>
      </c>
      <c r="T596" t="s">
        <v>109</v>
      </c>
      <c r="V596" t="str">
        <f t="shared" si="15"/>
        <v/>
      </c>
    </row>
    <row r="597" spans="2:22">
      <c r="B597" t="s">
        <v>3344</v>
      </c>
      <c r="C597" t="s">
        <v>291</v>
      </c>
      <c r="D597" t="s">
        <v>6</v>
      </c>
      <c r="E597" t="s">
        <v>135</v>
      </c>
      <c r="F597" s="8">
        <v>0.92600000000000005</v>
      </c>
      <c r="G597">
        <v>1</v>
      </c>
      <c r="H597">
        <v>1</v>
      </c>
      <c r="R597" t="str">
        <f>IF(COUNTIF($R$5:R596,D597)=0,D597,"\I:")</f>
        <v>\I:</v>
      </c>
      <c r="S597" t="str" cm="1">
        <f t="array" ref="S597">IFERROR("IEA PRODUCT: " &amp; getlist(R597,'Pri flows'!$I$3:$J$68,2),"")</f>
        <v/>
      </c>
      <c r="T597" t="s">
        <v>109</v>
      </c>
      <c r="V597" t="str">
        <f t="shared" si="15"/>
        <v/>
      </c>
    </row>
    <row r="598" spans="2:22">
      <c r="B598" t="s">
        <v>3344</v>
      </c>
      <c r="D598" t="s">
        <v>15</v>
      </c>
      <c r="E598" t="s">
        <v>135</v>
      </c>
      <c r="F598" s="8">
        <v>7.3999999999999996E-2</v>
      </c>
      <c r="R598" t="str">
        <f>IF(COUNTIF($R$5:R597,D598)=0,D598,"\I:")</f>
        <v>\I:</v>
      </c>
      <c r="S598" t="str" cm="1">
        <f t="array" ref="S598">IFERROR("IEA PRODUCT: " &amp; getlist(R598,'Pri flows'!$I$3:$J$68,2),"")</f>
        <v/>
      </c>
      <c r="T598" t="s">
        <v>109</v>
      </c>
      <c r="V598" t="str">
        <f t="shared" si="15"/>
        <v/>
      </c>
    </row>
    <row r="599" spans="2:22">
      <c r="B599" t="s">
        <v>3344</v>
      </c>
      <c r="C599" t="s">
        <v>292</v>
      </c>
      <c r="D599" t="s">
        <v>5</v>
      </c>
      <c r="E599" t="s">
        <v>140</v>
      </c>
      <c r="F599" s="8">
        <v>1</v>
      </c>
      <c r="G599">
        <v>1</v>
      </c>
      <c r="H599">
        <v>1</v>
      </c>
      <c r="R599" t="str">
        <f>IF(COUNTIF($R$5:R598,D599)=0,D599,"\I:")</f>
        <v>\I:</v>
      </c>
      <c r="S599" t="str" cm="1">
        <f t="array" ref="S599">IFERROR("IEA PRODUCT: " &amp; getlist(R599,'Pri flows'!$I$3:$J$68,2),"")</f>
        <v/>
      </c>
      <c r="T599" t="s">
        <v>109</v>
      </c>
      <c r="V599" t="str">
        <f t="shared" si="15"/>
        <v/>
      </c>
    </row>
    <row r="600" spans="2:22">
      <c r="B600" t="s">
        <v>3344</v>
      </c>
      <c r="C600" t="s">
        <v>294</v>
      </c>
      <c r="D600" t="s">
        <v>29</v>
      </c>
      <c r="E600" t="s">
        <v>142</v>
      </c>
      <c r="F600" s="8">
        <v>1</v>
      </c>
      <c r="G600">
        <v>1</v>
      </c>
      <c r="H600">
        <v>1</v>
      </c>
      <c r="R600" t="str">
        <f>IF(COUNTIF($R$5:R599,D600)=0,D600,"\I:")</f>
        <v>\I:</v>
      </c>
      <c r="S600" t="str" cm="1">
        <f t="array" ref="S600">IFERROR("IEA PRODUCT: " &amp; getlist(R600,'Pri flows'!$I$3:$J$68,2),"")</f>
        <v/>
      </c>
      <c r="T600" t="s">
        <v>109</v>
      </c>
      <c r="V600" t="str">
        <f t="shared" si="15"/>
        <v/>
      </c>
    </row>
    <row r="601" spans="2:22">
      <c r="B601" t="s">
        <v>3344</v>
      </c>
      <c r="C601" t="s">
        <v>295</v>
      </c>
      <c r="D601" t="s">
        <v>52</v>
      </c>
      <c r="E601" t="s">
        <v>136</v>
      </c>
      <c r="F601" s="8">
        <v>1</v>
      </c>
      <c r="G601">
        <v>1</v>
      </c>
      <c r="H601">
        <v>1</v>
      </c>
      <c r="R601" t="str">
        <f>IF(COUNTIF($R$5:R600,D601)=0,D601,"\I:")</f>
        <v>\I:</v>
      </c>
      <c r="S601" t="str" cm="1">
        <f t="array" ref="S601">IFERROR("IEA PRODUCT: " &amp; getlist(R601,'Pri flows'!$I$3:$J$68,2),"")</f>
        <v/>
      </c>
      <c r="T601" t="s">
        <v>109</v>
      </c>
      <c r="V601" t="str">
        <f t="shared" si="15"/>
        <v/>
      </c>
    </row>
    <row r="602" spans="2:22">
      <c r="B602" t="s">
        <v>3344</v>
      </c>
      <c r="C602" t="s">
        <v>296</v>
      </c>
      <c r="D602" t="s">
        <v>34</v>
      </c>
      <c r="E602" t="s">
        <v>143</v>
      </c>
      <c r="F602" s="8">
        <v>1</v>
      </c>
      <c r="G602">
        <v>1</v>
      </c>
      <c r="H602">
        <v>1</v>
      </c>
      <c r="R602" t="str">
        <f>IF(COUNTIF($R$5:R601,D602)=0,D602,"\I:")</f>
        <v>\I:</v>
      </c>
      <c r="S602" t="str" cm="1">
        <f t="array" ref="S602">IFERROR("IEA PRODUCT: " &amp; getlist(R602,'Pri flows'!$I$3:$J$68,2),"")</f>
        <v/>
      </c>
      <c r="T602" t="s">
        <v>109</v>
      </c>
      <c r="V602" t="str">
        <f t="shared" si="15"/>
        <v/>
      </c>
    </row>
    <row r="603" spans="2:22">
      <c r="B603" t="s">
        <v>3344</v>
      </c>
      <c r="C603" t="s">
        <v>297</v>
      </c>
      <c r="D603" t="s">
        <v>39</v>
      </c>
      <c r="E603" t="s">
        <v>138</v>
      </c>
      <c r="F603" s="8">
        <v>0.97499999999999998</v>
      </c>
      <c r="G603">
        <v>1</v>
      </c>
      <c r="H603">
        <v>1</v>
      </c>
      <c r="R603" t="str">
        <f>IF(COUNTIF($R$5:R602,D603)=0,D603,"\I:")</f>
        <v>\I:</v>
      </c>
      <c r="S603" t="str" cm="1">
        <f t="array" ref="S603">IFERROR("IEA PRODUCT: " &amp; getlist(R603,'Pri flows'!$I$3:$J$68,2),"")</f>
        <v/>
      </c>
      <c r="T603" t="s">
        <v>109</v>
      </c>
      <c r="V603" t="str">
        <f t="shared" si="15"/>
        <v/>
      </c>
    </row>
    <row r="604" spans="2:22">
      <c r="B604" t="s">
        <v>3344</v>
      </c>
      <c r="D604" t="s">
        <v>11</v>
      </c>
      <c r="E604" t="s">
        <v>138</v>
      </c>
      <c r="F604" s="8">
        <v>2.5000000000000001E-2</v>
      </c>
      <c r="R604" t="str">
        <f>IF(COUNTIF($R$5:R603,D604)=0,D604,"\I:")</f>
        <v>\I:</v>
      </c>
      <c r="S604" t="str" cm="1">
        <f t="array" ref="S604">IFERROR("IEA PRODUCT: " &amp; getlist(R604,'Pri flows'!$I$3:$J$68,2),"")</f>
        <v/>
      </c>
      <c r="T604" t="s">
        <v>109</v>
      </c>
      <c r="V604" t="str">
        <f t="shared" si="15"/>
        <v/>
      </c>
    </row>
    <row r="605" spans="2:22">
      <c r="B605" t="s">
        <v>3344</v>
      </c>
      <c r="C605" t="s">
        <v>298</v>
      </c>
      <c r="D605" t="s">
        <v>41</v>
      </c>
      <c r="E605" t="s">
        <v>139</v>
      </c>
      <c r="F605" s="8">
        <v>0.98699999999999999</v>
      </c>
      <c r="G605">
        <v>1</v>
      </c>
      <c r="H605">
        <v>1</v>
      </c>
      <c r="R605" t="str">
        <f>IF(COUNTIF($R$5:R604,D605)=0,D605,"\I:")</f>
        <v>\I:</v>
      </c>
      <c r="S605" t="str" cm="1">
        <f t="array" ref="S605">IFERROR("IEA PRODUCT: " &amp; getlist(R605,'Pri flows'!$I$3:$J$68,2),"")</f>
        <v/>
      </c>
      <c r="T605" t="s">
        <v>109</v>
      </c>
      <c r="V605" t="str">
        <f t="shared" si="15"/>
        <v/>
      </c>
    </row>
    <row r="606" spans="2:22">
      <c r="B606" t="s">
        <v>3344</v>
      </c>
      <c r="D606" t="s">
        <v>43</v>
      </c>
      <c r="E606" t="s">
        <v>139</v>
      </c>
      <c r="F606" s="8">
        <v>1.2E-2</v>
      </c>
      <c r="R606" t="str">
        <f>IF(COUNTIF($R$5:R605,D606)=0,D606,"\I:")</f>
        <v>\I:</v>
      </c>
      <c r="S606" t="str" cm="1">
        <f t="array" ref="S606">IFERROR("IEA PRODUCT: " &amp; getlist(R606,'Pri flows'!$I$3:$J$68,2),"")</f>
        <v/>
      </c>
      <c r="T606" t="s">
        <v>109</v>
      </c>
      <c r="V606" t="str">
        <f t="shared" si="15"/>
        <v/>
      </c>
    </row>
    <row r="607" spans="2:22">
      <c r="B607" t="s">
        <v>3344</v>
      </c>
      <c r="C607" t="s">
        <v>522</v>
      </c>
      <c r="D607" t="s">
        <v>503</v>
      </c>
      <c r="E607" t="s">
        <v>523</v>
      </c>
      <c r="F607" s="8">
        <v>1</v>
      </c>
      <c r="G607">
        <v>1</v>
      </c>
      <c r="H607">
        <v>1</v>
      </c>
      <c r="R607" t="str">
        <f>IF(COUNTIF($R$5:R606,D607)=0,D607,"\I:")</f>
        <v>\I:</v>
      </c>
      <c r="S607" t="str" cm="1">
        <f t="array" ref="S607">IFERROR("IEA PRODUCT: " &amp; getlist(R607,'Pri flows'!$I$3:$J$68,2),"")</f>
        <v/>
      </c>
      <c r="T607" t="s">
        <v>109</v>
      </c>
      <c r="V607" t="str">
        <f t="shared" si="15"/>
        <v/>
      </c>
    </row>
    <row r="608" spans="2:22">
      <c r="B608" t="s">
        <v>3344</v>
      </c>
      <c r="C608" t="s">
        <v>299</v>
      </c>
      <c r="D608" t="s">
        <v>9</v>
      </c>
      <c r="E608" t="s">
        <v>125</v>
      </c>
      <c r="F608" s="8">
        <v>1</v>
      </c>
      <c r="G608">
        <v>1</v>
      </c>
      <c r="H608">
        <v>1</v>
      </c>
      <c r="R608" t="str">
        <f>IF(COUNTIF($R$5:R607,D608)=0,D608,"\I:")</f>
        <v>\I:</v>
      </c>
      <c r="S608" t="str" cm="1">
        <f t="array" ref="S608">IFERROR("IEA PRODUCT: " &amp; getlist(R608,'Pri flows'!$I$3:$J$68,2),"")</f>
        <v/>
      </c>
      <c r="T608" t="s">
        <v>109</v>
      </c>
      <c r="V608" t="str">
        <f t="shared" si="15"/>
        <v/>
      </c>
    </row>
    <row r="609" spans="2:22">
      <c r="B609" t="s">
        <v>3344</v>
      </c>
      <c r="C609" t="s">
        <v>300</v>
      </c>
      <c r="D609" t="s">
        <v>16</v>
      </c>
      <c r="E609" t="s">
        <v>128</v>
      </c>
      <c r="F609" s="8">
        <v>1</v>
      </c>
      <c r="G609">
        <v>1</v>
      </c>
      <c r="H609">
        <v>1</v>
      </c>
      <c r="R609" t="str">
        <f>IF(COUNTIF($R$5:R608,D609)=0,D609,"\I:")</f>
        <v>\I:</v>
      </c>
      <c r="S609" t="str" cm="1">
        <f t="array" ref="S609">IFERROR("IEA PRODUCT: " &amp; getlist(R609,'Pri flows'!$I$3:$J$68,2),"")</f>
        <v/>
      </c>
      <c r="T609" t="s">
        <v>109</v>
      </c>
      <c r="V609" t="str">
        <f t="shared" si="15"/>
        <v/>
      </c>
    </row>
    <row r="610" spans="2:22">
      <c r="B610" t="s">
        <v>3344</v>
      </c>
      <c r="C610" t="s">
        <v>303</v>
      </c>
      <c r="D610" t="s">
        <v>19</v>
      </c>
      <c r="E610" t="s">
        <v>131</v>
      </c>
      <c r="F610" s="8">
        <v>1</v>
      </c>
      <c r="G610">
        <v>1</v>
      </c>
      <c r="H610">
        <v>1</v>
      </c>
      <c r="R610" t="str">
        <f>IF(COUNTIF($R$5:R609,D610)=0,D610,"\I:")</f>
        <v>\I:</v>
      </c>
      <c r="S610" t="str" cm="1">
        <f t="array" ref="S610">IFERROR("IEA PRODUCT: " &amp; getlist(R610,'Pri flows'!$I$3:$J$68,2),"")</f>
        <v/>
      </c>
      <c r="T610" t="s">
        <v>109</v>
      </c>
      <c r="V610" t="str">
        <f t="shared" si="15"/>
        <v/>
      </c>
    </row>
    <row r="611" spans="2:22">
      <c r="B611" t="s">
        <v>3344</v>
      </c>
      <c r="C611" t="s">
        <v>304</v>
      </c>
      <c r="D611" t="s">
        <v>5</v>
      </c>
      <c r="E611" t="s">
        <v>127</v>
      </c>
      <c r="F611" s="8">
        <v>1</v>
      </c>
      <c r="G611">
        <v>1</v>
      </c>
      <c r="H611">
        <v>1</v>
      </c>
      <c r="R611" t="str">
        <f>IF(COUNTIF($R$5:R610,D611)=0,D611,"\I:")</f>
        <v>\I:</v>
      </c>
      <c r="S611" t="str" cm="1">
        <f t="array" ref="S611">IFERROR("IEA PRODUCT: " &amp; getlist(R611,'Pri flows'!$I$3:$J$68,2),"")</f>
        <v/>
      </c>
      <c r="T611" t="s">
        <v>109</v>
      </c>
      <c r="V611" t="str">
        <f t="shared" si="15"/>
        <v/>
      </c>
    </row>
    <row r="612" spans="2:22">
      <c r="B612" t="s">
        <v>3344</v>
      </c>
      <c r="C612" t="s">
        <v>305</v>
      </c>
      <c r="D612" t="s">
        <v>29</v>
      </c>
      <c r="E612" t="s">
        <v>129</v>
      </c>
      <c r="F612" s="8">
        <v>1</v>
      </c>
      <c r="G612">
        <v>1</v>
      </c>
      <c r="H612">
        <v>1</v>
      </c>
      <c r="R612" t="str">
        <f>IF(COUNTIF($R$5:R611,D612)=0,D612,"\I:")</f>
        <v>\I:</v>
      </c>
      <c r="S612" t="str" cm="1">
        <f t="array" ref="S612">IFERROR("IEA PRODUCT: " &amp; getlist(R612,'Pri flows'!$I$3:$J$68,2),"")</f>
        <v/>
      </c>
      <c r="T612" t="s">
        <v>109</v>
      </c>
      <c r="V612" t="str">
        <f t="shared" si="15"/>
        <v/>
      </c>
    </row>
    <row r="613" spans="2:22">
      <c r="B613" t="s">
        <v>3344</v>
      </c>
      <c r="C613" t="s">
        <v>306</v>
      </c>
      <c r="D613" t="s">
        <v>39</v>
      </c>
      <c r="E613" t="s">
        <v>126</v>
      </c>
      <c r="F613" s="8">
        <v>1</v>
      </c>
      <c r="G613">
        <v>1</v>
      </c>
      <c r="H613">
        <v>1</v>
      </c>
      <c r="R613" t="str">
        <f>IF(COUNTIF($R$5:R612,D613)=0,D613,"\I:")</f>
        <v>\I:</v>
      </c>
      <c r="S613" t="str" cm="1">
        <f t="array" ref="S613">IFERROR("IEA PRODUCT: " &amp; getlist(R613,'Pri flows'!$I$3:$J$68,2),"")</f>
        <v/>
      </c>
      <c r="T613" t="s">
        <v>109</v>
      </c>
      <c r="V613" t="str">
        <f t="shared" si="15"/>
        <v/>
      </c>
    </row>
    <row r="614" spans="2:22">
      <c r="B614" t="s">
        <v>3344</v>
      </c>
      <c r="C614" t="s">
        <v>307</v>
      </c>
      <c r="D614" t="s">
        <v>58</v>
      </c>
      <c r="E614" t="s">
        <v>123</v>
      </c>
      <c r="F614" s="8">
        <v>0.69499999999999995</v>
      </c>
      <c r="G614">
        <v>1</v>
      </c>
      <c r="H614">
        <v>1</v>
      </c>
      <c r="R614" t="str">
        <f>IF(COUNTIF($R$5:R613,D614)=0,D614,"\I:")</f>
        <v>\I:</v>
      </c>
      <c r="S614" t="str" cm="1">
        <f t="array" ref="S614">IFERROR("IEA PRODUCT: " &amp; getlist(R614,'Pri flows'!$I$3:$J$68,2),"")</f>
        <v/>
      </c>
      <c r="T614" t="s">
        <v>109</v>
      </c>
      <c r="V614" t="str">
        <f t="shared" si="15"/>
        <v/>
      </c>
    </row>
    <row r="615" spans="2:22">
      <c r="B615" t="s">
        <v>3344</v>
      </c>
      <c r="D615" t="s">
        <v>20</v>
      </c>
      <c r="E615" t="s">
        <v>123</v>
      </c>
      <c r="F615" s="8">
        <v>0.16900000000000001</v>
      </c>
      <c r="R615" t="str">
        <f>IF(COUNTIF($R$5:R614,D615)=0,D615,"\I:")</f>
        <v>\I:</v>
      </c>
      <c r="S615" t="str" cm="1">
        <f t="array" ref="S615">IFERROR("IEA PRODUCT: " &amp; getlist(R615,'Pri flows'!$I$3:$J$68,2),"")</f>
        <v/>
      </c>
      <c r="T615" t="s">
        <v>109</v>
      </c>
      <c r="V615" t="str">
        <f t="shared" si="15"/>
        <v/>
      </c>
    </row>
    <row r="616" spans="2:22">
      <c r="B616" t="s">
        <v>3344</v>
      </c>
      <c r="D616" t="s">
        <v>54</v>
      </c>
      <c r="E616" t="s">
        <v>123</v>
      </c>
      <c r="F616" s="8">
        <v>0.129</v>
      </c>
      <c r="R616" t="str">
        <f>IF(COUNTIF($R$5:R615,D616)=0,D616,"\I:")</f>
        <v>\I:</v>
      </c>
      <c r="S616" t="str" cm="1">
        <f t="array" ref="S616">IFERROR("IEA PRODUCT: " &amp; getlist(R616,'Pri flows'!$I$3:$J$68,2),"")</f>
        <v/>
      </c>
      <c r="T616" t="s">
        <v>109</v>
      </c>
      <c r="V616" t="str">
        <f t="shared" si="15"/>
        <v/>
      </c>
    </row>
    <row r="617" spans="2:22">
      <c r="B617" t="s">
        <v>3344</v>
      </c>
      <c r="D617" t="s">
        <v>50</v>
      </c>
      <c r="E617" t="s">
        <v>123</v>
      </c>
      <c r="F617" s="8">
        <v>7.0000000000000001E-3</v>
      </c>
      <c r="R617" t="str">
        <f>IF(COUNTIF($R$5:R616,D617)=0,D617,"\I:")</f>
        <v>\I:</v>
      </c>
      <c r="S617" t="str" cm="1">
        <f t="array" ref="S617">IFERROR("IEA PRODUCT: " &amp; getlist(R617,'Pri flows'!$I$3:$J$68,2),"")</f>
        <v/>
      </c>
      <c r="T617" t="s">
        <v>109</v>
      </c>
      <c r="V617" t="str">
        <f t="shared" si="15"/>
        <v/>
      </c>
    </row>
    <row r="618" spans="2:22">
      <c r="B618" t="s">
        <v>3344</v>
      </c>
      <c r="C618" t="s">
        <v>308</v>
      </c>
      <c r="D618" t="s">
        <v>57</v>
      </c>
      <c r="E618" t="s">
        <v>132</v>
      </c>
      <c r="F618" s="8">
        <v>1</v>
      </c>
      <c r="G618">
        <v>1</v>
      </c>
      <c r="H618">
        <v>1</v>
      </c>
      <c r="R618" t="str">
        <f>IF(COUNTIF($R$5:R617,D618)=0,D618,"\I:")</f>
        <v>\I:</v>
      </c>
      <c r="S618" t="str" cm="1">
        <f t="array" ref="S618">IFERROR("IEA PRODUCT: " &amp; getlist(R618,'Pri flows'!$I$3:$J$68,2),"")</f>
        <v/>
      </c>
      <c r="T618" t="s">
        <v>109</v>
      </c>
      <c r="V618" t="str">
        <f t="shared" si="15"/>
        <v/>
      </c>
    </row>
    <row r="619" spans="2:22">
      <c r="B619" t="s">
        <v>3344</v>
      </c>
      <c r="C619" t="s">
        <v>309</v>
      </c>
      <c r="D619" t="s">
        <v>34</v>
      </c>
      <c r="E619" t="s">
        <v>133</v>
      </c>
      <c r="F619" s="8">
        <v>0.624</v>
      </c>
      <c r="G619">
        <v>1</v>
      </c>
      <c r="H619">
        <v>1</v>
      </c>
      <c r="R619" t="str">
        <f>IF(COUNTIF($R$5:R618,D619)=0,D619,"\I:")</f>
        <v>\I:</v>
      </c>
      <c r="S619" t="str" cm="1">
        <f t="array" ref="S619">IFERROR("IEA PRODUCT: " &amp; getlist(R619,'Pri flows'!$I$3:$J$68,2),"")</f>
        <v/>
      </c>
      <c r="T619" t="s">
        <v>109</v>
      </c>
      <c r="V619" t="str">
        <f t="shared" si="15"/>
        <v/>
      </c>
    </row>
    <row r="620" spans="2:22">
      <c r="B620" t="s">
        <v>3344</v>
      </c>
      <c r="D620" t="s">
        <v>41</v>
      </c>
      <c r="E620" t="s">
        <v>133</v>
      </c>
      <c r="F620" s="8">
        <v>0.224</v>
      </c>
      <c r="R620" t="str">
        <f>IF(COUNTIF($R$5:R619,D620)=0,D620,"\I:")</f>
        <v>\I:</v>
      </c>
      <c r="S620" t="str" cm="1">
        <f t="array" ref="S620">IFERROR("IEA PRODUCT: " &amp; getlist(R620,'Pri flows'!$I$3:$J$68,2),"")</f>
        <v/>
      </c>
      <c r="T620" t="s">
        <v>109</v>
      </c>
      <c r="V620" t="str">
        <f t="shared" si="15"/>
        <v/>
      </c>
    </row>
    <row r="621" spans="2:22">
      <c r="B621" t="s">
        <v>3344</v>
      </c>
      <c r="D621" t="s">
        <v>38</v>
      </c>
      <c r="E621" t="s">
        <v>133</v>
      </c>
      <c r="F621" s="8">
        <v>0.14799999999999999</v>
      </c>
      <c r="R621" t="str">
        <f>IF(COUNTIF($R$5:R620,D621)=0,D621,"\I:")</f>
        <v>\I:</v>
      </c>
      <c r="S621" t="str" cm="1">
        <f t="array" ref="S621">IFERROR("IEA PRODUCT: " &amp; getlist(R621,'Pri flows'!$I$3:$J$68,2),"")</f>
        <v/>
      </c>
      <c r="T621" t="s">
        <v>109</v>
      </c>
      <c r="V621" t="str">
        <f t="shared" si="15"/>
        <v/>
      </c>
    </row>
    <row r="622" spans="2:22">
      <c r="B622" t="s">
        <v>3344</v>
      </c>
      <c r="D622" t="s">
        <v>43</v>
      </c>
      <c r="E622" t="s">
        <v>133</v>
      </c>
      <c r="F622" s="8">
        <v>4.0000000000000001E-3</v>
      </c>
      <c r="R622" t="str">
        <f>IF(COUNTIF($R$5:R621,D622)=0,D622,"\I:")</f>
        <v>\I:</v>
      </c>
      <c r="S622" t="str" cm="1">
        <f t="array" ref="S622">IFERROR("IEA PRODUCT: " &amp; getlist(R622,'Pri flows'!$I$3:$J$68,2),"")</f>
        <v/>
      </c>
      <c r="T622" t="s">
        <v>109</v>
      </c>
      <c r="V622" t="str">
        <f t="shared" si="15"/>
        <v/>
      </c>
    </row>
    <row r="623" spans="2:22">
      <c r="B623" t="s">
        <v>3344</v>
      </c>
      <c r="C623" t="s">
        <v>310</v>
      </c>
      <c r="D623" t="s">
        <v>9</v>
      </c>
      <c r="E623" t="s">
        <v>10</v>
      </c>
      <c r="F623" s="8">
        <v>1</v>
      </c>
      <c r="G623">
        <v>1</v>
      </c>
      <c r="H623">
        <v>1</v>
      </c>
      <c r="R623" t="str">
        <f>IF(COUNTIF($R$5:R622,D623)=0,D623,"\I:")</f>
        <v>\I:</v>
      </c>
      <c r="S623" t="str" cm="1">
        <f t="array" ref="S623">IFERROR("IEA PRODUCT: " &amp; getlist(R623,'Pri flows'!$I$3:$J$68,2),"")</f>
        <v/>
      </c>
      <c r="T623" t="s">
        <v>109</v>
      </c>
      <c r="V623" t="str">
        <f t="shared" si="15"/>
        <v/>
      </c>
    </row>
    <row r="624" spans="2:22">
      <c r="B624" t="s">
        <v>3344</v>
      </c>
      <c r="C624" t="s">
        <v>311</v>
      </c>
      <c r="D624" t="s">
        <v>12</v>
      </c>
      <c r="E624" t="s">
        <v>13</v>
      </c>
      <c r="F624" s="8">
        <v>1</v>
      </c>
      <c r="G624">
        <v>1</v>
      </c>
      <c r="H624">
        <v>1</v>
      </c>
      <c r="R624" t="str">
        <f>IF(COUNTIF($R$5:R623,D624)=0,D624,"\I:")</f>
        <v>\I:</v>
      </c>
      <c r="S624" t="str" cm="1">
        <f t="array" ref="S624">IFERROR("IEA PRODUCT: " &amp; getlist(R624,'Pri flows'!$I$3:$J$68,2),"")</f>
        <v/>
      </c>
      <c r="T624" t="s">
        <v>109</v>
      </c>
      <c r="V624" t="str">
        <f t="shared" si="15"/>
        <v/>
      </c>
    </row>
    <row r="625" spans="2:22">
      <c r="B625" t="s">
        <v>3344</v>
      </c>
      <c r="C625" t="s">
        <v>313</v>
      </c>
      <c r="D625" t="s">
        <v>6</v>
      </c>
      <c r="E625" t="s">
        <v>7</v>
      </c>
      <c r="F625" s="8">
        <v>0.92500000000000004</v>
      </c>
      <c r="G625">
        <v>1</v>
      </c>
      <c r="H625">
        <v>1</v>
      </c>
      <c r="R625" t="str">
        <f>IF(COUNTIF($R$5:R624,D625)=0,D625,"\I:")</f>
        <v>\I:</v>
      </c>
      <c r="S625" t="str" cm="1">
        <f t="array" ref="S625">IFERROR("IEA PRODUCT: " &amp; getlist(R625,'Pri flows'!$I$3:$J$68,2),"")</f>
        <v/>
      </c>
      <c r="T625" t="s">
        <v>109</v>
      </c>
      <c r="V625" t="str">
        <f t="shared" si="15"/>
        <v/>
      </c>
    </row>
    <row r="626" spans="2:22">
      <c r="B626" t="s">
        <v>3344</v>
      </c>
      <c r="D626" t="s">
        <v>15</v>
      </c>
      <c r="E626" t="s">
        <v>7</v>
      </c>
      <c r="F626" s="8">
        <v>7.4999999999999997E-2</v>
      </c>
      <c r="R626" t="str">
        <f>IF(COUNTIF($R$5:R625,D626)=0,D626,"\I:")</f>
        <v>\I:</v>
      </c>
      <c r="S626" t="str" cm="1">
        <f t="array" ref="S626">IFERROR("IEA PRODUCT: " &amp; getlist(R626,'Pri flows'!$I$3:$J$68,2),"")</f>
        <v/>
      </c>
      <c r="T626" t="s">
        <v>109</v>
      </c>
      <c r="V626" t="str">
        <f t="shared" si="15"/>
        <v/>
      </c>
    </row>
    <row r="627" spans="2:22">
      <c r="B627" t="s">
        <v>3344</v>
      </c>
      <c r="C627" t="s">
        <v>314</v>
      </c>
      <c r="D627" t="s">
        <v>41</v>
      </c>
      <c r="E627" t="s">
        <v>42</v>
      </c>
      <c r="F627" s="8">
        <v>1</v>
      </c>
      <c r="G627">
        <v>1</v>
      </c>
      <c r="H627">
        <v>1</v>
      </c>
      <c r="R627" t="str">
        <f>IF(COUNTIF($R$5:R626,D627)=0,D627,"\I:")</f>
        <v>\I:</v>
      </c>
      <c r="S627" t="str" cm="1">
        <f t="array" ref="S627">IFERROR("IEA PRODUCT: " &amp; getlist(R627,'Pri flows'!$I$3:$J$68,2),"")</f>
        <v/>
      </c>
      <c r="T627" t="s">
        <v>109</v>
      </c>
      <c r="V627" t="str">
        <f t="shared" si="15"/>
        <v/>
      </c>
    </row>
    <row r="628" spans="2:22">
      <c r="B628" t="s">
        <v>3344</v>
      </c>
      <c r="C628" t="s">
        <v>315</v>
      </c>
      <c r="D628" t="s">
        <v>5</v>
      </c>
      <c r="E628" t="s">
        <v>22</v>
      </c>
      <c r="F628" s="8">
        <v>1</v>
      </c>
      <c r="G628">
        <v>1</v>
      </c>
      <c r="H628">
        <v>1</v>
      </c>
      <c r="R628" t="str">
        <f>IF(COUNTIF($R$5:R627,D628)=0,D628,"\I:")</f>
        <v>\I:</v>
      </c>
      <c r="S628" t="str" cm="1">
        <f t="array" ref="S628">IFERROR("IEA PRODUCT: " &amp; getlist(R628,'Pri flows'!$I$3:$J$68,2),"")</f>
        <v/>
      </c>
      <c r="T628" t="s">
        <v>109</v>
      </c>
      <c r="V628" t="str">
        <f t="shared" si="15"/>
        <v/>
      </c>
    </row>
    <row r="629" spans="2:22">
      <c r="B629" t="s">
        <v>3344</v>
      </c>
      <c r="C629" t="s">
        <v>316</v>
      </c>
      <c r="D629" t="s">
        <v>43</v>
      </c>
      <c r="E629" t="s">
        <v>44</v>
      </c>
      <c r="F629" s="8">
        <v>1</v>
      </c>
      <c r="G629">
        <v>1</v>
      </c>
      <c r="H629">
        <v>1</v>
      </c>
      <c r="R629" t="str">
        <f>IF(COUNTIF($R$5:R628,D629)=0,D629,"\I:")</f>
        <v>\I:</v>
      </c>
      <c r="S629" t="str" cm="1">
        <f t="array" ref="S629">IFERROR("IEA PRODUCT: " &amp; getlist(R629,'Pri flows'!$I$3:$J$68,2),"")</f>
        <v/>
      </c>
      <c r="T629" t="s">
        <v>109</v>
      </c>
      <c r="V629" t="str">
        <f t="shared" si="15"/>
        <v/>
      </c>
    </row>
    <row r="630" spans="2:22">
      <c r="B630" t="s">
        <v>3344</v>
      </c>
      <c r="C630" t="s">
        <v>317</v>
      </c>
      <c r="D630" t="s">
        <v>58</v>
      </c>
      <c r="E630" t="s">
        <v>51</v>
      </c>
      <c r="F630" s="8">
        <v>1</v>
      </c>
      <c r="G630">
        <v>1</v>
      </c>
      <c r="H630">
        <v>1</v>
      </c>
      <c r="R630" t="str">
        <f>IF(COUNTIF($R$5:R629,D630)=0,D630,"\I:")</f>
        <v>\I:</v>
      </c>
      <c r="S630" t="str" cm="1">
        <f t="array" ref="S630">IFERROR("IEA PRODUCT: " &amp; getlist(R630,'Pri flows'!$I$3:$J$68,2),"")</f>
        <v/>
      </c>
      <c r="T630" t="s">
        <v>109</v>
      </c>
      <c r="V630" t="str">
        <f t="shared" si="15"/>
        <v/>
      </c>
    </row>
    <row r="631" spans="2:22">
      <c r="B631" t="s">
        <v>3344</v>
      </c>
      <c r="C631" t="s">
        <v>318</v>
      </c>
      <c r="D631" t="s">
        <v>45</v>
      </c>
      <c r="E631" t="s">
        <v>46</v>
      </c>
      <c r="F631" s="8">
        <v>0.999</v>
      </c>
      <c r="G631">
        <v>1</v>
      </c>
      <c r="H631">
        <v>1</v>
      </c>
      <c r="R631" t="str">
        <f>IF(COUNTIF($R$5:R630,D631)=0,D631,"\I:")</f>
        <v>\I:</v>
      </c>
      <c r="S631" t="str" cm="1">
        <f t="array" ref="S631">IFERROR("IEA PRODUCT: " &amp; getlist(R631,'Pri flows'!$I$3:$J$68,2),"")</f>
        <v/>
      </c>
      <c r="T631" t="s">
        <v>109</v>
      </c>
      <c r="V631" t="str">
        <f t="shared" si="15"/>
        <v/>
      </c>
    </row>
    <row r="632" spans="2:22">
      <c r="B632" t="s">
        <v>3344</v>
      </c>
      <c r="D632" t="s">
        <v>52</v>
      </c>
      <c r="E632" t="s">
        <v>46</v>
      </c>
      <c r="F632" s="8">
        <v>1E-3</v>
      </c>
      <c r="R632" t="str">
        <f>IF(COUNTIF($R$5:R631,D632)=0,D632,"\I:")</f>
        <v>\I:</v>
      </c>
      <c r="S632" t="str" cm="1">
        <f t="array" ref="S632">IFERROR("IEA PRODUCT: " &amp; getlist(R632,'Pri flows'!$I$3:$J$68,2),"")</f>
        <v/>
      </c>
      <c r="T632" t="s">
        <v>109</v>
      </c>
      <c r="V632" t="str">
        <f t="shared" si="15"/>
        <v/>
      </c>
    </row>
    <row r="633" spans="2:22">
      <c r="B633" t="s">
        <v>3344</v>
      </c>
      <c r="C633" t="s">
        <v>319</v>
      </c>
      <c r="D633" t="s">
        <v>34</v>
      </c>
      <c r="E633" t="s">
        <v>35</v>
      </c>
      <c r="F633" s="8">
        <v>1</v>
      </c>
      <c r="G633">
        <v>1</v>
      </c>
      <c r="H633">
        <v>1</v>
      </c>
      <c r="R633" t="str">
        <f>IF(COUNTIF($R$5:R632,D633)=0,D633,"\I:")</f>
        <v>\I:</v>
      </c>
      <c r="S633" t="str" cm="1">
        <f t="array" ref="S633">IFERROR("IEA PRODUCT: " &amp; getlist(R633,'Pri flows'!$I$3:$J$68,2),"")</f>
        <v/>
      </c>
      <c r="T633" t="s">
        <v>109</v>
      </c>
      <c r="V633" t="str">
        <f t="shared" si="15"/>
        <v/>
      </c>
    </row>
    <row r="634" spans="2:22">
      <c r="B634" t="s">
        <v>3344</v>
      </c>
      <c r="C634" t="s">
        <v>320</v>
      </c>
      <c r="D634" t="s">
        <v>39</v>
      </c>
      <c r="E634" t="s">
        <v>25</v>
      </c>
      <c r="F634" s="8">
        <v>1</v>
      </c>
      <c r="G634">
        <v>1</v>
      </c>
      <c r="H634">
        <v>1</v>
      </c>
      <c r="R634" t="str">
        <f>IF(COUNTIF($R$5:R633,D634)=0,D634,"\I:")</f>
        <v>\I:</v>
      </c>
      <c r="S634" t="str" cm="1">
        <f t="array" ref="S634">IFERROR("IEA PRODUCT: " &amp; getlist(R634,'Pri flows'!$I$3:$J$68,2),"")</f>
        <v/>
      </c>
      <c r="T634" t="s">
        <v>109</v>
      </c>
      <c r="V634" t="str">
        <f t="shared" si="15"/>
        <v/>
      </c>
    </row>
    <row r="635" spans="2:22">
      <c r="B635" t="s">
        <v>3345</v>
      </c>
      <c r="C635" t="s">
        <v>250</v>
      </c>
      <c r="D635" t="s">
        <v>15</v>
      </c>
      <c r="E635" t="s">
        <v>189</v>
      </c>
      <c r="F635" s="8">
        <v>0.97899999999999998</v>
      </c>
      <c r="G635">
        <v>1</v>
      </c>
      <c r="H635">
        <v>1</v>
      </c>
      <c r="R635" t="str">
        <f>IF(COUNTIF($R$5:R634,D635)=0,D635,"\I:")</f>
        <v>\I:</v>
      </c>
      <c r="S635" t="str" cm="1">
        <f t="array" ref="S635">IFERROR("IEA PRODUCT: " &amp; getlist(R635,'Pri flows'!$I$3:$J$68,2),"")</f>
        <v/>
      </c>
      <c r="T635" t="s">
        <v>109</v>
      </c>
      <c r="V635" t="str">
        <f t="shared" si="15"/>
        <v/>
      </c>
    </row>
    <row r="636" spans="2:22">
      <c r="B636" t="s">
        <v>3345</v>
      </c>
      <c r="D636" t="s">
        <v>6</v>
      </c>
      <c r="E636" t="s">
        <v>189</v>
      </c>
      <c r="F636" s="8">
        <v>2.1000000000000001E-2</v>
      </c>
      <c r="R636" t="str">
        <f>IF(COUNTIF($R$5:R635,D636)=0,D636,"\I:")</f>
        <v>\I:</v>
      </c>
      <c r="S636" t="str" cm="1">
        <f t="array" ref="S636">IFERROR("IEA PRODUCT: " &amp; getlist(R636,'Pri flows'!$I$3:$J$68,2),"")</f>
        <v/>
      </c>
      <c r="T636" t="s">
        <v>109</v>
      </c>
      <c r="V636" t="str">
        <f t="shared" si="15"/>
        <v/>
      </c>
    </row>
    <row r="637" spans="2:22">
      <c r="B637" t="s">
        <v>3345</v>
      </c>
      <c r="C637" t="s">
        <v>251</v>
      </c>
      <c r="D637" t="s">
        <v>5</v>
      </c>
      <c r="E637" t="s">
        <v>194</v>
      </c>
      <c r="F637" s="8">
        <v>1</v>
      </c>
      <c r="G637">
        <v>1</v>
      </c>
      <c r="H637">
        <v>1</v>
      </c>
      <c r="R637" t="str">
        <f>IF(COUNTIF($R$5:R636,D637)=0,D637,"\I:")</f>
        <v>\I:</v>
      </c>
      <c r="S637" t="str" cm="1">
        <f t="array" ref="S637">IFERROR("IEA PRODUCT: " &amp; getlist(R637,'Pri flows'!$I$3:$J$68,2),"")</f>
        <v/>
      </c>
      <c r="T637" t="s">
        <v>109</v>
      </c>
      <c r="V637" t="str">
        <f t="shared" si="15"/>
        <v/>
      </c>
    </row>
    <row r="638" spans="2:22">
      <c r="B638" t="s">
        <v>3345</v>
      </c>
      <c r="C638" t="s">
        <v>252</v>
      </c>
      <c r="D638" t="s">
        <v>27</v>
      </c>
      <c r="E638" t="s">
        <v>195</v>
      </c>
      <c r="F638" s="8">
        <v>1</v>
      </c>
      <c r="G638">
        <v>1</v>
      </c>
      <c r="H638">
        <v>1</v>
      </c>
      <c r="R638" t="str">
        <f>IF(COUNTIF($R$5:R637,D638)=0,D638,"\I:")</f>
        <v>\I:</v>
      </c>
      <c r="S638" t="str" cm="1">
        <f t="array" ref="S638">IFERROR("IEA PRODUCT: " &amp; getlist(R638,'Pri flows'!$I$3:$J$68,2),"")</f>
        <v/>
      </c>
      <c r="T638" t="s">
        <v>109</v>
      </c>
      <c r="V638" t="str">
        <f t="shared" si="15"/>
        <v/>
      </c>
    </row>
    <row r="639" spans="2:22">
      <c r="B639" t="s">
        <v>3345</v>
      </c>
      <c r="C639" t="s">
        <v>255</v>
      </c>
      <c r="D639" t="s">
        <v>34</v>
      </c>
      <c r="E639" t="s">
        <v>197</v>
      </c>
      <c r="F639" s="8">
        <v>1</v>
      </c>
      <c r="G639">
        <v>1</v>
      </c>
      <c r="H639">
        <v>1</v>
      </c>
      <c r="R639" t="str">
        <f>IF(COUNTIF($R$5:R638,D639)=0,D639,"\I:")</f>
        <v>\I:</v>
      </c>
      <c r="S639" t="str" cm="1">
        <f t="array" ref="S639">IFERROR("IEA PRODUCT: " &amp; getlist(R639,'Pri flows'!$I$3:$J$68,2),"")</f>
        <v/>
      </c>
      <c r="T639" t="s">
        <v>109</v>
      </c>
      <c r="V639" t="str">
        <f t="shared" si="15"/>
        <v/>
      </c>
    </row>
    <row r="640" spans="2:22">
      <c r="B640" t="s">
        <v>3345</v>
      </c>
      <c r="C640" t="s">
        <v>256</v>
      </c>
      <c r="D640" t="s">
        <v>39</v>
      </c>
      <c r="E640" t="s">
        <v>192</v>
      </c>
      <c r="F640" s="8">
        <v>1</v>
      </c>
      <c r="G640">
        <v>1</v>
      </c>
      <c r="H640">
        <v>1</v>
      </c>
      <c r="R640" t="str">
        <f>IF(COUNTIF($R$5:R639,D640)=0,D640,"\I:")</f>
        <v>\I:</v>
      </c>
      <c r="S640" t="str" cm="1">
        <f t="array" ref="S640">IFERROR("IEA PRODUCT: " &amp; getlist(R640,'Pri flows'!$I$3:$J$68,2),"")</f>
        <v/>
      </c>
      <c r="T640" t="s">
        <v>109</v>
      </c>
      <c r="V640" t="str">
        <f t="shared" si="15"/>
        <v/>
      </c>
    </row>
    <row r="641" spans="2:22">
      <c r="B641" t="s">
        <v>3345</v>
      </c>
      <c r="C641" t="s">
        <v>257</v>
      </c>
      <c r="D641" t="s">
        <v>41</v>
      </c>
      <c r="E641" t="s">
        <v>193</v>
      </c>
      <c r="F641" s="8">
        <v>0.92500000000000004</v>
      </c>
      <c r="G641">
        <v>1</v>
      </c>
      <c r="H641">
        <v>1</v>
      </c>
      <c r="R641" t="str">
        <f>IF(COUNTIF($R$5:R640,D641)=0,D641,"\I:")</f>
        <v>\I:</v>
      </c>
      <c r="S641" t="str" cm="1">
        <f t="array" ref="S641">IFERROR("IEA PRODUCT: " &amp; getlist(R641,'Pri flows'!$I$3:$J$68,2),"")</f>
        <v/>
      </c>
      <c r="T641" t="s">
        <v>109</v>
      </c>
      <c r="V641" t="str">
        <f t="shared" si="15"/>
        <v/>
      </c>
    </row>
    <row r="642" spans="2:22">
      <c r="B642" t="s">
        <v>3345</v>
      </c>
      <c r="D642" t="s">
        <v>43</v>
      </c>
      <c r="E642" t="s">
        <v>193</v>
      </c>
      <c r="F642" s="8">
        <v>7.4999999999999997E-2</v>
      </c>
      <c r="R642" t="str">
        <f>IF(COUNTIF($R$5:R641,D642)=0,D642,"\I:")</f>
        <v>\I:</v>
      </c>
      <c r="S642" t="str" cm="1">
        <f t="array" ref="S642">IFERROR("IEA PRODUCT: " &amp; getlist(R642,'Pri flows'!$I$3:$J$68,2),"")</f>
        <v/>
      </c>
      <c r="T642" t="s">
        <v>109</v>
      </c>
      <c r="V642" t="str">
        <f t="shared" si="15"/>
        <v/>
      </c>
    </row>
    <row r="643" spans="2:22">
      <c r="B643" t="s">
        <v>3345</v>
      </c>
      <c r="C643" t="s">
        <v>258</v>
      </c>
      <c r="D643" t="s">
        <v>55</v>
      </c>
      <c r="E643" t="s">
        <v>146</v>
      </c>
      <c r="F643" s="8">
        <v>1</v>
      </c>
      <c r="G643">
        <v>1</v>
      </c>
      <c r="H643">
        <v>1</v>
      </c>
      <c r="R643" t="str">
        <f>IF(COUNTIF($R$5:R642,D643)=0,D643,"\I:")</f>
        <v>\I:</v>
      </c>
      <c r="S643" t="str" cm="1">
        <f t="array" ref="S643">IFERROR("IEA PRODUCT: " &amp; getlist(R643,'Pri flows'!$I$3:$J$68,2),"")</f>
        <v/>
      </c>
      <c r="T643" t="s">
        <v>109</v>
      </c>
      <c r="V643" t="str">
        <f t="shared" si="15"/>
        <v/>
      </c>
    </row>
    <row r="644" spans="2:22">
      <c r="B644" t="s">
        <v>3345</v>
      </c>
      <c r="C644" t="s">
        <v>259</v>
      </c>
      <c r="D644" t="s">
        <v>15</v>
      </c>
      <c r="E644" t="s">
        <v>144</v>
      </c>
      <c r="F644" s="8">
        <v>0.85399999999999998</v>
      </c>
      <c r="G644">
        <v>1</v>
      </c>
      <c r="H644">
        <v>1</v>
      </c>
      <c r="R644" t="str">
        <f>IF(COUNTIF($R$5:R643,D644)=0,D644,"\I:")</f>
        <v>\I:</v>
      </c>
      <c r="S644" t="str" cm="1">
        <f t="array" ref="S644">IFERROR("IEA PRODUCT: " &amp; getlist(R644,'Pri flows'!$I$3:$J$68,2),"")</f>
        <v/>
      </c>
      <c r="T644" t="s">
        <v>109</v>
      </c>
      <c r="V644" t="str">
        <f t="shared" si="15"/>
        <v/>
      </c>
    </row>
    <row r="645" spans="2:22">
      <c r="B645" t="s">
        <v>3345</v>
      </c>
      <c r="D645" t="s">
        <v>6</v>
      </c>
      <c r="E645" t="s">
        <v>144</v>
      </c>
      <c r="F645" s="8">
        <v>0.14599999999999999</v>
      </c>
      <c r="R645" t="str">
        <f>IF(COUNTIF($R$5:R644,D645)=0,D645,"\I:")</f>
        <v>\I:</v>
      </c>
      <c r="S645" t="str" cm="1">
        <f t="array" ref="S645">IFERROR("IEA PRODUCT: " &amp; getlist(R645,'Pri flows'!$I$3:$J$68,2),"")</f>
        <v/>
      </c>
      <c r="T645" t="s">
        <v>109</v>
      </c>
      <c r="V645" t="str">
        <f t="shared" si="15"/>
        <v/>
      </c>
    </row>
    <row r="646" spans="2:22">
      <c r="B646" t="s">
        <v>3345</v>
      </c>
      <c r="C646" t="s">
        <v>260</v>
      </c>
      <c r="D646" t="s">
        <v>5</v>
      </c>
      <c r="E646" t="s">
        <v>149</v>
      </c>
      <c r="F646" s="8">
        <v>1</v>
      </c>
      <c r="G646">
        <v>1</v>
      </c>
      <c r="H646">
        <v>1</v>
      </c>
      <c r="R646" t="str">
        <f>IF(COUNTIF($R$5:R645,D646)=0,D646,"\I:")</f>
        <v>\I:</v>
      </c>
      <c r="S646" t="str" cm="1">
        <f t="array" ref="S646">IFERROR("IEA PRODUCT: " &amp; getlist(R646,'Pri flows'!$I$3:$J$68,2),"")</f>
        <v/>
      </c>
      <c r="T646" t="s">
        <v>109</v>
      </c>
      <c r="V646" t="str">
        <f t="shared" si="15"/>
        <v/>
      </c>
    </row>
    <row r="647" spans="2:22">
      <c r="B647" t="s">
        <v>3345</v>
      </c>
      <c r="C647" t="s">
        <v>261</v>
      </c>
      <c r="D647" t="s">
        <v>27</v>
      </c>
      <c r="E647" t="s">
        <v>150</v>
      </c>
      <c r="F647" s="8">
        <v>1</v>
      </c>
      <c r="G647">
        <v>1</v>
      </c>
      <c r="H647">
        <v>1</v>
      </c>
      <c r="R647" t="str">
        <f>IF(COUNTIF($R$5:R646,D647)=0,D647,"\I:")</f>
        <v>\I:</v>
      </c>
      <c r="S647" t="str" cm="1">
        <f t="array" ref="S647">IFERROR("IEA PRODUCT: " &amp; getlist(R647,'Pri flows'!$I$3:$J$68,2),"")</f>
        <v/>
      </c>
      <c r="T647" t="s">
        <v>109</v>
      </c>
      <c r="V647" t="str">
        <f t="shared" si="15"/>
        <v/>
      </c>
    </row>
    <row r="648" spans="2:22">
      <c r="B648" t="s">
        <v>3345</v>
      </c>
      <c r="C648" t="s">
        <v>263</v>
      </c>
      <c r="D648" t="s">
        <v>52</v>
      </c>
      <c r="E648" t="s">
        <v>145</v>
      </c>
      <c r="F648" s="8">
        <v>1</v>
      </c>
      <c r="G648">
        <v>1</v>
      </c>
      <c r="H648">
        <v>1</v>
      </c>
      <c r="R648" t="str">
        <f>IF(COUNTIF($R$5:R647,D648)=0,D648,"\I:")</f>
        <v>\I:</v>
      </c>
      <c r="S648" t="str" cm="1">
        <f t="array" ref="S648">IFERROR("IEA PRODUCT: " &amp; getlist(R648,'Pri flows'!$I$3:$J$68,2),"")</f>
        <v/>
      </c>
      <c r="T648" t="s">
        <v>109</v>
      </c>
      <c r="V648" t="str">
        <f t="shared" si="15"/>
        <v/>
      </c>
    </row>
    <row r="649" spans="2:22">
      <c r="B649" t="s">
        <v>3345</v>
      </c>
      <c r="C649" t="s">
        <v>264</v>
      </c>
      <c r="D649" t="s">
        <v>34</v>
      </c>
      <c r="E649" t="s">
        <v>152</v>
      </c>
      <c r="F649" s="8">
        <v>1</v>
      </c>
      <c r="G649">
        <v>1</v>
      </c>
      <c r="H649">
        <v>1</v>
      </c>
      <c r="R649" t="str">
        <f>IF(COUNTIF($R$5:R648,D649)=0,D649,"\I:")</f>
        <v>\I:</v>
      </c>
      <c r="S649" t="str" cm="1">
        <f t="array" ref="S649">IFERROR("IEA PRODUCT: " &amp; getlist(R649,'Pri flows'!$I$3:$J$68,2),"")</f>
        <v/>
      </c>
      <c r="T649" t="s">
        <v>109</v>
      </c>
      <c r="V649" t="str">
        <f t="shared" si="15"/>
        <v/>
      </c>
    </row>
    <row r="650" spans="2:22">
      <c r="B650" t="s">
        <v>3345</v>
      </c>
      <c r="C650" t="s">
        <v>265</v>
      </c>
      <c r="D650" t="s">
        <v>39</v>
      </c>
      <c r="E650" t="s">
        <v>147</v>
      </c>
      <c r="F650" s="8">
        <v>0.98899999999999999</v>
      </c>
      <c r="G650">
        <v>1</v>
      </c>
      <c r="H650">
        <v>1</v>
      </c>
      <c r="R650" t="str">
        <f>IF(COUNTIF($R$5:R649,D650)=0,D650,"\I:")</f>
        <v>\I:</v>
      </c>
      <c r="S650" t="str" cm="1">
        <f t="array" ref="S650">IFERROR("IEA PRODUCT: " &amp; getlist(R650,'Pri flows'!$I$3:$J$68,2),"")</f>
        <v/>
      </c>
      <c r="T650" t="s">
        <v>109</v>
      </c>
      <c r="V650" t="str">
        <f t="shared" si="15"/>
        <v/>
      </c>
    </row>
    <row r="651" spans="2:22">
      <c r="B651" t="s">
        <v>3345</v>
      </c>
      <c r="D651" t="s">
        <v>11</v>
      </c>
      <c r="E651" t="s">
        <v>147</v>
      </c>
      <c r="F651" s="8">
        <v>1.0999999999999999E-2</v>
      </c>
      <c r="R651" t="str">
        <f>IF(COUNTIF($R$5:R650,D651)=0,D651,"\I:")</f>
        <v>\I:</v>
      </c>
      <c r="S651" t="str" cm="1">
        <f t="array" ref="S651">IFERROR("IEA PRODUCT: " &amp; getlist(R651,'Pri flows'!$I$3:$J$68,2),"")</f>
        <v/>
      </c>
      <c r="T651" t="s">
        <v>109</v>
      </c>
      <c r="V651" t="str">
        <f t="shared" si="15"/>
        <v/>
      </c>
    </row>
    <row r="652" spans="2:22">
      <c r="B652" t="s">
        <v>3345</v>
      </c>
      <c r="D652" t="s">
        <v>24</v>
      </c>
      <c r="E652" t="s">
        <v>147</v>
      </c>
      <c r="F652" s="8">
        <v>1E-3</v>
      </c>
      <c r="R652" t="str">
        <f>IF(COUNTIF($R$5:R651,D652)=0,D652,"\I:")</f>
        <v>GASGWG</v>
      </c>
      <c r="S652" t="str" cm="1">
        <f t="array" ref="S652">IFERROR("IEA PRODUCT: " &amp; getlist(R652,'Pri flows'!$I$3:$J$68,2),"")</f>
        <v>IEA PRODUCT: GASWKSGS</v>
      </c>
      <c r="T652" t="s">
        <v>109</v>
      </c>
      <c r="V652" t="str">
        <f t="shared" si="15"/>
        <v/>
      </c>
    </row>
    <row r="653" spans="2:22">
      <c r="B653" t="s">
        <v>3345</v>
      </c>
      <c r="C653" t="s">
        <v>266</v>
      </c>
      <c r="D653" t="s">
        <v>41</v>
      </c>
      <c r="E653" t="s">
        <v>148</v>
      </c>
      <c r="F653" s="8">
        <v>0.96399999999999997</v>
      </c>
      <c r="G653">
        <v>1</v>
      </c>
      <c r="H653">
        <v>1</v>
      </c>
      <c r="R653" t="str">
        <f>IF(COUNTIF($R$5:R652,D653)=0,D653,"\I:")</f>
        <v>\I:</v>
      </c>
      <c r="S653" t="str" cm="1">
        <f t="array" ref="S653">IFERROR("IEA PRODUCT: " &amp; getlist(R653,'Pri flows'!$I$3:$J$68,2),"")</f>
        <v/>
      </c>
      <c r="T653" t="s">
        <v>109</v>
      </c>
      <c r="V653" t="str">
        <f t="shared" si="15"/>
        <v/>
      </c>
    </row>
    <row r="654" spans="2:22">
      <c r="B654" t="s">
        <v>3345</v>
      </c>
      <c r="D654" t="s">
        <v>43</v>
      </c>
      <c r="E654" t="s">
        <v>148</v>
      </c>
      <c r="F654" s="8">
        <v>2.1999999999999999E-2</v>
      </c>
      <c r="R654" t="str">
        <f>IF(COUNTIF($R$5:R653,D654)=0,D654,"\I:")</f>
        <v>\I:</v>
      </c>
      <c r="S654" t="str" cm="1">
        <f t="array" ref="S654">IFERROR("IEA PRODUCT: " &amp; getlist(R654,'Pri flows'!$I$3:$J$68,2),"")</f>
        <v/>
      </c>
      <c r="T654" t="s">
        <v>109</v>
      </c>
      <c r="V654" t="str">
        <f t="shared" si="15"/>
        <v/>
      </c>
    </row>
    <row r="655" spans="2:22">
      <c r="B655" t="s">
        <v>3345</v>
      </c>
      <c r="D655" t="s">
        <v>58</v>
      </c>
      <c r="E655" t="s">
        <v>148</v>
      </c>
      <c r="F655" s="8">
        <v>1.4E-2</v>
      </c>
      <c r="R655" t="str">
        <f>IF(COUNTIF($R$5:R654,D655)=0,D655,"\I:")</f>
        <v>\I:</v>
      </c>
      <c r="S655" t="str" cm="1">
        <f t="array" ref="S655">IFERROR("IEA PRODUCT: " &amp; getlist(R655,'Pri flows'!$I$3:$J$68,2),"")</f>
        <v/>
      </c>
      <c r="T655" t="s">
        <v>109</v>
      </c>
      <c r="V655" t="str">
        <f t="shared" si="15"/>
        <v/>
      </c>
    </row>
    <row r="656" spans="2:22">
      <c r="B656" t="s">
        <v>3345</v>
      </c>
      <c r="C656" t="s">
        <v>506</v>
      </c>
      <c r="D656" t="s">
        <v>503</v>
      </c>
      <c r="E656" t="s">
        <v>507</v>
      </c>
      <c r="F656" s="8">
        <v>1</v>
      </c>
      <c r="G656">
        <v>1</v>
      </c>
      <c r="H656">
        <v>1</v>
      </c>
      <c r="R656" t="str">
        <f>IF(COUNTIF($R$5:R655,D656)=0,D656,"\I:")</f>
        <v>\I:</v>
      </c>
      <c r="S656" t="str" cm="1">
        <f t="array" ref="S656">IFERROR("IEA PRODUCT: " &amp; getlist(R656,'Pri flows'!$I$3:$J$68,2),"")</f>
        <v/>
      </c>
      <c r="T656" t="s">
        <v>109</v>
      </c>
      <c r="V656" t="str">
        <f t="shared" si="15"/>
        <v/>
      </c>
    </row>
    <row r="657" spans="2:22">
      <c r="B657" t="s">
        <v>3345</v>
      </c>
      <c r="C657" t="s">
        <v>267</v>
      </c>
      <c r="D657" t="s">
        <v>55</v>
      </c>
      <c r="E657" t="s">
        <v>33</v>
      </c>
      <c r="F657" s="8">
        <v>1</v>
      </c>
      <c r="G657">
        <v>1</v>
      </c>
      <c r="H657">
        <v>1</v>
      </c>
      <c r="R657" t="str">
        <f>IF(COUNTIF($R$5:R656,D657)=0,D657,"\I:")</f>
        <v>\I:</v>
      </c>
      <c r="S657" t="str" cm="1">
        <f t="array" ref="S657">IFERROR("IEA PRODUCT: " &amp; getlist(R657,'Pri flows'!$I$3:$J$68,2),"")</f>
        <v/>
      </c>
      <c r="T657" t="s">
        <v>109</v>
      </c>
      <c r="V657" t="str">
        <f t="shared" si="15"/>
        <v/>
      </c>
    </row>
    <row r="658" spans="2:22">
      <c r="B658" t="s">
        <v>3345</v>
      </c>
      <c r="C658" t="s">
        <v>268</v>
      </c>
      <c r="D658" t="s">
        <v>6</v>
      </c>
      <c r="E658" t="s">
        <v>8</v>
      </c>
      <c r="F658" s="8">
        <v>1</v>
      </c>
      <c r="G658">
        <v>1</v>
      </c>
      <c r="H658">
        <v>1</v>
      </c>
      <c r="R658" t="str">
        <f>IF(COUNTIF($R$5:R657,D658)=0,D658,"\I:")</f>
        <v>\I:</v>
      </c>
      <c r="S658" t="str" cm="1">
        <f t="array" ref="S658">IFERROR("IEA PRODUCT: " &amp; getlist(R658,'Pri flows'!$I$3:$J$68,2),"")</f>
        <v/>
      </c>
      <c r="T658" t="s">
        <v>109</v>
      </c>
      <c r="V658" t="str">
        <f t="shared" si="15"/>
        <v/>
      </c>
    </row>
    <row r="659" spans="2:22">
      <c r="B659" t="s">
        <v>3345</v>
      </c>
      <c r="C659" t="s">
        <v>269</v>
      </c>
      <c r="D659" t="s">
        <v>15</v>
      </c>
      <c r="E659" t="s">
        <v>176</v>
      </c>
      <c r="F659" s="8">
        <v>1</v>
      </c>
      <c r="G659">
        <v>1</v>
      </c>
      <c r="H659">
        <v>1</v>
      </c>
      <c r="R659" t="str">
        <f>IF(COUNTIF($R$5:R658,D659)=0,D659,"\I:")</f>
        <v>\I:</v>
      </c>
      <c r="S659" t="str" cm="1">
        <f t="array" ref="S659">IFERROR("IEA PRODUCT: " &amp; getlist(R659,'Pri flows'!$I$3:$J$68,2),"")</f>
        <v/>
      </c>
      <c r="T659" t="s">
        <v>109</v>
      </c>
      <c r="V659" t="str">
        <f t="shared" si="15"/>
        <v/>
      </c>
    </row>
    <row r="660" spans="2:22">
      <c r="B660" t="s">
        <v>3345</v>
      </c>
      <c r="C660" t="s">
        <v>270</v>
      </c>
      <c r="D660" t="s">
        <v>27</v>
      </c>
      <c r="E660" t="s">
        <v>28</v>
      </c>
      <c r="F660" s="8">
        <v>1</v>
      </c>
      <c r="G660">
        <v>1</v>
      </c>
      <c r="H660">
        <v>1</v>
      </c>
      <c r="R660" t="str">
        <f>IF(COUNTIF($R$5:R659,D660)=0,D660,"\I:")</f>
        <v>\I:</v>
      </c>
      <c r="S660" t="str" cm="1">
        <f t="array" ref="S660">IFERROR("IEA PRODUCT: " &amp; getlist(R660,'Pri flows'!$I$3:$J$68,2),"")</f>
        <v/>
      </c>
      <c r="T660" t="s">
        <v>109</v>
      </c>
      <c r="V660" t="str">
        <f t="shared" si="15"/>
        <v/>
      </c>
    </row>
    <row r="661" spans="2:22">
      <c r="B661" t="s">
        <v>3345</v>
      </c>
      <c r="C661" t="s">
        <v>271</v>
      </c>
      <c r="D661" t="s">
        <v>30</v>
      </c>
      <c r="E661" t="s">
        <v>31</v>
      </c>
      <c r="F661" s="8">
        <v>1</v>
      </c>
      <c r="G661">
        <v>1</v>
      </c>
      <c r="H661">
        <v>1</v>
      </c>
      <c r="R661" t="str">
        <f>IF(COUNTIF($R$5:R660,D661)=0,D661,"\I:")</f>
        <v>\I:</v>
      </c>
      <c r="S661" t="str" cm="1">
        <f t="array" ref="S661">IFERROR("IEA PRODUCT: " &amp; getlist(R661,'Pri flows'!$I$3:$J$68,2),"")</f>
        <v/>
      </c>
      <c r="T661" t="s">
        <v>109</v>
      </c>
      <c r="V661" t="str">
        <f t="shared" si="15"/>
        <v/>
      </c>
    </row>
    <row r="662" spans="2:22">
      <c r="B662" t="s">
        <v>3345</v>
      </c>
      <c r="C662" t="s">
        <v>272</v>
      </c>
      <c r="D662" t="s">
        <v>39</v>
      </c>
      <c r="E662" t="s">
        <v>26</v>
      </c>
      <c r="F662" s="8">
        <v>0.96499999999999997</v>
      </c>
      <c r="G662">
        <v>1</v>
      </c>
      <c r="H662">
        <v>1</v>
      </c>
      <c r="R662" t="str">
        <f>IF(COUNTIF($R$5:R661,D662)=0,D662,"\I:")</f>
        <v>\I:</v>
      </c>
      <c r="S662" t="str" cm="1">
        <f t="array" ref="S662">IFERROR("IEA PRODUCT: " &amp; getlist(R662,'Pri flows'!$I$3:$J$68,2),"")</f>
        <v/>
      </c>
      <c r="T662" t="s">
        <v>109</v>
      </c>
      <c r="V662" t="str">
        <f t="shared" si="15"/>
        <v/>
      </c>
    </row>
    <row r="663" spans="2:22">
      <c r="B663" t="s">
        <v>3345</v>
      </c>
      <c r="D663" t="s">
        <v>11</v>
      </c>
      <c r="E663" t="s">
        <v>26</v>
      </c>
      <c r="F663" s="8">
        <v>3.5000000000000003E-2</v>
      </c>
      <c r="R663" t="str">
        <f>IF(COUNTIF($R$5:R662,D663)=0,D663,"\I:")</f>
        <v>\I:</v>
      </c>
      <c r="S663" t="str" cm="1">
        <f t="array" ref="S663">IFERROR("IEA PRODUCT: " &amp; getlist(R663,'Pri flows'!$I$3:$J$68,2),"")</f>
        <v/>
      </c>
      <c r="T663" t="s">
        <v>109</v>
      </c>
      <c r="V663" t="str">
        <f t="shared" si="15"/>
        <v/>
      </c>
    </row>
    <row r="664" spans="2:22">
      <c r="B664" t="s">
        <v>3345</v>
      </c>
      <c r="C664" t="s">
        <v>274</v>
      </c>
      <c r="D664" t="s">
        <v>50</v>
      </c>
      <c r="E664" t="s">
        <v>21</v>
      </c>
      <c r="F664" s="8">
        <v>0.58499999999999996</v>
      </c>
      <c r="G664">
        <v>1</v>
      </c>
      <c r="H664">
        <v>1</v>
      </c>
      <c r="R664" t="str">
        <f>IF(COUNTIF($R$5:R663,D664)=0,D664,"\I:")</f>
        <v>\I:</v>
      </c>
      <c r="S664" t="str" cm="1">
        <f t="array" ref="S664">IFERROR("IEA PRODUCT: " &amp; getlist(R664,'Pri flows'!$I$3:$J$68,2),"")</f>
        <v/>
      </c>
      <c r="T664" t="s">
        <v>109</v>
      </c>
      <c r="V664" t="str">
        <f t="shared" si="15"/>
        <v/>
      </c>
    </row>
    <row r="665" spans="2:22">
      <c r="B665" t="s">
        <v>3345</v>
      </c>
      <c r="D665" t="s">
        <v>58</v>
      </c>
      <c r="E665" t="s">
        <v>21</v>
      </c>
      <c r="F665" s="8">
        <v>0.41499999999999998</v>
      </c>
      <c r="R665" t="str">
        <f>IF(COUNTIF($R$5:R664,D665)=0,D665,"\I:")</f>
        <v>\I:</v>
      </c>
      <c r="S665" t="str" cm="1">
        <f t="array" ref="S665">IFERROR("IEA PRODUCT: " &amp; getlist(R665,'Pri flows'!$I$3:$J$68,2),"")</f>
        <v/>
      </c>
      <c r="T665" t="s">
        <v>109</v>
      </c>
      <c r="V665" t="str">
        <f t="shared" si="15"/>
        <v/>
      </c>
    </row>
    <row r="666" spans="2:22">
      <c r="B666" t="s">
        <v>3345</v>
      </c>
      <c r="C666" t="s">
        <v>276</v>
      </c>
      <c r="D666" t="s">
        <v>41</v>
      </c>
      <c r="E666" t="s">
        <v>207</v>
      </c>
      <c r="F666" s="8">
        <v>1</v>
      </c>
      <c r="G666">
        <v>1</v>
      </c>
      <c r="H666">
        <v>1</v>
      </c>
      <c r="R666" t="str">
        <f>IF(COUNTIF($R$5:R665,D666)=0,D666,"\I:")</f>
        <v>\I:</v>
      </c>
      <c r="S666" t="str" cm="1">
        <f t="array" ref="S666">IFERROR("IEA PRODUCT: " &amp; getlist(R666,'Pri flows'!$I$3:$J$68,2),"")</f>
        <v/>
      </c>
      <c r="T666" t="s">
        <v>109</v>
      </c>
      <c r="V666" t="str">
        <f t="shared" si="15"/>
        <v/>
      </c>
    </row>
    <row r="667" spans="2:22">
      <c r="B667" t="s">
        <v>3345</v>
      </c>
      <c r="C667" t="s">
        <v>509</v>
      </c>
      <c r="D667" t="s">
        <v>510</v>
      </c>
      <c r="E667" t="s">
        <v>511</v>
      </c>
      <c r="F667" s="8">
        <v>1</v>
      </c>
      <c r="G667">
        <v>1</v>
      </c>
      <c r="H667">
        <v>1</v>
      </c>
      <c r="R667" t="str">
        <f>IF(COUNTIF($R$5:R666,D667)=0,D667,"\I:")</f>
        <v>\I:</v>
      </c>
      <c r="S667" t="str" cm="1">
        <f t="array" ref="S667">IFERROR("IEA PRODUCT: " &amp; getlist(R667,'Pri flows'!$I$3:$J$68,2),"")</f>
        <v/>
      </c>
      <c r="T667" t="s">
        <v>109</v>
      </c>
      <c r="V667" t="str">
        <f t="shared" si="15"/>
        <v/>
      </c>
    </row>
    <row r="668" spans="2:22">
      <c r="B668" t="s">
        <v>3345</v>
      </c>
      <c r="C668" t="s">
        <v>513</v>
      </c>
      <c r="D668" t="s">
        <v>503</v>
      </c>
      <c r="E668" t="s">
        <v>514</v>
      </c>
      <c r="F668" s="8">
        <v>1</v>
      </c>
      <c r="G668">
        <v>1</v>
      </c>
      <c r="H668">
        <v>1</v>
      </c>
      <c r="R668" t="str">
        <f>IF(COUNTIF($R$5:R667,D668)=0,D668,"\I:")</f>
        <v>\I:</v>
      </c>
      <c r="S668" t="str" cm="1">
        <f t="array" ref="S668">IFERROR("IEA PRODUCT: " &amp; getlist(R668,'Pri flows'!$I$3:$J$68,2),"")</f>
        <v/>
      </c>
      <c r="T668" t="s">
        <v>109</v>
      </c>
      <c r="V668" t="str">
        <f t="shared" si="15"/>
        <v/>
      </c>
    </row>
    <row r="669" spans="2:22">
      <c r="B669" t="s">
        <v>3345</v>
      </c>
      <c r="C669" t="s">
        <v>278</v>
      </c>
      <c r="D669" t="s">
        <v>62</v>
      </c>
      <c r="E669" t="s">
        <v>63</v>
      </c>
      <c r="F669" s="8">
        <v>1</v>
      </c>
      <c r="G669">
        <v>1</v>
      </c>
      <c r="H669">
        <v>1</v>
      </c>
      <c r="R669" t="str">
        <f>IF(COUNTIF($R$5:R668,D669)=0,D669,"\I:")</f>
        <v>\I:</v>
      </c>
      <c r="S669" t="str" cm="1">
        <f t="array" ref="S669">IFERROR("IEA PRODUCT: " &amp; getlist(R669,'Pri flows'!$I$3:$J$68,2),"")</f>
        <v/>
      </c>
      <c r="T669" t="s">
        <v>109</v>
      </c>
      <c r="V669" t="str">
        <f t="shared" si="15"/>
        <v/>
      </c>
    </row>
    <row r="670" spans="2:22">
      <c r="B670" t="s">
        <v>3345</v>
      </c>
      <c r="C670" t="s">
        <v>279</v>
      </c>
      <c r="D670" t="s">
        <v>16</v>
      </c>
      <c r="E670" t="s">
        <v>68</v>
      </c>
      <c r="F670" s="8">
        <v>1</v>
      </c>
      <c r="G670">
        <v>1</v>
      </c>
      <c r="H670">
        <v>1</v>
      </c>
      <c r="R670" t="str">
        <f>IF(COUNTIF($R$5:R669,D670)=0,D670,"\I:")</f>
        <v>\I:</v>
      </c>
      <c r="S670" t="str" cm="1">
        <f t="array" ref="S670">IFERROR("IEA PRODUCT: " &amp; getlist(R670,'Pri flows'!$I$3:$J$68,2),"")</f>
        <v/>
      </c>
      <c r="T670" t="s">
        <v>109</v>
      </c>
      <c r="V670" t="str">
        <f t="shared" si="15"/>
        <v/>
      </c>
    </row>
    <row r="671" spans="2:22">
      <c r="B671" t="s">
        <v>3345</v>
      </c>
      <c r="C671" t="s">
        <v>280</v>
      </c>
      <c r="D671" t="s">
        <v>55</v>
      </c>
      <c r="E671" t="s">
        <v>67</v>
      </c>
      <c r="F671" s="8">
        <v>0.94399999999999995</v>
      </c>
      <c r="G671">
        <v>1</v>
      </c>
      <c r="H671">
        <v>1</v>
      </c>
      <c r="R671" t="str">
        <f>IF(COUNTIF($R$5:R670,D671)=0,D671,"\I:")</f>
        <v>\I:</v>
      </c>
      <c r="S671" t="str" cm="1">
        <f t="array" ref="S671">IFERROR("IEA PRODUCT: " &amp; getlist(R671,'Pri flows'!$I$3:$J$68,2),"")</f>
        <v/>
      </c>
      <c r="T671" t="s">
        <v>109</v>
      </c>
      <c r="V671" t="str">
        <f t="shared" si="15"/>
        <v/>
      </c>
    </row>
    <row r="672" spans="2:22">
      <c r="B672" t="s">
        <v>3345</v>
      </c>
      <c r="D672" t="s">
        <v>11</v>
      </c>
      <c r="E672" t="s">
        <v>67</v>
      </c>
      <c r="F672" s="8">
        <v>3.5000000000000003E-2</v>
      </c>
      <c r="R672" t="str">
        <f>IF(COUNTIF($R$5:R671,D672)=0,D672,"\I:")</f>
        <v>\I:</v>
      </c>
      <c r="S672" t="str" cm="1">
        <f t="array" ref="S672">IFERROR("IEA PRODUCT: " &amp; getlist(R672,'Pri flows'!$I$3:$J$68,2),"")</f>
        <v/>
      </c>
      <c r="T672" t="s">
        <v>109</v>
      </c>
      <c r="V672" t="str">
        <f t="shared" si="15"/>
        <v/>
      </c>
    </row>
    <row r="673" spans="2:22">
      <c r="B673" t="s">
        <v>3345</v>
      </c>
      <c r="D673" t="s">
        <v>32</v>
      </c>
      <c r="E673" t="s">
        <v>67</v>
      </c>
      <c r="F673" s="8">
        <v>2.1000000000000001E-2</v>
      </c>
      <c r="R673" t="str">
        <f>IF(COUNTIF($R$5:R672,D673)=0,D673,"\I:")</f>
        <v>\I:</v>
      </c>
      <c r="S673" t="str" cm="1">
        <f t="array" ref="S673">IFERROR("IEA PRODUCT: " &amp; getlist(R673,'Pri flows'!$I$3:$J$68,2),"")</f>
        <v/>
      </c>
      <c r="T673" t="s">
        <v>109</v>
      </c>
      <c r="V673" t="str">
        <f t="shared" si="15"/>
        <v/>
      </c>
    </row>
    <row r="674" spans="2:22">
      <c r="B674" t="s">
        <v>3345</v>
      </c>
      <c r="C674" t="s">
        <v>281</v>
      </c>
      <c r="D674" t="s">
        <v>15</v>
      </c>
      <c r="E674" t="s">
        <v>66</v>
      </c>
      <c r="F674" s="8">
        <v>0.58199999999999996</v>
      </c>
      <c r="G674">
        <v>1</v>
      </c>
      <c r="H674">
        <v>1</v>
      </c>
      <c r="R674" t="str">
        <f>IF(COUNTIF($R$5:R673,D674)=0,D674,"\I:")</f>
        <v>\I:</v>
      </c>
      <c r="S674" t="str" cm="1">
        <f t="array" ref="S674">IFERROR("IEA PRODUCT: " &amp; getlist(R674,'Pri flows'!$I$3:$J$68,2),"")</f>
        <v/>
      </c>
      <c r="T674" t="s">
        <v>109</v>
      </c>
      <c r="V674" t="str">
        <f t="shared" si="15"/>
        <v/>
      </c>
    </row>
    <row r="675" spans="2:22">
      <c r="B675" t="s">
        <v>3345</v>
      </c>
      <c r="D675" t="s">
        <v>6</v>
      </c>
      <c r="E675" t="s">
        <v>66</v>
      </c>
      <c r="F675" s="8">
        <v>0.379</v>
      </c>
      <c r="R675" t="str">
        <f>IF(COUNTIF($R$5:R674,D675)=0,D675,"\I:")</f>
        <v>\I:</v>
      </c>
      <c r="S675" t="str" cm="1">
        <f t="array" ref="S675">IFERROR("IEA PRODUCT: " &amp; getlist(R675,'Pri flows'!$I$3:$J$68,2),"")</f>
        <v/>
      </c>
      <c r="T675" t="s">
        <v>109</v>
      </c>
      <c r="V675" t="str">
        <f t="shared" si="15"/>
        <v/>
      </c>
    </row>
    <row r="676" spans="2:22">
      <c r="B676" t="s">
        <v>3345</v>
      </c>
      <c r="D676" t="s">
        <v>117</v>
      </c>
      <c r="E676" t="s">
        <v>66</v>
      </c>
      <c r="F676" s="8">
        <v>3.9E-2</v>
      </c>
      <c r="R676" t="str">
        <f>IF(COUNTIF($R$5:R675,D676)=0,D676,"\I:")</f>
        <v>\I:</v>
      </c>
      <c r="S676" t="str" cm="1">
        <f t="array" ref="S676">IFERROR("IEA PRODUCT: " &amp; getlist(R676,'Pri flows'!$I$3:$J$68,2),"")</f>
        <v/>
      </c>
      <c r="T676" t="s">
        <v>109</v>
      </c>
      <c r="V676" t="str">
        <f t="shared" si="15"/>
        <v/>
      </c>
    </row>
    <row r="677" spans="2:22">
      <c r="B677" t="s">
        <v>3345</v>
      </c>
      <c r="C677" t="s">
        <v>282</v>
      </c>
      <c r="D677" t="s">
        <v>5</v>
      </c>
      <c r="E677" t="s">
        <v>69</v>
      </c>
      <c r="F677" s="8">
        <v>1</v>
      </c>
      <c r="G677">
        <v>1</v>
      </c>
      <c r="H677">
        <v>1</v>
      </c>
      <c r="R677" t="str">
        <f>IF(COUNTIF($R$5:R676,D677)=0,D677,"\I:")</f>
        <v>\I:</v>
      </c>
      <c r="S677" t="str" cm="1">
        <f t="array" ref="S677">IFERROR("IEA PRODUCT: " &amp; getlist(R677,'Pri flows'!$I$3:$J$68,2),"")</f>
        <v/>
      </c>
      <c r="T677" t="s">
        <v>109</v>
      </c>
      <c r="V677" t="str">
        <f t="shared" si="15"/>
        <v/>
      </c>
    </row>
    <row r="678" spans="2:22">
      <c r="B678" t="s">
        <v>3345</v>
      </c>
      <c r="C678" t="s">
        <v>428</v>
      </c>
      <c r="D678" t="s">
        <v>27</v>
      </c>
      <c r="E678" t="s">
        <v>429</v>
      </c>
      <c r="F678" s="8">
        <v>1</v>
      </c>
      <c r="G678">
        <v>1</v>
      </c>
      <c r="H678">
        <v>1</v>
      </c>
      <c r="R678" t="str">
        <f>IF(COUNTIF($R$5:R677,D678)=0,D678,"\I:")</f>
        <v>\I:</v>
      </c>
      <c r="S678" t="str" cm="1">
        <f t="array" ref="S678">IFERROR("IEA PRODUCT: " &amp; getlist(R678,'Pri flows'!$I$3:$J$68,2),"")</f>
        <v/>
      </c>
      <c r="T678" t="s">
        <v>109</v>
      </c>
      <c r="V678" t="str">
        <f t="shared" si="15"/>
        <v/>
      </c>
    </row>
    <row r="679" spans="2:22">
      <c r="B679" t="s">
        <v>3345</v>
      </c>
      <c r="C679" t="s">
        <v>283</v>
      </c>
      <c r="D679" t="s">
        <v>29</v>
      </c>
      <c r="E679" t="s">
        <v>71</v>
      </c>
      <c r="F679" s="8">
        <v>1</v>
      </c>
      <c r="G679">
        <v>1</v>
      </c>
      <c r="H679">
        <v>1</v>
      </c>
      <c r="R679" t="str">
        <f>IF(COUNTIF($R$5:R678,D679)=0,D679,"\I:")</f>
        <v>\I:</v>
      </c>
      <c r="S679" t="str" cm="1">
        <f t="array" ref="S679">IFERROR("IEA PRODUCT: " &amp; getlist(R679,'Pri flows'!$I$3:$J$68,2),"")</f>
        <v/>
      </c>
      <c r="T679" t="s">
        <v>109</v>
      </c>
      <c r="V679" t="str">
        <f t="shared" si="15"/>
        <v/>
      </c>
    </row>
    <row r="680" spans="2:22">
      <c r="B680" t="s">
        <v>3345</v>
      </c>
      <c r="C680" t="s">
        <v>284</v>
      </c>
      <c r="D680" t="s">
        <v>30</v>
      </c>
      <c r="E680" t="s">
        <v>72</v>
      </c>
      <c r="F680" s="8">
        <v>1</v>
      </c>
      <c r="G680">
        <v>1</v>
      </c>
      <c r="H680">
        <v>1</v>
      </c>
      <c r="R680" t="str">
        <f>IF(COUNTIF($R$5:R679,D680)=0,D680,"\I:")</f>
        <v>\I:</v>
      </c>
      <c r="S680" t="str" cm="1">
        <f t="array" ref="S680">IFERROR("IEA PRODUCT: " &amp; getlist(R680,'Pri flows'!$I$3:$J$68,2),"")</f>
        <v/>
      </c>
      <c r="T680" t="s">
        <v>109</v>
      </c>
      <c r="V680" t="str">
        <f t="shared" si="15"/>
        <v/>
      </c>
    </row>
    <row r="681" spans="2:22">
      <c r="B681" t="s">
        <v>3345</v>
      </c>
      <c r="C681" t="s">
        <v>285</v>
      </c>
      <c r="D681" t="s">
        <v>39</v>
      </c>
      <c r="E681" t="s">
        <v>70</v>
      </c>
      <c r="F681" s="8">
        <v>0.99399999999999999</v>
      </c>
      <c r="G681">
        <v>1</v>
      </c>
      <c r="H681">
        <v>1</v>
      </c>
      <c r="R681" t="str">
        <f>IF(COUNTIF($R$5:R680,D681)=0,D681,"\I:")</f>
        <v>\I:</v>
      </c>
      <c r="S681" t="str" cm="1">
        <f t="array" ref="S681">IFERROR("IEA PRODUCT: " &amp; getlist(R681,'Pri flows'!$I$3:$J$68,2),"")</f>
        <v/>
      </c>
      <c r="T681" t="s">
        <v>109</v>
      </c>
      <c r="V681" t="str">
        <f t="shared" si="15"/>
        <v/>
      </c>
    </row>
    <row r="682" spans="2:22">
      <c r="B682" t="s">
        <v>3345</v>
      </c>
      <c r="D682" t="s">
        <v>19</v>
      </c>
      <c r="E682" t="s">
        <v>70</v>
      </c>
      <c r="F682" s="8">
        <v>6.0000000000000001E-3</v>
      </c>
      <c r="R682" t="str">
        <f>IF(COUNTIF($R$5:R681,D682)=0,D682,"\I:")</f>
        <v>\I:</v>
      </c>
      <c r="S682" t="str" cm="1">
        <f t="array" ref="S682">IFERROR("IEA PRODUCT: " &amp; getlist(R682,'Pri flows'!$I$3:$J$68,2),"")</f>
        <v/>
      </c>
      <c r="T682" t="s">
        <v>109</v>
      </c>
      <c r="V682" t="str">
        <f t="shared" si="15"/>
        <v/>
      </c>
    </row>
    <row r="683" spans="2:22">
      <c r="B683" t="s">
        <v>3345</v>
      </c>
      <c r="C683" t="s">
        <v>286</v>
      </c>
      <c r="D683" t="s">
        <v>41</v>
      </c>
      <c r="E683" t="s">
        <v>203</v>
      </c>
      <c r="F683" s="8">
        <v>0.84499999999999997</v>
      </c>
      <c r="G683">
        <v>1</v>
      </c>
      <c r="H683">
        <v>1</v>
      </c>
      <c r="R683" t="str">
        <f>IF(COUNTIF($R$5:R682,D683)=0,D683,"\I:")</f>
        <v>\I:</v>
      </c>
      <c r="S683" t="str" cm="1">
        <f t="array" ref="S683">IFERROR("IEA PRODUCT: " &amp; getlist(R683,'Pri flows'!$I$3:$J$68,2),"")</f>
        <v/>
      </c>
      <c r="T683" t="s">
        <v>109</v>
      </c>
      <c r="V683" t="str">
        <f t="shared" si="15"/>
        <v/>
      </c>
    </row>
    <row r="684" spans="2:22">
      <c r="B684" t="s">
        <v>3345</v>
      </c>
      <c r="D684" t="s">
        <v>50</v>
      </c>
      <c r="E684" t="s">
        <v>203</v>
      </c>
      <c r="F684" s="8">
        <v>7.6999999999999999E-2</v>
      </c>
      <c r="R684" t="str">
        <f>IF(COUNTIF($R$5:R683,D684)=0,D684,"\I:")</f>
        <v>\I:</v>
      </c>
      <c r="S684" t="str" cm="1">
        <f t="array" ref="S684">IFERROR("IEA PRODUCT: " &amp; getlist(R684,'Pri flows'!$I$3:$J$68,2),"")</f>
        <v/>
      </c>
      <c r="T684" t="s">
        <v>109</v>
      </c>
      <c r="V684" t="str">
        <f t="shared" si="15"/>
        <v/>
      </c>
    </row>
    <row r="685" spans="2:22">
      <c r="B685" t="s">
        <v>3345</v>
      </c>
      <c r="D685" t="s">
        <v>34</v>
      </c>
      <c r="E685" t="s">
        <v>203</v>
      </c>
      <c r="F685" s="8">
        <v>0.05</v>
      </c>
      <c r="R685" t="str">
        <f>IF(COUNTIF($R$5:R684,D685)=0,D685,"\I:")</f>
        <v>\I:</v>
      </c>
      <c r="S685" t="str" cm="1">
        <f t="array" ref="S685">IFERROR("IEA PRODUCT: " &amp; getlist(R685,'Pri flows'!$I$3:$J$68,2),"")</f>
        <v/>
      </c>
      <c r="T685" t="s">
        <v>109</v>
      </c>
      <c r="V685" t="str">
        <f t="shared" si="15"/>
        <v/>
      </c>
    </row>
    <row r="686" spans="2:22">
      <c r="B686" t="s">
        <v>3345</v>
      </c>
      <c r="D686" t="s">
        <v>58</v>
      </c>
      <c r="E686" t="s">
        <v>203</v>
      </c>
      <c r="F686" s="8">
        <v>2.1999999999999999E-2</v>
      </c>
      <c r="R686" t="str">
        <f>IF(COUNTIF($R$5:R685,D686)=0,D686,"\I:")</f>
        <v>\I:</v>
      </c>
      <c r="S686" t="str" cm="1">
        <f t="array" ref="S686">IFERROR("IEA PRODUCT: " &amp; getlist(R686,'Pri flows'!$I$3:$J$68,2),"")</f>
        <v/>
      </c>
      <c r="T686" t="s">
        <v>109</v>
      </c>
      <c r="V686" t="str">
        <f t="shared" si="15"/>
        <v/>
      </c>
    </row>
    <row r="687" spans="2:22">
      <c r="B687" t="s">
        <v>3345</v>
      </c>
      <c r="D687" t="s">
        <v>20</v>
      </c>
      <c r="E687" t="s">
        <v>203</v>
      </c>
      <c r="F687" s="8">
        <v>3.0000000000000001E-3</v>
      </c>
      <c r="R687" t="str">
        <f>IF(COUNTIF($R$5:R686,D687)=0,D687,"\I:")</f>
        <v>\I:</v>
      </c>
      <c r="S687" t="str" cm="1">
        <f t="array" ref="S687">IFERROR("IEA PRODUCT: " &amp; getlist(R687,'Pri flows'!$I$3:$J$68,2),"")</f>
        <v/>
      </c>
      <c r="T687" t="s">
        <v>109</v>
      </c>
      <c r="V687" t="str">
        <f t="shared" si="15"/>
        <v/>
      </c>
    </row>
    <row r="688" spans="2:22">
      <c r="B688" t="s">
        <v>3345</v>
      </c>
      <c r="D688" t="s">
        <v>43</v>
      </c>
      <c r="E688" t="s">
        <v>203</v>
      </c>
      <c r="F688" s="8">
        <v>2E-3</v>
      </c>
      <c r="R688" t="str">
        <f>IF(COUNTIF($R$5:R687,D688)=0,D688,"\I:")</f>
        <v>\I:</v>
      </c>
      <c r="S688" t="str" cm="1">
        <f t="array" ref="S688">IFERROR("IEA PRODUCT: " &amp; getlist(R688,'Pri flows'!$I$3:$J$68,2),"")</f>
        <v/>
      </c>
      <c r="T688" t="s">
        <v>109</v>
      </c>
      <c r="V688" t="str">
        <f t="shared" si="15"/>
        <v/>
      </c>
    </row>
    <row r="689" spans="2:22">
      <c r="B689" t="s">
        <v>3345</v>
      </c>
      <c r="D689" t="s">
        <v>52</v>
      </c>
      <c r="E689" t="s">
        <v>203</v>
      </c>
      <c r="F689" s="8">
        <v>1E-3</v>
      </c>
      <c r="R689" t="str">
        <f>IF(COUNTIF($R$5:R688,D689)=0,D689,"\I:")</f>
        <v>\I:</v>
      </c>
      <c r="S689" t="str" cm="1">
        <f t="array" ref="S689">IFERROR("IEA PRODUCT: " &amp; getlist(R689,'Pri flows'!$I$3:$J$68,2),"")</f>
        <v/>
      </c>
      <c r="T689" t="s">
        <v>109</v>
      </c>
      <c r="V689" t="str">
        <f t="shared" si="15"/>
        <v/>
      </c>
    </row>
    <row r="690" spans="2:22">
      <c r="B690" t="s">
        <v>3345</v>
      </c>
      <c r="C690" t="s">
        <v>287</v>
      </c>
      <c r="D690" t="s">
        <v>53</v>
      </c>
      <c r="E690" t="s">
        <v>130</v>
      </c>
      <c r="F690" s="8">
        <v>1</v>
      </c>
      <c r="G690">
        <v>1</v>
      </c>
      <c r="H690">
        <v>1</v>
      </c>
      <c r="R690" t="str">
        <f>IF(COUNTIF($R$5:R689,D690)=0,D690,"\I:")</f>
        <v>\I:</v>
      </c>
      <c r="S690" t="str" cm="1">
        <f t="array" ref="S690">IFERROR("IEA PRODUCT: " &amp; getlist(R690,'Pri flows'!$I$3:$J$68,2),"")</f>
        <v/>
      </c>
      <c r="T690" t="s">
        <v>109</v>
      </c>
      <c r="V690" t="str">
        <f t="shared" si="15"/>
        <v/>
      </c>
    </row>
    <row r="691" spans="2:22">
      <c r="B691" t="s">
        <v>3345</v>
      </c>
      <c r="C691" t="s">
        <v>516</v>
      </c>
      <c r="D691" t="s">
        <v>510</v>
      </c>
      <c r="E691" t="s">
        <v>517</v>
      </c>
      <c r="F691" s="8">
        <v>1</v>
      </c>
      <c r="G691">
        <v>1</v>
      </c>
      <c r="H691">
        <v>1</v>
      </c>
      <c r="R691" t="str">
        <f>IF(COUNTIF($R$5:R690,D691)=0,D691,"\I:")</f>
        <v>\I:</v>
      </c>
      <c r="S691" t="str" cm="1">
        <f t="array" ref="S691">IFERROR("IEA PRODUCT: " &amp; getlist(R691,'Pri flows'!$I$3:$J$68,2),"")</f>
        <v/>
      </c>
      <c r="T691" t="s">
        <v>109</v>
      </c>
      <c r="V691" t="str">
        <f t="shared" si="15"/>
        <v/>
      </c>
    </row>
    <row r="692" spans="2:22">
      <c r="B692" t="s">
        <v>3345</v>
      </c>
      <c r="C692" t="s">
        <v>290</v>
      </c>
      <c r="D692" t="s">
        <v>55</v>
      </c>
      <c r="E692" t="s">
        <v>137</v>
      </c>
      <c r="F692" s="8">
        <v>0.95</v>
      </c>
      <c r="G692">
        <v>1</v>
      </c>
      <c r="H692">
        <v>1</v>
      </c>
      <c r="R692" t="str">
        <f>IF(COUNTIF($R$5:R691,D692)=0,D692,"\I:")</f>
        <v>\I:</v>
      </c>
      <c r="S692" t="str" cm="1">
        <f t="array" ref="S692">IFERROR("IEA PRODUCT: " &amp; getlist(R692,'Pri flows'!$I$3:$J$68,2),"")</f>
        <v/>
      </c>
      <c r="T692" t="s">
        <v>109</v>
      </c>
      <c r="V692" t="str">
        <f t="shared" si="15"/>
        <v/>
      </c>
    </row>
    <row r="693" spans="2:22">
      <c r="B693" t="s">
        <v>3345</v>
      </c>
      <c r="D693" t="s">
        <v>17</v>
      </c>
      <c r="E693" t="s">
        <v>137</v>
      </c>
      <c r="F693" s="8">
        <v>0.05</v>
      </c>
      <c r="R693" t="str">
        <f>IF(COUNTIF($R$5:R692,D693)=0,D693,"\I:")</f>
        <v>\I:</v>
      </c>
      <c r="S693" t="str" cm="1">
        <f t="array" ref="S693">IFERROR("IEA PRODUCT: " &amp; getlist(R693,'Pri flows'!$I$3:$J$68,2),"")</f>
        <v/>
      </c>
      <c r="T693" t="s">
        <v>109</v>
      </c>
      <c r="V693" t="str">
        <f t="shared" si="15"/>
        <v/>
      </c>
    </row>
    <row r="694" spans="2:22">
      <c r="B694" t="s">
        <v>3345</v>
      </c>
      <c r="C694" t="s">
        <v>291</v>
      </c>
      <c r="D694" t="s">
        <v>15</v>
      </c>
      <c r="E694" t="s">
        <v>135</v>
      </c>
      <c r="F694" s="8">
        <v>0.98399999999999999</v>
      </c>
      <c r="G694">
        <v>1</v>
      </c>
      <c r="H694">
        <v>1</v>
      </c>
      <c r="R694" t="str">
        <f>IF(COUNTIF($R$5:R693,D694)=0,D694,"\I:")</f>
        <v>\I:</v>
      </c>
      <c r="S694" t="str" cm="1">
        <f t="array" ref="S694">IFERROR("IEA PRODUCT: " &amp; getlist(R694,'Pri flows'!$I$3:$J$68,2),"")</f>
        <v/>
      </c>
      <c r="T694" t="s">
        <v>109</v>
      </c>
      <c r="V694" t="str">
        <f t="shared" si="15"/>
        <v/>
      </c>
    </row>
    <row r="695" spans="2:22">
      <c r="B695" t="s">
        <v>3345</v>
      </c>
      <c r="D695" t="s">
        <v>6</v>
      </c>
      <c r="E695" t="s">
        <v>135</v>
      </c>
      <c r="F695" s="8">
        <v>1.6E-2</v>
      </c>
      <c r="R695" t="str">
        <f>IF(COUNTIF($R$5:R694,D695)=0,D695,"\I:")</f>
        <v>\I:</v>
      </c>
      <c r="S695" t="str" cm="1">
        <f t="array" ref="S695">IFERROR("IEA PRODUCT: " &amp; getlist(R695,'Pri flows'!$I$3:$J$68,2),"")</f>
        <v/>
      </c>
      <c r="T695" t="s">
        <v>109</v>
      </c>
      <c r="V695" t="str">
        <f t="shared" si="15"/>
        <v/>
      </c>
    </row>
    <row r="696" spans="2:22">
      <c r="B696" t="s">
        <v>3345</v>
      </c>
      <c r="C696" t="s">
        <v>292</v>
      </c>
      <c r="D696" t="s">
        <v>5</v>
      </c>
      <c r="E696" t="s">
        <v>140</v>
      </c>
      <c r="F696" s="8">
        <v>1</v>
      </c>
      <c r="G696">
        <v>1</v>
      </c>
      <c r="H696">
        <v>1</v>
      </c>
      <c r="R696" t="str">
        <f>IF(COUNTIF($R$5:R695,D696)=0,D696,"\I:")</f>
        <v>\I:</v>
      </c>
      <c r="S696" t="str" cm="1">
        <f t="array" ref="S696">IFERROR("IEA PRODUCT: " &amp; getlist(R696,'Pri flows'!$I$3:$J$68,2),"")</f>
        <v/>
      </c>
      <c r="T696" t="s">
        <v>109</v>
      </c>
      <c r="V696" t="str">
        <f t="shared" si="15"/>
        <v/>
      </c>
    </row>
    <row r="697" spans="2:22">
      <c r="B697" t="s">
        <v>3345</v>
      </c>
      <c r="C697" t="s">
        <v>293</v>
      </c>
      <c r="D697" t="s">
        <v>27</v>
      </c>
      <c r="E697" t="s">
        <v>141</v>
      </c>
      <c r="F697" s="8">
        <v>1</v>
      </c>
      <c r="G697">
        <v>1</v>
      </c>
      <c r="H697">
        <v>1</v>
      </c>
      <c r="R697" t="str">
        <f>IF(COUNTIF($R$5:R696,D697)=0,D697,"\I:")</f>
        <v>\I:</v>
      </c>
      <c r="S697" t="str" cm="1">
        <f t="array" ref="S697">IFERROR("IEA PRODUCT: " &amp; getlist(R697,'Pri flows'!$I$3:$J$68,2),"")</f>
        <v/>
      </c>
      <c r="T697" t="s">
        <v>109</v>
      </c>
      <c r="V697" t="str">
        <f t="shared" si="15"/>
        <v/>
      </c>
    </row>
    <row r="698" spans="2:22">
      <c r="B698" t="s">
        <v>3345</v>
      </c>
      <c r="C698" t="s">
        <v>296</v>
      </c>
      <c r="D698" t="s">
        <v>34</v>
      </c>
      <c r="E698" t="s">
        <v>143</v>
      </c>
      <c r="F698" s="8">
        <v>1</v>
      </c>
      <c r="G698">
        <v>1</v>
      </c>
      <c r="H698">
        <v>1</v>
      </c>
      <c r="R698" t="str">
        <f>IF(COUNTIF($R$5:R697,D698)=0,D698,"\I:")</f>
        <v>\I:</v>
      </c>
      <c r="S698" t="str" cm="1">
        <f t="array" ref="S698">IFERROR("IEA PRODUCT: " &amp; getlist(R698,'Pri flows'!$I$3:$J$68,2),"")</f>
        <v/>
      </c>
      <c r="T698" t="s">
        <v>109</v>
      </c>
      <c r="V698" t="str">
        <f t="shared" si="15"/>
        <v/>
      </c>
    </row>
    <row r="699" spans="2:22">
      <c r="B699" t="s">
        <v>3345</v>
      </c>
      <c r="C699" t="s">
        <v>297</v>
      </c>
      <c r="D699" t="s">
        <v>39</v>
      </c>
      <c r="E699" t="s">
        <v>138</v>
      </c>
      <c r="F699" s="8">
        <v>1</v>
      </c>
      <c r="G699">
        <v>1</v>
      </c>
      <c r="H699">
        <v>1</v>
      </c>
      <c r="R699" t="str">
        <f>IF(COUNTIF($R$5:R698,D699)=0,D699,"\I:")</f>
        <v>\I:</v>
      </c>
      <c r="S699" t="str" cm="1">
        <f t="array" ref="S699">IFERROR("IEA PRODUCT: " &amp; getlist(R699,'Pri flows'!$I$3:$J$68,2),"")</f>
        <v/>
      </c>
      <c r="T699" t="s">
        <v>109</v>
      </c>
      <c r="V699" t="str">
        <f t="shared" si="15"/>
        <v/>
      </c>
    </row>
    <row r="700" spans="2:22">
      <c r="B700" t="s">
        <v>3345</v>
      </c>
      <c r="C700" t="s">
        <v>298</v>
      </c>
      <c r="D700" t="s">
        <v>41</v>
      </c>
      <c r="E700" t="s">
        <v>139</v>
      </c>
      <c r="F700" s="8">
        <v>0.996</v>
      </c>
      <c r="G700">
        <v>1</v>
      </c>
      <c r="H700">
        <v>1</v>
      </c>
      <c r="R700" t="str">
        <f>IF(COUNTIF($R$5:R699,D700)=0,D700,"\I:")</f>
        <v>\I:</v>
      </c>
      <c r="S700" t="str" cm="1">
        <f t="array" ref="S700">IFERROR("IEA PRODUCT: " &amp; getlist(R700,'Pri flows'!$I$3:$J$68,2),"")</f>
        <v/>
      </c>
      <c r="T700" t="s">
        <v>109</v>
      </c>
      <c r="V700" t="str">
        <f t="shared" si="15"/>
        <v/>
      </c>
    </row>
    <row r="701" spans="2:22">
      <c r="B701" t="s">
        <v>3345</v>
      </c>
      <c r="D701" t="s">
        <v>43</v>
      </c>
      <c r="E701" t="s">
        <v>139</v>
      </c>
      <c r="F701" s="8">
        <v>4.0000000000000001E-3</v>
      </c>
      <c r="R701" t="str">
        <f>IF(COUNTIF($R$5:R700,D701)=0,D701,"\I:")</f>
        <v>\I:</v>
      </c>
      <c r="S701" t="str" cm="1">
        <f t="array" ref="S701">IFERROR("IEA PRODUCT: " &amp; getlist(R701,'Pri flows'!$I$3:$J$68,2),"")</f>
        <v/>
      </c>
      <c r="T701" t="s">
        <v>109</v>
      </c>
      <c r="V701" t="str">
        <f t="shared" si="15"/>
        <v/>
      </c>
    </row>
    <row r="702" spans="2:22">
      <c r="B702" t="s">
        <v>3345</v>
      </c>
      <c r="C702" t="s">
        <v>522</v>
      </c>
      <c r="D702" t="s">
        <v>503</v>
      </c>
      <c r="E702" t="s">
        <v>523</v>
      </c>
      <c r="F702" s="8">
        <v>1</v>
      </c>
      <c r="G702">
        <v>1</v>
      </c>
      <c r="H702">
        <v>1</v>
      </c>
      <c r="R702" t="str">
        <f>IF(COUNTIF($R$5:R701,D702)=0,D702,"\I:")</f>
        <v>\I:</v>
      </c>
      <c r="S702" t="str" cm="1">
        <f t="array" ref="S702">IFERROR("IEA PRODUCT: " &amp; getlist(R702,'Pri flows'!$I$3:$J$68,2),"")</f>
        <v/>
      </c>
      <c r="T702" t="s">
        <v>109</v>
      </c>
      <c r="V702" t="str">
        <f t="shared" si="15"/>
        <v/>
      </c>
    </row>
    <row r="703" spans="2:22">
      <c r="B703" t="s">
        <v>3345</v>
      </c>
      <c r="C703" t="s">
        <v>300</v>
      </c>
      <c r="D703" t="s">
        <v>16</v>
      </c>
      <c r="E703" t="s">
        <v>128</v>
      </c>
      <c r="F703" s="8">
        <v>1</v>
      </c>
      <c r="G703">
        <v>1</v>
      </c>
      <c r="H703">
        <v>1</v>
      </c>
      <c r="R703" t="str">
        <f>IF(COUNTIF($R$5:R702,D703)=0,D703,"\I:")</f>
        <v>\I:</v>
      </c>
      <c r="S703" t="str" cm="1">
        <f t="array" ref="S703">IFERROR("IEA PRODUCT: " &amp; getlist(R703,'Pri flows'!$I$3:$J$68,2),"")</f>
        <v/>
      </c>
      <c r="T703" t="s">
        <v>109</v>
      </c>
      <c r="V703" t="str">
        <f t="shared" si="15"/>
        <v/>
      </c>
    </row>
    <row r="704" spans="2:22">
      <c r="B704" t="s">
        <v>3345</v>
      </c>
      <c r="C704" t="s">
        <v>302</v>
      </c>
      <c r="D704" t="s">
        <v>15</v>
      </c>
      <c r="E704" t="s">
        <v>124</v>
      </c>
      <c r="F704" s="8">
        <v>0.94799999999999995</v>
      </c>
      <c r="G704">
        <v>1</v>
      </c>
      <c r="H704">
        <v>1</v>
      </c>
      <c r="R704" t="str">
        <f>IF(COUNTIF($R$5:R703,D704)=0,D704,"\I:")</f>
        <v>\I:</v>
      </c>
      <c r="S704" t="str" cm="1">
        <f t="array" ref="S704">IFERROR("IEA PRODUCT: " &amp; getlist(R704,'Pri flows'!$I$3:$J$68,2),"")</f>
        <v/>
      </c>
      <c r="T704" t="s">
        <v>109</v>
      </c>
      <c r="V704" t="str">
        <f t="shared" si="15"/>
        <v/>
      </c>
    </row>
    <row r="705" spans="2:22">
      <c r="B705" t="s">
        <v>3345</v>
      </c>
      <c r="D705" t="s">
        <v>6</v>
      </c>
      <c r="E705" t="s">
        <v>124</v>
      </c>
      <c r="F705" s="8">
        <v>0.04</v>
      </c>
      <c r="R705" t="str">
        <f>IF(COUNTIF($R$5:R704,D705)=0,D705,"\I:")</f>
        <v>\I:</v>
      </c>
      <c r="S705" t="str" cm="1">
        <f t="array" ref="S705">IFERROR("IEA PRODUCT: " &amp; getlist(R705,'Pri flows'!$I$3:$J$68,2),"")</f>
        <v/>
      </c>
      <c r="T705" t="s">
        <v>109</v>
      </c>
      <c r="V705" t="str">
        <f t="shared" si="15"/>
        <v/>
      </c>
    </row>
    <row r="706" spans="2:22">
      <c r="B706" t="s">
        <v>3345</v>
      </c>
      <c r="D706" t="s">
        <v>118</v>
      </c>
      <c r="E706" t="s">
        <v>124</v>
      </c>
      <c r="F706" s="8">
        <v>1.2E-2</v>
      </c>
      <c r="R706" t="str">
        <f>IF(COUNTIF($R$5:R705,D706)=0,D706,"\I:")</f>
        <v>\I:</v>
      </c>
      <c r="S706" t="str" cm="1">
        <f t="array" ref="S706">IFERROR("IEA PRODUCT: " &amp; getlist(R706,'Pri flows'!$I$3:$J$68,2),"")</f>
        <v/>
      </c>
      <c r="T706" t="s">
        <v>109</v>
      </c>
      <c r="V706" t="str">
        <f t="shared" si="15"/>
        <v/>
      </c>
    </row>
    <row r="707" spans="2:22">
      <c r="B707" t="s">
        <v>3345</v>
      </c>
      <c r="C707" t="s">
        <v>303</v>
      </c>
      <c r="D707" t="s">
        <v>19</v>
      </c>
      <c r="E707" t="s">
        <v>131</v>
      </c>
      <c r="F707" s="8">
        <v>1</v>
      </c>
      <c r="G707">
        <v>1</v>
      </c>
      <c r="H707">
        <v>1</v>
      </c>
      <c r="R707" t="str">
        <f>IF(COUNTIF($R$5:R706,D707)=0,D707,"\I:")</f>
        <v>\I:</v>
      </c>
      <c r="S707" t="str" cm="1">
        <f t="array" ref="S707">IFERROR("IEA PRODUCT: " &amp; getlist(R707,'Pri flows'!$I$3:$J$68,2),"")</f>
        <v/>
      </c>
      <c r="T707" t="s">
        <v>109</v>
      </c>
      <c r="V707" t="str">
        <f t="shared" si="15"/>
        <v/>
      </c>
    </row>
    <row r="708" spans="2:22">
      <c r="B708" t="s">
        <v>3345</v>
      </c>
      <c r="C708" t="s">
        <v>304</v>
      </c>
      <c r="D708" t="s">
        <v>5</v>
      </c>
      <c r="E708" t="s">
        <v>127</v>
      </c>
      <c r="F708" s="8">
        <v>1</v>
      </c>
      <c r="G708">
        <v>1</v>
      </c>
      <c r="H708">
        <v>1</v>
      </c>
      <c r="R708" t="str">
        <f>IF(COUNTIF($R$5:R707,D708)=0,D708,"\I:")</f>
        <v>\I:</v>
      </c>
      <c r="S708" t="str" cm="1">
        <f t="array" ref="S708">IFERROR("IEA PRODUCT: " &amp; getlist(R708,'Pri flows'!$I$3:$J$68,2),"")</f>
        <v/>
      </c>
      <c r="T708" t="s">
        <v>109</v>
      </c>
      <c r="V708" t="str">
        <f t="shared" si="15"/>
        <v/>
      </c>
    </row>
    <row r="709" spans="2:22">
      <c r="B709" t="s">
        <v>3345</v>
      </c>
      <c r="C709" t="s">
        <v>306</v>
      </c>
      <c r="D709" t="s">
        <v>39</v>
      </c>
      <c r="E709" t="s">
        <v>126</v>
      </c>
      <c r="F709" s="8">
        <v>0.99299999999999999</v>
      </c>
      <c r="G709">
        <v>1</v>
      </c>
      <c r="H709">
        <v>1</v>
      </c>
      <c r="R709" t="str">
        <f>IF(COUNTIF($R$5:R708,D709)=0,D709,"\I:")</f>
        <v>\I:</v>
      </c>
      <c r="S709" t="str" cm="1">
        <f t="array" ref="S709">IFERROR("IEA PRODUCT: " &amp; getlist(R709,'Pri flows'!$I$3:$J$68,2),"")</f>
        <v/>
      </c>
      <c r="T709" t="s">
        <v>109</v>
      </c>
      <c r="V709" t="str">
        <f t="shared" si="15"/>
        <v/>
      </c>
    </row>
    <row r="710" spans="2:22">
      <c r="B710" t="s">
        <v>3345</v>
      </c>
      <c r="D710" t="s">
        <v>23</v>
      </c>
      <c r="E710" t="s">
        <v>126</v>
      </c>
      <c r="F710" s="8">
        <v>7.0000000000000001E-3</v>
      </c>
      <c r="R710" t="str">
        <f>IF(COUNTIF($R$5:R709,D710)=0,D710,"\I:")</f>
        <v>GASETH</v>
      </c>
      <c r="S710" t="str" cm="1">
        <f t="array" ref="S710">IFERROR("IEA PRODUCT: " &amp; getlist(R710,'Pri flows'!$I$3:$J$68,2),"")</f>
        <v>IEA PRODUCT: ETHANE</v>
      </c>
      <c r="T710" t="s">
        <v>109</v>
      </c>
      <c r="V710" t="str">
        <f t="shared" si="15"/>
        <v/>
      </c>
    </row>
    <row r="711" spans="2:22">
      <c r="B711" t="s">
        <v>3345</v>
      </c>
      <c r="C711" t="s">
        <v>307</v>
      </c>
      <c r="D711" t="s">
        <v>50</v>
      </c>
      <c r="E711" t="s">
        <v>123</v>
      </c>
      <c r="F711" s="8">
        <v>0.53600000000000003</v>
      </c>
      <c r="G711">
        <v>1</v>
      </c>
      <c r="H711">
        <v>1</v>
      </c>
      <c r="R711" t="str">
        <f>IF(COUNTIF($R$5:R710,D711)=0,D711,"\I:")</f>
        <v>\I:</v>
      </c>
      <c r="S711" t="str" cm="1">
        <f t="array" ref="S711">IFERROR("IEA PRODUCT: " &amp; getlist(R711,'Pri flows'!$I$3:$J$68,2),"")</f>
        <v/>
      </c>
      <c r="T711" t="s">
        <v>109</v>
      </c>
      <c r="V711" t="str">
        <f t="shared" si="15"/>
        <v/>
      </c>
    </row>
    <row r="712" spans="2:22">
      <c r="B712" t="s">
        <v>3345</v>
      </c>
      <c r="D712" t="s">
        <v>54</v>
      </c>
      <c r="E712" t="s">
        <v>123</v>
      </c>
      <c r="F712" s="8">
        <v>0.27400000000000002</v>
      </c>
      <c r="R712" t="str">
        <f>IF(COUNTIF($R$5:R711,D712)=0,D712,"\I:")</f>
        <v>\I:</v>
      </c>
      <c r="S712" t="str" cm="1">
        <f t="array" ref="S712">IFERROR("IEA PRODUCT: " &amp; getlist(R712,'Pri flows'!$I$3:$J$68,2),"")</f>
        <v/>
      </c>
      <c r="T712" t="s">
        <v>109</v>
      </c>
      <c r="V712" t="str">
        <f t="shared" si="15"/>
        <v/>
      </c>
    </row>
    <row r="713" spans="2:22">
      <c r="B713" t="s">
        <v>3345</v>
      </c>
      <c r="D713" t="s">
        <v>58</v>
      </c>
      <c r="E713" t="s">
        <v>123</v>
      </c>
      <c r="F713" s="8">
        <v>0.157</v>
      </c>
      <c r="R713" t="str">
        <f>IF(COUNTIF($R$5:R712,D713)=0,D713,"\I:")</f>
        <v>\I:</v>
      </c>
      <c r="S713" t="str" cm="1">
        <f t="array" ref="S713">IFERROR("IEA PRODUCT: " &amp; getlist(R713,'Pri flows'!$I$3:$J$68,2),"")</f>
        <v/>
      </c>
      <c r="T713" t="s">
        <v>109</v>
      </c>
      <c r="V713" t="str">
        <f t="shared" si="15"/>
        <v/>
      </c>
    </row>
    <row r="714" spans="2:22">
      <c r="B714" t="s">
        <v>3345</v>
      </c>
      <c r="D714" t="s">
        <v>20</v>
      </c>
      <c r="E714" t="s">
        <v>123</v>
      </c>
      <c r="F714" s="8">
        <v>3.3000000000000002E-2</v>
      </c>
      <c r="R714" t="str">
        <f>IF(COUNTIF($R$5:R713,D714)=0,D714,"\I:")</f>
        <v>\I:</v>
      </c>
      <c r="S714" t="str" cm="1">
        <f t="array" ref="S714">IFERROR("IEA PRODUCT: " &amp; getlist(R714,'Pri flows'!$I$3:$J$68,2),"")</f>
        <v/>
      </c>
      <c r="T714" t="s">
        <v>109</v>
      </c>
      <c r="V714" t="str">
        <f t="shared" si="15"/>
        <v/>
      </c>
    </row>
    <row r="715" spans="2:22">
      <c r="B715" t="s">
        <v>3345</v>
      </c>
      <c r="C715" t="s">
        <v>308</v>
      </c>
      <c r="D715" t="s">
        <v>57</v>
      </c>
      <c r="E715" t="s">
        <v>132</v>
      </c>
      <c r="F715" s="8">
        <v>1</v>
      </c>
      <c r="G715">
        <v>1</v>
      </c>
      <c r="H715">
        <v>1</v>
      </c>
      <c r="R715" t="str">
        <f>IF(COUNTIF($R$5:R714,D715)=0,D715,"\I:")</f>
        <v>\I:</v>
      </c>
      <c r="S715" t="str" cm="1">
        <f t="array" ref="S715">IFERROR("IEA PRODUCT: " &amp; getlist(R715,'Pri flows'!$I$3:$J$68,2),"")</f>
        <v/>
      </c>
      <c r="T715" t="s">
        <v>109</v>
      </c>
      <c r="V715" t="str">
        <f t="shared" si="15"/>
        <v/>
      </c>
    </row>
    <row r="716" spans="2:22">
      <c r="B716" t="s">
        <v>3345</v>
      </c>
      <c r="C716" t="s">
        <v>309</v>
      </c>
      <c r="D716" t="s">
        <v>41</v>
      </c>
      <c r="E716" t="s">
        <v>133</v>
      </c>
      <c r="F716" s="8">
        <v>0.997</v>
      </c>
      <c r="G716">
        <v>1</v>
      </c>
      <c r="H716">
        <v>1</v>
      </c>
      <c r="R716" t="str">
        <f>IF(COUNTIF($R$5:R715,D716)=0,D716,"\I:")</f>
        <v>\I:</v>
      </c>
      <c r="S716" t="str" cm="1">
        <f t="array" ref="S716">IFERROR("IEA PRODUCT: " &amp; getlist(R716,'Pri flows'!$I$3:$J$68,2),"")</f>
        <v/>
      </c>
      <c r="T716" t="s">
        <v>109</v>
      </c>
      <c r="V716" t="str">
        <f t="shared" si="15"/>
        <v/>
      </c>
    </row>
    <row r="717" spans="2:22">
      <c r="B717" t="s">
        <v>3345</v>
      </c>
      <c r="D717" t="s">
        <v>34</v>
      </c>
      <c r="E717" t="s">
        <v>133</v>
      </c>
      <c r="F717" s="8">
        <v>3.0000000000000001E-3</v>
      </c>
      <c r="R717" t="str">
        <f>IF(COUNTIF($R$5:R716,D717)=0,D717,"\I:")</f>
        <v>\I:</v>
      </c>
      <c r="S717" t="str" cm="1">
        <f t="array" ref="S717">IFERROR("IEA PRODUCT: " &amp; getlist(R717,'Pri flows'!$I$3:$J$68,2),"")</f>
        <v/>
      </c>
      <c r="T717" t="s">
        <v>109</v>
      </c>
      <c r="V717" t="str">
        <f t="shared" si="15"/>
        <v/>
      </c>
    </row>
    <row r="718" spans="2:22">
      <c r="B718" t="s">
        <v>3345</v>
      </c>
      <c r="C718" t="s">
        <v>310</v>
      </c>
      <c r="D718" t="s">
        <v>9</v>
      </c>
      <c r="E718" t="s">
        <v>10</v>
      </c>
      <c r="F718" s="8">
        <v>1</v>
      </c>
      <c r="G718">
        <v>1</v>
      </c>
      <c r="H718">
        <v>1</v>
      </c>
      <c r="R718" t="str">
        <f>IF(COUNTIF($R$5:R717,D718)=0,D718,"\I:")</f>
        <v>\I:</v>
      </c>
      <c r="S718" t="str" cm="1">
        <f t="array" ref="S718">IFERROR("IEA PRODUCT: " &amp; getlist(R718,'Pri flows'!$I$3:$J$68,2),"")</f>
        <v/>
      </c>
      <c r="T718" t="s">
        <v>109</v>
      </c>
      <c r="V718" t="str">
        <f t="shared" si="15"/>
        <v/>
      </c>
    </row>
    <row r="719" spans="2:22">
      <c r="B719" t="s">
        <v>3345</v>
      </c>
      <c r="C719" t="s">
        <v>311</v>
      </c>
      <c r="D719" t="s">
        <v>12</v>
      </c>
      <c r="E719" t="s">
        <v>13</v>
      </c>
      <c r="F719" s="8">
        <v>1</v>
      </c>
      <c r="G719">
        <v>1</v>
      </c>
      <c r="H719">
        <v>1</v>
      </c>
      <c r="R719" t="str">
        <f>IF(COUNTIF($R$5:R718,D719)=0,D719,"\I:")</f>
        <v>\I:</v>
      </c>
      <c r="S719" t="str" cm="1">
        <f t="array" ref="S719">IFERROR("IEA PRODUCT: " &amp; getlist(R719,'Pri flows'!$I$3:$J$68,2),"")</f>
        <v/>
      </c>
      <c r="T719" t="s">
        <v>109</v>
      </c>
      <c r="V719" t="str">
        <f t="shared" si="15"/>
        <v/>
      </c>
    </row>
    <row r="720" spans="2:22">
      <c r="B720" t="s">
        <v>3345</v>
      </c>
      <c r="C720" t="s">
        <v>314</v>
      </c>
      <c r="D720" t="s">
        <v>41</v>
      </c>
      <c r="E720" t="s">
        <v>42</v>
      </c>
      <c r="F720" s="8">
        <v>1</v>
      </c>
      <c r="G720">
        <v>1</v>
      </c>
      <c r="H720">
        <v>1</v>
      </c>
      <c r="R720" t="str">
        <f>IF(COUNTIF($R$5:R719,D720)=0,D720,"\I:")</f>
        <v>\I:</v>
      </c>
      <c r="S720" t="str" cm="1">
        <f t="array" ref="S720">IFERROR("IEA PRODUCT: " &amp; getlist(R720,'Pri flows'!$I$3:$J$68,2),"")</f>
        <v/>
      </c>
      <c r="T720" t="s">
        <v>109</v>
      </c>
      <c r="V720" t="str">
        <f t="shared" si="15"/>
        <v/>
      </c>
    </row>
    <row r="721" spans="2:22">
      <c r="B721" t="s">
        <v>3345</v>
      </c>
      <c r="C721" t="s">
        <v>315</v>
      </c>
      <c r="D721" t="s">
        <v>5</v>
      </c>
      <c r="E721" t="s">
        <v>22</v>
      </c>
      <c r="F721" s="8">
        <v>1</v>
      </c>
      <c r="G721">
        <v>1</v>
      </c>
      <c r="H721">
        <v>1</v>
      </c>
      <c r="R721" t="str">
        <f>IF(COUNTIF($R$5:R720,D721)=0,D721,"\I:")</f>
        <v>\I:</v>
      </c>
      <c r="S721" t="str" cm="1">
        <f t="array" ref="S721">IFERROR("IEA PRODUCT: " &amp; getlist(R721,'Pri flows'!$I$3:$J$68,2),"")</f>
        <v/>
      </c>
      <c r="T721" t="s">
        <v>109</v>
      </c>
      <c r="V721" t="str">
        <f t="shared" si="15"/>
        <v/>
      </c>
    </row>
    <row r="722" spans="2:22">
      <c r="B722" t="s">
        <v>3345</v>
      </c>
      <c r="C722" t="s">
        <v>316</v>
      </c>
      <c r="D722" t="s">
        <v>43</v>
      </c>
      <c r="E722" t="s">
        <v>44</v>
      </c>
      <c r="F722" s="8">
        <v>1</v>
      </c>
      <c r="G722">
        <v>1</v>
      </c>
      <c r="H722">
        <v>1</v>
      </c>
      <c r="R722" t="str">
        <f>IF(COUNTIF($R$5:R721,D722)=0,D722,"\I:")</f>
        <v>\I:</v>
      </c>
      <c r="S722" t="str" cm="1">
        <f t="array" ref="S722">IFERROR("IEA PRODUCT: " &amp; getlist(R722,'Pri flows'!$I$3:$J$68,2),"")</f>
        <v/>
      </c>
      <c r="T722" t="s">
        <v>109</v>
      </c>
      <c r="V722" t="str">
        <f t="shared" si="15"/>
        <v/>
      </c>
    </row>
    <row r="723" spans="2:22">
      <c r="B723" t="s">
        <v>3345</v>
      </c>
      <c r="C723" t="s">
        <v>317</v>
      </c>
      <c r="D723" t="s">
        <v>58</v>
      </c>
      <c r="E723" t="s">
        <v>51</v>
      </c>
      <c r="F723" s="8">
        <v>0.999</v>
      </c>
      <c r="G723">
        <v>1</v>
      </c>
      <c r="H723">
        <v>1</v>
      </c>
      <c r="R723" t="str">
        <f>IF(COUNTIF($R$5:R722,D723)=0,D723,"\I:")</f>
        <v>\I:</v>
      </c>
      <c r="S723" t="str" cm="1">
        <f t="array" ref="S723">IFERROR("IEA PRODUCT: " &amp; getlist(R723,'Pri flows'!$I$3:$J$68,2),"")</f>
        <v/>
      </c>
      <c r="T723" t="s">
        <v>109</v>
      </c>
      <c r="V723" t="str">
        <f t="shared" si="15"/>
        <v/>
      </c>
    </row>
    <row r="724" spans="2:22">
      <c r="B724" t="s">
        <v>3345</v>
      </c>
      <c r="D724" t="s">
        <v>50</v>
      </c>
      <c r="E724" t="s">
        <v>51</v>
      </c>
      <c r="F724" s="8">
        <v>1E-3</v>
      </c>
      <c r="R724" t="str">
        <f>IF(COUNTIF($R$5:R723,D724)=0,D724,"\I:")</f>
        <v>\I:</v>
      </c>
      <c r="S724" t="str" cm="1">
        <f t="array" ref="S724">IFERROR("IEA PRODUCT: " &amp; getlist(R724,'Pri flows'!$I$3:$J$68,2),"")</f>
        <v/>
      </c>
      <c r="T724" t="s">
        <v>109</v>
      </c>
      <c r="V724" t="str">
        <f t="shared" si="15"/>
        <v/>
      </c>
    </row>
    <row r="725" spans="2:22">
      <c r="B725" t="s">
        <v>3345</v>
      </c>
      <c r="C725" t="s">
        <v>318</v>
      </c>
      <c r="D725" t="s">
        <v>45</v>
      </c>
      <c r="E725" t="s">
        <v>46</v>
      </c>
      <c r="F725" s="8">
        <v>1</v>
      </c>
      <c r="G725">
        <v>1</v>
      </c>
      <c r="H725">
        <v>1</v>
      </c>
      <c r="R725" t="str">
        <f>IF(COUNTIF($R$5:R724,D725)=0,D725,"\I:")</f>
        <v>\I:</v>
      </c>
      <c r="S725" t="str" cm="1">
        <f t="array" ref="S725">IFERROR("IEA PRODUCT: " &amp; getlist(R725,'Pri flows'!$I$3:$J$68,2),"")</f>
        <v/>
      </c>
      <c r="T725" t="s">
        <v>109</v>
      </c>
      <c r="V725" t="str">
        <f t="shared" si="15"/>
        <v/>
      </c>
    </row>
    <row r="726" spans="2:22">
      <c r="B726" t="s">
        <v>3345</v>
      </c>
      <c r="C726" t="s">
        <v>319</v>
      </c>
      <c r="D726" t="s">
        <v>34</v>
      </c>
      <c r="E726" t="s">
        <v>35</v>
      </c>
      <c r="F726" s="8">
        <v>1</v>
      </c>
      <c r="G726">
        <v>1</v>
      </c>
      <c r="H726">
        <v>1</v>
      </c>
      <c r="R726" t="str">
        <f>IF(COUNTIF($R$5:R725,D726)=0,D726,"\I:")</f>
        <v>\I:</v>
      </c>
      <c r="S726" t="str" cm="1">
        <f t="array" ref="S726">IFERROR("IEA PRODUCT: " &amp; getlist(R726,'Pri flows'!$I$3:$J$68,2),"")</f>
        <v/>
      </c>
      <c r="T726" t="s">
        <v>109</v>
      </c>
      <c r="V726" t="str">
        <f t="shared" si="15"/>
        <v/>
      </c>
    </row>
    <row r="727" spans="2:22">
      <c r="B727" t="s">
        <v>3345</v>
      </c>
      <c r="C727" t="s">
        <v>320</v>
      </c>
      <c r="D727" t="s">
        <v>39</v>
      </c>
      <c r="E727" t="s">
        <v>25</v>
      </c>
      <c r="F727" s="8">
        <v>1</v>
      </c>
      <c r="G727">
        <v>1</v>
      </c>
      <c r="H727">
        <v>1</v>
      </c>
      <c r="R727" t="str">
        <f>IF(COUNTIF($R$5:R726,D727)=0,D727,"\I:")</f>
        <v>\I:</v>
      </c>
      <c r="S727" t="str" cm="1">
        <f t="array" ref="S727">IFERROR("IEA PRODUCT: " &amp; getlist(R727,'Pri flows'!$I$3:$J$68,2),"")</f>
        <v/>
      </c>
      <c r="T727" t="s">
        <v>109</v>
      </c>
      <c r="V727" t="str">
        <f t="shared" si="15"/>
        <v/>
      </c>
    </row>
    <row r="728" spans="2:22">
      <c r="B728" t="s">
        <v>2760</v>
      </c>
      <c r="C728" t="s">
        <v>249</v>
      </c>
      <c r="D728" t="s">
        <v>55</v>
      </c>
      <c r="E728" t="s">
        <v>191</v>
      </c>
      <c r="F728" s="8">
        <v>0.82599999999999996</v>
      </c>
      <c r="G728">
        <v>1</v>
      </c>
      <c r="H728">
        <v>1</v>
      </c>
      <c r="R728" t="str">
        <f>IF(COUNTIF($R$5:R727,D728)=0,D728,"\I:")</f>
        <v>\I:</v>
      </c>
      <c r="S728" t="str" cm="1">
        <f t="array" ref="S728">IFERROR("IEA PRODUCT: " &amp; getlist(R728,'Pri flows'!$I$3:$J$68,2),"")</f>
        <v/>
      </c>
      <c r="T728" t="s">
        <v>109</v>
      </c>
      <c r="V728" t="str">
        <f t="shared" si="15"/>
        <v/>
      </c>
    </row>
    <row r="729" spans="2:22">
      <c r="B729" t="s">
        <v>2760</v>
      </c>
      <c r="D729" t="s">
        <v>9</v>
      </c>
      <c r="E729" t="s">
        <v>191</v>
      </c>
      <c r="F729" s="8">
        <v>0.17199999999999999</v>
      </c>
      <c r="R729" t="str">
        <f>IF(COUNTIF($R$5:R728,D729)=0,D729,"\I:")</f>
        <v>\I:</v>
      </c>
      <c r="S729" t="str" cm="1">
        <f t="array" ref="S729">IFERROR("IEA PRODUCT: " &amp; getlist(R729,'Pri flows'!$I$3:$J$68,2),"")</f>
        <v/>
      </c>
      <c r="T729" t="s">
        <v>109</v>
      </c>
      <c r="V729" t="str">
        <f t="shared" si="15"/>
        <v/>
      </c>
    </row>
    <row r="730" spans="2:22">
      <c r="B730" t="s">
        <v>2760</v>
      </c>
      <c r="D730" t="s">
        <v>17</v>
      </c>
      <c r="E730" t="s">
        <v>191</v>
      </c>
      <c r="F730" s="8">
        <v>2E-3</v>
      </c>
      <c r="R730" t="str">
        <f>IF(COUNTIF($R$5:R729,D730)=0,D730,"\I:")</f>
        <v>\I:</v>
      </c>
      <c r="S730" t="str" cm="1">
        <f t="array" ref="S730">IFERROR("IEA PRODUCT: " &amp; getlist(R730,'Pri flows'!$I$3:$J$68,2),"")</f>
        <v/>
      </c>
      <c r="T730" t="s">
        <v>109</v>
      </c>
      <c r="V730" t="str">
        <f t="shared" si="15"/>
        <v/>
      </c>
    </row>
    <row r="731" spans="2:22">
      <c r="B731" t="s">
        <v>2760</v>
      </c>
      <c r="C731" t="s">
        <v>251</v>
      </c>
      <c r="D731" t="s">
        <v>5</v>
      </c>
      <c r="E731" t="s">
        <v>194</v>
      </c>
      <c r="F731" s="8">
        <v>1</v>
      </c>
      <c r="G731">
        <v>1</v>
      </c>
      <c r="H731">
        <v>1</v>
      </c>
      <c r="R731" t="str">
        <f>IF(COUNTIF($R$5:R730,D731)=0,D731,"\I:")</f>
        <v>\I:</v>
      </c>
      <c r="S731" t="str" cm="1">
        <f t="array" ref="S731">IFERROR("IEA PRODUCT: " &amp; getlist(R731,'Pri flows'!$I$3:$J$68,2),"")</f>
        <v/>
      </c>
      <c r="T731" t="s">
        <v>109</v>
      </c>
      <c r="V731" t="str">
        <f t="shared" si="15"/>
        <v/>
      </c>
    </row>
    <row r="732" spans="2:22">
      <c r="B732" t="s">
        <v>2760</v>
      </c>
      <c r="C732" t="s">
        <v>255</v>
      </c>
      <c r="D732" t="s">
        <v>34</v>
      </c>
      <c r="E732" t="s">
        <v>197</v>
      </c>
      <c r="F732" s="8">
        <v>1</v>
      </c>
      <c r="G732">
        <v>1</v>
      </c>
      <c r="H732">
        <v>1</v>
      </c>
      <c r="R732" t="str">
        <f>IF(COUNTIF($R$5:R731,D732)=0,D732,"\I:")</f>
        <v>\I:</v>
      </c>
      <c r="S732" t="str" cm="1">
        <f t="array" ref="S732">IFERROR("IEA PRODUCT: " &amp; getlist(R732,'Pri flows'!$I$3:$J$68,2),"")</f>
        <v/>
      </c>
      <c r="T732" t="s">
        <v>109</v>
      </c>
      <c r="V732" t="str">
        <f t="shared" si="15"/>
        <v/>
      </c>
    </row>
    <row r="733" spans="2:22">
      <c r="B733" t="s">
        <v>2760</v>
      </c>
      <c r="C733" t="s">
        <v>257</v>
      </c>
      <c r="D733" t="s">
        <v>41</v>
      </c>
      <c r="E733" t="s">
        <v>193</v>
      </c>
      <c r="F733" s="8">
        <v>0.998</v>
      </c>
      <c r="G733">
        <v>1</v>
      </c>
      <c r="H733">
        <v>1</v>
      </c>
      <c r="R733" t="str">
        <f>IF(COUNTIF($R$5:R732,D733)=0,D733,"\I:")</f>
        <v>\I:</v>
      </c>
      <c r="S733" t="str" cm="1">
        <f t="array" ref="S733">IFERROR("IEA PRODUCT: " &amp; getlist(R733,'Pri flows'!$I$3:$J$68,2),"")</f>
        <v/>
      </c>
      <c r="T733" t="s">
        <v>109</v>
      </c>
      <c r="V733" t="str">
        <f t="shared" si="15"/>
        <v/>
      </c>
    </row>
    <row r="734" spans="2:22">
      <c r="B734" t="s">
        <v>2760</v>
      </c>
      <c r="D734" t="s">
        <v>58</v>
      </c>
      <c r="E734" t="s">
        <v>193</v>
      </c>
      <c r="F734" s="8">
        <v>2E-3</v>
      </c>
      <c r="R734" t="str">
        <f>IF(COUNTIF($R$5:R733,D734)=0,D734,"\I:")</f>
        <v>\I:</v>
      </c>
      <c r="S734" t="str" cm="1">
        <f t="array" ref="S734">IFERROR("IEA PRODUCT: " &amp; getlist(R734,'Pri flows'!$I$3:$J$68,2),"")</f>
        <v/>
      </c>
      <c r="T734" t="s">
        <v>109</v>
      </c>
      <c r="V734" t="str">
        <f t="shared" si="15"/>
        <v/>
      </c>
    </row>
    <row r="735" spans="2:22">
      <c r="B735" t="s">
        <v>2760</v>
      </c>
      <c r="C735" t="s">
        <v>258</v>
      </c>
      <c r="D735" t="s">
        <v>55</v>
      </c>
      <c r="E735" t="s">
        <v>146</v>
      </c>
      <c r="F735" s="8">
        <v>0.505</v>
      </c>
      <c r="G735">
        <v>1</v>
      </c>
      <c r="H735">
        <v>1</v>
      </c>
      <c r="R735" t="str">
        <f>IF(COUNTIF($R$5:R734,D735)=0,D735,"\I:")</f>
        <v>\I:</v>
      </c>
      <c r="S735" t="str" cm="1">
        <f t="array" ref="S735">IFERROR("IEA PRODUCT: " &amp; getlist(R735,'Pri flows'!$I$3:$J$68,2),"")</f>
        <v/>
      </c>
      <c r="T735" t="s">
        <v>109</v>
      </c>
      <c r="V735" t="str">
        <f t="shared" si="15"/>
        <v/>
      </c>
    </row>
    <row r="736" spans="2:22">
      <c r="B736" t="s">
        <v>2760</v>
      </c>
      <c r="D736" t="s">
        <v>17</v>
      </c>
      <c r="E736" t="s">
        <v>146</v>
      </c>
      <c r="F736" s="8">
        <v>0.47399999999999998</v>
      </c>
      <c r="R736" t="str">
        <f>IF(COUNTIF($R$5:R735,D736)=0,D736,"\I:")</f>
        <v>\I:</v>
      </c>
      <c r="S736" t="str" cm="1">
        <f t="array" ref="S736">IFERROR("IEA PRODUCT: " &amp; getlist(R736,'Pri flows'!$I$3:$J$68,2),"")</f>
        <v/>
      </c>
      <c r="T736" t="s">
        <v>109</v>
      </c>
      <c r="V736" t="str">
        <f t="shared" si="15"/>
        <v/>
      </c>
    </row>
    <row r="737" spans="2:22">
      <c r="B737" t="s">
        <v>2760</v>
      </c>
      <c r="D737" t="s">
        <v>9</v>
      </c>
      <c r="E737" t="s">
        <v>146</v>
      </c>
      <c r="F737" s="8">
        <v>0.02</v>
      </c>
      <c r="R737" t="str">
        <f>IF(COUNTIF($R$5:R736,D737)=0,D737,"\I:")</f>
        <v>\I:</v>
      </c>
      <c r="S737" t="str" cm="1">
        <f t="array" ref="S737">IFERROR("IEA PRODUCT: " &amp; getlist(R737,'Pri flows'!$I$3:$J$68,2),"")</f>
        <v/>
      </c>
      <c r="T737" t="s">
        <v>109</v>
      </c>
      <c r="V737" t="str">
        <f t="shared" si="15"/>
        <v/>
      </c>
    </row>
    <row r="738" spans="2:22">
      <c r="B738" t="s">
        <v>2760</v>
      </c>
      <c r="C738" t="s">
        <v>260</v>
      </c>
      <c r="D738" t="s">
        <v>5</v>
      </c>
      <c r="E738" t="s">
        <v>149</v>
      </c>
      <c r="F738" s="8">
        <v>1</v>
      </c>
      <c r="G738">
        <v>1</v>
      </c>
      <c r="H738">
        <v>1</v>
      </c>
      <c r="R738" t="str">
        <f>IF(COUNTIF($R$5:R737,D738)=0,D738,"\I:")</f>
        <v>\I:</v>
      </c>
      <c r="S738" t="str" cm="1">
        <f t="array" ref="S738">IFERROR("IEA PRODUCT: " &amp; getlist(R738,'Pri flows'!$I$3:$J$68,2),"")</f>
        <v/>
      </c>
      <c r="T738" t="s">
        <v>109</v>
      </c>
      <c r="V738" t="str">
        <f t="shared" si="15"/>
        <v/>
      </c>
    </row>
    <row r="739" spans="2:22">
      <c r="B739" t="s">
        <v>2760</v>
      </c>
      <c r="C739" t="s">
        <v>264</v>
      </c>
      <c r="D739" t="s">
        <v>34</v>
      </c>
      <c r="E739" t="s">
        <v>152</v>
      </c>
      <c r="F739" s="8">
        <v>1</v>
      </c>
      <c r="G739">
        <v>1</v>
      </c>
      <c r="H739">
        <v>1</v>
      </c>
      <c r="R739" t="str">
        <f>IF(COUNTIF($R$5:R738,D739)=0,D739,"\I:")</f>
        <v>\I:</v>
      </c>
      <c r="S739" t="str" cm="1">
        <f t="array" ref="S739">IFERROR("IEA PRODUCT: " &amp; getlist(R739,'Pri flows'!$I$3:$J$68,2),"")</f>
        <v/>
      </c>
      <c r="T739" t="s">
        <v>109</v>
      </c>
      <c r="V739" t="str">
        <f t="shared" si="15"/>
        <v/>
      </c>
    </row>
    <row r="740" spans="2:22">
      <c r="B740" t="s">
        <v>2760</v>
      </c>
      <c r="C740" t="s">
        <v>265</v>
      </c>
      <c r="D740" t="s">
        <v>39</v>
      </c>
      <c r="E740" t="s">
        <v>147</v>
      </c>
      <c r="F740" s="8">
        <v>1</v>
      </c>
      <c r="G740">
        <v>1</v>
      </c>
      <c r="H740">
        <v>1</v>
      </c>
      <c r="R740" t="str">
        <f>IF(COUNTIF($R$5:R739,D740)=0,D740,"\I:")</f>
        <v>\I:</v>
      </c>
      <c r="S740" t="str" cm="1">
        <f t="array" ref="S740">IFERROR("IEA PRODUCT: " &amp; getlist(R740,'Pri flows'!$I$3:$J$68,2),"")</f>
        <v/>
      </c>
      <c r="T740" t="s">
        <v>109</v>
      </c>
      <c r="V740" t="str">
        <f t="shared" si="15"/>
        <v/>
      </c>
    </row>
    <row r="741" spans="2:22">
      <c r="B741" t="s">
        <v>2760</v>
      </c>
      <c r="C741" t="s">
        <v>266</v>
      </c>
      <c r="D741" t="s">
        <v>41</v>
      </c>
      <c r="E741" t="s">
        <v>148</v>
      </c>
      <c r="F741" s="8">
        <v>0.59899999999999998</v>
      </c>
      <c r="G741">
        <v>1</v>
      </c>
      <c r="H741">
        <v>1</v>
      </c>
      <c r="R741" t="str">
        <f>IF(COUNTIF($R$5:R740,D741)=0,D741,"\I:")</f>
        <v>\I:</v>
      </c>
      <c r="S741" t="str" cm="1">
        <f t="array" ref="S741">IFERROR("IEA PRODUCT: " &amp; getlist(R741,'Pri flows'!$I$3:$J$68,2),"")</f>
        <v/>
      </c>
      <c r="T741" t="s">
        <v>109</v>
      </c>
      <c r="V741" t="str">
        <f t="shared" si="15"/>
        <v/>
      </c>
    </row>
    <row r="742" spans="2:22">
      <c r="B742" t="s">
        <v>2760</v>
      </c>
      <c r="D742" t="s">
        <v>58</v>
      </c>
      <c r="E742" t="s">
        <v>148</v>
      </c>
      <c r="F742" s="8">
        <v>0.40100000000000002</v>
      </c>
      <c r="R742" t="str">
        <f>IF(COUNTIF($R$5:R741,D742)=0,D742,"\I:")</f>
        <v>\I:</v>
      </c>
      <c r="S742" t="str" cm="1">
        <f t="array" ref="S742">IFERROR("IEA PRODUCT: " &amp; getlist(R742,'Pri flows'!$I$3:$J$68,2),"")</f>
        <v/>
      </c>
      <c r="T742" t="s">
        <v>109</v>
      </c>
      <c r="V742" t="str">
        <f t="shared" si="15"/>
        <v/>
      </c>
    </row>
    <row r="743" spans="2:22">
      <c r="B743" t="s">
        <v>2760</v>
      </c>
      <c r="C743" t="s">
        <v>267</v>
      </c>
      <c r="D743" t="s">
        <v>55</v>
      </c>
      <c r="E743" t="s">
        <v>33</v>
      </c>
      <c r="F743" s="8">
        <v>1</v>
      </c>
      <c r="G743">
        <v>1</v>
      </c>
      <c r="H743">
        <v>1</v>
      </c>
      <c r="R743" t="str">
        <f>IF(COUNTIF($R$5:R742,D743)=0,D743,"\I:")</f>
        <v>\I:</v>
      </c>
      <c r="S743" t="str" cm="1">
        <f t="array" ref="S743">IFERROR("IEA PRODUCT: " &amp; getlist(R743,'Pri flows'!$I$3:$J$68,2),"")</f>
        <v/>
      </c>
      <c r="T743" t="s">
        <v>109</v>
      </c>
      <c r="V743" t="str">
        <f t="shared" si="15"/>
        <v/>
      </c>
    </row>
    <row r="744" spans="2:22">
      <c r="B744" t="s">
        <v>2760</v>
      </c>
      <c r="C744" t="s">
        <v>268</v>
      </c>
      <c r="D744" t="s">
        <v>6</v>
      </c>
      <c r="E744" t="s">
        <v>8</v>
      </c>
      <c r="F744" s="8">
        <v>1</v>
      </c>
      <c r="G744">
        <v>1</v>
      </c>
      <c r="H744">
        <v>1</v>
      </c>
      <c r="R744" t="str">
        <f>IF(COUNTIF($R$5:R743,D744)=0,D744,"\I:")</f>
        <v>\I:</v>
      </c>
      <c r="S744" t="str" cm="1">
        <f t="array" ref="S744">IFERROR("IEA PRODUCT: " &amp; getlist(R744,'Pri flows'!$I$3:$J$68,2),"")</f>
        <v/>
      </c>
      <c r="T744" t="s">
        <v>109</v>
      </c>
      <c r="V744" t="str">
        <f t="shared" si="15"/>
        <v/>
      </c>
    </row>
    <row r="745" spans="2:22">
      <c r="B745" t="s">
        <v>2760</v>
      </c>
      <c r="C745" t="s">
        <v>269</v>
      </c>
      <c r="D745" t="s">
        <v>15</v>
      </c>
      <c r="E745" t="s">
        <v>176</v>
      </c>
      <c r="F745" s="8">
        <v>1</v>
      </c>
      <c r="G745">
        <v>1</v>
      </c>
      <c r="H745">
        <v>1</v>
      </c>
      <c r="R745" t="str">
        <f>IF(COUNTIF($R$5:R744,D745)=0,D745,"\I:")</f>
        <v>\I:</v>
      </c>
      <c r="S745" t="str" cm="1">
        <f t="array" ref="S745">IFERROR("IEA PRODUCT: " &amp; getlist(R745,'Pri flows'!$I$3:$J$68,2),"")</f>
        <v/>
      </c>
      <c r="T745" t="s">
        <v>109</v>
      </c>
      <c r="V745" t="str">
        <f t="shared" si="15"/>
        <v/>
      </c>
    </row>
    <row r="746" spans="2:22">
      <c r="B746" t="s">
        <v>2760</v>
      </c>
      <c r="C746" t="s">
        <v>271</v>
      </c>
      <c r="D746" t="s">
        <v>30</v>
      </c>
      <c r="E746" t="s">
        <v>31</v>
      </c>
      <c r="F746" s="8">
        <v>1</v>
      </c>
      <c r="G746">
        <v>1</v>
      </c>
      <c r="H746">
        <v>1</v>
      </c>
      <c r="R746" t="str">
        <f>IF(COUNTIF($R$5:R745,D746)=0,D746,"\I:")</f>
        <v>\I:</v>
      </c>
      <c r="S746" t="str" cm="1">
        <f t="array" ref="S746">IFERROR("IEA PRODUCT: " &amp; getlist(R746,'Pri flows'!$I$3:$J$68,2),"")</f>
        <v/>
      </c>
      <c r="T746" t="s">
        <v>109</v>
      </c>
      <c r="V746" t="str">
        <f t="shared" si="15"/>
        <v/>
      </c>
    </row>
    <row r="747" spans="2:22">
      <c r="B747" t="s">
        <v>2760</v>
      </c>
      <c r="C747" t="s">
        <v>272</v>
      </c>
      <c r="D747" t="s">
        <v>39</v>
      </c>
      <c r="E747" t="s">
        <v>26</v>
      </c>
      <c r="F747" s="8">
        <v>0.96499999999999997</v>
      </c>
      <c r="G747">
        <v>1</v>
      </c>
      <c r="H747">
        <v>1</v>
      </c>
      <c r="R747" t="str">
        <f>IF(COUNTIF($R$5:R746,D747)=0,D747,"\I:")</f>
        <v>\I:</v>
      </c>
      <c r="S747" t="str" cm="1">
        <f t="array" ref="S747">IFERROR("IEA PRODUCT: " &amp; getlist(R747,'Pri flows'!$I$3:$J$68,2),"")</f>
        <v/>
      </c>
      <c r="T747" t="s">
        <v>109</v>
      </c>
      <c r="V747" t="str">
        <f t="shared" si="15"/>
        <v/>
      </c>
    </row>
    <row r="748" spans="2:22">
      <c r="B748" t="s">
        <v>2760</v>
      </c>
      <c r="D748" t="s">
        <v>11</v>
      </c>
      <c r="E748" t="s">
        <v>26</v>
      </c>
      <c r="F748" s="8">
        <v>2.1000000000000001E-2</v>
      </c>
      <c r="R748" t="str">
        <f>IF(COUNTIF($R$5:R747,D748)=0,D748,"\I:")</f>
        <v>\I:</v>
      </c>
      <c r="S748" t="str" cm="1">
        <f t="array" ref="S748">IFERROR("IEA PRODUCT: " &amp; getlist(R748,'Pri flows'!$I$3:$J$68,2),"")</f>
        <v/>
      </c>
      <c r="T748" t="s">
        <v>109</v>
      </c>
      <c r="V748" t="str">
        <f t="shared" si="15"/>
        <v/>
      </c>
    </row>
    <row r="749" spans="2:22">
      <c r="B749" t="s">
        <v>2760</v>
      </c>
      <c r="D749" t="s">
        <v>57</v>
      </c>
      <c r="E749" t="s">
        <v>26</v>
      </c>
      <c r="F749" s="8">
        <v>1.4E-2</v>
      </c>
      <c r="R749" t="str">
        <f>IF(COUNTIF($R$5:R748,D749)=0,D749,"\I:")</f>
        <v>\I:</v>
      </c>
      <c r="S749" t="str" cm="1">
        <f t="array" ref="S749">IFERROR("IEA PRODUCT: " &amp; getlist(R749,'Pri flows'!$I$3:$J$68,2),"")</f>
        <v/>
      </c>
      <c r="T749" t="s">
        <v>109</v>
      </c>
      <c r="V749" t="str">
        <f t="shared" si="15"/>
        <v/>
      </c>
    </row>
    <row r="750" spans="2:22">
      <c r="B750" t="s">
        <v>2760</v>
      </c>
      <c r="C750" t="s">
        <v>273</v>
      </c>
      <c r="D750" t="s">
        <v>48</v>
      </c>
      <c r="E750" t="s">
        <v>49</v>
      </c>
      <c r="F750" s="8">
        <v>1</v>
      </c>
      <c r="G750">
        <v>1</v>
      </c>
      <c r="H750">
        <v>1</v>
      </c>
      <c r="R750" t="str">
        <f>IF(COUNTIF($R$5:R749,D750)=0,D750,"\I:")</f>
        <v>\I:</v>
      </c>
      <c r="S750" t="str" cm="1">
        <f t="array" ref="S750">IFERROR("IEA PRODUCT: " &amp; getlist(R750,'Pri flows'!$I$3:$J$68,2),"")</f>
        <v/>
      </c>
      <c r="T750" t="s">
        <v>109</v>
      </c>
      <c r="V750" t="str">
        <f t="shared" si="15"/>
        <v/>
      </c>
    </row>
    <row r="751" spans="2:22">
      <c r="B751" t="s">
        <v>2760</v>
      </c>
      <c r="C751" t="s">
        <v>274</v>
      </c>
      <c r="D751" t="s">
        <v>58</v>
      </c>
      <c r="E751" t="s">
        <v>21</v>
      </c>
      <c r="F751" s="8">
        <v>0.71199999999999997</v>
      </c>
      <c r="G751">
        <v>1</v>
      </c>
      <c r="H751">
        <v>1</v>
      </c>
      <c r="R751" t="str">
        <f>IF(COUNTIF($R$5:R750,D751)=0,D751,"\I:")</f>
        <v>\I:</v>
      </c>
      <c r="S751" t="str" cm="1">
        <f t="array" ref="S751">IFERROR("IEA PRODUCT: " &amp; getlist(R751,'Pri flows'!$I$3:$J$68,2),"")</f>
        <v/>
      </c>
      <c r="T751" t="s">
        <v>109</v>
      </c>
      <c r="V751" t="str">
        <f t="shared" si="15"/>
        <v/>
      </c>
    </row>
    <row r="752" spans="2:22">
      <c r="B752" t="s">
        <v>2760</v>
      </c>
      <c r="D752" t="s">
        <v>9</v>
      </c>
      <c r="E752" t="s">
        <v>21</v>
      </c>
      <c r="F752" s="8">
        <v>0.28799999999999998</v>
      </c>
      <c r="R752" t="str">
        <f>IF(COUNTIF($R$5:R751,D752)=0,D752,"\I:")</f>
        <v>\I:</v>
      </c>
      <c r="S752" t="str" cm="1">
        <f t="array" ref="S752">IFERROR("IEA PRODUCT: " &amp; getlist(R752,'Pri flows'!$I$3:$J$68,2),"")</f>
        <v/>
      </c>
      <c r="T752" t="s">
        <v>109</v>
      </c>
      <c r="V752" t="str">
        <f t="shared" si="15"/>
        <v/>
      </c>
    </row>
    <row r="753" spans="2:22">
      <c r="B753" t="s">
        <v>2760</v>
      </c>
      <c r="C753" t="s">
        <v>276</v>
      </c>
      <c r="D753" t="s">
        <v>41</v>
      </c>
      <c r="E753" t="s">
        <v>207</v>
      </c>
      <c r="F753" s="8">
        <v>1</v>
      </c>
      <c r="G753">
        <v>1</v>
      </c>
      <c r="H753">
        <v>1</v>
      </c>
      <c r="R753" t="str">
        <f>IF(COUNTIF($R$5:R752,D753)=0,D753,"\I:")</f>
        <v>\I:</v>
      </c>
      <c r="S753" t="str" cm="1">
        <f t="array" ref="S753">IFERROR("IEA PRODUCT: " &amp; getlist(R753,'Pri flows'!$I$3:$J$68,2),"")</f>
        <v/>
      </c>
      <c r="T753" t="s">
        <v>109</v>
      </c>
      <c r="V753" t="str">
        <f t="shared" si="15"/>
        <v/>
      </c>
    </row>
    <row r="754" spans="2:22">
      <c r="B754" t="s">
        <v>2760</v>
      </c>
      <c r="C754" t="s">
        <v>509</v>
      </c>
      <c r="D754" t="s">
        <v>510</v>
      </c>
      <c r="E754" t="s">
        <v>511</v>
      </c>
      <c r="F754" s="8">
        <v>1</v>
      </c>
      <c r="G754">
        <v>1</v>
      </c>
      <c r="H754">
        <v>1</v>
      </c>
      <c r="R754" t="str">
        <f>IF(COUNTIF($R$5:R753,D754)=0,D754,"\I:")</f>
        <v>\I:</v>
      </c>
      <c r="S754" t="str" cm="1">
        <f t="array" ref="S754">IFERROR("IEA PRODUCT: " &amp; getlist(R754,'Pri flows'!$I$3:$J$68,2),"")</f>
        <v/>
      </c>
      <c r="T754" t="s">
        <v>109</v>
      </c>
      <c r="V754" t="str">
        <f t="shared" si="15"/>
        <v/>
      </c>
    </row>
    <row r="755" spans="2:22">
      <c r="B755" t="s">
        <v>2760</v>
      </c>
      <c r="C755" t="s">
        <v>278</v>
      </c>
      <c r="D755" t="s">
        <v>62</v>
      </c>
      <c r="E755" t="s">
        <v>63</v>
      </c>
      <c r="F755" s="8">
        <v>1</v>
      </c>
      <c r="G755">
        <v>1</v>
      </c>
      <c r="H755">
        <v>1</v>
      </c>
      <c r="R755" t="str">
        <f>IF(COUNTIF($R$5:R754,D755)=0,D755,"\I:")</f>
        <v>\I:</v>
      </c>
      <c r="S755" t="str" cm="1">
        <f t="array" ref="S755">IFERROR("IEA PRODUCT: " &amp; getlist(R755,'Pri flows'!$I$3:$J$68,2),"")</f>
        <v/>
      </c>
      <c r="T755" t="s">
        <v>109</v>
      </c>
      <c r="V755" t="str">
        <f t="shared" si="15"/>
        <v/>
      </c>
    </row>
    <row r="756" spans="2:22">
      <c r="B756" t="s">
        <v>2760</v>
      </c>
      <c r="C756" t="s">
        <v>279</v>
      </c>
      <c r="D756" t="s">
        <v>16</v>
      </c>
      <c r="E756" t="s">
        <v>68</v>
      </c>
      <c r="F756" s="8">
        <v>1</v>
      </c>
      <c r="G756">
        <v>1</v>
      </c>
      <c r="H756">
        <v>1</v>
      </c>
      <c r="R756" t="str">
        <f>IF(COUNTIF($R$5:R755,D756)=0,D756,"\I:")</f>
        <v>\I:</v>
      </c>
      <c r="S756" t="str" cm="1">
        <f t="array" ref="S756">IFERROR("IEA PRODUCT: " &amp; getlist(R756,'Pri flows'!$I$3:$J$68,2),"")</f>
        <v/>
      </c>
      <c r="T756" t="s">
        <v>109</v>
      </c>
      <c r="V756" t="str">
        <f t="shared" si="15"/>
        <v/>
      </c>
    </row>
    <row r="757" spans="2:22">
      <c r="B757" t="s">
        <v>2760</v>
      </c>
      <c r="C757" t="s">
        <v>280</v>
      </c>
      <c r="D757" t="s">
        <v>55</v>
      </c>
      <c r="E757" t="s">
        <v>67</v>
      </c>
      <c r="F757" s="8">
        <v>0.89700000000000002</v>
      </c>
      <c r="G757">
        <v>1</v>
      </c>
      <c r="H757">
        <v>1</v>
      </c>
      <c r="R757" t="str">
        <f>IF(COUNTIF($R$5:R756,D757)=0,D757,"\I:")</f>
        <v>\I:</v>
      </c>
      <c r="S757" t="str" cm="1">
        <f t="array" ref="S757">IFERROR("IEA PRODUCT: " &amp; getlist(R757,'Pri flows'!$I$3:$J$68,2),"")</f>
        <v/>
      </c>
      <c r="T757" t="s">
        <v>109</v>
      </c>
      <c r="V757" t="str">
        <f t="shared" si="15"/>
        <v/>
      </c>
    </row>
    <row r="758" spans="2:22">
      <c r="B758" t="s">
        <v>2760</v>
      </c>
      <c r="D758" t="s">
        <v>17</v>
      </c>
      <c r="E758" t="s">
        <v>67</v>
      </c>
      <c r="F758" s="8">
        <v>8.2000000000000003E-2</v>
      </c>
      <c r="R758" t="str">
        <f>IF(COUNTIF($R$5:R757,D758)=0,D758,"\I:")</f>
        <v>\I:</v>
      </c>
      <c r="S758" t="str" cm="1">
        <f t="array" ref="S758">IFERROR("IEA PRODUCT: " &amp; getlist(R758,'Pri flows'!$I$3:$J$68,2),"")</f>
        <v/>
      </c>
      <c r="T758" t="s">
        <v>109</v>
      </c>
      <c r="V758" t="str">
        <f t="shared" si="15"/>
        <v/>
      </c>
    </row>
    <row r="759" spans="2:22">
      <c r="B759" t="s">
        <v>2760</v>
      </c>
      <c r="D759" t="s">
        <v>32</v>
      </c>
      <c r="E759" t="s">
        <v>67</v>
      </c>
      <c r="F759" s="8">
        <v>1.2999999999999999E-2</v>
      </c>
      <c r="R759" t="str">
        <f>IF(COUNTIF($R$5:R758,D759)=0,D759,"\I:")</f>
        <v>\I:</v>
      </c>
      <c r="S759" t="str" cm="1">
        <f t="array" ref="S759">IFERROR("IEA PRODUCT: " &amp; getlist(R759,'Pri flows'!$I$3:$J$68,2),"")</f>
        <v/>
      </c>
      <c r="T759" t="s">
        <v>109</v>
      </c>
      <c r="V759" t="str">
        <f t="shared" si="15"/>
        <v/>
      </c>
    </row>
    <row r="760" spans="2:22">
      <c r="B760" t="s">
        <v>2760</v>
      </c>
      <c r="D760" t="s">
        <v>11</v>
      </c>
      <c r="E760" t="s">
        <v>67</v>
      </c>
      <c r="F760" s="8">
        <v>6.0000000000000001E-3</v>
      </c>
      <c r="R760" t="str">
        <f>IF(COUNTIF($R$5:R759,D760)=0,D760,"\I:")</f>
        <v>\I:</v>
      </c>
      <c r="S760" t="str" cm="1">
        <f t="array" ref="S760">IFERROR("IEA PRODUCT: " &amp; getlist(R760,'Pri flows'!$I$3:$J$68,2),"")</f>
        <v/>
      </c>
      <c r="T760" t="s">
        <v>109</v>
      </c>
      <c r="V760" t="str">
        <f t="shared" si="15"/>
        <v/>
      </c>
    </row>
    <row r="761" spans="2:22">
      <c r="B761" t="s">
        <v>2760</v>
      </c>
      <c r="D761" t="s">
        <v>9</v>
      </c>
      <c r="E761" t="s">
        <v>67</v>
      </c>
      <c r="F761" s="8">
        <v>3.0000000000000001E-3</v>
      </c>
      <c r="R761" t="str">
        <f>IF(COUNTIF($R$5:R760,D761)=0,D761,"\I:")</f>
        <v>\I:</v>
      </c>
      <c r="S761" t="str" cm="1">
        <f t="array" ref="S761">IFERROR("IEA PRODUCT: " &amp; getlist(R761,'Pri flows'!$I$3:$J$68,2),"")</f>
        <v/>
      </c>
      <c r="T761" t="s">
        <v>109</v>
      </c>
      <c r="V761" t="str">
        <f t="shared" si="15"/>
        <v/>
      </c>
    </row>
    <row r="762" spans="2:22">
      <c r="B762" t="s">
        <v>2760</v>
      </c>
      <c r="C762" t="s">
        <v>281</v>
      </c>
      <c r="D762" t="s">
        <v>6</v>
      </c>
      <c r="E762" t="s">
        <v>66</v>
      </c>
      <c r="F762" s="8">
        <v>0.83599999999999997</v>
      </c>
      <c r="G762">
        <v>1</v>
      </c>
      <c r="H762">
        <v>1</v>
      </c>
      <c r="R762" t="str">
        <f>IF(COUNTIF($R$5:R761,D762)=0,D762,"\I:")</f>
        <v>\I:</v>
      </c>
      <c r="S762" t="str" cm="1">
        <f t="array" ref="S762">IFERROR("IEA PRODUCT: " &amp; getlist(R762,'Pri flows'!$I$3:$J$68,2),"")</f>
        <v/>
      </c>
      <c r="T762" t="s">
        <v>109</v>
      </c>
      <c r="V762" t="str">
        <f t="shared" si="15"/>
        <v/>
      </c>
    </row>
    <row r="763" spans="2:22">
      <c r="B763" t="s">
        <v>2760</v>
      </c>
      <c r="D763" t="s">
        <v>15</v>
      </c>
      <c r="E763" t="s">
        <v>66</v>
      </c>
      <c r="F763" s="8">
        <v>0.14000000000000001</v>
      </c>
      <c r="R763" t="str">
        <f>IF(COUNTIF($R$5:R762,D763)=0,D763,"\I:")</f>
        <v>\I:</v>
      </c>
      <c r="S763" t="str" cm="1">
        <f t="array" ref="S763">IFERROR("IEA PRODUCT: " &amp; getlist(R763,'Pri flows'!$I$3:$J$68,2),"")</f>
        <v/>
      </c>
      <c r="T763" t="s">
        <v>109</v>
      </c>
      <c r="V763" t="str">
        <f t="shared" si="15"/>
        <v/>
      </c>
    </row>
    <row r="764" spans="2:22">
      <c r="B764" t="s">
        <v>2760</v>
      </c>
      <c r="D764" t="s">
        <v>117</v>
      </c>
      <c r="E764" t="s">
        <v>66</v>
      </c>
      <c r="F764" s="8">
        <v>2.4E-2</v>
      </c>
      <c r="R764" t="str">
        <f>IF(COUNTIF($R$5:R763,D764)=0,D764,"\I:")</f>
        <v>\I:</v>
      </c>
      <c r="S764" t="str" cm="1">
        <f t="array" ref="S764">IFERROR("IEA PRODUCT: " &amp; getlist(R764,'Pri flows'!$I$3:$J$68,2),"")</f>
        <v/>
      </c>
      <c r="T764" t="s">
        <v>109</v>
      </c>
      <c r="V764" t="str">
        <f t="shared" si="15"/>
        <v/>
      </c>
    </row>
    <row r="765" spans="2:22">
      <c r="B765" t="s">
        <v>2760</v>
      </c>
      <c r="C765" t="s">
        <v>282</v>
      </c>
      <c r="D765" t="s">
        <v>5</v>
      </c>
      <c r="E765" t="s">
        <v>69</v>
      </c>
      <c r="F765" s="8">
        <v>1</v>
      </c>
      <c r="G765">
        <v>1</v>
      </c>
      <c r="H765">
        <v>1</v>
      </c>
      <c r="R765" t="str">
        <f>IF(COUNTIF($R$5:R764,D765)=0,D765,"\I:")</f>
        <v>\I:</v>
      </c>
      <c r="S765" t="str" cm="1">
        <f t="array" ref="S765">IFERROR("IEA PRODUCT: " &amp; getlist(R765,'Pri flows'!$I$3:$J$68,2),"")</f>
        <v/>
      </c>
      <c r="T765" t="s">
        <v>109</v>
      </c>
      <c r="V765" t="str">
        <f t="shared" si="15"/>
        <v/>
      </c>
    </row>
    <row r="766" spans="2:22">
      <c r="B766" t="s">
        <v>2760</v>
      </c>
      <c r="C766" t="s">
        <v>284</v>
      </c>
      <c r="D766" t="s">
        <v>30</v>
      </c>
      <c r="E766" t="s">
        <v>72</v>
      </c>
      <c r="F766" s="8">
        <v>1</v>
      </c>
      <c r="G766">
        <v>1</v>
      </c>
      <c r="H766">
        <v>1</v>
      </c>
      <c r="R766" t="str">
        <f>IF(COUNTIF($R$5:R765,D766)=0,D766,"\I:")</f>
        <v>\I:</v>
      </c>
      <c r="S766" t="str" cm="1">
        <f t="array" ref="S766">IFERROR("IEA PRODUCT: " &amp; getlist(R766,'Pri flows'!$I$3:$J$68,2),"")</f>
        <v/>
      </c>
      <c r="T766" t="s">
        <v>109</v>
      </c>
      <c r="V766" t="str">
        <f t="shared" si="15"/>
        <v/>
      </c>
    </row>
    <row r="767" spans="2:22">
      <c r="B767" t="s">
        <v>2760</v>
      </c>
      <c r="C767" t="s">
        <v>285</v>
      </c>
      <c r="D767" t="s">
        <v>39</v>
      </c>
      <c r="E767" t="s">
        <v>70</v>
      </c>
      <c r="F767" s="8">
        <v>0.85</v>
      </c>
      <c r="G767">
        <v>1</v>
      </c>
      <c r="H767">
        <v>1</v>
      </c>
      <c r="R767" t="str">
        <f>IF(COUNTIF($R$5:R766,D767)=0,D767,"\I:")</f>
        <v>\I:</v>
      </c>
      <c r="S767" t="str" cm="1">
        <f t="array" ref="S767">IFERROR("IEA PRODUCT: " &amp; getlist(R767,'Pri flows'!$I$3:$J$68,2),"")</f>
        <v/>
      </c>
      <c r="T767" t="s">
        <v>109</v>
      </c>
      <c r="V767" t="str">
        <f t="shared" si="15"/>
        <v/>
      </c>
    </row>
    <row r="768" spans="2:22">
      <c r="B768" t="s">
        <v>2760</v>
      </c>
      <c r="D768" t="s">
        <v>19</v>
      </c>
      <c r="E768" t="s">
        <v>70</v>
      </c>
      <c r="F768" s="8">
        <v>0.105</v>
      </c>
      <c r="R768" t="str">
        <f>IF(COUNTIF($R$5:R767,D768)=0,D768,"\I:")</f>
        <v>\I:</v>
      </c>
      <c r="S768" t="str" cm="1">
        <f t="array" ref="S768">IFERROR("IEA PRODUCT: " &amp; getlist(R768,'Pri flows'!$I$3:$J$68,2),"")</f>
        <v/>
      </c>
      <c r="T768" t="s">
        <v>109</v>
      </c>
      <c r="V768" t="str">
        <f t="shared" si="15"/>
        <v/>
      </c>
    </row>
    <row r="769" spans="2:22">
      <c r="B769" t="s">
        <v>2760</v>
      </c>
      <c r="D769" t="s">
        <v>57</v>
      </c>
      <c r="E769" t="s">
        <v>70</v>
      </c>
      <c r="F769" s="8">
        <v>4.5999999999999999E-2</v>
      </c>
      <c r="R769" t="str">
        <f>IF(COUNTIF($R$5:R768,D769)=0,D769,"\I:")</f>
        <v>\I:</v>
      </c>
      <c r="S769" t="str" cm="1">
        <f t="array" ref="S769">IFERROR("IEA PRODUCT: " &amp; getlist(R769,'Pri flows'!$I$3:$J$68,2),"")</f>
        <v/>
      </c>
      <c r="T769" t="s">
        <v>109</v>
      </c>
      <c r="V769" t="str">
        <f t="shared" si="15"/>
        <v/>
      </c>
    </row>
    <row r="770" spans="2:22">
      <c r="B770" t="s">
        <v>2760</v>
      </c>
      <c r="C770" t="s">
        <v>286</v>
      </c>
      <c r="D770" t="s">
        <v>54</v>
      </c>
      <c r="E770" t="s">
        <v>203</v>
      </c>
      <c r="F770" s="8">
        <v>0.42599999999999999</v>
      </c>
      <c r="G770">
        <v>1</v>
      </c>
      <c r="H770">
        <v>1</v>
      </c>
      <c r="R770" t="str">
        <f>IF(COUNTIF($R$5:R769,D770)=0,D770,"\I:")</f>
        <v>\I:</v>
      </c>
      <c r="S770" t="str" cm="1">
        <f t="array" ref="S770">IFERROR("IEA PRODUCT: " &amp; getlist(R770,'Pri flows'!$I$3:$J$68,2),"")</f>
        <v/>
      </c>
      <c r="T770" t="s">
        <v>109</v>
      </c>
      <c r="V770" t="str">
        <f t="shared" si="15"/>
        <v/>
      </c>
    </row>
    <row r="771" spans="2:22">
      <c r="B771" t="s">
        <v>2760</v>
      </c>
      <c r="D771" t="s">
        <v>50</v>
      </c>
      <c r="E771" t="s">
        <v>203</v>
      </c>
      <c r="F771" s="8">
        <v>0.216</v>
      </c>
      <c r="R771" t="str">
        <f>IF(COUNTIF($R$5:R770,D771)=0,D771,"\I:")</f>
        <v>\I:</v>
      </c>
      <c r="S771" t="str" cm="1">
        <f t="array" ref="S771">IFERROR("IEA PRODUCT: " &amp; getlist(R771,'Pri flows'!$I$3:$J$68,2),"")</f>
        <v/>
      </c>
      <c r="T771" t="s">
        <v>109</v>
      </c>
      <c r="V771" t="str">
        <f t="shared" si="15"/>
        <v/>
      </c>
    </row>
    <row r="772" spans="2:22">
      <c r="B772" t="s">
        <v>2760</v>
      </c>
      <c r="D772" t="s">
        <v>58</v>
      </c>
      <c r="E772" t="s">
        <v>203</v>
      </c>
      <c r="F772" s="8">
        <v>0.14799999999999999</v>
      </c>
      <c r="R772" t="str">
        <f>IF(COUNTIF($R$5:R771,D772)=0,D772,"\I:")</f>
        <v>\I:</v>
      </c>
      <c r="S772" t="str" cm="1">
        <f t="array" ref="S772">IFERROR("IEA PRODUCT: " &amp; getlist(R772,'Pri flows'!$I$3:$J$68,2),"")</f>
        <v/>
      </c>
      <c r="T772" t="s">
        <v>109</v>
      </c>
      <c r="V772" t="str">
        <f t="shared" si="15"/>
        <v/>
      </c>
    </row>
    <row r="773" spans="2:22">
      <c r="B773" t="s">
        <v>2760</v>
      </c>
      <c r="D773" t="s">
        <v>41</v>
      </c>
      <c r="E773" t="s">
        <v>203</v>
      </c>
      <c r="F773" s="8">
        <v>0.11700000000000001</v>
      </c>
      <c r="R773" t="str">
        <f>IF(COUNTIF($R$5:R772,D773)=0,D773,"\I:")</f>
        <v>\I:</v>
      </c>
      <c r="S773" t="str" cm="1">
        <f t="array" ref="S773">IFERROR("IEA PRODUCT: " &amp; getlist(R773,'Pri flows'!$I$3:$J$68,2),"")</f>
        <v/>
      </c>
      <c r="T773" t="s">
        <v>109</v>
      </c>
      <c r="V773" t="str">
        <f t="shared" si="15"/>
        <v/>
      </c>
    </row>
    <row r="774" spans="2:22">
      <c r="B774" t="s">
        <v>2760</v>
      </c>
      <c r="D774" t="s">
        <v>34</v>
      </c>
      <c r="E774" t="s">
        <v>203</v>
      </c>
      <c r="F774" s="8">
        <v>9.2999999999999999E-2</v>
      </c>
      <c r="R774" t="str">
        <f>IF(COUNTIF($R$5:R773,D774)=0,D774,"\I:")</f>
        <v>\I:</v>
      </c>
      <c r="S774" t="str" cm="1">
        <f t="array" ref="S774">IFERROR("IEA PRODUCT: " &amp; getlist(R774,'Pri flows'!$I$3:$J$68,2),"")</f>
        <v/>
      </c>
      <c r="T774" t="s">
        <v>109</v>
      </c>
      <c r="V774" t="str">
        <f t="shared" si="15"/>
        <v/>
      </c>
    </row>
    <row r="775" spans="2:22">
      <c r="B775" t="s">
        <v>2760</v>
      </c>
      <c r="C775" t="s">
        <v>287</v>
      </c>
      <c r="D775" t="s">
        <v>53</v>
      </c>
      <c r="E775" t="s">
        <v>130</v>
      </c>
      <c r="F775" s="8">
        <v>1</v>
      </c>
      <c r="G775">
        <v>1</v>
      </c>
      <c r="H775">
        <v>1</v>
      </c>
      <c r="R775" t="str">
        <f>IF(COUNTIF($R$5:R774,D775)=0,D775,"\I:")</f>
        <v>\I:</v>
      </c>
      <c r="S775" t="str" cm="1">
        <f t="array" ref="S775">IFERROR("IEA PRODUCT: " &amp; getlist(R775,'Pri flows'!$I$3:$J$68,2),"")</f>
        <v/>
      </c>
      <c r="T775" t="s">
        <v>109</v>
      </c>
      <c r="V775" t="str">
        <f t="shared" si="15"/>
        <v/>
      </c>
    </row>
    <row r="776" spans="2:22">
      <c r="B776" t="s">
        <v>2760</v>
      </c>
      <c r="C776" t="s">
        <v>516</v>
      </c>
      <c r="D776" t="s">
        <v>510</v>
      </c>
      <c r="E776" t="s">
        <v>517</v>
      </c>
      <c r="F776" s="8">
        <v>1</v>
      </c>
      <c r="G776">
        <v>1</v>
      </c>
      <c r="H776">
        <v>1</v>
      </c>
      <c r="R776" t="str">
        <f>IF(COUNTIF($R$5:R775,D776)=0,D776,"\I:")</f>
        <v>\I:</v>
      </c>
      <c r="S776" t="str" cm="1">
        <f t="array" ref="S776">IFERROR("IEA PRODUCT: " &amp; getlist(R776,'Pri flows'!$I$3:$J$68,2),"")</f>
        <v/>
      </c>
      <c r="T776" t="s">
        <v>109</v>
      </c>
      <c r="V776" t="str">
        <f t="shared" si="15"/>
        <v/>
      </c>
    </row>
    <row r="777" spans="2:22">
      <c r="B777" t="s">
        <v>2760</v>
      </c>
      <c r="C777" t="s">
        <v>289</v>
      </c>
      <c r="D777" t="s">
        <v>62</v>
      </c>
      <c r="E777" t="s">
        <v>74</v>
      </c>
      <c r="F777" s="8">
        <v>1</v>
      </c>
      <c r="G777">
        <v>1</v>
      </c>
      <c r="H777">
        <v>1</v>
      </c>
      <c r="R777" t="str">
        <f>IF(COUNTIF($R$5:R776,D777)=0,D777,"\I:")</f>
        <v>\I:</v>
      </c>
      <c r="S777" t="str" cm="1">
        <f t="array" ref="S777">IFERROR("IEA PRODUCT: " &amp; getlist(R777,'Pri flows'!$I$3:$J$68,2),"")</f>
        <v/>
      </c>
      <c r="T777" t="s">
        <v>109</v>
      </c>
      <c r="V777" t="str">
        <f t="shared" si="15"/>
        <v/>
      </c>
    </row>
    <row r="778" spans="2:22">
      <c r="B778" t="s">
        <v>2760</v>
      </c>
      <c r="C778" t="s">
        <v>290</v>
      </c>
      <c r="D778" t="s">
        <v>55</v>
      </c>
      <c r="E778" t="s">
        <v>137</v>
      </c>
      <c r="F778" s="8">
        <v>0.94599999999999995</v>
      </c>
      <c r="G778">
        <v>1</v>
      </c>
      <c r="H778">
        <v>1</v>
      </c>
      <c r="R778" t="str">
        <f>IF(COUNTIF($R$5:R777,D778)=0,D778,"\I:")</f>
        <v>\I:</v>
      </c>
      <c r="S778" t="str" cm="1">
        <f t="array" ref="S778">IFERROR("IEA PRODUCT: " &amp; getlist(R778,'Pri flows'!$I$3:$J$68,2),"")</f>
        <v/>
      </c>
      <c r="T778" t="s">
        <v>109</v>
      </c>
      <c r="V778" t="str">
        <f t="shared" si="15"/>
        <v/>
      </c>
    </row>
    <row r="779" spans="2:22">
      <c r="B779" t="s">
        <v>2760</v>
      </c>
      <c r="D779" t="s">
        <v>17</v>
      </c>
      <c r="E779" t="s">
        <v>137</v>
      </c>
      <c r="F779" s="8">
        <v>5.3999999999999999E-2</v>
      </c>
      <c r="R779" t="str">
        <f>IF(COUNTIF($R$5:R778,D779)=0,D779,"\I:")</f>
        <v>\I:</v>
      </c>
      <c r="S779" t="str" cm="1">
        <f t="array" ref="S779">IFERROR("IEA PRODUCT: " &amp; getlist(R779,'Pri flows'!$I$3:$J$68,2),"")</f>
        <v/>
      </c>
      <c r="T779" t="s">
        <v>109</v>
      </c>
      <c r="V779" t="str">
        <f t="shared" si="15"/>
        <v/>
      </c>
    </row>
    <row r="780" spans="2:22">
      <c r="B780" t="s">
        <v>2760</v>
      </c>
      <c r="C780" t="s">
        <v>292</v>
      </c>
      <c r="D780" t="s">
        <v>5</v>
      </c>
      <c r="E780" t="s">
        <v>140</v>
      </c>
      <c r="F780" s="8">
        <v>1</v>
      </c>
      <c r="G780">
        <v>1</v>
      </c>
      <c r="H780">
        <v>1</v>
      </c>
      <c r="R780" t="str">
        <f>IF(COUNTIF($R$5:R779,D780)=0,D780,"\I:")</f>
        <v>\I:</v>
      </c>
      <c r="S780" t="str" cm="1">
        <f t="array" ref="S780">IFERROR("IEA PRODUCT: " &amp; getlist(R780,'Pri flows'!$I$3:$J$68,2),"")</f>
        <v/>
      </c>
      <c r="T780" t="s">
        <v>109</v>
      </c>
      <c r="V780" t="str">
        <f t="shared" si="15"/>
        <v/>
      </c>
    </row>
    <row r="781" spans="2:22">
      <c r="B781" t="s">
        <v>2760</v>
      </c>
      <c r="C781" t="s">
        <v>295</v>
      </c>
      <c r="D781" t="s">
        <v>52</v>
      </c>
      <c r="E781" t="s">
        <v>136</v>
      </c>
      <c r="F781" s="8">
        <v>1</v>
      </c>
      <c r="G781">
        <v>1</v>
      </c>
      <c r="H781">
        <v>1</v>
      </c>
      <c r="R781" t="str">
        <f>IF(COUNTIF($R$5:R780,D781)=0,D781,"\I:")</f>
        <v>\I:</v>
      </c>
      <c r="S781" t="str" cm="1">
        <f t="array" ref="S781">IFERROR("IEA PRODUCT: " &amp; getlist(R781,'Pri flows'!$I$3:$J$68,2),"")</f>
        <v/>
      </c>
      <c r="T781" t="s">
        <v>109</v>
      </c>
      <c r="V781" t="str">
        <f t="shared" si="15"/>
        <v/>
      </c>
    </row>
    <row r="782" spans="2:22">
      <c r="B782" t="s">
        <v>2760</v>
      </c>
      <c r="C782" t="s">
        <v>296</v>
      </c>
      <c r="D782" t="s">
        <v>34</v>
      </c>
      <c r="E782" t="s">
        <v>143</v>
      </c>
      <c r="F782" s="8">
        <v>1</v>
      </c>
      <c r="G782">
        <v>1</v>
      </c>
      <c r="H782">
        <v>1</v>
      </c>
      <c r="R782" t="str">
        <f>IF(COUNTIF($R$5:R781,D782)=0,D782,"\I:")</f>
        <v>\I:</v>
      </c>
      <c r="S782" t="str" cm="1">
        <f t="array" ref="S782">IFERROR("IEA PRODUCT: " &amp; getlist(R782,'Pri flows'!$I$3:$J$68,2),"")</f>
        <v/>
      </c>
      <c r="T782" t="s">
        <v>109</v>
      </c>
      <c r="V782" t="str">
        <f t="shared" si="15"/>
        <v/>
      </c>
    </row>
    <row r="783" spans="2:22">
      <c r="B783" t="s">
        <v>2760</v>
      </c>
      <c r="C783" t="s">
        <v>297</v>
      </c>
      <c r="D783" t="s">
        <v>39</v>
      </c>
      <c r="E783" t="s">
        <v>138</v>
      </c>
      <c r="F783" s="8">
        <v>1</v>
      </c>
      <c r="G783">
        <v>1</v>
      </c>
      <c r="H783">
        <v>1</v>
      </c>
      <c r="R783" t="str">
        <f>IF(COUNTIF($R$5:R782,D783)=0,D783,"\I:")</f>
        <v>\I:</v>
      </c>
      <c r="S783" t="str" cm="1">
        <f t="array" ref="S783">IFERROR("IEA PRODUCT: " &amp; getlist(R783,'Pri flows'!$I$3:$J$68,2),"")</f>
        <v/>
      </c>
      <c r="T783" t="s">
        <v>109</v>
      </c>
      <c r="V783" t="str">
        <f t="shared" si="15"/>
        <v/>
      </c>
    </row>
    <row r="784" spans="2:22">
      <c r="B784" t="s">
        <v>2760</v>
      </c>
      <c r="C784" t="s">
        <v>300</v>
      </c>
      <c r="D784" t="s">
        <v>16</v>
      </c>
      <c r="E784" t="s">
        <v>128</v>
      </c>
      <c r="F784" s="8">
        <v>1</v>
      </c>
      <c r="G784">
        <v>1</v>
      </c>
      <c r="H784">
        <v>1</v>
      </c>
      <c r="R784" t="str">
        <f>IF(COUNTIF($R$5:R783,D784)=0,D784,"\I:")</f>
        <v>\I:</v>
      </c>
      <c r="S784" t="str" cm="1">
        <f t="array" ref="S784">IFERROR("IEA PRODUCT: " &amp; getlist(R784,'Pri flows'!$I$3:$J$68,2),"")</f>
        <v/>
      </c>
      <c r="T784" t="s">
        <v>109</v>
      </c>
      <c r="V784" t="str">
        <f t="shared" si="15"/>
        <v/>
      </c>
    </row>
    <row r="785" spans="2:22">
      <c r="B785" t="s">
        <v>2760</v>
      </c>
      <c r="C785" t="s">
        <v>301</v>
      </c>
      <c r="D785" t="s">
        <v>55</v>
      </c>
      <c r="E785" t="s">
        <v>122</v>
      </c>
      <c r="F785" s="8">
        <v>1</v>
      </c>
      <c r="G785">
        <v>1</v>
      </c>
      <c r="H785">
        <v>1</v>
      </c>
      <c r="R785" t="str">
        <f>IF(COUNTIF($R$5:R784,D785)=0,D785,"\I:")</f>
        <v>\I:</v>
      </c>
      <c r="S785" t="str" cm="1">
        <f t="array" ref="S785">IFERROR("IEA PRODUCT: " &amp; getlist(R785,'Pri flows'!$I$3:$J$68,2),"")</f>
        <v/>
      </c>
      <c r="T785" t="s">
        <v>109</v>
      </c>
      <c r="V785" t="str">
        <f t="shared" si="15"/>
        <v/>
      </c>
    </row>
    <row r="786" spans="2:22">
      <c r="B786" t="s">
        <v>2760</v>
      </c>
      <c r="C786" t="s">
        <v>303</v>
      </c>
      <c r="D786" t="s">
        <v>19</v>
      </c>
      <c r="E786" t="s">
        <v>131</v>
      </c>
      <c r="F786" s="8">
        <v>1</v>
      </c>
      <c r="G786">
        <v>1</v>
      </c>
      <c r="H786">
        <v>1</v>
      </c>
      <c r="R786" t="str">
        <f>IF(COUNTIF($R$5:R785,D786)=0,D786,"\I:")</f>
        <v>\I:</v>
      </c>
      <c r="S786" t="str" cm="1">
        <f t="array" ref="S786">IFERROR("IEA PRODUCT: " &amp; getlist(R786,'Pri flows'!$I$3:$J$68,2),"")</f>
        <v/>
      </c>
      <c r="T786" t="s">
        <v>109</v>
      </c>
      <c r="V786" t="str">
        <f t="shared" si="15"/>
        <v/>
      </c>
    </row>
    <row r="787" spans="2:22">
      <c r="B787" t="s">
        <v>2760</v>
      </c>
      <c r="C787" t="s">
        <v>304</v>
      </c>
      <c r="D787" t="s">
        <v>5</v>
      </c>
      <c r="E787" t="s">
        <v>127</v>
      </c>
      <c r="F787" s="8">
        <v>1</v>
      </c>
      <c r="G787">
        <v>1</v>
      </c>
      <c r="H787">
        <v>1</v>
      </c>
      <c r="R787" t="str">
        <f>IF(COUNTIF($R$5:R786,D787)=0,D787,"\I:")</f>
        <v>\I:</v>
      </c>
      <c r="S787" t="str" cm="1">
        <f t="array" ref="S787">IFERROR("IEA PRODUCT: " &amp; getlist(R787,'Pri flows'!$I$3:$J$68,2),"")</f>
        <v/>
      </c>
      <c r="T787" t="s">
        <v>109</v>
      </c>
      <c r="V787" t="str">
        <f t="shared" si="15"/>
        <v/>
      </c>
    </row>
    <row r="788" spans="2:22">
      <c r="B788" t="s">
        <v>2760</v>
      </c>
      <c r="C788" t="s">
        <v>306</v>
      </c>
      <c r="D788" t="s">
        <v>39</v>
      </c>
      <c r="E788" t="s">
        <v>126</v>
      </c>
      <c r="F788" s="8">
        <v>1</v>
      </c>
      <c r="G788">
        <v>1</v>
      </c>
      <c r="H788">
        <v>1</v>
      </c>
      <c r="R788" t="str">
        <f>IF(COUNTIF($R$5:R787,D788)=0,D788,"\I:")</f>
        <v>\I:</v>
      </c>
      <c r="S788" t="str" cm="1">
        <f t="array" ref="S788">IFERROR("IEA PRODUCT: " &amp; getlist(R788,'Pri flows'!$I$3:$J$68,2),"")</f>
        <v/>
      </c>
      <c r="T788" t="s">
        <v>109</v>
      </c>
      <c r="V788" t="str">
        <f t="shared" si="15"/>
        <v/>
      </c>
    </row>
    <row r="789" spans="2:22">
      <c r="B789" t="s">
        <v>2760</v>
      </c>
      <c r="C789" t="s">
        <v>307</v>
      </c>
      <c r="D789" t="s">
        <v>58</v>
      </c>
      <c r="E789" t="s">
        <v>123</v>
      </c>
      <c r="F789" s="8">
        <v>1</v>
      </c>
      <c r="G789">
        <v>1</v>
      </c>
      <c r="H789">
        <v>1</v>
      </c>
      <c r="R789" t="str">
        <f>IF(COUNTIF($R$5:R788,D789)=0,D789,"\I:")</f>
        <v>\I:</v>
      </c>
      <c r="S789" t="str" cm="1">
        <f t="array" ref="S789">IFERROR("IEA PRODUCT: " &amp; getlist(R789,'Pri flows'!$I$3:$J$68,2),"")</f>
        <v/>
      </c>
      <c r="T789" t="s">
        <v>109</v>
      </c>
      <c r="V789" t="str">
        <f t="shared" si="15"/>
        <v/>
      </c>
    </row>
    <row r="790" spans="2:22">
      <c r="B790" t="s">
        <v>2760</v>
      </c>
      <c r="C790" t="s">
        <v>308</v>
      </c>
      <c r="D790" t="s">
        <v>57</v>
      </c>
      <c r="E790" t="s">
        <v>132</v>
      </c>
      <c r="F790" s="8">
        <v>1</v>
      </c>
      <c r="G790">
        <v>1</v>
      </c>
      <c r="H790">
        <v>1</v>
      </c>
      <c r="R790" t="str">
        <f>IF(COUNTIF($R$5:R789,D790)=0,D790,"\I:")</f>
        <v>\I:</v>
      </c>
      <c r="S790" t="str" cm="1">
        <f t="array" ref="S790">IFERROR("IEA PRODUCT: " &amp; getlist(R790,'Pri flows'!$I$3:$J$68,2),"")</f>
        <v/>
      </c>
      <c r="T790" t="s">
        <v>109</v>
      </c>
      <c r="V790" t="str">
        <f t="shared" si="15"/>
        <v/>
      </c>
    </row>
    <row r="791" spans="2:22">
      <c r="B791" t="s">
        <v>2760</v>
      </c>
      <c r="C791" t="s">
        <v>309</v>
      </c>
      <c r="D791" t="s">
        <v>41</v>
      </c>
      <c r="E791" t="s">
        <v>133</v>
      </c>
      <c r="F791" s="8">
        <v>1</v>
      </c>
      <c r="G791">
        <v>1</v>
      </c>
      <c r="H791">
        <v>1</v>
      </c>
      <c r="R791" t="str">
        <f>IF(COUNTIF($R$5:R790,D791)=0,D791,"\I:")</f>
        <v>\I:</v>
      </c>
      <c r="S791" t="str" cm="1">
        <f t="array" ref="S791">IFERROR("IEA PRODUCT: " &amp; getlist(R791,'Pri flows'!$I$3:$J$68,2),"")</f>
        <v/>
      </c>
      <c r="T791" t="s">
        <v>109</v>
      </c>
      <c r="V791" t="str">
        <f t="shared" si="15"/>
        <v/>
      </c>
    </row>
    <row r="792" spans="2:22">
      <c r="B792" t="s">
        <v>2760</v>
      </c>
      <c r="C792" t="s">
        <v>310</v>
      </c>
      <c r="D792" t="s">
        <v>9</v>
      </c>
      <c r="E792" t="s">
        <v>10</v>
      </c>
      <c r="F792" s="8">
        <v>1</v>
      </c>
      <c r="G792">
        <v>1</v>
      </c>
      <c r="H792">
        <v>1</v>
      </c>
      <c r="R792" t="str">
        <f>IF(COUNTIF($R$5:R791,D792)=0,D792,"\I:")</f>
        <v>\I:</v>
      </c>
      <c r="S792" t="str" cm="1">
        <f t="array" ref="S792">IFERROR("IEA PRODUCT: " &amp; getlist(R792,'Pri flows'!$I$3:$J$68,2),"")</f>
        <v/>
      </c>
      <c r="T792" t="s">
        <v>109</v>
      </c>
      <c r="V792" t="str">
        <f t="shared" si="15"/>
        <v/>
      </c>
    </row>
    <row r="793" spans="2:22">
      <c r="B793" t="s">
        <v>2760</v>
      </c>
      <c r="C793" t="s">
        <v>311</v>
      </c>
      <c r="D793" t="s">
        <v>12</v>
      </c>
      <c r="E793" t="s">
        <v>13</v>
      </c>
      <c r="F793" s="8">
        <v>1</v>
      </c>
      <c r="G793">
        <v>1</v>
      </c>
      <c r="H793">
        <v>1</v>
      </c>
      <c r="R793" t="str">
        <f>IF(COUNTIF($R$5:R792,D793)=0,D793,"\I:")</f>
        <v>\I:</v>
      </c>
      <c r="S793" t="str" cm="1">
        <f t="array" ref="S793">IFERROR("IEA PRODUCT: " &amp; getlist(R793,'Pri flows'!$I$3:$J$68,2),"")</f>
        <v/>
      </c>
      <c r="T793" t="s">
        <v>109</v>
      </c>
      <c r="V793" t="str">
        <f t="shared" si="15"/>
        <v/>
      </c>
    </row>
    <row r="794" spans="2:22">
      <c r="B794" t="s">
        <v>2760</v>
      </c>
      <c r="C794" t="s">
        <v>314</v>
      </c>
      <c r="D794" t="s">
        <v>41</v>
      </c>
      <c r="E794" t="s">
        <v>42</v>
      </c>
      <c r="F794" s="8">
        <v>1</v>
      </c>
      <c r="G794">
        <v>1</v>
      </c>
      <c r="H794">
        <v>1</v>
      </c>
      <c r="R794" t="str">
        <f>IF(COUNTIF($R$5:R793,D794)=0,D794,"\I:")</f>
        <v>\I:</v>
      </c>
      <c r="S794" t="str" cm="1">
        <f t="array" ref="S794">IFERROR("IEA PRODUCT: " &amp; getlist(R794,'Pri flows'!$I$3:$J$68,2),"")</f>
        <v/>
      </c>
      <c r="T794" t="s">
        <v>109</v>
      </c>
      <c r="V794" t="str">
        <f t="shared" si="15"/>
        <v/>
      </c>
    </row>
    <row r="795" spans="2:22">
      <c r="B795" t="s">
        <v>2760</v>
      </c>
      <c r="C795" t="s">
        <v>315</v>
      </c>
      <c r="D795" t="s">
        <v>5</v>
      </c>
      <c r="E795" t="s">
        <v>22</v>
      </c>
      <c r="F795" s="8">
        <v>1</v>
      </c>
      <c r="G795">
        <v>1</v>
      </c>
      <c r="H795">
        <v>1</v>
      </c>
      <c r="R795" t="str">
        <f>IF(COUNTIF($R$5:R794,D795)=0,D795,"\I:")</f>
        <v>\I:</v>
      </c>
      <c r="S795" t="str" cm="1">
        <f t="array" ref="S795">IFERROR("IEA PRODUCT: " &amp; getlist(R795,'Pri flows'!$I$3:$J$68,2),"")</f>
        <v/>
      </c>
      <c r="T795" t="s">
        <v>109</v>
      </c>
      <c r="V795" t="str">
        <f t="shared" si="15"/>
        <v/>
      </c>
    </row>
    <row r="796" spans="2:22">
      <c r="B796" t="s">
        <v>2760</v>
      </c>
      <c r="C796" t="s">
        <v>316</v>
      </c>
      <c r="D796" t="s">
        <v>43</v>
      </c>
      <c r="E796" t="s">
        <v>44</v>
      </c>
      <c r="F796" s="8">
        <v>1</v>
      </c>
      <c r="G796">
        <v>1</v>
      </c>
      <c r="H796">
        <v>1</v>
      </c>
      <c r="R796" t="str">
        <f>IF(COUNTIF($R$5:R795,D796)=0,D796,"\I:")</f>
        <v>\I:</v>
      </c>
      <c r="S796" t="str" cm="1">
        <f t="array" ref="S796">IFERROR("IEA PRODUCT: " &amp; getlist(R796,'Pri flows'!$I$3:$J$68,2),"")</f>
        <v/>
      </c>
      <c r="T796" t="s">
        <v>109</v>
      </c>
      <c r="V796" t="str">
        <f t="shared" si="15"/>
        <v/>
      </c>
    </row>
    <row r="797" spans="2:22">
      <c r="B797" t="s">
        <v>2760</v>
      </c>
      <c r="C797" t="s">
        <v>317</v>
      </c>
      <c r="D797" t="s">
        <v>58</v>
      </c>
      <c r="E797" t="s">
        <v>51</v>
      </c>
      <c r="F797" s="8">
        <v>1</v>
      </c>
      <c r="G797">
        <v>1</v>
      </c>
      <c r="H797">
        <v>1</v>
      </c>
      <c r="R797" t="str">
        <f>IF(COUNTIF($R$5:R796,D797)=0,D797,"\I:")</f>
        <v>\I:</v>
      </c>
      <c r="S797" t="str" cm="1">
        <f t="array" ref="S797">IFERROR("IEA PRODUCT: " &amp; getlist(R797,'Pri flows'!$I$3:$J$68,2),"")</f>
        <v/>
      </c>
      <c r="T797" t="s">
        <v>109</v>
      </c>
      <c r="V797" t="str">
        <f t="shared" si="15"/>
        <v/>
      </c>
    </row>
    <row r="798" spans="2:22">
      <c r="B798" t="s">
        <v>2760</v>
      </c>
      <c r="C798" t="s">
        <v>318</v>
      </c>
      <c r="D798" t="s">
        <v>45</v>
      </c>
      <c r="E798" t="s">
        <v>46</v>
      </c>
      <c r="F798" s="8">
        <v>1</v>
      </c>
      <c r="G798">
        <v>1</v>
      </c>
      <c r="H798">
        <v>1</v>
      </c>
      <c r="R798" t="str">
        <f>IF(COUNTIF($R$5:R797,D798)=0,D798,"\I:")</f>
        <v>\I:</v>
      </c>
      <c r="S798" t="str" cm="1">
        <f t="array" ref="S798">IFERROR("IEA PRODUCT: " &amp; getlist(R798,'Pri flows'!$I$3:$J$68,2),"")</f>
        <v/>
      </c>
      <c r="T798" t="s">
        <v>109</v>
      </c>
      <c r="V798" t="str">
        <f t="shared" si="15"/>
        <v/>
      </c>
    </row>
    <row r="799" spans="2:22">
      <c r="B799" t="s">
        <v>2760</v>
      </c>
      <c r="C799" t="s">
        <v>320</v>
      </c>
      <c r="D799" t="s">
        <v>39</v>
      </c>
      <c r="E799" t="s">
        <v>25</v>
      </c>
      <c r="F799" s="8">
        <v>1</v>
      </c>
      <c r="G799">
        <v>1</v>
      </c>
      <c r="H799">
        <v>1</v>
      </c>
      <c r="R799" t="str">
        <f>IF(COUNTIF($R$5:R798,D799)=0,D799,"\I:")</f>
        <v>\I:</v>
      </c>
      <c r="S799" t="str" cm="1">
        <f t="array" ref="S799">IFERROR("IEA PRODUCT: " &amp; getlist(R799,'Pri flows'!$I$3:$J$68,2),"")</f>
        <v/>
      </c>
      <c r="T799" t="s">
        <v>109</v>
      </c>
      <c r="V799" t="str">
        <f t="shared" si="15"/>
        <v/>
      </c>
    </row>
    <row r="800" spans="2:22">
      <c r="B800" t="s">
        <v>2816</v>
      </c>
      <c r="C800" t="s">
        <v>250</v>
      </c>
      <c r="D800" t="s">
        <v>15</v>
      </c>
      <c r="E800" t="s">
        <v>189</v>
      </c>
      <c r="F800" s="8">
        <v>1</v>
      </c>
      <c r="G800">
        <v>1</v>
      </c>
      <c r="H800">
        <v>1</v>
      </c>
      <c r="R800" t="str">
        <f>IF(COUNTIF($R$5:R799,D800)=0,D800,"\I:")</f>
        <v>\I:</v>
      </c>
      <c r="S800" t="str" cm="1">
        <f t="array" ref="S800">IFERROR("IEA PRODUCT: " &amp; getlist(R800,'Pri flows'!$I$3:$J$68,2),"")</f>
        <v/>
      </c>
      <c r="T800" t="s">
        <v>109</v>
      </c>
      <c r="V800" t="str">
        <f t="shared" si="15"/>
        <v/>
      </c>
    </row>
    <row r="801" spans="2:22">
      <c r="B801" t="s">
        <v>2816</v>
      </c>
      <c r="C801" t="s">
        <v>251</v>
      </c>
      <c r="D801" t="s">
        <v>5</v>
      </c>
      <c r="E801" t="s">
        <v>194</v>
      </c>
      <c r="F801" s="8">
        <v>1</v>
      </c>
      <c r="G801">
        <v>1</v>
      </c>
      <c r="H801">
        <v>1</v>
      </c>
      <c r="R801" t="str">
        <f>IF(COUNTIF($R$5:R800,D801)=0,D801,"\I:")</f>
        <v>\I:</v>
      </c>
      <c r="S801" t="str" cm="1">
        <f t="array" ref="S801">IFERROR("IEA PRODUCT: " &amp; getlist(R801,'Pri flows'!$I$3:$J$68,2),"")</f>
        <v/>
      </c>
      <c r="T801" t="s">
        <v>109</v>
      </c>
      <c r="V801" t="str">
        <f t="shared" si="15"/>
        <v/>
      </c>
    </row>
    <row r="802" spans="2:22">
      <c r="B802" t="s">
        <v>2816</v>
      </c>
      <c r="C802" t="s">
        <v>254</v>
      </c>
      <c r="D802" t="s">
        <v>52</v>
      </c>
      <c r="E802" t="s">
        <v>190</v>
      </c>
      <c r="F802" s="8">
        <v>1</v>
      </c>
      <c r="G802">
        <v>1</v>
      </c>
      <c r="H802">
        <v>1</v>
      </c>
      <c r="R802" t="str">
        <f>IF(COUNTIF($R$5:R801,D802)=0,D802,"\I:")</f>
        <v>\I:</v>
      </c>
      <c r="S802" t="str" cm="1">
        <f t="array" ref="S802">IFERROR("IEA PRODUCT: " &amp; getlist(R802,'Pri flows'!$I$3:$J$68,2),"")</f>
        <v/>
      </c>
      <c r="T802" t="s">
        <v>109</v>
      </c>
      <c r="V802" t="str">
        <f t="shared" si="15"/>
        <v/>
      </c>
    </row>
    <row r="803" spans="2:22">
      <c r="B803" t="s">
        <v>2816</v>
      </c>
      <c r="C803" t="s">
        <v>255</v>
      </c>
      <c r="D803" t="s">
        <v>34</v>
      </c>
      <c r="E803" t="s">
        <v>197</v>
      </c>
      <c r="F803" s="8">
        <v>1</v>
      </c>
      <c r="G803">
        <v>1</v>
      </c>
      <c r="H803">
        <v>1</v>
      </c>
      <c r="R803" t="str">
        <f>IF(COUNTIF($R$5:R802,D803)=0,D803,"\I:")</f>
        <v>\I:</v>
      </c>
      <c r="S803" t="str" cm="1">
        <f t="array" ref="S803">IFERROR("IEA PRODUCT: " &amp; getlist(R803,'Pri flows'!$I$3:$J$68,2),"")</f>
        <v/>
      </c>
      <c r="T803" t="s">
        <v>109</v>
      </c>
      <c r="V803" t="str">
        <f t="shared" si="15"/>
        <v/>
      </c>
    </row>
    <row r="804" spans="2:22">
      <c r="B804" t="s">
        <v>2816</v>
      </c>
      <c r="C804" t="s">
        <v>256</v>
      </c>
      <c r="D804" t="s">
        <v>39</v>
      </c>
      <c r="E804" t="s">
        <v>192</v>
      </c>
      <c r="F804" s="8">
        <v>1</v>
      </c>
      <c r="G804">
        <v>1</v>
      </c>
      <c r="H804">
        <v>1</v>
      </c>
      <c r="R804" t="str">
        <f>IF(COUNTIF($R$5:R803,D804)=0,D804,"\I:")</f>
        <v>\I:</v>
      </c>
      <c r="S804" t="str" cm="1">
        <f t="array" ref="S804">IFERROR("IEA PRODUCT: " &amp; getlist(R804,'Pri flows'!$I$3:$J$68,2),"")</f>
        <v/>
      </c>
      <c r="T804" t="s">
        <v>109</v>
      </c>
      <c r="V804" t="str">
        <f t="shared" si="15"/>
        <v/>
      </c>
    </row>
    <row r="805" spans="2:22">
      <c r="B805" t="s">
        <v>2816</v>
      </c>
      <c r="C805" t="s">
        <v>257</v>
      </c>
      <c r="D805" t="s">
        <v>41</v>
      </c>
      <c r="E805" t="s">
        <v>193</v>
      </c>
      <c r="F805" s="8">
        <v>0.72699999999999998</v>
      </c>
      <c r="G805">
        <v>1</v>
      </c>
      <c r="H805">
        <v>1</v>
      </c>
      <c r="R805" t="str">
        <f>IF(COUNTIF($R$5:R804,D805)=0,D805,"\I:")</f>
        <v>\I:</v>
      </c>
      <c r="S805" t="str" cm="1">
        <f t="array" ref="S805">IFERROR("IEA PRODUCT: " &amp; getlist(R805,'Pri flows'!$I$3:$J$68,2),"")</f>
        <v/>
      </c>
      <c r="T805" t="s">
        <v>109</v>
      </c>
      <c r="V805" t="str">
        <f t="shared" si="15"/>
        <v/>
      </c>
    </row>
    <row r="806" spans="2:22">
      <c r="B806" t="s">
        <v>2816</v>
      </c>
      <c r="D806" t="s">
        <v>43</v>
      </c>
      <c r="E806" t="s">
        <v>193</v>
      </c>
      <c r="F806" s="8">
        <v>0.23799999999999999</v>
      </c>
      <c r="R806" t="str">
        <f>IF(COUNTIF($R$5:R805,D806)=0,D806,"\I:")</f>
        <v>\I:</v>
      </c>
      <c r="S806" t="str" cm="1">
        <f t="array" ref="S806">IFERROR("IEA PRODUCT: " &amp; getlist(R806,'Pri flows'!$I$3:$J$68,2),"")</f>
        <v/>
      </c>
      <c r="T806" t="s">
        <v>109</v>
      </c>
      <c r="V806" t="str">
        <f t="shared" si="15"/>
        <v/>
      </c>
    </row>
    <row r="807" spans="2:22">
      <c r="B807" t="s">
        <v>2816</v>
      </c>
      <c r="D807" t="s">
        <v>58</v>
      </c>
      <c r="E807" t="s">
        <v>193</v>
      </c>
      <c r="F807" s="8">
        <v>3.5000000000000003E-2</v>
      </c>
      <c r="R807" t="str">
        <f>IF(COUNTIF($R$5:R806,D807)=0,D807,"\I:")</f>
        <v>\I:</v>
      </c>
      <c r="S807" t="str" cm="1">
        <f t="array" ref="S807">IFERROR("IEA PRODUCT: " &amp; getlist(R807,'Pri flows'!$I$3:$J$68,2),"")</f>
        <v/>
      </c>
      <c r="T807" t="s">
        <v>109</v>
      </c>
      <c r="V807" t="str">
        <f t="shared" si="15"/>
        <v/>
      </c>
    </row>
    <row r="808" spans="2:22">
      <c r="B808" t="s">
        <v>2816</v>
      </c>
      <c r="C808" t="s">
        <v>260</v>
      </c>
      <c r="D808" t="s">
        <v>5</v>
      </c>
      <c r="E808" t="s">
        <v>149</v>
      </c>
      <c r="F808" s="8">
        <v>1</v>
      </c>
      <c r="G808">
        <v>1</v>
      </c>
      <c r="H808">
        <v>1</v>
      </c>
      <c r="R808" t="str">
        <f>IF(COUNTIF($R$5:R807,D808)=0,D808,"\I:")</f>
        <v>\I:</v>
      </c>
      <c r="S808" t="str" cm="1">
        <f t="array" ref="S808">IFERROR("IEA PRODUCT: " &amp; getlist(R808,'Pri flows'!$I$3:$J$68,2),"")</f>
        <v/>
      </c>
      <c r="T808" t="s">
        <v>109</v>
      </c>
      <c r="V808" t="str">
        <f t="shared" si="15"/>
        <v/>
      </c>
    </row>
    <row r="809" spans="2:22">
      <c r="B809" t="s">
        <v>2816</v>
      </c>
      <c r="C809" t="s">
        <v>262</v>
      </c>
      <c r="D809" t="s">
        <v>29</v>
      </c>
      <c r="E809" t="s">
        <v>151</v>
      </c>
      <c r="F809" s="8">
        <v>1</v>
      </c>
      <c r="G809">
        <v>1</v>
      </c>
      <c r="H809">
        <v>1</v>
      </c>
      <c r="R809" t="str">
        <f>IF(COUNTIF($R$5:R808,D809)=0,D809,"\I:")</f>
        <v>\I:</v>
      </c>
      <c r="S809" t="str" cm="1">
        <f t="array" ref="S809">IFERROR("IEA PRODUCT: " &amp; getlist(R809,'Pri flows'!$I$3:$J$68,2),"")</f>
        <v/>
      </c>
      <c r="T809" t="s">
        <v>109</v>
      </c>
      <c r="V809" t="str">
        <f t="shared" si="15"/>
        <v/>
      </c>
    </row>
    <row r="810" spans="2:22">
      <c r="B810" t="s">
        <v>2816</v>
      </c>
      <c r="C810" t="s">
        <v>263</v>
      </c>
      <c r="D810" t="s">
        <v>52</v>
      </c>
      <c r="E810" t="s">
        <v>145</v>
      </c>
      <c r="F810" s="8">
        <v>1</v>
      </c>
      <c r="G810">
        <v>1</v>
      </c>
      <c r="H810">
        <v>1</v>
      </c>
      <c r="R810" t="str">
        <f>IF(COUNTIF($R$5:R809,D810)=0,D810,"\I:")</f>
        <v>\I:</v>
      </c>
      <c r="S810" t="str" cm="1">
        <f t="array" ref="S810">IFERROR("IEA PRODUCT: " &amp; getlist(R810,'Pri flows'!$I$3:$J$68,2),"")</f>
        <v/>
      </c>
      <c r="T810" t="s">
        <v>109</v>
      </c>
      <c r="V810" t="str">
        <f t="shared" si="15"/>
        <v/>
      </c>
    </row>
    <row r="811" spans="2:22">
      <c r="B811" t="s">
        <v>2816</v>
      </c>
      <c r="C811" t="s">
        <v>264</v>
      </c>
      <c r="D811" t="s">
        <v>34</v>
      </c>
      <c r="E811" t="s">
        <v>152</v>
      </c>
      <c r="F811" s="8">
        <v>1</v>
      </c>
      <c r="G811">
        <v>1</v>
      </c>
      <c r="H811">
        <v>1</v>
      </c>
      <c r="R811" t="str">
        <f>IF(COUNTIF($R$5:R810,D811)=0,D811,"\I:")</f>
        <v>\I:</v>
      </c>
      <c r="S811" t="str" cm="1">
        <f t="array" ref="S811">IFERROR("IEA PRODUCT: " &amp; getlist(R811,'Pri flows'!$I$3:$J$68,2),"")</f>
        <v/>
      </c>
      <c r="T811" t="s">
        <v>109</v>
      </c>
      <c r="V811" t="str">
        <f t="shared" si="15"/>
        <v/>
      </c>
    </row>
    <row r="812" spans="2:22">
      <c r="B812" t="s">
        <v>2816</v>
      </c>
      <c r="C812" t="s">
        <v>265</v>
      </c>
      <c r="D812" t="s">
        <v>39</v>
      </c>
      <c r="E812" t="s">
        <v>147</v>
      </c>
      <c r="F812" s="8">
        <v>0.999</v>
      </c>
      <c r="G812">
        <v>1</v>
      </c>
      <c r="H812">
        <v>1</v>
      </c>
      <c r="R812" t="str">
        <f>IF(COUNTIF($R$5:R811,D812)=0,D812,"\I:")</f>
        <v>\I:</v>
      </c>
      <c r="S812" t="str" cm="1">
        <f t="array" ref="S812">IFERROR("IEA PRODUCT: " &amp; getlist(R812,'Pri flows'!$I$3:$J$68,2),"")</f>
        <v/>
      </c>
      <c r="T812" t="s">
        <v>109</v>
      </c>
      <c r="V812" t="str">
        <f t="shared" si="15"/>
        <v/>
      </c>
    </row>
    <row r="813" spans="2:22">
      <c r="B813" t="s">
        <v>2816</v>
      </c>
      <c r="D813" t="s">
        <v>11</v>
      </c>
      <c r="E813" t="s">
        <v>147</v>
      </c>
      <c r="F813" s="8">
        <v>1E-3</v>
      </c>
      <c r="R813" t="str">
        <f>IF(COUNTIF($R$5:R812,D813)=0,D813,"\I:")</f>
        <v>\I:</v>
      </c>
      <c r="S813" t="str" cm="1">
        <f t="array" ref="S813">IFERROR("IEA PRODUCT: " &amp; getlist(R813,'Pri flows'!$I$3:$J$68,2),"")</f>
        <v/>
      </c>
      <c r="T813" t="s">
        <v>109</v>
      </c>
      <c r="V813" t="str">
        <f t="shared" si="15"/>
        <v/>
      </c>
    </row>
    <row r="814" spans="2:22">
      <c r="B814" t="s">
        <v>2816</v>
      </c>
      <c r="C814" t="s">
        <v>266</v>
      </c>
      <c r="D814" t="s">
        <v>41</v>
      </c>
      <c r="E814" t="s">
        <v>148</v>
      </c>
      <c r="F814" s="8">
        <v>0.93700000000000006</v>
      </c>
      <c r="G814">
        <v>1</v>
      </c>
      <c r="H814">
        <v>1</v>
      </c>
      <c r="R814" t="str">
        <f>IF(COUNTIF($R$5:R813,D814)=0,D814,"\I:")</f>
        <v>\I:</v>
      </c>
      <c r="S814" t="str" cm="1">
        <f t="array" ref="S814">IFERROR("IEA PRODUCT: " &amp; getlist(R814,'Pri flows'!$I$3:$J$68,2),"")</f>
        <v/>
      </c>
      <c r="T814" t="s">
        <v>109</v>
      </c>
      <c r="V814" t="str">
        <f t="shared" si="15"/>
        <v/>
      </c>
    </row>
    <row r="815" spans="2:22">
      <c r="B815" t="s">
        <v>2816</v>
      </c>
      <c r="D815" t="s">
        <v>58</v>
      </c>
      <c r="E815" t="s">
        <v>148</v>
      </c>
      <c r="F815" s="8">
        <v>6.3E-2</v>
      </c>
      <c r="R815" t="str">
        <f>IF(COUNTIF($R$5:R814,D815)=0,D815,"\I:")</f>
        <v>\I:</v>
      </c>
      <c r="S815" t="str" cm="1">
        <f t="array" ref="S815">IFERROR("IEA PRODUCT: " &amp; getlist(R815,'Pri flows'!$I$3:$J$68,2),"")</f>
        <v/>
      </c>
      <c r="T815" t="s">
        <v>109</v>
      </c>
      <c r="V815" t="str">
        <f t="shared" si="15"/>
        <v/>
      </c>
    </row>
    <row r="816" spans="2:22">
      <c r="B816" t="s">
        <v>2816</v>
      </c>
      <c r="C816" t="s">
        <v>267</v>
      </c>
      <c r="D816" t="s">
        <v>55</v>
      </c>
      <c r="E816" t="s">
        <v>33</v>
      </c>
      <c r="F816" s="8">
        <v>0.64500000000000002</v>
      </c>
      <c r="G816">
        <v>1</v>
      </c>
      <c r="H816">
        <v>1</v>
      </c>
      <c r="R816" t="str">
        <f>IF(COUNTIF($R$5:R815,D816)=0,D816,"\I:")</f>
        <v>\I:</v>
      </c>
      <c r="S816" t="str" cm="1">
        <f t="array" ref="S816">IFERROR("IEA PRODUCT: " &amp; getlist(R816,'Pri flows'!$I$3:$J$68,2),"")</f>
        <v/>
      </c>
      <c r="T816" t="s">
        <v>109</v>
      </c>
      <c r="V816" t="str">
        <f t="shared" si="15"/>
        <v/>
      </c>
    </row>
    <row r="817" spans="2:22">
      <c r="B817" t="s">
        <v>2816</v>
      </c>
      <c r="D817" t="s">
        <v>37</v>
      </c>
      <c r="E817" t="s">
        <v>33</v>
      </c>
      <c r="F817" s="8">
        <v>0.35499999999999998</v>
      </c>
      <c r="R817" t="str">
        <f>IF(COUNTIF($R$5:R816,D817)=0,D817,"\I:")</f>
        <v>\I:</v>
      </c>
      <c r="S817" t="str" cm="1">
        <f t="array" ref="S817">IFERROR("IEA PRODUCT: " &amp; getlist(R817,'Pri flows'!$I$3:$J$68,2),"")</f>
        <v/>
      </c>
      <c r="T817" t="s">
        <v>109</v>
      </c>
      <c r="V817" t="str">
        <f t="shared" si="15"/>
        <v/>
      </c>
    </row>
    <row r="818" spans="2:22">
      <c r="B818" t="s">
        <v>2816</v>
      </c>
      <c r="C818" t="s">
        <v>268</v>
      </c>
      <c r="D818" t="s">
        <v>6</v>
      </c>
      <c r="E818" t="s">
        <v>8</v>
      </c>
      <c r="F818" s="8">
        <v>1</v>
      </c>
      <c r="G818">
        <v>1</v>
      </c>
      <c r="H818">
        <v>1</v>
      </c>
      <c r="R818" t="str">
        <f>IF(COUNTIF($R$5:R817,D818)=0,D818,"\I:")</f>
        <v>\I:</v>
      </c>
      <c r="S818" t="str" cm="1">
        <f t="array" ref="S818">IFERROR("IEA PRODUCT: " &amp; getlist(R818,'Pri flows'!$I$3:$J$68,2),"")</f>
        <v/>
      </c>
      <c r="T818" t="s">
        <v>109</v>
      </c>
      <c r="V818" t="str">
        <f t="shared" si="15"/>
        <v/>
      </c>
    </row>
    <row r="819" spans="2:22">
      <c r="B819" t="s">
        <v>2816</v>
      </c>
      <c r="C819" t="s">
        <v>269</v>
      </c>
      <c r="D819" t="s">
        <v>15</v>
      </c>
      <c r="E819" t="s">
        <v>176</v>
      </c>
      <c r="F819" s="8">
        <v>1</v>
      </c>
      <c r="G819">
        <v>1</v>
      </c>
      <c r="H819">
        <v>1</v>
      </c>
      <c r="R819" t="str">
        <f>IF(COUNTIF($R$5:R818,D819)=0,D819,"\I:")</f>
        <v>\I:</v>
      </c>
      <c r="S819" t="str" cm="1">
        <f t="array" ref="S819">IFERROR("IEA PRODUCT: " &amp; getlist(R819,'Pri flows'!$I$3:$J$68,2),"")</f>
        <v/>
      </c>
      <c r="T819" t="s">
        <v>109</v>
      </c>
      <c r="V819" t="str">
        <f t="shared" si="15"/>
        <v/>
      </c>
    </row>
    <row r="820" spans="2:22">
      <c r="B820" t="s">
        <v>2816</v>
      </c>
      <c r="C820" t="s">
        <v>271</v>
      </c>
      <c r="D820" t="s">
        <v>30</v>
      </c>
      <c r="E820" t="s">
        <v>31</v>
      </c>
      <c r="F820" s="8">
        <v>1</v>
      </c>
      <c r="G820">
        <v>1</v>
      </c>
      <c r="H820">
        <v>1</v>
      </c>
      <c r="R820" t="str">
        <f>IF(COUNTIF($R$5:R819,D820)=0,D820,"\I:")</f>
        <v>\I:</v>
      </c>
      <c r="S820" t="str" cm="1">
        <f t="array" ref="S820">IFERROR("IEA PRODUCT: " &amp; getlist(R820,'Pri flows'!$I$3:$J$68,2),"")</f>
        <v/>
      </c>
      <c r="T820" t="s">
        <v>109</v>
      </c>
      <c r="V820" t="str">
        <f t="shared" si="15"/>
        <v/>
      </c>
    </row>
    <row r="821" spans="2:22">
      <c r="B821" t="s">
        <v>2816</v>
      </c>
      <c r="C821" t="s">
        <v>272</v>
      </c>
      <c r="D821" t="s">
        <v>39</v>
      </c>
      <c r="E821" t="s">
        <v>26</v>
      </c>
      <c r="F821" s="8">
        <v>0.97599999999999998</v>
      </c>
      <c r="G821">
        <v>1</v>
      </c>
      <c r="H821">
        <v>1</v>
      </c>
      <c r="R821" t="str">
        <f>IF(COUNTIF($R$5:R820,D821)=0,D821,"\I:")</f>
        <v>\I:</v>
      </c>
      <c r="S821" t="str" cm="1">
        <f t="array" ref="S821">IFERROR("IEA PRODUCT: " &amp; getlist(R821,'Pri flows'!$I$3:$J$68,2),"")</f>
        <v/>
      </c>
      <c r="T821" t="s">
        <v>109</v>
      </c>
      <c r="V821" t="str">
        <f t="shared" si="15"/>
        <v/>
      </c>
    </row>
    <row r="822" spans="2:22">
      <c r="B822" t="s">
        <v>2816</v>
      </c>
      <c r="D822" t="s">
        <v>11</v>
      </c>
      <c r="E822" t="s">
        <v>26</v>
      </c>
      <c r="F822" s="8">
        <v>2.4E-2</v>
      </c>
      <c r="R822" t="str">
        <f>IF(COUNTIF($R$5:R821,D822)=0,D822,"\I:")</f>
        <v>\I:</v>
      </c>
      <c r="S822" t="str" cm="1">
        <f t="array" ref="S822">IFERROR("IEA PRODUCT: " &amp; getlist(R822,'Pri flows'!$I$3:$J$68,2),"")</f>
        <v/>
      </c>
      <c r="T822" t="s">
        <v>109</v>
      </c>
      <c r="V822" t="str">
        <f t="shared" si="15"/>
        <v/>
      </c>
    </row>
    <row r="823" spans="2:22">
      <c r="B823" t="s">
        <v>2816</v>
      </c>
      <c r="C823" t="s">
        <v>273</v>
      </c>
      <c r="D823" t="s">
        <v>48</v>
      </c>
      <c r="E823" t="s">
        <v>49</v>
      </c>
      <c r="F823" s="8">
        <v>1</v>
      </c>
      <c r="G823">
        <v>1</v>
      </c>
      <c r="H823">
        <v>1</v>
      </c>
      <c r="R823" t="str">
        <f>IF(COUNTIF($R$5:R822,D823)=0,D823,"\I:")</f>
        <v>\I:</v>
      </c>
      <c r="S823" t="str" cm="1">
        <f t="array" ref="S823">IFERROR("IEA PRODUCT: " &amp; getlist(R823,'Pri flows'!$I$3:$J$68,2),"")</f>
        <v/>
      </c>
      <c r="T823" t="s">
        <v>109</v>
      </c>
      <c r="V823" t="str">
        <f t="shared" si="15"/>
        <v/>
      </c>
    </row>
    <row r="824" spans="2:22">
      <c r="B824" t="s">
        <v>2816</v>
      </c>
      <c r="C824" t="s">
        <v>274</v>
      </c>
      <c r="D824" t="s">
        <v>54</v>
      </c>
      <c r="E824" t="s">
        <v>21</v>
      </c>
      <c r="F824" s="8">
        <v>0.55500000000000005</v>
      </c>
      <c r="G824">
        <v>1</v>
      </c>
      <c r="H824">
        <v>1</v>
      </c>
      <c r="R824" t="str">
        <f>IF(COUNTIF($R$5:R823,D824)=0,D824,"\I:")</f>
        <v>\I:</v>
      </c>
      <c r="S824" t="str" cm="1">
        <f t="array" ref="S824">IFERROR("IEA PRODUCT: " &amp; getlist(R824,'Pri flows'!$I$3:$J$68,2),"")</f>
        <v/>
      </c>
      <c r="T824" t="s">
        <v>109</v>
      </c>
      <c r="V824" t="str">
        <f t="shared" si="15"/>
        <v/>
      </c>
    </row>
    <row r="825" spans="2:22">
      <c r="B825" t="s">
        <v>2816</v>
      </c>
      <c r="D825" t="s">
        <v>58</v>
      </c>
      <c r="E825" t="s">
        <v>21</v>
      </c>
      <c r="F825" s="8">
        <v>0.42199999999999999</v>
      </c>
      <c r="R825" t="str">
        <f>IF(COUNTIF($R$5:R824,D825)=0,D825,"\I:")</f>
        <v>\I:</v>
      </c>
      <c r="S825" t="str" cm="1">
        <f t="array" ref="S825">IFERROR("IEA PRODUCT: " &amp; getlist(R825,'Pri flows'!$I$3:$J$68,2),"")</f>
        <v/>
      </c>
      <c r="T825" t="s">
        <v>109</v>
      </c>
      <c r="V825" t="str">
        <f t="shared" si="15"/>
        <v/>
      </c>
    </row>
    <row r="826" spans="2:22">
      <c r="B826" t="s">
        <v>2816</v>
      </c>
      <c r="D826" t="s">
        <v>50</v>
      </c>
      <c r="E826" t="s">
        <v>21</v>
      </c>
      <c r="F826" s="8">
        <v>2.3E-2</v>
      </c>
      <c r="R826" t="str">
        <f>IF(COUNTIF($R$5:R825,D826)=0,D826,"\I:")</f>
        <v>\I:</v>
      </c>
      <c r="S826" t="str" cm="1">
        <f t="array" ref="S826">IFERROR("IEA PRODUCT: " &amp; getlist(R826,'Pri flows'!$I$3:$J$68,2),"")</f>
        <v/>
      </c>
      <c r="T826" t="s">
        <v>109</v>
      </c>
      <c r="V826" t="str">
        <f t="shared" si="15"/>
        <v/>
      </c>
    </row>
    <row r="827" spans="2:22">
      <c r="B827" t="s">
        <v>2816</v>
      </c>
      <c r="C827" t="s">
        <v>276</v>
      </c>
      <c r="D827" t="s">
        <v>41</v>
      </c>
      <c r="E827" t="s">
        <v>207</v>
      </c>
      <c r="F827" s="8">
        <v>1</v>
      </c>
      <c r="G827">
        <v>1</v>
      </c>
      <c r="H827">
        <v>1</v>
      </c>
      <c r="R827" t="str">
        <f>IF(COUNTIF($R$5:R826,D827)=0,D827,"\I:")</f>
        <v>\I:</v>
      </c>
      <c r="S827" t="str" cm="1">
        <f t="array" ref="S827">IFERROR("IEA PRODUCT: " &amp; getlist(R827,'Pri flows'!$I$3:$J$68,2),"")</f>
        <v/>
      </c>
      <c r="T827" t="s">
        <v>109</v>
      </c>
      <c r="V827" t="str">
        <f t="shared" si="15"/>
        <v/>
      </c>
    </row>
    <row r="828" spans="2:22">
      <c r="B828" t="s">
        <v>2816</v>
      </c>
      <c r="C828" t="s">
        <v>509</v>
      </c>
      <c r="D828" t="s">
        <v>510</v>
      </c>
      <c r="E828" t="s">
        <v>511</v>
      </c>
      <c r="F828" s="8">
        <v>1</v>
      </c>
      <c r="G828">
        <v>1</v>
      </c>
      <c r="H828">
        <v>1</v>
      </c>
      <c r="R828" t="str">
        <f>IF(COUNTIF($R$5:R827,D828)=0,D828,"\I:")</f>
        <v>\I:</v>
      </c>
      <c r="S828" t="str" cm="1">
        <f t="array" ref="S828">IFERROR("IEA PRODUCT: " &amp; getlist(R828,'Pri flows'!$I$3:$J$68,2),"")</f>
        <v/>
      </c>
      <c r="T828" t="s">
        <v>109</v>
      </c>
      <c r="V828" t="str">
        <f t="shared" si="15"/>
        <v/>
      </c>
    </row>
    <row r="829" spans="2:22">
      <c r="B829" t="s">
        <v>2816</v>
      </c>
      <c r="C829" t="s">
        <v>277</v>
      </c>
      <c r="D829" t="s">
        <v>60</v>
      </c>
      <c r="E829" t="s">
        <v>61</v>
      </c>
      <c r="F829" s="8">
        <v>1</v>
      </c>
      <c r="G829">
        <v>1</v>
      </c>
      <c r="H829">
        <v>1</v>
      </c>
      <c r="R829" t="str">
        <f>IF(COUNTIF($R$5:R828,D829)=0,D829,"\I:")</f>
        <v>\I:</v>
      </c>
      <c r="S829" t="str" cm="1">
        <f t="array" ref="S829">IFERROR("IEA PRODUCT: " &amp; getlist(R829,'Pri flows'!$I$3:$J$68,2),"")</f>
        <v/>
      </c>
      <c r="T829" t="s">
        <v>109</v>
      </c>
      <c r="V829" t="str">
        <f t="shared" si="15"/>
        <v/>
      </c>
    </row>
    <row r="830" spans="2:22">
      <c r="B830" t="s">
        <v>2816</v>
      </c>
      <c r="C830" t="s">
        <v>278</v>
      </c>
      <c r="D830" t="s">
        <v>62</v>
      </c>
      <c r="E830" t="s">
        <v>63</v>
      </c>
      <c r="F830" s="8">
        <v>1</v>
      </c>
      <c r="G830">
        <v>1</v>
      </c>
      <c r="H830">
        <v>1</v>
      </c>
      <c r="R830" t="str">
        <f>IF(COUNTIF($R$5:R829,D830)=0,D830,"\I:")</f>
        <v>\I:</v>
      </c>
      <c r="S830" t="str" cm="1">
        <f t="array" ref="S830">IFERROR("IEA PRODUCT: " &amp; getlist(R830,'Pri flows'!$I$3:$J$68,2),"")</f>
        <v/>
      </c>
      <c r="T830" t="s">
        <v>109</v>
      </c>
      <c r="V830" t="str">
        <f t="shared" si="15"/>
        <v/>
      </c>
    </row>
    <row r="831" spans="2:22">
      <c r="B831" t="s">
        <v>2816</v>
      </c>
      <c r="C831" t="s">
        <v>279</v>
      </c>
      <c r="D831" t="s">
        <v>16</v>
      </c>
      <c r="E831" t="s">
        <v>68</v>
      </c>
      <c r="F831" s="8">
        <v>1</v>
      </c>
      <c r="G831">
        <v>1</v>
      </c>
      <c r="H831">
        <v>1</v>
      </c>
      <c r="R831" t="str">
        <f>IF(COUNTIF($R$5:R830,D831)=0,D831,"\I:")</f>
        <v>\I:</v>
      </c>
      <c r="S831" t="str" cm="1">
        <f t="array" ref="S831">IFERROR("IEA PRODUCT: " &amp; getlist(R831,'Pri flows'!$I$3:$J$68,2),"")</f>
        <v/>
      </c>
      <c r="T831" t="s">
        <v>109</v>
      </c>
      <c r="V831" t="str">
        <f t="shared" si="15"/>
        <v/>
      </c>
    </row>
    <row r="832" spans="2:22">
      <c r="B832" t="s">
        <v>2816</v>
      </c>
      <c r="C832" t="s">
        <v>280</v>
      </c>
      <c r="D832" t="s">
        <v>55</v>
      </c>
      <c r="E832" t="s">
        <v>67</v>
      </c>
      <c r="F832" s="8">
        <v>0.96199999999999997</v>
      </c>
      <c r="G832">
        <v>1</v>
      </c>
      <c r="H832">
        <v>1</v>
      </c>
      <c r="R832" t="str">
        <f>IF(COUNTIF($R$5:R831,D832)=0,D832,"\I:")</f>
        <v>\I:</v>
      </c>
      <c r="S832" t="str" cm="1">
        <f t="array" ref="S832">IFERROR("IEA PRODUCT: " &amp; getlist(R832,'Pri flows'!$I$3:$J$68,2),"")</f>
        <v/>
      </c>
      <c r="T832" t="s">
        <v>109</v>
      </c>
      <c r="V832" t="str">
        <f t="shared" si="15"/>
        <v/>
      </c>
    </row>
    <row r="833" spans="2:22">
      <c r="B833" t="s">
        <v>2816</v>
      </c>
      <c r="D833" t="s">
        <v>32</v>
      </c>
      <c r="E833" t="s">
        <v>67</v>
      </c>
      <c r="F833" s="8">
        <v>1.9E-2</v>
      </c>
      <c r="R833" t="str">
        <f>IF(COUNTIF($R$5:R832,D833)=0,D833,"\I:")</f>
        <v>\I:</v>
      </c>
      <c r="S833" t="str" cm="1">
        <f t="array" ref="S833">IFERROR("IEA PRODUCT: " &amp; getlist(R833,'Pri flows'!$I$3:$J$68,2),"")</f>
        <v/>
      </c>
      <c r="T833" t="s">
        <v>109</v>
      </c>
      <c r="V833" t="str">
        <f t="shared" si="15"/>
        <v/>
      </c>
    </row>
    <row r="834" spans="2:22">
      <c r="B834" t="s">
        <v>2816</v>
      </c>
      <c r="D834" t="s">
        <v>11</v>
      </c>
      <c r="E834" t="s">
        <v>67</v>
      </c>
      <c r="F834" s="8">
        <v>1.7999999999999999E-2</v>
      </c>
      <c r="R834" t="str">
        <f>IF(COUNTIF($R$5:R833,D834)=0,D834,"\I:")</f>
        <v>\I:</v>
      </c>
      <c r="S834" t="str" cm="1">
        <f t="array" ref="S834">IFERROR("IEA PRODUCT: " &amp; getlist(R834,'Pri flows'!$I$3:$J$68,2),"")</f>
        <v/>
      </c>
      <c r="T834" t="s">
        <v>109</v>
      </c>
      <c r="V834" t="str">
        <f t="shared" si="15"/>
        <v/>
      </c>
    </row>
    <row r="835" spans="2:22">
      <c r="B835" t="s">
        <v>2816</v>
      </c>
      <c r="C835" t="s">
        <v>281</v>
      </c>
      <c r="D835" t="s">
        <v>6</v>
      </c>
      <c r="E835" t="s">
        <v>66</v>
      </c>
      <c r="F835" s="8">
        <v>0.67</v>
      </c>
      <c r="G835">
        <v>1</v>
      </c>
      <c r="H835">
        <v>1</v>
      </c>
      <c r="R835" t="str">
        <f>IF(COUNTIF($R$5:R834,D835)=0,D835,"\I:")</f>
        <v>\I:</v>
      </c>
      <c r="S835" t="str" cm="1">
        <f t="array" ref="S835">IFERROR("IEA PRODUCT: " &amp; getlist(R835,'Pri flows'!$I$3:$J$68,2),"")</f>
        <v/>
      </c>
      <c r="T835" t="s">
        <v>109</v>
      </c>
      <c r="V835" t="str">
        <f t="shared" si="15"/>
        <v/>
      </c>
    </row>
    <row r="836" spans="2:22">
      <c r="B836" t="s">
        <v>2816</v>
      </c>
      <c r="D836" t="s">
        <v>118</v>
      </c>
      <c r="E836" t="s">
        <v>66</v>
      </c>
      <c r="F836" s="8">
        <v>0.25700000000000001</v>
      </c>
      <c r="R836" t="str">
        <f>IF(COUNTIF($R$5:R835,D836)=0,D836,"\I:")</f>
        <v>\I:</v>
      </c>
      <c r="S836" t="str" cm="1">
        <f t="array" ref="S836">IFERROR("IEA PRODUCT: " &amp; getlist(R836,'Pri flows'!$I$3:$J$68,2),"")</f>
        <v/>
      </c>
      <c r="T836" t="s">
        <v>109</v>
      </c>
      <c r="V836" t="str">
        <f t="shared" ref="V836:V899" si="16">IFERROR(VLOOKUP($R836,$AJ$4:$AL$22,2,FALSE),"")</f>
        <v/>
      </c>
    </row>
    <row r="837" spans="2:22">
      <c r="B837" t="s">
        <v>2816</v>
      </c>
      <c r="D837" t="s">
        <v>15</v>
      </c>
      <c r="E837" t="s">
        <v>66</v>
      </c>
      <c r="F837" s="8">
        <v>7.1999999999999995E-2</v>
      </c>
      <c r="R837" t="str">
        <f>IF(COUNTIF($R$5:R836,D837)=0,D837,"\I:")</f>
        <v>\I:</v>
      </c>
      <c r="S837" t="str" cm="1">
        <f t="array" ref="S837">IFERROR("IEA PRODUCT: " &amp; getlist(R837,'Pri flows'!$I$3:$J$68,2),"")</f>
        <v/>
      </c>
      <c r="T837" t="s">
        <v>109</v>
      </c>
      <c r="V837" t="str">
        <f t="shared" si="16"/>
        <v/>
      </c>
    </row>
    <row r="838" spans="2:22">
      <c r="B838" t="s">
        <v>2816</v>
      </c>
      <c r="C838" t="s">
        <v>282</v>
      </c>
      <c r="D838" t="s">
        <v>5</v>
      </c>
      <c r="E838" t="s">
        <v>69</v>
      </c>
      <c r="F838" s="8">
        <v>1</v>
      </c>
      <c r="G838">
        <v>1</v>
      </c>
      <c r="H838">
        <v>1</v>
      </c>
      <c r="R838" t="str">
        <f>IF(COUNTIF($R$5:R837,D838)=0,D838,"\I:")</f>
        <v>\I:</v>
      </c>
      <c r="S838" t="str" cm="1">
        <f t="array" ref="S838">IFERROR("IEA PRODUCT: " &amp; getlist(R838,'Pri flows'!$I$3:$J$68,2),"")</f>
        <v/>
      </c>
      <c r="T838" t="s">
        <v>109</v>
      </c>
      <c r="V838" t="str">
        <f t="shared" si="16"/>
        <v/>
      </c>
    </row>
    <row r="839" spans="2:22">
      <c r="B839" t="s">
        <v>2816</v>
      </c>
      <c r="C839" t="s">
        <v>283</v>
      </c>
      <c r="D839" t="s">
        <v>29</v>
      </c>
      <c r="E839" t="s">
        <v>71</v>
      </c>
      <c r="F839" s="8">
        <v>1</v>
      </c>
      <c r="G839">
        <v>1</v>
      </c>
      <c r="H839">
        <v>1</v>
      </c>
      <c r="R839" t="str">
        <f>IF(COUNTIF($R$5:R838,D839)=0,D839,"\I:")</f>
        <v>\I:</v>
      </c>
      <c r="S839" t="str" cm="1">
        <f t="array" ref="S839">IFERROR("IEA PRODUCT: " &amp; getlist(R839,'Pri flows'!$I$3:$J$68,2),"")</f>
        <v/>
      </c>
      <c r="T839" t="s">
        <v>109</v>
      </c>
      <c r="V839" t="str">
        <f t="shared" si="16"/>
        <v/>
      </c>
    </row>
    <row r="840" spans="2:22">
      <c r="B840" t="s">
        <v>2816</v>
      </c>
      <c r="C840" t="s">
        <v>284</v>
      </c>
      <c r="D840" t="s">
        <v>30</v>
      </c>
      <c r="E840" t="s">
        <v>72</v>
      </c>
      <c r="F840" s="8">
        <v>1</v>
      </c>
      <c r="G840">
        <v>1</v>
      </c>
      <c r="H840">
        <v>1</v>
      </c>
      <c r="R840" t="str">
        <f>IF(COUNTIF($R$5:R839,D840)=0,D840,"\I:")</f>
        <v>\I:</v>
      </c>
      <c r="S840" t="str" cm="1">
        <f t="array" ref="S840">IFERROR("IEA PRODUCT: " &amp; getlist(R840,'Pri flows'!$I$3:$J$68,2),"")</f>
        <v/>
      </c>
      <c r="T840" t="s">
        <v>109</v>
      </c>
      <c r="V840" t="str">
        <f t="shared" si="16"/>
        <v/>
      </c>
    </row>
    <row r="841" spans="2:22">
      <c r="B841" t="s">
        <v>2816</v>
      </c>
      <c r="C841" t="s">
        <v>285</v>
      </c>
      <c r="D841" t="s">
        <v>39</v>
      </c>
      <c r="E841" t="s">
        <v>70</v>
      </c>
      <c r="F841" s="8">
        <v>0.96799999999999997</v>
      </c>
      <c r="G841">
        <v>1</v>
      </c>
      <c r="H841">
        <v>1</v>
      </c>
      <c r="R841" t="str">
        <f>IF(COUNTIF($R$5:R840,D841)=0,D841,"\I:")</f>
        <v>\I:</v>
      </c>
      <c r="S841" t="str" cm="1">
        <f t="array" ref="S841">IFERROR("IEA PRODUCT: " &amp; getlist(R841,'Pri flows'!$I$3:$J$68,2),"")</f>
        <v/>
      </c>
      <c r="T841" t="s">
        <v>109</v>
      </c>
      <c r="V841" t="str">
        <f t="shared" si="16"/>
        <v/>
      </c>
    </row>
    <row r="842" spans="2:22">
      <c r="B842" t="s">
        <v>2816</v>
      </c>
      <c r="D842" t="s">
        <v>19</v>
      </c>
      <c r="E842" t="s">
        <v>70</v>
      </c>
      <c r="F842" s="8">
        <v>2.1999999999999999E-2</v>
      </c>
      <c r="R842" t="str">
        <f>IF(COUNTIF($R$5:R841,D842)=0,D842,"\I:")</f>
        <v>\I:</v>
      </c>
      <c r="S842" t="str" cm="1">
        <f t="array" ref="S842">IFERROR("IEA PRODUCT: " &amp; getlist(R842,'Pri flows'!$I$3:$J$68,2),"")</f>
        <v/>
      </c>
      <c r="T842" t="s">
        <v>109</v>
      </c>
      <c r="V842" t="str">
        <f t="shared" si="16"/>
        <v/>
      </c>
    </row>
    <row r="843" spans="2:22">
      <c r="B843" t="s">
        <v>2816</v>
      </c>
      <c r="D843" t="s">
        <v>57</v>
      </c>
      <c r="E843" t="s">
        <v>70</v>
      </c>
      <c r="F843" s="8">
        <v>0.01</v>
      </c>
      <c r="R843" t="str">
        <f>IF(COUNTIF($R$5:R842,D843)=0,D843,"\I:")</f>
        <v>\I:</v>
      </c>
      <c r="S843" t="str" cm="1">
        <f t="array" ref="S843">IFERROR("IEA PRODUCT: " &amp; getlist(R843,'Pri flows'!$I$3:$J$68,2),"")</f>
        <v/>
      </c>
      <c r="T843" t="s">
        <v>109</v>
      </c>
      <c r="V843" t="str">
        <f t="shared" si="16"/>
        <v/>
      </c>
    </row>
    <row r="844" spans="2:22">
      <c r="B844" t="s">
        <v>2816</v>
      </c>
      <c r="C844" t="s">
        <v>286</v>
      </c>
      <c r="D844" t="s">
        <v>41</v>
      </c>
      <c r="E844" t="s">
        <v>203</v>
      </c>
      <c r="F844" s="8">
        <v>0.64</v>
      </c>
      <c r="G844">
        <v>1</v>
      </c>
      <c r="H844">
        <v>1</v>
      </c>
      <c r="R844" t="str">
        <f>IF(COUNTIF($R$5:R843,D844)=0,D844,"\I:")</f>
        <v>\I:</v>
      </c>
      <c r="S844" t="str" cm="1">
        <f t="array" ref="S844">IFERROR("IEA PRODUCT: " &amp; getlist(R844,'Pri flows'!$I$3:$J$68,2),"")</f>
        <v/>
      </c>
      <c r="T844" t="s">
        <v>109</v>
      </c>
      <c r="V844" t="str">
        <f t="shared" si="16"/>
        <v/>
      </c>
    </row>
    <row r="845" spans="2:22">
      <c r="B845" t="s">
        <v>2816</v>
      </c>
      <c r="D845" t="s">
        <v>43</v>
      </c>
      <c r="E845" t="s">
        <v>203</v>
      </c>
      <c r="F845" s="8">
        <v>0.13800000000000001</v>
      </c>
      <c r="R845" t="str">
        <f>IF(COUNTIF($R$5:R844,D845)=0,D845,"\I:")</f>
        <v>\I:</v>
      </c>
      <c r="S845" t="str" cm="1">
        <f t="array" ref="S845">IFERROR("IEA PRODUCT: " &amp; getlist(R845,'Pri flows'!$I$3:$J$68,2),"")</f>
        <v/>
      </c>
      <c r="T845" t="s">
        <v>109</v>
      </c>
      <c r="V845" t="str">
        <f t="shared" si="16"/>
        <v/>
      </c>
    </row>
    <row r="846" spans="2:22">
      <c r="B846" t="s">
        <v>2816</v>
      </c>
      <c r="D846" t="s">
        <v>54</v>
      </c>
      <c r="E846" t="s">
        <v>203</v>
      </c>
      <c r="F846" s="8">
        <v>9.5000000000000001E-2</v>
      </c>
      <c r="R846" t="str">
        <f>IF(COUNTIF($R$5:R845,D846)=0,D846,"\I:")</f>
        <v>\I:</v>
      </c>
      <c r="S846" t="str" cm="1">
        <f t="array" ref="S846">IFERROR("IEA PRODUCT: " &amp; getlist(R846,'Pri flows'!$I$3:$J$68,2),"")</f>
        <v/>
      </c>
      <c r="T846" t="s">
        <v>109</v>
      </c>
      <c r="V846" t="str">
        <f t="shared" si="16"/>
        <v/>
      </c>
    </row>
    <row r="847" spans="2:22">
      <c r="B847" t="s">
        <v>2816</v>
      </c>
      <c r="D847" t="s">
        <v>58</v>
      </c>
      <c r="E847" t="s">
        <v>203</v>
      </c>
      <c r="F847" s="8">
        <v>7.9000000000000001E-2</v>
      </c>
      <c r="R847" t="str">
        <f>IF(COUNTIF($R$5:R846,D847)=0,D847,"\I:")</f>
        <v>\I:</v>
      </c>
      <c r="S847" t="str" cm="1">
        <f t="array" ref="S847">IFERROR("IEA PRODUCT: " &amp; getlist(R847,'Pri flows'!$I$3:$J$68,2),"")</f>
        <v/>
      </c>
      <c r="T847" t="s">
        <v>109</v>
      </c>
      <c r="V847" t="str">
        <f t="shared" si="16"/>
        <v/>
      </c>
    </row>
    <row r="848" spans="2:22">
      <c r="B848" t="s">
        <v>2816</v>
      </c>
      <c r="D848" t="s">
        <v>34</v>
      </c>
      <c r="E848" t="s">
        <v>203</v>
      </c>
      <c r="F848" s="8">
        <v>4.3999999999999997E-2</v>
      </c>
      <c r="R848" t="str">
        <f>IF(COUNTIF($R$5:R847,D848)=0,D848,"\I:")</f>
        <v>\I:</v>
      </c>
      <c r="S848" t="str" cm="1">
        <f t="array" ref="S848">IFERROR("IEA PRODUCT: " &amp; getlist(R848,'Pri flows'!$I$3:$J$68,2),"")</f>
        <v/>
      </c>
      <c r="T848" t="s">
        <v>109</v>
      </c>
      <c r="V848" t="str">
        <f t="shared" si="16"/>
        <v/>
      </c>
    </row>
    <row r="849" spans="2:22">
      <c r="B849" t="s">
        <v>2816</v>
      </c>
      <c r="D849" t="s">
        <v>52</v>
      </c>
      <c r="E849" t="s">
        <v>203</v>
      </c>
      <c r="F849" s="8">
        <v>4.0000000000000001E-3</v>
      </c>
      <c r="R849" t="str">
        <f>IF(COUNTIF($R$5:R848,D849)=0,D849,"\I:")</f>
        <v>\I:</v>
      </c>
      <c r="S849" t="str" cm="1">
        <f t="array" ref="S849">IFERROR("IEA PRODUCT: " &amp; getlist(R849,'Pri flows'!$I$3:$J$68,2),"")</f>
        <v/>
      </c>
      <c r="T849" t="s">
        <v>109</v>
      </c>
      <c r="V849" t="str">
        <f t="shared" si="16"/>
        <v/>
      </c>
    </row>
    <row r="850" spans="2:22">
      <c r="B850" t="s">
        <v>2816</v>
      </c>
      <c r="C850" t="s">
        <v>287</v>
      </c>
      <c r="D850" t="s">
        <v>53</v>
      </c>
      <c r="E850" t="s">
        <v>130</v>
      </c>
      <c r="F850" s="8">
        <v>1</v>
      </c>
      <c r="G850">
        <v>1</v>
      </c>
      <c r="H850">
        <v>1</v>
      </c>
      <c r="R850" t="str">
        <f>IF(COUNTIF($R$5:R849,D850)=0,D850,"\I:")</f>
        <v>\I:</v>
      </c>
      <c r="S850" t="str" cm="1">
        <f t="array" ref="S850">IFERROR("IEA PRODUCT: " &amp; getlist(R850,'Pri flows'!$I$3:$J$68,2),"")</f>
        <v/>
      </c>
      <c r="T850" t="s">
        <v>109</v>
      </c>
      <c r="V850" t="str">
        <f t="shared" si="16"/>
        <v/>
      </c>
    </row>
    <row r="851" spans="2:22">
      <c r="B851" t="s">
        <v>2816</v>
      </c>
      <c r="C851" t="s">
        <v>516</v>
      </c>
      <c r="D851" t="s">
        <v>510</v>
      </c>
      <c r="E851" t="s">
        <v>517</v>
      </c>
      <c r="F851" s="8">
        <v>1</v>
      </c>
      <c r="G851">
        <v>1</v>
      </c>
      <c r="H851">
        <v>1</v>
      </c>
      <c r="R851" t="str">
        <f>IF(COUNTIF($R$5:R850,D851)=0,D851,"\I:")</f>
        <v>\I:</v>
      </c>
      <c r="S851" t="str" cm="1">
        <f t="array" ref="S851">IFERROR("IEA PRODUCT: " &amp; getlist(R851,'Pri flows'!$I$3:$J$68,2),"")</f>
        <v/>
      </c>
      <c r="T851" t="s">
        <v>109</v>
      </c>
      <c r="V851" t="str">
        <f t="shared" si="16"/>
        <v/>
      </c>
    </row>
    <row r="852" spans="2:22">
      <c r="B852" t="s">
        <v>2816</v>
      </c>
      <c r="C852" t="s">
        <v>289</v>
      </c>
      <c r="D852" t="s">
        <v>62</v>
      </c>
      <c r="E852" t="s">
        <v>74</v>
      </c>
      <c r="F852" s="8">
        <v>1</v>
      </c>
      <c r="G852">
        <v>1</v>
      </c>
      <c r="H852">
        <v>1</v>
      </c>
      <c r="R852" t="str">
        <f>IF(COUNTIF($R$5:R851,D852)=0,D852,"\I:")</f>
        <v>\I:</v>
      </c>
      <c r="S852" t="str" cm="1">
        <f t="array" ref="S852">IFERROR("IEA PRODUCT: " &amp; getlist(R852,'Pri flows'!$I$3:$J$68,2),"")</f>
        <v/>
      </c>
      <c r="T852" t="s">
        <v>109</v>
      </c>
      <c r="V852" t="str">
        <f t="shared" si="16"/>
        <v/>
      </c>
    </row>
    <row r="853" spans="2:22">
      <c r="B853" t="s">
        <v>2816</v>
      </c>
      <c r="C853" t="s">
        <v>290</v>
      </c>
      <c r="D853" t="s">
        <v>55</v>
      </c>
      <c r="E853" t="s">
        <v>137</v>
      </c>
      <c r="F853" s="8">
        <v>1</v>
      </c>
      <c r="G853">
        <v>1</v>
      </c>
      <c r="H853">
        <v>1</v>
      </c>
      <c r="R853" t="str">
        <f>IF(COUNTIF($R$5:R852,D853)=0,D853,"\I:")</f>
        <v>\I:</v>
      </c>
      <c r="S853" t="str" cm="1">
        <f t="array" ref="S853">IFERROR("IEA PRODUCT: " &amp; getlist(R853,'Pri flows'!$I$3:$J$68,2),"")</f>
        <v/>
      </c>
      <c r="T853" t="s">
        <v>109</v>
      </c>
      <c r="V853" t="str">
        <f t="shared" si="16"/>
        <v/>
      </c>
    </row>
    <row r="854" spans="2:22">
      <c r="B854" t="s">
        <v>2816</v>
      </c>
      <c r="C854" t="s">
        <v>292</v>
      </c>
      <c r="D854" t="s">
        <v>5</v>
      </c>
      <c r="E854" t="s">
        <v>140</v>
      </c>
      <c r="F854" s="8">
        <v>1</v>
      </c>
      <c r="G854">
        <v>1</v>
      </c>
      <c r="H854">
        <v>1</v>
      </c>
      <c r="R854" t="str">
        <f>IF(COUNTIF($R$5:R853,D854)=0,D854,"\I:")</f>
        <v>\I:</v>
      </c>
      <c r="S854" t="str" cm="1">
        <f t="array" ref="S854">IFERROR("IEA PRODUCT: " &amp; getlist(R854,'Pri flows'!$I$3:$J$68,2),"")</f>
        <v/>
      </c>
      <c r="T854" t="s">
        <v>109</v>
      </c>
      <c r="V854" t="str">
        <f t="shared" si="16"/>
        <v/>
      </c>
    </row>
    <row r="855" spans="2:22">
      <c r="B855" t="s">
        <v>2816</v>
      </c>
      <c r="C855" t="s">
        <v>295</v>
      </c>
      <c r="D855" t="s">
        <v>52</v>
      </c>
      <c r="E855" t="s">
        <v>136</v>
      </c>
      <c r="F855" s="8">
        <v>1</v>
      </c>
      <c r="G855">
        <v>1</v>
      </c>
      <c r="H855">
        <v>1</v>
      </c>
      <c r="R855" t="str">
        <f>IF(COUNTIF($R$5:R854,D855)=0,D855,"\I:")</f>
        <v>\I:</v>
      </c>
      <c r="S855" t="str" cm="1">
        <f t="array" ref="S855">IFERROR("IEA PRODUCT: " &amp; getlist(R855,'Pri flows'!$I$3:$J$68,2),"")</f>
        <v/>
      </c>
      <c r="T855" t="s">
        <v>109</v>
      </c>
      <c r="V855" t="str">
        <f t="shared" si="16"/>
        <v/>
      </c>
    </row>
    <row r="856" spans="2:22">
      <c r="B856" t="s">
        <v>2816</v>
      </c>
      <c r="C856" t="s">
        <v>296</v>
      </c>
      <c r="D856" t="s">
        <v>34</v>
      </c>
      <c r="E856" t="s">
        <v>143</v>
      </c>
      <c r="F856" s="8">
        <v>1</v>
      </c>
      <c r="G856">
        <v>1</v>
      </c>
      <c r="H856">
        <v>1</v>
      </c>
      <c r="R856" t="str">
        <f>IF(COUNTIF($R$5:R855,D856)=0,D856,"\I:")</f>
        <v>\I:</v>
      </c>
      <c r="S856" t="str" cm="1">
        <f t="array" ref="S856">IFERROR("IEA PRODUCT: " &amp; getlist(R856,'Pri flows'!$I$3:$J$68,2),"")</f>
        <v/>
      </c>
      <c r="T856" t="s">
        <v>109</v>
      </c>
      <c r="V856" t="str">
        <f t="shared" si="16"/>
        <v/>
      </c>
    </row>
    <row r="857" spans="2:22">
      <c r="B857" t="s">
        <v>2816</v>
      </c>
      <c r="C857" t="s">
        <v>297</v>
      </c>
      <c r="D857" t="s">
        <v>39</v>
      </c>
      <c r="E857" t="s">
        <v>138</v>
      </c>
      <c r="F857" s="8">
        <v>1</v>
      </c>
      <c r="G857">
        <v>1</v>
      </c>
      <c r="H857">
        <v>1</v>
      </c>
      <c r="R857" t="str">
        <f>IF(COUNTIF($R$5:R856,D857)=0,D857,"\I:")</f>
        <v>\I:</v>
      </c>
      <c r="S857" t="str" cm="1">
        <f t="array" ref="S857">IFERROR("IEA PRODUCT: " &amp; getlist(R857,'Pri flows'!$I$3:$J$68,2),"")</f>
        <v/>
      </c>
      <c r="T857" t="s">
        <v>109</v>
      </c>
      <c r="V857" t="str">
        <f t="shared" si="16"/>
        <v/>
      </c>
    </row>
    <row r="858" spans="2:22">
      <c r="B858" t="s">
        <v>2816</v>
      </c>
      <c r="C858" t="s">
        <v>298</v>
      </c>
      <c r="D858" t="s">
        <v>41</v>
      </c>
      <c r="E858" t="s">
        <v>139</v>
      </c>
      <c r="F858" s="8">
        <v>1</v>
      </c>
      <c r="G858">
        <v>1</v>
      </c>
      <c r="H858">
        <v>1</v>
      </c>
      <c r="R858" t="str">
        <f>IF(COUNTIF($R$5:R857,D858)=0,D858,"\I:")</f>
        <v>\I:</v>
      </c>
      <c r="S858" t="str" cm="1">
        <f t="array" ref="S858">IFERROR("IEA PRODUCT: " &amp; getlist(R858,'Pri flows'!$I$3:$J$68,2),"")</f>
        <v/>
      </c>
      <c r="T858" t="s">
        <v>109</v>
      </c>
      <c r="V858" t="str">
        <f t="shared" si="16"/>
        <v/>
      </c>
    </row>
    <row r="859" spans="2:22">
      <c r="B859" t="s">
        <v>2816</v>
      </c>
      <c r="C859" t="s">
        <v>304</v>
      </c>
      <c r="D859" t="s">
        <v>5</v>
      </c>
      <c r="E859" t="s">
        <v>127</v>
      </c>
      <c r="F859" s="8">
        <v>1</v>
      </c>
      <c r="G859">
        <v>1</v>
      </c>
      <c r="H859">
        <v>1</v>
      </c>
      <c r="R859" t="str">
        <f>IF(COUNTIF($R$5:R858,D859)=0,D859,"\I:")</f>
        <v>\I:</v>
      </c>
      <c r="S859" t="str" cm="1">
        <f t="array" ref="S859">IFERROR("IEA PRODUCT: " &amp; getlist(R859,'Pri flows'!$I$3:$J$68,2),"")</f>
        <v/>
      </c>
      <c r="T859" t="s">
        <v>109</v>
      </c>
      <c r="V859" t="str">
        <f t="shared" si="16"/>
        <v/>
      </c>
    </row>
    <row r="860" spans="2:22">
      <c r="B860" t="s">
        <v>2816</v>
      </c>
      <c r="C860" t="s">
        <v>306</v>
      </c>
      <c r="D860" t="s">
        <v>39</v>
      </c>
      <c r="E860" t="s">
        <v>126</v>
      </c>
      <c r="F860" s="8">
        <v>1</v>
      </c>
      <c r="G860">
        <v>1</v>
      </c>
      <c r="H860">
        <v>1</v>
      </c>
      <c r="R860" t="str">
        <f>IF(COUNTIF($R$5:R859,D860)=0,D860,"\I:")</f>
        <v>\I:</v>
      </c>
      <c r="S860" t="str" cm="1">
        <f t="array" ref="S860">IFERROR("IEA PRODUCT: " &amp; getlist(R860,'Pri flows'!$I$3:$J$68,2),"")</f>
        <v/>
      </c>
      <c r="T860" t="s">
        <v>109</v>
      </c>
      <c r="V860" t="str">
        <f t="shared" si="16"/>
        <v/>
      </c>
    </row>
    <row r="861" spans="2:22">
      <c r="B861" t="s">
        <v>2816</v>
      </c>
      <c r="C861" t="s">
        <v>307</v>
      </c>
      <c r="D861" t="s">
        <v>54</v>
      </c>
      <c r="E861" t="s">
        <v>123</v>
      </c>
      <c r="F861" s="8">
        <v>0.998</v>
      </c>
      <c r="G861">
        <v>1</v>
      </c>
      <c r="H861">
        <v>1</v>
      </c>
      <c r="R861" t="str">
        <f>IF(COUNTIF($R$5:R860,D861)=0,D861,"\I:")</f>
        <v>\I:</v>
      </c>
      <c r="S861" t="str" cm="1">
        <f t="array" ref="S861">IFERROR("IEA PRODUCT: " &amp; getlist(R861,'Pri flows'!$I$3:$J$68,2),"")</f>
        <v/>
      </c>
      <c r="T861" t="s">
        <v>109</v>
      </c>
      <c r="V861" t="str">
        <f t="shared" si="16"/>
        <v/>
      </c>
    </row>
    <row r="862" spans="2:22">
      <c r="B862" t="s">
        <v>2816</v>
      </c>
      <c r="D862" t="s">
        <v>58</v>
      </c>
      <c r="E862" t="s">
        <v>123</v>
      </c>
      <c r="F862" s="8">
        <v>1E-3</v>
      </c>
      <c r="R862" t="str">
        <f>IF(COUNTIF($R$5:R861,D862)=0,D862,"\I:")</f>
        <v>\I:</v>
      </c>
      <c r="S862" t="str" cm="1">
        <f t="array" ref="S862">IFERROR("IEA PRODUCT: " &amp; getlist(R862,'Pri flows'!$I$3:$J$68,2),"")</f>
        <v/>
      </c>
      <c r="T862" t="s">
        <v>109</v>
      </c>
      <c r="V862" t="str">
        <f t="shared" si="16"/>
        <v/>
      </c>
    </row>
    <row r="863" spans="2:22">
      <c r="B863" t="s">
        <v>2816</v>
      </c>
      <c r="D863" t="s">
        <v>50</v>
      </c>
      <c r="E863" t="s">
        <v>123</v>
      </c>
      <c r="F863" s="8">
        <v>1E-3</v>
      </c>
      <c r="R863" t="str">
        <f>IF(COUNTIF($R$5:R862,D863)=0,D863,"\I:")</f>
        <v>\I:</v>
      </c>
      <c r="S863" t="str" cm="1">
        <f t="array" ref="S863">IFERROR("IEA PRODUCT: " &amp; getlist(R863,'Pri flows'!$I$3:$J$68,2),"")</f>
        <v/>
      </c>
      <c r="T863" t="s">
        <v>109</v>
      </c>
      <c r="V863" t="str">
        <f t="shared" si="16"/>
        <v/>
      </c>
    </row>
    <row r="864" spans="2:22">
      <c r="B864" t="s">
        <v>2816</v>
      </c>
      <c r="C864" t="s">
        <v>308</v>
      </c>
      <c r="D864" t="s">
        <v>57</v>
      </c>
      <c r="E864" t="s">
        <v>132</v>
      </c>
      <c r="F864" s="8">
        <v>1</v>
      </c>
      <c r="G864">
        <v>1</v>
      </c>
      <c r="H864">
        <v>1</v>
      </c>
      <c r="R864" t="str">
        <f>IF(COUNTIF($R$5:R863,D864)=0,D864,"\I:")</f>
        <v>\I:</v>
      </c>
      <c r="S864" t="str" cm="1">
        <f t="array" ref="S864">IFERROR("IEA PRODUCT: " &amp; getlist(R864,'Pri flows'!$I$3:$J$68,2),"")</f>
        <v/>
      </c>
      <c r="T864" t="s">
        <v>109</v>
      </c>
      <c r="V864" t="str">
        <f t="shared" si="16"/>
        <v/>
      </c>
    </row>
    <row r="865" spans="2:22">
      <c r="B865" t="s">
        <v>2816</v>
      </c>
      <c r="C865" t="s">
        <v>309</v>
      </c>
      <c r="D865" t="s">
        <v>41</v>
      </c>
      <c r="E865" t="s">
        <v>133</v>
      </c>
      <c r="F865" s="8">
        <v>0.95599999999999996</v>
      </c>
      <c r="G865">
        <v>1</v>
      </c>
      <c r="H865">
        <v>1</v>
      </c>
      <c r="R865" t="str">
        <f>IF(COUNTIF($R$5:R864,D865)=0,D865,"\I:")</f>
        <v>\I:</v>
      </c>
      <c r="S865" t="str" cm="1">
        <f t="array" ref="S865">IFERROR("IEA PRODUCT: " &amp; getlist(R865,'Pri flows'!$I$3:$J$68,2),"")</f>
        <v/>
      </c>
      <c r="T865" t="s">
        <v>109</v>
      </c>
      <c r="V865" t="str">
        <f t="shared" si="16"/>
        <v/>
      </c>
    </row>
    <row r="866" spans="2:22">
      <c r="B866" t="s">
        <v>2816</v>
      </c>
      <c r="D866" t="s">
        <v>34</v>
      </c>
      <c r="E866" t="s">
        <v>133</v>
      </c>
      <c r="F866" s="8">
        <v>3.3000000000000002E-2</v>
      </c>
      <c r="R866" t="str">
        <f>IF(COUNTIF($R$5:R865,D866)=0,D866,"\I:")</f>
        <v>\I:</v>
      </c>
      <c r="S866" t="str" cm="1">
        <f t="array" ref="S866">IFERROR("IEA PRODUCT: " &amp; getlist(R866,'Pri flows'!$I$3:$J$68,2),"")</f>
        <v/>
      </c>
      <c r="T866" t="s">
        <v>109</v>
      </c>
      <c r="V866" t="str">
        <f t="shared" si="16"/>
        <v/>
      </c>
    </row>
    <row r="867" spans="2:22">
      <c r="B867" t="s">
        <v>2816</v>
      </c>
      <c r="D867" t="s">
        <v>43</v>
      </c>
      <c r="E867" t="s">
        <v>133</v>
      </c>
      <c r="F867" s="8">
        <v>7.0000000000000001E-3</v>
      </c>
      <c r="R867" t="str">
        <f>IF(COUNTIF($R$5:R866,D867)=0,D867,"\I:")</f>
        <v>\I:</v>
      </c>
      <c r="S867" t="str" cm="1">
        <f t="array" ref="S867">IFERROR("IEA PRODUCT: " &amp; getlist(R867,'Pri flows'!$I$3:$J$68,2),"")</f>
        <v/>
      </c>
      <c r="T867" t="s">
        <v>109</v>
      </c>
      <c r="V867" t="str">
        <f t="shared" si="16"/>
        <v/>
      </c>
    </row>
    <row r="868" spans="2:22">
      <c r="B868" t="s">
        <v>2816</v>
      </c>
      <c r="D868" t="s">
        <v>52</v>
      </c>
      <c r="E868" t="s">
        <v>133</v>
      </c>
      <c r="F868" s="8">
        <v>4.0000000000000001E-3</v>
      </c>
      <c r="R868" t="str">
        <f>IF(COUNTIF($R$5:R867,D868)=0,D868,"\I:")</f>
        <v>\I:</v>
      </c>
      <c r="S868" t="str" cm="1">
        <f t="array" ref="S868">IFERROR("IEA PRODUCT: " &amp; getlist(R868,'Pri flows'!$I$3:$J$68,2),"")</f>
        <v/>
      </c>
      <c r="T868" t="s">
        <v>109</v>
      </c>
      <c r="V868" t="str">
        <f t="shared" si="16"/>
        <v/>
      </c>
    </row>
    <row r="869" spans="2:22">
      <c r="B869" t="s">
        <v>2816</v>
      </c>
      <c r="C869" t="s">
        <v>310</v>
      </c>
      <c r="D869" t="s">
        <v>9</v>
      </c>
      <c r="E869" t="s">
        <v>10</v>
      </c>
      <c r="F869" s="8">
        <v>1</v>
      </c>
      <c r="G869">
        <v>1</v>
      </c>
      <c r="H869">
        <v>1</v>
      </c>
      <c r="R869" t="str">
        <f>IF(COUNTIF($R$5:R868,D869)=0,D869,"\I:")</f>
        <v>\I:</v>
      </c>
      <c r="S869" t="str" cm="1">
        <f t="array" ref="S869">IFERROR("IEA PRODUCT: " &amp; getlist(R869,'Pri flows'!$I$3:$J$68,2),"")</f>
        <v/>
      </c>
      <c r="T869" t="s">
        <v>109</v>
      </c>
      <c r="V869" t="str">
        <f t="shared" si="16"/>
        <v/>
      </c>
    </row>
    <row r="870" spans="2:22">
      <c r="B870" t="s">
        <v>2816</v>
      </c>
      <c r="C870" t="s">
        <v>311</v>
      </c>
      <c r="D870" t="s">
        <v>12</v>
      </c>
      <c r="E870" t="s">
        <v>13</v>
      </c>
      <c r="F870" s="8">
        <v>1</v>
      </c>
      <c r="G870">
        <v>1</v>
      </c>
      <c r="H870">
        <v>1</v>
      </c>
      <c r="R870" t="str">
        <f>IF(COUNTIF($R$5:R869,D870)=0,D870,"\I:")</f>
        <v>\I:</v>
      </c>
      <c r="S870" t="str" cm="1">
        <f t="array" ref="S870">IFERROR("IEA PRODUCT: " &amp; getlist(R870,'Pri flows'!$I$3:$J$68,2),"")</f>
        <v/>
      </c>
      <c r="T870" t="s">
        <v>109</v>
      </c>
      <c r="V870" t="str">
        <f t="shared" si="16"/>
        <v/>
      </c>
    </row>
    <row r="871" spans="2:22">
      <c r="B871" t="s">
        <v>2816</v>
      </c>
      <c r="C871" t="s">
        <v>314</v>
      </c>
      <c r="D871" t="s">
        <v>41</v>
      </c>
      <c r="E871" t="s">
        <v>42</v>
      </c>
      <c r="F871" s="8">
        <v>1</v>
      </c>
      <c r="G871">
        <v>1</v>
      </c>
      <c r="H871">
        <v>1</v>
      </c>
      <c r="R871" t="str">
        <f>IF(COUNTIF($R$5:R870,D871)=0,D871,"\I:")</f>
        <v>\I:</v>
      </c>
      <c r="S871" t="str" cm="1">
        <f t="array" ref="S871">IFERROR("IEA PRODUCT: " &amp; getlist(R871,'Pri flows'!$I$3:$J$68,2),"")</f>
        <v/>
      </c>
      <c r="T871" t="s">
        <v>109</v>
      </c>
      <c r="V871" t="str">
        <f t="shared" si="16"/>
        <v/>
      </c>
    </row>
    <row r="872" spans="2:22">
      <c r="B872" t="s">
        <v>2816</v>
      </c>
      <c r="C872" t="s">
        <v>315</v>
      </c>
      <c r="D872" t="s">
        <v>5</v>
      </c>
      <c r="E872" t="s">
        <v>22</v>
      </c>
      <c r="F872" s="8">
        <v>1</v>
      </c>
      <c r="G872">
        <v>1</v>
      </c>
      <c r="H872">
        <v>1</v>
      </c>
      <c r="R872" t="str">
        <f>IF(COUNTIF($R$5:R871,D872)=0,D872,"\I:")</f>
        <v>\I:</v>
      </c>
      <c r="S872" t="str" cm="1">
        <f t="array" ref="S872">IFERROR("IEA PRODUCT: " &amp; getlist(R872,'Pri flows'!$I$3:$J$68,2),"")</f>
        <v/>
      </c>
      <c r="T872" t="s">
        <v>109</v>
      </c>
      <c r="V872" t="str">
        <f t="shared" si="16"/>
        <v/>
      </c>
    </row>
    <row r="873" spans="2:22">
      <c r="B873" t="s">
        <v>2816</v>
      </c>
      <c r="C873" t="s">
        <v>316</v>
      </c>
      <c r="D873" t="s">
        <v>43</v>
      </c>
      <c r="E873" t="s">
        <v>44</v>
      </c>
      <c r="F873" s="8">
        <v>1</v>
      </c>
      <c r="G873">
        <v>1</v>
      </c>
      <c r="H873">
        <v>1</v>
      </c>
      <c r="R873" t="str">
        <f>IF(COUNTIF($R$5:R872,D873)=0,D873,"\I:")</f>
        <v>\I:</v>
      </c>
      <c r="S873" t="str" cm="1">
        <f t="array" ref="S873">IFERROR("IEA PRODUCT: " &amp; getlist(R873,'Pri flows'!$I$3:$J$68,2),"")</f>
        <v/>
      </c>
      <c r="T873" t="s">
        <v>109</v>
      </c>
      <c r="V873" t="str">
        <f t="shared" si="16"/>
        <v/>
      </c>
    </row>
    <row r="874" spans="2:22">
      <c r="B874" t="s">
        <v>2816</v>
      </c>
      <c r="C874" t="s">
        <v>317</v>
      </c>
      <c r="D874" t="s">
        <v>58</v>
      </c>
      <c r="E874" t="s">
        <v>51</v>
      </c>
      <c r="F874" s="8">
        <v>1</v>
      </c>
      <c r="G874">
        <v>1</v>
      </c>
      <c r="H874">
        <v>1</v>
      </c>
      <c r="R874" t="str">
        <f>IF(COUNTIF($R$5:R873,D874)=0,D874,"\I:")</f>
        <v>\I:</v>
      </c>
      <c r="S874" t="str" cm="1">
        <f t="array" ref="S874">IFERROR("IEA PRODUCT: " &amp; getlist(R874,'Pri flows'!$I$3:$J$68,2),"")</f>
        <v/>
      </c>
      <c r="T874" t="s">
        <v>109</v>
      </c>
      <c r="V874" t="str">
        <f t="shared" si="16"/>
        <v/>
      </c>
    </row>
    <row r="875" spans="2:22">
      <c r="B875" t="s">
        <v>2816</v>
      </c>
      <c r="C875" t="s">
        <v>318</v>
      </c>
      <c r="D875" t="s">
        <v>45</v>
      </c>
      <c r="E875" t="s">
        <v>46</v>
      </c>
      <c r="F875" s="8">
        <v>1</v>
      </c>
      <c r="G875">
        <v>1</v>
      </c>
      <c r="H875">
        <v>1</v>
      </c>
      <c r="R875" t="str">
        <f>IF(COUNTIF($R$5:R874,D875)=0,D875,"\I:")</f>
        <v>\I:</v>
      </c>
      <c r="S875" t="str" cm="1">
        <f t="array" ref="S875">IFERROR("IEA PRODUCT: " &amp; getlist(R875,'Pri flows'!$I$3:$J$68,2),"")</f>
        <v/>
      </c>
      <c r="T875" t="s">
        <v>109</v>
      </c>
      <c r="V875" t="str">
        <f t="shared" si="16"/>
        <v/>
      </c>
    </row>
    <row r="876" spans="2:22">
      <c r="B876" t="s">
        <v>2816</v>
      </c>
      <c r="C876" t="s">
        <v>319</v>
      </c>
      <c r="D876" t="s">
        <v>34</v>
      </c>
      <c r="E876" t="s">
        <v>35</v>
      </c>
      <c r="F876" s="8">
        <v>1</v>
      </c>
      <c r="G876">
        <v>1</v>
      </c>
      <c r="H876">
        <v>1</v>
      </c>
      <c r="R876" t="str">
        <f>IF(COUNTIF($R$5:R875,D876)=0,D876,"\I:")</f>
        <v>\I:</v>
      </c>
      <c r="S876" t="str" cm="1">
        <f t="array" ref="S876">IFERROR("IEA PRODUCT: " &amp; getlist(R876,'Pri flows'!$I$3:$J$68,2),"")</f>
        <v/>
      </c>
      <c r="T876" t="s">
        <v>109</v>
      </c>
      <c r="V876" t="str">
        <f t="shared" si="16"/>
        <v/>
      </c>
    </row>
    <row r="877" spans="2:22">
      <c r="B877" t="s">
        <v>2816</v>
      </c>
      <c r="C877" t="s">
        <v>320</v>
      </c>
      <c r="D877" t="s">
        <v>39</v>
      </c>
      <c r="E877" t="s">
        <v>25</v>
      </c>
      <c r="F877" s="8">
        <v>1</v>
      </c>
      <c r="G877">
        <v>1</v>
      </c>
      <c r="H877">
        <v>1</v>
      </c>
      <c r="R877" t="str">
        <f>IF(COUNTIF($R$5:R876,D877)=0,D877,"\I:")</f>
        <v>\I:</v>
      </c>
      <c r="S877" t="str" cm="1">
        <f t="array" ref="S877">IFERROR("IEA PRODUCT: " &amp; getlist(R877,'Pri flows'!$I$3:$J$68,2),"")</f>
        <v/>
      </c>
      <c r="T877" t="s">
        <v>109</v>
      </c>
      <c r="V877" t="str">
        <f t="shared" si="16"/>
        <v/>
      </c>
    </row>
    <row r="878" spans="2:22">
      <c r="B878" t="s">
        <v>199</v>
      </c>
      <c r="C878" t="s">
        <v>250</v>
      </c>
      <c r="D878" t="s">
        <v>6</v>
      </c>
      <c r="E878" t="s">
        <v>189</v>
      </c>
      <c r="F878" s="8">
        <v>0.96699999999999997</v>
      </c>
      <c r="G878">
        <v>1</v>
      </c>
      <c r="H878">
        <v>1</v>
      </c>
      <c r="R878" t="str">
        <f>IF(COUNTIF($R$5:R877,D878)=0,D878,"\I:")</f>
        <v>\I:</v>
      </c>
      <c r="S878" t="str" cm="1">
        <f t="array" ref="S878">IFERROR("IEA PRODUCT: " &amp; getlist(R878,'Pri flows'!$I$3:$J$68,2),"")</f>
        <v/>
      </c>
      <c r="T878" t="s">
        <v>109</v>
      </c>
      <c r="V878" t="str">
        <f t="shared" si="16"/>
        <v/>
      </c>
    </row>
    <row r="879" spans="2:22">
      <c r="B879" t="s">
        <v>199</v>
      </c>
      <c r="D879" t="s">
        <v>53</v>
      </c>
      <c r="E879" t="s">
        <v>189</v>
      </c>
      <c r="F879" s="8">
        <v>3.3000000000000002E-2</v>
      </c>
      <c r="R879" t="str">
        <f>IF(COUNTIF($R$5:R878,D879)=0,D879,"\I:")</f>
        <v>\I:</v>
      </c>
      <c r="S879" t="str" cm="1">
        <f t="array" ref="S879">IFERROR("IEA PRODUCT: " &amp; getlist(R879,'Pri flows'!$I$3:$J$68,2),"")</f>
        <v/>
      </c>
      <c r="T879" t="s">
        <v>109</v>
      </c>
      <c r="V879" t="str">
        <f t="shared" si="16"/>
        <v/>
      </c>
    </row>
    <row r="880" spans="2:22">
      <c r="B880" t="s">
        <v>199</v>
      </c>
      <c r="C880" t="s">
        <v>251</v>
      </c>
      <c r="D880" t="s">
        <v>5</v>
      </c>
      <c r="E880" t="s">
        <v>194</v>
      </c>
      <c r="F880" s="8">
        <v>1</v>
      </c>
      <c r="G880">
        <v>1</v>
      </c>
      <c r="H880">
        <v>1</v>
      </c>
      <c r="R880" t="str">
        <f>IF(COUNTIF($R$5:R879,D880)=0,D880,"\I:")</f>
        <v>\I:</v>
      </c>
      <c r="S880" t="str" cm="1">
        <f t="array" ref="S880">IFERROR("IEA PRODUCT: " &amp; getlist(R880,'Pri flows'!$I$3:$J$68,2),"")</f>
        <v/>
      </c>
      <c r="T880" t="s">
        <v>109</v>
      </c>
      <c r="V880" t="str">
        <f t="shared" si="16"/>
        <v/>
      </c>
    </row>
    <row r="881" spans="2:22">
      <c r="B881" t="s">
        <v>199</v>
      </c>
      <c r="C881" t="s">
        <v>252</v>
      </c>
      <c r="D881" t="s">
        <v>27</v>
      </c>
      <c r="E881" t="s">
        <v>195</v>
      </c>
      <c r="F881" s="8">
        <v>1</v>
      </c>
      <c r="G881">
        <v>1</v>
      </c>
      <c r="H881">
        <v>1</v>
      </c>
      <c r="R881" t="str">
        <f>IF(COUNTIF($R$5:R880,D881)=0,D881,"\I:")</f>
        <v>\I:</v>
      </c>
      <c r="S881" t="str" cm="1">
        <f t="array" ref="S881">IFERROR("IEA PRODUCT: " &amp; getlist(R881,'Pri flows'!$I$3:$J$68,2),"")</f>
        <v/>
      </c>
      <c r="T881" t="s">
        <v>109</v>
      </c>
      <c r="V881" t="str">
        <f t="shared" si="16"/>
        <v/>
      </c>
    </row>
    <row r="882" spans="2:22">
      <c r="B882" t="s">
        <v>199</v>
      </c>
      <c r="C882" t="s">
        <v>253</v>
      </c>
      <c r="D882" t="s">
        <v>29</v>
      </c>
      <c r="E882" t="s">
        <v>196</v>
      </c>
      <c r="F882" s="8">
        <v>1</v>
      </c>
      <c r="G882">
        <v>1</v>
      </c>
      <c r="H882">
        <v>1</v>
      </c>
      <c r="R882" t="str">
        <f>IF(COUNTIF($R$5:R881,D882)=0,D882,"\I:")</f>
        <v>\I:</v>
      </c>
      <c r="S882" t="str" cm="1">
        <f t="array" ref="S882">IFERROR("IEA PRODUCT: " &amp; getlist(R882,'Pri flows'!$I$3:$J$68,2),"")</f>
        <v/>
      </c>
      <c r="T882" t="s">
        <v>109</v>
      </c>
      <c r="V882" t="str">
        <f t="shared" si="16"/>
        <v/>
      </c>
    </row>
    <row r="883" spans="2:22">
      <c r="B883" t="s">
        <v>199</v>
      </c>
      <c r="C883" t="s">
        <v>254</v>
      </c>
      <c r="D883" t="s">
        <v>52</v>
      </c>
      <c r="E883" t="s">
        <v>190</v>
      </c>
      <c r="F883" s="8">
        <v>1</v>
      </c>
      <c r="G883">
        <v>1</v>
      </c>
      <c r="H883">
        <v>1</v>
      </c>
      <c r="R883" t="str">
        <f>IF(COUNTIF($R$5:R882,D883)=0,D883,"\I:")</f>
        <v>\I:</v>
      </c>
      <c r="S883" t="str" cm="1">
        <f t="array" ref="S883">IFERROR("IEA PRODUCT: " &amp; getlist(R883,'Pri flows'!$I$3:$J$68,2),"")</f>
        <v/>
      </c>
      <c r="T883" t="s">
        <v>109</v>
      </c>
      <c r="V883" t="str">
        <f t="shared" si="16"/>
        <v/>
      </c>
    </row>
    <row r="884" spans="2:22">
      <c r="B884" t="s">
        <v>199</v>
      </c>
      <c r="C884" t="s">
        <v>255</v>
      </c>
      <c r="D884" t="s">
        <v>34</v>
      </c>
      <c r="E884" t="s">
        <v>197</v>
      </c>
      <c r="F884" s="8">
        <v>1</v>
      </c>
      <c r="G884">
        <v>1</v>
      </c>
      <c r="H884">
        <v>1</v>
      </c>
      <c r="R884" t="str">
        <f>IF(COUNTIF($R$5:R883,D884)=0,D884,"\I:")</f>
        <v>\I:</v>
      </c>
      <c r="S884" t="str" cm="1">
        <f t="array" ref="S884">IFERROR("IEA PRODUCT: " &amp; getlist(R884,'Pri flows'!$I$3:$J$68,2),"")</f>
        <v/>
      </c>
      <c r="T884" t="s">
        <v>109</v>
      </c>
      <c r="V884" t="str">
        <f t="shared" si="16"/>
        <v/>
      </c>
    </row>
    <row r="885" spans="2:22">
      <c r="B885" t="s">
        <v>199</v>
      </c>
      <c r="C885" t="s">
        <v>256</v>
      </c>
      <c r="D885" t="s">
        <v>39</v>
      </c>
      <c r="E885" t="s">
        <v>192</v>
      </c>
      <c r="F885" s="8">
        <v>1</v>
      </c>
      <c r="G885">
        <v>1</v>
      </c>
      <c r="H885">
        <v>1</v>
      </c>
      <c r="R885" t="str">
        <f>IF(COUNTIF($R$5:R884,D885)=0,D885,"\I:")</f>
        <v>\I:</v>
      </c>
      <c r="S885" t="str" cm="1">
        <f t="array" ref="S885">IFERROR("IEA PRODUCT: " &amp; getlist(R885,'Pri flows'!$I$3:$J$68,2),"")</f>
        <v/>
      </c>
      <c r="T885" t="s">
        <v>109</v>
      </c>
      <c r="V885" t="str">
        <f t="shared" si="16"/>
        <v/>
      </c>
    </row>
    <row r="886" spans="2:22">
      <c r="B886" t="s">
        <v>199</v>
      </c>
      <c r="C886" t="s">
        <v>257</v>
      </c>
      <c r="D886" t="s">
        <v>41</v>
      </c>
      <c r="E886" t="s">
        <v>193</v>
      </c>
      <c r="F886" s="8">
        <v>0.85199999999999998</v>
      </c>
      <c r="G886">
        <v>1</v>
      </c>
      <c r="H886">
        <v>1</v>
      </c>
      <c r="R886" t="str">
        <f>IF(COUNTIF($R$5:R885,D886)=0,D886,"\I:")</f>
        <v>\I:</v>
      </c>
      <c r="S886" t="str" cm="1">
        <f t="array" ref="S886">IFERROR("IEA PRODUCT: " &amp; getlist(R886,'Pri flows'!$I$3:$J$68,2),"")</f>
        <v/>
      </c>
      <c r="T886" t="s">
        <v>109</v>
      </c>
      <c r="V886" t="str">
        <f t="shared" si="16"/>
        <v/>
      </c>
    </row>
    <row r="887" spans="2:22">
      <c r="B887" t="s">
        <v>199</v>
      </c>
      <c r="D887" t="s">
        <v>43</v>
      </c>
      <c r="E887" t="s">
        <v>193</v>
      </c>
      <c r="F887" s="8">
        <v>0.14799999999999999</v>
      </c>
      <c r="R887" t="str">
        <f>IF(COUNTIF($R$5:R886,D887)=0,D887,"\I:")</f>
        <v>\I:</v>
      </c>
      <c r="S887" t="str" cm="1">
        <f t="array" ref="S887">IFERROR("IEA PRODUCT: " &amp; getlist(R887,'Pri flows'!$I$3:$J$68,2),"")</f>
        <v/>
      </c>
      <c r="T887" t="s">
        <v>109</v>
      </c>
      <c r="V887" t="str">
        <f t="shared" si="16"/>
        <v/>
      </c>
    </row>
    <row r="888" spans="2:22">
      <c r="B888" t="s">
        <v>199</v>
      </c>
      <c r="D888" t="s">
        <v>58</v>
      </c>
      <c r="E888" t="s">
        <v>193</v>
      </c>
      <c r="F888" s="8">
        <v>1E-3</v>
      </c>
      <c r="R888" t="str">
        <f>IF(COUNTIF($R$5:R887,D888)=0,D888,"\I:")</f>
        <v>\I:</v>
      </c>
      <c r="S888" t="str" cm="1">
        <f t="array" ref="S888">IFERROR("IEA PRODUCT: " &amp; getlist(R888,'Pri flows'!$I$3:$J$68,2),"")</f>
        <v/>
      </c>
      <c r="T888" t="s">
        <v>109</v>
      </c>
      <c r="V888" t="str">
        <f t="shared" si="16"/>
        <v/>
      </c>
    </row>
    <row r="889" spans="2:22">
      <c r="B889" t="s">
        <v>199</v>
      </c>
      <c r="C889" t="s">
        <v>258</v>
      </c>
      <c r="D889" t="s">
        <v>17</v>
      </c>
      <c r="E889" t="s">
        <v>146</v>
      </c>
      <c r="F889" s="8">
        <v>1</v>
      </c>
      <c r="G889">
        <v>1</v>
      </c>
      <c r="H889">
        <v>1</v>
      </c>
      <c r="R889" t="str">
        <f>IF(COUNTIF($R$5:R888,D889)=0,D889,"\I:")</f>
        <v>\I:</v>
      </c>
      <c r="S889" t="str" cm="1">
        <f t="array" ref="S889">IFERROR("IEA PRODUCT: " &amp; getlist(R889,'Pri flows'!$I$3:$J$68,2),"")</f>
        <v/>
      </c>
      <c r="T889" t="s">
        <v>109</v>
      </c>
      <c r="V889" t="str">
        <f t="shared" si="16"/>
        <v/>
      </c>
    </row>
    <row r="890" spans="2:22">
      <c r="B890" t="s">
        <v>199</v>
      </c>
      <c r="C890" t="s">
        <v>259</v>
      </c>
      <c r="D890" t="s">
        <v>6</v>
      </c>
      <c r="E890" t="s">
        <v>144</v>
      </c>
      <c r="F890" s="8">
        <v>0.98799999999999999</v>
      </c>
      <c r="G890">
        <v>1</v>
      </c>
      <c r="H890">
        <v>1</v>
      </c>
      <c r="R890" t="str">
        <f>IF(COUNTIF($R$5:R889,D890)=0,D890,"\I:")</f>
        <v>\I:</v>
      </c>
      <c r="S890" t="str" cm="1">
        <f t="array" ref="S890">IFERROR("IEA PRODUCT: " &amp; getlist(R890,'Pri flows'!$I$3:$J$68,2),"")</f>
        <v/>
      </c>
      <c r="T890" t="s">
        <v>109</v>
      </c>
      <c r="V890" t="str">
        <f t="shared" si="16"/>
        <v/>
      </c>
    </row>
    <row r="891" spans="2:22">
      <c r="B891" t="s">
        <v>199</v>
      </c>
      <c r="D891" t="s">
        <v>53</v>
      </c>
      <c r="E891" t="s">
        <v>144</v>
      </c>
      <c r="F891" s="8">
        <v>1.2E-2</v>
      </c>
      <c r="R891" t="str">
        <f>IF(COUNTIF($R$5:R890,D891)=0,D891,"\I:")</f>
        <v>\I:</v>
      </c>
      <c r="S891" t="str" cm="1">
        <f t="array" ref="S891">IFERROR("IEA PRODUCT: " &amp; getlist(R891,'Pri flows'!$I$3:$J$68,2),"")</f>
        <v/>
      </c>
      <c r="T891" t="s">
        <v>109</v>
      </c>
      <c r="V891" t="str">
        <f t="shared" si="16"/>
        <v/>
      </c>
    </row>
    <row r="892" spans="2:22">
      <c r="B892" t="s">
        <v>199</v>
      </c>
      <c r="C892" t="s">
        <v>260</v>
      </c>
      <c r="D892" t="s">
        <v>5</v>
      </c>
      <c r="E892" t="s">
        <v>149</v>
      </c>
      <c r="F892" s="8">
        <v>1</v>
      </c>
      <c r="G892">
        <v>1</v>
      </c>
      <c r="H892">
        <v>1</v>
      </c>
      <c r="R892" t="str">
        <f>IF(COUNTIF($R$5:R891,D892)=0,D892,"\I:")</f>
        <v>\I:</v>
      </c>
      <c r="S892" t="str" cm="1">
        <f t="array" ref="S892">IFERROR("IEA PRODUCT: " &amp; getlist(R892,'Pri flows'!$I$3:$J$68,2),"")</f>
        <v/>
      </c>
      <c r="T892" t="s">
        <v>109</v>
      </c>
      <c r="V892" t="str">
        <f t="shared" si="16"/>
        <v/>
      </c>
    </row>
    <row r="893" spans="2:22">
      <c r="B893" t="s">
        <v>199</v>
      </c>
      <c r="C893" t="s">
        <v>261</v>
      </c>
      <c r="D893" t="s">
        <v>27</v>
      </c>
      <c r="E893" t="s">
        <v>150</v>
      </c>
      <c r="F893" s="8">
        <v>1</v>
      </c>
      <c r="G893">
        <v>1</v>
      </c>
      <c r="H893">
        <v>1</v>
      </c>
      <c r="R893" t="str">
        <f>IF(COUNTIF($R$5:R892,D893)=0,D893,"\I:")</f>
        <v>\I:</v>
      </c>
      <c r="S893" t="str" cm="1">
        <f t="array" ref="S893">IFERROR("IEA PRODUCT: " &amp; getlist(R893,'Pri flows'!$I$3:$J$68,2),"")</f>
        <v/>
      </c>
      <c r="T893" t="s">
        <v>109</v>
      </c>
      <c r="V893" t="str">
        <f t="shared" si="16"/>
        <v/>
      </c>
    </row>
    <row r="894" spans="2:22">
      <c r="B894" t="s">
        <v>199</v>
      </c>
      <c r="C894" t="s">
        <v>262</v>
      </c>
      <c r="D894" t="s">
        <v>29</v>
      </c>
      <c r="E894" t="s">
        <v>151</v>
      </c>
      <c r="F894" s="8">
        <v>1</v>
      </c>
      <c r="G894">
        <v>1</v>
      </c>
      <c r="H894">
        <v>1</v>
      </c>
      <c r="R894" t="str">
        <f>IF(COUNTIF($R$5:R893,D894)=0,D894,"\I:")</f>
        <v>\I:</v>
      </c>
      <c r="S894" t="str" cm="1">
        <f t="array" ref="S894">IFERROR("IEA PRODUCT: " &amp; getlist(R894,'Pri flows'!$I$3:$J$68,2),"")</f>
        <v/>
      </c>
      <c r="T894" t="s">
        <v>109</v>
      </c>
      <c r="V894" t="str">
        <f t="shared" si="16"/>
        <v/>
      </c>
    </row>
    <row r="895" spans="2:22">
      <c r="B895" t="s">
        <v>199</v>
      </c>
      <c r="C895" t="s">
        <v>263</v>
      </c>
      <c r="D895" t="s">
        <v>52</v>
      </c>
      <c r="E895" t="s">
        <v>145</v>
      </c>
      <c r="F895" s="8">
        <v>1</v>
      </c>
      <c r="G895">
        <v>1</v>
      </c>
      <c r="H895">
        <v>1</v>
      </c>
      <c r="R895" t="str">
        <f>IF(COUNTIF($R$5:R894,D895)=0,D895,"\I:")</f>
        <v>\I:</v>
      </c>
      <c r="S895" t="str" cm="1">
        <f t="array" ref="S895">IFERROR("IEA PRODUCT: " &amp; getlist(R895,'Pri flows'!$I$3:$J$68,2),"")</f>
        <v/>
      </c>
      <c r="T895" t="s">
        <v>109</v>
      </c>
      <c r="V895" t="str">
        <f t="shared" si="16"/>
        <v/>
      </c>
    </row>
    <row r="896" spans="2:22">
      <c r="B896" t="s">
        <v>199</v>
      </c>
      <c r="C896" t="s">
        <v>264</v>
      </c>
      <c r="D896" t="s">
        <v>34</v>
      </c>
      <c r="E896" t="s">
        <v>152</v>
      </c>
      <c r="F896" s="8">
        <v>1</v>
      </c>
      <c r="G896">
        <v>1</v>
      </c>
      <c r="H896">
        <v>1</v>
      </c>
      <c r="R896" t="str">
        <f>IF(COUNTIF($R$5:R895,D896)=0,D896,"\I:")</f>
        <v>\I:</v>
      </c>
      <c r="S896" t="str" cm="1">
        <f t="array" ref="S896">IFERROR("IEA PRODUCT: " &amp; getlist(R896,'Pri flows'!$I$3:$J$68,2),"")</f>
        <v/>
      </c>
      <c r="T896" t="s">
        <v>109</v>
      </c>
      <c r="V896" t="str">
        <f t="shared" si="16"/>
        <v/>
      </c>
    </row>
    <row r="897" spans="2:22">
      <c r="B897" t="s">
        <v>199</v>
      </c>
      <c r="C897" t="s">
        <v>265</v>
      </c>
      <c r="D897" t="s">
        <v>39</v>
      </c>
      <c r="E897" t="s">
        <v>147</v>
      </c>
      <c r="F897" s="8">
        <v>0.97799999999999998</v>
      </c>
      <c r="G897">
        <v>1</v>
      </c>
      <c r="H897">
        <v>1</v>
      </c>
      <c r="R897" t="str">
        <f>IF(COUNTIF($R$5:R896,D897)=0,D897,"\I:")</f>
        <v>\I:</v>
      </c>
      <c r="S897" t="str" cm="1">
        <f t="array" ref="S897">IFERROR("IEA PRODUCT: " &amp; getlist(R897,'Pri flows'!$I$3:$J$68,2),"")</f>
        <v/>
      </c>
      <c r="T897" t="s">
        <v>109</v>
      </c>
      <c r="V897" t="str">
        <f t="shared" si="16"/>
        <v/>
      </c>
    </row>
    <row r="898" spans="2:22">
      <c r="B898" t="s">
        <v>199</v>
      </c>
      <c r="D898" t="s">
        <v>24</v>
      </c>
      <c r="E898" t="s">
        <v>147</v>
      </c>
      <c r="F898" s="8">
        <v>1.4999999999999999E-2</v>
      </c>
      <c r="R898" t="str">
        <f>IF(COUNTIF($R$5:R897,D898)=0,D898,"\I:")</f>
        <v>\I:</v>
      </c>
      <c r="S898" t="str" cm="1">
        <f t="array" ref="S898">IFERROR("IEA PRODUCT: " &amp; getlist(R898,'Pri flows'!$I$3:$J$68,2),"")</f>
        <v/>
      </c>
      <c r="T898" t="s">
        <v>109</v>
      </c>
      <c r="V898" t="str">
        <f t="shared" si="16"/>
        <v/>
      </c>
    </row>
    <row r="899" spans="2:22">
      <c r="B899" t="s">
        <v>199</v>
      </c>
      <c r="D899" t="s">
        <v>19</v>
      </c>
      <c r="E899" t="s">
        <v>147</v>
      </c>
      <c r="F899" s="8">
        <v>7.0000000000000001E-3</v>
      </c>
      <c r="R899" t="str">
        <f>IF(COUNTIF($R$5:R898,D899)=0,D899,"\I:")</f>
        <v>\I:</v>
      </c>
      <c r="S899" t="str" cm="1">
        <f t="array" ref="S899">IFERROR("IEA PRODUCT: " &amp; getlist(R899,'Pri flows'!$I$3:$J$68,2),"")</f>
        <v/>
      </c>
      <c r="T899" t="s">
        <v>109</v>
      </c>
      <c r="V899" t="str">
        <f t="shared" si="16"/>
        <v/>
      </c>
    </row>
    <row r="900" spans="2:22">
      <c r="B900" t="s">
        <v>199</v>
      </c>
      <c r="C900" t="s">
        <v>266</v>
      </c>
      <c r="D900" t="s">
        <v>41</v>
      </c>
      <c r="E900" t="s">
        <v>148</v>
      </c>
      <c r="F900" s="8">
        <v>0.878</v>
      </c>
      <c r="G900">
        <v>1</v>
      </c>
      <c r="H900">
        <v>1</v>
      </c>
      <c r="R900" t="str">
        <f>IF(COUNTIF($R$5:R899,D900)=0,D900,"\I:")</f>
        <v>\I:</v>
      </c>
      <c r="S900" t="str" cm="1">
        <f t="array" ref="S900">IFERROR("IEA PRODUCT: " &amp; getlist(R900,'Pri flows'!$I$3:$J$68,2),"")</f>
        <v/>
      </c>
      <c r="T900" t="s">
        <v>109</v>
      </c>
      <c r="V900" t="str">
        <f t="shared" ref="V900:V963" si="17">IFERROR(VLOOKUP($R900,$AJ$4:$AL$22,2,FALSE),"")</f>
        <v/>
      </c>
    </row>
    <row r="901" spans="2:22">
      <c r="B901" t="s">
        <v>199</v>
      </c>
      <c r="D901" t="s">
        <v>58</v>
      </c>
      <c r="E901" t="s">
        <v>148</v>
      </c>
      <c r="F901" s="8">
        <v>0.122</v>
      </c>
      <c r="R901" t="str">
        <f>IF(COUNTIF($R$5:R900,D901)=0,D901,"\I:")</f>
        <v>\I:</v>
      </c>
      <c r="S901" t="str" cm="1">
        <f t="array" ref="S901">IFERROR("IEA PRODUCT: " &amp; getlist(R901,'Pri flows'!$I$3:$J$68,2),"")</f>
        <v/>
      </c>
      <c r="T901" t="s">
        <v>109</v>
      </c>
      <c r="V901" t="str">
        <f t="shared" si="17"/>
        <v/>
      </c>
    </row>
    <row r="902" spans="2:22">
      <c r="B902" t="s">
        <v>199</v>
      </c>
      <c r="C902" t="s">
        <v>506</v>
      </c>
      <c r="D902" t="s">
        <v>503</v>
      </c>
      <c r="E902" t="s">
        <v>507</v>
      </c>
      <c r="F902" s="8">
        <v>1</v>
      </c>
      <c r="G902">
        <v>1</v>
      </c>
      <c r="H902">
        <v>1</v>
      </c>
      <c r="R902" t="str">
        <f>IF(COUNTIF($R$5:R901,D902)=0,D902,"\I:")</f>
        <v>\I:</v>
      </c>
      <c r="S902" t="str" cm="1">
        <f t="array" ref="S902">IFERROR("IEA PRODUCT: " &amp; getlist(R902,'Pri flows'!$I$3:$J$68,2),"")</f>
        <v/>
      </c>
      <c r="T902" t="s">
        <v>109</v>
      </c>
      <c r="V902" t="str">
        <f t="shared" si="17"/>
        <v/>
      </c>
    </row>
    <row r="903" spans="2:22">
      <c r="B903" t="s">
        <v>199</v>
      </c>
      <c r="C903" t="s">
        <v>268</v>
      </c>
      <c r="D903" t="s">
        <v>6</v>
      </c>
      <c r="E903" t="s">
        <v>8</v>
      </c>
      <c r="F903" s="8">
        <v>1</v>
      </c>
      <c r="G903">
        <v>1</v>
      </c>
      <c r="H903">
        <v>1</v>
      </c>
      <c r="R903" t="str">
        <f>IF(COUNTIF($R$5:R902,D903)=0,D903,"\I:")</f>
        <v>\I:</v>
      </c>
      <c r="S903" t="str" cm="1">
        <f t="array" ref="S903">IFERROR("IEA PRODUCT: " &amp; getlist(R903,'Pri flows'!$I$3:$J$68,2),"")</f>
        <v/>
      </c>
      <c r="T903" t="s">
        <v>109</v>
      </c>
      <c r="V903" t="str">
        <f t="shared" si="17"/>
        <v/>
      </c>
    </row>
    <row r="904" spans="2:22">
      <c r="B904" t="s">
        <v>199</v>
      </c>
      <c r="C904" t="s">
        <v>270</v>
      </c>
      <c r="D904" t="s">
        <v>27</v>
      </c>
      <c r="E904" t="s">
        <v>28</v>
      </c>
      <c r="F904" s="8">
        <v>1</v>
      </c>
      <c r="G904">
        <v>1</v>
      </c>
      <c r="H904">
        <v>1</v>
      </c>
      <c r="R904" t="str">
        <f>IF(COUNTIF($R$5:R903,D904)=0,D904,"\I:")</f>
        <v>\I:</v>
      </c>
      <c r="S904" t="str" cm="1">
        <f t="array" ref="S904">IFERROR("IEA PRODUCT: " &amp; getlist(R904,'Pri flows'!$I$3:$J$68,2),"")</f>
        <v/>
      </c>
      <c r="T904" t="s">
        <v>109</v>
      </c>
      <c r="V904" t="str">
        <f t="shared" si="17"/>
        <v/>
      </c>
    </row>
    <row r="905" spans="2:22">
      <c r="B905" t="s">
        <v>199</v>
      </c>
      <c r="C905" t="s">
        <v>271</v>
      </c>
      <c r="D905" t="s">
        <v>30</v>
      </c>
      <c r="E905" t="s">
        <v>31</v>
      </c>
      <c r="F905" s="8">
        <v>1</v>
      </c>
      <c r="G905">
        <v>1</v>
      </c>
      <c r="H905">
        <v>1</v>
      </c>
      <c r="R905" t="str">
        <f>IF(COUNTIF($R$5:R904,D905)=0,D905,"\I:")</f>
        <v>\I:</v>
      </c>
      <c r="S905" t="str" cm="1">
        <f t="array" ref="S905">IFERROR("IEA PRODUCT: " &amp; getlist(R905,'Pri flows'!$I$3:$J$68,2),"")</f>
        <v/>
      </c>
      <c r="T905" t="s">
        <v>109</v>
      </c>
      <c r="V905" t="str">
        <f t="shared" si="17"/>
        <v/>
      </c>
    </row>
    <row r="906" spans="2:22">
      <c r="B906" t="s">
        <v>199</v>
      </c>
      <c r="C906" t="s">
        <v>272</v>
      </c>
      <c r="D906" t="s">
        <v>39</v>
      </c>
      <c r="E906" t="s">
        <v>26</v>
      </c>
      <c r="F906" s="8">
        <v>1</v>
      </c>
      <c r="G906">
        <v>1</v>
      </c>
      <c r="H906">
        <v>1</v>
      </c>
      <c r="R906" t="str">
        <f>IF(COUNTIF($R$5:R905,D906)=0,D906,"\I:")</f>
        <v>\I:</v>
      </c>
      <c r="S906" t="str" cm="1">
        <f t="array" ref="S906">IFERROR("IEA PRODUCT: " &amp; getlist(R906,'Pri flows'!$I$3:$J$68,2),"")</f>
        <v/>
      </c>
      <c r="T906" t="s">
        <v>109</v>
      </c>
      <c r="V906" t="str">
        <f t="shared" si="17"/>
        <v/>
      </c>
    </row>
    <row r="907" spans="2:22">
      <c r="B907" t="s">
        <v>199</v>
      </c>
      <c r="C907" t="s">
        <v>273</v>
      </c>
      <c r="D907" t="s">
        <v>48</v>
      </c>
      <c r="E907" t="s">
        <v>49</v>
      </c>
      <c r="F907" s="8">
        <v>1</v>
      </c>
      <c r="G907">
        <v>1</v>
      </c>
      <c r="H907">
        <v>1</v>
      </c>
      <c r="R907" t="str">
        <f>IF(COUNTIF($R$5:R906,D907)=0,D907,"\I:")</f>
        <v>\I:</v>
      </c>
      <c r="S907" t="str" cm="1">
        <f t="array" ref="S907">IFERROR("IEA PRODUCT: " &amp; getlist(R907,'Pri flows'!$I$3:$J$68,2),"")</f>
        <v/>
      </c>
      <c r="T907" t="s">
        <v>109</v>
      </c>
      <c r="V907" t="str">
        <f t="shared" si="17"/>
        <v/>
      </c>
    </row>
    <row r="908" spans="2:22">
      <c r="B908" t="s">
        <v>199</v>
      </c>
      <c r="C908" t="s">
        <v>274</v>
      </c>
      <c r="D908" t="s">
        <v>58</v>
      </c>
      <c r="E908" t="s">
        <v>21</v>
      </c>
      <c r="F908" s="8">
        <v>1</v>
      </c>
      <c r="G908">
        <v>1</v>
      </c>
      <c r="H908">
        <v>1</v>
      </c>
      <c r="R908" t="str">
        <f>IF(COUNTIF($R$5:R907,D908)=0,D908,"\I:")</f>
        <v>\I:</v>
      </c>
      <c r="S908" t="str" cm="1">
        <f t="array" ref="S908">IFERROR("IEA PRODUCT: " &amp; getlist(R908,'Pri flows'!$I$3:$J$68,2),"")</f>
        <v/>
      </c>
      <c r="T908" t="s">
        <v>109</v>
      </c>
      <c r="V908" t="str">
        <f t="shared" si="17"/>
        <v/>
      </c>
    </row>
    <row r="909" spans="2:22">
      <c r="B909" t="s">
        <v>199</v>
      </c>
      <c r="C909" t="s">
        <v>276</v>
      </c>
      <c r="D909" t="s">
        <v>41</v>
      </c>
      <c r="E909" t="s">
        <v>207</v>
      </c>
      <c r="F909" s="8">
        <v>1</v>
      </c>
      <c r="G909">
        <v>1</v>
      </c>
      <c r="H909">
        <v>1</v>
      </c>
      <c r="R909" t="str">
        <f>IF(COUNTIF($R$5:R908,D909)=0,D909,"\I:")</f>
        <v>\I:</v>
      </c>
      <c r="S909" t="str" cm="1">
        <f t="array" ref="S909">IFERROR("IEA PRODUCT: " &amp; getlist(R909,'Pri flows'!$I$3:$J$68,2),"")</f>
        <v/>
      </c>
      <c r="T909" t="s">
        <v>109</v>
      </c>
      <c r="V909" t="str">
        <f t="shared" si="17"/>
        <v/>
      </c>
    </row>
    <row r="910" spans="2:22">
      <c r="B910" t="s">
        <v>199</v>
      </c>
      <c r="C910" t="s">
        <v>509</v>
      </c>
      <c r="D910" t="s">
        <v>510</v>
      </c>
      <c r="E910" t="s">
        <v>511</v>
      </c>
      <c r="F910" s="8">
        <v>1</v>
      </c>
      <c r="G910">
        <v>1</v>
      </c>
      <c r="H910">
        <v>1</v>
      </c>
      <c r="R910" t="str">
        <f>IF(COUNTIF($R$5:R909,D910)=0,D910,"\I:")</f>
        <v>\I:</v>
      </c>
      <c r="S910" t="str" cm="1">
        <f t="array" ref="S910">IFERROR("IEA PRODUCT: " &amp; getlist(R910,'Pri flows'!$I$3:$J$68,2),"")</f>
        <v/>
      </c>
      <c r="T910" t="s">
        <v>109</v>
      </c>
      <c r="V910" t="str">
        <f t="shared" si="17"/>
        <v/>
      </c>
    </row>
    <row r="911" spans="2:22">
      <c r="B911" t="s">
        <v>199</v>
      </c>
      <c r="C911" t="s">
        <v>513</v>
      </c>
      <c r="D911" t="s">
        <v>503</v>
      </c>
      <c r="E911" t="s">
        <v>514</v>
      </c>
      <c r="F911" s="8">
        <v>1</v>
      </c>
      <c r="G911">
        <v>1</v>
      </c>
      <c r="H911">
        <v>1</v>
      </c>
      <c r="R911" t="str">
        <f>IF(COUNTIF($R$5:R910,D911)=0,D911,"\I:")</f>
        <v>\I:</v>
      </c>
      <c r="S911" t="str" cm="1">
        <f t="array" ref="S911">IFERROR("IEA PRODUCT: " &amp; getlist(R911,'Pri flows'!$I$3:$J$68,2),"")</f>
        <v/>
      </c>
      <c r="T911" t="s">
        <v>109</v>
      </c>
      <c r="V911" t="str">
        <f t="shared" si="17"/>
        <v/>
      </c>
    </row>
    <row r="912" spans="2:22">
      <c r="B912" t="s">
        <v>199</v>
      </c>
      <c r="C912" t="s">
        <v>277</v>
      </c>
      <c r="D912" t="s">
        <v>60</v>
      </c>
      <c r="E912" t="s">
        <v>61</v>
      </c>
      <c r="F912" s="8">
        <v>1</v>
      </c>
      <c r="G912">
        <v>1</v>
      </c>
      <c r="H912">
        <v>1</v>
      </c>
      <c r="R912" t="str">
        <f>IF(COUNTIF($R$5:R911,D912)=0,D912,"\I:")</f>
        <v>\I:</v>
      </c>
      <c r="S912" t="str" cm="1">
        <f t="array" ref="S912">IFERROR("IEA PRODUCT: " &amp; getlist(R912,'Pri flows'!$I$3:$J$68,2),"")</f>
        <v/>
      </c>
      <c r="T912" t="s">
        <v>109</v>
      </c>
      <c r="V912" t="str">
        <f t="shared" si="17"/>
        <v/>
      </c>
    </row>
    <row r="913" spans="2:22">
      <c r="B913" t="s">
        <v>199</v>
      </c>
      <c r="C913" t="s">
        <v>278</v>
      </c>
      <c r="D913" t="s">
        <v>62</v>
      </c>
      <c r="E913" t="s">
        <v>63</v>
      </c>
      <c r="F913" s="8">
        <v>1</v>
      </c>
      <c r="G913">
        <v>1</v>
      </c>
      <c r="H913">
        <v>1</v>
      </c>
      <c r="R913" t="str">
        <f>IF(COUNTIF($R$5:R912,D913)=0,D913,"\I:")</f>
        <v>\I:</v>
      </c>
      <c r="S913" t="str" cm="1">
        <f t="array" ref="S913">IFERROR("IEA PRODUCT: " &amp; getlist(R913,'Pri flows'!$I$3:$J$68,2),"")</f>
        <v/>
      </c>
      <c r="T913" t="s">
        <v>109</v>
      </c>
      <c r="V913" t="str">
        <f t="shared" si="17"/>
        <v/>
      </c>
    </row>
    <row r="914" spans="2:22">
      <c r="B914" t="s">
        <v>199</v>
      </c>
      <c r="C914" t="s">
        <v>279</v>
      </c>
      <c r="D914" t="s">
        <v>16</v>
      </c>
      <c r="E914" t="s">
        <v>68</v>
      </c>
      <c r="F914" s="8">
        <v>1</v>
      </c>
      <c r="G914">
        <v>1</v>
      </c>
      <c r="H914">
        <v>1</v>
      </c>
      <c r="R914" t="str">
        <f>IF(COUNTIF($R$5:R913,D914)=0,D914,"\I:")</f>
        <v>\I:</v>
      </c>
      <c r="S914" t="str" cm="1">
        <f t="array" ref="S914">IFERROR("IEA PRODUCT: " &amp; getlist(R914,'Pri flows'!$I$3:$J$68,2),"")</f>
        <v/>
      </c>
      <c r="T914" t="s">
        <v>109</v>
      </c>
      <c r="V914" t="str">
        <f t="shared" si="17"/>
        <v/>
      </c>
    </row>
    <row r="915" spans="2:22">
      <c r="B915" t="s">
        <v>199</v>
      </c>
      <c r="C915" t="s">
        <v>280</v>
      </c>
      <c r="D915" t="s">
        <v>55</v>
      </c>
      <c r="E915" t="s">
        <v>67</v>
      </c>
      <c r="F915" s="8">
        <v>0.89600000000000002</v>
      </c>
      <c r="G915">
        <v>1</v>
      </c>
      <c r="H915">
        <v>1</v>
      </c>
      <c r="R915" t="str">
        <f>IF(COUNTIF($R$5:R914,D915)=0,D915,"\I:")</f>
        <v>\I:</v>
      </c>
      <c r="S915" t="str" cm="1">
        <f t="array" ref="S915">IFERROR("IEA PRODUCT: " &amp; getlist(R915,'Pri flows'!$I$3:$J$68,2),"")</f>
        <v/>
      </c>
      <c r="T915" t="s">
        <v>109</v>
      </c>
      <c r="V915" t="str">
        <f t="shared" si="17"/>
        <v/>
      </c>
    </row>
    <row r="916" spans="2:22">
      <c r="B916" t="s">
        <v>199</v>
      </c>
      <c r="D916" t="s">
        <v>32</v>
      </c>
      <c r="E916" t="s">
        <v>67</v>
      </c>
      <c r="F916" s="8">
        <v>0.10100000000000001</v>
      </c>
      <c r="R916" t="str">
        <f>IF(COUNTIF($R$5:R915,D916)=0,D916,"\I:")</f>
        <v>\I:</v>
      </c>
      <c r="S916" t="str" cm="1">
        <f t="array" ref="S916">IFERROR("IEA PRODUCT: " &amp; getlist(R916,'Pri flows'!$I$3:$J$68,2),"")</f>
        <v/>
      </c>
      <c r="T916" t="s">
        <v>109</v>
      </c>
      <c r="V916" t="str">
        <f t="shared" si="17"/>
        <v/>
      </c>
    </row>
    <row r="917" spans="2:22">
      <c r="B917" t="s">
        <v>199</v>
      </c>
      <c r="D917" t="s">
        <v>37</v>
      </c>
      <c r="E917" t="s">
        <v>67</v>
      </c>
      <c r="F917" s="8">
        <v>2E-3</v>
      </c>
      <c r="R917" t="str">
        <f>IF(COUNTIF($R$5:R916,D917)=0,D917,"\I:")</f>
        <v>\I:</v>
      </c>
      <c r="S917" t="str" cm="1">
        <f t="array" ref="S917">IFERROR("IEA PRODUCT: " &amp; getlist(R917,'Pri flows'!$I$3:$J$68,2),"")</f>
        <v/>
      </c>
      <c r="T917" t="s">
        <v>109</v>
      </c>
      <c r="V917" t="str">
        <f t="shared" si="17"/>
        <v/>
      </c>
    </row>
    <row r="918" spans="2:22">
      <c r="B918" t="s">
        <v>199</v>
      </c>
      <c r="D918" t="s">
        <v>11</v>
      </c>
      <c r="E918" t="s">
        <v>67</v>
      </c>
      <c r="F918" s="8">
        <v>1E-3</v>
      </c>
      <c r="R918" t="str">
        <f>IF(COUNTIF($R$5:R917,D918)=0,D918,"\I:")</f>
        <v>\I:</v>
      </c>
      <c r="S918" t="str" cm="1">
        <f t="array" ref="S918">IFERROR("IEA PRODUCT: " &amp; getlist(R918,'Pri flows'!$I$3:$J$68,2),"")</f>
        <v/>
      </c>
      <c r="T918" t="s">
        <v>109</v>
      </c>
      <c r="V918" t="str">
        <f t="shared" si="17"/>
        <v/>
      </c>
    </row>
    <row r="919" spans="2:22">
      <c r="B919" t="s">
        <v>199</v>
      </c>
      <c r="C919" t="s">
        <v>281</v>
      </c>
      <c r="D919" t="s">
        <v>6</v>
      </c>
      <c r="E919" t="s">
        <v>66</v>
      </c>
      <c r="F919" s="8">
        <v>0.97199999999999998</v>
      </c>
      <c r="G919">
        <v>1</v>
      </c>
      <c r="H919">
        <v>1</v>
      </c>
      <c r="R919" t="str">
        <f>IF(COUNTIF($R$5:R918,D919)=0,D919,"\I:")</f>
        <v>\I:</v>
      </c>
      <c r="S919" t="str" cm="1">
        <f t="array" ref="S919">IFERROR("IEA PRODUCT: " &amp; getlist(R919,'Pri flows'!$I$3:$J$68,2),"")</f>
        <v/>
      </c>
      <c r="T919" t="s">
        <v>109</v>
      </c>
      <c r="V919" t="str">
        <f t="shared" si="17"/>
        <v/>
      </c>
    </row>
    <row r="920" spans="2:22">
      <c r="B920" t="s">
        <v>199</v>
      </c>
      <c r="D920" t="s">
        <v>117</v>
      </c>
      <c r="E920" t="s">
        <v>66</v>
      </c>
      <c r="F920" s="8">
        <v>2.8000000000000001E-2</v>
      </c>
      <c r="R920" t="str">
        <f>IF(COUNTIF($R$5:R919,D920)=0,D920,"\I:")</f>
        <v>\I:</v>
      </c>
      <c r="S920" t="str" cm="1">
        <f t="array" ref="S920">IFERROR("IEA PRODUCT: " &amp; getlist(R920,'Pri flows'!$I$3:$J$68,2),"")</f>
        <v/>
      </c>
      <c r="T920" t="s">
        <v>109</v>
      </c>
      <c r="V920" t="str">
        <f t="shared" si="17"/>
        <v/>
      </c>
    </row>
    <row r="921" spans="2:22">
      <c r="B921" t="s">
        <v>199</v>
      </c>
      <c r="C921" t="s">
        <v>282</v>
      </c>
      <c r="D921" t="s">
        <v>5</v>
      </c>
      <c r="E921" t="s">
        <v>69</v>
      </c>
      <c r="F921" s="8">
        <v>1</v>
      </c>
      <c r="G921">
        <v>1</v>
      </c>
      <c r="H921">
        <v>1</v>
      </c>
      <c r="R921" t="str">
        <f>IF(COUNTIF($R$5:R920,D921)=0,D921,"\I:")</f>
        <v>\I:</v>
      </c>
      <c r="S921" t="str" cm="1">
        <f t="array" ref="S921">IFERROR("IEA PRODUCT: " &amp; getlist(R921,'Pri flows'!$I$3:$J$68,2),"")</f>
        <v/>
      </c>
      <c r="T921" t="s">
        <v>109</v>
      </c>
      <c r="V921" t="str">
        <f t="shared" si="17"/>
        <v/>
      </c>
    </row>
    <row r="922" spans="2:22">
      <c r="B922" t="s">
        <v>199</v>
      </c>
      <c r="C922" t="s">
        <v>428</v>
      </c>
      <c r="D922" t="s">
        <v>27</v>
      </c>
      <c r="E922" t="s">
        <v>429</v>
      </c>
      <c r="F922" s="8">
        <v>1</v>
      </c>
      <c r="G922">
        <v>1</v>
      </c>
      <c r="H922">
        <v>1</v>
      </c>
      <c r="R922" t="str">
        <f>IF(COUNTIF($R$5:R921,D922)=0,D922,"\I:")</f>
        <v>\I:</v>
      </c>
      <c r="S922" t="str" cm="1">
        <f t="array" ref="S922">IFERROR("IEA PRODUCT: " &amp; getlist(R922,'Pri flows'!$I$3:$J$68,2),"")</f>
        <v/>
      </c>
      <c r="T922" t="s">
        <v>109</v>
      </c>
      <c r="V922" t="str">
        <f t="shared" si="17"/>
        <v/>
      </c>
    </row>
    <row r="923" spans="2:22">
      <c r="B923" t="s">
        <v>199</v>
      </c>
      <c r="C923" t="s">
        <v>283</v>
      </c>
      <c r="D923" t="s">
        <v>29</v>
      </c>
      <c r="E923" t="s">
        <v>71</v>
      </c>
      <c r="F923" s="8">
        <v>1</v>
      </c>
      <c r="G923">
        <v>1</v>
      </c>
      <c r="H923">
        <v>1</v>
      </c>
      <c r="R923" t="str">
        <f>IF(COUNTIF($R$5:R922,D923)=0,D923,"\I:")</f>
        <v>\I:</v>
      </c>
      <c r="S923" t="str" cm="1">
        <f t="array" ref="S923">IFERROR("IEA PRODUCT: " &amp; getlist(R923,'Pri flows'!$I$3:$J$68,2),"")</f>
        <v/>
      </c>
      <c r="T923" t="s">
        <v>109</v>
      </c>
      <c r="V923" t="str">
        <f t="shared" si="17"/>
        <v/>
      </c>
    </row>
    <row r="924" spans="2:22">
      <c r="B924" t="s">
        <v>199</v>
      </c>
      <c r="C924" t="s">
        <v>285</v>
      </c>
      <c r="D924" t="s">
        <v>39</v>
      </c>
      <c r="E924" t="s">
        <v>70</v>
      </c>
      <c r="F924" s="8">
        <v>0.71499999999999997</v>
      </c>
      <c r="G924">
        <v>1</v>
      </c>
      <c r="H924">
        <v>1</v>
      </c>
      <c r="R924" t="str">
        <f>IF(COUNTIF($R$5:R923,D924)=0,D924,"\I:")</f>
        <v>\I:</v>
      </c>
      <c r="S924" t="str" cm="1">
        <f t="array" ref="S924">IFERROR("IEA PRODUCT: " &amp; getlist(R924,'Pri flows'!$I$3:$J$68,2),"")</f>
        <v/>
      </c>
      <c r="T924" t="s">
        <v>109</v>
      </c>
      <c r="V924" t="str">
        <f t="shared" si="17"/>
        <v/>
      </c>
    </row>
    <row r="925" spans="2:22">
      <c r="B925" t="s">
        <v>199</v>
      </c>
      <c r="D925" t="s">
        <v>19</v>
      </c>
      <c r="E925" t="s">
        <v>70</v>
      </c>
      <c r="F925" s="8">
        <v>0.23699999999999999</v>
      </c>
      <c r="R925" t="str">
        <f>IF(COUNTIF($R$5:R924,D925)=0,D925,"\I:")</f>
        <v>\I:</v>
      </c>
      <c r="S925" t="str" cm="1">
        <f t="array" ref="S925">IFERROR("IEA PRODUCT: " &amp; getlist(R925,'Pri flows'!$I$3:$J$68,2),"")</f>
        <v/>
      </c>
      <c r="T925" t="s">
        <v>109</v>
      </c>
      <c r="V925" t="str">
        <f t="shared" si="17"/>
        <v/>
      </c>
    </row>
    <row r="926" spans="2:22">
      <c r="B926" t="s">
        <v>199</v>
      </c>
      <c r="D926" t="s">
        <v>24</v>
      </c>
      <c r="E926" t="s">
        <v>70</v>
      </c>
      <c r="F926" s="8">
        <v>2.4E-2</v>
      </c>
      <c r="R926" t="str">
        <f>IF(COUNTIF($R$5:R925,D926)=0,D926,"\I:")</f>
        <v>\I:</v>
      </c>
      <c r="S926" t="str" cm="1">
        <f t="array" ref="S926">IFERROR("IEA PRODUCT: " &amp; getlist(R926,'Pri flows'!$I$3:$J$68,2),"")</f>
        <v/>
      </c>
      <c r="T926" t="s">
        <v>109</v>
      </c>
      <c r="V926" t="str">
        <f t="shared" si="17"/>
        <v/>
      </c>
    </row>
    <row r="927" spans="2:22">
      <c r="B927" t="s">
        <v>199</v>
      </c>
      <c r="D927" t="s">
        <v>57</v>
      </c>
      <c r="E927" t="s">
        <v>70</v>
      </c>
      <c r="F927" s="8">
        <v>2.3E-2</v>
      </c>
      <c r="R927" t="str">
        <f>IF(COUNTIF($R$5:R926,D927)=0,D927,"\I:")</f>
        <v>\I:</v>
      </c>
      <c r="S927" t="str" cm="1">
        <f t="array" ref="S927">IFERROR("IEA PRODUCT: " &amp; getlist(R927,'Pri flows'!$I$3:$J$68,2),"")</f>
        <v/>
      </c>
      <c r="T927" t="s">
        <v>109</v>
      </c>
      <c r="V927" t="str">
        <f t="shared" si="17"/>
        <v/>
      </c>
    </row>
    <row r="928" spans="2:22">
      <c r="B928" t="s">
        <v>199</v>
      </c>
      <c r="C928" t="s">
        <v>286</v>
      </c>
      <c r="D928" t="s">
        <v>50</v>
      </c>
      <c r="E928" t="s">
        <v>203</v>
      </c>
      <c r="F928" s="8">
        <v>0.432</v>
      </c>
      <c r="G928">
        <v>1</v>
      </c>
      <c r="H928">
        <v>1</v>
      </c>
      <c r="R928" t="str">
        <f>IF(COUNTIF($R$5:R927,D928)=0,D928,"\I:")</f>
        <v>\I:</v>
      </c>
      <c r="S928" t="str" cm="1">
        <f t="array" ref="S928">IFERROR("IEA PRODUCT: " &amp; getlist(R928,'Pri flows'!$I$3:$J$68,2),"")</f>
        <v/>
      </c>
      <c r="T928" t="s">
        <v>109</v>
      </c>
      <c r="V928" t="str">
        <f t="shared" si="17"/>
        <v/>
      </c>
    </row>
    <row r="929" spans="2:22">
      <c r="B929" t="s">
        <v>199</v>
      </c>
      <c r="D929" t="s">
        <v>41</v>
      </c>
      <c r="E929" t="s">
        <v>203</v>
      </c>
      <c r="F929" s="8">
        <v>0.22</v>
      </c>
      <c r="R929" t="str">
        <f>IF(COUNTIF($R$5:R928,D929)=0,D929,"\I:")</f>
        <v>\I:</v>
      </c>
      <c r="S929" t="str" cm="1">
        <f t="array" ref="S929">IFERROR("IEA PRODUCT: " &amp; getlist(R929,'Pri flows'!$I$3:$J$68,2),"")</f>
        <v/>
      </c>
      <c r="T929" t="s">
        <v>109</v>
      </c>
      <c r="V929" t="str">
        <f t="shared" si="17"/>
        <v/>
      </c>
    </row>
    <row r="930" spans="2:22">
      <c r="B930" t="s">
        <v>199</v>
      </c>
      <c r="D930" t="s">
        <v>34</v>
      </c>
      <c r="E930" t="s">
        <v>203</v>
      </c>
      <c r="F930" s="8">
        <v>0.184</v>
      </c>
      <c r="R930" t="str">
        <f>IF(COUNTIF($R$5:R929,D930)=0,D930,"\I:")</f>
        <v>\I:</v>
      </c>
      <c r="S930" t="str" cm="1">
        <f t="array" ref="S930">IFERROR("IEA PRODUCT: " &amp; getlist(R930,'Pri flows'!$I$3:$J$68,2),"")</f>
        <v/>
      </c>
      <c r="T930" t="s">
        <v>109</v>
      </c>
      <c r="V930" t="str">
        <f t="shared" si="17"/>
        <v/>
      </c>
    </row>
    <row r="931" spans="2:22">
      <c r="B931" t="s">
        <v>199</v>
      </c>
      <c r="D931" t="s">
        <v>54</v>
      </c>
      <c r="E931" t="s">
        <v>203</v>
      </c>
      <c r="F931" s="8">
        <v>0.124</v>
      </c>
      <c r="R931" t="str">
        <f>IF(COUNTIF($R$5:R930,D931)=0,D931,"\I:")</f>
        <v>\I:</v>
      </c>
      <c r="S931" t="str" cm="1">
        <f t="array" ref="S931">IFERROR("IEA PRODUCT: " &amp; getlist(R931,'Pri flows'!$I$3:$J$68,2),"")</f>
        <v/>
      </c>
      <c r="T931" t="s">
        <v>109</v>
      </c>
      <c r="V931" t="str">
        <f t="shared" si="17"/>
        <v/>
      </c>
    </row>
    <row r="932" spans="2:22">
      <c r="B932" t="s">
        <v>199</v>
      </c>
      <c r="D932" t="s">
        <v>58</v>
      </c>
      <c r="E932" t="s">
        <v>203</v>
      </c>
      <c r="F932" s="8">
        <v>2.5999999999999999E-2</v>
      </c>
      <c r="R932" t="str">
        <f>IF(COUNTIF($R$5:R931,D932)=0,D932,"\I:")</f>
        <v>\I:</v>
      </c>
      <c r="S932" t="str" cm="1">
        <f t="array" ref="S932">IFERROR("IEA PRODUCT: " &amp; getlist(R932,'Pri flows'!$I$3:$J$68,2),"")</f>
        <v/>
      </c>
      <c r="T932" t="s">
        <v>109</v>
      </c>
      <c r="V932" t="str">
        <f t="shared" si="17"/>
        <v/>
      </c>
    </row>
    <row r="933" spans="2:22">
      <c r="B933" t="s">
        <v>199</v>
      </c>
      <c r="D933" t="s">
        <v>20</v>
      </c>
      <c r="E933" t="s">
        <v>203</v>
      </c>
      <c r="F933" s="8">
        <v>0.01</v>
      </c>
      <c r="R933" t="str">
        <f>IF(COUNTIF($R$5:R932,D933)=0,D933,"\I:")</f>
        <v>\I:</v>
      </c>
      <c r="S933" t="str" cm="1">
        <f t="array" ref="S933">IFERROR("IEA PRODUCT: " &amp; getlist(R933,'Pri flows'!$I$3:$J$68,2),"")</f>
        <v/>
      </c>
      <c r="T933" t="s">
        <v>109</v>
      </c>
      <c r="V933" t="str">
        <f t="shared" si="17"/>
        <v/>
      </c>
    </row>
    <row r="934" spans="2:22">
      <c r="B934" t="s">
        <v>199</v>
      </c>
      <c r="D934" t="s">
        <v>52</v>
      </c>
      <c r="E934" t="s">
        <v>203</v>
      </c>
      <c r="F934" s="8">
        <v>3.0000000000000001E-3</v>
      </c>
      <c r="R934" t="str">
        <f>IF(COUNTIF($R$5:R933,D934)=0,D934,"\I:")</f>
        <v>\I:</v>
      </c>
      <c r="S934" t="str" cm="1">
        <f t="array" ref="S934">IFERROR("IEA PRODUCT: " &amp; getlist(R934,'Pri flows'!$I$3:$J$68,2),"")</f>
        <v/>
      </c>
      <c r="T934" t="s">
        <v>109</v>
      </c>
      <c r="V934" t="str">
        <f t="shared" si="17"/>
        <v/>
      </c>
    </row>
    <row r="935" spans="2:22">
      <c r="B935" t="s">
        <v>199</v>
      </c>
      <c r="C935" t="s">
        <v>287</v>
      </c>
      <c r="D935" t="s">
        <v>53</v>
      </c>
      <c r="E935" t="s">
        <v>130</v>
      </c>
      <c r="F935" s="8">
        <v>1</v>
      </c>
      <c r="G935">
        <v>1</v>
      </c>
      <c r="H935">
        <v>1</v>
      </c>
      <c r="R935" t="str">
        <f>IF(COUNTIF($R$5:R934,D935)=0,D935,"\I:")</f>
        <v>\I:</v>
      </c>
      <c r="S935" t="str" cm="1">
        <f t="array" ref="S935">IFERROR("IEA PRODUCT: " &amp; getlist(R935,'Pri flows'!$I$3:$J$68,2),"")</f>
        <v/>
      </c>
      <c r="T935" t="s">
        <v>109</v>
      </c>
      <c r="V935" t="str">
        <f t="shared" si="17"/>
        <v/>
      </c>
    </row>
    <row r="936" spans="2:22">
      <c r="B936" t="s">
        <v>199</v>
      </c>
      <c r="C936" t="s">
        <v>516</v>
      </c>
      <c r="D936" t="s">
        <v>510</v>
      </c>
      <c r="E936" t="s">
        <v>517</v>
      </c>
      <c r="F936" s="8">
        <v>1</v>
      </c>
      <c r="G936">
        <v>1</v>
      </c>
      <c r="H936">
        <v>1</v>
      </c>
      <c r="R936" t="str">
        <f>IF(COUNTIF($R$5:R935,D936)=0,D936,"\I:")</f>
        <v>\I:</v>
      </c>
      <c r="S936" t="str" cm="1">
        <f t="array" ref="S936">IFERROR("IEA PRODUCT: " &amp; getlist(R936,'Pri flows'!$I$3:$J$68,2),"")</f>
        <v/>
      </c>
      <c r="T936" t="s">
        <v>109</v>
      </c>
      <c r="V936" t="str">
        <f t="shared" si="17"/>
        <v/>
      </c>
    </row>
    <row r="937" spans="2:22">
      <c r="B937" t="s">
        <v>199</v>
      </c>
      <c r="C937" t="s">
        <v>290</v>
      </c>
      <c r="D937" t="s">
        <v>55</v>
      </c>
      <c r="E937" t="s">
        <v>137</v>
      </c>
      <c r="F937" s="8">
        <v>1</v>
      </c>
      <c r="G937">
        <v>1</v>
      </c>
      <c r="H937">
        <v>1</v>
      </c>
      <c r="R937" t="str">
        <f>IF(COUNTIF($R$5:R936,D937)=0,D937,"\I:")</f>
        <v>\I:</v>
      </c>
      <c r="S937" t="str" cm="1">
        <f t="array" ref="S937">IFERROR("IEA PRODUCT: " &amp; getlist(R937,'Pri flows'!$I$3:$J$68,2),"")</f>
        <v/>
      </c>
      <c r="T937" t="s">
        <v>109</v>
      </c>
      <c r="V937" t="str">
        <f t="shared" si="17"/>
        <v/>
      </c>
    </row>
    <row r="938" spans="2:22">
      <c r="B938" t="s">
        <v>199</v>
      </c>
      <c r="C938" t="s">
        <v>291</v>
      </c>
      <c r="D938" t="s">
        <v>6</v>
      </c>
      <c r="E938" t="s">
        <v>135</v>
      </c>
      <c r="F938" s="8">
        <v>0.998</v>
      </c>
      <c r="G938">
        <v>1</v>
      </c>
      <c r="H938">
        <v>1</v>
      </c>
      <c r="R938" t="str">
        <f>IF(COUNTIF($R$5:R937,D938)=0,D938,"\I:")</f>
        <v>\I:</v>
      </c>
      <c r="S938" t="str" cm="1">
        <f t="array" ref="S938">IFERROR("IEA PRODUCT: " &amp; getlist(R938,'Pri flows'!$I$3:$J$68,2),"")</f>
        <v/>
      </c>
      <c r="T938" t="s">
        <v>109</v>
      </c>
      <c r="V938" t="str">
        <f t="shared" si="17"/>
        <v/>
      </c>
    </row>
    <row r="939" spans="2:22">
      <c r="B939" t="s">
        <v>199</v>
      </c>
      <c r="D939" t="s">
        <v>53</v>
      </c>
      <c r="E939" t="s">
        <v>135</v>
      </c>
      <c r="F939" s="8">
        <v>2E-3</v>
      </c>
      <c r="R939" t="str">
        <f>IF(COUNTIF($R$5:R938,D939)=0,D939,"\I:")</f>
        <v>\I:</v>
      </c>
      <c r="S939" t="str" cm="1">
        <f t="array" ref="S939">IFERROR("IEA PRODUCT: " &amp; getlist(R939,'Pri flows'!$I$3:$J$68,2),"")</f>
        <v/>
      </c>
      <c r="T939" t="s">
        <v>109</v>
      </c>
      <c r="V939" t="str">
        <f t="shared" si="17"/>
        <v/>
      </c>
    </row>
    <row r="940" spans="2:22">
      <c r="B940" t="s">
        <v>199</v>
      </c>
      <c r="C940" t="s">
        <v>292</v>
      </c>
      <c r="D940" t="s">
        <v>5</v>
      </c>
      <c r="E940" t="s">
        <v>140</v>
      </c>
      <c r="F940" s="8">
        <v>1</v>
      </c>
      <c r="G940">
        <v>1</v>
      </c>
      <c r="H940">
        <v>1</v>
      </c>
      <c r="R940" t="str">
        <f>IF(COUNTIF($R$5:R939,D940)=0,D940,"\I:")</f>
        <v>\I:</v>
      </c>
      <c r="S940" t="str" cm="1">
        <f t="array" ref="S940">IFERROR("IEA PRODUCT: " &amp; getlist(R940,'Pri flows'!$I$3:$J$68,2),"")</f>
        <v/>
      </c>
      <c r="T940" t="s">
        <v>109</v>
      </c>
      <c r="V940" t="str">
        <f t="shared" si="17"/>
        <v/>
      </c>
    </row>
    <row r="941" spans="2:22">
      <c r="B941" t="s">
        <v>199</v>
      </c>
      <c r="C941" t="s">
        <v>293</v>
      </c>
      <c r="D941" t="s">
        <v>27</v>
      </c>
      <c r="E941" t="s">
        <v>141</v>
      </c>
      <c r="F941" s="8">
        <v>1</v>
      </c>
      <c r="G941">
        <v>1</v>
      </c>
      <c r="H941">
        <v>1</v>
      </c>
      <c r="R941" t="str">
        <f>IF(COUNTIF($R$5:R940,D941)=0,D941,"\I:")</f>
        <v>\I:</v>
      </c>
      <c r="S941" t="str" cm="1">
        <f t="array" ref="S941">IFERROR("IEA PRODUCT: " &amp; getlist(R941,'Pri flows'!$I$3:$J$68,2),"")</f>
        <v/>
      </c>
      <c r="T941" t="s">
        <v>109</v>
      </c>
      <c r="V941" t="str">
        <f t="shared" si="17"/>
        <v/>
      </c>
    </row>
    <row r="942" spans="2:22">
      <c r="B942" t="s">
        <v>199</v>
      </c>
      <c r="C942" t="s">
        <v>294</v>
      </c>
      <c r="D942" t="s">
        <v>29</v>
      </c>
      <c r="E942" t="s">
        <v>142</v>
      </c>
      <c r="F942" s="8">
        <v>1</v>
      </c>
      <c r="G942">
        <v>1</v>
      </c>
      <c r="H942">
        <v>1</v>
      </c>
      <c r="R942" t="str">
        <f>IF(COUNTIF($R$5:R941,D942)=0,D942,"\I:")</f>
        <v>\I:</v>
      </c>
      <c r="S942" t="str" cm="1">
        <f t="array" ref="S942">IFERROR("IEA PRODUCT: " &amp; getlist(R942,'Pri flows'!$I$3:$J$68,2),"")</f>
        <v/>
      </c>
      <c r="T942" t="s">
        <v>109</v>
      </c>
      <c r="V942" t="str">
        <f t="shared" si="17"/>
        <v/>
      </c>
    </row>
    <row r="943" spans="2:22">
      <c r="B943" t="s">
        <v>199</v>
      </c>
      <c r="C943" t="s">
        <v>295</v>
      </c>
      <c r="D943" t="s">
        <v>52</v>
      </c>
      <c r="E943" t="s">
        <v>136</v>
      </c>
      <c r="F943" s="8">
        <v>1</v>
      </c>
      <c r="G943">
        <v>1</v>
      </c>
      <c r="H943">
        <v>1</v>
      </c>
      <c r="R943" t="str">
        <f>IF(COUNTIF($R$5:R942,D943)=0,D943,"\I:")</f>
        <v>\I:</v>
      </c>
      <c r="S943" t="str" cm="1">
        <f t="array" ref="S943">IFERROR("IEA PRODUCT: " &amp; getlist(R943,'Pri flows'!$I$3:$J$68,2),"")</f>
        <v/>
      </c>
      <c r="T943" t="s">
        <v>109</v>
      </c>
      <c r="V943" t="str">
        <f t="shared" si="17"/>
        <v/>
      </c>
    </row>
    <row r="944" spans="2:22">
      <c r="B944" t="s">
        <v>199</v>
      </c>
      <c r="C944" t="s">
        <v>296</v>
      </c>
      <c r="D944" t="s">
        <v>34</v>
      </c>
      <c r="E944" t="s">
        <v>143</v>
      </c>
      <c r="F944" s="8">
        <v>1</v>
      </c>
      <c r="G944">
        <v>1</v>
      </c>
      <c r="H944">
        <v>1</v>
      </c>
      <c r="R944" t="str">
        <f>IF(COUNTIF($R$5:R943,D944)=0,D944,"\I:")</f>
        <v>\I:</v>
      </c>
      <c r="S944" t="str" cm="1">
        <f t="array" ref="S944">IFERROR("IEA PRODUCT: " &amp; getlist(R944,'Pri flows'!$I$3:$J$68,2),"")</f>
        <v/>
      </c>
      <c r="T944" t="s">
        <v>109</v>
      </c>
      <c r="V944" t="str">
        <f t="shared" si="17"/>
        <v/>
      </c>
    </row>
    <row r="945" spans="2:22">
      <c r="B945" t="s">
        <v>199</v>
      </c>
      <c r="C945" t="s">
        <v>297</v>
      </c>
      <c r="D945" t="s">
        <v>39</v>
      </c>
      <c r="E945" t="s">
        <v>138</v>
      </c>
      <c r="F945" s="8">
        <v>0.83599999999999997</v>
      </c>
      <c r="G945">
        <v>1</v>
      </c>
      <c r="H945">
        <v>1</v>
      </c>
      <c r="R945" t="str">
        <f>IF(COUNTIF($R$5:R944,D945)=0,D945,"\I:")</f>
        <v>\I:</v>
      </c>
      <c r="S945" t="str" cm="1">
        <f t="array" ref="S945">IFERROR("IEA PRODUCT: " &amp; getlist(R945,'Pri flows'!$I$3:$J$68,2),"")</f>
        <v/>
      </c>
      <c r="T945" t="s">
        <v>109</v>
      </c>
      <c r="V945" t="str">
        <f t="shared" si="17"/>
        <v/>
      </c>
    </row>
    <row r="946" spans="2:22">
      <c r="B946" t="s">
        <v>199</v>
      </c>
      <c r="D946" t="s">
        <v>11</v>
      </c>
      <c r="E946" t="s">
        <v>138</v>
      </c>
      <c r="F946" s="8">
        <v>0.14299999999999999</v>
      </c>
      <c r="R946" t="str">
        <f>IF(COUNTIF($R$5:R945,D946)=0,D946,"\I:")</f>
        <v>\I:</v>
      </c>
      <c r="S946" t="str" cm="1">
        <f t="array" ref="S946">IFERROR("IEA PRODUCT: " &amp; getlist(R946,'Pri flows'!$I$3:$J$68,2),"")</f>
        <v/>
      </c>
      <c r="T946" t="s">
        <v>109</v>
      </c>
      <c r="V946" t="str">
        <f t="shared" si="17"/>
        <v/>
      </c>
    </row>
    <row r="947" spans="2:22">
      <c r="B947" t="s">
        <v>199</v>
      </c>
      <c r="D947" t="s">
        <v>24</v>
      </c>
      <c r="E947" t="s">
        <v>138</v>
      </c>
      <c r="F947" s="8">
        <v>1.6E-2</v>
      </c>
      <c r="R947" t="str">
        <f>IF(COUNTIF($R$5:R946,D947)=0,D947,"\I:")</f>
        <v>\I:</v>
      </c>
      <c r="S947" t="str" cm="1">
        <f t="array" ref="S947">IFERROR("IEA PRODUCT: " &amp; getlist(R947,'Pri flows'!$I$3:$J$68,2),"")</f>
        <v/>
      </c>
      <c r="T947" t="s">
        <v>109</v>
      </c>
      <c r="V947" t="str">
        <f t="shared" si="17"/>
        <v/>
      </c>
    </row>
    <row r="948" spans="2:22">
      <c r="B948" t="s">
        <v>199</v>
      </c>
      <c r="D948" t="s">
        <v>19</v>
      </c>
      <c r="E948" t="s">
        <v>138</v>
      </c>
      <c r="F948" s="8">
        <v>5.0000000000000001E-3</v>
      </c>
      <c r="R948" t="str">
        <f>IF(COUNTIF($R$5:R947,D948)=0,D948,"\I:")</f>
        <v>\I:</v>
      </c>
      <c r="S948" t="str" cm="1">
        <f t="array" ref="S948">IFERROR("IEA PRODUCT: " &amp; getlist(R948,'Pri flows'!$I$3:$J$68,2),"")</f>
        <v/>
      </c>
      <c r="T948" t="s">
        <v>109</v>
      </c>
      <c r="V948" t="str">
        <f t="shared" si="17"/>
        <v/>
      </c>
    </row>
    <row r="949" spans="2:22">
      <c r="B949" t="s">
        <v>199</v>
      </c>
      <c r="C949" t="s">
        <v>298</v>
      </c>
      <c r="D949" t="s">
        <v>41</v>
      </c>
      <c r="E949" t="s">
        <v>139</v>
      </c>
      <c r="F949" s="8">
        <v>1</v>
      </c>
      <c r="G949">
        <v>1</v>
      </c>
      <c r="H949">
        <v>1</v>
      </c>
      <c r="R949" t="str">
        <f>IF(COUNTIF($R$5:R948,D949)=0,D949,"\I:")</f>
        <v>\I:</v>
      </c>
      <c r="S949" t="str" cm="1">
        <f t="array" ref="S949">IFERROR("IEA PRODUCT: " &amp; getlist(R949,'Pri flows'!$I$3:$J$68,2),"")</f>
        <v/>
      </c>
      <c r="T949" t="s">
        <v>109</v>
      </c>
      <c r="V949" t="str">
        <f t="shared" si="17"/>
        <v/>
      </c>
    </row>
    <row r="950" spans="2:22">
      <c r="B950" t="s">
        <v>199</v>
      </c>
      <c r="C950" t="s">
        <v>522</v>
      </c>
      <c r="D950" t="s">
        <v>503</v>
      </c>
      <c r="E950" t="s">
        <v>523</v>
      </c>
      <c r="F950" s="8">
        <v>1</v>
      </c>
      <c r="G950">
        <v>1</v>
      </c>
      <c r="H950">
        <v>1</v>
      </c>
      <c r="R950" t="str">
        <f>IF(COUNTIF($R$5:R949,D950)=0,D950,"\I:")</f>
        <v>\I:</v>
      </c>
      <c r="S950" t="str" cm="1">
        <f t="array" ref="S950">IFERROR("IEA PRODUCT: " &amp; getlist(R950,'Pri flows'!$I$3:$J$68,2),"")</f>
        <v/>
      </c>
      <c r="T950" t="s">
        <v>109</v>
      </c>
      <c r="V950" t="str">
        <f t="shared" si="17"/>
        <v/>
      </c>
    </row>
    <row r="951" spans="2:22">
      <c r="B951" t="s">
        <v>199</v>
      </c>
      <c r="C951" t="s">
        <v>302</v>
      </c>
      <c r="D951" t="s">
        <v>6</v>
      </c>
      <c r="E951" t="s">
        <v>124</v>
      </c>
      <c r="F951" s="8">
        <v>0.94099999999999995</v>
      </c>
      <c r="G951">
        <v>1</v>
      </c>
      <c r="H951">
        <v>1</v>
      </c>
      <c r="R951" t="str">
        <f>IF(COUNTIF($R$5:R950,D951)=0,D951,"\I:")</f>
        <v>\I:</v>
      </c>
      <c r="S951" t="str" cm="1">
        <f t="array" ref="S951">IFERROR("IEA PRODUCT: " &amp; getlist(R951,'Pri flows'!$I$3:$J$68,2),"")</f>
        <v/>
      </c>
      <c r="T951" t="s">
        <v>109</v>
      </c>
      <c r="V951" t="str">
        <f t="shared" si="17"/>
        <v/>
      </c>
    </row>
    <row r="952" spans="2:22">
      <c r="B952" t="s">
        <v>199</v>
      </c>
      <c r="D952" t="s">
        <v>117</v>
      </c>
      <c r="E952" t="s">
        <v>124</v>
      </c>
      <c r="F952" s="8">
        <v>3.7999999999999999E-2</v>
      </c>
      <c r="R952" t="str">
        <f>IF(COUNTIF($R$5:R951,D952)=0,D952,"\I:")</f>
        <v>\I:</v>
      </c>
      <c r="S952" t="str" cm="1">
        <f t="array" ref="S952">IFERROR("IEA PRODUCT: " &amp; getlist(R952,'Pri flows'!$I$3:$J$68,2),"")</f>
        <v/>
      </c>
      <c r="T952" t="s">
        <v>109</v>
      </c>
      <c r="V952" t="str">
        <f t="shared" si="17"/>
        <v/>
      </c>
    </row>
    <row r="953" spans="2:22">
      <c r="B953" t="s">
        <v>199</v>
      </c>
      <c r="D953" t="s">
        <v>53</v>
      </c>
      <c r="E953" t="s">
        <v>124</v>
      </c>
      <c r="F953" s="8">
        <v>2.1000000000000001E-2</v>
      </c>
      <c r="R953" t="str">
        <f>IF(COUNTIF($R$5:R952,D953)=0,D953,"\I:")</f>
        <v>\I:</v>
      </c>
      <c r="S953" t="str" cm="1">
        <f t="array" ref="S953">IFERROR("IEA PRODUCT: " &amp; getlist(R953,'Pri flows'!$I$3:$J$68,2),"")</f>
        <v/>
      </c>
      <c r="T953" t="s">
        <v>109</v>
      </c>
      <c r="V953" t="str">
        <f t="shared" si="17"/>
        <v/>
      </c>
    </row>
    <row r="954" spans="2:22">
      <c r="B954" t="s">
        <v>199</v>
      </c>
      <c r="C954" t="s">
        <v>303</v>
      </c>
      <c r="D954" t="s">
        <v>19</v>
      </c>
      <c r="E954" t="s">
        <v>131</v>
      </c>
      <c r="F954" s="8">
        <v>1</v>
      </c>
      <c r="G954">
        <v>1</v>
      </c>
      <c r="H954">
        <v>1</v>
      </c>
      <c r="R954" t="str">
        <f>IF(COUNTIF($R$5:R953,D954)=0,D954,"\I:")</f>
        <v>\I:</v>
      </c>
      <c r="S954" t="str" cm="1">
        <f t="array" ref="S954">IFERROR("IEA PRODUCT: " &amp; getlist(R954,'Pri flows'!$I$3:$J$68,2),"")</f>
        <v/>
      </c>
      <c r="T954" t="s">
        <v>109</v>
      </c>
      <c r="V954" t="str">
        <f t="shared" si="17"/>
        <v/>
      </c>
    </row>
    <row r="955" spans="2:22">
      <c r="B955" t="s">
        <v>199</v>
      </c>
      <c r="C955" t="s">
        <v>304</v>
      </c>
      <c r="D955" t="s">
        <v>5</v>
      </c>
      <c r="E955" t="s">
        <v>127</v>
      </c>
      <c r="F955" s="8">
        <v>1</v>
      </c>
      <c r="G955">
        <v>1</v>
      </c>
      <c r="H955">
        <v>1</v>
      </c>
      <c r="R955" t="str">
        <f>IF(COUNTIF($R$5:R954,D955)=0,D955,"\I:")</f>
        <v>\I:</v>
      </c>
      <c r="S955" t="str" cm="1">
        <f t="array" ref="S955">IFERROR("IEA PRODUCT: " &amp; getlist(R955,'Pri flows'!$I$3:$J$68,2),"")</f>
        <v/>
      </c>
      <c r="T955" t="s">
        <v>109</v>
      </c>
      <c r="V955" t="str">
        <f t="shared" si="17"/>
        <v/>
      </c>
    </row>
    <row r="956" spans="2:22">
      <c r="B956" t="s">
        <v>199</v>
      </c>
      <c r="C956" t="s">
        <v>305</v>
      </c>
      <c r="D956" t="s">
        <v>29</v>
      </c>
      <c r="E956" t="s">
        <v>129</v>
      </c>
      <c r="F956" s="8">
        <v>1</v>
      </c>
      <c r="G956">
        <v>1</v>
      </c>
      <c r="H956">
        <v>1</v>
      </c>
      <c r="R956" t="str">
        <f>IF(COUNTIF($R$5:R955,D956)=0,D956,"\I:")</f>
        <v>\I:</v>
      </c>
      <c r="S956" t="str" cm="1">
        <f t="array" ref="S956">IFERROR("IEA PRODUCT: " &amp; getlist(R956,'Pri flows'!$I$3:$J$68,2),"")</f>
        <v/>
      </c>
      <c r="T956" t="s">
        <v>109</v>
      </c>
      <c r="V956" t="str">
        <f t="shared" si="17"/>
        <v/>
      </c>
    </row>
    <row r="957" spans="2:22">
      <c r="B957" t="s">
        <v>199</v>
      </c>
      <c r="C957" t="s">
        <v>306</v>
      </c>
      <c r="D957" t="s">
        <v>39</v>
      </c>
      <c r="E957" t="s">
        <v>126</v>
      </c>
      <c r="F957" s="8">
        <v>0.99099999999999999</v>
      </c>
      <c r="G957">
        <v>1</v>
      </c>
      <c r="H957">
        <v>1</v>
      </c>
      <c r="R957" t="str">
        <f>IF(COUNTIF($R$5:R956,D957)=0,D957,"\I:")</f>
        <v>\I:</v>
      </c>
      <c r="S957" t="str" cm="1">
        <f t="array" ref="S957">IFERROR("IEA PRODUCT: " &amp; getlist(R957,'Pri flows'!$I$3:$J$68,2),"")</f>
        <v/>
      </c>
      <c r="T957" t="s">
        <v>109</v>
      </c>
      <c r="V957" t="str">
        <f t="shared" si="17"/>
        <v/>
      </c>
    </row>
    <row r="958" spans="2:22">
      <c r="B958" t="s">
        <v>199</v>
      </c>
      <c r="D958" t="s">
        <v>24</v>
      </c>
      <c r="E958" t="s">
        <v>126</v>
      </c>
      <c r="F958" s="8">
        <v>8.9999999999999993E-3</v>
      </c>
      <c r="R958" t="str">
        <f>IF(COUNTIF($R$5:R957,D958)=0,D958,"\I:")</f>
        <v>\I:</v>
      </c>
      <c r="S958" t="str" cm="1">
        <f t="array" ref="S958">IFERROR("IEA PRODUCT: " &amp; getlist(R958,'Pri flows'!$I$3:$J$68,2),"")</f>
        <v/>
      </c>
      <c r="T958" t="s">
        <v>109</v>
      </c>
      <c r="V958" t="str">
        <f t="shared" si="17"/>
        <v/>
      </c>
    </row>
    <row r="959" spans="2:22">
      <c r="B959" t="s">
        <v>199</v>
      </c>
      <c r="C959" t="s">
        <v>307</v>
      </c>
      <c r="D959" t="s">
        <v>50</v>
      </c>
      <c r="E959" t="s">
        <v>123</v>
      </c>
      <c r="F959" s="8">
        <v>0.872</v>
      </c>
      <c r="G959">
        <v>1</v>
      </c>
      <c r="H959">
        <v>1</v>
      </c>
      <c r="R959" t="str">
        <f>IF(COUNTIF($R$5:R958,D959)=0,D959,"\I:")</f>
        <v>\I:</v>
      </c>
      <c r="S959" t="str" cm="1">
        <f t="array" ref="S959">IFERROR("IEA PRODUCT: " &amp; getlist(R959,'Pri flows'!$I$3:$J$68,2),"")</f>
        <v/>
      </c>
      <c r="T959" t="s">
        <v>109</v>
      </c>
      <c r="V959" t="str">
        <f t="shared" si="17"/>
        <v/>
      </c>
    </row>
    <row r="960" spans="2:22">
      <c r="B960" t="s">
        <v>199</v>
      </c>
      <c r="D960" t="s">
        <v>20</v>
      </c>
      <c r="E960" t="s">
        <v>123</v>
      </c>
      <c r="F960" s="8">
        <v>0.115</v>
      </c>
      <c r="R960" t="str">
        <f>IF(COUNTIF($R$5:R959,D960)=0,D960,"\I:")</f>
        <v>\I:</v>
      </c>
      <c r="S960" t="str" cm="1">
        <f t="array" ref="S960">IFERROR("IEA PRODUCT: " &amp; getlist(R960,'Pri flows'!$I$3:$J$68,2),"")</f>
        <v/>
      </c>
      <c r="T960" t="s">
        <v>109</v>
      </c>
      <c r="V960" t="str">
        <f t="shared" si="17"/>
        <v/>
      </c>
    </row>
    <row r="961" spans="2:22">
      <c r="B961" t="s">
        <v>199</v>
      </c>
      <c r="D961" t="s">
        <v>58</v>
      </c>
      <c r="E961" t="s">
        <v>123</v>
      </c>
      <c r="F961" s="8">
        <v>1.2E-2</v>
      </c>
      <c r="R961" t="str">
        <f>IF(COUNTIF($R$5:R960,D961)=0,D961,"\I:")</f>
        <v>\I:</v>
      </c>
      <c r="S961" t="str" cm="1">
        <f t="array" ref="S961">IFERROR("IEA PRODUCT: " &amp; getlist(R961,'Pri flows'!$I$3:$J$68,2),"")</f>
        <v/>
      </c>
      <c r="T961" t="s">
        <v>109</v>
      </c>
      <c r="V961" t="str">
        <f t="shared" si="17"/>
        <v/>
      </c>
    </row>
    <row r="962" spans="2:22">
      <c r="B962" t="s">
        <v>199</v>
      </c>
      <c r="C962" t="s">
        <v>308</v>
      </c>
      <c r="D962" t="s">
        <v>57</v>
      </c>
      <c r="E962" t="s">
        <v>132</v>
      </c>
      <c r="F962" s="8">
        <v>1</v>
      </c>
      <c r="G962">
        <v>1</v>
      </c>
      <c r="H962">
        <v>1</v>
      </c>
      <c r="R962" t="str">
        <f>IF(COUNTIF($R$5:R961,D962)=0,D962,"\I:")</f>
        <v>\I:</v>
      </c>
      <c r="S962" t="str" cm="1">
        <f t="array" ref="S962">IFERROR("IEA PRODUCT: " &amp; getlist(R962,'Pri flows'!$I$3:$J$68,2),"")</f>
        <v/>
      </c>
      <c r="T962" t="s">
        <v>109</v>
      </c>
      <c r="V962" t="str">
        <f t="shared" si="17"/>
        <v/>
      </c>
    </row>
    <row r="963" spans="2:22">
      <c r="B963" t="s">
        <v>199</v>
      </c>
      <c r="C963" t="s">
        <v>309</v>
      </c>
      <c r="D963" t="s">
        <v>34</v>
      </c>
      <c r="E963" t="s">
        <v>133</v>
      </c>
      <c r="F963" s="8">
        <v>0.81200000000000006</v>
      </c>
      <c r="G963">
        <v>1</v>
      </c>
      <c r="H963">
        <v>1</v>
      </c>
      <c r="R963" t="str">
        <f>IF(COUNTIF($R$5:R962,D963)=0,D963,"\I:")</f>
        <v>\I:</v>
      </c>
      <c r="S963" t="str" cm="1">
        <f t="array" ref="S963">IFERROR("IEA PRODUCT: " &amp; getlist(R963,'Pri flows'!$I$3:$J$68,2),"")</f>
        <v/>
      </c>
      <c r="T963" t="s">
        <v>109</v>
      </c>
      <c r="V963" t="str">
        <f t="shared" si="17"/>
        <v/>
      </c>
    </row>
    <row r="964" spans="2:22">
      <c r="B964" t="s">
        <v>199</v>
      </c>
      <c r="D964" t="s">
        <v>41</v>
      </c>
      <c r="E964" t="s">
        <v>133</v>
      </c>
      <c r="F964" s="8">
        <v>0.187</v>
      </c>
      <c r="R964" t="str">
        <f>IF(COUNTIF($R$5:R963,D964)=0,D964,"\I:")</f>
        <v>\I:</v>
      </c>
      <c r="S964" t="str" cm="1">
        <f t="array" ref="S964">IFERROR("IEA PRODUCT: " &amp; getlist(R964,'Pri flows'!$I$3:$J$68,2),"")</f>
        <v/>
      </c>
      <c r="T964" t="s">
        <v>109</v>
      </c>
      <c r="V964" t="str">
        <f t="shared" ref="V964:V1027" si="18">IFERROR(VLOOKUP($R964,$AJ$4:$AL$22,2,FALSE),"")</f>
        <v/>
      </c>
    </row>
    <row r="965" spans="2:22">
      <c r="B965" t="s">
        <v>199</v>
      </c>
      <c r="D965" t="s">
        <v>52</v>
      </c>
      <c r="E965" t="s">
        <v>133</v>
      </c>
      <c r="F965" s="8">
        <v>1E-3</v>
      </c>
      <c r="R965" t="str">
        <f>IF(COUNTIF($R$5:R964,D965)=0,D965,"\I:")</f>
        <v>\I:</v>
      </c>
      <c r="S965" t="str" cm="1">
        <f t="array" ref="S965">IFERROR("IEA PRODUCT: " &amp; getlist(R965,'Pri flows'!$I$3:$J$68,2),"")</f>
        <v/>
      </c>
      <c r="T965" t="s">
        <v>109</v>
      </c>
      <c r="V965" t="str">
        <f t="shared" si="18"/>
        <v/>
      </c>
    </row>
    <row r="966" spans="2:22">
      <c r="B966" t="s">
        <v>199</v>
      </c>
      <c r="C966" t="s">
        <v>310</v>
      </c>
      <c r="D966" t="s">
        <v>9</v>
      </c>
      <c r="E966" t="s">
        <v>10</v>
      </c>
      <c r="F966" s="8">
        <v>1</v>
      </c>
      <c r="G966">
        <v>1</v>
      </c>
      <c r="H966">
        <v>1</v>
      </c>
      <c r="R966" t="str">
        <f>IF(COUNTIF($R$5:R965,D966)=0,D966,"\I:")</f>
        <v>\I:</v>
      </c>
      <c r="S966" t="str" cm="1">
        <f t="array" ref="S966">IFERROR("IEA PRODUCT: " &amp; getlist(R966,'Pri flows'!$I$3:$J$68,2),"")</f>
        <v/>
      </c>
      <c r="T966" t="s">
        <v>109</v>
      </c>
      <c r="V966" t="str">
        <f t="shared" si="18"/>
        <v/>
      </c>
    </row>
    <row r="967" spans="2:22">
      <c r="B967" t="s">
        <v>199</v>
      </c>
      <c r="C967" t="s">
        <v>311</v>
      </c>
      <c r="D967" t="s">
        <v>12</v>
      </c>
      <c r="E967" t="s">
        <v>13</v>
      </c>
      <c r="F967" s="8">
        <v>1</v>
      </c>
      <c r="G967">
        <v>1</v>
      </c>
      <c r="H967">
        <v>1</v>
      </c>
      <c r="R967" t="str">
        <f>IF(COUNTIF($R$5:R966,D967)=0,D967,"\I:")</f>
        <v>\I:</v>
      </c>
      <c r="S967" t="str" cm="1">
        <f t="array" ref="S967">IFERROR("IEA PRODUCT: " &amp; getlist(R967,'Pri flows'!$I$3:$J$68,2),"")</f>
        <v/>
      </c>
      <c r="T967" t="s">
        <v>109</v>
      </c>
      <c r="V967" t="str">
        <f t="shared" si="18"/>
        <v/>
      </c>
    </row>
    <row r="968" spans="2:22">
      <c r="B968" t="s">
        <v>199</v>
      </c>
      <c r="C968" t="s">
        <v>313</v>
      </c>
      <c r="D968" t="s">
        <v>53</v>
      </c>
      <c r="E968" t="s">
        <v>7</v>
      </c>
      <c r="F968" s="8">
        <v>1</v>
      </c>
      <c r="G968">
        <v>1</v>
      </c>
      <c r="H968">
        <v>1</v>
      </c>
      <c r="R968" t="str">
        <f>IF(COUNTIF($R$5:R967,D968)=0,D968,"\I:")</f>
        <v>\I:</v>
      </c>
      <c r="S968" t="str" cm="1">
        <f t="array" ref="S968">IFERROR("IEA PRODUCT: " &amp; getlist(R968,'Pri flows'!$I$3:$J$68,2),"")</f>
        <v/>
      </c>
      <c r="T968" t="s">
        <v>109</v>
      </c>
      <c r="V968" t="str">
        <f t="shared" si="18"/>
        <v/>
      </c>
    </row>
    <row r="969" spans="2:22">
      <c r="B969" t="s">
        <v>199</v>
      </c>
      <c r="C969" t="s">
        <v>314</v>
      </c>
      <c r="D969" t="s">
        <v>41</v>
      </c>
      <c r="E969" t="s">
        <v>42</v>
      </c>
      <c r="F969" s="8">
        <v>1</v>
      </c>
      <c r="G969">
        <v>1</v>
      </c>
      <c r="H969">
        <v>1</v>
      </c>
      <c r="R969" t="str">
        <f>IF(COUNTIF($R$5:R968,D969)=0,D969,"\I:")</f>
        <v>\I:</v>
      </c>
      <c r="S969" t="str" cm="1">
        <f t="array" ref="S969">IFERROR("IEA PRODUCT: " &amp; getlist(R969,'Pri flows'!$I$3:$J$68,2),"")</f>
        <v/>
      </c>
      <c r="T969" t="s">
        <v>109</v>
      </c>
      <c r="V969" t="str">
        <f t="shared" si="18"/>
        <v/>
      </c>
    </row>
    <row r="970" spans="2:22">
      <c r="B970" t="s">
        <v>199</v>
      </c>
      <c r="C970" t="s">
        <v>315</v>
      </c>
      <c r="D970" t="s">
        <v>5</v>
      </c>
      <c r="E970" t="s">
        <v>22</v>
      </c>
      <c r="F970" s="8">
        <v>1</v>
      </c>
      <c r="G970">
        <v>1</v>
      </c>
      <c r="H970">
        <v>1</v>
      </c>
      <c r="R970" t="str">
        <f>IF(COUNTIF($R$5:R969,D970)=0,D970,"\I:")</f>
        <v>\I:</v>
      </c>
      <c r="S970" t="str" cm="1">
        <f t="array" ref="S970">IFERROR("IEA PRODUCT: " &amp; getlist(R970,'Pri flows'!$I$3:$J$68,2),"")</f>
        <v/>
      </c>
      <c r="T970" t="s">
        <v>109</v>
      </c>
      <c r="V970" t="str">
        <f t="shared" si="18"/>
        <v/>
      </c>
    </row>
    <row r="971" spans="2:22">
      <c r="B971" t="s">
        <v>199</v>
      </c>
      <c r="C971" t="s">
        <v>316</v>
      </c>
      <c r="D971" t="s">
        <v>43</v>
      </c>
      <c r="E971" t="s">
        <v>44</v>
      </c>
      <c r="F971" s="8">
        <v>1</v>
      </c>
      <c r="G971">
        <v>1</v>
      </c>
      <c r="H971">
        <v>1</v>
      </c>
      <c r="R971" t="str">
        <f>IF(COUNTIF($R$5:R970,D971)=0,D971,"\I:")</f>
        <v>\I:</v>
      </c>
      <c r="S971" t="str" cm="1">
        <f t="array" ref="S971">IFERROR("IEA PRODUCT: " &amp; getlist(R971,'Pri flows'!$I$3:$J$68,2),"")</f>
        <v/>
      </c>
      <c r="T971" t="s">
        <v>109</v>
      </c>
      <c r="V971" t="str">
        <f t="shared" si="18"/>
        <v/>
      </c>
    </row>
    <row r="972" spans="2:22">
      <c r="B972" t="s">
        <v>199</v>
      </c>
      <c r="C972" t="s">
        <v>317</v>
      </c>
      <c r="D972" t="s">
        <v>58</v>
      </c>
      <c r="E972" t="s">
        <v>51</v>
      </c>
      <c r="F972" s="8">
        <v>1</v>
      </c>
      <c r="G972">
        <v>1</v>
      </c>
      <c r="H972">
        <v>1</v>
      </c>
      <c r="R972" t="str">
        <f>IF(COUNTIF($R$5:R971,D972)=0,D972,"\I:")</f>
        <v>\I:</v>
      </c>
      <c r="S972" t="str" cm="1">
        <f t="array" ref="S972">IFERROR("IEA PRODUCT: " &amp; getlist(R972,'Pri flows'!$I$3:$J$68,2),"")</f>
        <v/>
      </c>
      <c r="T972" t="s">
        <v>109</v>
      </c>
      <c r="V972" t="str">
        <f t="shared" si="18"/>
        <v/>
      </c>
    </row>
    <row r="973" spans="2:22">
      <c r="B973" t="s">
        <v>199</v>
      </c>
      <c r="C973" t="s">
        <v>318</v>
      </c>
      <c r="D973" t="s">
        <v>45</v>
      </c>
      <c r="E973" t="s">
        <v>46</v>
      </c>
      <c r="F973" s="8">
        <v>1</v>
      </c>
      <c r="G973">
        <v>1</v>
      </c>
      <c r="H973">
        <v>1</v>
      </c>
      <c r="R973" t="str">
        <f>IF(COUNTIF($R$5:R972,D973)=0,D973,"\I:")</f>
        <v>\I:</v>
      </c>
      <c r="S973" t="str" cm="1">
        <f t="array" ref="S973">IFERROR("IEA PRODUCT: " &amp; getlist(R973,'Pri flows'!$I$3:$J$68,2),"")</f>
        <v/>
      </c>
      <c r="T973" t="s">
        <v>109</v>
      </c>
      <c r="V973" t="str">
        <f t="shared" si="18"/>
        <v/>
      </c>
    </row>
    <row r="974" spans="2:22">
      <c r="B974" t="s">
        <v>199</v>
      </c>
      <c r="C974" t="s">
        <v>319</v>
      </c>
      <c r="D974" t="s">
        <v>34</v>
      </c>
      <c r="E974" t="s">
        <v>35</v>
      </c>
      <c r="F974" s="8">
        <v>1</v>
      </c>
      <c r="G974">
        <v>1</v>
      </c>
      <c r="H974">
        <v>1</v>
      </c>
      <c r="R974" t="str">
        <f>IF(COUNTIF($R$5:R973,D974)=0,D974,"\I:")</f>
        <v>\I:</v>
      </c>
      <c r="S974" t="str" cm="1">
        <f t="array" ref="S974">IFERROR("IEA PRODUCT: " &amp; getlist(R974,'Pri flows'!$I$3:$J$68,2),"")</f>
        <v/>
      </c>
      <c r="T974" t="s">
        <v>109</v>
      </c>
      <c r="V974" t="str">
        <f t="shared" si="18"/>
        <v/>
      </c>
    </row>
    <row r="975" spans="2:22">
      <c r="B975" t="s">
        <v>199</v>
      </c>
      <c r="C975" t="s">
        <v>320</v>
      </c>
      <c r="D975" t="s">
        <v>39</v>
      </c>
      <c r="E975" t="s">
        <v>25</v>
      </c>
      <c r="F975" s="8">
        <v>1</v>
      </c>
      <c r="G975">
        <v>1</v>
      </c>
      <c r="H975">
        <v>1</v>
      </c>
      <c r="R975" t="str">
        <f>IF(COUNTIF($R$5:R974,D975)=0,D975,"\I:")</f>
        <v>\I:</v>
      </c>
      <c r="S975" t="str" cm="1">
        <f t="array" ref="S975">IFERROR("IEA PRODUCT: " &amp; getlist(R975,'Pri flows'!$I$3:$J$68,2),"")</f>
        <v/>
      </c>
      <c r="T975" t="s">
        <v>109</v>
      </c>
      <c r="V975" t="str">
        <f t="shared" si="18"/>
        <v/>
      </c>
    </row>
    <row r="976" spans="2:22">
      <c r="B976" t="s">
        <v>3346</v>
      </c>
      <c r="C976" t="s">
        <v>249</v>
      </c>
      <c r="D976" t="s">
        <v>55</v>
      </c>
      <c r="E976" t="s">
        <v>191</v>
      </c>
      <c r="F976" s="8">
        <v>0.76500000000000001</v>
      </c>
      <c r="G976">
        <v>1</v>
      </c>
      <c r="H976">
        <v>1</v>
      </c>
      <c r="R976" t="str">
        <f>IF(COUNTIF($R$5:R975,D976)=0,D976,"\I:")</f>
        <v>\I:</v>
      </c>
      <c r="S976" t="str" cm="1">
        <f t="array" ref="S976">IFERROR("IEA PRODUCT: " &amp; getlist(R976,'Pri flows'!$I$3:$J$68,2),"")</f>
        <v/>
      </c>
      <c r="T976" t="s">
        <v>109</v>
      </c>
      <c r="V976" t="str">
        <f t="shared" si="18"/>
        <v/>
      </c>
    </row>
    <row r="977" spans="2:22">
      <c r="B977" t="s">
        <v>3346</v>
      </c>
      <c r="D977" t="s">
        <v>9</v>
      </c>
      <c r="E977" t="s">
        <v>191</v>
      </c>
      <c r="F977" s="8">
        <v>0.23300000000000001</v>
      </c>
      <c r="R977" t="str">
        <f>IF(COUNTIF($R$5:R976,D977)=0,D977,"\I:")</f>
        <v>\I:</v>
      </c>
      <c r="S977" t="str" cm="1">
        <f t="array" ref="S977">IFERROR("IEA PRODUCT: " &amp; getlist(R977,'Pri flows'!$I$3:$J$68,2),"")</f>
        <v/>
      </c>
      <c r="T977" t="s">
        <v>109</v>
      </c>
      <c r="V977" t="str">
        <f t="shared" si="18"/>
        <v/>
      </c>
    </row>
    <row r="978" spans="2:22">
      <c r="B978" t="s">
        <v>3346</v>
      </c>
      <c r="D978" t="s">
        <v>12</v>
      </c>
      <c r="E978" t="s">
        <v>191</v>
      </c>
      <c r="F978" s="8">
        <v>2E-3</v>
      </c>
      <c r="R978" t="str">
        <f>IF(COUNTIF($R$5:R977,D978)=0,D978,"\I:")</f>
        <v>\I:</v>
      </c>
      <c r="S978" t="str" cm="1">
        <f t="array" ref="S978">IFERROR("IEA PRODUCT: " &amp; getlist(R978,'Pri flows'!$I$3:$J$68,2),"")</f>
        <v/>
      </c>
      <c r="T978" t="s">
        <v>109</v>
      </c>
      <c r="V978" t="str">
        <f t="shared" si="18"/>
        <v/>
      </c>
    </row>
    <row r="979" spans="2:22">
      <c r="B979" t="s">
        <v>3346</v>
      </c>
      <c r="C979" t="s">
        <v>250</v>
      </c>
      <c r="D979" t="s">
        <v>15</v>
      </c>
      <c r="E979" t="s">
        <v>189</v>
      </c>
      <c r="F979" s="8">
        <v>0.873</v>
      </c>
      <c r="G979">
        <v>1</v>
      </c>
      <c r="H979">
        <v>1</v>
      </c>
      <c r="R979" t="str">
        <f>IF(COUNTIF($R$5:R978,D979)=0,D979,"\I:")</f>
        <v>\I:</v>
      </c>
      <c r="S979" t="str" cm="1">
        <f t="array" ref="S979">IFERROR("IEA PRODUCT: " &amp; getlist(R979,'Pri flows'!$I$3:$J$68,2),"")</f>
        <v/>
      </c>
      <c r="T979" t="s">
        <v>109</v>
      </c>
      <c r="V979" t="str">
        <f t="shared" si="18"/>
        <v/>
      </c>
    </row>
    <row r="980" spans="2:22">
      <c r="B980" t="s">
        <v>3346</v>
      </c>
      <c r="D980" t="s">
        <v>6</v>
      </c>
      <c r="E980" t="s">
        <v>189</v>
      </c>
      <c r="F980" s="8">
        <v>0.127</v>
      </c>
      <c r="R980" t="str">
        <f>IF(COUNTIF($R$5:R979,D980)=0,D980,"\I:")</f>
        <v>\I:</v>
      </c>
      <c r="S980" t="str" cm="1">
        <f t="array" ref="S980">IFERROR("IEA PRODUCT: " &amp; getlist(R980,'Pri flows'!$I$3:$J$68,2),"")</f>
        <v/>
      </c>
      <c r="T980" t="s">
        <v>109</v>
      </c>
      <c r="V980" t="str">
        <f t="shared" si="18"/>
        <v/>
      </c>
    </row>
    <row r="981" spans="2:22">
      <c r="B981" t="s">
        <v>3346</v>
      </c>
      <c r="C981" t="s">
        <v>251</v>
      </c>
      <c r="D981" t="s">
        <v>5</v>
      </c>
      <c r="E981" t="s">
        <v>194</v>
      </c>
      <c r="F981" s="8">
        <v>1</v>
      </c>
      <c r="G981">
        <v>1</v>
      </c>
      <c r="H981">
        <v>1</v>
      </c>
      <c r="R981" t="str">
        <f>IF(COUNTIF($R$5:R980,D981)=0,D981,"\I:")</f>
        <v>\I:</v>
      </c>
      <c r="S981" t="str" cm="1">
        <f t="array" ref="S981">IFERROR("IEA PRODUCT: " &amp; getlist(R981,'Pri flows'!$I$3:$J$68,2),"")</f>
        <v/>
      </c>
      <c r="T981" t="s">
        <v>109</v>
      </c>
      <c r="V981" t="str">
        <f t="shared" si="18"/>
        <v/>
      </c>
    </row>
    <row r="982" spans="2:22">
      <c r="B982" t="s">
        <v>3346</v>
      </c>
      <c r="C982" t="s">
        <v>253</v>
      </c>
      <c r="D982" t="s">
        <v>29</v>
      </c>
      <c r="E982" t="s">
        <v>196</v>
      </c>
      <c r="F982" s="8">
        <v>1</v>
      </c>
      <c r="G982">
        <v>1</v>
      </c>
      <c r="H982">
        <v>1</v>
      </c>
      <c r="R982" t="str">
        <f>IF(COUNTIF($R$5:R981,D982)=0,D982,"\I:")</f>
        <v>\I:</v>
      </c>
      <c r="S982" t="str" cm="1">
        <f t="array" ref="S982">IFERROR("IEA PRODUCT: " &amp; getlist(R982,'Pri flows'!$I$3:$J$68,2),"")</f>
        <v/>
      </c>
      <c r="T982" t="s">
        <v>109</v>
      </c>
      <c r="V982" t="str">
        <f t="shared" si="18"/>
        <v/>
      </c>
    </row>
    <row r="983" spans="2:22">
      <c r="B983" t="s">
        <v>3346</v>
      </c>
      <c r="C983" t="s">
        <v>255</v>
      </c>
      <c r="D983" t="s">
        <v>34</v>
      </c>
      <c r="E983" t="s">
        <v>197</v>
      </c>
      <c r="F983" s="8">
        <v>1</v>
      </c>
      <c r="G983">
        <v>1</v>
      </c>
      <c r="H983">
        <v>1</v>
      </c>
      <c r="R983" t="str">
        <f>IF(COUNTIF($R$5:R982,D983)=0,D983,"\I:")</f>
        <v>\I:</v>
      </c>
      <c r="S983" t="str" cm="1">
        <f t="array" ref="S983">IFERROR("IEA PRODUCT: " &amp; getlist(R983,'Pri flows'!$I$3:$J$68,2),"")</f>
        <v/>
      </c>
      <c r="T983" t="s">
        <v>109</v>
      </c>
      <c r="V983" t="str">
        <f t="shared" si="18"/>
        <v/>
      </c>
    </row>
    <row r="984" spans="2:22">
      <c r="B984" t="s">
        <v>3346</v>
      </c>
      <c r="C984" t="s">
        <v>256</v>
      </c>
      <c r="D984" t="s">
        <v>39</v>
      </c>
      <c r="E984" t="s">
        <v>192</v>
      </c>
      <c r="F984" s="8">
        <v>0.86099999999999999</v>
      </c>
      <c r="G984">
        <v>1</v>
      </c>
      <c r="H984">
        <v>1</v>
      </c>
      <c r="R984" t="str">
        <f>IF(COUNTIF($R$5:R983,D984)=0,D984,"\I:")</f>
        <v>\I:</v>
      </c>
      <c r="S984" t="str" cm="1">
        <f t="array" ref="S984">IFERROR("IEA PRODUCT: " &amp; getlist(R984,'Pri flows'!$I$3:$J$68,2),"")</f>
        <v/>
      </c>
      <c r="T984" t="s">
        <v>109</v>
      </c>
      <c r="V984" t="str">
        <f t="shared" si="18"/>
        <v/>
      </c>
    </row>
    <row r="985" spans="2:22">
      <c r="B985" t="s">
        <v>3346</v>
      </c>
      <c r="D985" t="s">
        <v>11</v>
      </c>
      <c r="E985" t="s">
        <v>192</v>
      </c>
      <c r="F985" s="8">
        <v>0.13900000000000001</v>
      </c>
      <c r="R985" t="str">
        <f>IF(COUNTIF($R$5:R984,D985)=0,D985,"\I:")</f>
        <v>\I:</v>
      </c>
      <c r="S985" t="str" cm="1">
        <f t="array" ref="S985">IFERROR("IEA PRODUCT: " &amp; getlist(R985,'Pri flows'!$I$3:$J$68,2),"")</f>
        <v/>
      </c>
      <c r="T985" t="s">
        <v>109</v>
      </c>
      <c r="V985" t="str">
        <f t="shared" si="18"/>
        <v/>
      </c>
    </row>
    <row r="986" spans="2:22">
      <c r="B986" t="s">
        <v>3346</v>
      </c>
      <c r="C986" t="s">
        <v>257</v>
      </c>
      <c r="D986" t="s">
        <v>41</v>
      </c>
      <c r="E986" t="s">
        <v>193</v>
      </c>
      <c r="F986" s="8">
        <v>0.96399999999999997</v>
      </c>
      <c r="G986">
        <v>1</v>
      </c>
      <c r="H986">
        <v>1</v>
      </c>
      <c r="R986" t="str">
        <f>IF(COUNTIF($R$5:R985,D986)=0,D986,"\I:")</f>
        <v>\I:</v>
      </c>
      <c r="S986" t="str" cm="1">
        <f t="array" ref="S986">IFERROR("IEA PRODUCT: " &amp; getlist(R986,'Pri flows'!$I$3:$J$68,2),"")</f>
        <v/>
      </c>
      <c r="T986" t="s">
        <v>109</v>
      </c>
      <c r="V986" t="str">
        <f t="shared" si="18"/>
        <v/>
      </c>
    </row>
    <row r="987" spans="2:22">
      <c r="B987" t="s">
        <v>3346</v>
      </c>
      <c r="D987" t="s">
        <v>58</v>
      </c>
      <c r="E987" t="s">
        <v>193</v>
      </c>
      <c r="F987" s="8">
        <v>0.02</v>
      </c>
      <c r="R987" t="str">
        <f>IF(COUNTIF($R$5:R986,D987)=0,D987,"\I:")</f>
        <v>\I:</v>
      </c>
      <c r="S987" t="str" cm="1">
        <f t="array" ref="S987">IFERROR("IEA PRODUCT: " &amp; getlist(R987,'Pri flows'!$I$3:$J$68,2),"")</f>
        <v/>
      </c>
      <c r="T987" t="s">
        <v>109</v>
      </c>
      <c r="V987" t="str">
        <f t="shared" si="18"/>
        <v/>
      </c>
    </row>
    <row r="988" spans="2:22">
      <c r="B988" t="s">
        <v>3346</v>
      </c>
      <c r="D988" t="s">
        <v>43</v>
      </c>
      <c r="E988" t="s">
        <v>193</v>
      </c>
      <c r="F988" s="8">
        <v>1.4999999999999999E-2</v>
      </c>
      <c r="R988" t="str">
        <f>IF(COUNTIF($R$5:R987,D988)=0,D988,"\I:")</f>
        <v>\I:</v>
      </c>
      <c r="S988" t="str" cm="1">
        <f t="array" ref="S988">IFERROR("IEA PRODUCT: " &amp; getlist(R988,'Pri flows'!$I$3:$J$68,2),"")</f>
        <v/>
      </c>
      <c r="T988" t="s">
        <v>109</v>
      </c>
      <c r="V988" t="str">
        <f t="shared" si="18"/>
        <v/>
      </c>
    </row>
    <row r="989" spans="2:22">
      <c r="B989" t="s">
        <v>3346</v>
      </c>
      <c r="C989" t="s">
        <v>258</v>
      </c>
      <c r="D989" t="s">
        <v>55</v>
      </c>
      <c r="E989" t="s">
        <v>146</v>
      </c>
      <c r="F989" s="8">
        <v>0.67900000000000005</v>
      </c>
      <c r="G989">
        <v>1</v>
      </c>
      <c r="H989">
        <v>1</v>
      </c>
      <c r="R989" t="str">
        <f>IF(COUNTIF($R$5:R988,D989)=0,D989,"\I:")</f>
        <v>\I:</v>
      </c>
      <c r="S989" t="str" cm="1">
        <f t="array" ref="S989">IFERROR("IEA PRODUCT: " &amp; getlist(R989,'Pri flows'!$I$3:$J$68,2),"")</f>
        <v/>
      </c>
      <c r="T989" t="s">
        <v>109</v>
      </c>
      <c r="V989" t="str">
        <f t="shared" si="18"/>
        <v/>
      </c>
    </row>
    <row r="990" spans="2:22">
      <c r="B990" t="s">
        <v>3346</v>
      </c>
      <c r="D990" t="s">
        <v>9</v>
      </c>
      <c r="E990" t="s">
        <v>146</v>
      </c>
      <c r="F990" s="8">
        <v>0.22900000000000001</v>
      </c>
      <c r="R990" t="str">
        <f>IF(COUNTIF($R$5:R989,D990)=0,D990,"\I:")</f>
        <v>\I:</v>
      </c>
      <c r="S990" t="str" cm="1">
        <f t="array" ref="S990">IFERROR("IEA PRODUCT: " &amp; getlist(R990,'Pri flows'!$I$3:$J$68,2),"")</f>
        <v/>
      </c>
      <c r="T990" t="s">
        <v>109</v>
      </c>
      <c r="V990" t="str">
        <f t="shared" si="18"/>
        <v/>
      </c>
    </row>
    <row r="991" spans="2:22">
      <c r="B991" t="s">
        <v>3346</v>
      </c>
      <c r="D991" t="s">
        <v>37</v>
      </c>
      <c r="E991" t="s">
        <v>146</v>
      </c>
      <c r="F991" s="8">
        <v>7.4999999999999997E-2</v>
      </c>
      <c r="R991" t="str">
        <f>IF(COUNTIF($R$5:R990,D991)=0,D991,"\I:")</f>
        <v>\I:</v>
      </c>
      <c r="S991" t="str" cm="1">
        <f t="array" ref="S991">IFERROR("IEA PRODUCT: " &amp; getlist(R991,'Pri flows'!$I$3:$J$68,2),"")</f>
        <v/>
      </c>
      <c r="T991" t="s">
        <v>109</v>
      </c>
      <c r="V991" t="str">
        <f t="shared" si="18"/>
        <v/>
      </c>
    </row>
    <row r="992" spans="2:22">
      <c r="B992" t="s">
        <v>3346</v>
      </c>
      <c r="D992" t="s">
        <v>12</v>
      </c>
      <c r="E992" t="s">
        <v>146</v>
      </c>
      <c r="F992" s="8">
        <v>1.7000000000000001E-2</v>
      </c>
      <c r="R992" t="str">
        <f>IF(COUNTIF($R$5:R991,D992)=0,D992,"\I:")</f>
        <v>\I:</v>
      </c>
      <c r="S992" t="str" cm="1">
        <f t="array" ref="S992">IFERROR("IEA PRODUCT: " &amp; getlist(R992,'Pri flows'!$I$3:$J$68,2),"")</f>
        <v/>
      </c>
      <c r="T992" t="s">
        <v>109</v>
      </c>
      <c r="V992" t="str">
        <f t="shared" si="18"/>
        <v/>
      </c>
    </row>
    <row r="993" spans="2:22">
      <c r="B993" t="s">
        <v>3346</v>
      </c>
      <c r="C993" t="s">
        <v>259</v>
      </c>
      <c r="D993" t="s">
        <v>15</v>
      </c>
      <c r="E993" t="s">
        <v>144</v>
      </c>
      <c r="F993" s="8">
        <v>1</v>
      </c>
      <c r="G993">
        <v>1</v>
      </c>
      <c r="H993">
        <v>1</v>
      </c>
      <c r="R993" t="str">
        <f>IF(COUNTIF($R$5:R992,D993)=0,D993,"\I:")</f>
        <v>\I:</v>
      </c>
      <c r="S993" t="str" cm="1">
        <f t="array" ref="S993">IFERROR("IEA PRODUCT: " &amp; getlist(R993,'Pri flows'!$I$3:$J$68,2),"")</f>
        <v/>
      </c>
      <c r="T993" t="s">
        <v>109</v>
      </c>
      <c r="V993" t="str">
        <f t="shared" si="18"/>
        <v/>
      </c>
    </row>
    <row r="994" spans="2:22">
      <c r="B994" t="s">
        <v>3346</v>
      </c>
      <c r="C994" t="s">
        <v>260</v>
      </c>
      <c r="D994" t="s">
        <v>5</v>
      </c>
      <c r="E994" t="s">
        <v>149</v>
      </c>
      <c r="F994" s="8">
        <v>1</v>
      </c>
      <c r="G994">
        <v>1</v>
      </c>
      <c r="H994">
        <v>1</v>
      </c>
      <c r="R994" t="str">
        <f>IF(COUNTIF($R$5:R993,D994)=0,D994,"\I:")</f>
        <v>\I:</v>
      </c>
      <c r="S994" t="str" cm="1">
        <f t="array" ref="S994">IFERROR("IEA PRODUCT: " &amp; getlist(R994,'Pri flows'!$I$3:$J$68,2),"")</f>
        <v/>
      </c>
      <c r="T994" t="s">
        <v>109</v>
      </c>
      <c r="V994" t="str">
        <f t="shared" si="18"/>
        <v/>
      </c>
    </row>
    <row r="995" spans="2:22">
      <c r="B995" t="s">
        <v>3346</v>
      </c>
      <c r="C995" t="s">
        <v>262</v>
      </c>
      <c r="D995" t="s">
        <v>29</v>
      </c>
      <c r="E995" t="s">
        <v>151</v>
      </c>
      <c r="F995" s="8">
        <v>1</v>
      </c>
      <c r="G995">
        <v>1</v>
      </c>
      <c r="H995">
        <v>1</v>
      </c>
      <c r="R995" t="str">
        <f>IF(COUNTIF($R$5:R994,D995)=0,D995,"\I:")</f>
        <v>\I:</v>
      </c>
      <c r="S995" t="str" cm="1">
        <f t="array" ref="S995">IFERROR("IEA PRODUCT: " &amp; getlist(R995,'Pri flows'!$I$3:$J$68,2),"")</f>
        <v/>
      </c>
      <c r="T995" t="s">
        <v>109</v>
      </c>
      <c r="V995" t="str">
        <f t="shared" si="18"/>
        <v/>
      </c>
    </row>
    <row r="996" spans="2:22">
      <c r="B996" t="s">
        <v>3346</v>
      </c>
      <c r="C996" t="s">
        <v>263</v>
      </c>
      <c r="D996" t="s">
        <v>52</v>
      </c>
      <c r="E996" t="s">
        <v>145</v>
      </c>
      <c r="F996" s="8">
        <v>1</v>
      </c>
      <c r="G996">
        <v>1</v>
      </c>
      <c r="H996">
        <v>1</v>
      </c>
      <c r="R996" t="str">
        <f>IF(COUNTIF($R$5:R995,D996)=0,D996,"\I:")</f>
        <v>\I:</v>
      </c>
      <c r="S996" t="str" cm="1">
        <f t="array" ref="S996">IFERROR("IEA PRODUCT: " &amp; getlist(R996,'Pri flows'!$I$3:$J$68,2),"")</f>
        <v/>
      </c>
      <c r="T996" t="s">
        <v>109</v>
      </c>
      <c r="V996" t="str">
        <f t="shared" si="18"/>
        <v/>
      </c>
    </row>
    <row r="997" spans="2:22">
      <c r="B997" t="s">
        <v>3346</v>
      </c>
      <c r="C997" t="s">
        <v>264</v>
      </c>
      <c r="D997" t="s">
        <v>34</v>
      </c>
      <c r="E997" t="s">
        <v>152</v>
      </c>
      <c r="F997" s="8">
        <v>1</v>
      </c>
      <c r="G997">
        <v>1</v>
      </c>
      <c r="H997">
        <v>1</v>
      </c>
      <c r="R997" t="str">
        <f>IF(COUNTIF($R$5:R996,D997)=0,D997,"\I:")</f>
        <v>\I:</v>
      </c>
      <c r="S997" t="str" cm="1">
        <f t="array" ref="S997">IFERROR("IEA PRODUCT: " &amp; getlist(R997,'Pri flows'!$I$3:$J$68,2),"")</f>
        <v/>
      </c>
      <c r="T997" t="s">
        <v>109</v>
      </c>
      <c r="V997" t="str">
        <f t="shared" si="18"/>
        <v/>
      </c>
    </row>
    <row r="998" spans="2:22">
      <c r="B998" t="s">
        <v>3346</v>
      </c>
      <c r="C998" t="s">
        <v>265</v>
      </c>
      <c r="D998" t="s">
        <v>39</v>
      </c>
      <c r="E998" t="s">
        <v>147</v>
      </c>
      <c r="F998" s="8">
        <v>0.94</v>
      </c>
      <c r="G998">
        <v>1</v>
      </c>
      <c r="H998">
        <v>1</v>
      </c>
      <c r="R998" t="str">
        <f>IF(COUNTIF($R$5:R997,D998)=0,D998,"\I:")</f>
        <v>\I:</v>
      </c>
      <c r="S998" t="str" cm="1">
        <f t="array" ref="S998">IFERROR("IEA PRODUCT: " &amp; getlist(R998,'Pri flows'!$I$3:$J$68,2),"")</f>
        <v/>
      </c>
      <c r="T998" t="s">
        <v>109</v>
      </c>
      <c r="V998" t="str">
        <f t="shared" si="18"/>
        <v/>
      </c>
    </row>
    <row r="999" spans="2:22">
      <c r="B999" t="s">
        <v>3346</v>
      </c>
      <c r="D999" t="s">
        <v>11</v>
      </c>
      <c r="E999" t="s">
        <v>147</v>
      </c>
      <c r="F999" s="8">
        <v>0.06</v>
      </c>
      <c r="R999" t="str">
        <f>IF(COUNTIF($R$5:R998,D999)=0,D999,"\I:")</f>
        <v>\I:</v>
      </c>
      <c r="S999" t="str" cm="1">
        <f t="array" ref="S999">IFERROR("IEA PRODUCT: " &amp; getlist(R999,'Pri flows'!$I$3:$J$68,2),"")</f>
        <v/>
      </c>
      <c r="T999" t="s">
        <v>109</v>
      </c>
      <c r="V999" t="str">
        <f t="shared" si="18"/>
        <v/>
      </c>
    </row>
    <row r="1000" spans="2:22">
      <c r="B1000" t="s">
        <v>3346</v>
      </c>
      <c r="C1000" t="s">
        <v>266</v>
      </c>
      <c r="D1000" t="s">
        <v>41</v>
      </c>
      <c r="E1000" t="s">
        <v>148</v>
      </c>
      <c r="F1000" s="8">
        <v>0.78300000000000003</v>
      </c>
      <c r="G1000">
        <v>1</v>
      </c>
      <c r="H1000">
        <v>1</v>
      </c>
      <c r="R1000" t="str">
        <f>IF(COUNTIF($R$5:R999,D1000)=0,D1000,"\I:")</f>
        <v>\I:</v>
      </c>
      <c r="S1000" t="str" cm="1">
        <f t="array" ref="S1000">IFERROR("IEA PRODUCT: " &amp; getlist(R1000,'Pri flows'!$I$3:$J$68,2),"")</f>
        <v/>
      </c>
      <c r="T1000" t="s">
        <v>109</v>
      </c>
      <c r="V1000" t="str">
        <f t="shared" si="18"/>
        <v/>
      </c>
    </row>
    <row r="1001" spans="2:22">
      <c r="B1001" t="s">
        <v>3346</v>
      </c>
      <c r="D1001" t="s">
        <v>43</v>
      </c>
      <c r="E1001" t="s">
        <v>148</v>
      </c>
      <c r="F1001" s="8">
        <v>0.14299999999999999</v>
      </c>
      <c r="R1001" t="str">
        <f>IF(COUNTIF($R$5:R1000,D1001)=0,D1001,"\I:")</f>
        <v>\I:</v>
      </c>
      <c r="S1001" t="str" cm="1">
        <f t="array" ref="S1001">IFERROR("IEA PRODUCT: " &amp; getlist(R1001,'Pri flows'!$I$3:$J$68,2),"")</f>
        <v/>
      </c>
      <c r="T1001" t="s">
        <v>109</v>
      </c>
      <c r="V1001" t="str">
        <f t="shared" si="18"/>
        <v/>
      </c>
    </row>
    <row r="1002" spans="2:22">
      <c r="B1002" t="s">
        <v>3346</v>
      </c>
      <c r="D1002" t="s">
        <v>58</v>
      </c>
      <c r="E1002" t="s">
        <v>148</v>
      </c>
      <c r="F1002" s="8">
        <v>7.3999999999999996E-2</v>
      </c>
      <c r="R1002" t="str">
        <f>IF(COUNTIF($R$5:R1001,D1002)=0,D1002,"\I:")</f>
        <v>\I:</v>
      </c>
      <c r="S1002" t="str" cm="1">
        <f t="array" ref="S1002">IFERROR("IEA PRODUCT: " &amp; getlist(R1002,'Pri flows'!$I$3:$J$68,2),"")</f>
        <v/>
      </c>
      <c r="T1002" t="s">
        <v>109</v>
      </c>
      <c r="V1002" t="str">
        <f t="shared" si="18"/>
        <v/>
      </c>
    </row>
    <row r="1003" spans="2:22">
      <c r="B1003" t="s">
        <v>3346</v>
      </c>
      <c r="C1003" t="s">
        <v>506</v>
      </c>
      <c r="D1003" t="s">
        <v>503</v>
      </c>
      <c r="E1003" t="s">
        <v>507</v>
      </c>
      <c r="F1003" s="8">
        <v>1</v>
      </c>
      <c r="G1003">
        <v>1</v>
      </c>
      <c r="H1003">
        <v>1</v>
      </c>
      <c r="R1003" t="str">
        <f>IF(COUNTIF($R$5:R1002,D1003)=0,D1003,"\I:")</f>
        <v>\I:</v>
      </c>
      <c r="S1003" t="str" cm="1">
        <f t="array" ref="S1003">IFERROR("IEA PRODUCT: " &amp; getlist(R1003,'Pri flows'!$I$3:$J$68,2),"")</f>
        <v/>
      </c>
      <c r="T1003" t="s">
        <v>109</v>
      </c>
      <c r="V1003" t="str">
        <f t="shared" si="18"/>
        <v/>
      </c>
    </row>
    <row r="1004" spans="2:22">
      <c r="B1004" t="s">
        <v>3346</v>
      </c>
      <c r="C1004" t="s">
        <v>267</v>
      </c>
      <c r="D1004" t="s">
        <v>55</v>
      </c>
      <c r="E1004" t="s">
        <v>33</v>
      </c>
      <c r="F1004" s="8">
        <v>0.76</v>
      </c>
      <c r="G1004">
        <v>1</v>
      </c>
      <c r="H1004">
        <v>1</v>
      </c>
      <c r="R1004" t="str">
        <f>IF(COUNTIF($R$5:R1003,D1004)=0,D1004,"\I:")</f>
        <v>\I:</v>
      </c>
      <c r="S1004" t="str" cm="1">
        <f t="array" ref="S1004">IFERROR("IEA PRODUCT: " &amp; getlist(R1004,'Pri flows'!$I$3:$J$68,2),"")</f>
        <v/>
      </c>
      <c r="T1004" t="s">
        <v>109</v>
      </c>
      <c r="V1004" t="str">
        <f t="shared" si="18"/>
        <v/>
      </c>
    </row>
    <row r="1005" spans="2:22">
      <c r="B1005" t="s">
        <v>3346</v>
      </c>
      <c r="D1005" t="s">
        <v>37</v>
      </c>
      <c r="E1005" t="s">
        <v>33</v>
      </c>
      <c r="F1005" s="8">
        <v>0.23799999999999999</v>
      </c>
      <c r="R1005" t="str">
        <f>IF(COUNTIF($R$5:R1004,D1005)=0,D1005,"\I:")</f>
        <v>\I:</v>
      </c>
      <c r="S1005" t="str" cm="1">
        <f t="array" ref="S1005">IFERROR("IEA PRODUCT: " &amp; getlist(R1005,'Pri flows'!$I$3:$J$68,2),"")</f>
        <v/>
      </c>
      <c r="T1005" t="s">
        <v>109</v>
      </c>
      <c r="V1005" t="str">
        <f t="shared" si="18"/>
        <v/>
      </c>
    </row>
    <row r="1006" spans="2:22">
      <c r="B1006" t="s">
        <v>3346</v>
      </c>
      <c r="D1006" t="s">
        <v>32</v>
      </c>
      <c r="E1006" t="s">
        <v>33</v>
      </c>
      <c r="F1006" s="8">
        <v>2E-3</v>
      </c>
      <c r="R1006" t="str">
        <f>IF(COUNTIF($R$5:R1005,D1006)=0,D1006,"\I:")</f>
        <v>\I:</v>
      </c>
      <c r="S1006" t="str" cm="1">
        <f t="array" ref="S1006">IFERROR("IEA PRODUCT: " &amp; getlist(R1006,'Pri flows'!$I$3:$J$68,2),"")</f>
        <v/>
      </c>
      <c r="T1006" t="s">
        <v>109</v>
      </c>
      <c r="V1006" t="str">
        <f t="shared" si="18"/>
        <v/>
      </c>
    </row>
    <row r="1007" spans="2:22">
      <c r="B1007" t="s">
        <v>3346</v>
      </c>
      <c r="C1007" t="s">
        <v>268</v>
      </c>
      <c r="D1007" t="s">
        <v>6</v>
      </c>
      <c r="E1007" t="s">
        <v>8</v>
      </c>
      <c r="F1007" s="8">
        <v>1</v>
      </c>
      <c r="G1007">
        <v>1</v>
      </c>
      <c r="H1007">
        <v>1</v>
      </c>
      <c r="R1007" t="str">
        <f>IF(COUNTIF($R$5:R1006,D1007)=0,D1007,"\I:")</f>
        <v>\I:</v>
      </c>
      <c r="S1007" t="str" cm="1">
        <f t="array" ref="S1007">IFERROR("IEA PRODUCT: " &amp; getlist(R1007,'Pri flows'!$I$3:$J$68,2),"")</f>
        <v/>
      </c>
      <c r="T1007" t="s">
        <v>109</v>
      </c>
      <c r="V1007" t="str">
        <f t="shared" si="18"/>
        <v/>
      </c>
    </row>
    <row r="1008" spans="2:22">
      <c r="B1008" t="s">
        <v>3346</v>
      </c>
      <c r="C1008" t="s">
        <v>269</v>
      </c>
      <c r="D1008" t="s">
        <v>15</v>
      </c>
      <c r="E1008" t="s">
        <v>176</v>
      </c>
      <c r="F1008" s="8">
        <v>1</v>
      </c>
      <c r="G1008">
        <v>1</v>
      </c>
      <c r="H1008">
        <v>1</v>
      </c>
      <c r="R1008" t="str">
        <f>IF(COUNTIF($R$5:R1007,D1008)=0,D1008,"\I:")</f>
        <v>\I:</v>
      </c>
      <c r="S1008" t="str" cm="1">
        <f t="array" ref="S1008">IFERROR("IEA PRODUCT: " &amp; getlist(R1008,'Pri flows'!$I$3:$J$68,2),"")</f>
        <v/>
      </c>
      <c r="T1008" t="s">
        <v>109</v>
      </c>
      <c r="V1008" t="str">
        <f t="shared" si="18"/>
        <v/>
      </c>
    </row>
    <row r="1009" spans="2:22">
      <c r="B1009" t="s">
        <v>3346</v>
      </c>
      <c r="C1009" t="s">
        <v>270</v>
      </c>
      <c r="D1009" t="s">
        <v>27</v>
      </c>
      <c r="E1009" t="s">
        <v>28</v>
      </c>
      <c r="F1009" s="8">
        <v>1</v>
      </c>
      <c r="G1009">
        <v>1</v>
      </c>
      <c r="H1009">
        <v>1</v>
      </c>
      <c r="R1009" t="str">
        <f>IF(COUNTIF($R$5:R1008,D1009)=0,D1009,"\I:")</f>
        <v>\I:</v>
      </c>
      <c r="S1009" t="str" cm="1">
        <f t="array" ref="S1009">IFERROR("IEA PRODUCT: " &amp; getlist(R1009,'Pri flows'!$I$3:$J$68,2),"")</f>
        <v/>
      </c>
      <c r="T1009" t="s">
        <v>109</v>
      </c>
      <c r="V1009" t="str">
        <f t="shared" si="18"/>
        <v/>
      </c>
    </row>
    <row r="1010" spans="2:22">
      <c r="B1010" t="s">
        <v>3346</v>
      </c>
      <c r="C1010" t="s">
        <v>271</v>
      </c>
      <c r="D1010" t="s">
        <v>30</v>
      </c>
      <c r="E1010" t="s">
        <v>31</v>
      </c>
      <c r="F1010" s="8">
        <v>1</v>
      </c>
      <c r="G1010">
        <v>1</v>
      </c>
      <c r="H1010">
        <v>1</v>
      </c>
      <c r="R1010" t="str">
        <f>IF(COUNTIF($R$5:R1009,D1010)=0,D1010,"\I:")</f>
        <v>\I:</v>
      </c>
      <c r="S1010" t="str" cm="1">
        <f t="array" ref="S1010">IFERROR("IEA PRODUCT: " &amp; getlist(R1010,'Pri flows'!$I$3:$J$68,2),"")</f>
        <v/>
      </c>
      <c r="T1010" t="s">
        <v>109</v>
      </c>
      <c r="V1010" t="str">
        <f t="shared" si="18"/>
        <v/>
      </c>
    </row>
    <row r="1011" spans="2:22">
      <c r="B1011" t="s">
        <v>3346</v>
      </c>
      <c r="C1011" t="s">
        <v>272</v>
      </c>
      <c r="D1011" t="s">
        <v>39</v>
      </c>
      <c r="E1011" t="s">
        <v>26</v>
      </c>
      <c r="F1011" s="8">
        <v>0.78</v>
      </c>
      <c r="G1011">
        <v>1</v>
      </c>
      <c r="H1011">
        <v>1</v>
      </c>
      <c r="R1011" t="str">
        <f>IF(COUNTIF($R$5:R1010,D1011)=0,D1011,"\I:")</f>
        <v>\I:</v>
      </c>
      <c r="S1011" t="str" cm="1">
        <f t="array" ref="S1011">IFERROR("IEA PRODUCT: " &amp; getlist(R1011,'Pri flows'!$I$3:$J$68,2),"")</f>
        <v/>
      </c>
      <c r="T1011" t="s">
        <v>109</v>
      </c>
      <c r="V1011" t="str">
        <f t="shared" si="18"/>
        <v/>
      </c>
    </row>
    <row r="1012" spans="2:22">
      <c r="B1012" t="s">
        <v>3346</v>
      </c>
      <c r="D1012" t="s">
        <v>16</v>
      </c>
      <c r="E1012" t="s">
        <v>26</v>
      </c>
      <c r="F1012" s="8">
        <v>0.114</v>
      </c>
      <c r="R1012" t="str">
        <f>IF(COUNTIF($R$5:R1011,D1012)=0,D1012,"\I:")</f>
        <v>\I:</v>
      </c>
      <c r="S1012" t="str" cm="1">
        <f t="array" ref="S1012">IFERROR("IEA PRODUCT: " &amp; getlist(R1012,'Pri flows'!$I$3:$J$68,2),"")</f>
        <v/>
      </c>
      <c r="T1012" t="s">
        <v>109</v>
      </c>
      <c r="V1012" t="str">
        <f t="shared" si="18"/>
        <v/>
      </c>
    </row>
    <row r="1013" spans="2:22">
      <c r="B1013" t="s">
        <v>3346</v>
      </c>
      <c r="D1013" t="s">
        <v>11</v>
      </c>
      <c r="E1013" t="s">
        <v>26</v>
      </c>
      <c r="F1013" s="8">
        <v>7.1999999999999995E-2</v>
      </c>
      <c r="R1013" t="str">
        <f>IF(COUNTIF($R$5:R1012,D1013)=0,D1013,"\I:")</f>
        <v>\I:</v>
      </c>
      <c r="S1013" t="str" cm="1">
        <f t="array" ref="S1013">IFERROR("IEA PRODUCT: " &amp; getlist(R1013,'Pri flows'!$I$3:$J$68,2),"")</f>
        <v/>
      </c>
      <c r="T1013" t="s">
        <v>109</v>
      </c>
      <c r="V1013" t="str">
        <f t="shared" si="18"/>
        <v/>
      </c>
    </row>
    <row r="1014" spans="2:22">
      <c r="B1014" t="s">
        <v>3346</v>
      </c>
      <c r="D1014" t="s">
        <v>57</v>
      </c>
      <c r="E1014" t="s">
        <v>26</v>
      </c>
      <c r="F1014" s="8">
        <v>2.3E-2</v>
      </c>
      <c r="R1014" t="str">
        <f>IF(COUNTIF($R$5:R1013,D1014)=0,D1014,"\I:")</f>
        <v>\I:</v>
      </c>
      <c r="S1014" t="str" cm="1">
        <f t="array" ref="S1014">IFERROR("IEA PRODUCT: " &amp; getlist(R1014,'Pri flows'!$I$3:$J$68,2),"")</f>
        <v/>
      </c>
      <c r="T1014" t="s">
        <v>109</v>
      </c>
      <c r="V1014" t="str">
        <f t="shared" si="18"/>
        <v/>
      </c>
    </row>
    <row r="1015" spans="2:22">
      <c r="B1015" t="s">
        <v>3346</v>
      </c>
      <c r="D1015" t="s">
        <v>19</v>
      </c>
      <c r="E1015" t="s">
        <v>26</v>
      </c>
      <c r="F1015" s="8">
        <v>1.0999999999999999E-2</v>
      </c>
      <c r="R1015" t="str">
        <f>IF(COUNTIF($R$5:R1014,D1015)=0,D1015,"\I:")</f>
        <v>\I:</v>
      </c>
      <c r="S1015" t="str" cm="1">
        <f t="array" ref="S1015">IFERROR("IEA PRODUCT: " &amp; getlist(R1015,'Pri flows'!$I$3:$J$68,2),"")</f>
        <v/>
      </c>
      <c r="T1015" t="s">
        <v>109</v>
      </c>
      <c r="V1015" t="str">
        <f t="shared" si="18"/>
        <v/>
      </c>
    </row>
    <row r="1016" spans="2:22">
      <c r="B1016" t="s">
        <v>3346</v>
      </c>
      <c r="C1016" t="s">
        <v>273</v>
      </c>
      <c r="D1016" t="s">
        <v>48</v>
      </c>
      <c r="E1016" t="s">
        <v>49</v>
      </c>
      <c r="F1016" s="8">
        <v>1</v>
      </c>
      <c r="G1016">
        <v>1</v>
      </c>
      <c r="H1016">
        <v>1</v>
      </c>
      <c r="R1016" t="str">
        <f>IF(COUNTIF($R$5:R1015,D1016)=0,D1016,"\I:")</f>
        <v>\I:</v>
      </c>
      <c r="S1016" t="str" cm="1">
        <f t="array" ref="S1016">IFERROR("IEA PRODUCT: " &amp; getlist(R1016,'Pri flows'!$I$3:$J$68,2),"")</f>
        <v/>
      </c>
      <c r="T1016" t="s">
        <v>109</v>
      </c>
      <c r="V1016" t="str">
        <f t="shared" si="18"/>
        <v/>
      </c>
    </row>
    <row r="1017" spans="2:22">
      <c r="B1017" t="s">
        <v>3346</v>
      </c>
      <c r="C1017" t="s">
        <v>274</v>
      </c>
      <c r="D1017" t="s">
        <v>58</v>
      </c>
      <c r="E1017" t="s">
        <v>21</v>
      </c>
      <c r="F1017" s="8">
        <v>0.41</v>
      </c>
      <c r="G1017">
        <v>1</v>
      </c>
      <c r="H1017">
        <v>1</v>
      </c>
      <c r="R1017" t="str">
        <f>IF(COUNTIF($R$5:R1016,D1017)=0,D1017,"\I:")</f>
        <v>\I:</v>
      </c>
      <c r="S1017" t="str" cm="1">
        <f t="array" ref="S1017">IFERROR("IEA PRODUCT: " &amp; getlist(R1017,'Pri flows'!$I$3:$J$68,2),"")</f>
        <v/>
      </c>
      <c r="T1017" t="s">
        <v>109</v>
      </c>
      <c r="V1017" t="str">
        <f t="shared" si="18"/>
        <v/>
      </c>
    </row>
    <row r="1018" spans="2:22">
      <c r="B1018" t="s">
        <v>3346</v>
      </c>
      <c r="D1018" t="s">
        <v>9</v>
      </c>
      <c r="E1018" t="s">
        <v>21</v>
      </c>
      <c r="F1018" s="8">
        <v>0.39</v>
      </c>
      <c r="R1018" t="str">
        <f>IF(COUNTIF($R$5:R1017,D1018)=0,D1018,"\I:")</f>
        <v>\I:</v>
      </c>
      <c r="S1018" t="str" cm="1">
        <f t="array" ref="S1018">IFERROR("IEA PRODUCT: " &amp; getlist(R1018,'Pri flows'!$I$3:$J$68,2),"")</f>
        <v/>
      </c>
      <c r="T1018" t="s">
        <v>109</v>
      </c>
      <c r="V1018" t="str">
        <f t="shared" si="18"/>
        <v/>
      </c>
    </row>
    <row r="1019" spans="2:22">
      <c r="B1019" t="s">
        <v>3346</v>
      </c>
      <c r="D1019" t="s">
        <v>50</v>
      </c>
      <c r="E1019" t="s">
        <v>21</v>
      </c>
      <c r="F1019" s="8">
        <v>0.14499999999999999</v>
      </c>
      <c r="R1019" t="str">
        <f>IF(COUNTIF($R$5:R1018,D1019)=0,D1019,"\I:")</f>
        <v>\I:</v>
      </c>
      <c r="S1019" t="str" cm="1">
        <f t="array" ref="S1019">IFERROR("IEA PRODUCT: " &amp; getlist(R1019,'Pri flows'!$I$3:$J$68,2),"")</f>
        <v/>
      </c>
      <c r="T1019" t="s">
        <v>109</v>
      </c>
      <c r="V1019" t="str">
        <f t="shared" si="18"/>
        <v/>
      </c>
    </row>
    <row r="1020" spans="2:22">
      <c r="B1020" t="s">
        <v>3346</v>
      </c>
      <c r="D1020" t="s">
        <v>34</v>
      </c>
      <c r="E1020" t="s">
        <v>21</v>
      </c>
      <c r="F1020" s="8">
        <v>0.05</v>
      </c>
      <c r="R1020" t="str">
        <f>IF(COUNTIF($R$5:R1019,D1020)=0,D1020,"\I:")</f>
        <v>\I:</v>
      </c>
      <c r="S1020" t="str" cm="1">
        <f t="array" ref="S1020">IFERROR("IEA PRODUCT: " &amp; getlist(R1020,'Pri flows'!$I$3:$J$68,2),"")</f>
        <v/>
      </c>
      <c r="T1020" t="s">
        <v>109</v>
      </c>
      <c r="V1020" t="str">
        <f t="shared" si="18"/>
        <v/>
      </c>
    </row>
    <row r="1021" spans="2:22">
      <c r="B1021" t="s">
        <v>3346</v>
      </c>
      <c r="D1021" t="s">
        <v>52</v>
      </c>
      <c r="E1021" t="s">
        <v>21</v>
      </c>
      <c r="F1021" s="8">
        <v>5.0000000000000001E-3</v>
      </c>
      <c r="R1021" t="str">
        <f>IF(COUNTIF($R$5:R1020,D1021)=0,D1021,"\I:")</f>
        <v>\I:</v>
      </c>
      <c r="S1021" t="str" cm="1">
        <f t="array" ref="S1021">IFERROR("IEA PRODUCT: " &amp; getlist(R1021,'Pri flows'!$I$3:$J$68,2),"")</f>
        <v/>
      </c>
      <c r="T1021" t="s">
        <v>109</v>
      </c>
      <c r="V1021" t="str">
        <f t="shared" si="18"/>
        <v/>
      </c>
    </row>
    <row r="1022" spans="2:22">
      <c r="B1022" t="s">
        <v>3346</v>
      </c>
      <c r="C1022" t="s">
        <v>276</v>
      </c>
      <c r="D1022" t="s">
        <v>41</v>
      </c>
      <c r="E1022" t="s">
        <v>207</v>
      </c>
      <c r="F1022" s="8">
        <v>1</v>
      </c>
      <c r="G1022">
        <v>1</v>
      </c>
      <c r="H1022">
        <v>1</v>
      </c>
      <c r="R1022" t="str">
        <f>IF(COUNTIF($R$5:R1021,D1022)=0,D1022,"\I:")</f>
        <v>\I:</v>
      </c>
      <c r="S1022" t="str" cm="1">
        <f t="array" ref="S1022">IFERROR("IEA PRODUCT: " &amp; getlist(R1022,'Pri flows'!$I$3:$J$68,2),"")</f>
        <v/>
      </c>
      <c r="T1022" t="s">
        <v>109</v>
      </c>
      <c r="V1022" t="str">
        <f t="shared" si="18"/>
        <v/>
      </c>
    </row>
    <row r="1023" spans="2:22">
      <c r="B1023" t="s">
        <v>3346</v>
      </c>
      <c r="C1023" t="s">
        <v>509</v>
      </c>
      <c r="D1023" t="s">
        <v>510</v>
      </c>
      <c r="E1023" t="s">
        <v>511</v>
      </c>
      <c r="F1023" s="8">
        <v>1</v>
      </c>
      <c r="G1023">
        <v>1</v>
      </c>
      <c r="H1023">
        <v>1</v>
      </c>
      <c r="R1023" t="str">
        <f>IF(COUNTIF($R$5:R1022,D1023)=0,D1023,"\I:")</f>
        <v>\I:</v>
      </c>
      <c r="S1023" t="str" cm="1">
        <f t="array" ref="S1023">IFERROR("IEA PRODUCT: " &amp; getlist(R1023,'Pri flows'!$I$3:$J$68,2),"")</f>
        <v/>
      </c>
      <c r="T1023" t="s">
        <v>109</v>
      </c>
      <c r="V1023" t="str">
        <f t="shared" si="18"/>
        <v/>
      </c>
    </row>
    <row r="1024" spans="2:22">
      <c r="B1024" t="s">
        <v>3346</v>
      </c>
      <c r="C1024" t="s">
        <v>513</v>
      </c>
      <c r="D1024" t="s">
        <v>503</v>
      </c>
      <c r="E1024" t="s">
        <v>514</v>
      </c>
      <c r="F1024" s="8">
        <v>1</v>
      </c>
      <c r="G1024">
        <v>1</v>
      </c>
      <c r="H1024">
        <v>1</v>
      </c>
      <c r="R1024" t="str">
        <f>IF(COUNTIF($R$5:R1023,D1024)=0,D1024,"\I:")</f>
        <v>\I:</v>
      </c>
      <c r="S1024" t="str" cm="1">
        <f t="array" ref="S1024">IFERROR("IEA PRODUCT: " &amp; getlist(R1024,'Pri flows'!$I$3:$J$68,2),"")</f>
        <v/>
      </c>
      <c r="T1024" t="s">
        <v>109</v>
      </c>
      <c r="V1024" t="str">
        <f t="shared" si="18"/>
        <v/>
      </c>
    </row>
    <row r="1025" spans="2:22">
      <c r="B1025" t="s">
        <v>3346</v>
      </c>
      <c r="C1025" t="s">
        <v>278</v>
      </c>
      <c r="D1025" t="s">
        <v>62</v>
      </c>
      <c r="E1025" t="s">
        <v>63</v>
      </c>
      <c r="F1025" s="8">
        <v>1</v>
      </c>
      <c r="G1025">
        <v>1</v>
      </c>
      <c r="H1025">
        <v>1</v>
      </c>
      <c r="R1025" t="str">
        <f>IF(COUNTIF($R$5:R1024,D1025)=0,D1025,"\I:")</f>
        <v>\I:</v>
      </c>
      <c r="S1025" t="str" cm="1">
        <f t="array" ref="S1025">IFERROR("IEA PRODUCT: " &amp; getlist(R1025,'Pri flows'!$I$3:$J$68,2),"")</f>
        <v/>
      </c>
      <c r="T1025" t="s">
        <v>109</v>
      </c>
      <c r="V1025" t="str">
        <f t="shared" si="18"/>
        <v/>
      </c>
    </row>
    <row r="1026" spans="2:22">
      <c r="B1026" t="s">
        <v>3346</v>
      </c>
      <c r="C1026" t="s">
        <v>279</v>
      </c>
      <c r="D1026" t="s">
        <v>16</v>
      </c>
      <c r="E1026" t="s">
        <v>68</v>
      </c>
      <c r="F1026" s="8">
        <v>1</v>
      </c>
      <c r="G1026">
        <v>1</v>
      </c>
      <c r="H1026">
        <v>1</v>
      </c>
      <c r="R1026" t="str">
        <f>IF(COUNTIF($R$5:R1025,D1026)=0,D1026,"\I:")</f>
        <v>\I:</v>
      </c>
      <c r="S1026" t="str" cm="1">
        <f t="array" ref="S1026">IFERROR("IEA PRODUCT: " &amp; getlist(R1026,'Pri flows'!$I$3:$J$68,2),"")</f>
        <v/>
      </c>
      <c r="T1026" t="s">
        <v>109</v>
      </c>
      <c r="V1026" t="str">
        <f t="shared" si="18"/>
        <v/>
      </c>
    </row>
    <row r="1027" spans="2:22">
      <c r="B1027" t="s">
        <v>3346</v>
      </c>
      <c r="C1027" t="s">
        <v>280</v>
      </c>
      <c r="D1027" t="s">
        <v>55</v>
      </c>
      <c r="E1027" t="s">
        <v>67</v>
      </c>
      <c r="F1027" s="8">
        <v>0.89200000000000002</v>
      </c>
      <c r="G1027">
        <v>1</v>
      </c>
      <c r="H1027">
        <v>1</v>
      </c>
      <c r="R1027" t="str">
        <f>IF(COUNTIF($R$5:R1026,D1027)=0,D1027,"\I:")</f>
        <v>\I:</v>
      </c>
      <c r="S1027" t="str" cm="1">
        <f t="array" ref="S1027">IFERROR("IEA PRODUCT: " &amp; getlist(R1027,'Pri flows'!$I$3:$J$68,2),"")</f>
        <v/>
      </c>
      <c r="T1027" t="s">
        <v>109</v>
      </c>
      <c r="V1027" t="str">
        <f t="shared" si="18"/>
        <v/>
      </c>
    </row>
    <row r="1028" spans="2:22">
      <c r="B1028" t="s">
        <v>3346</v>
      </c>
      <c r="D1028" t="s">
        <v>37</v>
      </c>
      <c r="E1028" t="s">
        <v>67</v>
      </c>
      <c r="F1028" s="8">
        <v>8.1000000000000003E-2</v>
      </c>
      <c r="R1028" t="str">
        <f>IF(COUNTIF($R$5:R1027,D1028)=0,D1028,"\I:")</f>
        <v>\I:</v>
      </c>
      <c r="S1028" t="str" cm="1">
        <f t="array" ref="S1028">IFERROR("IEA PRODUCT: " &amp; getlist(R1028,'Pri flows'!$I$3:$J$68,2),"")</f>
        <v/>
      </c>
      <c r="T1028" t="s">
        <v>109</v>
      </c>
      <c r="V1028" t="str">
        <f t="shared" ref="V1028:V1091" si="19">IFERROR(VLOOKUP($R1028,$AJ$4:$AL$22,2,FALSE),"")</f>
        <v/>
      </c>
    </row>
    <row r="1029" spans="2:22">
      <c r="B1029" t="s">
        <v>3346</v>
      </c>
      <c r="D1029" t="s">
        <v>11</v>
      </c>
      <c r="E1029" t="s">
        <v>67</v>
      </c>
      <c r="F1029" s="8">
        <v>1.6E-2</v>
      </c>
      <c r="R1029" t="str">
        <f>IF(COUNTIF($R$5:R1028,D1029)=0,D1029,"\I:")</f>
        <v>\I:</v>
      </c>
      <c r="S1029" t="str" cm="1">
        <f t="array" ref="S1029">IFERROR("IEA PRODUCT: " &amp; getlist(R1029,'Pri flows'!$I$3:$J$68,2),"")</f>
        <v/>
      </c>
      <c r="T1029" t="s">
        <v>109</v>
      </c>
      <c r="V1029" t="str">
        <f t="shared" si="19"/>
        <v/>
      </c>
    </row>
    <row r="1030" spans="2:22">
      <c r="B1030" t="s">
        <v>3346</v>
      </c>
      <c r="D1030" t="s">
        <v>9</v>
      </c>
      <c r="E1030" t="s">
        <v>67</v>
      </c>
      <c r="F1030" s="8">
        <v>7.0000000000000001E-3</v>
      </c>
      <c r="R1030" t="str">
        <f>IF(COUNTIF($R$5:R1029,D1030)=0,D1030,"\I:")</f>
        <v>\I:</v>
      </c>
      <c r="S1030" t="str" cm="1">
        <f t="array" ref="S1030">IFERROR("IEA PRODUCT: " &amp; getlist(R1030,'Pri flows'!$I$3:$J$68,2),"")</f>
        <v/>
      </c>
      <c r="T1030" t="s">
        <v>109</v>
      </c>
      <c r="V1030" t="str">
        <f t="shared" si="19"/>
        <v/>
      </c>
    </row>
    <row r="1031" spans="2:22">
      <c r="B1031" t="s">
        <v>3346</v>
      </c>
      <c r="D1031" t="s">
        <v>32</v>
      </c>
      <c r="E1031" t="s">
        <v>67</v>
      </c>
      <c r="F1031" s="8">
        <v>3.0000000000000001E-3</v>
      </c>
      <c r="R1031" t="str">
        <f>IF(COUNTIF($R$5:R1030,D1031)=0,D1031,"\I:")</f>
        <v>\I:</v>
      </c>
      <c r="S1031" t="str" cm="1">
        <f t="array" ref="S1031">IFERROR("IEA PRODUCT: " &amp; getlist(R1031,'Pri flows'!$I$3:$J$68,2),"")</f>
        <v/>
      </c>
      <c r="T1031" t="s">
        <v>109</v>
      </c>
      <c r="V1031" t="str">
        <f t="shared" si="19"/>
        <v/>
      </c>
    </row>
    <row r="1032" spans="2:22">
      <c r="B1032" t="s">
        <v>3346</v>
      </c>
      <c r="C1032" t="s">
        <v>281</v>
      </c>
      <c r="D1032" t="s">
        <v>6</v>
      </c>
      <c r="E1032" t="s">
        <v>66</v>
      </c>
      <c r="F1032" s="8">
        <v>0.70299999999999996</v>
      </c>
      <c r="G1032">
        <v>1</v>
      </c>
      <c r="H1032">
        <v>1</v>
      </c>
      <c r="R1032" t="str">
        <f>IF(COUNTIF($R$5:R1031,D1032)=0,D1032,"\I:")</f>
        <v>\I:</v>
      </c>
      <c r="S1032" t="str" cm="1">
        <f t="array" ref="S1032">IFERROR("IEA PRODUCT: " &amp; getlist(R1032,'Pri flows'!$I$3:$J$68,2),"")</f>
        <v/>
      </c>
      <c r="T1032" t="s">
        <v>109</v>
      </c>
      <c r="V1032" t="str">
        <f t="shared" si="19"/>
        <v/>
      </c>
    </row>
    <row r="1033" spans="2:22">
      <c r="B1033" t="s">
        <v>3346</v>
      </c>
      <c r="D1033" t="s">
        <v>15</v>
      </c>
      <c r="E1033" t="s">
        <v>66</v>
      </c>
      <c r="F1033" s="8">
        <v>0.29699999999999999</v>
      </c>
      <c r="R1033" t="str">
        <f>IF(COUNTIF($R$5:R1032,D1033)=0,D1033,"\I:")</f>
        <v>\I:</v>
      </c>
      <c r="S1033" t="str" cm="1">
        <f t="array" ref="S1033">IFERROR("IEA PRODUCT: " &amp; getlist(R1033,'Pri flows'!$I$3:$J$68,2),"")</f>
        <v/>
      </c>
      <c r="T1033" t="s">
        <v>109</v>
      </c>
      <c r="V1033" t="str">
        <f t="shared" si="19"/>
        <v/>
      </c>
    </row>
    <row r="1034" spans="2:22">
      <c r="B1034" t="s">
        <v>3346</v>
      </c>
      <c r="C1034" t="s">
        <v>282</v>
      </c>
      <c r="D1034" t="s">
        <v>5</v>
      </c>
      <c r="E1034" t="s">
        <v>69</v>
      </c>
      <c r="F1034" s="8">
        <v>1</v>
      </c>
      <c r="G1034">
        <v>1</v>
      </c>
      <c r="H1034">
        <v>1</v>
      </c>
      <c r="R1034" t="str">
        <f>IF(COUNTIF($R$5:R1033,D1034)=0,D1034,"\I:")</f>
        <v>\I:</v>
      </c>
      <c r="S1034" t="str" cm="1">
        <f t="array" ref="S1034">IFERROR("IEA PRODUCT: " &amp; getlist(R1034,'Pri flows'!$I$3:$J$68,2),"")</f>
        <v/>
      </c>
      <c r="T1034" t="s">
        <v>109</v>
      </c>
      <c r="V1034" t="str">
        <f t="shared" si="19"/>
        <v/>
      </c>
    </row>
    <row r="1035" spans="2:22">
      <c r="B1035" t="s">
        <v>3346</v>
      </c>
      <c r="C1035" t="s">
        <v>283</v>
      </c>
      <c r="D1035" t="s">
        <v>29</v>
      </c>
      <c r="E1035" t="s">
        <v>71</v>
      </c>
      <c r="F1035" s="8">
        <v>1</v>
      </c>
      <c r="G1035">
        <v>1</v>
      </c>
      <c r="H1035">
        <v>1</v>
      </c>
      <c r="R1035" t="str">
        <f>IF(COUNTIF($R$5:R1034,D1035)=0,D1035,"\I:")</f>
        <v>\I:</v>
      </c>
      <c r="S1035" t="str" cm="1">
        <f t="array" ref="S1035">IFERROR("IEA PRODUCT: " &amp; getlist(R1035,'Pri flows'!$I$3:$J$68,2),"")</f>
        <v/>
      </c>
      <c r="T1035" t="s">
        <v>109</v>
      </c>
      <c r="V1035" t="str">
        <f t="shared" si="19"/>
        <v/>
      </c>
    </row>
    <row r="1036" spans="2:22">
      <c r="B1036" t="s">
        <v>3346</v>
      </c>
      <c r="C1036" t="s">
        <v>284</v>
      </c>
      <c r="D1036" t="s">
        <v>30</v>
      </c>
      <c r="E1036" t="s">
        <v>72</v>
      </c>
      <c r="F1036" s="8">
        <v>1</v>
      </c>
      <c r="G1036">
        <v>1</v>
      </c>
      <c r="H1036">
        <v>1</v>
      </c>
      <c r="R1036" t="str">
        <f>IF(COUNTIF($R$5:R1035,D1036)=0,D1036,"\I:")</f>
        <v>\I:</v>
      </c>
      <c r="S1036" t="str" cm="1">
        <f t="array" ref="S1036">IFERROR("IEA PRODUCT: " &amp; getlist(R1036,'Pri flows'!$I$3:$J$68,2),"")</f>
        <v/>
      </c>
      <c r="T1036" t="s">
        <v>109</v>
      </c>
      <c r="V1036" t="str">
        <f t="shared" si="19"/>
        <v/>
      </c>
    </row>
    <row r="1037" spans="2:22">
      <c r="B1037" t="s">
        <v>3346</v>
      </c>
      <c r="C1037" t="s">
        <v>285</v>
      </c>
      <c r="D1037" t="s">
        <v>39</v>
      </c>
      <c r="E1037" t="s">
        <v>70</v>
      </c>
      <c r="F1037" s="8">
        <v>0.89600000000000002</v>
      </c>
      <c r="G1037">
        <v>1</v>
      </c>
      <c r="H1037">
        <v>1</v>
      </c>
      <c r="R1037" t="str">
        <f>IF(COUNTIF($R$5:R1036,D1037)=0,D1037,"\I:")</f>
        <v>\I:</v>
      </c>
      <c r="S1037" t="str" cm="1">
        <f t="array" ref="S1037">IFERROR("IEA PRODUCT: " &amp; getlist(R1037,'Pri flows'!$I$3:$J$68,2),"")</f>
        <v/>
      </c>
      <c r="T1037" t="s">
        <v>109</v>
      </c>
      <c r="V1037" t="str">
        <f t="shared" si="19"/>
        <v/>
      </c>
    </row>
    <row r="1038" spans="2:22">
      <c r="B1038" t="s">
        <v>3346</v>
      </c>
      <c r="D1038" t="s">
        <v>19</v>
      </c>
      <c r="E1038" t="s">
        <v>70</v>
      </c>
      <c r="F1038" s="8">
        <v>8.3000000000000004E-2</v>
      </c>
      <c r="R1038" t="str">
        <f>IF(COUNTIF($R$5:R1037,D1038)=0,D1038,"\I:")</f>
        <v>\I:</v>
      </c>
      <c r="S1038" t="str" cm="1">
        <f t="array" ref="S1038">IFERROR("IEA PRODUCT: " &amp; getlist(R1038,'Pri flows'!$I$3:$J$68,2),"")</f>
        <v/>
      </c>
      <c r="T1038" t="s">
        <v>109</v>
      </c>
      <c r="V1038" t="str">
        <f t="shared" si="19"/>
        <v/>
      </c>
    </row>
    <row r="1039" spans="2:22">
      <c r="B1039" t="s">
        <v>3346</v>
      </c>
      <c r="D1039" t="s">
        <v>57</v>
      </c>
      <c r="E1039" t="s">
        <v>70</v>
      </c>
      <c r="F1039" s="8">
        <v>2.1000000000000001E-2</v>
      </c>
      <c r="R1039" t="str">
        <f>IF(COUNTIF($R$5:R1038,D1039)=0,D1039,"\I:")</f>
        <v>\I:</v>
      </c>
      <c r="S1039" t="str" cm="1">
        <f t="array" ref="S1039">IFERROR("IEA PRODUCT: " &amp; getlist(R1039,'Pri flows'!$I$3:$J$68,2),"")</f>
        <v/>
      </c>
      <c r="T1039" t="s">
        <v>109</v>
      </c>
      <c r="V1039" t="str">
        <f t="shared" si="19"/>
        <v/>
      </c>
    </row>
    <row r="1040" spans="2:22">
      <c r="B1040" t="s">
        <v>3346</v>
      </c>
      <c r="C1040" t="s">
        <v>286</v>
      </c>
      <c r="D1040" t="s">
        <v>41</v>
      </c>
      <c r="E1040" t="s">
        <v>203</v>
      </c>
      <c r="F1040" s="8">
        <v>0.41199999999999998</v>
      </c>
      <c r="G1040">
        <v>1</v>
      </c>
      <c r="H1040">
        <v>1</v>
      </c>
      <c r="R1040" t="str">
        <f>IF(COUNTIF($R$5:R1039,D1040)=0,D1040,"\I:")</f>
        <v>\I:</v>
      </c>
      <c r="S1040" t="str" cm="1">
        <f t="array" ref="S1040">IFERROR("IEA PRODUCT: " &amp; getlist(R1040,'Pri flows'!$I$3:$J$68,2),"")</f>
        <v/>
      </c>
      <c r="T1040" t="s">
        <v>109</v>
      </c>
      <c r="V1040" t="str">
        <f t="shared" si="19"/>
        <v/>
      </c>
    </row>
    <row r="1041" spans="2:22">
      <c r="B1041" t="s">
        <v>3346</v>
      </c>
      <c r="D1041" t="s">
        <v>34</v>
      </c>
      <c r="E1041" t="s">
        <v>203</v>
      </c>
      <c r="F1041" s="8">
        <v>0.28899999999999998</v>
      </c>
      <c r="R1041" t="str">
        <f>IF(COUNTIF($R$5:R1040,D1041)=0,D1041,"\I:")</f>
        <v>\I:</v>
      </c>
      <c r="S1041" t="str" cm="1">
        <f t="array" ref="S1041">IFERROR("IEA PRODUCT: " &amp; getlist(R1041,'Pri flows'!$I$3:$J$68,2),"")</f>
        <v/>
      </c>
      <c r="T1041" t="s">
        <v>109</v>
      </c>
      <c r="V1041" t="str">
        <f t="shared" si="19"/>
        <v/>
      </c>
    </row>
    <row r="1042" spans="2:22">
      <c r="B1042" t="s">
        <v>3346</v>
      </c>
      <c r="D1042" t="s">
        <v>58</v>
      </c>
      <c r="E1042" t="s">
        <v>203</v>
      </c>
      <c r="F1042" s="8">
        <v>0.14099999999999999</v>
      </c>
      <c r="R1042" t="str">
        <f>IF(COUNTIF($R$5:R1041,D1042)=0,D1042,"\I:")</f>
        <v>\I:</v>
      </c>
      <c r="S1042" t="str" cm="1">
        <f t="array" ref="S1042">IFERROR("IEA PRODUCT: " &amp; getlist(R1042,'Pri flows'!$I$3:$J$68,2),"")</f>
        <v/>
      </c>
      <c r="T1042" t="s">
        <v>109</v>
      </c>
      <c r="V1042" t="str">
        <f t="shared" si="19"/>
        <v/>
      </c>
    </row>
    <row r="1043" spans="2:22">
      <c r="B1043" t="s">
        <v>3346</v>
      </c>
      <c r="D1043" t="s">
        <v>54</v>
      </c>
      <c r="E1043" t="s">
        <v>203</v>
      </c>
      <c r="F1043" s="8">
        <v>0.105</v>
      </c>
      <c r="R1043" t="str">
        <f>IF(COUNTIF($R$5:R1042,D1043)=0,D1043,"\I:")</f>
        <v>\I:</v>
      </c>
      <c r="S1043" t="str" cm="1">
        <f t="array" ref="S1043">IFERROR("IEA PRODUCT: " &amp; getlist(R1043,'Pri flows'!$I$3:$J$68,2),"")</f>
        <v/>
      </c>
      <c r="T1043" t="s">
        <v>109</v>
      </c>
      <c r="V1043" t="str">
        <f t="shared" si="19"/>
        <v/>
      </c>
    </row>
    <row r="1044" spans="2:22">
      <c r="B1044" t="s">
        <v>3346</v>
      </c>
      <c r="D1044" t="s">
        <v>38</v>
      </c>
      <c r="E1044" t="s">
        <v>203</v>
      </c>
      <c r="F1044" s="8">
        <v>2.8000000000000001E-2</v>
      </c>
      <c r="R1044" t="str">
        <f>IF(COUNTIF($R$5:R1043,D1044)=0,D1044,"\I:")</f>
        <v>\I:</v>
      </c>
      <c r="S1044" t="str" cm="1">
        <f t="array" ref="S1044">IFERROR("IEA PRODUCT: " &amp; getlist(R1044,'Pri flows'!$I$3:$J$68,2),"")</f>
        <v/>
      </c>
      <c r="T1044" t="s">
        <v>109</v>
      </c>
      <c r="V1044" t="str">
        <f t="shared" si="19"/>
        <v/>
      </c>
    </row>
    <row r="1045" spans="2:22">
      <c r="B1045" t="s">
        <v>3346</v>
      </c>
      <c r="D1045" t="s">
        <v>50</v>
      </c>
      <c r="E1045" t="s">
        <v>203</v>
      </c>
      <c r="F1045" s="8">
        <v>2.1000000000000001E-2</v>
      </c>
      <c r="R1045" t="str">
        <f>IF(COUNTIF($R$5:R1044,D1045)=0,D1045,"\I:")</f>
        <v>\I:</v>
      </c>
      <c r="S1045" t="str" cm="1">
        <f t="array" ref="S1045">IFERROR("IEA PRODUCT: " &amp; getlist(R1045,'Pri flows'!$I$3:$J$68,2),"")</f>
        <v/>
      </c>
      <c r="T1045" t="s">
        <v>109</v>
      </c>
      <c r="V1045" t="str">
        <f t="shared" si="19"/>
        <v/>
      </c>
    </row>
    <row r="1046" spans="2:22">
      <c r="B1046" t="s">
        <v>3346</v>
      </c>
      <c r="D1046" t="s">
        <v>43</v>
      </c>
      <c r="E1046" t="s">
        <v>203</v>
      </c>
      <c r="F1046" s="8">
        <v>4.0000000000000001E-3</v>
      </c>
      <c r="R1046" t="str">
        <f>IF(COUNTIF($R$5:R1045,D1046)=0,D1046,"\I:")</f>
        <v>\I:</v>
      </c>
      <c r="S1046" t="str" cm="1">
        <f t="array" ref="S1046">IFERROR("IEA PRODUCT: " &amp; getlist(R1046,'Pri flows'!$I$3:$J$68,2),"")</f>
        <v/>
      </c>
      <c r="T1046" t="s">
        <v>109</v>
      </c>
      <c r="V1046" t="str">
        <f t="shared" si="19"/>
        <v/>
      </c>
    </row>
    <row r="1047" spans="2:22">
      <c r="B1047" t="s">
        <v>3346</v>
      </c>
      <c r="C1047" t="s">
        <v>287</v>
      </c>
      <c r="D1047" t="s">
        <v>53</v>
      </c>
      <c r="E1047" t="s">
        <v>130</v>
      </c>
      <c r="F1047" s="8">
        <v>1</v>
      </c>
      <c r="G1047">
        <v>1</v>
      </c>
      <c r="H1047">
        <v>1</v>
      </c>
      <c r="R1047" t="str">
        <f>IF(COUNTIF($R$5:R1046,D1047)=0,D1047,"\I:")</f>
        <v>\I:</v>
      </c>
      <c r="S1047" t="str" cm="1">
        <f t="array" ref="S1047">IFERROR("IEA PRODUCT: " &amp; getlist(R1047,'Pri flows'!$I$3:$J$68,2),"")</f>
        <v/>
      </c>
      <c r="T1047" t="s">
        <v>109</v>
      </c>
      <c r="V1047" t="str">
        <f t="shared" si="19"/>
        <v/>
      </c>
    </row>
    <row r="1048" spans="2:22">
      <c r="B1048" t="s">
        <v>3346</v>
      </c>
      <c r="C1048" t="s">
        <v>516</v>
      </c>
      <c r="D1048" t="s">
        <v>510</v>
      </c>
      <c r="E1048" t="s">
        <v>517</v>
      </c>
      <c r="F1048" s="8">
        <v>1</v>
      </c>
      <c r="G1048">
        <v>1</v>
      </c>
      <c r="H1048">
        <v>1</v>
      </c>
      <c r="R1048" t="str">
        <f>IF(COUNTIF($R$5:R1047,D1048)=0,D1048,"\I:")</f>
        <v>\I:</v>
      </c>
      <c r="S1048" t="str" cm="1">
        <f t="array" ref="S1048">IFERROR("IEA PRODUCT: " &amp; getlist(R1048,'Pri flows'!$I$3:$J$68,2),"")</f>
        <v/>
      </c>
      <c r="T1048" t="s">
        <v>109</v>
      </c>
      <c r="V1048" t="str">
        <f t="shared" si="19"/>
        <v/>
      </c>
    </row>
    <row r="1049" spans="2:22">
      <c r="B1049" t="s">
        <v>3346</v>
      </c>
      <c r="C1049" t="s">
        <v>290</v>
      </c>
      <c r="D1049" t="s">
        <v>55</v>
      </c>
      <c r="E1049" t="s">
        <v>137</v>
      </c>
      <c r="F1049" s="8">
        <v>0.99399999999999999</v>
      </c>
      <c r="G1049">
        <v>1</v>
      </c>
      <c r="H1049">
        <v>1</v>
      </c>
      <c r="R1049" t="str">
        <f>IF(COUNTIF($R$5:R1048,D1049)=0,D1049,"\I:")</f>
        <v>\I:</v>
      </c>
      <c r="S1049" t="str" cm="1">
        <f t="array" ref="S1049">IFERROR("IEA PRODUCT: " &amp; getlist(R1049,'Pri flows'!$I$3:$J$68,2),"")</f>
        <v/>
      </c>
      <c r="T1049" t="s">
        <v>109</v>
      </c>
      <c r="V1049" t="str">
        <f t="shared" si="19"/>
        <v/>
      </c>
    </row>
    <row r="1050" spans="2:22">
      <c r="B1050" t="s">
        <v>3346</v>
      </c>
      <c r="D1050" t="s">
        <v>9</v>
      </c>
      <c r="E1050" t="s">
        <v>137</v>
      </c>
      <c r="F1050" s="8">
        <v>4.0000000000000001E-3</v>
      </c>
      <c r="R1050" t="str">
        <f>IF(COUNTIF($R$5:R1049,D1050)=0,D1050,"\I:")</f>
        <v>\I:</v>
      </c>
      <c r="S1050" t="str" cm="1">
        <f t="array" ref="S1050">IFERROR("IEA PRODUCT: " &amp; getlist(R1050,'Pri flows'!$I$3:$J$68,2),"")</f>
        <v/>
      </c>
      <c r="T1050" t="s">
        <v>109</v>
      </c>
      <c r="V1050" t="str">
        <f t="shared" si="19"/>
        <v/>
      </c>
    </row>
    <row r="1051" spans="2:22">
      <c r="B1051" t="s">
        <v>3346</v>
      </c>
      <c r="D1051" t="s">
        <v>12</v>
      </c>
      <c r="E1051" t="s">
        <v>137</v>
      </c>
      <c r="F1051" s="8">
        <v>3.0000000000000001E-3</v>
      </c>
      <c r="R1051" t="str">
        <f>IF(COUNTIF($R$5:R1050,D1051)=0,D1051,"\I:")</f>
        <v>\I:</v>
      </c>
      <c r="S1051" t="str" cm="1">
        <f t="array" ref="S1051">IFERROR("IEA PRODUCT: " &amp; getlist(R1051,'Pri flows'!$I$3:$J$68,2),"")</f>
        <v/>
      </c>
      <c r="T1051" t="s">
        <v>109</v>
      </c>
      <c r="V1051" t="str">
        <f t="shared" si="19"/>
        <v/>
      </c>
    </row>
    <row r="1052" spans="2:22">
      <c r="B1052" t="s">
        <v>3346</v>
      </c>
      <c r="C1052" t="s">
        <v>291</v>
      </c>
      <c r="D1052" t="s">
        <v>15</v>
      </c>
      <c r="E1052" t="s">
        <v>135</v>
      </c>
      <c r="F1052" s="8">
        <v>1</v>
      </c>
      <c r="G1052">
        <v>1</v>
      </c>
      <c r="H1052">
        <v>1</v>
      </c>
      <c r="R1052" t="str">
        <f>IF(COUNTIF($R$5:R1051,D1052)=0,D1052,"\I:")</f>
        <v>\I:</v>
      </c>
      <c r="S1052" t="str" cm="1">
        <f t="array" ref="S1052">IFERROR("IEA PRODUCT: " &amp; getlist(R1052,'Pri flows'!$I$3:$J$68,2),"")</f>
        <v/>
      </c>
      <c r="T1052" t="s">
        <v>109</v>
      </c>
      <c r="V1052" t="str">
        <f t="shared" si="19"/>
        <v/>
      </c>
    </row>
    <row r="1053" spans="2:22">
      <c r="B1053" t="s">
        <v>3346</v>
      </c>
      <c r="C1053" t="s">
        <v>292</v>
      </c>
      <c r="D1053" t="s">
        <v>5</v>
      </c>
      <c r="E1053" t="s">
        <v>140</v>
      </c>
      <c r="F1053" s="8">
        <v>1</v>
      </c>
      <c r="G1053">
        <v>1</v>
      </c>
      <c r="H1053">
        <v>1</v>
      </c>
      <c r="R1053" t="str">
        <f>IF(COUNTIF($R$5:R1052,D1053)=0,D1053,"\I:")</f>
        <v>\I:</v>
      </c>
      <c r="S1053" t="str" cm="1">
        <f t="array" ref="S1053">IFERROR("IEA PRODUCT: " &amp; getlist(R1053,'Pri flows'!$I$3:$J$68,2),"")</f>
        <v/>
      </c>
      <c r="T1053" t="s">
        <v>109</v>
      </c>
      <c r="V1053" t="str">
        <f t="shared" si="19"/>
        <v/>
      </c>
    </row>
    <row r="1054" spans="2:22">
      <c r="B1054" t="s">
        <v>3346</v>
      </c>
      <c r="C1054" t="s">
        <v>294</v>
      </c>
      <c r="D1054" t="s">
        <v>29</v>
      </c>
      <c r="E1054" t="s">
        <v>142</v>
      </c>
      <c r="F1054" s="8">
        <v>1</v>
      </c>
      <c r="G1054">
        <v>1</v>
      </c>
      <c r="H1054">
        <v>1</v>
      </c>
      <c r="R1054" t="str">
        <f>IF(COUNTIF($R$5:R1053,D1054)=0,D1054,"\I:")</f>
        <v>\I:</v>
      </c>
      <c r="S1054" t="str" cm="1">
        <f t="array" ref="S1054">IFERROR("IEA PRODUCT: " &amp; getlist(R1054,'Pri flows'!$I$3:$J$68,2),"")</f>
        <v/>
      </c>
      <c r="T1054" t="s">
        <v>109</v>
      </c>
      <c r="V1054" t="str">
        <f t="shared" si="19"/>
        <v/>
      </c>
    </row>
    <row r="1055" spans="2:22">
      <c r="B1055" t="s">
        <v>3346</v>
      </c>
      <c r="C1055" t="s">
        <v>295</v>
      </c>
      <c r="D1055" t="s">
        <v>52</v>
      </c>
      <c r="E1055" t="s">
        <v>136</v>
      </c>
      <c r="F1055" s="8">
        <v>1</v>
      </c>
      <c r="G1055">
        <v>1</v>
      </c>
      <c r="H1055">
        <v>1</v>
      </c>
      <c r="R1055" t="str">
        <f>IF(COUNTIF($R$5:R1054,D1055)=0,D1055,"\I:")</f>
        <v>\I:</v>
      </c>
      <c r="S1055" t="str" cm="1">
        <f t="array" ref="S1055">IFERROR("IEA PRODUCT: " &amp; getlist(R1055,'Pri flows'!$I$3:$J$68,2),"")</f>
        <v/>
      </c>
      <c r="T1055" t="s">
        <v>109</v>
      </c>
      <c r="V1055" t="str">
        <f t="shared" si="19"/>
        <v/>
      </c>
    </row>
    <row r="1056" spans="2:22">
      <c r="B1056" t="s">
        <v>3346</v>
      </c>
      <c r="C1056" t="s">
        <v>296</v>
      </c>
      <c r="D1056" t="s">
        <v>34</v>
      </c>
      <c r="E1056" t="s">
        <v>143</v>
      </c>
      <c r="F1056" s="8">
        <v>1</v>
      </c>
      <c r="G1056">
        <v>1</v>
      </c>
      <c r="H1056">
        <v>1</v>
      </c>
      <c r="R1056" t="str">
        <f>IF(COUNTIF($R$5:R1055,D1056)=0,D1056,"\I:")</f>
        <v>\I:</v>
      </c>
      <c r="S1056" t="str" cm="1">
        <f t="array" ref="S1056">IFERROR("IEA PRODUCT: " &amp; getlist(R1056,'Pri flows'!$I$3:$J$68,2),"")</f>
        <v/>
      </c>
      <c r="T1056" t="s">
        <v>109</v>
      </c>
      <c r="V1056" t="str">
        <f t="shared" si="19"/>
        <v/>
      </c>
    </row>
    <row r="1057" spans="2:22">
      <c r="B1057" t="s">
        <v>3346</v>
      </c>
      <c r="C1057" t="s">
        <v>297</v>
      </c>
      <c r="D1057" t="s">
        <v>39</v>
      </c>
      <c r="E1057" t="s">
        <v>138</v>
      </c>
      <c r="F1057" s="8">
        <v>0.96299999999999997</v>
      </c>
      <c r="G1057">
        <v>1</v>
      </c>
      <c r="H1057">
        <v>1</v>
      </c>
      <c r="R1057" t="str">
        <f>IF(COUNTIF($R$5:R1056,D1057)=0,D1057,"\I:")</f>
        <v>\I:</v>
      </c>
      <c r="S1057" t="str" cm="1">
        <f t="array" ref="S1057">IFERROR("IEA PRODUCT: " &amp; getlist(R1057,'Pri flows'!$I$3:$J$68,2),"")</f>
        <v/>
      </c>
      <c r="T1057" t="s">
        <v>109</v>
      </c>
      <c r="V1057" t="str">
        <f t="shared" si="19"/>
        <v/>
      </c>
    </row>
    <row r="1058" spans="2:22">
      <c r="B1058" t="s">
        <v>3346</v>
      </c>
      <c r="D1058" t="s">
        <v>11</v>
      </c>
      <c r="E1058" t="s">
        <v>138</v>
      </c>
      <c r="F1058" s="8">
        <v>3.6999999999999998E-2</v>
      </c>
      <c r="R1058" t="str">
        <f>IF(COUNTIF($R$5:R1057,D1058)=0,D1058,"\I:")</f>
        <v>\I:</v>
      </c>
      <c r="S1058" t="str" cm="1">
        <f t="array" ref="S1058">IFERROR("IEA PRODUCT: " &amp; getlist(R1058,'Pri flows'!$I$3:$J$68,2),"")</f>
        <v/>
      </c>
      <c r="T1058" t="s">
        <v>109</v>
      </c>
      <c r="V1058" t="str">
        <f t="shared" si="19"/>
        <v/>
      </c>
    </row>
    <row r="1059" spans="2:22">
      <c r="B1059" t="s">
        <v>3346</v>
      </c>
      <c r="C1059" t="s">
        <v>298</v>
      </c>
      <c r="D1059" t="s">
        <v>41</v>
      </c>
      <c r="E1059" t="s">
        <v>139</v>
      </c>
      <c r="F1059" s="8">
        <v>0.73899999999999999</v>
      </c>
      <c r="G1059">
        <v>1</v>
      </c>
      <c r="H1059">
        <v>1</v>
      </c>
      <c r="R1059" t="str">
        <f>IF(COUNTIF($R$5:R1058,D1059)=0,D1059,"\I:")</f>
        <v>\I:</v>
      </c>
      <c r="S1059" t="str" cm="1">
        <f t="array" ref="S1059">IFERROR("IEA PRODUCT: " &amp; getlist(R1059,'Pri flows'!$I$3:$J$68,2),"")</f>
        <v/>
      </c>
      <c r="T1059" t="s">
        <v>109</v>
      </c>
      <c r="V1059" t="str">
        <f t="shared" si="19"/>
        <v/>
      </c>
    </row>
    <row r="1060" spans="2:22">
      <c r="B1060" t="s">
        <v>3346</v>
      </c>
      <c r="D1060" t="s">
        <v>43</v>
      </c>
      <c r="E1060" t="s">
        <v>139</v>
      </c>
      <c r="F1060" s="8">
        <v>0.25900000000000001</v>
      </c>
      <c r="R1060" t="str">
        <f>IF(COUNTIF($R$5:R1059,D1060)=0,D1060,"\I:")</f>
        <v>\I:</v>
      </c>
      <c r="S1060" t="str" cm="1">
        <f t="array" ref="S1060">IFERROR("IEA PRODUCT: " &amp; getlist(R1060,'Pri flows'!$I$3:$J$68,2),"")</f>
        <v/>
      </c>
      <c r="T1060" t="s">
        <v>109</v>
      </c>
      <c r="V1060" t="str">
        <f t="shared" si="19"/>
        <v/>
      </c>
    </row>
    <row r="1061" spans="2:22">
      <c r="B1061" t="s">
        <v>3346</v>
      </c>
      <c r="D1061" t="s">
        <v>58</v>
      </c>
      <c r="E1061" t="s">
        <v>139</v>
      </c>
      <c r="F1061" s="8">
        <v>1E-3</v>
      </c>
      <c r="R1061" t="str">
        <f>IF(COUNTIF($R$5:R1060,D1061)=0,D1061,"\I:")</f>
        <v>\I:</v>
      </c>
      <c r="S1061" t="str" cm="1">
        <f t="array" ref="S1061">IFERROR("IEA PRODUCT: " &amp; getlist(R1061,'Pri flows'!$I$3:$J$68,2),"")</f>
        <v/>
      </c>
      <c r="T1061" t="s">
        <v>109</v>
      </c>
      <c r="V1061" t="str">
        <f t="shared" si="19"/>
        <v/>
      </c>
    </row>
    <row r="1062" spans="2:22">
      <c r="B1062" t="s">
        <v>3346</v>
      </c>
      <c r="C1062" t="s">
        <v>522</v>
      </c>
      <c r="D1062" t="s">
        <v>503</v>
      </c>
      <c r="E1062" t="s">
        <v>523</v>
      </c>
      <c r="F1062" s="8">
        <v>1</v>
      </c>
      <c r="G1062">
        <v>1</v>
      </c>
      <c r="H1062">
        <v>1</v>
      </c>
      <c r="R1062" t="str">
        <f>IF(COUNTIF($R$5:R1061,D1062)=0,D1062,"\I:")</f>
        <v>\I:</v>
      </c>
      <c r="S1062" t="str" cm="1">
        <f t="array" ref="S1062">IFERROR("IEA PRODUCT: " &amp; getlist(R1062,'Pri flows'!$I$3:$J$68,2),"")</f>
        <v/>
      </c>
      <c r="T1062" t="s">
        <v>109</v>
      </c>
      <c r="V1062" t="str">
        <f t="shared" si="19"/>
        <v/>
      </c>
    </row>
    <row r="1063" spans="2:22">
      <c r="B1063" t="s">
        <v>3346</v>
      </c>
      <c r="C1063" t="s">
        <v>299</v>
      </c>
      <c r="D1063" t="s">
        <v>9</v>
      </c>
      <c r="E1063" t="s">
        <v>125</v>
      </c>
      <c r="F1063" s="8">
        <v>1</v>
      </c>
      <c r="G1063">
        <v>1</v>
      </c>
      <c r="H1063">
        <v>1</v>
      </c>
      <c r="R1063" t="str">
        <f>IF(COUNTIF($R$5:R1062,D1063)=0,D1063,"\I:")</f>
        <v>\I:</v>
      </c>
      <c r="S1063" t="str" cm="1">
        <f t="array" ref="S1063">IFERROR("IEA PRODUCT: " &amp; getlist(R1063,'Pri flows'!$I$3:$J$68,2),"")</f>
        <v/>
      </c>
      <c r="T1063" t="s">
        <v>109</v>
      </c>
      <c r="V1063" t="str">
        <f t="shared" si="19"/>
        <v/>
      </c>
    </row>
    <row r="1064" spans="2:22">
      <c r="B1064" t="s">
        <v>3346</v>
      </c>
      <c r="C1064" t="s">
        <v>300</v>
      </c>
      <c r="D1064" t="s">
        <v>16</v>
      </c>
      <c r="E1064" t="s">
        <v>128</v>
      </c>
      <c r="F1064" s="8">
        <v>1</v>
      </c>
      <c r="G1064">
        <v>1</v>
      </c>
      <c r="H1064">
        <v>1</v>
      </c>
      <c r="R1064" t="str">
        <f>IF(COUNTIF($R$5:R1063,D1064)=0,D1064,"\I:")</f>
        <v>\I:</v>
      </c>
      <c r="S1064" t="str" cm="1">
        <f t="array" ref="S1064">IFERROR("IEA PRODUCT: " &amp; getlist(R1064,'Pri flows'!$I$3:$J$68,2),"")</f>
        <v/>
      </c>
      <c r="T1064" t="s">
        <v>109</v>
      </c>
      <c r="V1064" t="str">
        <f t="shared" si="19"/>
        <v/>
      </c>
    </row>
    <row r="1065" spans="2:22">
      <c r="B1065" t="s">
        <v>3346</v>
      </c>
      <c r="C1065" t="s">
        <v>301</v>
      </c>
      <c r="D1065" t="s">
        <v>11</v>
      </c>
      <c r="E1065" t="s">
        <v>122</v>
      </c>
      <c r="F1065" s="8">
        <v>1</v>
      </c>
      <c r="G1065">
        <v>1</v>
      </c>
      <c r="H1065">
        <v>1</v>
      </c>
      <c r="R1065" t="str">
        <f>IF(COUNTIF($R$5:R1064,D1065)=0,D1065,"\I:")</f>
        <v>\I:</v>
      </c>
      <c r="S1065" t="str" cm="1">
        <f t="array" ref="S1065">IFERROR("IEA PRODUCT: " &amp; getlist(R1065,'Pri flows'!$I$3:$J$68,2),"")</f>
        <v/>
      </c>
      <c r="T1065" t="s">
        <v>109</v>
      </c>
      <c r="V1065" t="str">
        <f t="shared" si="19"/>
        <v/>
      </c>
    </row>
    <row r="1066" spans="2:22">
      <c r="B1066" t="s">
        <v>3346</v>
      </c>
      <c r="C1066" t="s">
        <v>303</v>
      </c>
      <c r="D1066" t="s">
        <v>19</v>
      </c>
      <c r="E1066" t="s">
        <v>131</v>
      </c>
      <c r="F1066" s="8">
        <v>1</v>
      </c>
      <c r="G1066">
        <v>1</v>
      </c>
      <c r="H1066">
        <v>1</v>
      </c>
      <c r="R1066" t="str">
        <f>IF(COUNTIF($R$5:R1065,D1066)=0,D1066,"\I:")</f>
        <v>\I:</v>
      </c>
      <c r="S1066" t="str" cm="1">
        <f t="array" ref="S1066">IFERROR("IEA PRODUCT: " &amp; getlist(R1066,'Pri flows'!$I$3:$J$68,2),"")</f>
        <v/>
      </c>
      <c r="T1066" t="s">
        <v>109</v>
      </c>
      <c r="V1066" t="str">
        <f t="shared" si="19"/>
        <v/>
      </c>
    </row>
    <row r="1067" spans="2:22">
      <c r="B1067" t="s">
        <v>3346</v>
      </c>
      <c r="C1067" t="s">
        <v>304</v>
      </c>
      <c r="D1067" t="s">
        <v>5</v>
      </c>
      <c r="E1067" t="s">
        <v>127</v>
      </c>
      <c r="F1067" s="8">
        <v>1</v>
      </c>
      <c r="G1067">
        <v>1</v>
      </c>
      <c r="H1067">
        <v>1</v>
      </c>
      <c r="R1067" t="str">
        <f>IF(COUNTIF($R$5:R1066,D1067)=0,D1067,"\I:")</f>
        <v>\I:</v>
      </c>
      <c r="S1067" t="str" cm="1">
        <f t="array" ref="S1067">IFERROR("IEA PRODUCT: " &amp; getlist(R1067,'Pri flows'!$I$3:$J$68,2),"")</f>
        <v/>
      </c>
      <c r="T1067" t="s">
        <v>109</v>
      </c>
      <c r="V1067" t="str">
        <f t="shared" si="19"/>
        <v/>
      </c>
    </row>
    <row r="1068" spans="2:22">
      <c r="B1068" t="s">
        <v>3346</v>
      </c>
      <c r="C1068" t="s">
        <v>305</v>
      </c>
      <c r="D1068" t="s">
        <v>29</v>
      </c>
      <c r="E1068" t="s">
        <v>129</v>
      </c>
      <c r="F1068" s="8">
        <v>1</v>
      </c>
      <c r="G1068">
        <v>1</v>
      </c>
      <c r="H1068">
        <v>1</v>
      </c>
      <c r="R1068" t="str">
        <f>IF(COUNTIF($R$5:R1067,D1068)=0,D1068,"\I:")</f>
        <v>\I:</v>
      </c>
      <c r="S1068" t="str" cm="1">
        <f t="array" ref="S1068">IFERROR("IEA PRODUCT: " &amp; getlist(R1068,'Pri flows'!$I$3:$J$68,2),"")</f>
        <v/>
      </c>
      <c r="T1068" t="s">
        <v>109</v>
      </c>
      <c r="V1068" t="str">
        <f t="shared" si="19"/>
        <v/>
      </c>
    </row>
    <row r="1069" spans="2:22">
      <c r="B1069" t="s">
        <v>3346</v>
      </c>
      <c r="C1069" t="s">
        <v>306</v>
      </c>
      <c r="D1069" t="s">
        <v>39</v>
      </c>
      <c r="E1069" t="s">
        <v>126</v>
      </c>
      <c r="F1069" s="8">
        <v>1</v>
      </c>
      <c r="G1069">
        <v>1</v>
      </c>
      <c r="H1069">
        <v>1</v>
      </c>
      <c r="R1069" t="str">
        <f>IF(COUNTIF($R$5:R1068,D1069)=0,D1069,"\I:")</f>
        <v>\I:</v>
      </c>
      <c r="S1069" t="str" cm="1">
        <f t="array" ref="S1069">IFERROR("IEA PRODUCT: " &amp; getlist(R1069,'Pri flows'!$I$3:$J$68,2),"")</f>
        <v/>
      </c>
      <c r="T1069" t="s">
        <v>109</v>
      </c>
      <c r="V1069" t="str">
        <f t="shared" si="19"/>
        <v/>
      </c>
    </row>
    <row r="1070" spans="2:22">
      <c r="B1070" t="s">
        <v>3346</v>
      </c>
      <c r="C1070" t="s">
        <v>307</v>
      </c>
      <c r="D1070" t="s">
        <v>54</v>
      </c>
      <c r="E1070" t="s">
        <v>123</v>
      </c>
      <c r="F1070" s="8">
        <v>0.82599999999999996</v>
      </c>
      <c r="G1070">
        <v>1</v>
      </c>
      <c r="H1070">
        <v>1</v>
      </c>
      <c r="R1070" t="str">
        <f>IF(COUNTIF($R$5:R1069,D1070)=0,D1070,"\I:")</f>
        <v>\I:</v>
      </c>
      <c r="S1070" t="str" cm="1">
        <f t="array" ref="S1070">IFERROR("IEA PRODUCT: " &amp; getlist(R1070,'Pri flows'!$I$3:$J$68,2),"")</f>
        <v/>
      </c>
      <c r="T1070" t="s">
        <v>109</v>
      </c>
      <c r="V1070" t="str">
        <f t="shared" si="19"/>
        <v/>
      </c>
    </row>
    <row r="1071" spans="2:22">
      <c r="B1071" t="s">
        <v>3346</v>
      </c>
      <c r="D1071" t="s">
        <v>58</v>
      </c>
      <c r="E1071" t="s">
        <v>123</v>
      </c>
      <c r="F1071" s="8">
        <v>0.17399999999999999</v>
      </c>
      <c r="R1071" t="str">
        <f>IF(COUNTIF($R$5:R1070,D1071)=0,D1071,"\I:")</f>
        <v>\I:</v>
      </c>
      <c r="S1071" t="str" cm="1">
        <f t="array" ref="S1071">IFERROR("IEA PRODUCT: " &amp; getlist(R1071,'Pri flows'!$I$3:$J$68,2),"")</f>
        <v/>
      </c>
      <c r="T1071" t="s">
        <v>109</v>
      </c>
      <c r="V1071" t="str">
        <f t="shared" si="19"/>
        <v/>
      </c>
    </row>
    <row r="1072" spans="2:22">
      <c r="B1072" t="s">
        <v>3346</v>
      </c>
      <c r="C1072" t="s">
        <v>308</v>
      </c>
      <c r="D1072" t="s">
        <v>57</v>
      </c>
      <c r="E1072" t="s">
        <v>132</v>
      </c>
      <c r="F1072" s="8">
        <v>1</v>
      </c>
      <c r="G1072">
        <v>1</v>
      </c>
      <c r="H1072">
        <v>1</v>
      </c>
      <c r="R1072" t="str">
        <f>IF(COUNTIF($R$5:R1071,D1072)=0,D1072,"\I:")</f>
        <v>\I:</v>
      </c>
      <c r="S1072" t="str" cm="1">
        <f t="array" ref="S1072">IFERROR("IEA PRODUCT: " &amp; getlist(R1072,'Pri flows'!$I$3:$J$68,2),"")</f>
        <v/>
      </c>
      <c r="T1072" t="s">
        <v>109</v>
      </c>
      <c r="V1072" t="str">
        <f t="shared" si="19"/>
        <v/>
      </c>
    </row>
    <row r="1073" spans="2:22">
      <c r="B1073" t="s">
        <v>3346</v>
      </c>
      <c r="C1073" t="s">
        <v>309</v>
      </c>
      <c r="D1073" t="s">
        <v>34</v>
      </c>
      <c r="E1073" t="s">
        <v>133</v>
      </c>
      <c r="F1073" s="8">
        <v>1</v>
      </c>
      <c r="G1073">
        <v>1</v>
      </c>
      <c r="H1073">
        <v>1</v>
      </c>
      <c r="R1073" t="str">
        <f>IF(COUNTIF($R$5:R1072,D1073)=0,D1073,"\I:")</f>
        <v>\I:</v>
      </c>
      <c r="S1073" t="str" cm="1">
        <f t="array" ref="S1073">IFERROR("IEA PRODUCT: " &amp; getlist(R1073,'Pri flows'!$I$3:$J$68,2),"")</f>
        <v/>
      </c>
      <c r="T1073" t="s">
        <v>109</v>
      </c>
      <c r="V1073" t="str">
        <f t="shared" si="19"/>
        <v/>
      </c>
    </row>
    <row r="1074" spans="2:22">
      <c r="B1074" t="s">
        <v>3346</v>
      </c>
      <c r="C1074" t="s">
        <v>310</v>
      </c>
      <c r="D1074" t="s">
        <v>9</v>
      </c>
      <c r="E1074" t="s">
        <v>10</v>
      </c>
      <c r="F1074" s="8">
        <v>1</v>
      </c>
      <c r="G1074">
        <v>1</v>
      </c>
      <c r="H1074">
        <v>1</v>
      </c>
      <c r="R1074" t="str">
        <f>IF(COUNTIF($R$5:R1073,D1074)=0,D1074,"\I:")</f>
        <v>\I:</v>
      </c>
      <c r="S1074" t="str" cm="1">
        <f t="array" ref="S1074">IFERROR("IEA PRODUCT: " &amp; getlist(R1074,'Pri flows'!$I$3:$J$68,2),"")</f>
        <v/>
      </c>
      <c r="T1074" t="s">
        <v>109</v>
      </c>
      <c r="V1074" t="str">
        <f t="shared" si="19"/>
        <v/>
      </c>
    </row>
    <row r="1075" spans="2:22">
      <c r="B1075" t="s">
        <v>3346</v>
      </c>
      <c r="C1075" t="s">
        <v>311</v>
      </c>
      <c r="D1075" t="s">
        <v>12</v>
      </c>
      <c r="E1075" t="s">
        <v>13</v>
      </c>
      <c r="F1075" s="8">
        <v>1</v>
      </c>
      <c r="G1075">
        <v>1</v>
      </c>
      <c r="H1075">
        <v>1</v>
      </c>
      <c r="R1075" t="str">
        <f>IF(COUNTIF($R$5:R1074,D1075)=0,D1075,"\I:")</f>
        <v>\I:</v>
      </c>
      <c r="S1075" t="str" cm="1">
        <f t="array" ref="S1075">IFERROR("IEA PRODUCT: " &amp; getlist(R1075,'Pri flows'!$I$3:$J$68,2),"")</f>
        <v/>
      </c>
      <c r="T1075" t="s">
        <v>109</v>
      </c>
      <c r="V1075" t="str">
        <f t="shared" si="19"/>
        <v/>
      </c>
    </row>
    <row r="1076" spans="2:22">
      <c r="B1076" t="s">
        <v>3346</v>
      </c>
      <c r="C1076" t="s">
        <v>314</v>
      </c>
      <c r="D1076" t="s">
        <v>41</v>
      </c>
      <c r="E1076" t="s">
        <v>42</v>
      </c>
      <c r="F1076" s="8">
        <v>1</v>
      </c>
      <c r="G1076">
        <v>1</v>
      </c>
      <c r="H1076">
        <v>1</v>
      </c>
      <c r="R1076" t="str">
        <f>IF(COUNTIF($R$5:R1075,D1076)=0,D1076,"\I:")</f>
        <v>\I:</v>
      </c>
      <c r="S1076" t="str" cm="1">
        <f t="array" ref="S1076">IFERROR("IEA PRODUCT: " &amp; getlist(R1076,'Pri flows'!$I$3:$J$68,2),"")</f>
        <v/>
      </c>
      <c r="T1076" t="s">
        <v>109</v>
      </c>
      <c r="V1076" t="str">
        <f t="shared" si="19"/>
        <v/>
      </c>
    </row>
    <row r="1077" spans="2:22">
      <c r="B1077" t="s">
        <v>3346</v>
      </c>
      <c r="C1077" t="s">
        <v>315</v>
      </c>
      <c r="D1077" t="s">
        <v>5</v>
      </c>
      <c r="E1077" t="s">
        <v>22</v>
      </c>
      <c r="F1077" s="8">
        <v>1</v>
      </c>
      <c r="G1077">
        <v>1</v>
      </c>
      <c r="H1077">
        <v>1</v>
      </c>
      <c r="R1077" t="str">
        <f>IF(COUNTIF($R$5:R1076,D1077)=0,D1077,"\I:")</f>
        <v>\I:</v>
      </c>
      <c r="S1077" t="str" cm="1">
        <f t="array" ref="S1077">IFERROR("IEA PRODUCT: " &amp; getlist(R1077,'Pri flows'!$I$3:$J$68,2),"")</f>
        <v/>
      </c>
      <c r="T1077" t="s">
        <v>109</v>
      </c>
      <c r="V1077" t="str">
        <f t="shared" si="19"/>
        <v/>
      </c>
    </row>
    <row r="1078" spans="2:22">
      <c r="B1078" t="s">
        <v>3346</v>
      </c>
      <c r="C1078" t="s">
        <v>316</v>
      </c>
      <c r="D1078" t="s">
        <v>43</v>
      </c>
      <c r="E1078" t="s">
        <v>44</v>
      </c>
      <c r="F1078" s="8">
        <v>1</v>
      </c>
      <c r="G1078">
        <v>1</v>
      </c>
      <c r="H1078">
        <v>1</v>
      </c>
      <c r="R1078" t="str">
        <f>IF(COUNTIF($R$5:R1077,D1078)=0,D1078,"\I:")</f>
        <v>\I:</v>
      </c>
      <c r="S1078" t="str" cm="1">
        <f t="array" ref="S1078">IFERROR("IEA PRODUCT: " &amp; getlist(R1078,'Pri flows'!$I$3:$J$68,2),"")</f>
        <v/>
      </c>
      <c r="T1078" t="s">
        <v>109</v>
      </c>
      <c r="V1078" t="str">
        <f t="shared" si="19"/>
        <v/>
      </c>
    </row>
    <row r="1079" spans="2:22">
      <c r="B1079" t="s">
        <v>3346</v>
      </c>
      <c r="C1079" t="s">
        <v>317</v>
      </c>
      <c r="D1079" t="s">
        <v>58</v>
      </c>
      <c r="E1079" t="s">
        <v>51</v>
      </c>
      <c r="F1079" s="8">
        <v>0.999</v>
      </c>
      <c r="G1079">
        <v>1</v>
      </c>
      <c r="H1079">
        <v>1</v>
      </c>
      <c r="R1079" t="str">
        <f>IF(COUNTIF($R$5:R1078,D1079)=0,D1079,"\I:")</f>
        <v>\I:</v>
      </c>
      <c r="S1079" t="str" cm="1">
        <f t="array" ref="S1079">IFERROR("IEA PRODUCT: " &amp; getlist(R1079,'Pri flows'!$I$3:$J$68,2),"")</f>
        <v/>
      </c>
      <c r="T1079" t="s">
        <v>109</v>
      </c>
      <c r="V1079" t="str">
        <f t="shared" si="19"/>
        <v/>
      </c>
    </row>
    <row r="1080" spans="2:22">
      <c r="B1080" t="s">
        <v>3346</v>
      </c>
      <c r="D1080" t="s">
        <v>36</v>
      </c>
      <c r="E1080" t="s">
        <v>51</v>
      </c>
      <c r="F1080" s="8">
        <v>1E-3</v>
      </c>
      <c r="R1080" t="str">
        <f>IF(COUNTIF($R$5:R1079,D1080)=0,D1080,"\I:")</f>
        <v>\I:</v>
      </c>
      <c r="S1080" t="str" cm="1">
        <f t="array" ref="S1080">IFERROR("IEA PRODUCT: " &amp; getlist(R1080,'Pri flows'!$I$3:$J$68,2),"")</f>
        <v/>
      </c>
      <c r="T1080" t="s">
        <v>109</v>
      </c>
      <c r="V1080" t="str">
        <f t="shared" si="19"/>
        <v/>
      </c>
    </row>
    <row r="1081" spans="2:22">
      <c r="B1081" t="s">
        <v>3346</v>
      </c>
      <c r="C1081" t="s">
        <v>318</v>
      </c>
      <c r="D1081" t="s">
        <v>45</v>
      </c>
      <c r="E1081" t="s">
        <v>46</v>
      </c>
      <c r="F1081" s="8">
        <v>1</v>
      </c>
      <c r="G1081">
        <v>1</v>
      </c>
      <c r="H1081">
        <v>1</v>
      </c>
      <c r="R1081" t="str">
        <f>IF(COUNTIF($R$5:R1080,D1081)=0,D1081,"\I:")</f>
        <v>\I:</v>
      </c>
      <c r="S1081" t="str" cm="1">
        <f t="array" ref="S1081">IFERROR("IEA PRODUCT: " &amp; getlist(R1081,'Pri flows'!$I$3:$J$68,2),"")</f>
        <v/>
      </c>
      <c r="T1081" t="s">
        <v>109</v>
      </c>
      <c r="V1081" t="str">
        <f t="shared" si="19"/>
        <v/>
      </c>
    </row>
    <row r="1082" spans="2:22">
      <c r="B1082" t="s">
        <v>3346</v>
      </c>
      <c r="C1082" t="s">
        <v>320</v>
      </c>
      <c r="D1082" t="s">
        <v>11</v>
      </c>
      <c r="E1082" t="s">
        <v>25</v>
      </c>
      <c r="F1082" s="8">
        <v>0.64200000000000002</v>
      </c>
      <c r="G1082">
        <v>1</v>
      </c>
      <c r="H1082">
        <v>1</v>
      </c>
      <c r="R1082" t="str">
        <f>IF(COUNTIF($R$5:R1081,D1082)=0,D1082,"\I:")</f>
        <v>\I:</v>
      </c>
      <c r="S1082" t="str" cm="1">
        <f t="array" ref="S1082">IFERROR("IEA PRODUCT: " &amp; getlist(R1082,'Pri flows'!$I$3:$J$68,2),"")</f>
        <v/>
      </c>
      <c r="T1082" t="s">
        <v>109</v>
      </c>
      <c r="V1082" t="str">
        <f t="shared" si="19"/>
        <v/>
      </c>
    </row>
    <row r="1083" spans="2:22">
      <c r="B1083" t="s">
        <v>3346</v>
      </c>
      <c r="D1083" t="s">
        <v>39</v>
      </c>
      <c r="E1083" t="s">
        <v>25</v>
      </c>
      <c r="F1083" s="8">
        <v>0.35799999999999998</v>
      </c>
      <c r="R1083" t="str">
        <f>IF(COUNTIF($R$5:R1082,D1083)=0,D1083,"\I:")</f>
        <v>\I:</v>
      </c>
      <c r="S1083" t="str" cm="1">
        <f t="array" ref="S1083">IFERROR("IEA PRODUCT: " &amp; getlist(R1083,'Pri flows'!$I$3:$J$68,2),"")</f>
        <v/>
      </c>
      <c r="T1083" t="s">
        <v>109</v>
      </c>
      <c r="V1083" t="str">
        <f t="shared" si="19"/>
        <v/>
      </c>
    </row>
    <row r="1084" spans="2:22">
      <c r="B1084" t="s">
        <v>3347</v>
      </c>
      <c r="C1084" t="s">
        <v>249</v>
      </c>
      <c r="D1084" t="s">
        <v>55</v>
      </c>
      <c r="E1084" t="s">
        <v>191</v>
      </c>
      <c r="F1084" s="8">
        <v>0.97899999999999998</v>
      </c>
      <c r="G1084">
        <v>1</v>
      </c>
      <c r="H1084">
        <v>1</v>
      </c>
      <c r="R1084" t="str">
        <f>IF(COUNTIF($R$5:R1083,D1084)=0,D1084,"\I:")</f>
        <v>\I:</v>
      </c>
      <c r="S1084" t="str" cm="1">
        <f t="array" ref="S1084">IFERROR("IEA PRODUCT: " &amp; getlist(R1084,'Pri flows'!$I$3:$J$68,2),"")</f>
        <v/>
      </c>
      <c r="T1084" t="s">
        <v>109</v>
      </c>
      <c r="V1084" t="str">
        <f t="shared" si="19"/>
        <v/>
      </c>
    </row>
    <row r="1085" spans="2:22">
      <c r="B1085" t="s">
        <v>3347</v>
      </c>
      <c r="D1085" t="s">
        <v>9</v>
      </c>
      <c r="E1085" t="s">
        <v>191</v>
      </c>
      <c r="F1085" s="8">
        <v>2.1000000000000001E-2</v>
      </c>
      <c r="R1085" t="str">
        <f>IF(COUNTIF($R$5:R1084,D1085)=0,D1085,"\I:")</f>
        <v>\I:</v>
      </c>
      <c r="S1085" t="str" cm="1">
        <f t="array" ref="S1085">IFERROR("IEA PRODUCT: " &amp; getlist(R1085,'Pri flows'!$I$3:$J$68,2),"")</f>
        <v/>
      </c>
      <c r="T1085" t="s">
        <v>109</v>
      </c>
      <c r="V1085" t="str">
        <f t="shared" si="19"/>
        <v/>
      </c>
    </row>
    <row r="1086" spans="2:22">
      <c r="B1086" t="s">
        <v>3347</v>
      </c>
      <c r="C1086" t="s">
        <v>250</v>
      </c>
      <c r="D1086" t="s">
        <v>6</v>
      </c>
      <c r="E1086" t="s">
        <v>189</v>
      </c>
      <c r="F1086" s="8">
        <v>0.95899999999999996</v>
      </c>
      <c r="G1086">
        <v>1</v>
      </c>
      <c r="H1086">
        <v>1</v>
      </c>
      <c r="R1086" t="str">
        <f>IF(COUNTIF($R$5:R1085,D1086)=0,D1086,"\I:")</f>
        <v>\I:</v>
      </c>
      <c r="S1086" t="str" cm="1">
        <f t="array" ref="S1086">IFERROR("IEA PRODUCT: " &amp; getlist(R1086,'Pri flows'!$I$3:$J$68,2),"")</f>
        <v/>
      </c>
      <c r="T1086" t="s">
        <v>109</v>
      </c>
      <c r="V1086" t="str">
        <f t="shared" si="19"/>
        <v/>
      </c>
    </row>
    <row r="1087" spans="2:22">
      <c r="B1087" t="s">
        <v>3347</v>
      </c>
      <c r="D1087" t="s">
        <v>15</v>
      </c>
      <c r="E1087" t="s">
        <v>189</v>
      </c>
      <c r="F1087" s="8">
        <v>3.6999999999999998E-2</v>
      </c>
      <c r="R1087" t="str">
        <f>IF(COUNTIF($R$5:R1086,D1087)=0,D1087,"\I:")</f>
        <v>\I:</v>
      </c>
      <c r="S1087" t="str" cm="1">
        <f t="array" ref="S1087">IFERROR("IEA PRODUCT: " &amp; getlist(R1087,'Pri flows'!$I$3:$J$68,2),"")</f>
        <v/>
      </c>
      <c r="T1087" t="s">
        <v>109</v>
      </c>
      <c r="V1087" t="str">
        <f t="shared" si="19"/>
        <v/>
      </c>
    </row>
    <row r="1088" spans="2:22">
      <c r="B1088" t="s">
        <v>3347</v>
      </c>
      <c r="D1088" t="s">
        <v>53</v>
      </c>
      <c r="E1088" t="s">
        <v>189</v>
      </c>
      <c r="F1088" s="8">
        <v>4.0000000000000001E-3</v>
      </c>
      <c r="R1088" t="str">
        <f>IF(COUNTIF($R$5:R1087,D1088)=0,D1088,"\I:")</f>
        <v>\I:</v>
      </c>
      <c r="S1088" t="str" cm="1">
        <f t="array" ref="S1088">IFERROR("IEA PRODUCT: " &amp; getlist(R1088,'Pri flows'!$I$3:$J$68,2),"")</f>
        <v/>
      </c>
      <c r="T1088" t="s">
        <v>109</v>
      </c>
      <c r="V1088" t="str">
        <f t="shared" si="19"/>
        <v/>
      </c>
    </row>
    <row r="1089" spans="2:22">
      <c r="B1089" t="s">
        <v>3347</v>
      </c>
      <c r="C1089" t="s">
        <v>251</v>
      </c>
      <c r="D1089" t="s">
        <v>5</v>
      </c>
      <c r="E1089" t="s">
        <v>194</v>
      </c>
      <c r="F1089" s="8">
        <v>1</v>
      </c>
      <c r="G1089">
        <v>1</v>
      </c>
      <c r="H1089">
        <v>1</v>
      </c>
      <c r="R1089" t="str">
        <f>IF(COUNTIF($R$5:R1088,D1089)=0,D1089,"\I:")</f>
        <v>\I:</v>
      </c>
      <c r="S1089" t="str" cm="1">
        <f t="array" ref="S1089">IFERROR("IEA PRODUCT: " &amp; getlist(R1089,'Pri flows'!$I$3:$J$68,2),"")</f>
        <v/>
      </c>
      <c r="T1089" t="s">
        <v>109</v>
      </c>
      <c r="V1089" t="str">
        <f t="shared" si="19"/>
        <v/>
      </c>
    </row>
    <row r="1090" spans="2:22">
      <c r="B1090" t="s">
        <v>3347</v>
      </c>
      <c r="C1090" t="s">
        <v>252</v>
      </c>
      <c r="D1090" t="s">
        <v>27</v>
      </c>
      <c r="E1090" t="s">
        <v>195</v>
      </c>
      <c r="F1090" s="8">
        <v>1</v>
      </c>
      <c r="G1090">
        <v>1</v>
      </c>
      <c r="H1090">
        <v>1</v>
      </c>
      <c r="R1090" t="str">
        <f>IF(COUNTIF($R$5:R1089,D1090)=0,D1090,"\I:")</f>
        <v>\I:</v>
      </c>
      <c r="S1090" t="str" cm="1">
        <f t="array" ref="S1090">IFERROR("IEA PRODUCT: " &amp; getlist(R1090,'Pri flows'!$I$3:$J$68,2),"")</f>
        <v/>
      </c>
      <c r="T1090" t="s">
        <v>109</v>
      </c>
      <c r="V1090" t="str">
        <f t="shared" si="19"/>
        <v/>
      </c>
    </row>
    <row r="1091" spans="2:22">
      <c r="B1091" t="s">
        <v>3347</v>
      </c>
      <c r="C1091" t="s">
        <v>253</v>
      </c>
      <c r="D1091" t="s">
        <v>29</v>
      </c>
      <c r="E1091" t="s">
        <v>196</v>
      </c>
      <c r="F1091" s="8">
        <v>1</v>
      </c>
      <c r="G1091">
        <v>1</v>
      </c>
      <c r="H1091">
        <v>1</v>
      </c>
      <c r="R1091" t="str">
        <f>IF(COUNTIF($R$5:R1090,D1091)=0,D1091,"\I:")</f>
        <v>\I:</v>
      </c>
      <c r="S1091" t="str" cm="1">
        <f t="array" ref="S1091">IFERROR("IEA PRODUCT: " &amp; getlist(R1091,'Pri flows'!$I$3:$J$68,2),"")</f>
        <v/>
      </c>
      <c r="T1091" t="s">
        <v>109</v>
      </c>
      <c r="V1091" t="str">
        <f t="shared" si="19"/>
        <v/>
      </c>
    </row>
    <row r="1092" spans="2:22">
      <c r="B1092" t="s">
        <v>3347</v>
      </c>
      <c r="C1092" t="s">
        <v>255</v>
      </c>
      <c r="D1092" t="s">
        <v>34</v>
      </c>
      <c r="E1092" t="s">
        <v>197</v>
      </c>
      <c r="F1092" s="8">
        <v>1</v>
      </c>
      <c r="G1092">
        <v>1</v>
      </c>
      <c r="H1092">
        <v>1</v>
      </c>
      <c r="R1092" t="str">
        <f>IF(COUNTIF($R$5:R1091,D1092)=0,D1092,"\I:")</f>
        <v>\I:</v>
      </c>
      <c r="S1092" t="str" cm="1">
        <f t="array" ref="S1092">IFERROR("IEA PRODUCT: " &amp; getlist(R1092,'Pri flows'!$I$3:$J$68,2),"")</f>
        <v/>
      </c>
      <c r="T1092" t="s">
        <v>109</v>
      </c>
      <c r="V1092" t="str">
        <f t="shared" ref="V1092:V1155" si="20">IFERROR(VLOOKUP($R1092,$AJ$4:$AL$22,2,FALSE),"")</f>
        <v/>
      </c>
    </row>
    <row r="1093" spans="2:22">
      <c r="B1093" t="s">
        <v>3347</v>
      </c>
      <c r="C1093" t="s">
        <v>256</v>
      </c>
      <c r="D1093" t="s">
        <v>39</v>
      </c>
      <c r="E1093" t="s">
        <v>192</v>
      </c>
      <c r="F1093" s="8">
        <v>0.54500000000000004</v>
      </c>
      <c r="G1093">
        <v>1</v>
      </c>
      <c r="H1093">
        <v>1</v>
      </c>
      <c r="R1093" t="str">
        <f>IF(COUNTIF($R$5:R1092,D1093)=0,D1093,"\I:")</f>
        <v>\I:</v>
      </c>
      <c r="S1093" t="str" cm="1">
        <f t="array" ref="S1093">IFERROR("IEA PRODUCT: " &amp; getlist(R1093,'Pri flows'!$I$3:$J$68,2),"")</f>
        <v/>
      </c>
      <c r="T1093" t="s">
        <v>109</v>
      </c>
      <c r="V1093" t="str">
        <f t="shared" si="20"/>
        <v/>
      </c>
    </row>
    <row r="1094" spans="2:22">
      <c r="B1094" t="s">
        <v>3347</v>
      </c>
      <c r="D1094" t="s">
        <v>11</v>
      </c>
      <c r="E1094" t="s">
        <v>192</v>
      </c>
      <c r="F1094" s="8">
        <v>0.45500000000000002</v>
      </c>
      <c r="R1094" t="str">
        <f>IF(COUNTIF($R$5:R1093,D1094)=0,D1094,"\I:")</f>
        <v>\I:</v>
      </c>
      <c r="S1094" t="str" cm="1">
        <f t="array" ref="S1094">IFERROR("IEA PRODUCT: " &amp; getlist(R1094,'Pri flows'!$I$3:$J$68,2),"")</f>
        <v/>
      </c>
      <c r="T1094" t="s">
        <v>109</v>
      </c>
      <c r="V1094" t="str">
        <f t="shared" si="20"/>
        <v/>
      </c>
    </row>
    <row r="1095" spans="2:22">
      <c r="B1095" t="s">
        <v>3347</v>
      </c>
      <c r="C1095" t="s">
        <v>257</v>
      </c>
      <c r="D1095" t="s">
        <v>41</v>
      </c>
      <c r="E1095" t="s">
        <v>193</v>
      </c>
      <c r="F1095" s="8">
        <v>0.995</v>
      </c>
      <c r="G1095">
        <v>1</v>
      </c>
      <c r="H1095">
        <v>1</v>
      </c>
      <c r="R1095" t="str">
        <f>IF(COUNTIF($R$5:R1094,D1095)=0,D1095,"\I:")</f>
        <v>\I:</v>
      </c>
      <c r="S1095" t="str" cm="1">
        <f t="array" ref="S1095">IFERROR("IEA PRODUCT: " &amp; getlist(R1095,'Pri flows'!$I$3:$J$68,2),"")</f>
        <v/>
      </c>
      <c r="T1095" t="s">
        <v>109</v>
      </c>
      <c r="V1095" t="str">
        <f t="shared" si="20"/>
        <v/>
      </c>
    </row>
    <row r="1096" spans="2:22">
      <c r="B1096" t="s">
        <v>3347</v>
      </c>
      <c r="D1096" t="s">
        <v>58</v>
      </c>
      <c r="E1096" t="s">
        <v>193</v>
      </c>
      <c r="F1096" s="8">
        <v>4.0000000000000001E-3</v>
      </c>
      <c r="R1096" t="str">
        <f>IF(COUNTIF($R$5:R1095,D1096)=0,D1096,"\I:")</f>
        <v>\I:</v>
      </c>
      <c r="S1096" t="str" cm="1">
        <f t="array" ref="S1096">IFERROR("IEA PRODUCT: " &amp; getlist(R1096,'Pri flows'!$I$3:$J$68,2),"")</f>
        <v/>
      </c>
      <c r="T1096" t="s">
        <v>109</v>
      </c>
      <c r="V1096" t="str">
        <f t="shared" si="20"/>
        <v/>
      </c>
    </row>
    <row r="1097" spans="2:22">
      <c r="B1097" t="s">
        <v>3347</v>
      </c>
      <c r="D1097" t="s">
        <v>43</v>
      </c>
      <c r="E1097" t="s">
        <v>193</v>
      </c>
      <c r="F1097" s="8">
        <v>1E-3</v>
      </c>
      <c r="R1097" t="str">
        <f>IF(COUNTIF($R$5:R1096,D1097)=0,D1097,"\I:")</f>
        <v>\I:</v>
      </c>
      <c r="S1097" t="str" cm="1">
        <f t="array" ref="S1097">IFERROR("IEA PRODUCT: " &amp; getlist(R1097,'Pri flows'!$I$3:$J$68,2),"")</f>
        <v/>
      </c>
      <c r="T1097" t="s">
        <v>109</v>
      </c>
      <c r="V1097" t="str">
        <f t="shared" si="20"/>
        <v/>
      </c>
    </row>
    <row r="1098" spans="2:22">
      <c r="B1098" t="s">
        <v>3347</v>
      </c>
      <c r="C1098" t="s">
        <v>502</v>
      </c>
      <c r="D1098" t="s">
        <v>503</v>
      </c>
      <c r="E1098" t="s">
        <v>504</v>
      </c>
      <c r="F1098" s="8">
        <v>1</v>
      </c>
      <c r="G1098">
        <v>1</v>
      </c>
      <c r="H1098">
        <v>1</v>
      </c>
      <c r="R1098" t="str">
        <f>IF(COUNTIF($R$5:R1097,D1098)=0,D1098,"\I:")</f>
        <v>\I:</v>
      </c>
      <c r="S1098" t="str" cm="1">
        <f t="array" ref="S1098">IFERROR("IEA PRODUCT: " &amp; getlist(R1098,'Pri flows'!$I$3:$J$68,2),"")</f>
        <v/>
      </c>
      <c r="T1098" t="s">
        <v>109</v>
      </c>
      <c r="V1098" t="str">
        <f t="shared" si="20"/>
        <v/>
      </c>
    </row>
    <row r="1099" spans="2:22">
      <c r="B1099" t="s">
        <v>3347</v>
      </c>
      <c r="C1099" t="s">
        <v>258</v>
      </c>
      <c r="D1099" t="s">
        <v>55</v>
      </c>
      <c r="E1099" t="s">
        <v>146</v>
      </c>
      <c r="F1099" s="8">
        <v>0.79800000000000004</v>
      </c>
      <c r="G1099">
        <v>1</v>
      </c>
      <c r="H1099">
        <v>1</v>
      </c>
      <c r="R1099" t="str">
        <f>IF(COUNTIF($R$5:R1098,D1099)=0,D1099,"\I:")</f>
        <v>\I:</v>
      </c>
      <c r="S1099" t="str" cm="1">
        <f t="array" ref="S1099">IFERROR("IEA PRODUCT: " &amp; getlist(R1099,'Pri flows'!$I$3:$J$68,2),"")</f>
        <v/>
      </c>
      <c r="T1099" t="s">
        <v>109</v>
      </c>
      <c r="V1099" t="str">
        <f t="shared" si="20"/>
        <v/>
      </c>
    </row>
    <row r="1100" spans="2:22">
      <c r="B1100" t="s">
        <v>3347</v>
      </c>
      <c r="D1100" t="s">
        <v>37</v>
      </c>
      <c r="E1100" t="s">
        <v>146</v>
      </c>
      <c r="F1100" s="8">
        <v>0.13600000000000001</v>
      </c>
      <c r="R1100" t="str">
        <f>IF(COUNTIF($R$5:R1099,D1100)=0,D1100,"\I:")</f>
        <v>\I:</v>
      </c>
      <c r="S1100" t="str" cm="1">
        <f t="array" ref="S1100">IFERROR("IEA PRODUCT: " &amp; getlist(R1100,'Pri flows'!$I$3:$J$68,2),"")</f>
        <v/>
      </c>
      <c r="T1100" t="s">
        <v>109</v>
      </c>
      <c r="V1100" t="str">
        <f t="shared" si="20"/>
        <v/>
      </c>
    </row>
    <row r="1101" spans="2:22">
      <c r="B1101" t="s">
        <v>3347</v>
      </c>
      <c r="D1101" t="s">
        <v>32</v>
      </c>
      <c r="E1101" t="s">
        <v>146</v>
      </c>
      <c r="F1101" s="8">
        <v>4.5999999999999999E-2</v>
      </c>
      <c r="R1101" t="str">
        <f>IF(COUNTIF($R$5:R1100,D1101)=0,D1101,"\I:")</f>
        <v>\I:</v>
      </c>
      <c r="S1101" t="str" cm="1">
        <f t="array" ref="S1101">IFERROR("IEA PRODUCT: " &amp; getlist(R1101,'Pri flows'!$I$3:$J$68,2),"")</f>
        <v/>
      </c>
      <c r="T1101" t="s">
        <v>109</v>
      </c>
      <c r="V1101" t="str">
        <f t="shared" si="20"/>
        <v/>
      </c>
    </row>
    <row r="1102" spans="2:22">
      <c r="B1102" t="s">
        <v>3347</v>
      </c>
      <c r="D1102" t="s">
        <v>17</v>
      </c>
      <c r="E1102" t="s">
        <v>146</v>
      </c>
      <c r="F1102" s="8">
        <v>1.4999999999999999E-2</v>
      </c>
      <c r="R1102" t="str">
        <f>IF(COUNTIF($R$5:R1101,D1102)=0,D1102,"\I:")</f>
        <v>\I:</v>
      </c>
      <c r="S1102" t="str" cm="1">
        <f t="array" ref="S1102">IFERROR("IEA PRODUCT: " &amp; getlist(R1102,'Pri flows'!$I$3:$J$68,2),"")</f>
        <v/>
      </c>
      <c r="T1102" t="s">
        <v>109</v>
      </c>
      <c r="V1102" t="str">
        <f t="shared" si="20"/>
        <v/>
      </c>
    </row>
    <row r="1103" spans="2:22">
      <c r="B1103" t="s">
        <v>3347</v>
      </c>
      <c r="D1103" t="s">
        <v>9</v>
      </c>
      <c r="E1103" t="s">
        <v>146</v>
      </c>
      <c r="F1103" s="8">
        <v>5.0000000000000001E-3</v>
      </c>
      <c r="R1103" t="str">
        <f>IF(COUNTIF($R$5:R1102,D1103)=0,D1103,"\I:")</f>
        <v>\I:</v>
      </c>
      <c r="S1103" t="str" cm="1">
        <f t="array" ref="S1103">IFERROR("IEA PRODUCT: " &amp; getlist(R1103,'Pri flows'!$I$3:$J$68,2),"")</f>
        <v/>
      </c>
      <c r="T1103" t="s">
        <v>109</v>
      </c>
      <c r="V1103" t="str">
        <f t="shared" si="20"/>
        <v/>
      </c>
    </row>
    <row r="1104" spans="2:22">
      <c r="B1104" t="s">
        <v>3347</v>
      </c>
      <c r="C1104" t="s">
        <v>259</v>
      </c>
      <c r="D1104" t="s">
        <v>6</v>
      </c>
      <c r="E1104" t="s">
        <v>144</v>
      </c>
      <c r="F1104" s="8">
        <v>0.84599999999999997</v>
      </c>
      <c r="G1104">
        <v>1</v>
      </c>
      <c r="H1104">
        <v>1</v>
      </c>
      <c r="R1104" t="str">
        <f>IF(COUNTIF($R$5:R1103,D1104)=0,D1104,"\I:")</f>
        <v>\I:</v>
      </c>
      <c r="S1104" t="str" cm="1">
        <f t="array" ref="S1104">IFERROR("IEA PRODUCT: " &amp; getlist(R1104,'Pri flows'!$I$3:$J$68,2),"")</f>
        <v/>
      </c>
      <c r="T1104" t="s">
        <v>109</v>
      </c>
      <c r="V1104" t="str">
        <f t="shared" si="20"/>
        <v/>
      </c>
    </row>
    <row r="1105" spans="2:22">
      <c r="B1105" t="s">
        <v>3347</v>
      </c>
      <c r="D1105" t="s">
        <v>15</v>
      </c>
      <c r="E1105" t="s">
        <v>144</v>
      </c>
      <c r="F1105" s="8">
        <v>9.5000000000000001E-2</v>
      </c>
      <c r="R1105" t="str">
        <f>IF(COUNTIF($R$5:R1104,D1105)=0,D1105,"\I:")</f>
        <v>\I:</v>
      </c>
      <c r="S1105" t="str" cm="1">
        <f t="array" ref="S1105">IFERROR("IEA PRODUCT: " &amp; getlist(R1105,'Pri flows'!$I$3:$J$68,2),"")</f>
        <v/>
      </c>
      <c r="T1105" t="s">
        <v>109</v>
      </c>
      <c r="V1105" t="str">
        <f t="shared" si="20"/>
        <v/>
      </c>
    </row>
    <row r="1106" spans="2:22">
      <c r="B1106" t="s">
        <v>3347</v>
      </c>
      <c r="D1106" t="s">
        <v>53</v>
      </c>
      <c r="E1106" t="s">
        <v>144</v>
      </c>
      <c r="F1106" s="8">
        <v>0.06</v>
      </c>
      <c r="R1106" t="str">
        <f>IF(COUNTIF($R$5:R1105,D1106)=0,D1106,"\I:")</f>
        <v>\I:</v>
      </c>
      <c r="S1106" t="str" cm="1">
        <f t="array" ref="S1106">IFERROR("IEA PRODUCT: " &amp; getlist(R1106,'Pri flows'!$I$3:$J$68,2),"")</f>
        <v/>
      </c>
      <c r="T1106" t="s">
        <v>109</v>
      </c>
      <c r="V1106" t="str">
        <f t="shared" si="20"/>
        <v/>
      </c>
    </row>
    <row r="1107" spans="2:22">
      <c r="B1107" t="s">
        <v>3347</v>
      </c>
      <c r="C1107" t="s">
        <v>260</v>
      </c>
      <c r="D1107" t="s">
        <v>5</v>
      </c>
      <c r="E1107" t="s">
        <v>149</v>
      </c>
      <c r="F1107" s="8">
        <v>1</v>
      </c>
      <c r="G1107">
        <v>1</v>
      </c>
      <c r="H1107">
        <v>1</v>
      </c>
      <c r="R1107" t="str">
        <f>IF(COUNTIF($R$5:R1106,D1107)=0,D1107,"\I:")</f>
        <v>\I:</v>
      </c>
      <c r="S1107" t="str" cm="1">
        <f t="array" ref="S1107">IFERROR("IEA PRODUCT: " &amp; getlist(R1107,'Pri flows'!$I$3:$J$68,2),"")</f>
        <v/>
      </c>
      <c r="T1107" t="s">
        <v>109</v>
      </c>
      <c r="V1107" t="str">
        <f t="shared" si="20"/>
        <v/>
      </c>
    </row>
    <row r="1108" spans="2:22">
      <c r="B1108" t="s">
        <v>3347</v>
      </c>
      <c r="C1108" t="s">
        <v>261</v>
      </c>
      <c r="D1108" t="s">
        <v>27</v>
      </c>
      <c r="E1108" t="s">
        <v>150</v>
      </c>
      <c r="F1108" s="8">
        <v>1</v>
      </c>
      <c r="G1108">
        <v>1</v>
      </c>
      <c r="H1108">
        <v>1</v>
      </c>
      <c r="R1108" t="str">
        <f>IF(COUNTIF($R$5:R1107,D1108)=0,D1108,"\I:")</f>
        <v>\I:</v>
      </c>
      <c r="S1108" t="str" cm="1">
        <f t="array" ref="S1108">IFERROR("IEA PRODUCT: " &amp; getlist(R1108,'Pri flows'!$I$3:$J$68,2),"")</f>
        <v/>
      </c>
      <c r="T1108" t="s">
        <v>109</v>
      </c>
      <c r="V1108" t="str">
        <f t="shared" si="20"/>
        <v/>
      </c>
    </row>
    <row r="1109" spans="2:22">
      <c r="B1109" t="s">
        <v>3347</v>
      </c>
      <c r="C1109" t="s">
        <v>262</v>
      </c>
      <c r="D1109" t="s">
        <v>29</v>
      </c>
      <c r="E1109" t="s">
        <v>151</v>
      </c>
      <c r="F1109" s="8">
        <v>1</v>
      </c>
      <c r="G1109">
        <v>1</v>
      </c>
      <c r="H1109">
        <v>1</v>
      </c>
      <c r="R1109" t="str">
        <f>IF(COUNTIF($R$5:R1108,D1109)=0,D1109,"\I:")</f>
        <v>\I:</v>
      </c>
      <c r="S1109" t="str" cm="1">
        <f t="array" ref="S1109">IFERROR("IEA PRODUCT: " &amp; getlist(R1109,'Pri flows'!$I$3:$J$68,2),"")</f>
        <v/>
      </c>
      <c r="T1109" t="s">
        <v>109</v>
      </c>
      <c r="V1109" t="str">
        <f t="shared" si="20"/>
        <v/>
      </c>
    </row>
    <row r="1110" spans="2:22">
      <c r="B1110" t="s">
        <v>3347</v>
      </c>
      <c r="C1110" t="s">
        <v>263</v>
      </c>
      <c r="D1110" t="s">
        <v>52</v>
      </c>
      <c r="E1110" t="s">
        <v>145</v>
      </c>
      <c r="F1110" s="8">
        <v>1</v>
      </c>
      <c r="G1110">
        <v>1</v>
      </c>
      <c r="H1110">
        <v>1</v>
      </c>
      <c r="R1110" t="str">
        <f>IF(COUNTIF($R$5:R1109,D1110)=0,D1110,"\I:")</f>
        <v>\I:</v>
      </c>
      <c r="S1110" t="str" cm="1">
        <f t="array" ref="S1110">IFERROR("IEA PRODUCT: " &amp; getlist(R1110,'Pri flows'!$I$3:$J$68,2),"")</f>
        <v/>
      </c>
      <c r="T1110" t="s">
        <v>109</v>
      </c>
      <c r="V1110" t="str">
        <f t="shared" si="20"/>
        <v/>
      </c>
    </row>
    <row r="1111" spans="2:22">
      <c r="B1111" t="s">
        <v>3347</v>
      </c>
      <c r="C1111" t="s">
        <v>264</v>
      </c>
      <c r="D1111" t="s">
        <v>34</v>
      </c>
      <c r="E1111" t="s">
        <v>152</v>
      </c>
      <c r="F1111" s="8">
        <v>1</v>
      </c>
      <c r="G1111">
        <v>1</v>
      </c>
      <c r="H1111">
        <v>1</v>
      </c>
      <c r="R1111" t="str">
        <f>IF(COUNTIF($R$5:R1110,D1111)=0,D1111,"\I:")</f>
        <v>\I:</v>
      </c>
      <c r="S1111" t="str" cm="1">
        <f t="array" ref="S1111">IFERROR("IEA PRODUCT: " &amp; getlist(R1111,'Pri flows'!$I$3:$J$68,2),"")</f>
        <v/>
      </c>
      <c r="T1111" t="s">
        <v>109</v>
      </c>
      <c r="V1111" t="str">
        <f t="shared" si="20"/>
        <v/>
      </c>
    </row>
    <row r="1112" spans="2:22">
      <c r="B1112" t="s">
        <v>3347</v>
      </c>
      <c r="C1112" t="s">
        <v>265</v>
      </c>
      <c r="D1112" t="s">
        <v>39</v>
      </c>
      <c r="E1112" t="s">
        <v>147</v>
      </c>
      <c r="F1112" s="8">
        <v>0.97099999999999997</v>
      </c>
      <c r="G1112">
        <v>1</v>
      </c>
      <c r="H1112">
        <v>1</v>
      </c>
      <c r="R1112" t="str">
        <f>IF(COUNTIF($R$5:R1111,D1112)=0,D1112,"\I:")</f>
        <v>\I:</v>
      </c>
      <c r="S1112" t="str" cm="1">
        <f t="array" ref="S1112">IFERROR("IEA PRODUCT: " &amp; getlist(R1112,'Pri flows'!$I$3:$J$68,2),"")</f>
        <v/>
      </c>
      <c r="T1112" t="s">
        <v>109</v>
      </c>
      <c r="V1112" t="str">
        <f t="shared" si="20"/>
        <v/>
      </c>
    </row>
    <row r="1113" spans="2:22">
      <c r="B1113" t="s">
        <v>3347</v>
      </c>
      <c r="D1113" t="s">
        <v>11</v>
      </c>
      <c r="E1113" t="s">
        <v>147</v>
      </c>
      <c r="F1113" s="8">
        <v>2.9000000000000001E-2</v>
      </c>
      <c r="R1113" t="str">
        <f>IF(COUNTIF($R$5:R1112,D1113)=0,D1113,"\I:")</f>
        <v>\I:</v>
      </c>
      <c r="S1113" t="str" cm="1">
        <f t="array" ref="S1113">IFERROR("IEA PRODUCT: " &amp; getlist(R1113,'Pri flows'!$I$3:$J$68,2),"")</f>
        <v/>
      </c>
      <c r="T1113" t="s">
        <v>109</v>
      </c>
      <c r="V1113" t="str">
        <f t="shared" si="20"/>
        <v/>
      </c>
    </row>
    <row r="1114" spans="2:22">
      <c r="B1114" t="s">
        <v>3347</v>
      </c>
      <c r="C1114" t="s">
        <v>266</v>
      </c>
      <c r="D1114" t="s">
        <v>41</v>
      </c>
      <c r="E1114" t="s">
        <v>148</v>
      </c>
      <c r="F1114" s="8">
        <v>0.98899999999999999</v>
      </c>
      <c r="G1114">
        <v>1</v>
      </c>
      <c r="H1114">
        <v>1</v>
      </c>
      <c r="R1114" t="str">
        <f>IF(COUNTIF($R$5:R1113,D1114)=0,D1114,"\I:")</f>
        <v>\I:</v>
      </c>
      <c r="S1114" t="str" cm="1">
        <f t="array" ref="S1114">IFERROR("IEA PRODUCT: " &amp; getlist(R1114,'Pri flows'!$I$3:$J$68,2),"")</f>
        <v/>
      </c>
      <c r="T1114" t="s">
        <v>109</v>
      </c>
      <c r="V1114" t="str">
        <f t="shared" si="20"/>
        <v/>
      </c>
    </row>
    <row r="1115" spans="2:22">
      <c r="B1115" t="s">
        <v>3347</v>
      </c>
      <c r="D1115" t="s">
        <v>58</v>
      </c>
      <c r="E1115" t="s">
        <v>148</v>
      </c>
      <c r="F1115" s="8">
        <v>8.0000000000000002E-3</v>
      </c>
      <c r="R1115" t="str">
        <f>IF(COUNTIF($R$5:R1114,D1115)=0,D1115,"\I:")</f>
        <v>\I:</v>
      </c>
      <c r="S1115" t="str" cm="1">
        <f t="array" ref="S1115">IFERROR("IEA PRODUCT: " &amp; getlist(R1115,'Pri flows'!$I$3:$J$68,2),"")</f>
        <v/>
      </c>
      <c r="T1115" t="s">
        <v>109</v>
      </c>
      <c r="V1115" t="str">
        <f t="shared" si="20"/>
        <v/>
      </c>
    </row>
    <row r="1116" spans="2:22">
      <c r="B1116" t="s">
        <v>3347</v>
      </c>
      <c r="D1116" t="s">
        <v>43</v>
      </c>
      <c r="E1116" t="s">
        <v>148</v>
      </c>
      <c r="F1116" s="8">
        <v>2E-3</v>
      </c>
      <c r="R1116" t="str">
        <f>IF(COUNTIF($R$5:R1115,D1116)=0,D1116,"\I:")</f>
        <v>\I:</v>
      </c>
      <c r="S1116" t="str" cm="1">
        <f t="array" ref="S1116">IFERROR("IEA PRODUCT: " &amp; getlist(R1116,'Pri flows'!$I$3:$J$68,2),"")</f>
        <v/>
      </c>
      <c r="T1116" t="s">
        <v>109</v>
      </c>
      <c r="V1116" t="str">
        <f t="shared" si="20"/>
        <v/>
      </c>
    </row>
    <row r="1117" spans="2:22">
      <c r="B1117" t="s">
        <v>3347</v>
      </c>
      <c r="C1117" t="s">
        <v>506</v>
      </c>
      <c r="D1117" t="s">
        <v>503</v>
      </c>
      <c r="E1117" t="s">
        <v>507</v>
      </c>
      <c r="F1117" s="8">
        <v>1</v>
      </c>
      <c r="G1117">
        <v>1</v>
      </c>
      <c r="H1117">
        <v>1</v>
      </c>
      <c r="R1117" t="str">
        <f>IF(COUNTIF($R$5:R1116,D1117)=0,D1117,"\I:")</f>
        <v>\I:</v>
      </c>
      <c r="S1117" t="str" cm="1">
        <f t="array" ref="S1117">IFERROR("IEA PRODUCT: " &amp; getlist(R1117,'Pri flows'!$I$3:$J$68,2),"")</f>
        <v/>
      </c>
      <c r="T1117" t="s">
        <v>109</v>
      </c>
      <c r="V1117" t="str">
        <f t="shared" si="20"/>
        <v/>
      </c>
    </row>
    <row r="1118" spans="2:22">
      <c r="B1118" t="s">
        <v>3347</v>
      </c>
      <c r="C1118" t="s">
        <v>267</v>
      </c>
      <c r="D1118" t="s">
        <v>55</v>
      </c>
      <c r="E1118" t="s">
        <v>33</v>
      </c>
      <c r="F1118" s="8">
        <v>0.90900000000000003</v>
      </c>
      <c r="G1118">
        <v>1</v>
      </c>
      <c r="H1118">
        <v>1</v>
      </c>
      <c r="R1118" t="str">
        <f>IF(COUNTIF($R$5:R1117,D1118)=0,D1118,"\I:")</f>
        <v>\I:</v>
      </c>
      <c r="S1118" t="str" cm="1">
        <f t="array" ref="S1118">IFERROR("IEA PRODUCT: " &amp; getlist(R1118,'Pri flows'!$I$3:$J$68,2),"")</f>
        <v/>
      </c>
      <c r="T1118" t="s">
        <v>109</v>
      </c>
      <c r="V1118" t="str">
        <f t="shared" si="20"/>
        <v/>
      </c>
    </row>
    <row r="1119" spans="2:22">
      <c r="B1119" t="s">
        <v>3347</v>
      </c>
      <c r="D1119" t="s">
        <v>37</v>
      </c>
      <c r="E1119" t="s">
        <v>33</v>
      </c>
      <c r="F1119" s="8">
        <v>7.6999999999999999E-2</v>
      </c>
      <c r="R1119" t="str">
        <f>IF(COUNTIF($R$5:R1118,D1119)=0,D1119,"\I:")</f>
        <v>\I:</v>
      </c>
      <c r="S1119" t="str" cm="1">
        <f t="array" ref="S1119">IFERROR("IEA PRODUCT: " &amp; getlist(R1119,'Pri flows'!$I$3:$J$68,2),"")</f>
        <v/>
      </c>
      <c r="T1119" t="s">
        <v>109</v>
      </c>
      <c r="V1119" t="str">
        <f t="shared" si="20"/>
        <v/>
      </c>
    </row>
    <row r="1120" spans="2:22">
      <c r="B1120" t="s">
        <v>3347</v>
      </c>
      <c r="D1120" t="s">
        <v>32</v>
      </c>
      <c r="E1120" t="s">
        <v>33</v>
      </c>
      <c r="F1120" s="8">
        <v>1.4E-2</v>
      </c>
      <c r="R1120" t="str">
        <f>IF(COUNTIF($R$5:R1119,D1120)=0,D1120,"\I:")</f>
        <v>\I:</v>
      </c>
      <c r="S1120" t="str" cm="1">
        <f t="array" ref="S1120">IFERROR("IEA PRODUCT: " &amp; getlist(R1120,'Pri flows'!$I$3:$J$68,2),"")</f>
        <v/>
      </c>
      <c r="T1120" t="s">
        <v>109</v>
      </c>
      <c r="V1120" t="str">
        <f t="shared" si="20"/>
        <v/>
      </c>
    </row>
    <row r="1121" spans="2:22">
      <c r="B1121" t="s">
        <v>3347</v>
      </c>
      <c r="C1121" t="s">
        <v>268</v>
      </c>
      <c r="D1121" t="s">
        <v>6</v>
      </c>
      <c r="E1121" t="s">
        <v>8</v>
      </c>
      <c r="F1121" s="8">
        <v>1</v>
      </c>
      <c r="G1121">
        <v>1</v>
      </c>
      <c r="H1121">
        <v>1</v>
      </c>
      <c r="R1121" t="str">
        <f>IF(COUNTIF($R$5:R1120,D1121)=0,D1121,"\I:")</f>
        <v>\I:</v>
      </c>
      <c r="S1121" t="str" cm="1">
        <f t="array" ref="S1121">IFERROR("IEA PRODUCT: " &amp; getlist(R1121,'Pri flows'!$I$3:$J$68,2),"")</f>
        <v/>
      </c>
      <c r="T1121" t="s">
        <v>109</v>
      </c>
      <c r="V1121" t="str">
        <f t="shared" si="20"/>
        <v/>
      </c>
    </row>
    <row r="1122" spans="2:22">
      <c r="B1122" t="s">
        <v>3347</v>
      </c>
      <c r="C1122" t="s">
        <v>269</v>
      </c>
      <c r="D1122" t="s">
        <v>15</v>
      </c>
      <c r="E1122" t="s">
        <v>176</v>
      </c>
      <c r="F1122" s="8">
        <v>1</v>
      </c>
      <c r="G1122">
        <v>1</v>
      </c>
      <c r="H1122">
        <v>1</v>
      </c>
      <c r="R1122" t="str">
        <f>IF(COUNTIF($R$5:R1121,D1122)=0,D1122,"\I:")</f>
        <v>\I:</v>
      </c>
      <c r="S1122" t="str" cm="1">
        <f t="array" ref="S1122">IFERROR("IEA PRODUCT: " &amp; getlist(R1122,'Pri flows'!$I$3:$J$68,2),"")</f>
        <v/>
      </c>
      <c r="T1122" t="s">
        <v>109</v>
      </c>
      <c r="V1122" t="str">
        <f t="shared" si="20"/>
        <v/>
      </c>
    </row>
    <row r="1123" spans="2:22">
      <c r="B1123" t="s">
        <v>3347</v>
      </c>
      <c r="C1123" t="s">
        <v>270</v>
      </c>
      <c r="D1123" t="s">
        <v>27</v>
      </c>
      <c r="E1123" t="s">
        <v>28</v>
      </c>
      <c r="F1123" s="8">
        <v>1</v>
      </c>
      <c r="G1123">
        <v>1</v>
      </c>
      <c r="H1123">
        <v>1</v>
      </c>
      <c r="R1123" t="str">
        <f>IF(COUNTIF($R$5:R1122,D1123)=0,D1123,"\I:")</f>
        <v>\I:</v>
      </c>
      <c r="S1123" t="str" cm="1">
        <f t="array" ref="S1123">IFERROR("IEA PRODUCT: " &amp; getlist(R1123,'Pri flows'!$I$3:$J$68,2),"")</f>
        <v/>
      </c>
      <c r="T1123" t="s">
        <v>109</v>
      </c>
      <c r="V1123" t="str">
        <f t="shared" si="20"/>
        <v/>
      </c>
    </row>
    <row r="1124" spans="2:22">
      <c r="B1124" t="s">
        <v>3347</v>
      </c>
      <c r="C1124" t="s">
        <v>271</v>
      </c>
      <c r="D1124" t="s">
        <v>30</v>
      </c>
      <c r="E1124" t="s">
        <v>31</v>
      </c>
      <c r="F1124" s="8">
        <v>1</v>
      </c>
      <c r="G1124">
        <v>1</v>
      </c>
      <c r="H1124">
        <v>1</v>
      </c>
      <c r="R1124" t="str">
        <f>IF(COUNTIF($R$5:R1123,D1124)=0,D1124,"\I:")</f>
        <v>\I:</v>
      </c>
      <c r="S1124" t="str" cm="1">
        <f t="array" ref="S1124">IFERROR("IEA PRODUCT: " &amp; getlist(R1124,'Pri flows'!$I$3:$J$68,2),"")</f>
        <v/>
      </c>
      <c r="T1124" t="s">
        <v>109</v>
      </c>
      <c r="V1124" t="str">
        <f t="shared" si="20"/>
        <v/>
      </c>
    </row>
    <row r="1125" spans="2:22">
      <c r="B1125" t="s">
        <v>3347</v>
      </c>
      <c r="C1125" t="s">
        <v>272</v>
      </c>
      <c r="D1125" t="s">
        <v>39</v>
      </c>
      <c r="E1125" t="s">
        <v>26</v>
      </c>
      <c r="F1125" s="8">
        <v>0.80600000000000005</v>
      </c>
      <c r="G1125">
        <v>1</v>
      </c>
      <c r="H1125">
        <v>1</v>
      </c>
      <c r="R1125" t="str">
        <f>IF(COUNTIF($R$5:R1124,D1125)=0,D1125,"\I:")</f>
        <v>\I:</v>
      </c>
      <c r="S1125" t="str" cm="1">
        <f t="array" ref="S1125">IFERROR("IEA PRODUCT: " &amp; getlist(R1125,'Pri flows'!$I$3:$J$68,2),"")</f>
        <v/>
      </c>
      <c r="T1125" t="s">
        <v>109</v>
      </c>
      <c r="V1125" t="str">
        <f t="shared" si="20"/>
        <v/>
      </c>
    </row>
    <row r="1126" spans="2:22">
      <c r="B1126" t="s">
        <v>3347</v>
      </c>
      <c r="D1126" t="s">
        <v>19</v>
      </c>
      <c r="E1126" t="s">
        <v>26</v>
      </c>
      <c r="F1126" s="8">
        <v>6.9000000000000006E-2</v>
      </c>
      <c r="R1126" t="str">
        <f>IF(COUNTIF($R$5:R1125,D1126)=0,D1126,"\I:")</f>
        <v>\I:</v>
      </c>
      <c r="S1126" t="str" cm="1">
        <f t="array" ref="S1126">IFERROR("IEA PRODUCT: " &amp; getlist(R1126,'Pri flows'!$I$3:$J$68,2),"")</f>
        <v/>
      </c>
      <c r="T1126" t="s">
        <v>109</v>
      </c>
      <c r="V1126" t="str">
        <f t="shared" si="20"/>
        <v/>
      </c>
    </row>
    <row r="1127" spans="2:22">
      <c r="B1127" t="s">
        <v>3347</v>
      </c>
      <c r="D1127" t="s">
        <v>16</v>
      </c>
      <c r="E1127" t="s">
        <v>26</v>
      </c>
      <c r="F1127" s="8">
        <v>6.2E-2</v>
      </c>
      <c r="R1127" t="str">
        <f>IF(COUNTIF($R$5:R1126,D1127)=0,D1127,"\I:")</f>
        <v>\I:</v>
      </c>
      <c r="S1127" t="str" cm="1">
        <f t="array" ref="S1127">IFERROR("IEA PRODUCT: " &amp; getlist(R1127,'Pri flows'!$I$3:$J$68,2),"")</f>
        <v/>
      </c>
      <c r="T1127" t="s">
        <v>109</v>
      </c>
      <c r="V1127" t="str">
        <f t="shared" si="20"/>
        <v/>
      </c>
    </row>
    <row r="1128" spans="2:22">
      <c r="B1128" t="s">
        <v>3347</v>
      </c>
      <c r="D1128" t="s">
        <v>11</v>
      </c>
      <c r="E1128" t="s">
        <v>26</v>
      </c>
      <c r="F1128" s="8">
        <v>5.1999999999999998E-2</v>
      </c>
      <c r="R1128" t="str">
        <f>IF(COUNTIF($R$5:R1127,D1128)=0,D1128,"\I:")</f>
        <v>\I:</v>
      </c>
      <c r="S1128" t="str" cm="1">
        <f t="array" ref="S1128">IFERROR("IEA PRODUCT: " &amp; getlist(R1128,'Pri flows'!$I$3:$J$68,2),"")</f>
        <v/>
      </c>
      <c r="T1128" t="s">
        <v>109</v>
      </c>
      <c r="V1128" t="str">
        <f t="shared" si="20"/>
        <v/>
      </c>
    </row>
    <row r="1129" spans="2:22">
      <c r="B1129" t="s">
        <v>3347</v>
      </c>
      <c r="D1129" t="s">
        <v>24</v>
      </c>
      <c r="E1129" t="s">
        <v>26</v>
      </c>
      <c r="F1129" s="8">
        <v>7.0000000000000001E-3</v>
      </c>
      <c r="R1129" t="str">
        <f>IF(COUNTIF($R$5:R1128,D1129)=0,D1129,"\I:")</f>
        <v>\I:</v>
      </c>
      <c r="S1129" t="str" cm="1">
        <f t="array" ref="S1129">IFERROR("IEA PRODUCT: " &amp; getlist(R1129,'Pri flows'!$I$3:$J$68,2),"")</f>
        <v/>
      </c>
      <c r="T1129" t="s">
        <v>109</v>
      </c>
      <c r="V1129" t="str">
        <f t="shared" si="20"/>
        <v/>
      </c>
    </row>
    <row r="1130" spans="2:22">
      <c r="B1130" t="s">
        <v>3347</v>
      </c>
      <c r="D1130" t="s">
        <v>57</v>
      </c>
      <c r="E1130" t="s">
        <v>26</v>
      </c>
      <c r="F1130" s="8">
        <v>3.0000000000000001E-3</v>
      </c>
      <c r="R1130" t="str">
        <f>IF(COUNTIF($R$5:R1129,D1130)=0,D1130,"\I:")</f>
        <v>\I:</v>
      </c>
      <c r="S1130" t="str" cm="1">
        <f t="array" ref="S1130">IFERROR("IEA PRODUCT: " &amp; getlist(R1130,'Pri flows'!$I$3:$J$68,2),"")</f>
        <v/>
      </c>
      <c r="T1130" t="s">
        <v>109</v>
      </c>
      <c r="V1130" t="str">
        <f t="shared" si="20"/>
        <v/>
      </c>
    </row>
    <row r="1131" spans="2:22">
      <c r="B1131" t="s">
        <v>3347</v>
      </c>
      <c r="C1131" t="s">
        <v>273</v>
      </c>
      <c r="D1131" t="s">
        <v>48</v>
      </c>
      <c r="E1131" t="s">
        <v>49</v>
      </c>
      <c r="F1131" s="8">
        <v>1</v>
      </c>
      <c r="G1131">
        <v>1</v>
      </c>
      <c r="H1131">
        <v>1</v>
      </c>
      <c r="R1131" t="str">
        <f>IF(COUNTIF($R$5:R1130,D1131)=0,D1131,"\I:")</f>
        <v>\I:</v>
      </c>
      <c r="S1131" t="str" cm="1">
        <f t="array" ref="S1131">IFERROR("IEA PRODUCT: " &amp; getlist(R1131,'Pri flows'!$I$3:$J$68,2),"")</f>
        <v/>
      </c>
      <c r="T1131" t="s">
        <v>109</v>
      </c>
      <c r="V1131" t="str">
        <f t="shared" si="20"/>
        <v/>
      </c>
    </row>
    <row r="1132" spans="2:22">
      <c r="B1132" t="s">
        <v>3347</v>
      </c>
      <c r="C1132" t="s">
        <v>274</v>
      </c>
      <c r="D1132" t="s">
        <v>58</v>
      </c>
      <c r="E1132" t="s">
        <v>21</v>
      </c>
      <c r="F1132" s="8">
        <v>0.92600000000000005</v>
      </c>
      <c r="G1132">
        <v>1</v>
      </c>
      <c r="H1132">
        <v>1</v>
      </c>
      <c r="R1132" t="str">
        <f>IF(COUNTIF($R$5:R1131,D1132)=0,D1132,"\I:")</f>
        <v>\I:</v>
      </c>
      <c r="S1132" t="str" cm="1">
        <f t="array" ref="S1132">IFERROR("IEA PRODUCT: " &amp; getlist(R1132,'Pri flows'!$I$3:$J$68,2),"")</f>
        <v/>
      </c>
      <c r="T1132" t="s">
        <v>109</v>
      </c>
      <c r="V1132" t="str">
        <f t="shared" si="20"/>
        <v/>
      </c>
    </row>
    <row r="1133" spans="2:22">
      <c r="B1133" t="s">
        <v>3347</v>
      </c>
      <c r="D1133" t="s">
        <v>34</v>
      </c>
      <c r="E1133" t="s">
        <v>21</v>
      </c>
      <c r="F1133" s="8">
        <v>7.3999999999999996E-2</v>
      </c>
      <c r="R1133" t="str">
        <f>IF(COUNTIF($R$5:R1132,D1133)=0,D1133,"\I:")</f>
        <v>\I:</v>
      </c>
      <c r="S1133" t="str" cm="1">
        <f t="array" ref="S1133">IFERROR("IEA PRODUCT: " &amp; getlist(R1133,'Pri flows'!$I$3:$J$68,2),"")</f>
        <v/>
      </c>
      <c r="T1133" t="s">
        <v>109</v>
      </c>
      <c r="V1133" t="str">
        <f t="shared" si="20"/>
        <v/>
      </c>
    </row>
    <row r="1134" spans="2:22">
      <c r="B1134" t="s">
        <v>3347</v>
      </c>
      <c r="C1134" t="s">
        <v>276</v>
      </c>
      <c r="D1134" t="s">
        <v>41</v>
      </c>
      <c r="E1134" t="s">
        <v>207</v>
      </c>
      <c r="F1134" s="8">
        <v>1</v>
      </c>
      <c r="G1134">
        <v>1</v>
      </c>
      <c r="H1134">
        <v>1</v>
      </c>
      <c r="R1134" t="str">
        <f>IF(COUNTIF($R$5:R1133,D1134)=0,D1134,"\I:")</f>
        <v>\I:</v>
      </c>
      <c r="S1134" t="str" cm="1">
        <f t="array" ref="S1134">IFERROR("IEA PRODUCT: " &amp; getlist(R1134,'Pri flows'!$I$3:$J$68,2),"")</f>
        <v/>
      </c>
      <c r="T1134" t="s">
        <v>109</v>
      </c>
      <c r="V1134" t="str">
        <f t="shared" si="20"/>
        <v/>
      </c>
    </row>
    <row r="1135" spans="2:22">
      <c r="B1135" t="s">
        <v>3347</v>
      </c>
      <c r="C1135" t="s">
        <v>509</v>
      </c>
      <c r="D1135" t="s">
        <v>510</v>
      </c>
      <c r="E1135" t="s">
        <v>511</v>
      </c>
      <c r="F1135" s="8">
        <v>1</v>
      </c>
      <c r="G1135">
        <v>1</v>
      </c>
      <c r="H1135">
        <v>1</v>
      </c>
      <c r="R1135" t="str">
        <f>IF(COUNTIF($R$5:R1134,D1135)=0,D1135,"\I:")</f>
        <v>\I:</v>
      </c>
      <c r="S1135" t="str" cm="1">
        <f t="array" ref="S1135">IFERROR("IEA PRODUCT: " &amp; getlist(R1135,'Pri flows'!$I$3:$J$68,2),"")</f>
        <v/>
      </c>
      <c r="T1135" t="s">
        <v>109</v>
      </c>
      <c r="V1135" t="str">
        <f t="shared" si="20"/>
        <v/>
      </c>
    </row>
    <row r="1136" spans="2:22">
      <c r="B1136" t="s">
        <v>3347</v>
      </c>
      <c r="C1136" t="s">
        <v>513</v>
      </c>
      <c r="D1136" t="s">
        <v>503</v>
      </c>
      <c r="E1136" t="s">
        <v>514</v>
      </c>
      <c r="F1136" s="8">
        <v>1</v>
      </c>
      <c r="G1136">
        <v>1</v>
      </c>
      <c r="H1136">
        <v>1</v>
      </c>
      <c r="R1136" t="str">
        <f>IF(COUNTIF($R$5:R1135,D1136)=0,D1136,"\I:")</f>
        <v>\I:</v>
      </c>
      <c r="S1136" t="str" cm="1">
        <f t="array" ref="S1136">IFERROR("IEA PRODUCT: " &amp; getlist(R1136,'Pri flows'!$I$3:$J$68,2),"")</f>
        <v/>
      </c>
      <c r="T1136" t="s">
        <v>109</v>
      </c>
      <c r="V1136" t="str">
        <f t="shared" si="20"/>
        <v/>
      </c>
    </row>
    <row r="1137" spans="2:22">
      <c r="B1137" t="s">
        <v>3347</v>
      </c>
      <c r="C1137" t="s">
        <v>278</v>
      </c>
      <c r="D1137" t="s">
        <v>62</v>
      </c>
      <c r="E1137" t="s">
        <v>63</v>
      </c>
      <c r="F1137" s="8">
        <v>1</v>
      </c>
      <c r="G1137">
        <v>1</v>
      </c>
      <c r="H1137">
        <v>1</v>
      </c>
      <c r="R1137" t="str">
        <f>IF(COUNTIF($R$5:R1136,D1137)=0,D1137,"\I:")</f>
        <v>\I:</v>
      </c>
      <c r="S1137" t="str" cm="1">
        <f t="array" ref="S1137">IFERROR("IEA PRODUCT: " &amp; getlist(R1137,'Pri flows'!$I$3:$J$68,2),"")</f>
        <v/>
      </c>
      <c r="T1137" t="s">
        <v>109</v>
      </c>
      <c r="V1137" t="str">
        <f t="shared" si="20"/>
        <v/>
      </c>
    </row>
    <row r="1138" spans="2:22">
      <c r="B1138" t="s">
        <v>3347</v>
      </c>
      <c r="C1138" t="s">
        <v>279</v>
      </c>
      <c r="D1138" t="s">
        <v>16</v>
      </c>
      <c r="E1138" t="s">
        <v>68</v>
      </c>
      <c r="F1138" s="8">
        <v>1</v>
      </c>
      <c r="G1138">
        <v>1</v>
      </c>
      <c r="H1138">
        <v>1</v>
      </c>
      <c r="R1138" t="str">
        <f>IF(COUNTIF($R$5:R1137,D1138)=0,D1138,"\I:")</f>
        <v>\I:</v>
      </c>
      <c r="S1138" t="str" cm="1">
        <f t="array" ref="S1138">IFERROR("IEA PRODUCT: " &amp; getlist(R1138,'Pri flows'!$I$3:$J$68,2),"")</f>
        <v/>
      </c>
      <c r="T1138" t="s">
        <v>109</v>
      </c>
      <c r="V1138" t="str">
        <f t="shared" si="20"/>
        <v/>
      </c>
    </row>
    <row r="1139" spans="2:22">
      <c r="B1139" t="s">
        <v>3347</v>
      </c>
      <c r="C1139" t="s">
        <v>280</v>
      </c>
      <c r="D1139" t="s">
        <v>55</v>
      </c>
      <c r="E1139" t="s">
        <v>67</v>
      </c>
      <c r="F1139" s="8">
        <v>0.65400000000000003</v>
      </c>
      <c r="G1139">
        <v>1</v>
      </c>
      <c r="H1139">
        <v>1</v>
      </c>
      <c r="R1139" t="str">
        <f>IF(COUNTIF($R$5:R1138,D1139)=0,D1139,"\I:")</f>
        <v>\I:</v>
      </c>
      <c r="S1139" t="str" cm="1">
        <f t="array" ref="S1139">IFERROR("IEA PRODUCT: " &amp; getlist(R1139,'Pri flows'!$I$3:$J$68,2),"")</f>
        <v/>
      </c>
      <c r="T1139" t="s">
        <v>109</v>
      </c>
      <c r="V1139" t="str">
        <f t="shared" si="20"/>
        <v/>
      </c>
    </row>
    <row r="1140" spans="2:22">
      <c r="B1140" t="s">
        <v>3347</v>
      </c>
      <c r="D1140" t="s">
        <v>32</v>
      </c>
      <c r="E1140" t="s">
        <v>67</v>
      </c>
      <c r="F1140" s="8">
        <v>0.16800000000000001</v>
      </c>
      <c r="R1140" t="str">
        <f>IF(COUNTIF($R$5:R1139,D1140)=0,D1140,"\I:")</f>
        <v>\I:</v>
      </c>
      <c r="S1140" t="str" cm="1">
        <f t="array" ref="S1140">IFERROR("IEA PRODUCT: " &amp; getlist(R1140,'Pri flows'!$I$3:$J$68,2),"")</f>
        <v/>
      </c>
      <c r="T1140" t="s">
        <v>109</v>
      </c>
      <c r="V1140" t="str">
        <f t="shared" si="20"/>
        <v/>
      </c>
    </row>
    <row r="1141" spans="2:22">
      <c r="B1141" t="s">
        <v>3347</v>
      </c>
      <c r="D1141" t="s">
        <v>37</v>
      </c>
      <c r="E1141" t="s">
        <v>67</v>
      </c>
      <c r="F1141" s="8">
        <v>9.8000000000000004E-2</v>
      </c>
      <c r="R1141" t="str">
        <f>IF(COUNTIF($R$5:R1140,D1141)=0,D1141,"\I:")</f>
        <v>\I:</v>
      </c>
      <c r="S1141" t="str" cm="1">
        <f t="array" ref="S1141">IFERROR("IEA PRODUCT: " &amp; getlist(R1141,'Pri flows'!$I$3:$J$68,2),"")</f>
        <v/>
      </c>
      <c r="T1141" t="s">
        <v>109</v>
      </c>
      <c r="V1141" t="str">
        <f t="shared" si="20"/>
        <v/>
      </c>
    </row>
    <row r="1142" spans="2:22">
      <c r="B1142" t="s">
        <v>3347</v>
      </c>
      <c r="D1142" t="s">
        <v>11</v>
      </c>
      <c r="E1142" t="s">
        <v>67</v>
      </c>
      <c r="F1142" s="8">
        <v>7.8E-2</v>
      </c>
      <c r="R1142" t="str">
        <f>IF(COUNTIF($R$5:R1141,D1142)=0,D1142,"\I:")</f>
        <v>\I:</v>
      </c>
      <c r="S1142" t="str" cm="1">
        <f t="array" ref="S1142">IFERROR("IEA PRODUCT: " &amp; getlist(R1142,'Pri flows'!$I$3:$J$68,2),"")</f>
        <v/>
      </c>
      <c r="T1142" t="s">
        <v>109</v>
      </c>
      <c r="V1142" t="str">
        <f t="shared" si="20"/>
        <v/>
      </c>
    </row>
    <row r="1143" spans="2:22">
      <c r="B1143" t="s">
        <v>3347</v>
      </c>
      <c r="D1143" t="s">
        <v>9</v>
      </c>
      <c r="E1143" t="s">
        <v>67</v>
      </c>
      <c r="F1143" s="8">
        <v>2E-3</v>
      </c>
      <c r="R1143" t="str">
        <f>IF(COUNTIF($R$5:R1142,D1143)=0,D1143,"\I:")</f>
        <v>\I:</v>
      </c>
      <c r="S1143" t="str" cm="1">
        <f t="array" ref="S1143">IFERROR("IEA PRODUCT: " &amp; getlist(R1143,'Pri flows'!$I$3:$J$68,2),"")</f>
        <v/>
      </c>
      <c r="T1143" t="s">
        <v>109</v>
      </c>
      <c r="V1143" t="str">
        <f t="shared" si="20"/>
        <v/>
      </c>
    </row>
    <row r="1144" spans="2:22">
      <c r="B1144" t="s">
        <v>3347</v>
      </c>
      <c r="C1144" t="s">
        <v>281</v>
      </c>
      <c r="D1144" t="s">
        <v>6</v>
      </c>
      <c r="E1144" t="s">
        <v>66</v>
      </c>
      <c r="F1144" s="8">
        <v>0.78200000000000003</v>
      </c>
      <c r="G1144">
        <v>1</v>
      </c>
      <c r="H1144">
        <v>1</v>
      </c>
      <c r="R1144" t="str">
        <f>IF(COUNTIF($R$5:R1143,D1144)=0,D1144,"\I:")</f>
        <v>\I:</v>
      </c>
      <c r="S1144" t="str" cm="1">
        <f t="array" ref="S1144">IFERROR("IEA PRODUCT: " &amp; getlist(R1144,'Pri flows'!$I$3:$J$68,2),"")</f>
        <v/>
      </c>
      <c r="T1144" t="s">
        <v>109</v>
      </c>
      <c r="V1144" t="str">
        <f t="shared" si="20"/>
        <v/>
      </c>
    </row>
    <row r="1145" spans="2:22">
      <c r="B1145" t="s">
        <v>3347</v>
      </c>
      <c r="D1145" t="s">
        <v>15</v>
      </c>
      <c r="E1145" t="s">
        <v>66</v>
      </c>
      <c r="F1145" s="8">
        <v>0.20599999999999999</v>
      </c>
      <c r="R1145" t="str">
        <f>IF(COUNTIF($R$5:R1144,D1145)=0,D1145,"\I:")</f>
        <v>\I:</v>
      </c>
      <c r="S1145" t="str" cm="1">
        <f t="array" ref="S1145">IFERROR("IEA PRODUCT: " &amp; getlist(R1145,'Pri flows'!$I$3:$J$68,2),"")</f>
        <v/>
      </c>
      <c r="T1145" t="s">
        <v>109</v>
      </c>
      <c r="V1145" t="str">
        <f t="shared" si="20"/>
        <v/>
      </c>
    </row>
    <row r="1146" spans="2:22">
      <c r="B1146" t="s">
        <v>3347</v>
      </c>
      <c r="D1146" t="s">
        <v>118</v>
      </c>
      <c r="E1146" t="s">
        <v>66</v>
      </c>
      <c r="F1146" s="8">
        <v>8.9999999999999993E-3</v>
      </c>
      <c r="R1146" t="str">
        <f>IF(COUNTIF($R$5:R1145,D1146)=0,D1146,"\I:")</f>
        <v>\I:</v>
      </c>
      <c r="S1146" t="str" cm="1">
        <f t="array" ref="S1146">IFERROR("IEA PRODUCT: " &amp; getlist(R1146,'Pri flows'!$I$3:$J$68,2),"")</f>
        <v/>
      </c>
      <c r="T1146" t="s">
        <v>109</v>
      </c>
      <c r="V1146" t="str">
        <f t="shared" si="20"/>
        <v/>
      </c>
    </row>
    <row r="1147" spans="2:22">
      <c r="B1147" t="s">
        <v>3347</v>
      </c>
      <c r="D1147" t="s">
        <v>117</v>
      </c>
      <c r="E1147" t="s">
        <v>66</v>
      </c>
      <c r="F1147" s="8">
        <v>3.0000000000000001E-3</v>
      </c>
      <c r="R1147" t="str">
        <f>IF(COUNTIF($R$5:R1146,D1147)=0,D1147,"\I:")</f>
        <v>\I:</v>
      </c>
      <c r="S1147" t="str" cm="1">
        <f t="array" ref="S1147">IFERROR("IEA PRODUCT: " &amp; getlist(R1147,'Pri flows'!$I$3:$J$68,2),"")</f>
        <v/>
      </c>
      <c r="T1147" t="s">
        <v>109</v>
      </c>
      <c r="V1147" t="str">
        <f t="shared" si="20"/>
        <v/>
      </c>
    </row>
    <row r="1148" spans="2:22">
      <c r="B1148" t="s">
        <v>3347</v>
      </c>
      <c r="C1148" t="s">
        <v>282</v>
      </c>
      <c r="D1148" t="s">
        <v>5</v>
      </c>
      <c r="E1148" t="s">
        <v>69</v>
      </c>
      <c r="F1148" s="8">
        <v>1</v>
      </c>
      <c r="G1148">
        <v>1</v>
      </c>
      <c r="H1148">
        <v>1</v>
      </c>
      <c r="R1148" t="str">
        <f>IF(COUNTIF($R$5:R1147,D1148)=0,D1148,"\I:")</f>
        <v>\I:</v>
      </c>
      <c r="S1148" t="str" cm="1">
        <f t="array" ref="S1148">IFERROR("IEA PRODUCT: " &amp; getlist(R1148,'Pri flows'!$I$3:$J$68,2),"")</f>
        <v/>
      </c>
      <c r="T1148" t="s">
        <v>109</v>
      </c>
      <c r="V1148" t="str">
        <f t="shared" si="20"/>
        <v/>
      </c>
    </row>
    <row r="1149" spans="2:22">
      <c r="B1149" t="s">
        <v>3347</v>
      </c>
      <c r="C1149" t="s">
        <v>428</v>
      </c>
      <c r="D1149" t="s">
        <v>27</v>
      </c>
      <c r="E1149" t="s">
        <v>429</v>
      </c>
      <c r="F1149" s="8">
        <v>1</v>
      </c>
      <c r="G1149">
        <v>1</v>
      </c>
      <c r="H1149">
        <v>1</v>
      </c>
      <c r="R1149" t="str">
        <f>IF(COUNTIF($R$5:R1148,D1149)=0,D1149,"\I:")</f>
        <v>\I:</v>
      </c>
      <c r="S1149" t="str" cm="1">
        <f t="array" ref="S1149">IFERROR("IEA PRODUCT: " &amp; getlist(R1149,'Pri flows'!$I$3:$J$68,2),"")</f>
        <v/>
      </c>
      <c r="T1149" t="s">
        <v>109</v>
      </c>
      <c r="V1149" t="str">
        <f t="shared" si="20"/>
        <v/>
      </c>
    </row>
    <row r="1150" spans="2:22">
      <c r="B1150" t="s">
        <v>3347</v>
      </c>
      <c r="C1150" t="s">
        <v>283</v>
      </c>
      <c r="D1150" t="s">
        <v>29</v>
      </c>
      <c r="E1150" t="s">
        <v>71</v>
      </c>
      <c r="F1150" s="8">
        <v>1</v>
      </c>
      <c r="G1150">
        <v>1</v>
      </c>
      <c r="H1150">
        <v>1</v>
      </c>
      <c r="R1150" t="str">
        <f>IF(COUNTIF($R$5:R1149,D1150)=0,D1150,"\I:")</f>
        <v>\I:</v>
      </c>
      <c r="S1150" t="str" cm="1">
        <f t="array" ref="S1150">IFERROR("IEA PRODUCT: " &amp; getlist(R1150,'Pri flows'!$I$3:$J$68,2),"")</f>
        <v/>
      </c>
      <c r="T1150" t="s">
        <v>109</v>
      </c>
      <c r="V1150" t="str">
        <f t="shared" si="20"/>
        <v/>
      </c>
    </row>
    <row r="1151" spans="2:22">
      <c r="B1151" t="s">
        <v>3347</v>
      </c>
      <c r="C1151" t="s">
        <v>284</v>
      </c>
      <c r="D1151" t="s">
        <v>30</v>
      </c>
      <c r="E1151" t="s">
        <v>72</v>
      </c>
      <c r="F1151" s="8">
        <v>1</v>
      </c>
      <c r="G1151">
        <v>1</v>
      </c>
      <c r="H1151">
        <v>1</v>
      </c>
      <c r="R1151" t="str">
        <f>IF(COUNTIF($R$5:R1150,D1151)=0,D1151,"\I:")</f>
        <v>\I:</v>
      </c>
      <c r="S1151" t="str" cm="1">
        <f t="array" ref="S1151">IFERROR("IEA PRODUCT: " &amp; getlist(R1151,'Pri flows'!$I$3:$J$68,2),"")</f>
        <v/>
      </c>
      <c r="T1151" t="s">
        <v>109</v>
      </c>
      <c r="V1151" t="str">
        <f t="shared" si="20"/>
        <v/>
      </c>
    </row>
    <row r="1152" spans="2:22">
      <c r="B1152" t="s">
        <v>3347</v>
      </c>
      <c r="C1152" t="s">
        <v>285</v>
      </c>
      <c r="D1152" t="s">
        <v>39</v>
      </c>
      <c r="E1152" t="s">
        <v>70</v>
      </c>
      <c r="F1152" s="8">
        <v>0.875</v>
      </c>
      <c r="G1152">
        <v>1</v>
      </c>
      <c r="H1152">
        <v>1</v>
      </c>
      <c r="R1152" t="str">
        <f>IF(COUNTIF($R$5:R1151,D1152)=0,D1152,"\I:")</f>
        <v>\I:</v>
      </c>
      <c r="S1152" t="str" cm="1">
        <f t="array" ref="S1152">IFERROR("IEA PRODUCT: " &amp; getlist(R1152,'Pri flows'!$I$3:$J$68,2),"")</f>
        <v/>
      </c>
      <c r="T1152" t="s">
        <v>109</v>
      </c>
      <c r="V1152" t="str">
        <f t="shared" si="20"/>
        <v/>
      </c>
    </row>
    <row r="1153" spans="2:22">
      <c r="B1153" t="s">
        <v>3347</v>
      </c>
      <c r="D1153" t="s">
        <v>19</v>
      </c>
      <c r="E1153" t="s">
        <v>70</v>
      </c>
      <c r="F1153" s="8">
        <v>6.2E-2</v>
      </c>
      <c r="R1153" t="str">
        <f>IF(COUNTIF($R$5:R1152,D1153)=0,D1153,"\I:")</f>
        <v>\I:</v>
      </c>
      <c r="S1153" t="str" cm="1">
        <f t="array" ref="S1153">IFERROR("IEA PRODUCT: " &amp; getlist(R1153,'Pri flows'!$I$3:$J$68,2),"")</f>
        <v/>
      </c>
      <c r="T1153" t="s">
        <v>109</v>
      </c>
      <c r="V1153" t="str">
        <f t="shared" si="20"/>
        <v/>
      </c>
    </row>
    <row r="1154" spans="2:22">
      <c r="B1154" t="s">
        <v>3347</v>
      </c>
      <c r="D1154" t="s">
        <v>57</v>
      </c>
      <c r="E1154" t="s">
        <v>70</v>
      </c>
      <c r="F1154" s="8">
        <v>4.2999999999999997E-2</v>
      </c>
      <c r="R1154" t="str">
        <f>IF(COUNTIF($R$5:R1153,D1154)=0,D1154,"\I:")</f>
        <v>\I:</v>
      </c>
      <c r="S1154" t="str" cm="1">
        <f t="array" ref="S1154">IFERROR("IEA PRODUCT: " &amp; getlist(R1154,'Pri flows'!$I$3:$J$68,2),"")</f>
        <v/>
      </c>
      <c r="T1154" t="s">
        <v>109</v>
      </c>
      <c r="V1154" t="str">
        <f t="shared" si="20"/>
        <v/>
      </c>
    </row>
    <row r="1155" spans="2:22">
      <c r="B1155" t="s">
        <v>3347</v>
      </c>
      <c r="D1155" t="s">
        <v>24</v>
      </c>
      <c r="E1155" t="s">
        <v>70</v>
      </c>
      <c r="F1155" s="8">
        <v>0.02</v>
      </c>
      <c r="R1155" t="str">
        <f>IF(COUNTIF($R$5:R1154,D1155)=0,D1155,"\I:")</f>
        <v>\I:</v>
      </c>
      <c r="S1155" t="str" cm="1">
        <f t="array" ref="S1155">IFERROR("IEA PRODUCT: " &amp; getlist(R1155,'Pri flows'!$I$3:$J$68,2),"")</f>
        <v/>
      </c>
      <c r="T1155" t="s">
        <v>109</v>
      </c>
      <c r="V1155" t="str">
        <f t="shared" si="20"/>
        <v/>
      </c>
    </row>
    <row r="1156" spans="2:22">
      <c r="B1156" t="s">
        <v>3347</v>
      </c>
      <c r="C1156" t="s">
        <v>286</v>
      </c>
      <c r="D1156" t="s">
        <v>41</v>
      </c>
      <c r="E1156" t="s">
        <v>203</v>
      </c>
      <c r="F1156" s="8">
        <v>0.39700000000000002</v>
      </c>
      <c r="G1156">
        <v>1</v>
      </c>
      <c r="H1156">
        <v>1</v>
      </c>
      <c r="R1156" t="str">
        <f>IF(COUNTIF($R$5:R1155,D1156)=0,D1156,"\I:")</f>
        <v>\I:</v>
      </c>
      <c r="S1156" t="str" cm="1">
        <f t="array" ref="S1156">IFERROR("IEA PRODUCT: " &amp; getlist(R1156,'Pri flows'!$I$3:$J$68,2),"")</f>
        <v/>
      </c>
      <c r="T1156" t="s">
        <v>109</v>
      </c>
      <c r="V1156" t="str">
        <f t="shared" ref="V1156:V1219" si="21">IFERROR(VLOOKUP($R1156,$AJ$4:$AL$22,2,FALSE),"")</f>
        <v/>
      </c>
    </row>
    <row r="1157" spans="2:22">
      <c r="B1157" t="s">
        <v>3347</v>
      </c>
      <c r="D1157" t="s">
        <v>58</v>
      </c>
      <c r="E1157" t="s">
        <v>203</v>
      </c>
      <c r="F1157" s="8">
        <v>0.39600000000000002</v>
      </c>
      <c r="R1157" t="str">
        <f>IF(COUNTIF($R$5:R1156,D1157)=0,D1157,"\I:")</f>
        <v>\I:</v>
      </c>
      <c r="S1157" t="str" cm="1">
        <f t="array" ref="S1157">IFERROR("IEA PRODUCT: " &amp; getlist(R1157,'Pri flows'!$I$3:$J$68,2),"")</f>
        <v/>
      </c>
      <c r="T1157" t="s">
        <v>109</v>
      </c>
      <c r="V1157" t="str">
        <f t="shared" si="21"/>
        <v/>
      </c>
    </row>
    <row r="1158" spans="2:22">
      <c r="B1158" t="s">
        <v>3347</v>
      </c>
      <c r="D1158" t="s">
        <v>34</v>
      </c>
      <c r="E1158" t="s">
        <v>203</v>
      </c>
      <c r="F1158" s="8">
        <v>9.6000000000000002E-2</v>
      </c>
      <c r="R1158" t="str">
        <f>IF(COUNTIF($R$5:R1157,D1158)=0,D1158,"\I:")</f>
        <v>\I:</v>
      </c>
      <c r="S1158" t="str" cm="1">
        <f t="array" ref="S1158">IFERROR("IEA PRODUCT: " &amp; getlist(R1158,'Pri flows'!$I$3:$J$68,2),"")</f>
        <v/>
      </c>
      <c r="T1158" t="s">
        <v>109</v>
      </c>
      <c r="V1158" t="str">
        <f t="shared" si="21"/>
        <v/>
      </c>
    </row>
    <row r="1159" spans="2:22">
      <c r="B1159" t="s">
        <v>3347</v>
      </c>
      <c r="D1159" t="s">
        <v>54</v>
      </c>
      <c r="E1159" t="s">
        <v>203</v>
      </c>
      <c r="F1159" s="8">
        <v>6.7000000000000004E-2</v>
      </c>
      <c r="R1159" t="str">
        <f>IF(COUNTIF($R$5:R1158,D1159)=0,D1159,"\I:")</f>
        <v>\I:</v>
      </c>
      <c r="S1159" t="str" cm="1">
        <f t="array" ref="S1159">IFERROR("IEA PRODUCT: " &amp; getlist(R1159,'Pri flows'!$I$3:$J$68,2),"")</f>
        <v/>
      </c>
      <c r="T1159" t="s">
        <v>109</v>
      </c>
      <c r="V1159" t="str">
        <f t="shared" si="21"/>
        <v/>
      </c>
    </row>
    <row r="1160" spans="2:22">
      <c r="B1160" t="s">
        <v>3347</v>
      </c>
      <c r="D1160" t="s">
        <v>50</v>
      </c>
      <c r="E1160" t="s">
        <v>203</v>
      </c>
      <c r="F1160" s="8">
        <v>3.5000000000000003E-2</v>
      </c>
      <c r="R1160" t="str">
        <f>IF(COUNTIF($R$5:R1159,D1160)=0,D1160,"\I:")</f>
        <v>\I:</v>
      </c>
      <c r="S1160" t="str" cm="1">
        <f t="array" ref="S1160">IFERROR("IEA PRODUCT: " &amp; getlist(R1160,'Pri flows'!$I$3:$J$68,2),"")</f>
        <v/>
      </c>
      <c r="T1160" t="s">
        <v>109</v>
      </c>
      <c r="V1160" t="str">
        <f t="shared" si="21"/>
        <v/>
      </c>
    </row>
    <row r="1161" spans="2:22">
      <c r="B1161" t="s">
        <v>3347</v>
      </c>
      <c r="D1161" t="s">
        <v>43</v>
      </c>
      <c r="E1161" t="s">
        <v>203</v>
      </c>
      <c r="F1161" s="8">
        <v>7.0000000000000001E-3</v>
      </c>
      <c r="R1161" t="str">
        <f>IF(COUNTIF($R$5:R1160,D1161)=0,D1161,"\I:")</f>
        <v>\I:</v>
      </c>
      <c r="S1161" t="str" cm="1">
        <f t="array" ref="S1161">IFERROR("IEA PRODUCT: " &amp; getlist(R1161,'Pri flows'!$I$3:$J$68,2),"")</f>
        <v/>
      </c>
      <c r="T1161" t="s">
        <v>109</v>
      </c>
      <c r="V1161" t="str">
        <f t="shared" si="21"/>
        <v/>
      </c>
    </row>
    <row r="1162" spans="2:22">
      <c r="B1162" t="s">
        <v>3347</v>
      </c>
      <c r="D1162" t="s">
        <v>36</v>
      </c>
      <c r="E1162" t="s">
        <v>203</v>
      </c>
      <c r="F1162" s="8">
        <v>1E-3</v>
      </c>
      <c r="R1162" t="str">
        <f>IF(COUNTIF($R$5:R1161,D1162)=0,D1162,"\I:")</f>
        <v>\I:</v>
      </c>
      <c r="S1162" t="str" cm="1">
        <f t="array" ref="S1162">IFERROR("IEA PRODUCT: " &amp; getlist(R1162,'Pri flows'!$I$3:$J$68,2),"")</f>
        <v/>
      </c>
      <c r="T1162" t="s">
        <v>109</v>
      </c>
      <c r="V1162" t="str">
        <f t="shared" si="21"/>
        <v/>
      </c>
    </row>
    <row r="1163" spans="2:22">
      <c r="B1163" t="s">
        <v>3347</v>
      </c>
      <c r="C1163" t="s">
        <v>287</v>
      </c>
      <c r="D1163" t="s">
        <v>53</v>
      </c>
      <c r="E1163" t="s">
        <v>130</v>
      </c>
      <c r="F1163" s="8">
        <v>1</v>
      </c>
      <c r="G1163">
        <v>1</v>
      </c>
      <c r="H1163">
        <v>1</v>
      </c>
      <c r="R1163" t="str">
        <f>IF(COUNTIF($R$5:R1162,D1163)=0,D1163,"\I:")</f>
        <v>\I:</v>
      </c>
      <c r="S1163" t="str" cm="1">
        <f t="array" ref="S1163">IFERROR("IEA PRODUCT: " &amp; getlist(R1163,'Pri flows'!$I$3:$J$68,2),"")</f>
        <v/>
      </c>
      <c r="T1163" t="s">
        <v>109</v>
      </c>
      <c r="V1163" t="str">
        <f t="shared" si="21"/>
        <v/>
      </c>
    </row>
    <row r="1164" spans="2:22">
      <c r="B1164" t="s">
        <v>3347</v>
      </c>
      <c r="C1164" t="s">
        <v>516</v>
      </c>
      <c r="D1164" t="s">
        <v>510</v>
      </c>
      <c r="E1164" t="s">
        <v>517</v>
      </c>
      <c r="F1164" s="8">
        <v>1</v>
      </c>
      <c r="G1164">
        <v>1</v>
      </c>
      <c r="H1164">
        <v>1</v>
      </c>
      <c r="R1164" t="str">
        <f>IF(COUNTIF($R$5:R1163,D1164)=0,D1164,"\I:")</f>
        <v>\I:</v>
      </c>
      <c r="S1164" t="str" cm="1">
        <f t="array" ref="S1164">IFERROR("IEA PRODUCT: " &amp; getlist(R1164,'Pri flows'!$I$3:$J$68,2),"")</f>
        <v/>
      </c>
      <c r="T1164" t="s">
        <v>109</v>
      </c>
      <c r="V1164" t="str">
        <f t="shared" si="21"/>
        <v/>
      </c>
    </row>
    <row r="1165" spans="2:22">
      <c r="B1165" t="s">
        <v>3347</v>
      </c>
      <c r="C1165" t="s">
        <v>519</v>
      </c>
      <c r="D1165" t="s">
        <v>503</v>
      </c>
      <c r="E1165" t="s">
        <v>520</v>
      </c>
      <c r="F1165" s="8">
        <v>1</v>
      </c>
      <c r="G1165">
        <v>1</v>
      </c>
      <c r="H1165">
        <v>1</v>
      </c>
      <c r="R1165" t="str">
        <f>IF(COUNTIF($R$5:R1164,D1165)=0,D1165,"\I:")</f>
        <v>\I:</v>
      </c>
      <c r="S1165" t="str" cm="1">
        <f t="array" ref="S1165">IFERROR("IEA PRODUCT: " &amp; getlist(R1165,'Pri flows'!$I$3:$J$68,2),"")</f>
        <v/>
      </c>
      <c r="T1165" t="s">
        <v>109</v>
      </c>
      <c r="V1165" t="str">
        <f t="shared" si="21"/>
        <v/>
      </c>
    </row>
    <row r="1166" spans="2:22">
      <c r="B1166" t="s">
        <v>3347</v>
      </c>
      <c r="C1166" t="s">
        <v>289</v>
      </c>
      <c r="D1166" t="s">
        <v>62</v>
      </c>
      <c r="E1166" t="s">
        <v>74</v>
      </c>
      <c r="F1166" s="8">
        <v>1</v>
      </c>
      <c r="G1166">
        <v>1</v>
      </c>
      <c r="H1166">
        <v>1</v>
      </c>
      <c r="R1166" t="str">
        <f>IF(COUNTIF($R$5:R1165,D1166)=0,D1166,"\I:")</f>
        <v>\I:</v>
      </c>
      <c r="S1166" t="str" cm="1">
        <f t="array" ref="S1166">IFERROR("IEA PRODUCT: " &amp; getlist(R1166,'Pri flows'!$I$3:$J$68,2),"")</f>
        <v/>
      </c>
      <c r="T1166" t="s">
        <v>109</v>
      </c>
      <c r="V1166" t="str">
        <f t="shared" si="21"/>
        <v/>
      </c>
    </row>
    <row r="1167" spans="2:22">
      <c r="B1167" t="s">
        <v>3347</v>
      </c>
      <c r="C1167" t="s">
        <v>290</v>
      </c>
      <c r="D1167" t="s">
        <v>55</v>
      </c>
      <c r="E1167" t="s">
        <v>137</v>
      </c>
      <c r="F1167" s="8">
        <v>0.999</v>
      </c>
      <c r="G1167">
        <v>1</v>
      </c>
      <c r="H1167">
        <v>1</v>
      </c>
      <c r="R1167" t="str">
        <f>IF(COUNTIF($R$5:R1166,D1167)=0,D1167,"\I:")</f>
        <v>\I:</v>
      </c>
      <c r="S1167" t="str" cm="1">
        <f t="array" ref="S1167">IFERROR("IEA PRODUCT: " &amp; getlist(R1167,'Pri flows'!$I$3:$J$68,2),"")</f>
        <v/>
      </c>
      <c r="T1167" t="s">
        <v>109</v>
      </c>
      <c r="V1167" t="str">
        <f t="shared" si="21"/>
        <v/>
      </c>
    </row>
    <row r="1168" spans="2:22">
      <c r="B1168" t="s">
        <v>3347</v>
      </c>
      <c r="D1168" t="s">
        <v>17</v>
      </c>
      <c r="E1168" t="s">
        <v>137</v>
      </c>
      <c r="F1168" s="8">
        <v>1E-3</v>
      </c>
      <c r="R1168" t="str">
        <f>IF(COUNTIF($R$5:R1167,D1168)=0,D1168,"\I:")</f>
        <v>\I:</v>
      </c>
      <c r="S1168" t="str" cm="1">
        <f t="array" ref="S1168">IFERROR("IEA PRODUCT: " &amp; getlist(R1168,'Pri flows'!$I$3:$J$68,2),"")</f>
        <v/>
      </c>
      <c r="T1168" t="s">
        <v>109</v>
      </c>
      <c r="V1168" t="str">
        <f t="shared" si="21"/>
        <v/>
      </c>
    </row>
    <row r="1169" spans="2:22">
      <c r="B1169" t="s">
        <v>3347</v>
      </c>
      <c r="C1169" t="s">
        <v>291</v>
      </c>
      <c r="D1169" t="s">
        <v>6</v>
      </c>
      <c r="E1169" t="s">
        <v>135</v>
      </c>
      <c r="F1169" s="8">
        <v>0.89200000000000002</v>
      </c>
      <c r="G1169">
        <v>1</v>
      </c>
      <c r="H1169">
        <v>1</v>
      </c>
      <c r="R1169" t="str">
        <f>IF(COUNTIF($R$5:R1168,D1169)=0,D1169,"\I:")</f>
        <v>\I:</v>
      </c>
      <c r="S1169" t="str" cm="1">
        <f t="array" ref="S1169">IFERROR("IEA PRODUCT: " &amp; getlist(R1169,'Pri flows'!$I$3:$J$68,2),"")</f>
        <v/>
      </c>
      <c r="T1169" t="s">
        <v>109</v>
      </c>
      <c r="V1169" t="str">
        <f t="shared" si="21"/>
        <v/>
      </c>
    </row>
    <row r="1170" spans="2:22">
      <c r="B1170" t="s">
        <v>3347</v>
      </c>
      <c r="D1170" t="s">
        <v>15</v>
      </c>
      <c r="E1170" t="s">
        <v>135</v>
      </c>
      <c r="F1170" s="8">
        <v>9.9000000000000005E-2</v>
      </c>
      <c r="R1170" t="str">
        <f>IF(COUNTIF($R$5:R1169,D1170)=0,D1170,"\I:")</f>
        <v>\I:</v>
      </c>
      <c r="S1170" t="str" cm="1">
        <f t="array" ref="S1170">IFERROR("IEA PRODUCT: " &amp; getlist(R1170,'Pri flows'!$I$3:$J$68,2),"")</f>
        <v/>
      </c>
      <c r="T1170" t="s">
        <v>109</v>
      </c>
      <c r="V1170" t="str">
        <f t="shared" si="21"/>
        <v/>
      </c>
    </row>
    <row r="1171" spans="2:22">
      <c r="B1171" t="s">
        <v>3347</v>
      </c>
      <c r="D1171" t="s">
        <v>53</v>
      </c>
      <c r="E1171" t="s">
        <v>135</v>
      </c>
      <c r="F1171" s="8">
        <v>0.01</v>
      </c>
      <c r="R1171" t="str">
        <f>IF(COUNTIF($R$5:R1170,D1171)=0,D1171,"\I:")</f>
        <v>\I:</v>
      </c>
      <c r="S1171" t="str" cm="1">
        <f t="array" ref="S1171">IFERROR("IEA PRODUCT: " &amp; getlist(R1171,'Pri flows'!$I$3:$J$68,2),"")</f>
        <v/>
      </c>
      <c r="T1171" t="s">
        <v>109</v>
      </c>
      <c r="V1171" t="str">
        <f t="shared" si="21"/>
        <v/>
      </c>
    </row>
    <row r="1172" spans="2:22">
      <c r="B1172" t="s">
        <v>3347</v>
      </c>
      <c r="C1172" t="s">
        <v>292</v>
      </c>
      <c r="D1172" t="s">
        <v>5</v>
      </c>
      <c r="E1172" t="s">
        <v>140</v>
      </c>
      <c r="F1172" s="8">
        <v>1</v>
      </c>
      <c r="G1172">
        <v>1</v>
      </c>
      <c r="H1172">
        <v>1</v>
      </c>
      <c r="R1172" t="str">
        <f>IF(COUNTIF($R$5:R1171,D1172)=0,D1172,"\I:")</f>
        <v>\I:</v>
      </c>
      <c r="S1172" t="str" cm="1">
        <f t="array" ref="S1172">IFERROR("IEA PRODUCT: " &amp; getlist(R1172,'Pri flows'!$I$3:$J$68,2),"")</f>
        <v/>
      </c>
      <c r="T1172" t="s">
        <v>109</v>
      </c>
      <c r="V1172" t="str">
        <f t="shared" si="21"/>
        <v/>
      </c>
    </row>
    <row r="1173" spans="2:22">
      <c r="B1173" t="s">
        <v>3347</v>
      </c>
      <c r="C1173" t="s">
        <v>293</v>
      </c>
      <c r="D1173" t="s">
        <v>27</v>
      </c>
      <c r="E1173" t="s">
        <v>141</v>
      </c>
      <c r="F1173" s="8">
        <v>1</v>
      </c>
      <c r="G1173">
        <v>1</v>
      </c>
      <c r="H1173">
        <v>1</v>
      </c>
      <c r="R1173" t="str">
        <f>IF(COUNTIF($R$5:R1172,D1173)=0,D1173,"\I:")</f>
        <v>\I:</v>
      </c>
      <c r="S1173" t="str" cm="1">
        <f t="array" ref="S1173">IFERROR("IEA PRODUCT: " &amp; getlist(R1173,'Pri flows'!$I$3:$J$68,2),"")</f>
        <v/>
      </c>
      <c r="T1173" t="s">
        <v>109</v>
      </c>
      <c r="V1173" t="str">
        <f t="shared" si="21"/>
        <v/>
      </c>
    </row>
    <row r="1174" spans="2:22">
      <c r="B1174" t="s">
        <v>3347</v>
      </c>
      <c r="C1174" t="s">
        <v>294</v>
      </c>
      <c r="D1174" t="s">
        <v>29</v>
      </c>
      <c r="E1174" t="s">
        <v>142</v>
      </c>
      <c r="F1174" s="8">
        <v>1</v>
      </c>
      <c r="G1174">
        <v>1</v>
      </c>
      <c r="H1174">
        <v>1</v>
      </c>
      <c r="R1174" t="str">
        <f>IF(COUNTIF($R$5:R1173,D1174)=0,D1174,"\I:")</f>
        <v>\I:</v>
      </c>
      <c r="S1174" t="str" cm="1">
        <f t="array" ref="S1174">IFERROR("IEA PRODUCT: " &amp; getlist(R1174,'Pri flows'!$I$3:$J$68,2),"")</f>
        <v/>
      </c>
      <c r="T1174" t="s">
        <v>109</v>
      </c>
      <c r="V1174" t="str">
        <f t="shared" si="21"/>
        <v/>
      </c>
    </row>
    <row r="1175" spans="2:22">
      <c r="B1175" t="s">
        <v>3347</v>
      </c>
      <c r="C1175" t="s">
        <v>296</v>
      </c>
      <c r="D1175" t="s">
        <v>34</v>
      </c>
      <c r="E1175" t="s">
        <v>143</v>
      </c>
      <c r="F1175" s="8">
        <v>1</v>
      </c>
      <c r="G1175">
        <v>1</v>
      </c>
      <c r="H1175">
        <v>1</v>
      </c>
      <c r="R1175" t="str">
        <f>IF(COUNTIF($R$5:R1174,D1175)=0,D1175,"\I:")</f>
        <v>\I:</v>
      </c>
      <c r="S1175" t="str" cm="1">
        <f t="array" ref="S1175">IFERROR("IEA PRODUCT: " &amp; getlist(R1175,'Pri flows'!$I$3:$J$68,2),"")</f>
        <v/>
      </c>
      <c r="T1175" t="s">
        <v>109</v>
      </c>
      <c r="V1175" t="str">
        <f t="shared" si="21"/>
        <v/>
      </c>
    </row>
    <row r="1176" spans="2:22">
      <c r="B1176" t="s">
        <v>3347</v>
      </c>
      <c r="C1176" t="s">
        <v>297</v>
      </c>
      <c r="D1176" t="s">
        <v>39</v>
      </c>
      <c r="E1176" t="s">
        <v>138</v>
      </c>
      <c r="F1176" s="8">
        <v>1</v>
      </c>
      <c r="G1176">
        <v>1</v>
      </c>
      <c r="H1176">
        <v>1</v>
      </c>
      <c r="R1176" t="str">
        <f>IF(COUNTIF($R$5:R1175,D1176)=0,D1176,"\I:")</f>
        <v>\I:</v>
      </c>
      <c r="S1176" t="str" cm="1">
        <f t="array" ref="S1176">IFERROR("IEA PRODUCT: " &amp; getlist(R1176,'Pri flows'!$I$3:$J$68,2),"")</f>
        <v/>
      </c>
      <c r="T1176" t="s">
        <v>109</v>
      </c>
      <c r="V1176" t="str">
        <f t="shared" si="21"/>
        <v/>
      </c>
    </row>
    <row r="1177" spans="2:22">
      <c r="B1177" t="s">
        <v>3347</v>
      </c>
      <c r="C1177" t="s">
        <v>298</v>
      </c>
      <c r="D1177" t="s">
        <v>41</v>
      </c>
      <c r="E1177" t="s">
        <v>139</v>
      </c>
      <c r="F1177" s="8">
        <v>0.995</v>
      </c>
      <c r="G1177">
        <v>1</v>
      </c>
      <c r="H1177">
        <v>1</v>
      </c>
      <c r="R1177" t="str">
        <f>IF(COUNTIF($R$5:R1176,D1177)=0,D1177,"\I:")</f>
        <v>\I:</v>
      </c>
      <c r="S1177" t="str" cm="1">
        <f t="array" ref="S1177">IFERROR("IEA PRODUCT: " &amp; getlist(R1177,'Pri flows'!$I$3:$J$68,2),"")</f>
        <v/>
      </c>
      <c r="T1177" t="s">
        <v>109</v>
      </c>
      <c r="V1177" t="str">
        <f t="shared" si="21"/>
        <v/>
      </c>
    </row>
    <row r="1178" spans="2:22">
      <c r="B1178" t="s">
        <v>3347</v>
      </c>
      <c r="D1178" t="s">
        <v>43</v>
      </c>
      <c r="E1178" t="s">
        <v>139</v>
      </c>
      <c r="F1178" s="8">
        <v>5.0000000000000001E-3</v>
      </c>
      <c r="R1178" t="str">
        <f>IF(COUNTIF($R$5:R1177,D1178)=0,D1178,"\I:")</f>
        <v>\I:</v>
      </c>
      <c r="S1178" t="str" cm="1">
        <f t="array" ref="S1178">IFERROR("IEA PRODUCT: " &amp; getlist(R1178,'Pri flows'!$I$3:$J$68,2),"")</f>
        <v/>
      </c>
      <c r="T1178" t="s">
        <v>109</v>
      </c>
      <c r="V1178" t="str">
        <f t="shared" si="21"/>
        <v/>
      </c>
    </row>
    <row r="1179" spans="2:22">
      <c r="B1179" t="s">
        <v>3347</v>
      </c>
      <c r="C1179" t="s">
        <v>522</v>
      </c>
      <c r="D1179" t="s">
        <v>503</v>
      </c>
      <c r="E1179" t="s">
        <v>523</v>
      </c>
      <c r="F1179" s="8">
        <v>1</v>
      </c>
      <c r="G1179">
        <v>1</v>
      </c>
      <c r="H1179">
        <v>1</v>
      </c>
      <c r="R1179" t="str">
        <f>IF(COUNTIF($R$5:R1178,D1179)=0,D1179,"\I:")</f>
        <v>\I:</v>
      </c>
      <c r="S1179" t="str" cm="1">
        <f t="array" ref="S1179">IFERROR("IEA PRODUCT: " &amp; getlist(R1179,'Pri flows'!$I$3:$J$68,2),"")</f>
        <v/>
      </c>
      <c r="T1179" t="s">
        <v>109</v>
      </c>
      <c r="V1179" t="str">
        <f t="shared" si="21"/>
        <v/>
      </c>
    </row>
    <row r="1180" spans="2:22">
      <c r="B1180" t="s">
        <v>3347</v>
      </c>
      <c r="C1180" t="s">
        <v>300</v>
      </c>
      <c r="D1180" t="s">
        <v>16</v>
      </c>
      <c r="E1180" t="s">
        <v>128</v>
      </c>
      <c r="F1180" s="8">
        <v>1</v>
      </c>
      <c r="G1180">
        <v>1</v>
      </c>
      <c r="H1180">
        <v>1</v>
      </c>
      <c r="R1180" t="str">
        <f>IF(COUNTIF($R$5:R1179,D1180)=0,D1180,"\I:")</f>
        <v>\I:</v>
      </c>
      <c r="S1180" t="str" cm="1">
        <f t="array" ref="S1180">IFERROR("IEA PRODUCT: " &amp; getlist(R1180,'Pri flows'!$I$3:$J$68,2),"")</f>
        <v/>
      </c>
      <c r="T1180" t="s">
        <v>109</v>
      </c>
      <c r="V1180" t="str">
        <f t="shared" si="21"/>
        <v/>
      </c>
    </row>
    <row r="1181" spans="2:22">
      <c r="B1181" t="s">
        <v>3347</v>
      </c>
      <c r="C1181" t="s">
        <v>301</v>
      </c>
      <c r="D1181" t="s">
        <v>32</v>
      </c>
      <c r="E1181" t="s">
        <v>122</v>
      </c>
      <c r="F1181" s="8">
        <v>0.98199999999999998</v>
      </c>
      <c r="G1181">
        <v>1</v>
      </c>
      <c r="H1181">
        <v>1</v>
      </c>
      <c r="R1181" t="str">
        <f>IF(COUNTIF($R$5:R1180,D1181)=0,D1181,"\I:")</f>
        <v>\I:</v>
      </c>
      <c r="S1181" t="str" cm="1">
        <f t="array" ref="S1181">IFERROR("IEA PRODUCT: " &amp; getlist(R1181,'Pri flows'!$I$3:$J$68,2),"")</f>
        <v/>
      </c>
      <c r="T1181" t="s">
        <v>109</v>
      </c>
      <c r="V1181" t="str">
        <f t="shared" si="21"/>
        <v/>
      </c>
    </row>
    <row r="1182" spans="2:22">
      <c r="B1182" t="s">
        <v>3347</v>
      </c>
      <c r="D1182" t="s">
        <v>55</v>
      </c>
      <c r="E1182" t="s">
        <v>122</v>
      </c>
      <c r="F1182" s="8">
        <v>1.7999999999999999E-2</v>
      </c>
      <c r="R1182" t="str">
        <f>IF(COUNTIF($R$5:R1181,D1182)=0,D1182,"\I:")</f>
        <v>\I:</v>
      </c>
      <c r="S1182" t="str" cm="1">
        <f t="array" ref="S1182">IFERROR("IEA PRODUCT: " &amp; getlist(R1182,'Pri flows'!$I$3:$J$68,2),"")</f>
        <v/>
      </c>
      <c r="T1182" t="s">
        <v>109</v>
      </c>
      <c r="V1182" t="str">
        <f t="shared" si="21"/>
        <v/>
      </c>
    </row>
    <row r="1183" spans="2:22">
      <c r="B1183" t="s">
        <v>3347</v>
      </c>
      <c r="C1183" t="s">
        <v>302</v>
      </c>
      <c r="D1183" t="s">
        <v>15</v>
      </c>
      <c r="E1183" t="s">
        <v>124</v>
      </c>
      <c r="F1183" s="8">
        <v>0.71499999999999997</v>
      </c>
      <c r="G1183">
        <v>1</v>
      </c>
      <c r="H1183">
        <v>1</v>
      </c>
      <c r="R1183" t="str">
        <f>IF(COUNTIF($R$5:R1182,D1183)=0,D1183,"\I:")</f>
        <v>\I:</v>
      </c>
      <c r="S1183" t="str" cm="1">
        <f t="array" ref="S1183">IFERROR("IEA PRODUCT: " &amp; getlist(R1183,'Pri flows'!$I$3:$J$68,2),"")</f>
        <v/>
      </c>
      <c r="T1183" t="s">
        <v>109</v>
      </c>
      <c r="V1183" t="str">
        <f t="shared" si="21"/>
        <v/>
      </c>
    </row>
    <row r="1184" spans="2:22">
      <c r="B1184" t="s">
        <v>3347</v>
      </c>
      <c r="D1184" t="s">
        <v>118</v>
      </c>
      <c r="E1184" t="s">
        <v>124</v>
      </c>
      <c r="F1184" s="8">
        <v>0.16500000000000001</v>
      </c>
      <c r="R1184" t="str">
        <f>IF(COUNTIF($R$5:R1183,D1184)=0,D1184,"\I:")</f>
        <v>\I:</v>
      </c>
      <c r="S1184" t="str" cm="1">
        <f t="array" ref="S1184">IFERROR("IEA PRODUCT: " &amp; getlist(R1184,'Pri flows'!$I$3:$J$68,2),"")</f>
        <v/>
      </c>
      <c r="T1184" t="s">
        <v>109</v>
      </c>
      <c r="V1184" t="str">
        <f t="shared" si="21"/>
        <v/>
      </c>
    </row>
    <row r="1185" spans="2:22">
      <c r="B1185" t="s">
        <v>3347</v>
      </c>
      <c r="D1185" t="s">
        <v>6</v>
      </c>
      <c r="E1185" t="s">
        <v>124</v>
      </c>
      <c r="F1185" s="8">
        <v>0.10299999999999999</v>
      </c>
      <c r="R1185" t="str">
        <f>IF(COUNTIF($R$5:R1184,D1185)=0,D1185,"\I:")</f>
        <v>\I:</v>
      </c>
      <c r="S1185" t="str" cm="1">
        <f t="array" ref="S1185">IFERROR("IEA PRODUCT: " &amp; getlist(R1185,'Pri flows'!$I$3:$J$68,2),"")</f>
        <v/>
      </c>
      <c r="T1185" t="s">
        <v>109</v>
      </c>
      <c r="V1185" t="str">
        <f t="shared" si="21"/>
        <v/>
      </c>
    </row>
    <row r="1186" spans="2:22">
      <c r="B1186" t="s">
        <v>3347</v>
      </c>
      <c r="D1186" t="s">
        <v>117</v>
      </c>
      <c r="E1186" t="s">
        <v>124</v>
      </c>
      <c r="F1186" s="8">
        <v>1.7000000000000001E-2</v>
      </c>
      <c r="R1186" t="str">
        <f>IF(COUNTIF($R$5:R1185,D1186)=0,D1186,"\I:")</f>
        <v>\I:</v>
      </c>
      <c r="S1186" t="str" cm="1">
        <f t="array" ref="S1186">IFERROR("IEA PRODUCT: " &amp; getlist(R1186,'Pri flows'!$I$3:$J$68,2),"")</f>
        <v/>
      </c>
      <c r="T1186" t="s">
        <v>109</v>
      </c>
      <c r="V1186" t="str">
        <f t="shared" si="21"/>
        <v/>
      </c>
    </row>
    <row r="1187" spans="2:22">
      <c r="B1187" t="s">
        <v>3347</v>
      </c>
      <c r="C1187" t="s">
        <v>303</v>
      </c>
      <c r="D1187" t="s">
        <v>19</v>
      </c>
      <c r="E1187" t="s">
        <v>131</v>
      </c>
      <c r="F1187" s="8">
        <v>1</v>
      </c>
      <c r="G1187">
        <v>1</v>
      </c>
      <c r="H1187">
        <v>1</v>
      </c>
      <c r="R1187" t="str">
        <f>IF(COUNTIF($R$5:R1186,D1187)=0,D1187,"\I:")</f>
        <v>\I:</v>
      </c>
      <c r="S1187" t="str" cm="1">
        <f t="array" ref="S1187">IFERROR("IEA PRODUCT: " &amp; getlist(R1187,'Pri flows'!$I$3:$J$68,2),"")</f>
        <v/>
      </c>
      <c r="T1187" t="s">
        <v>109</v>
      </c>
      <c r="V1187" t="str">
        <f t="shared" si="21"/>
        <v/>
      </c>
    </row>
    <row r="1188" spans="2:22">
      <c r="B1188" t="s">
        <v>3347</v>
      </c>
      <c r="C1188" t="s">
        <v>304</v>
      </c>
      <c r="D1188" t="s">
        <v>5</v>
      </c>
      <c r="E1188" t="s">
        <v>127</v>
      </c>
      <c r="F1188" s="8">
        <v>1</v>
      </c>
      <c r="G1188">
        <v>1</v>
      </c>
      <c r="H1188">
        <v>1</v>
      </c>
      <c r="R1188" t="str">
        <f>IF(COUNTIF($R$5:R1187,D1188)=0,D1188,"\I:")</f>
        <v>\I:</v>
      </c>
      <c r="S1188" t="str" cm="1">
        <f t="array" ref="S1188">IFERROR("IEA PRODUCT: " &amp; getlist(R1188,'Pri flows'!$I$3:$J$68,2),"")</f>
        <v/>
      </c>
      <c r="T1188" t="s">
        <v>109</v>
      </c>
      <c r="V1188" t="str">
        <f t="shared" si="21"/>
        <v/>
      </c>
    </row>
    <row r="1189" spans="2:22">
      <c r="B1189" t="s">
        <v>3347</v>
      </c>
      <c r="C1189" t="s">
        <v>305</v>
      </c>
      <c r="D1189" t="s">
        <v>29</v>
      </c>
      <c r="E1189" t="s">
        <v>129</v>
      </c>
      <c r="F1189" s="8">
        <v>1</v>
      </c>
      <c r="G1189">
        <v>1</v>
      </c>
      <c r="H1189">
        <v>1</v>
      </c>
      <c r="R1189" t="str">
        <f>IF(COUNTIF($R$5:R1188,D1189)=0,D1189,"\I:")</f>
        <v>\I:</v>
      </c>
      <c r="S1189" t="str" cm="1">
        <f t="array" ref="S1189">IFERROR("IEA PRODUCT: " &amp; getlist(R1189,'Pri flows'!$I$3:$J$68,2),"")</f>
        <v/>
      </c>
      <c r="T1189" t="s">
        <v>109</v>
      </c>
      <c r="V1189" t="str">
        <f t="shared" si="21"/>
        <v/>
      </c>
    </row>
    <row r="1190" spans="2:22">
      <c r="B1190" t="s">
        <v>3347</v>
      </c>
      <c r="C1190" t="s">
        <v>306</v>
      </c>
      <c r="D1190" t="s">
        <v>39</v>
      </c>
      <c r="E1190" t="s">
        <v>126</v>
      </c>
      <c r="F1190" s="8">
        <v>0.997</v>
      </c>
      <c r="G1190">
        <v>1</v>
      </c>
      <c r="H1190">
        <v>1</v>
      </c>
      <c r="R1190" t="str">
        <f>IF(COUNTIF($R$5:R1189,D1190)=0,D1190,"\I:")</f>
        <v>\I:</v>
      </c>
      <c r="S1190" t="str" cm="1">
        <f t="array" ref="S1190">IFERROR("IEA PRODUCT: " &amp; getlist(R1190,'Pri flows'!$I$3:$J$68,2),"")</f>
        <v/>
      </c>
      <c r="T1190" t="s">
        <v>109</v>
      </c>
      <c r="V1190" t="str">
        <f t="shared" si="21"/>
        <v/>
      </c>
    </row>
    <row r="1191" spans="2:22">
      <c r="B1191" t="s">
        <v>3347</v>
      </c>
      <c r="D1191" t="s">
        <v>24</v>
      </c>
      <c r="E1191" t="s">
        <v>126</v>
      </c>
      <c r="F1191" s="8">
        <v>3.0000000000000001E-3</v>
      </c>
      <c r="R1191" t="str">
        <f>IF(COUNTIF($R$5:R1190,D1191)=0,D1191,"\I:")</f>
        <v>\I:</v>
      </c>
      <c r="S1191" t="str" cm="1">
        <f t="array" ref="S1191">IFERROR("IEA PRODUCT: " &amp; getlist(R1191,'Pri flows'!$I$3:$J$68,2),"")</f>
        <v/>
      </c>
      <c r="T1191" t="s">
        <v>109</v>
      </c>
      <c r="V1191" t="str">
        <f t="shared" si="21"/>
        <v/>
      </c>
    </row>
    <row r="1192" spans="2:22">
      <c r="B1192" t="s">
        <v>3347</v>
      </c>
      <c r="C1192" t="s">
        <v>307</v>
      </c>
      <c r="D1192" t="s">
        <v>58</v>
      </c>
      <c r="E1192" t="s">
        <v>123</v>
      </c>
      <c r="F1192" s="8">
        <v>0.625</v>
      </c>
      <c r="G1192">
        <v>1</v>
      </c>
      <c r="H1192">
        <v>1</v>
      </c>
      <c r="R1192" t="str">
        <f>IF(COUNTIF($R$5:R1191,D1192)=0,D1192,"\I:")</f>
        <v>\I:</v>
      </c>
      <c r="S1192" t="str" cm="1">
        <f t="array" ref="S1192">IFERROR("IEA PRODUCT: " &amp; getlist(R1192,'Pri flows'!$I$3:$J$68,2),"")</f>
        <v/>
      </c>
      <c r="T1192" t="s">
        <v>109</v>
      </c>
      <c r="V1192" t="str">
        <f t="shared" si="21"/>
        <v/>
      </c>
    </row>
    <row r="1193" spans="2:22">
      <c r="B1193" t="s">
        <v>3347</v>
      </c>
      <c r="D1193" t="s">
        <v>54</v>
      </c>
      <c r="E1193" t="s">
        <v>123</v>
      </c>
      <c r="F1193" s="8">
        <v>0.32800000000000001</v>
      </c>
      <c r="R1193" t="str">
        <f>IF(COUNTIF($R$5:R1192,D1193)=0,D1193,"\I:")</f>
        <v>\I:</v>
      </c>
      <c r="S1193" t="str" cm="1">
        <f t="array" ref="S1193">IFERROR("IEA PRODUCT: " &amp; getlist(R1193,'Pri flows'!$I$3:$J$68,2),"")</f>
        <v/>
      </c>
      <c r="T1193" t="s">
        <v>109</v>
      </c>
      <c r="V1193" t="str">
        <f t="shared" si="21"/>
        <v/>
      </c>
    </row>
    <row r="1194" spans="2:22">
      <c r="B1194" t="s">
        <v>3347</v>
      </c>
      <c r="D1194" t="s">
        <v>50</v>
      </c>
      <c r="E1194" t="s">
        <v>123</v>
      </c>
      <c r="F1194" s="8">
        <v>4.7E-2</v>
      </c>
      <c r="R1194" t="str">
        <f>IF(COUNTIF($R$5:R1193,D1194)=0,D1194,"\I:")</f>
        <v>\I:</v>
      </c>
      <c r="S1194" t="str" cm="1">
        <f t="array" ref="S1194">IFERROR("IEA PRODUCT: " &amp; getlist(R1194,'Pri flows'!$I$3:$J$68,2),"")</f>
        <v/>
      </c>
      <c r="T1194" t="s">
        <v>109</v>
      </c>
      <c r="V1194" t="str">
        <f t="shared" si="21"/>
        <v/>
      </c>
    </row>
    <row r="1195" spans="2:22">
      <c r="B1195" t="s">
        <v>3347</v>
      </c>
      <c r="C1195" t="s">
        <v>308</v>
      </c>
      <c r="D1195" t="s">
        <v>57</v>
      </c>
      <c r="E1195" t="s">
        <v>132</v>
      </c>
      <c r="F1195" s="8">
        <v>1</v>
      </c>
      <c r="G1195">
        <v>1</v>
      </c>
      <c r="H1195">
        <v>1</v>
      </c>
      <c r="R1195" t="str">
        <f>IF(COUNTIF($R$5:R1194,D1195)=0,D1195,"\I:")</f>
        <v>\I:</v>
      </c>
      <c r="S1195" t="str" cm="1">
        <f t="array" ref="S1195">IFERROR("IEA PRODUCT: " &amp; getlist(R1195,'Pri flows'!$I$3:$J$68,2),"")</f>
        <v/>
      </c>
      <c r="T1195" t="s">
        <v>109</v>
      </c>
      <c r="V1195" t="str">
        <f t="shared" si="21"/>
        <v/>
      </c>
    </row>
    <row r="1196" spans="2:22">
      <c r="B1196" t="s">
        <v>3347</v>
      </c>
      <c r="C1196" t="s">
        <v>309</v>
      </c>
      <c r="D1196" t="s">
        <v>41</v>
      </c>
      <c r="E1196" t="s">
        <v>133</v>
      </c>
      <c r="F1196" s="8">
        <v>0.69199999999999995</v>
      </c>
      <c r="G1196">
        <v>1</v>
      </c>
      <c r="H1196">
        <v>1</v>
      </c>
      <c r="R1196" t="str">
        <f>IF(COUNTIF($R$5:R1195,D1196)=0,D1196,"\I:")</f>
        <v>\I:</v>
      </c>
      <c r="S1196" t="str" cm="1">
        <f t="array" ref="S1196">IFERROR("IEA PRODUCT: " &amp; getlist(R1196,'Pri flows'!$I$3:$J$68,2),"")</f>
        <v/>
      </c>
      <c r="T1196" t="s">
        <v>109</v>
      </c>
      <c r="V1196" t="str">
        <f t="shared" si="21"/>
        <v/>
      </c>
    </row>
    <row r="1197" spans="2:22">
      <c r="B1197" t="s">
        <v>3347</v>
      </c>
      <c r="D1197" t="s">
        <v>34</v>
      </c>
      <c r="E1197" t="s">
        <v>133</v>
      </c>
      <c r="F1197" s="8">
        <v>0.307</v>
      </c>
      <c r="R1197" t="str">
        <f>IF(COUNTIF($R$5:R1196,D1197)=0,D1197,"\I:")</f>
        <v>\I:</v>
      </c>
      <c r="S1197" t="str" cm="1">
        <f t="array" ref="S1197">IFERROR("IEA PRODUCT: " &amp; getlist(R1197,'Pri flows'!$I$3:$J$68,2),"")</f>
        <v/>
      </c>
      <c r="T1197" t="s">
        <v>109</v>
      </c>
      <c r="V1197" t="str">
        <f t="shared" si="21"/>
        <v/>
      </c>
    </row>
    <row r="1198" spans="2:22">
      <c r="B1198" t="s">
        <v>3347</v>
      </c>
      <c r="C1198" t="s">
        <v>310</v>
      </c>
      <c r="D1198" t="s">
        <v>9</v>
      </c>
      <c r="E1198" t="s">
        <v>10</v>
      </c>
      <c r="F1198" s="8">
        <v>1</v>
      </c>
      <c r="G1198">
        <v>1</v>
      </c>
      <c r="H1198">
        <v>1</v>
      </c>
      <c r="R1198" t="str">
        <f>IF(COUNTIF($R$5:R1197,D1198)=0,D1198,"\I:")</f>
        <v>\I:</v>
      </c>
      <c r="S1198" t="str" cm="1">
        <f t="array" ref="S1198">IFERROR("IEA PRODUCT: " &amp; getlist(R1198,'Pri flows'!$I$3:$J$68,2),"")</f>
        <v/>
      </c>
      <c r="T1198" t="s">
        <v>109</v>
      </c>
      <c r="V1198" t="str">
        <f t="shared" si="21"/>
        <v/>
      </c>
    </row>
    <row r="1199" spans="2:22">
      <c r="B1199" t="s">
        <v>3347</v>
      </c>
      <c r="C1199" t="s">
        <v>311</v>
      </c>
      <c r="D1199" t="s">
        <v>12</v>
      </c>
      <c r="E1199" t="s">
        <v>13</v>
      </c>
      <c r="F1199" s="8">
        <v>1</v>
      </c>
      <c r="G1199">
        <v>1</v>
      </c>
      <c r="H1199">
        <v>1</v>
      </c>
      <c r="R1199" t="str">
        <f>IF(COUNTIF($R$5:R1198,D1199)=0,D1199,"\I:")</f>
        <v>\I:</v>
      </c>
      <c r="S1199" t="str" cm="1">
        <f t="array" ref="S1199">IFERROR("IEA PRODUCT: " &amp; getlist(R1199,'Pri flows'!$I$3:$J$68,2),"")</f>
        <v/>
      </c>
      <c r="T1199" t="s">
        <v>109</v>
      </c>
      <c r="V1199" t="str">
        <f t="shared" si="21"/>
        <v/>
      </c>
    </row>
    <row r="1200" spans="2:22">
      <c r="B1200" t="s">
        <v>3347</v>
      </c>
      <c r="C1200" t="s">
        <v>313</v>
      </c>
      <c r="D1200" t="s">
        <v>6</v>
      </c>
      <c r="E1200" t="s">
        <v>7</v>
      </c>
      <c r="F1200" s="8">
        <v>1</v>
      </c>
      <c r="G1200">
        <v>1</v>
      </c>
      <c r="H1200">
        <v>1</v>
      </c>
      <c r="R1200" t="str">
        <f>IF(COUNTIF($R$5:R1199,D1200)=0,D1200,"\I:")</f>
        <v>\I:</v>
      </c>
      <c r="S1200" t="str" cm="1">
        <f t="array" ref="S1200">IFERROR("IEA PRODUCT: " &amp; getlist(R1200,'Pri flows'!$I$3:$J$68,2),"")</f>
        <v/>
      </c>
      <c r="T1200" t="s">
        <v>109</v>
      </c>
      <c r="V1200" t="str">
        <f t="shared" si="21"/>
        <v/>
      </c>
    </row>
    <row r="1201" spans="2:22">
      <c r="B1201" t="s">
        <v>3347</v>
      </c>
      <c r="C1201" t="s">
        <v>314</v>
      </c>
      <c r="D1201" t="s">
        <v>41</v>
      </c>
      <c r="E1201" t="s">
        <v>42</v>
      </c>
      <c r="F1201" s="8">
        <v>1</v>
      </c>
      <c r="G1201">
        <v>1</v>
      </c>
      <c r="H1201">
        <v>1</v>
      </c>
      <c r="R1201" t="str">
        <f>IF(COUNTIF($R$5:R1200,D1201)=0,D1201,"\I:")</f>
        <v>\I:</v>
      </c>
      <c r="S1201" t="str" cm="1">
        <f t="array" ref="S1201">IFERROR("IEA PRODUCT: " &amp; getlist(R1201,'Pri flows'!$I$3:$J$68,2),"")</f>
        <v/>
      </c>
      <c r="T1201" t="s">
        <v>109</v>
      </c>
      <c r="V1201" t="str">
        <f t="shared" si="21"/>
        <v/>
      </c>
    </row>
    <row r="1202" spans="2:22">
      <c r="B1202" t="s">
        <v>3347</v>
      </c>
      <c r="C1202" t="s">
        <v>315</v>
      </c>
      <c r="D1202" t="s">
        <v>5</v>
      </c>
      <c r="E1202" t="s">
        <v>22</v>
      </c>
      <c r="F1202" s="8">
        <v>1</v>
      </c>
      <c r="G1202">
        <v>1</v>
      </c>
      <c r="H1202">
        <v>1</v>
      </c>
      <c r="R1202" t="str">
        <f>IF(COUNTIF($R$5:R1201,D1202)=0,D1202,"\I:")</f>
        <v>\I:</v>
      </c>
      <c r="S1202" t="str" cm="1">
        <f t="array" ref="S1202">IFERROR("IEA PRODUCT: " &amp; getlist(R1202,'Pri flows'!$I$3:$J$68,2),"")</f>
        <v/>
      </c>
      <c r="T1202" t="s">
        <v>109</v>
      </c>
      <c r="V1202" t="str">
        <f t="shared" si="21"/>
        <v/>
      </c>
    </row>
    <row r="1203" spans="2:22">
      <c r="B1203" t="s">
        <v>3347</v>
      </c>
      <c r="C1203" t="s">
        <v>316</v>
      </c>
      <c r="D1203" t="s">
        <v>43</v>
      </c>
      <c r="E1203" t="s">
        <v>44</v>
      </c>
      <c r="F1203" s="8">
        <v>0.999</v>
      </c>
      <c r="G1203">
        <v>1</v>
      </c>
      <c r="H1203">
        <v>1</v>
      </c>
      <c r="R1203" t="str">
        <f>IF(COUNTIF($R$5:R1202,D1203)=0,D1203,"\I:")</f>
        <v>\I:</v>
      </c>
      <c r="S1203" t="str" cm="1">
        <f t="array" ref="S1203">IFERROR("IEA PRODUCT: " &amp; getlist(R1203,'Pri flows'!$I$3:$J$68,2),"")</f>
        <v/>
      </c>
      <c r="T1203" t="s">
        <v>109</v>
      </c>
      <c r="V1203" t="str">
        <f t="shared" si="21"/>
        <v/>
      </c>
    </row>
    <row r="1204" spans="2:22">
      <c r="B1204" t="s">
        <v>3347</v>
      </c>
      <c r="D1204" t="s">
        <v>36</v>
      </c>
      <c r="E1204" t="s">
        <v>44</v>
      </c>
      <c r="F1204" s="8">
        <v>1E-3</v>
      </c>
      <c r="R1204" t="str">
        <f>IF(COUNTIF($R$5:R1203,D1204)=0,D1204,"\I:")</f>
        <v>\I:</v>
      </c>
      <c r="S1204" t="str" cm="1">
        <f t="array" ref="S1204">IFERROR("IEA PRODUCT: " &amp; getlist(R1204,'Pri flows'!$I$3:$J$68,2),"")</f>
        <v/>
      </c>
      <c r="T1204" t="s">
        <v>109</v>
      </c>
      <c r="V1204" t="str">
        <f t="shared" si="21"/>
        <v/>
      </c>
    </row>
    <row r="1205" spans="2:22">
      <c r="B1205" t="s">
        <v>3347</v>
      </c>
      <c r="C1205" t="s">
        <v>317</v>
      </c>
      <c r="D1205" t="s">
        <v>58</v>
      </c>
      <c r="E1205" t="s">
        <v>51</v>
      </c>
      <c r="F1205" s="8">
        <v>1</v>
      </c>
      <c r="G1205">
        <v>1</v>
      </c>
      <c r="H1205">
        <v>1</v>
      </c>
      <c r="R1205" t="str">
        <f>IF(COUNTIF($R$5:R1204,D1205)=0,D1205,"\I:")</f>
        <v>\I:</v>
      </c>
      <c r="S1205" t="str" cm="1">
        <f t="array" ref="S1205">IFERROR("IEA PRODUCT: " &amp; getlist(R1205,'Pri flows'!$I$3:$J$68,2),"")</f>
        <v/>
      </c>
      <c r="T1205" t="s">
        <v>109</v>
      </c>
      <c r="V1205" t="str">
        <f t="shared" si="21"/>
        <v/>
      </c>
    </row>
    <row r="1206" spans="2:22">
      <c r="B1206" t="s">
        <v>3347</v>
      </c>
      <c r="C1206" t="s">
        <v>318</v>
      </c>
      <c r="D1206" t="s">
        <v>45</v>
      </c>
      <c r="E1206" t="s">
        <v>46</v>
      </c>
      <c r="F1206" s="8">
        <v>1</v>
      </c>
      <c r="G1206">
        <v>1</v>
      </c>
      <c r="H1206">
        <v>1</v>
      </c>
      <c r="R1206" t="str">
        <f>IF(COUNTIF($R$5:R1205,D1206)=0,D1206,"\I:")</f>
        <v>\I:</v>
      </c>
      <c r="S1206" t="str" cm="1">
        <f t="array" ref="S1206">IFERROR("IEA PRODUCT: " &amp; getlist(R1206,'Pri flows'!$I$3:$J$68,2),"")</f>
        <v/>
      </c>
      <c r="T1206" t="s">
        <v>109</v>
      </c>
      <c r="V1206" t="str">
        <f t="shared" si="21"/>
        <v/>
      </c>
    </row>
    <row r="1207" spans="2:22">
      <c r="B1207" t="s">
        <v>3347</v>
      </c>
      <c r="C1207" t="s">
        <v>319</v>
      </c>
      <c r="D1207" t="s">
        <v>34</v>
      </c>
      <c r="E1207" t="s">
        <v>35</v>
      </c>
      <c r="F1207" s="8">
        <v>1</v>
      </c>
      <c r="G1207">
        <v>1</v>
      </c>
      <c r="H1207">
        <v>1</v>
      </c>
      <c r="R1207" t="str">
        <f>IF(COUNTIF($R$5:R1206,D1207)=0,D1207,"\I:")</f>
        <v>\I:</v>
      </c>
      <c r="S1207" t="str" cm="1">
        <f t="array" ref="S1207">IFERROR("IEA PRODUCT: " &amp; getlist(R1207,'Pri flows'!$I$3:$J$68,2),"")</f>
        <v/>
      </c>
      <c r="T1207" t="s">
        <v>109</v>
      </c>
      <c r="V1207" t="str">
        <f t="shared" si="21"/>
        <v/>
      </c>
    </row>
    <row r="1208" spans="2:22">
      <c r="B1208" t="s">
        <v>3347</v>
      </c>
      <c r="C1208" t="s">
        <v>320</v>
      </c>
      <c r="D1208" t="s">
        <v>39</v>
      </c>
      <c r="E1208" t="s">
        <v>25</v>
      </c>
      <c r="F1208" s="8">
        <v>0.99399999999999999</v>
      </c>
      <c r="G1208">
        <v>1</v>
      </c>
      <c r="H1208">
        <v>1</v>
      </c>
      <c r="R1208" t="str">
        <f>IF(COUNTIF($R$5:R1207,D1208)=0,D1208,"\I:")</f>
        <v>\I:</v>
      </c>
      <c r="S1208" t="str" cm="1">
        <f t="array" ref="S1208">IFERROR("IEA PRODUCT: " &amp; getlist(R1208,'Pri flows'!$I$3:$J$68,2),"")</f>
        <v/>
      </c>
      <c r="T1208" t="s">
        <v>109</v>
      </c>
      <c r="V1208" t="str">
        <f t="shared" si="21"/>
        <v/>
      </c>
    </row>
    <row r="1209" spans="2:22">
      <c r="B1209" t="s">
        <v>3347</v>
      </c>
      <c r="D1209" t="s">
        <v>11</v>
      </c>
      <c r="E1209" t="s">
        <v>25</v>
      </c>
      <c r="F1209" s="8">
        <v>6.0000000000000001E-3</v>
      </c>
      <c r="R1209" t="str">
        <f>IF(COUNTIF($R$5:R1208,D1209)=0,D1209,"\I:")</f>
        <v>\I:</v>
      </c>
      <c r="S1209" t="str" cm="1">
        <f t="array" ref="S1209">IFERROR("IEA PRODUCT: " &amp; getlist(R1209,'Pri flows'!$I$3:$J$68,2),"")</f>
        <v/>
      </c>
      <c r="T1209" t="s">
        <v>109</v>
      </c>
      <c r="V1209" t="str">
        <f t="shared" si="21"/>
        <v/>
      </c>
    </row>
    <row r="1210" spans="2:22">
      <c r="B1210" t="s">
        <v>3348</v>
      </c>
      <c r="C1210" t="s">
        <v>249</v>
      </c>
      <c r="D1210" t="s">
        <v>55</v>
      </c>
      <c r="E1210" t="s">
        <v>191</v>
      </c>
      <c r="F1210" s="8">
        <v>0.82399999999999995</v>
      </c>
      <c r="G1210">
        <v>1</v>
      </c>
      <c r="H1210">
        <v>1</v>
      </c>
      <c r="R1210" t="str">
        <f>IF(COUNTIF($R$5:R1209,D1210)=0,D1210,"\I:")</f>
        <v>\I:</v>
      </c>
      <c r="S1210" t="str" cm="1">
        <f t="array" ref="S1210">IFERROR("IEA PRODUCT: " &amp; getlist(R1210,'Pri flows'!$I$3:$J$68,2),"")</f>
        <v/>
      </c>
      <c r="T1210" t="s">
        <v>109</v>
      </c>
      <c r="V1210" t="str">
        <f t="shared" si="21"/>
        <v/>
      </c>
    </row>
    <row r="1211" spans="2:22">
      <c r="B1211" t="s">
        <v>3348</v>
      </c>
      <c r="D1211" t="s">
        <v>9</v>
      </c>
      <c r="E1211" t="s">
        <v>191</v>
      </c>
      <c r="F1211" s="8">
        <v>0.17599999999999999</v>
      </c>
      <c r="R1211" t="str">
        <f>IF(COUNTIF($R$5:R1210,D1211)=0,D1211,"\I:")</f>
        <v>\I:</v>
      </c>
      <c r="S1211" t="str" cm="1">
        <f t="array" ref="S1211">IFERROR("IEA PRODUCT: " &amp; getlist(R1211,'Pri flows'!$I$3:$J$68,2),"")</f>
        <v/>
      </c>
      <c r="T1211" t="s">
        <v>109</v>
      </c>
      <c r="V1211" t="str">
        <f t="shared" si="21"/>
        <v/>
      </c>
    </row>
    <row r="1212" spans="2:22">
      <c r="B1212" t="s">
        <v>3348</v>
      </c>
      <c r="C1212" t="s">
        <v>250</v>
      </c>
      <c r="D1212" t="s">
        <v>6</v>
      </c>
      <c r="E1212" t="s">
        <v>189</v>
      </c>
      <c r="F1212" s="8">
        <v>0.93899999999999995</v>
      </c>
      <c r="G1212">
        <v>1</v>
      </c>
      <c r="H1212">
        <v>1</v>
      </c>
      <c r="R1212" t="str">
        <f>IF(COUNTIF($R$5:R1211,D1212)=0,D1212,"\I:")</f>
        <v>\I:</v>
      </c>
      <c r="S1212" t="str" cm="1">
        <f t="array" ref="S1212">IFERROR("IEA PRODUCT: " &amp; getlist(R1212,'Pri flows'!$I$3:$J$68,2),"")</f>
        <v/>
      </c>
      <c r="T1212" t="s">
        <v>109</v>
      </c>
      <c r="V1212" t="str">
        <f t="shared" si="21"/>
        <v/>
      </c>
    </row>
    <row r="1213" spans="2:22">
      <c r="B1213" t="s">
        <v>3348</v>
      </c>
      <c r="D1213" t="s">
        <v>15</v>
      </c>
      <c r="E1213" t="s">
        <v>189</v>
      </c>
      <c r="F1213" s="8">
        <v>6.0999999999999999E-2</v>
      </c>
      <c r="R1213" t="str">
        <f>IF(COUNTIF($R$5:R1212,D1213)=0,D1213,"\I:")</f>
        <v>\I:</v>
      </c>
      <c r="S1213" t="str" cm="1">
        <f t="array" ref="S1213">IFERROR("IEA PRODUCT: " &amp; getlist(R1213,'Pri flows'!$I$3:$J$68,2),"")</f>
        <v/>
      </c>
      <c r="T1213" t="s">
        <v>109</v>
      </c>
      <c r="V1213" t="str">
        <f t="shared" si="21"/>
        <v/>
      </c>
    </row>
    <row r="1214" spans="2:22">
      <c r="B1214" t="s">
        <v>3348</v>
      </c>
      <c r="C1214" t="s">
        <v>251</v>
      </c>
      <c r="D1214" t="s">
        <v>5</v>
      </c>
      <c r="E1214" t="s">
        <v>194</v>
      </c>
      <c r="F1214" s="8">
        <v>1</v>
      </c>
      <c r="G1214">
        <v>1</v>
      </c>
      <c r="H1214">
        <v>1</v>
      </c>
      <c r="R1214" t="str">
        <f>IF(COUNTIF($R$5:R1213,D1214)=0,D1214,"\I:")</f>
        <v>\I:</v>
      </c>
      <c r="S1214" t="str" cm="1">
        <f t="array" ref="S1214">IFERROR("IEA PRODUCT: " &amp; getlist(R1214,'Pri flows'!$I$3:$J$68,2),"")</f>
        <v/>
      </c>
      <c r="T1214" t="s">
        <v>109</v>
      </c>
      <c r="V1214" t="str">
        <f t="shared" si="21"/>
        <v/>
      </c>
    </row>
    <row r="1215" spans="2:22">
      <c r="B1215" t="s">
        <v>3348</v>
      </c>
      <c r="C1215" t="s">
        <v>252</v>
      </c>
      <c r="D1215" t="s">
        <v>27</v>
      </c>
      <c r="E1215" t="s">
        <v>195</v>
      </c>
      <c r="F1215" s="8">
        <v>1</v>
      </c>
      <c r="G1215">
        <v>1</v>
      </c>
      <c r="H1215">
        <v>1</v>
      </c>
      <c r="R1215" t="str">
        <f>IF(COUNTIF($R$5:R1214,D1215)=0,D1215,"\I:")</f>
        <v>\I:</v>
      </c>
      <c r="S1215" t="str" cm="1">
        <f t="array" ref="S1215">IFERROR("IEA PRODUCT: " &amp; getlist(R1215,'Pri flows'!$I$3:$J$68,2),"")</f>
        <v/>
      </c>
      <c r="T1215" t="s">
        <v>109</v>
      </c>
      <c r="V1215" t="str">
        <f t="shared" si="21"/>
        <v/>
      </c>
    </row>
    <row r="1216" spans="2:22">
      <c r="B1216" t="s">
        <v>3348</v>
      </c>
      <c r="C1216" t="s">
        <v>253</v>
      </c>
      <c r="D1216" t="s">
        <v>29</v>
      </c>
      <c r="E1216" t="s">
        <v>196</v>
      </c>
      <c r="F1216" s="8">
        <v>1</v>
      </c>
      <c r="G1216">
        <v>1</v>
      </c>
      <c r="H1216">
        <v>1</v>
      </c>
      <c r="R1216" t="str">
        <f>IF(COUNTIF($R$5:R1215,D1216)=0,D1216,"\I:")</f>
        <v>\I:</v>
      </c>
      <c r="S1216" t="str" cm="1">
        <f t="array" ref="S1216">IFERROR("IEA PRODUCT: " &amp; getlist(R1216,'Pri flows'!$I$3:$J$68,2),"")</f>
        <v/>
      </c>
      <c r="T1216" t="s">
        <v>109</v>
      </c>
      <c r="V1216" t="str">
        <f t="shared" si="21"/>
        <v/>
      </c>
    </row>
    <row r="1217" spans="2:22">
      <c r="B1217" t="s">
        <v>3348</v>
      </c>
      <c r="C1217" t="s">
        <v>254</v>
      </c>
      <c r="D1217" t="s">
        <v>52</v>
      </c>
      <c r="E1217" t="s">
        <v>190</v>
      </c>
      <c r="F1217" s="8">
        <v>1</v>
      </c>
      <c r="G1217">
        <v>1</v>
      </c>
      <c r="H1217">
        <v>1</v>
      </c>
      <c r="R1217" t="str">
        <f>IF(COUNTIF($R$5:R1216,D1217)=0,D1217,"\I:")</f>
        <v>\I:</v>
      </c>
      <c r="S1217" t="str" cm="1">
        <f t="array" ref="S1217">IFERROR("IEA PRODUCT: " &amp; getlist(R1217,'Pri flows'!$I$3:$J$68,2),"")</f>
        <v/>
      </c>
      <c r="T1217" t="s">
        <v>109</v>
      </c>
      <c r="V1217" t="str">
        <f t="shared" si="21"/>
        <v/>
      </c>
    </row>
    <row r="1218" spans="2:22">
      <c r="B1218" t="s">
        <v>3348</v>
      </c>
      <c r="C1218" t="s">
        <v>255</v>
      </c>
      <c r="D1218" t="s">
        <v>34</v>
      </c>
      <c r="E1218" t="s">
        <v>197</v>
      </c>
      <c r="F1218" s="8">
        <v>1</v>
      </c>
      <c r="G1218">
        <v>1</v>
      </c>
      <c r="H1218">
        <v>1</v>
      </c>
      <c r="R1218" t="str">
        <f>IF(COUNTIF($R$5:R1217,D1218)=0,D1218,"\I:")</f>
        <v>\I:</v>
      </c>
      <c r="S1218" t="str" cm="1">
        <f t="array" ref="S1218">IFERROR("IEA PRODUCT: " &amp; getlist(R1218,'Pri flows'!$I$3:$J$68,2),"")</f>
        <v/>
      </c>
      <c r="T1218" t="s">
        <v>109</v>
      </c>
      <c r="V1218" t="str">
        <f t="shared" si="21"/>
        <v/>
      </c>
    </row>
    <row r="1219" spans="2:22">
      <c r="B1219" t="s">
        <v>3348</v>
      </c>
      <c r="C1219" t="s">
        <v>256</v>
      </c>
      <c r="D1219" t="s">
        <v>39</v>
      </c>
      <c r="E1219" t="s">
        <v>192</v>
      </c>
      <c r="F1219" s="8">
        <v>0.96699999999999997</v>
      </c>
      <c r="G1219">
        <v>1</v>
      </c>
      <c r="H1219">
        <v>1</v>
      </c>
      <c r="R1219" t="str">
        <f>IF(COUNTIF($R$5:R1218,D1219)=0,D1219,"\I:")</f>
        <v>\I:</v>
      </c>
      <c r="S1219" t="str" cm="1">
        <f t="array" ref="S1219">IFERROR("IEA PRODUCT: " &amp; getlist(R1219,'Pri flows'!$I$3:$J$68,2),"")</f>
        <v/>
      </c>
      <c r="T1219" t="s">
        <v>109</v>
      </c>
      <c r="V1219" t="str">
        <f t="shared" si="21"/>
        <v/>
      </c>
    </row>
    <row r="1220" spans="2:22">
      <c r="B1220" t="s">
        <v>3348</v>
      </c>
      <c r="D1220" t="s">
        <v>11</v>
      </c>
      <c r="E1220" t="s">
        <v>192</v>
      </c>
      <c r="F1220" s="8">
        <v>3.3000000000000002E-2</v>
      </c>
      <c r="R1220" t="str">
        <f>IF(COUNTIF($R$5:R1219,D1220)=0,D1220,"\I:")</f>
        <v>\I:</v>
      </c>
      <c r="S1220" t="str" cm="1">
        <f t="array" ref="S1220">IFERROR("IEA PRODUCT: " &amp; getlist(R1220,'Pri flows'!$I$3:$J$68,2),"")</f>
        <v/>
      </c>
      <c r="T1220" t="s">
        <v>109</v>
      </c>
      <c r="V1220" t="str">
        <f t="shared" ref="V1220:V1223" si="22">IFERROR(VLOOKUP($R1220,$AJ$4:$AL$22,2,FALSE),"")</f>
        <v/>
      </c>
    </row>
    <row r="1221" spans="2:22">
      <c r="B1221" t="s">
        <v>3348</v>
      </c>
      <c r="C1221" t="s">
        <v>257</v>
      </c>
      <c r="D1221" t="s">
        <v>41</v>
      </c>
      <c r="E1221" t="s">
        <v>193</v>
      </c>
      <c r="F1221" s="8">
        <v>0.98699999999999999</v>
      </c>
      <c r="G1221">
        <v>1</v>
      </c>
      <c r="H1221">
        <v>1</v>
      </c>
      <c r="R1221" t="str">
        <f>IF(COUNTIF($R$5:R1220,D1221)=0,D1221,"\I:")</f>
        <v>\I:</v>
      </c>
      <c r="S1221" t="str" cm="1">
        <f t="array" ref="S1221">IFERROR("IEA PRODUCT: " &amp; getlist(R1221,'Pri flows'!$I$3:$J$68,2),"")</f>
        <v/>
      </c>
      <c r="T1221" t="s">
        <v>109</v>
      </c>
      <c r="V1221" t="str">
        <f t="shared" si="22"/>
        <v/>
      </c>
    </row>
    <row r="1222" spans="2:22">
      <c r="B1222" t="s">
        <v>3348</v>
      </c>
      <c r="D1222" t="s">
        <v>43</v>
      </c>
      <c r="E1222" t="s">
        <v>193</v>
      </c>
      <c r="F1222" s="8">
        <v>6.0000000000000001E-3</v>
      </c>
      <c r="R1222" t="str">
        <f>IF(COUNTIF($R$5:R1221,D1222)=0,D1222,"\I:")</f>
        <v>\I:</v>
      </c>
      <c r="S1222" t="str" cm="1">
        <f t="array" ref="S1222">IFERROR("IEA PRODUCT: " &amp; getlist(R1222,'Pri flows'!$I$3:$J$68,2),"")</f>
        <v/>
      </c>
      <c r="T1222" t="s">
        <v>109</v>
      </c>
      <c r="V1222" t="str">
        <f t="shared" si="22"/>
        <v/>
      </c>
    </row>
    <row r="1223" spans="2:22">
      <c r="B1223" t="s">
        <v>3348</v>
      </c>
      <c r="D1223" t="s">
        <v>58</v>
      </c>
      <c r="E1223" t="s">
        <v>193</v>
      </c>
      <c r="F1223" s="8">
        <v>6.0000000000000001E-3</v>
      </c>
      <c r="R1223" t="str">
        <f>IF(COUNTIF($R$5:R1222,D1223)=0,D1223,"\I:")</f>
        <v>\I:</v>
      </c>
      <c r="S1223" t="str" cm="1">
        <f t="array" ref="S1223">IFERROR("IEA PRODUCT: " &amp; getlist(R1223,'Pri flows'!$I$3:$J$68,2),"")</f>
        <v/>
      </c>
      <c r="T1223" t="s">
        <v>109</v>
      </c>
      <c r="V1223" t="str">
        <f t="shared" si="22"/>
        <v/>
      </c>
    </row>
    <row r="1224" spans="2:22">
      <c r="B1224" t="s">
        <v>3348</v>
      </c>
      <c r="C1224" t="s">
        <v>502</v>
      </c>
      <c r="D1224" t="s">
        <v>503</v>
      </c>
      <c r="E1224" t="s">
        <v>504</v>
      </c>
      <c r="F1224" s="8">
        <v>1</v>
      </c>
      <c r="G1224">
        <v>1</v>
      </c>
      <c r="H1224">
        <v>1</v>
      </c>
    </row>
    <row r="1225" spans="2:22">
      <c r="B1225" t="s">
        <v>3348</v>
      </c>
      <c r="C1225" t="s">
        <v>258</v>
      </c>
      <c r="D1225" t="s">
        <v>55</v>
      </c>
      <c r="E1225" t="s">
        <v>146</v>
      </c>
      <c r="F1225" s="8">
        <v>0.49399999999999999</v>
      </c>
      <c r="G1225">
        <v>1</v>
      </c>
      <c r="H1225">
        <v>1</v>
      </c>
    </row>
    <row r="1226" spans="2:22">
      <c r="B1226" t="s">
        <v>3348</v>
      </c>
      <c r="D1226" t="s">
        <v>37</v>
      </c>
      <c r="E1226" t="s">
        <v>146</v>
      </c>
      <c r="F1226" s="8">
        <v>0.34399999999999997</v>
      </c>
    </row>
    <row r="1227" spans="2:22">
      <c r="B1227" t="s">
        <v>3348</v>
      </c>
      <c r="D1227" t="s">
        <v>32</v>
      </c>
      <c r="E1227" t="s">
        <v>146</v>
      </c>
      <c r="F1227" s="8">
        <v>0.12</v>
      </c>
    </row>
    <row r="1228" spans="2:22">
      <c r="B1228" t="s">
        <v>3348</v>
      </c>
      <c r="D1228" t="s">
        <v>9</v>
      </c>
      <c r="E1228" t="s">
        <v>146</v>
      </c>
      <c r="F1228" s="8">
        <v>3.5000000000000003E-2</v>
      </c>
    </row>
    <row r="1229" spans="2:22">
      <c r="B1229" t="s">
        <v>3348</v>
      </c>
      <c r="D1229" t="s">
        <v>17</v>
      </c>
      <c r="E1229" t="s">
        <v>146</v>
      </c>
      <c r="F1229" s="8">
        <v>7.0000000000000001E-3</v>
      </c>
    </row>
    <row r="1230" spans="2:22">
      <c r="B1230" t="s">
        <v>3348</v>
      </c>
      <c r="C1230" t="s">
        <v>259</v>
      </c>
      <c r="D1230" t="s">
        <v>15</v>
      </c>
      <c r="E1230" t="s">
        <v>144</v>
      </c>
      <c r="F1230" s="8">
        <v>0.85599999999999998</v>
      </c>
      <c r="G1230">
        <v>1</v>
      </c>
      <c r="H1230">
        <v>1</v>
      </c>
    </row>
    <row r="1231" spans="2:22">
      <c r="B1231" t="s">
        <v>3348</v>
      </c>
      <c r="D1231" t="s">
        <v>6</v>
      </c>
      <c r="E1231" t="s">
        <v>144</v>
      </c>
      <c r="F1231" s="8">
        <v>0.14399999999999999</v>
      </c>
    </row>
    <row r="1232" spans="2:22">
      <c r="B1232" t="s">
        <v>3348</v>
      </c>
      <c r="C1232" t="s">
        <v>260</v>
      </c>
      <c r="D1232" t="s">
        <v>5</v>
      </c>
      <c r="E1232" t="s">
        <v>149</v>
      </c>
      <c r="F1232" s="8">
        <v>1</v>
      </c>
      <c r="G1232">
        <v>1</v>
      </c>
      <c r="H1232">
        <v>1</v>
      </c>
    </row>
    <row r="1233" spans="2:8">
      <c r="B1233" t="s">
        <v>3348</v>
      </c>
      <c r="C1233" t="s">
        <v>262</v>
      </c>
      <c r="D1233" t="s">
        <v>29</v>
      </c>
      <c r="E1233" t="s">
        <v>151</v>
      </c>
      <c r="F1233" s="8">
        <v>1</v>
      </c>
      <c r="G1233">
        <v>1</v>
      </c>
      <c r="H1233">
        <v>1</v>
      </c>
    </row>
    <row r="1234" spans="2:8">
      <c r="B1234" t="s">
        <v>3348</v>
      </c>
      <c r="C1234" t="s">
        <v>263</v>
      </c>
      <c r="D1234" t="s">
        <v>52</v>
      </c>
      <c r="E1234" t="s">
        <v>145</v>
      </c>
      <c r="F1234" s="8">
        <v>1</v>
      </c>
      <c r="G1234">
        <v>1</v>
      </c>
      <c r="H1234">
        <v>1</v>
      </c>
    </row>
    <row r="1235" spans="2:8">
      <c r="B1235" t="s">
        <v>3348</v>
      </c>
      <c r="C1235" t="s">
        <v>264</v>
      </c>
      <c r="D1235" t="s">
        <v>34</v>
      </c>
      <c r="E1235" t="s">
        <v>152</v>
      </c>
      <c r="F1235" s="8">
        <v>1</v>
      </c>
      <c r="G1235">
        <v>1</v>
      </c>
      <c r="H1235">
        <v>1</v>
      </c>
    </row>
    <row r="1236" spans="2:8">
      <c r="B1236" t="s">
        <v>3348</v>
      </c>
      <c r="C1236" t="s">
        <v>265</v>
      </c>
      <c r="D1236" t="s">
        <v>39</v>
      </c>
      <c r="E1236" t="s">
        <v>147</v>
      </c>
      <c r="F1236" s="8">
        <v>0.98599999999999999</v>
      </c>
      <c r="G1236">
        <v>1</v>
      </c>
      <c r="H1236">
        <v>1</v>
      </c>
    </row>
    <row r="1237" spans="2:8">
      <c r="B1237" t="s">
        <v>3348</v>
      </c>
      <c r="D1237" t="s">
        <v>11</v>
      </c>
      <c r="E1237" t="s">
        <v>147</v>
      </c>
      <c r="F1237" s="8">
        <v>1.4E-2</v>
      </c>
    </row>
    <row r="1238" spans="2:8">
      <c r="B1238" t="s">
        <v>3348</v>
      </c>
      <c r="C1238" t="s">
        <v>266</v>
      </c>
      <c r="D1238" t="s">
        <v>41</v>
      </c>
      <c r="E1238" t="s">
        <v>148</v>
      </c>
      <c r="F1238" s="8">
        <v>0.999</v>
      </c>
      <c r="G1238">
        <v>1</v>
      </c>
      <c r="H1238">
        <v>1</v>
      </c>
    </row>
    <row r="1239" spans="2:8">
      <c r="B1239" t="s">
        <v>3348</v>
      </c>
      <c r="C1239" t="s">
        <v>506</v>
      </c>
      <c r="D1239" t="s">
        <v>503</v>
      </c>
      <c r="E1239" t="s">
        <v>507</v>
      </c>
      <c r="F1239" s="8">
        <v>1</v>
      </c>
      <c r="G1239">
        <v>1</v>
      </c>
      <c r="H1239">
        <v>1</v>
      </c>
    </row>
    <row r="1240" spans="2:8">
      <c r="B1240" t="s">
        <v>3348</v>
      </c>
      <c r="C1240" t="s">
        <v>267</v>
      </c>
      <c r="D1240" t="s">
        <v>55</v>
      </c>
      <c r="E1240" t="s">
        <v>33</v>
      </c>
      <c r="F1240" s="8">
        <v>0.56899999999999995</v>
      </c>
      <c r="G1240">
        <v>1</v>
      </c>
      <c r="H1240">
        <v>1</v>
      </c>
    </row>
    <row r="1241" spans="2:8">
      <c r="B1241" t="s">
        <v>3348</v>
      </c>
      <c r="D1241" t="s">
        <v>37</v>
      </c>
      <c r="E1241" t="s">
        <v>33</v>
      </c>
      <c r="F1241" s="8">
        <v>0.38</v>
      </c>
    </row>
    <row r="1242" spans="2:8">
      <c r="B1242" t="s">
        <v>3348</v>
      </c>
      <c r="D1242" t="s">
        <v>32</v>
      </c>
      <c r="E1242" t="s">
        <v>33</v>
      </c>
      <c r="F1242" s="8">
        <v>5.0999999999999997E-2</v>
      </c>
    </row>
    <row r="1243" spans="2:8">
      <c r="B1243" t="s">
        <v>3348</v>
      </c>
      <c r="C1243" t="s">
        <v>268</v>
      </c>
      <c r="D1243" t="s">
        <v>6</v>
      </c>
      <c r="E1243" t="s">
        <v>8</v>
      </c>
      <c r="F1243" s="8">
        <v>1</v>
      </c>
      <c r="G1243">
        <v>1</v>
      </c>
      <c r="H1243">
        <v>1</v>
      </c>
    </row>
    <row r="1244" spans="2:8">
      <c r="B1244" t="s">
        <v>3348</v>
      </c>
      <c r="C1244" t="s">
        <v>269</v>
      </c>
      <c r="D1244" t="s">
        <v>15</v>
      </c>
      <c r="E1244" t="s">
        <v>176</v>
      </c>
      <c r="F1244" s="8">
        <v>1</v>
      </c>
      <c r="G1244">
        <v>1</v>
      </c>
      <c r="H1244">
        <v>1</v>
      </c>
    </row>
    <row r="1245" spans="2:8">
      <c r="B1245" t="s">
        <v>3348</v>
      </c>
      <c r="C1245" t="s">
        <v>270</v>
      </c>
      <c r="D1245" t="s">
        <v>27</v>
      </c>
      <c r="E1245" t="s">
        <v>28</v>
      </c>
      <c r="F1245" s="8">
        <v>1</v>
      </c>
      <c r="G1245">
        <v>1</v>
      </c>
      <c r="H1245">
        <v>1</v>
      </c>
    </row>
    <row r="1246" spans="2:8">
      <c r="B1246" t="s">
        <v>3348</v>
      </c>
      <c r="C1246" t="s">
        <v>271</v>
      </c>
      <c r="D1246" t="s">
        <v>30</v>
      </c>
      <c r="E1246" t="s">
        <v>31</v>
      </c>
      <c r="F1246" s="8">
        <v>1</v>
      </c>
      <c r="G1246">
        <v>1</v>
      </c>
      <c r="H1246">
        <v>1</v>
      </c>
    </row>
    <row r="1247" spans="2:8">
      <c r="B1247" t="s">
        <v>3348</v>
      </c>
      <c r="C1247" t="s">
        <v>272</v>
      </c>
      <c r="D1247" t="s">
        <v>39</v>
      </c>
      <c r="E1247" t="s">
        <v>26</v>
      </c>
      <c r="F1247" s="8">
        <v>0.91400000000000003</v>
      </c>
      <c r="G1247">
        <v>1</v>
      </c>
      <c r="H1247">
        <v>1</v>
      </c>
    </row>
    <row r="1248" spans="2:8">
      <c r="B1248" t="s">
        <v>3348</v>
      </c>
      <c r="D1248" t="s">
        <v>16</v>
      </c>
      <c r="E1248" t="s">
        <v>26</v>
      </c>
      <c r="F1248" s="8">
        <v>6.0999999999999999E-2</v>
      </c>
    </row>
    <row r="1249" spans="2:8">
      <c r="B1249" t="s">
        <v>3348</v>
      </c>
      <c r="D1249" t="s">
        <v>57</v>
      </c>
      <c r="E1249" t="s">
        <v>26</v>
      </c>
      <c r="F1249" s="8">
        <v>1.7000000000000001E-2</v>
      </c>
    </row>
    <row r="1250" spans="2:8">
      <c r="B1250" t="s">
        <v>3348</v>
      </c>
      <c r="D1250" t="s">
        <v>11</v>
      </c>
      <c r="E1250" t="s">
        <v>26</v>
      </c>
      <c r="F1250" s="8">
        <v>6.0000000000000001E-3</v>
      </c>
    </row>
    <row r="1251" spans="2:8">
      <c r="B1251" t="s">
        <v>3348</v>
      </c>
      <c r="D1251" t="s">
        <v>19</v>
      </c>
      <c r="E1251" t="s">
        <v>26</v>
      </c>
      <c r="F1251" s="8">
        <v>2E-3</v>
      </c>
    </row>
    <row r="1252" spans="2:8">
      <c r="B1252" t="s">
        <v>3348</v>
      </c>
      <c r="C1252" t="s">
        <v>273</v>
      </c>
      <c r="D1252" t="s">
        <v>48</v>
      </c>
      <c r="E1252" t="s">
        <v>49</v>
      </c>
      <c r="F1252" s="8">
        <v>1</v>
      </c>
      <c r="G1252">
        <v>1</v>
      </c>
      <c r="H1252">
        <v>1</v>
      </c>
    </row>
    <row r="1253" spans="2:8">
      <c r="B1253" t="s">
        <v>3348</v>
      </c>
      <c r="C1253" t="s">
        <v>274</v>
      </c>
      <c r="D1253" t="s">
        <v>58</v>
      </c>
      <c r="E1253" t="s">
        <v>21</v>
      </c>
      <c r="F1253" s="8">
        <v>0.76500000000000001</v>
      </c>
      <c r="G1253">
        <v>1</v>
      </c>
      <c r="H1253">
        <v>1</v>
      </c>
    </row>
    <row r="1254" spans="2:8">
      <c r="B1254" t="s">
        <v>3348</v>
      </c>
      <c r="D1254" t="s">
        <v>9</v>
      </c>
      <c r="E1254" t="s">
        <v>21</v>
      </c>
      <c r="F1254" s="8">
        <v>0.22500000000000001</v>
      </c>
    </row>
    <row r="1255" spans="2:8">
      <c r="B1255" t="s">
        <v>3348</v>
      </c>
      <c r="D1255" t="s">
        <v>52</v>
      </c>
      <c r="E1255" t="s">
        <v>21</v>
      </c>
      <c r="F1255" s="8">
        <v>0.01</v>
      </c>
    </row>
    <row r="1256" spans="2:8">
      <c r="B1256" t="s">
        <v>3348</v>
      </c>
      <c r="C1256" t="s">
        <v>276</v>
      </c>
      <c r="D1256" t="s">
        <v>41</v>
      </c>
      <c r="E1256" t="s">
        <v>207</v>
      </c>
      <c r="F1256" s="8">
        <v>1</v>
      </c>
      <c r="G1256">
        <v>1</v>
      </c>
      <c r="H1256">
        <v>1</v>
      </c>
    </row>
    <row r="1257" spans="2:8">
      <c r="B1257" t="s">
        <v>3348</v>
      </c>
      <c r="C1257" t="s">
        <v>509</v>
      </c>
      <c r="D1257" t="s">
        <v>510</v>
      </c>
      <c r="E1257" t="s">
        <v>511</v>
      </c>
      <c r="F1257" s="8">
        <v>1</v>
      </c>
      <c r="G1257">
        <v>1</v>
      </c>
      <c r="H1257">
        <v>1</v>
      </c>
    </row>
    <row r="1258" spans="2:8">
      <c r="B1258" t="s">
        <v>3348</v>
      </c>
      <c r="C1258" t="s">
        <v>513</v>
      </c>
      <c r="D1258" t="s">
        <v>503</v>
      </c>
      <c r="E1258" t="s">
        <v>514</v>
      </c>
      <c r="F1258" s="8">
        <v>1</v>
      </c>
      <c r="G1258">
        <v>1</v>
      </c>
      <c r="H1258">
        <v>1</v>
      </c>
    </row>
    <row r="1259" spans="2:8">
      <c r="B1259" t="s">
        <v>3348</v>
      </c>
      <c r="C1259" t="s">
        <v>278</v>
      </c>
      <c r="D1259" t="s">
        <v>62</v>
      </c>
      <c r="E1259" t="s">
        <v>63</v>
      </c>
      <c r="F1259" s="8">
        <v>1</v>
      </c>
      <c r="G1259">
        <v>1</v>
      </c>
      <c r="H1259">
        <v>1</v>
      </c>
    </row>
    <row r="1260" spans="2:8">
      <c r="B1260" t="s">
        <v>3348</v>
      </c>
      <c r="C1260" t="s">
        <v>279</v>
      </c>
      <c r="D1260" t="s">
        <v>16</v>
      </c>
      <c r="E1260" t="s">
        <v>68</v>
      </c>
      <c r="F1260" s="8">
        <v>1</v>
      </c>
      <c r="G1260">
        <v>1</v>
      </c>
      <c r="H1260">
        <v>1</v>
      </c>
    </row>
    <row r="1261" spans="2:8">
      <c r="B1261" t="s">
        <v>3348</v>
      </c>
      <c r="C1261" t="s">
        <v>280</v>
      </c>
      <c r="D1261" t="s">
        <v>37</v>
      </c>
      <c r="E1261" t="s">
        <v>67</v>
      </c>
      <c r="F1261" s="8">
        <v>0.50700000000000001</v>
      </c>
      <c r="G1261">
        <v>1</v>
      </c>
      <c r="H1261">
        <v>1</v>
      </c>
    </row>
    <row r="1262" spans="2:8">
      <c r="B1262" t="s">
        <v>3348</v>
      </c>
      <c r="D1262" t="s">
        <v>55</v>
      </c>
      <c r="E1262" t="s">
        <v>67</v>
      </c>
      <c r="F1262" s="8">
        <v>0.33900000000000002</v>
      </c>
    </row>
    <row r="1263" spans="2:8">
      <c r="B1263" t="s">
        <v>3348</v>
      </c>
      <c r="D1263" t="s">
        <v>11</v>
      </c>
      <c r="E1263" t="s">
        <v>67</v>
      </c>
      <c r="F1263" s="8">
        <v>8.4000000000000005E-2</v>
      </c>
    </row>
    <row r="1264" spans="2:8">
      <c r="B1264" t="s">
        <v>3348</v>
      </c>
      <c r="D1264" t="s">
        <v>32</v>
      </c>
      <c r="E1264" t="s">
        <v>67</v>
      </c>
      <c r="F1264" s="8">
        <v>5.0999999999999997E-2</v>
      </c>
    </row>
    <row r="1265" spans="2:8">
      <c r="B1265" t="s">
        <v>3348</v>
      </c>
      <c r="D1265" t="s">
        <v>9</v>
      </c>
      <c r="E1265" t="s">
        <v>67</v>
      </c>
      <c r="F1265" s="8">
        <v>1.7999999999999999E-2</v>
      </c>
    </row>
    <row r="1266" spans="2:8">
      <c r="B1266" t="s">
        <v>3348</v>
      </c>
      <c r="C1266" t="s">
        <v>281</v>
      </c>
      <c r="D1266" t="s">
        <v>6</v>
      </c>
      <c r="E1266" t="s">
        <v>66</v>
      </c>
      <c r="F1266" s="8">
        <v>0.64900000000000002</v>
      </c>
      <c r="G1266">
        <v>1</v>
      </c>
      <c r="H1266">
        <v>1</v>
      </c>
    </row>
    <row r="1267" spans="2:8">
      <c r="B1267" t="s">
        <v>3348</v>
      </c>
      <c r="D1267" t="s">
        <v>15</v>
      </c>
      <c r="E1267" t="s">
        <v>66</v>
      </c>
      <c r="F1267" s="8">
        <v>0.26900000000000002</v>
      </c>
    </row>
    <row r="1268" spans="2:8">
      <c r="B1268" t="s">
        <v>3348</v>
      </c>
      <c r="D1268" t="s">
        <v>118</v>
      </c>
      <c r="E1268" t="s">
        <v>66</v>
      </c>
      <c r="F1268" s="8">
        <v>8.2000000000000003E-2</v>
      </c>
    </row>
    <row r="1269" spans="2:8">
      <c r="B1269" t="s">
        <v>3348</v>
      </c>
      <c r="C1269" t="s">
        <v>282</v>
      </c>
      <c r="D1269" t="s">
        <v>5</v>
      </c>
      <c r="E1269" t="s">
        <v>69</v>
      </c>
      <c r="F1269" s="8">
        <v>1</v>
      </c>
      <c r="G1269">
        <v>1</v>
      </c>
      <c r="H1269">
        <v>1</v>
      </c>
    </row>
    <row r="1270" spans="2:8">
      <c r="B1270" t="s">
        <v>3348</v>
      </c>
      <c r="C1270" t="s">
        <v>283</v>
      </c>
      <c r="D1270" t="s">
        <v>29</v>
      </c>
      <c r="E1270" t="s">
        <v>71</v>
      </c>
      <c r="F1270" s="8">
        <v>1</v>
      </c>
      <c r="G1270">
        <v>1</v>
      </c>
      <c r="H1270">
        <v>1</v>
      </c>
    </row>
    <row r="1271" spans="2:8">
      <c r="B1271" t="s">
        <v>3348</v>
      </c>
      <c r="C1271" t="s">
        <v>284</v>
      </c>
      <c r="D1271" t="s">
        <v>30</v>
      </c>
      <c r="E1271" t="s">
        <v>72</v>
      </c>
      <c r="F1271" s="8">
        <v>1</v>
      </c>
      <c r="G1271">
        <v>1</v>
      </c>
      <c r="H1271">
        <v>1</v>
      </c>
    </row>
    <row r="1272" spans="2:8">
      <c r="B1272" t="s">
        <v>3348</v>
      </c>
      <c r="C1272" t="s">
        <v>285</v>
      </c>
      <c r="D1272" t="s">
        <v>39</v>
      </c>
      <c r="E1272" t="s">
        <v>70</v>
      </c>
      <c r="F1272" s="8">
        <v>0.80100000000000005</v>
      </c>
      <c r="G1272">
        <v>1</v>
      </c>
      <c r="H1272">
        <v>1</v>
      </c>
    </row>
    <row r="1273" spans="2:8">
      <c r="B1273" t="s">
        <v>3348</v>
      </c>
      <c r="D1273" t="s">
        <v>57</v>
      </c>
      <c r="E1273" t="s">
        <v>70</v>
      </c>
      <c r="F1273" s="8">
        <v>0.185</v>
      </c>
    </row>
    <row r="1274" spans="2:8">
      <c r="B1274" t="s">
        <v>3348</v>
      </c>
      <c r="D1274" t="s">
        <v>19</v>
      </c>
      <c r="E1274" t="s">
        <v>70</v>
      </c>
      <c r="F1274" s="8">
        <v>1.4E-2</v>
      </c>
    </row>
    <row r="1275" spans="2:8">
      <c r="B1275" t="s">
        <v>3348</v>
      </c>
      <c r="C1275" t="s">
        <v>286</v>
      </c>
      <c r="D1275" t="s">
        <v>41</v>
      </c>
      <c r="E1275" t="s">
        <v>203</v>
      </c>
      <c r="F1275" s="8">
        <v>0.36599999999999999</v>
      </c>
      <c r="G1275">
        <v>1</v>
      </c>
      <c r="H1275">
        <v>1</v>
      </c>
    </row>
    <row r="1276" spans="2:8">
      <c r="B1276" t="s">
        <v>3348</v>
      </c>
      <c r="D1276" t="s">
        <v>38</v>
      </c>
      <c r="E1276" t="s">
        <v>203</v>
      </c>
      <c r="F1276" s="8">
        <v>0.33900000000000002</v>
      </c>
    </row>
    <row r="1277" spans="2:8">
      <c r="B1277" t="s">
        <v>3348</v>
      </c>
      <c r="D1277" t="s">
        <v>34</v>
      </c>
      <c r="E1277" t="s">
        <v>203</v>
      </c>
      <c r="F1277" s="8">
        <v>0.14499999999999999</v>
      </c>
    </row>
    <row r="1278" spans="2:8">
      <c r="B1278" t="s">
        <v>3348</v>
      </c>
      <c r="D1278" t="s">
        <v>54</v>
      </c>
      <c r="E1278" t="s">
        <v>203</v>
      </c>
      <c r="F1278" s="8">
        <v>8.6999999999999994E-2</v>
      </c>
    </row>
    <row r="1279" spans="2:8">
      <c r="B1279" t="s">
        <v>3348</v>
      </c>
      <c r="D1279" t="s">
        <v>58</v>
      </c>
      <c r="E1279" t="s">
        <v>203</v>
      </c>
      <c r="F1279" s="8">
        <v>3.5999999999999997E-2</v>
      </c>
    </row>
    <row r="1280" spans="2:8">
      <c r="B1280" t="s">
        <v>3348</v>
      </c>
      <c r="D1280" t="s">
        <v>50</v>
      </c>
      <c r="E1280" t="s">
        <v>203</v>
      </c>
      <c r="F1280" s="8">
        <v>1.9E-2</v>
      </c>
    </row>
    <row r="1281" spans="2:8">
      <c r="B1281" t="s">
        <v>3348</v>
      </c>
      <c r="D1281" t="s">
        <v>52</v>
      </c>
      <c r="E1281" t="s">
        <v>203</v>
      </c>
      <c r="F1281" s="8">
        <v>5.0000000000000001E-3</v>
      </c>
    </row>
    <row r="1282" spans="2:8">
      <c r="B1282" t="s">
        <v>3348</v>
      </c>
      <c r="D1282" t="s">
        <v>43</v>
      </c>
      <c r="E1282" t="s">
        <v>203</v>
      </c>
      <c r="F1282" s="8">
        <v>2E-3</v>
      </c>
    </row>
    <row r="1283" spans="2:8">
      <c r="B1283" t="s">
        <v>3348</v>
      </c>
      <c r="C1283" t="s">
        <v>287</v>
      </c>
      <c r="D1283" t="s">
        <v>53</v>
      </c>
      <c r="E1283" t="s">
        <v>130</v>
      </c>
      <c r="F1283" s="8">
        <v>1</v>
      </c>
      <c r="G1283">
        <v>1</v>
      </c>
      <c r="H1283">
        <v>1</v>
      </c>
    </row>
    <row r="1284" spans="2:8">
      <c r="B1284" t="s">
        <v>3348</v>
      </c>
      <c r="C1284" t="s">
        <v>516</v>
      </c>
      <c r="D1284" t="s">
        <v>510</v>
      </c>
      <c r="E1284" t="s">
        <v>517</v>
      </c>
      <c r="F1284" s="8">
        <v>1</v>
      </c>
      <c r="G1284">
        <v>1</v>
      </c>
      <c r="H1284">
        <v>1</v>
      </c>
    </row>
    <row r="1285" spans="2:8">
      <c r="B1285" t="s">
        <v>3348</v>
      </c>
      <c r="C1285" t="s">
        <v>519</v>
      </c>
      <c r="D1285" t="s">
        <v>503</v>
      </c>
      <c r="E1285" t="s">
        <v>520</v>
      </c>
      <c r="F1285" s="8">
        <v>1</v>
      </c>
      <c r="G1285">
        <v>1</v>
      </c>
      <c r="H1285">
        <v>1</v>
      </c>
    </row>
    <row r="1286" spans="2:8">
      <c r="B1286" t="s">
        <v>3348</v>
      </c>
      <c r="C1286" t="s">
        <v>289</v>
      </c>
      <c r="D1286" t="s">
        <v>62</v>
      </c>
      <c r="E1286" t="s">
        <v>74</v>
      </c>
      <c r="F1286" s="8">
        <v>1</v>
      </c>
      <c r="G1286">
        <v>1</v>
      </c>
      <c r="H1286">
        <v>1</v>
      </c>
    </row>
    <row r="1287" spans="2:8">
      <c r="B1287" t="s">
        <v>3348</v>
      </c>
      <c r="C1287" t="s">
        <v>290</v>
      </c>
      <c r="D1287" t="s">
        <v>55</v>
      </c>
      <c r="E1287" t="s">
        <v>137</v>
      </c>
      <c r="F1287" s="8">
        <v>0.97899999999999998</v>
      </c>
      <c r="G1287">
        <v>1</v>
      </c>
      <c r="H1287">
        <v>1</v>
      </c>
    </row>
    <row r="1288" spans="2:8">
      <c r="B1288" t="s">
        <v>3348</v>
      </c>
      <c r="D1288" t="s">
        <v>17</v>
      </c>
      <c r="E1288" t="s">
        <v>137</v>
      </c>
      <c r="F1288" s="8">
        <v>2.1000000000000001E-2</v>
      </c>
    </row>
    <row r="1289" spans="2:8">
      <c r="B1289" t="s">
        <v>3348</v>
      </c>
      <c r="C1289" t="s">
        <v>291</v>
      </c>
      <c r="D1289" t="s">
        <v>6</v>
      </c>
      <c r="E1289" t="s">
        <v>135</v>
      </c>
      <c r="F1289" s="8">
        <v>0.503</v>
      </c>
      <c r="G1289">
        <v>1</v>
      </c>
      <c r="H1289">
        <v>1</v>
      </c>
    </row>
    <row r="1290" spans="2:8">
      <c r="B1290" t="s">
        <v>3348</v>
      </c>
      <c r="D1290" t="s">
        <v>15</v>
      </c>
      <c r="E1290" t="s">
        <v>135</v>
      </c>
      <c r="F1290" s="8">
        <v>0.497</v>
      </c>
    </row>
    <row r="1291" spans="2:8">
      <c r="B1291" t="s">
        <v>3348</v>
      </c>
      <c r="C1291" t="s">
        <v>292</v>
      </c>
      <c r="D1291" t="s">
        <v>5</v>
      </c>
      <c r="E1291" t="s">
        <v>140</v>
      </c>
      <c r="F1291" s="8">
        <v>1</v>
      </c>
      <c r="G1291">
        <v>1</v>
      </c>
      <c r="H1291">
        <v>1</v>
      </c>
    </row>
    <row r="1292" spans="2:8">
      <c r="B1292" t="s">
        <v>3348</v>
      </c>
      <c r="C1292" t="s">
        <v>294</v>
      </c>
      <c r="D1292" t="s">
        <v>29</v>
      </c>
      <c r="E1292" t="s">
        <v>142</v>
      </c>
      <c r="F1292" s="8">
        <v>1</v>
      </c>
      <c r="G1292">
        <v>1</v>
      </c>
      <c r="H1292">
        <v>1</v>
      </c>
    </row>
    <row r="1293" spans="2:8">
      <c r="B1293" t="s">
        <v>3348</v>
      </c>
      <c r="C1293" t="s">
        <v>295</v>
      </c>
      <c r="D1293" t="s">
        <v>52</v>
      </c>
      <c r="E1293" t="s">
        <v>136</v>
      </c>
      <c r="F1293" s="8">
        <v>1</v>
      </c>
      <c r="G1293">
        <v>1</v>
      </c>
      <c r="H1293">
        <v>1</v>
      </c>
    </row>
    <row r="1294" spans="2:8">
      <c r="B1294" t="s">
        <v>3348</v>
      </c>
      <c r="C1294" t="s">
        <v>296</v>
      </c>
      <c r="D1294" t="s">
        <v>34</v>
      </c>
      <c r="E1294" t="s">
        <v>143</v>
      </c>
      <c r="F1294" s="8">
        <v>1</v>
      </c>
      <c r="G1294">
        <v>1</v>
      </c>
      <c r="H1294">
        <v>1</v>
      </c>
    </row>
    <row r="1295" spans="2:8">
      <c r="B1295" t="s">
        <v>3348</v>
      </c>
      <c r="C1295" t="s">
        <v>297</v>
      </c>
      <c r="D1295" t="s">
        <v>39</v>
      </c>
      <c r="E1295" t="s">
        <v>138</v>
      </c>
      <c r="F1295" s="8">
        <v>1</v>
      </c>
      <c r="G1295">
        <v>1</v>
      </c>
      <c r="H1295">
        <v>1</v>
      </c>
    </row>
    <row r="1296" spans="2:8">
      <c r="B1296" t="s">
        <v>3348</v>
      </c>
      <c r="C1296" t="s">
        <v>298</v>
      </c>
      <c r="D1296" t="s">
        <v>41</v>
      </c>
      <c r="E1296" t="s">
        <v>139</v>
      </c>
      <c r="F1296" s="8">
        <v>0.97899999999999998</v>
      </c>
      <c r="G1296">
        <v>1</v>
      </c>
      <c r="H1296">
        <v>1</v>
      </c>
    </row>
    <row r="1297" spans="2:8">
      <c r="B1297" t="s">
        <v>3348</v>
      </c>
      <c r="D1297" t="s">
        <v>54</v>
      </c>
      <c r="E1297" t="s">
        <v>139</v>
      </c>
      <c r="F1297" s="8">
        <v>1.0999999999999999E-2</v>
      </c>
    </row>
    <row r="1298" spans="2:8">
      <c r="B1298" t="s">
        <v>3348</v>
      </c>
      <c r="D1298" t="s">
        <v>43</v>
      </c>
      <c r="E1298" t="s">
        <v>139</v>
      </c>
      <c r="F1298" s="8">
        <v>0.01</v>
      </c>
    </row>
    <row r="1299" spans="2:8">
      <c r="B1299" t="s">
        <v>3348</v>
      </c>
      <c r="C1299" t="s">
        <v>522</v>
      </c>
      <c r="D1299" t="s">
        <v>503</v>
      </c>
      <c r="E1299" t="s">
        <v>523</v>
      </c>
      <c r="F1299" s="8">
        <v>1</v>
      </c>
      <c r="G1299">
        <v>1</v>
      </c>
      <c r="H1299">
        <v>1</v>
      </c>
    </row>
    <row r="1300" spans="2:8">
      <c r="B1300" t="s">
        <v>3348</v>
      </c>
      <c r="C1300" t="s">
        <v>300</v>
      </c>
      <c r="D1300" t="s">
        <v>16</v>
      </c>
      <c r="E1300" t="s">
        <v>128</v>
      </c>
      <c r="F1300" s="8">
        <v>1</v>
      </c>
      <c r="G1300">
        <v>1</v>
      </c>
      <c r="H1300">
        <v>1</v>
      </c>
    </row>
    <row r="1301" spans="2:8">
      <c r="B1301" t="s">
        <v>3348</v>
      </c>
      <c r="C1301" t="s">
        <v>303</v>
      </c>
      <c r="D1301" t="s">
        <v>19</v>
      </c>
      <c r="E1301" t="s">
        <v>131</v>
      </c>
      <c r="F1301" s="8">
        <v>1</v>
      </c>
      <c r="G1301">
        <v>1</v>
      </c>
      <c r="H1301">
        <v>1</v>
      </c>
    </row>
    <row r="1302" spans="2:8">
      <c r="B1302" t="s">
        <v>3348</v>
      </c>
      <c r="C1302" t="s">
        <v>304</v>
      </c>
      <c r="D1302" t="s">
        <v>5</v>
      </c>
      <c r="E1302" t="s">
        <v>127</v>
      </c>
      <c r="F1302" s="8">
        <v>1</v>
      </c>
      <c r="G1302">
        <v>1</v>
      </c>
      <c r="H1302">
        <v>1</v>
      </c>
    </row>
    <row r="1303" spans="2:8">
      <c r="B1303" t="s">
        <v>3348</v>
      </c>
      <c r="C1303" t="s">
        <v>305</v>
      </c>
      <c r="D1303" t="s">
        <v>29</v>
      </c>
      <c r="E1303" t="s">
        <v>129</v>
      </c>
      <c r="F1303" s="8">
        <v>1</v>
      </c>
      <c r="G1303">
        <v>1</v>
      </c>
      <c r="H1303">
        <v>1</v>
      </c>
    </row>
    <row r="1304" spans="2:8">
      <c r="B1304" t="s">
        <v>3348</v>
      </c>
      <c r="C1304" t="s">
        <v>306</v>
      </c>
      <c r="D1304" t="s">
        <v>39</v>
      </c>
      <c r="E1304" t="s">
        <v>126</v>
      </c>
      <c r="F1304" s="8">
        <v>1</v>
      </c>
      <c r="G1304">
        <v>1</v>
      </c>
      <c r="H1304">
        <v>1</v>
      </c>
    </row>
    <row r="1305" spans="2:8">
      <c r="B1305" t="s">
        <v>3348</v>
      </c>
      <c r="C1305" t="s">
        <v>307</v>
      </c>
      <c r="D1305" t="s">
        <v>54</v>
      </c>
      <c r="E1305" t="s">
        <v>123</v>
      </c>
      <c r="F1305" s="8">
        <v>0.92600000000000005</v>
      </c>
      <c r="G1305">
        <v>1</v>
      </c>
      <c r="H1305">
        <v>1</v>
      </c>
    </row>
    <row r="1306" spans="2:8">
      <c r="B1306" t="s">
        <v>3348</v>
      </c>
      <c r="D1306" t="s">
        <v>50</v>
      </c>
      <c r="E1306" t="s">
        <v>123</v>
      </c>
      <c r="F1306" s="8">
        <v>7.2999999999999995E-2</v>
      </c>
    </row>
    <row r="1307" spans="2:8">
      <c r="B1307" t="s">
        <v>3348</v>
      </c>
      <c r="C1307" t="s">
        <v>308</v>
      </c>
      <c r="D1307" t="s">
        <v>57</v>
      </c>
      <c r="E1307" t="s">
        <v>132</v>
      </c>
      <c r="F1307" s="8">
        <v>1</v>
      </c>
      <c r="G1307">
        <v>1</v>
      </c>
      <c r="H1307">
        <v>1</v>
      </c>
    </row>
    <row r="1308" spans="2:8">
      <c r="B1308" t="s">
        <v>3348</v>
      </c>
      <c r="C1308" t="s">
        <v>309</v>
      </c>
      <c r="D1308" t="s">
        <v>34</v>
      </c>
      <c r="E1308" t="s">
        <v>133</v>
      </c>
      <c r="F1308" s="8">
        <v>0.94199999999999995</v>
      </c>
      <c r="G1308">
        <v>1</v>
      </c>
      <c r="H1308">
        <v>1</v>
      </c>
    </row>
    <row r="1309" spans="2:8">
      <c r="B1309" t="s">
        <v>3348</v>
      </c>
      <c r="D1309" t="s">
        <v>41</v>
      </c>
      <c r="E1309" t="s">
        <v>133</v>
      </c>
      <c r="F1309" s="8">
        <v>5.8000000000000003E-2</v>
      </c>
    </row>
    <row r="1310" spans="2:8">
      <c r="B1310" t="s">
        <v>3348</v>
      </c>
      <c r="C1310" t="s">
        <v>310</v>
      </c>
      <c r="D1310" t="s">
        <v>9</v>
      </c>
      <c r="E1310" t="s">
        <v>10</v>
      </c>
      <c r="F1310" s="8">
        <v>1</v>
      </c>
      <c r="G1310">
        <v>1</v>
      </c>
      <c r="H1310">
        <v>1</v>
      </c>
    </row>
    <row r="1311" spans="2:8">
      <c r="B1311" t="s">
        <v>3348</v>
      </c>
      <c r="C1311" t="s">
        <v>311</v>
      </c>
      <c r="D1311" t="s">
        <v>12</v>
      </c>
      <c r="E1311" t="s">
        <v>13</v>
      </c>
      <c r="F1311" s="8">
        <v>1</v>
      </c>
      <c r="G1311">
        <v>1</v>
      </c>
      <c r="H1311">
        <v>1</v>
      </c>
    </row>
    <row r="1312" spans="2:8">
      <c r="B1312" t="s">
        <v>3348</v>
      </c>
      <c r="C1312" t="s">
        <v>313</v>
      </c>
      <c r="D1312" t="s">
        <v>6</v>
      </c>
      <c r="E1312" t="s">
        <v>7</v>
      </c>
      <c r="F1312" s="8">
        <v>1</v>
      </c>
      <c r="G1312">
        <v>1</v>
      </c>
      <c r="H1312">
        <v>1</v>
      </c>
    </row>
    <row r="1313" spans="2:8">
      <c r="B1313" t="s">
        <v>3348</v>
      </c>
      <c r="C1313" t="s">
        <v>314</v>
      </c>
      <c r="D1313" t="s">
        <v>41</v>
      </c>
      <c r="E1313" t="s">
        <v>42</v>
      </c>
      <c r="F1313" s="8">
        <v>1</v>
      </c>
      <c r="G1313">
        <v>1</v>
      </c>
      <c r="H1313">
        <v>1</v>
      </c>
    </row>
    <row r="1314" spans="2:8">
      <c r="B1314" t="s">
        <v>3348</v>
      </c>
      <c r="C1314" t="s">
        <v>315</v>
      </c>
      <c r="D1314" t="s">
        <v>5</v>
      </c>
      <c r="E1314" t="s">
        <v>22</v>
      </c>
      <c r="F1314" s="8">
        <v>1</v>
      </c>
      <c r="G1314">
        <v>1</v>
      </c>
      <c r="H1314">
        <v>1</v>
      </c>
    </row>
    <row r="1315" spans="2:8">
      <c r="B1315" t="s">
        <v>3348</v>
      </c>
      <c r="C1315" t="s">
        <v>316</v>
      </c>
      <c r="D1315" t="s">
        <v>43</v>
      </c>
      <c r="E1315" t="s">
        <v>44</v>
      </c>
      <c r="F1315" s="8">
        <v>1</v>
      </c>
      <c r="G1315">
        <v>1</v>
      </c>
      <c r="H1315">
        <v>1</v>
      </c>
    </row>
    <row r="1316" spans="2:8">
      <c r="B1316" t="s">
        <v>3348</v>
      </c>
      <c r="C1316" t="s">
        <v>317</v>
      </c>
      <c r="D1316" t="s">
        <v>58</v>
      </c>
      <c r="E1316" t="s">
        <v>51</v>
      </c>
      <c r="F1316" s="8">
        <v>0.99399999999999999</v>
      </c>
      <c r="G1316">
        <v>1</v>
      </c>
      <c r="H1316">
        <v>1</v>
      </c>
    </row>
    <row r="1317" spans="2:8">
      <c r="B1317" t="s">
        <v>3348</v>
      </c>
      <c r="D1317" t="s">
        <v>36</v>
      </c>
      <c r="E1317" t="s">
        <v>51</v>
      </c>
      <c r="F1317" s="8">
        <v>6.0000000000000001E-3</v>
      </c>
    </row>
    <row r="1318" spans="2:8">
      <c r="B1318" t="s">
        <v>3348</v>
      </c>
      <c r="C1318" t="s">
        <v>318</v>
      </c>
      <c r="D1318" t="s">
        <v>45</v>
      </c>
      <c r="E1318" t="s">
        <v>46</v>
      </c>
      <c r="F1318" s="8">
        <v>1</v>
      </c>
      <c r="G1318">
        <v>1</v>
      </c>
      <c r="H1318">
        <v>1</v>
      </c>
    </row>
    <row r="1319" spans="2:8">
      <c r="B1319" t="s">
        <v>3348</v>
      </c>
      <c r="C1319" t="s">
        <v>319</v>
      </c>
      <c r="D1319" t="s">
        <v>34</v>
      </c>
      <c r="E1319" t="s">
        <v>35</v>
      </c>
      <c r="F1319" s="8">
        <v>1</v>
      </c>
      <c r="G1319">
        <v>1</v>
      </c>
      <c r="H1319">
        <v>1</v>
      </c>
    </row>
    <row r="1320" spans="2:8">
      <c r="B1320" t="s">
        <v>3348</v>
      </c>
      <c r="C1320" t="s">
        <v>320</v>
      </c>
      <c r="D1320" t="s">
        <v>39</v>
      </c>
      <c r="E1320" t="s">
        <v>25</v>
      </c>
      <c r="F1320" s="8">
        <v>1</v>
      </c>
      <c r="G1320">
        <v>1</v>
      </c>
      <c r="H1320">
        <v>1</v>
      </c>
    </row>
    <row r="1321" spans="2:8">
      <c r="B1321" t="s">
        <v>3349</v>
      </c>
      <c r="C1321" t="s">
        <v>249</v>
      </c>
      <c r="D1321" t="s">
        <v>55</v>
      </c>
      <c r="E1321" t="s">
        <v>191</v>
      </c>
      <c r="F1321" s="8">
        <v>0.995</v>
      </c>
      <c r="G1321">
        <v>1</v>
      </c>
      <c r="H1321">
        <v>1</v>
      </c>
    </row>
    <row r="1322" spans="2:8">
      <c r="B1322" t="s">
        <v>3349</v>
      </c>
      <c r="D1322" t="s">
        <v>9</v>
      </c>
      <c r="E1322" t="s">
        <v>191</v>
      </c>
      <c r="F1322" s="8">
        <v>5.0000000000000001E-3</v>
      </c>
    </row>
    <row r="1323" spans="2:8">
      <c r="B1323" t="s">
        <v>3349</v>
      </c>
      <c r="C1323" t="s">
        <v>250</v>
      </c>
      <c r="D1323" t="s">
        <v>15</v>
      </c>
      <c r="E1323" t="s">
        <v>189</v>
      </c>
      <c r="F1323" s="8">
        <v>1</v>
      </c>
      <c r="G1323">
        <v>1</v>
      </c>
      <c r="H1323">
        <v>1</v>
      </c>
    </row>
    <row r="1324" spans="2:8">
      <c r="B1324" t="s">
        <v>3349</v>
      </c>
      <c r="C1324" t="s">
        <v>251</v>
      </c>
      <c r="D1324" t="s">
        <v>5</v>
      </c>
      <c r="E1324" t="s">
        <v>194</v>
      </c>
      <c r="F1324" s="8">
        <v>1</v>
      </c>
      <c r="G1324">
        <v>1</v>
      </c>
      <c r="H1324">
        <v>1</v>
      </c>
    </row>
    <row r="1325" spans="2:8">
      <c r="B1325" t="s">
        <v>3349</v>
      </c>
      <c r="C1325" t="s">
        <v>252</v>
      </c>
      <c r="D1325" t="s">
        <v>27</v>
      </c>
      <c r="E1325" t="s">
        <v>195</v>
      </c>
      <c r="F1325" s="8">
        <v>1</v>
      </c>
      <c r="G1325">
        <v>1</v>
      </c>
      <c r="H1325">
        <v>1</v>
      </c>
    </row>
    <row r="1326" spans="2:8">
      <c r="B1326" t="s">
        <v>3349</v>
      </c>
      <c r="C1326" t="s">
        <v>253</v>
      </c>
      <c r="D1326" t="s">
        <v>29</v>
      </c>
      <c r="E1326" t="s">
        <v>196</v>
      </c>
      <c r="F1326" s="8">
        <v>1</v>
      </c>
      <c r="G1326">
        <v>1</v>
      </c>
      <c r="H1326">
        <v>1</v>
      </c>
    </row>
    <row r="1327" spans="2:8">
      <c r="B1327" t="s">
        <v>3349</v>
      </c>
      <c r="C1327" t="s">
        <v>254</v>
      </c>
      <c r="D1327" t="s">
        <v>52</v>
      </c>
      <c r="E1327" t="s">
        <v>190</v>
      </c>
      <c r="F1327" s="8">
        <v>1</v>
      </c>
      <c r="G1327">
        <v>1</v>
      </c>
      <c r="H1327">
        <v>1</v>
      </c>
    </row>
    <row r="1328" spans="2:8">
      <c r="B1328" t="s">
        <v>3349</v>
      </c>
      <c r="C1328" t="s">
        <v>255</v>
      </c>
      <c r="D1328" t="s">
        <v>34</v>
      </c>
      <c r="E1328" t="s">
        <v>197</v>
      </c>
      <c r="F1328" s="8">
        <v>1</v>
      </c>
      <c r="G1328">
        <v>1</v>
      </c>
      <c r="H1328">
        <v>1</v>
      </c>
    </row>
    <row r="1329" spans="2:8">
      <c r="B1329" t="s">
        <v>3349</v>
      </c>
      <c r="C1329" t="s">
        <v>256</v>
      </c>
      <c r="D1329" t="s">
        <v>39</v>
      </c>
      <c r="E1329" t="s">
        <v>192</v>
      </c>
      <c r="F1329" s="8">
        <v>0.98099999999999998</v>
      </c>
      <c r="G1329">
        <v>1</v>
      </c>
      <c r="H1329">
        <v>1</v>
      </c>
    </row>
    <row r="1330" spans="2:8">
      <c r="B1330" t="s">
        <v>3349</v>
      </c>
      <c r="D1330" t="s">
        <v>11</v>
      </c>
      <c r="E1330" t="s">
        <v>192</v>
      </c>
      <c r="F1330" s="8">
        <v>1.9E-2</v>
      </c>
    </row>
    <row r="1331" spans="2:8">
      <c r="B1331" t="s">
        <v>3349</v>
      </c>
      <c r="C1331" t="s">
        <v>257</v>
      </c>
      <c r="D1331" t="s">
        <v>41</v>
      </c>
      <c r="E1331" t="s">
        <v>193</v>
      </c>
      <c r="F1331" s="8">
        <v>0.996</v>
      </c>
      <c r="G1331">
        <v>1</v>
      </c>
      <c r="H1331">
        <v>1</v>
      </c>
    </row>
    <row r="1332" spans="2:8">
      <c r="B1332" t="s">
        <v>3349</v>
      </c>
      <c r="D1332" t="s">
        <v>58</v>
      </c>
      <c r="E1332" t="s">
        <v>193</v>
      </c>
      <c r="F1332" s="8">
        <v>2E-3</v>
      </c>
    </row>
    <row r="1333" spans="2:8">
      <c r="B1333" t="s">
        <v>3349</v>
      </c>
      <c r="D1333" t="s">
        <v>43</v>
      </c>
      <c r="E1333" t="s">
        <v>193</v>
      </c>
      <c r="F1333" s="8">
        <v>2E-3</v>
      </c>
    </row>
    <row r="1334" spans="2:8">
      <c r="B1334" t="s">
        <v>3349</v>
      </c>
      <c r="C1334" t="s">
        <v>502</v>
      </c>
      <c r="D1334" t="s">
        <v>503</v>
      </c>
      <c r="E1334" t="s">
        <v>504</v>
      </c>
      <c r="F1334" s="8">
        <v>1</v>
      </c>
      <c r="G1334">
        <v>1</v>
      </c>
      <c r="H1334">
        <v>1</v>
      </c>
    </row>
    <row r="1335" spans="2:8">
      <c r="B1335" t="s">
        <v>3349</v>
      </c>
      <c r="C1335" t="s">
        <v>258</v>
      </c>
      <c r="D1335" t="s">
        <v>55</v>
      </c>
      <c r="E1335" t="s">
        <v>146</v>
      </c>
      <c r="F1335" s="8">
        <v>0.93700000000000006</v>
      </c>
      <c r="G1335">
        <v>1</v>
      </c>
      <c r="H1335">
        <v>1</v>
      </c>
    </row>
    <row r="1336" spans="2:8">
      <c r="B1336" t="s">
        <v>3349</v>
      </c>
      <c r="D1336" t="s">
        <v>17</v>
      </c>
      <c r="E1336" t="s">
        <v>146</v>
      </c>
      <c r="F1336" s="8">
        <v>4.8000000000000001E-2</v>
      </c>
    </row>
    <row r="1337" spans="2:8">
      <c r="B1337" t="s">
        <v>3349</v>
      </c>
      <c r="D1337" t="s">
        <v>9</v>
      </c>
      <c r="E1337" t="s">
        <v>146</v>
      </c>
      <c r="F1337" s="8">
        <v>1.4999999999999999E-2</v>
      </c>
    </row>
    <row r="1338" spans="2:8">
      <c r="B1338" t="s">
        <v>3349</v>
      </c>
      <c r="C1338" t="s">
        <v>260</v>
      </c>
      <c r="D1338" t="s">
        <v>5</v>
      </c>
      <c r="E1338" t="s">
        <v>149</v>
      </c>
      <c r="F1338" s="8">
        <v>1</v>
      </c>
      <c r="G1338">
        <v>1</v>
      </c>
      <c r="H1338">
        <v>1</v>
      </c>
    </row>
    <row r="1339" spans="2:8">
      <c r="B1339" t="s">
        <v>3349</v>
      </c>
      <c r="C1339" t="s">
        <v>261</v>
      </c>
      <c r="D1339" t="s">
        <v>27</v>
      </c>
      <c r="E1339" t="s">
        <v>150</v>
      </c>
      <c r="F1339" s="8">
        <v>1</v>
      </c>
      <c r="G1339">
        <v>1</v>
      </c>
      <c r="H1339">
        <v>1</v>
      </c>
    </row>
    <row r="1340" spans="2:8">
      <c r="B1340" t="s">
        <v>3349</v>
      </c>
      <c r="C1340" t="s">
        <v>262</v>
      </c>
      <c r="D1340" t="s">
        <v>29</v>
      </c>
      <c r="E1340" t="s">
        <v>151</v>
      </c>
      <c r="F1340" s="8">
        <v>1</v>
      </c>
      <c r="G1340">
        <v>1</v>
      </c>
      <c r="H1340">
        <v>1</v>
      </c>
    </row>
    <row r="1341" spans="2:8">
      <c r="B1341" t="s">
        <v>3349</v>
      </c>
      <c r="C1341" t="s">
        <v>263</v>
      </c>
      <c r="D1341" t="s">
        <v>52</v>
      </c>
      <c r="E1341" t="s">
        <v>145</v>
      </c>
      <c r="F1341" s="8">
        <v>1</v>
      </c>
      <c r="G1341">
        <v>1</v>
      </c>
      <c r="H1341">
        <v>1</v>
      </c>
    </row>
    <row r="1342" spans="2:8">
      <c r="B1342" t="s">
        <v>3349</v>
      </c>
      <c r="C1342" t="s">
        <v>264</v>
      </c>
      <c r="D1342" t="s">
        <v>34</v>
      </c>
      <c r="E1342" t="s">
        <v>152</v>
      </c>
      <c r="F1342" s="8">
        <v>1</v>
      </c>
      <c r="G1342">
        <v>1</v>
      </c>
      <c r="H1342">
        <v>1</v>
      </c>
    </row>
    <row r="1343" spans="2:8">
      <c r="B1343" t="s">
        <v>3349</v>
      </c>
      <c r="C1343" t="s">
        <v>265</v>
      </c>
      <c r="D1343" t="s">
        <v>39</v>
      </c>
      <c r="E1343" t="s">
        <v>147</v>
      </c>
      <c r="F1343" s="8">
        <v>0.99399999999999999</v>
      </c>
      <c r="G1343">
        <v>1</v>
      </c>
      <c r="H1343">
        <v>1</v>
      </c>
    </row>
    <row r="1344" spans="2:8">
      <c r="B1344" t="s">
        <v>3349</v>
      </c>
      <c r="D1344" t="s">
        <v>11</v>
      </c>
      <c r="E1344" t="s">
        <v>147</v>
      </c>
      <c r="F1344" s="8">
        <v>6.0000000000000001E-3</v>
      </c>
    </row>
    <row r="1345" spans="2:8">
      <c r="B1345" t="s">
        <v>3349</v>
      </c>
      <c r="C1345" t="s">
        <v>266</v>
      </c>
      <c r="D1345" t="s">
        <v>41</v>
      </c>
      <c r="E1345" t="s">
        <v>148</v>
      </c>
      <c r="F1345" s="8">
        <v>0.93600000000000005</v>
      </c>
      <c r="G1345">
        <v>1</v>
      </c>
      <c r="H1345">
        <v>1</v>
      </c>
    </row>
    <row r="1346" spans="2:8">
      <c r="B1346" t="s">
        <v>3349</v>
      </c>
      <c r="D1346" t="s">
        <v>58</v>
      </c>
      <c r="E1346" t="s">
        <v>148</v>
      </c>
      <c r="F1346" s="8">
        <v>4.9000000000000002E-2</v>
      </c>
    </row>
    <row r="1347" spans="2:8">
      <c r="B1347" t="s">
        <v>3349</v>
      </c>
      <c r="D1347" t="s">
        <v>43</v>
      </c>
      <c r="E1347" t="s">
        <v>148</v>
      </c>
      <c r="F1347" s="8">
        <v>1.4E-2</v>
      </c>
    </row>
    <row r="1348" spans="2:8">
      <c r="B1348" t="s">
        <v>3349</v>
      </c>
      <c r="D1348" t="s">
        <v>50</v>
      </c>
      <c r="E1348" t="s">
        <v>148</v>
      </c>
      <c r="F1348" s="8">
        <v>1E-3</v>
      </c>
    </row>
    <row r="1349" spans="2:8">
      <c r="B1349" t="s">
        <v>3349</v>
      </c>
      <c r="C1349" t="s">
        <v>506</v>
      </c>
      <c r="D1349" t="s">
        <v>503</v>
      </c>
      <c r="E1349" t="s">
        <v>507</v>
      </c>
      <c r="F1349" s="8">
        <v>1</v>
      </c>
      <c r="G1349">
        <v>1</v>
      </c>
      <c r="H1349">
        <v>1</v>
      </c>
    </row>
    <row r="1350" spans="2:8">
      <c r="B1350" t="s">
        <v>3349</v>
      </c>
      <c r="C1350" t="s">
        <v>267</v>
      </c>
      <c r="D1350" t="s">
        <v>55</v>
      </c>
      <c r="E1350" t="s">
        <v>33</v>
      </c>
      <c r="F1350" s="8">
        <v>0.502</v>
      </c>
      <c r="G1350">
        <v>1</v>
      </c>
      <c r="H1350">
        <v>1</v>
      </c>
    </row>
    <row r="1351" spans="2:8">
      <c r="B1351" t="s">
        <v>3349</v>
      </c>
      <c r="D1351" t="s">
        <v>37</v>
      </c>
      <c r="E1351" t="s">
        <v>33</v>
      </c>
      <c r="F1351" s="8">
        <v>0.49299999999999999</v>
      </c>
    </row>
    <row r="1352" spans="2:8">
      <c r="B1352" t="s">
        <v>3349</v>
      </c>
      <c r="D1352" t="s">
        <v>32</v>
      </c>
      <c r="E1352" t="s">
        <v>33</v>
      </c>
      <c r="F1352" s="8">
        <v>5.0000000000000001E-3</v>
      </c>
    </row>
    <row r="1353" spans="2:8">
      <c r="B1353" t="s">
        <v>3349</v>
      </c>
      <c r="C1353" t="s">
        <v>268</v>
      </c>
      <c r="D1353" t="s">
        <v>6</v>
      </c>
      <c r="E1353" t="s">
        <v>8</v>
      </c>
      <c r="F1353" s="8">
        <v>1</v>
      </c>
      <c r="G1353">
        <v>1</v>
      </c>
      <c r="H1353">
        <v>1</v>
      </c>
    </row>
    <row r="1354" spans="2:8">
      <c r="B1354" t="s">
        <v>3349</v>
      </c>
      <c r="C1354" t="s">
        <v>269</v>
      </c>
      <c r="D1354" t="s">
        <v>15</v>
      </c>
      <c r="E1354" t="s">
        <v>176</v>
      </c>
      <c r="F1354" s="8">
        <v>1</v>
      </c>
      <c r="G1354">
        <v>1</v>
      </c>
      <c r="H1354">
        <v>1</v>
      </c>
    </row>
    <row r="1355" spans="2:8">
      <c r="B1355" t="s">
        <v>3349</v>
      </c>
      <c r="C1355" t="s">
        <v>270</v>
      </c>
      <c r="D1355" t="s">
        <v>27</v>
      </c>
      <c r="E1355" t="s">
        <v>28</v>
      </c>
      <c r="F1355" s="8">
        <v>1</v>
      </c>
      <c r="G1355">
        <v>1</v>
      </c>
      <c r="H1355">
        <v>1</v>
      </c>
    </row>
    <row r="1356" spans="2:8">
      <c r="B1356" t="s">
        <v>3349</v>
      </c>
      <c r="C1356" t="s">
        <v>271</v>
      </c>
      <c r="D1356" t="s">
        <v>30</v>
      </c>
      <c r="E1356" t="s">
        <v>31</v>
      </c>
      <c r="F1356" s="8">
        <v>1</v>
      </c>
      <c r="G1356">
        <v>1</v>
      </c>
      <c r="H1356">
        <v>1</v>
      </c>
    </row>
    <row r="1357" spans="2:8">
      <c r="B1357" t="s">
        <v>3349</v>
      </c>
      <c r="C1357" t="s">
        <v>272</v>
      </c>
      <c r="D1357" t="s">
        <v>39</v>
      </c>
      <c r="E1357" t="s">
        <v>26</v>
      </c>
      <c r="F1357" s="8">
        <v>0.90800000000000003</v>
      </c>
      <c r="G1357">
        <v>1</v>
      </c>
      <c r="H1357">
        <v>1</v>
      </c>
    </row>
    <row r="1358" spans="2:8">
      <c r="B1358" t="s">
        <v>3349</v>
      </c>
      <c r="D1358" t="s">
        <v>11</v>
      </c>
      <c r="E1358" t="s">
        <v>26</v>
      </c>
      <c r="F1358" s="8">
        <v>7.2999999999999995E-2</v>
      </c>
    </row>
    <row r="1359" spans="2:8">
      <c r="B1359" t="s">
        <v>3349</v>
      </c>
      <c r="D1359" t="s">
        <v>57</v>
      </c>
      <c r="E1359" t="s">
        <v>26</v>
      </c>
      <c r="F1359" s="8">
        <v>1.7999999999999999E-2</v>
      </c>
    </row>
    <row r="1360" spans="2:8">
      <c r="B1360" t="s">
        <v>3349</v>
      </c>
      <c r="D1360" t="s">
        <v>19</v>
      </c>
      <c r="E1360" t="s">
        <v>26</v>
      </c>
      <c r="F1360" s="8">
        <v>1E-3</v>
      </c>
    </row>
    <row r="1361" spans="2:8">
      <c r="B1361" t="s">
        <v>3349</v>
      </c>
      <c r="C1361" t="s">
        <v>274</v>
      </c>
      <c r="D1361" t="s">
        <v>50</v>
      </c>
      <c r="E1361" t="s">
        <v>21</v>
      </c>
      <c r="F1361" s="8">
        <v>0.44700000000000001</v>
      </c>
      <c r="G1361">
        <v>1</v>
      </c>
      <c r="H1361">
        <v>1</v>
      </c>
    </row>
    <row r="1362" spans="2:8">
      <c r="B1362" t="s">
        <v>3349</v>
      </c>
      <c r="D1362" t="s">
        <v>58</v>
      </c>
      <c r="E1362" t="s">
        <v>21</v>
      </c>
      <c r="F1362" s="8">
        <v>0.373</v>
      </c>
    </row>
    <row r="1363" spans="2:8">
      <c r="B1363" t="s">
        <v>3349</v>
      </c>
      <c r="D1363" t="s">
        <v>9</v>
      </c>
      <c r="E1363" t="s">
        <v>21</v>
      </c>
      <c r="F1363" s="8">
        <v>0.18</v>
      </c>
    </row>
    <row r="1364" spans="2:8">
      <c r="B1364" t="s">
        <v>3349</v>
      </c>
      <c r="C1364" t="s">
        <v>276</v>
      </c>
      <c r="D1364" t="s">
        <v>41</v>
      </c>
      <c r="E1364" t="s">
        <v>207</v>
      </c>
      <c r="F1364" s="8">
        <v>1</v>
      </c>
      <c r="G1364">
        <v>1</v>
      </c>
      <c r="H1364">
        <v>1</v>
      </c>
    </row>
    <row r="1365" spans="2:8">
      <c r="B1365" t="s">
        <v>3349</v>
      </c>
      <c r="C1365" t="s">
        <v>509</v>
      </c>
      <c r="D1365" t="s">
        <v>510</v>
      </c>
      <c r="E1365" t="s">
        <v>511</v>
      </c>
      <c r="F1365" s="8">
        <v>1</v>
      </c>
      <c r="G1365">
        <v>1</v>
      </c>
      <c r="H1365">
        <v>1</v>
      </c>
    </row>
    <row r="1366" spans="2:8">
      <c r="B1366" t="s">
        <v>3349</v>
      </c>
      <c r="C1366" t="s">
        <v>513</v>
      </c>
      <c r="D1366" t="s">
        <v>503</v>
      </c>
      <c r="E1366" t="s">
        <v>514</v>
      </c>
      <c r="F1366" s="8">
        <v>1</v>
      </c>
      <c r="G1366">
        <v>1</v>
      </c>
      <c r="H1366">
        <v>1</v>
      </c>
    </row>
    <row r="1367" spans="2:8">
      <c r="B1367" t="s">
        <v>3349</v>
      </c>
      <c r="C1367" t="s">
        <v>278</v>
      </c>
      <c r="D1367" t="s">
        <v>62</v>
      </c>
      <c r="E1367" t="s">
        <v>63</v>
      </c>
      <c r="F1367" s="8">
        <v>1</v>
      </c>
      <c r="G1367">
        <v>1</v>
      </c>
      <c r="H1367">
        <v>1</v>
      </c>
    </row>
    <row r="1368" spans="2:8">
      <c r="B1368" t="s">
        <v>3349</v>
      </c>
      <c r="C1368" t="s">
        <v>279</v>
      </c>
      <c r="D1368" t="s">
        <v>16</v>
      </c>
      <c r="E1368" t="s">
        <v>68</v>
      </c>
      <c r="F1368" s="8">
        <v>1</v>
      </c>
      <c r="G1368">
        <v>1</v>
      </c>
      <c r="H1368">
        <v>1</v>
      </c>
    </row>
    <row r="1369" spans="2:8">
      <c r="B1369" t="s">
        <v>3349</v>
      </c>
      <c r="C1369" t="s">
        <v>280</v>
      </c>
      <c r="D1369" t="s">
        <v>55</v>
      </c>
      <c r="E1369" t="s">
        <v>67</v>
      </c>
      <c r="F1369" s="8">
        <v>0.51100000000000001</v>
      </c>
      <c r="G1369">
        <v>1</v>
      </c>
      <c r="H1369">
        <v>1</v>
      </c>
    </row>
    <row r="1370" spans="2:8">
      <c r="B1370" t="s">
        <v>3349</v>
      </c>
      <c r="D1370" t="s">
        <v>32</v>
      </c>
      <c r="E1370" t="s">
        <v>67</v>
      </c>
      <c r="F1370" s="8">
        <v>0.28799999999999998</v>
      </c>
    </row>
    <row r="1371" spans="2:8">
      <c r="B1371" t="s">
        <v>3349</v>
      </c>
      <c r="D1371" t="s">
        <v>11</v>
      </c>
      <c r="E1371" t="s">
        <v>67</v>
      </c>
      <c r="F1371" s="8">
        <v>0.10299999999999999</v>
      </c>
    </row>
    <row r="1372" spans="2:8">
      <c r="B1372" t="s">
        <v>3349</v>
      </c>
      <c r="D1372" t="s">
        <v>37</v>
      </c>
      <c r="E1372" t="s">
        <v>67</v>
      </c>
      <c r="F1372" s="8">
        <v>7.1999999999999995E-2</v>
      </c>
    </row>
    <row r="1373" spans="2:8">
      <c r="B1373" t="s">
        <v>3349</v>
      </c>
      <c r="D1373" t="s">
        <v>9</v>
      </c>
      <c r="E1373" t="s">
        <v>67</v>
      </c>
      <c r="F1373" s="8">
        <v>1.9E-2</v>
      </c>
    </row>
    <row r="1374" spans="2:8">
      <c r="B1374" t="s">
        <v>3349</v>
      </c>
      <c r="D1374" t="s">
        <v>17</v>
      </c>
      <c r="E1374" t="s">
        <v>67</v>
      </c>
      <c r="F1374" s="8">
        <v>6.0000000000000001E-3</v>
      </c>
    </row>
    <row r="1375" spans="2:8">
      <c r="B1375" t="s">
        <v>3349</v>
      </c>
      <c r="C1375" t="s">
        <v>281</v>
      </c>
      <c r="D1375" t="s">
        <v>6</v>
      </c>
      <c r="E1375" t="s">
        <v>66</v>
      </c>
      <c r="F1375" s="8">
        <v>0.997</v>
      </c>
      <c r="G1375">
        <v>1</v>
      </c>
      <c r="H1375">
        <v>1</v>
      </c>
    </row>
    <row r="1376" spans="2:8">
      <c r="B1376" t="s">
        <v>3349</v>
      </c>
      <c r="D1376" t="s">
        <v>15</v>
      </c>
      <c r="E1376" t="s">
        <v>66</v>
      </c>
      <c r="F1376" s="8">
        <v>3.0000000000000001E-3</v>
      </c>
    </row>
    <row r="1377" spans="2:8">
      <c r="B1377" t="s">
        <v>3349</v>
      </c>
      <c r="C1377" t="s">
        <v>282</v>
      </c>
      <c r="D1377" t="s">
        <v>5</v>
      </c>
      <c r="E1377" t="s">
        <v>69</v>
      </c>
      <c r="F1377" s="8">
        <v>1</v>
      </c>
      <c r="G1377">
        <v>1</v>
      </c>
      <c r="H1377">
        <v>1</v>
      </c>
    </row>
    <row r="1378" spans="2:8">
      <c r="B1378" t="s">
        <v>3349</v>
      </c>
      <c r="C1378" t="s">
        <v>428</v>
      </c>
      <c r="D1378" t="s">
        <v>27</v>
      </c>
      <c r="E1378" t="s">
        <v>429</v>
      </c>
      <c r="F1378" s="8">
        <v>1</v>
      </c>
      <c r="G1378">
        <v>1</v>
      </c>
      <c r="H1378">
        <v>1</v>
      </c>
    </row>
    <row r="1379" spans="2:8">
      <c r="B1379" t="s">
        <v>3349</v>
      </c>
      <c r="C1379" t="s">
        <v>283</v>
      </c>
      <c r="D1379" t="s">
        <v>29</v>
      </c>
      <c r="E1379" t="s">
        <v>71</v>
      </c>
      <c r="F1379" s="8">
        <v>1</v>
      </c>
      <c r="G1379">
        <v>1</v>
      </c>
      <c r="H1379">
        <v>1</v>
      </c>
    </row>
    <row r="1380" spans="2:8">
      <c r="B1380" t="s">
        <v>3349</v>
      </c>
      <c r="C1380" t="s">
        <v>284</v>
      </c>
      <c r="D1380" t="s">
        <v>30</v>
      </c>
      <c r="E1380" t="s">
        <v>72</v>
      </c>
      <c r="F1380" s="8">
        <v>1</v>
      </c>
      <c r="G1380">
        <v>1</v>
      </c>
      <c r="H1380">
        <v>1</v>
      </c>
    </row>
    <row r="1381" spans="2:8">
      <c r="B1381" t="s">
        <v>3349</v>
      </c>
      <c r="C1381" t="s">
        <v>285</v>
      </c>
      <c r="D1381" t="s">
        <v>39</v>
      </c>
      <c r="E1381" t="s">
        <v>70</v>
      </c>
      <c r="F1381" s="8">
        <v>0.94499999999999995</v>
      </c>
      <c r="G1381">
        <v>1</v>
      </c>
      <c r="H1381">
        <v>1</v>
      </c>
    </row>
    <row r="1382" spans="2:8">
      <c r="B1382" t="s">
        <v>3349</v>
      </c>
      <c r="D1382" t="s">
        <v>57</v>
      </c>
      <c r="E1382" t="s">
        <v>70</v>
      </c>
      <c r="F1382" s="8">
        <v>3.5999999999999997E-2</v>
      </c>
    </row>
    <row r="1383" spans="2:8">
      <c r="B1383" t="s">
        <v>3349</v>
      </c>
      <c r="D1383" t="s">
        <v>19</v>
      </c>
      <c r="E1383" t="s">
        <v>70</v>
      </c>
      <c r="F1383" s="8">
        <v>1.9E-2</v>
      </c>
    </row>
    <row r="1384" spans="2:8">
      <c r="B1384" t="s">
        <v>3349</v>
      </c>
      <c r="C1384" t="s">
        <v>286</v>
      </c>
      <c r="D1384" t="s">
        <v>54</v>
      </c>
      <c r="E1384" t="s">
        <v>203</v>
      </c>
      <c r="F1384" s="8">
        <v>0.35399999999999998</v>
      </c>
      <c r="G1384">
        <v>1</v>
      </c>
      <c r="H1384">
        <v>1</v>
      </c>
    </row>
    <row r="1385" spans="2:8">
      <c r="B1385" t="s">
        <v>3349</v>
      </c>
      <c r="D1385" t="s">
        <v>58</v>
      </c>
      <c r="E1385" t="s">
        <v>203</v>
      </c>
      <c r="F1385" s="8">
        <v>0.216</v>
      </c>
    </row>
    <row r="1386" spans="2:8">
      <c r="B1386" t="s">
        <v>3349</v>
      </c>
      <c r="D1386" t="s">
        <v>41</v>
      </c>
      <c r="E1386" t="s">
        <v>203</v>
      </c>
      <c r="F1386" s="8">
        <v>0.161</v>
      </c>
    </row>
    <row r="1387" spans="2:8">
      <c r="B1387" t="s">
        <v>3349</v>
      </c>
      <c r="D1387" t="s">
        <v>34</v>
      </c>
      <c r="E1387" t="s">
        <v>203</v>
      </c>
      <c r="F1387" s="8">
        <v>0.11600000000000001</v>
      </c>
    </row>
    <row r="1388" spans="2:8">
      <c r="B1388" t="s">
        <v>3349</v>
      </c>
      <c r="D1388" t="s">
        <v>50</v>
      </c>
      <c r="E1388" t="s">
        <v>203</v>
      </c>
      <c r="F1388" s="8">
        <v>0.108</v>
      </c>
    </row>
    <row r="1389" spans="2:8">
      <c r="B1389" t="s">
        <v>3349</v>
      </c>
      <c r="D1389" t="s">
        <v>43</v>
      </c>
      <c r="E1389" t="s">
        <v>203</v>
      </c>
      <c r="F1389" s="8">
        <v>4.3999999999999997E-2</v>
      </c>
    </row>
    <row r="1390" spans="2:8">
      <c r="B1390" t="s">
        <v>3349</v>
      </c>
      <c r="D1390" t="s">
        <v>45</v>
      </c>
      <c r="E1390" t="s">
        <v>203</v>
      </c>
      <c r="F1390" s="8">
        <v>1E-3</v>
      </c>
    </row>
    <row r="1391" spans="2:8">
      <c r="B1391" t="s">
        <v>3349</v>
      </c>
      <c r="C1391" t="s">
        <v>287</v>
      </c>
      <c r="D1391" t="s">
        <v>53</v>
      </c>
      <c r="E1391" t="s">
        <v>130</v>
      </c>
      <c r="F1391" s="8">
        <v>1</v>
      </c>
      <c r="G1391">
        <v>1</v>
      </c>
      <c r="H1391">
        <v>1</v>
      </c>
    </row>
    <row r="1392" spans="2:8">
      <c r="B1392" t="s">
        <v>3349</v>
      </c>
      <c r="C1392" t="s">
        <v>516</v>
      </c>
      <c r="D1392" t="s">
        <v>510</v>
      </c>
      <c r="E1392" t="s">
        <v>517</v>
      </c>
      <c r="F1392" s="8">
        <v>1</v>
      </c>
      <c r="G1392">
        <v>1</v>
      </c>
      <c r="H1392">
        <v>1</v>
      </c>
    </row>
    <row r="1393" spans="2:8">
      <c r="B1393" t="s">
        <v>3349</v>
      </c>
      <c r="C1393" t="s">
        <v>519</v>
      </c>
      <c r="D1393" t="s">
        <v>503</v>
      </c>
      <c r="E1393" t="s">
        <v>520</v>
      </c>
      <c r="F1393" s="8">
        <v>1</v>
      </c>
      <c r="G1393">
        <v>1</v>
      </c>
      <c r="H1393">
        <v>1</v>
      </c>
    </row>
    <row r="1394" spans="2:8">
      <c r="B1394" t="s">
        <v>3349</v>
      </c>
      <c r="C1394" t="s">
        <v>289</v>
      </c>
      <c r="D1394" t="s">
        <v>62</v>
      </c>
      <c r="E1394" t="s">
        <v>74</v>
      </c>
      <c r="F1394" s="8">
        <v>1</v>
      </c>
      <c r="G1394">
        <v>1</v>
      </c>
      <c r="H1394">
        <v>1</v>
      </c>
    </row>
    <row r="1395" spans="2:8">
      <c r="B1395" t="s">
        <v>3349</v>
      </c>
      <c r="C1395" t="s">
        <v>290</v>
      </c>
      <c r="D1395" t="s">
        <v>55</v>
      </c>
      <c r="E1395" t="s">
        <v>137</v>
      </c>
      <c r="F1395" s="8">
        <v>0.98599999999999999</v>
      </c>
      <c r="G1395">
        <v>1</v>
      </c>
      <c r="H1395">
        <v>1</v>
      </c>
    </row>
    <row r="1396" spans="2:8">
      <c r="B1396" t="s">
        <v>3349</v>
      </c>
      <c r="D1396" t="s">
        <v>17</v>
      </c>
      <c r="E1396" t="s">
        <v>137</v>
      </c>
      <c r="F1396" s="8">
        <v>1.4E-2</v>
      </c>
    </row>
    <row r="1397" spans="2:8">
      <c r="B1397" t="s">
        <v>3349</v>
      </c>
      <c r="C1397" t="s">
        <v>291</v>
      </c>
      <c r="D1397" t="s">
        <v>15</v>
      </c>
      <c r="E1397" t="s">
        <v>135</v>
      </c>
      <c r="F1397" s="8">
        <v>1</v>
      </c>
      <c r="G1397">
        <v>1</v>
      </c>
      <c r="H1397">
        <v>1</v>
      </c>
    </row>
    <row r="1398" spans="2:8">
      <c r="B1398" t="s">
        <v>3349</v>
      </c>
      <c r="C1398" t="s">
        <v>292</v>
      </c>
      <c r="D1398" t="s">
        <v>5</v>
      </c>
      <c r="E1398" t="s">
        <v>140</v>
      </c>
      <c r="F1398" s="8">
        <v>1</v>
      </c>
      <c r="G1398">
        <v>1</v>
      </c>
      <c r="H1398">
        <v>1</v>
      </c>
    </row>
    <row r="1399" spans="2:8">
      <c r="B1399" t="s">
        <v>3349</v>
      </c>
      <c r="C1399" t="s">
        <v>293</v>
      </c>
      <c r="D1399" t="s">
        <v>27</v>
      </c>
      <c r="E1399" t="s">
        <v>141</v>
      </c>
      <c r="F1399" s="8">
        <v>1</v>
      </c>
      <c r="G1399">
        <v>1</v>
      </c>
      <c r="H1399">
        <v>1</v>
      </c>
    </row>
    <row r="1400" spans="2:8">
      <c r="B1400" t="s">
        <v>3349</v>
      </c>
      <c r="C1400" t="s">
        <v>294</v>
      </c>
      <c r="D1400" t="s">
        <v>29</v>
      </c>
      <c r="E1400" t="s">
        <v>142</v>
      </c>
      <c r="F1400" s="8">
        <v>1</v>
      </c>
      <c r="G1400">
        <v>1</v>
      </c>
      <c r="H1400">
        <v>1</v>
      </c>
    </row>
    <row r="1401" spans="2:8">
      <c r="B1401" t="s">
        <v>3349</v>
      </c>
      <c r="C1401" t="s">
        <v>295</v>
      </c>
      <c r="D1401" t="s">
        <v>52</v>
      </c>
      <c r="E1401" t="s">
        <v>136</v>
      </c>
      <c r="F1401" s="8">
        <v>1</v>
      </c>
      <c r="G1401">
        <v>1</v>
      </c>
      <c r="H1401">
        <v>1</v>
      </c>
    </row>
    <row r="1402" spans="2:8">
      <c r="B1402" t="s">
        <v>3349</v>
      </c>
      <c r="C1402" t="s">
        <v>296</v>
      </c>
      <c r="D1402" t="s">
        <v>34</v>
      </c>
      <c r="E1402" t="s">
        <v>143</v>
      </c>
      <c r="F1402" s="8">
        <v>1</v>
      </c>
      <c r="G1402">
        <v>1</v>
      </c>
      <c r="H1402">
        <v>1</v>
      </c>
    </row>
    <row r="1403" spans="2:8">
      <c r="B1403" t="s">
        <v>3349</v>
      </c>
      <c r="C1403" t="s">
        <v>297</v>
      </c>
      <c r="D1403" t="s">
        <v>39</v>
      </c>
      <c r="E1403" t="s">
        <v>138</v>
      </c>
      <c r="F1403" s="8">
        <v>1</v>
      </c>
      <c r="G1403">
        <v>1</v>
      </c>
      <c r="H1403">
        <v>1</v>
      </c>
    </row>
    <row r="1404" spans="2:8">
      <c r="B1404" t="s">
        <v>3349</v>
      </c>
      <c r="C1404" t="s">
        <v>298</v>
      </c>
      <c r="D1404" t="s">
        <v>41</v>
      </c>
      <c r="E1404" t="s">
        <v>139</v>
      </c>
      <c r="F1404" s="8">
        <v>1</v>
      </c>
      <c r="G1404">
        <v>1</v>
      </c>
      <c r="H1404">
        <v>1</v>
      </c>
    </row>
    <row r="1405" spans="2:8">
      <c r="B1405" t="s">
        <v>3349</v>
      </c>
      <c r="C1405" t="s">
        <v>522</v>
      </c>
      <c r="D1405" t="s">
        <v>503</v>
      </c>
      <c r="E1405" t="s">
        <v>523</v>
      </c>
      <c r="F1405" s="8">
        <v>1</v>
      </c>
      <c r="G1405">
        <v>1</v>
      </c>
      <c r="H1405">
        <v>1</v>
      </c>
    </row>
    <row r="1406" spans="2:8">
      <c r="B1406" t="s">
        <v>3349</v>
      </c>
      <c r="C1406" t="s">
        <v>299</v>
      </c>
      <c r="D1406" t="s">
        <v>9</v>
      </c>
      <c r="E1406" t="s">
        <v>125</v>
      </c>
      <c r="F1406" s="8">
        <v>1</v>
      </c>
      <c r="G1406">
        <v>1</v>
      </c>
      <c r="H1406">
        <v>1</v>
      </c>
    </row>
    <row r="1407" spans="2:8">
      <c r="B1407" t="s">
        <v>3349</v>
      </c>
      <c r="C1407" t="s">
        <v>302</v>
      </c>
      <c r="D1407" t="s">
        <v>117</v>
      </c>
      <c r="E1407" t="s">
        <v>124</v>
      </c>
      <c r="F1407" s="8">
        <v>1</v>
      </c>
      <c r="G1407">
        <v>1</v>
      </c>
      <c r="H1407">
        <v>1</v>
      </c>
    </row>
    <row r="1408" spans="2:8">
      <c r="B1408" t="s">
        <v>3349</v>
      </c>
      <c r="C1408" t="s">
        <v>303</v>
      </c>
      <c r="D1408" t="s">
        <v>19</v>
      </c>
      <c r="E1408" t="s">
        <v>131</v>
      </c>
      <c r="F1408" s="8">
        <v>1</v>
      </c>
      <c r="G1408">
        <v>1</v>
      </c>
      <c r="H1408">
        <v>1</v>
      </c>
    </row>
    <row r="1409" spans="2:8">
      <c r="B1409" t="s">
        <v>3349</v>
      </c>
      <c r="C1409" t="s">
        <v>304</v>
      </c>
      <c r="D1409" t="s">
        <v>5</v>
      </c>
      <c r="E1409" t="s">
        <v>127</v>
      </c>
      <c r="F1409" s="8">
        <v>1</v>
      </c>
      <c r="G1409">
        <v>1</v>
      </c>
      <c r="H1409">
        <v>1</v>
      </c>
    </row>
    <row r="1410" spans="2:8">
      <c r="B1410" t="s">
        <v>3349</v>
      </c>
      <c r="C1410" t="s">
        <v>305</v>
      </c>
      <c r="D1410" t="s">
        <v>29</v>
      </c>
      <c r="E1410" t="s">
        <v>129</v>
      </c>
      <c r="F1410" s="8">
        <v>1</v>
      </c>
      <c r="G1410">
        <v>1</v>
      </c>
      <c r="H1410">
        <v>1</v>
      </c>
    </row>
    <row r="1411" spans="2:8">
      <c r="B1411" t="s">
        <v>3349</v>
      </c>
      <c r="C1411" t="s">
        <v>306</v>
      </c>
      <c r="D1411" t="s">
        <v>39</v>
      </c>
      <c r="E1411" t="s">
        <v>126</v>
      </c>
      <c r="F1411" s="8">
        <v>1</v>
      </c>
      <c r="G1411">
        <v>1</v>
      </c>
      <c r="H1411">
        <v>1</v>
      </c>
    </row>
    <row r="1412" spans="2:8">
      <c r="B1412" t="s">
        <v>3349</v>
      </c>
      <c r="C1412" t="s">
        <v>307</v>
      </c>
      <c r="D1412" t="s">
        <v>54</v>
      </c>
      <c r="E1412" t="s">
        <v>123</v>
      </c>
      <c r="F1412" s="8">
        <v>0.73899999999999999</v>
      </c>
      <c r="G1412">
        <v>1</v>
      </c>
      <c r="H1412">
        <v>1</v>
      </c>
    </row>
    <row r="1413" spans="2:8">
      <c r="B1413" t="s">
        <v>3349</v>
      </c>
      <c r="D1413" t="s">
        <v>58</v>
      </c>
      <c r="E1413" t="s">
        <v>123</v>
      </c>
      <c r="F1413" s="8">
        <v>0.23899999999999999</v>
      </c>
    </row>
    <row r="1414" spans="2:8">
      <c r="B1414" t="s">
        <v>3349</v>
      </c>
      <c r="D1414" t="s">
        <v>50</v>
      </c>
      <c r="E1414" t="s">
        <v>123</v>
      </c>
      <c r="F1414" s="8">
        <v>2.1000000000000001E-2</v>
      </c>
    </row>
    <row r="1415" spans="2:8">
      <c r="B1415" t="s">
        <v>3349</v>
      </c>
      <c r="C1415" t="s">
        <v>308</v>
      </c>
      <c r="D1415" t="s">
        <v>57</v>
      </c>
      <c r="E1415" t="s">
        <v>132</v>
      </c>
      <c r="F1415" s="8">
        <v>1</v>
      </c>
      <c r="G1415">
        <v>1</v>
      </c>
      <c r="H1415">
        <v>1</v>
      </c>
    </row>
    <row r="1416" spans="2:8">
      <c r="B1416" t="s">
        <v>3349</v>
      </c>
      <c r="C1416" t="s">
        <v>309</v>
      </c>
      <c r="D1416" t="s">
        <v>34</v>
      </c>
      <c r="E1416" t="s">
        <v>133</v>
      </c>
      <c r="F1416" s="8">
        <v>0.999</v>
      </c>
      <c r="G1416">
        <v>1</v>
      </c>
      <c r="H1416">
        <v>1</v>
      </c>
    </row>
    <row r="1417" spans="2:8">
      <c r="B1417" t="s">
        <v>3349</v>
      </c>
      <c r="D1417" t="s">
        <v>41</v>
      </c>
      <c r="E1417" t="s">
        <v>133</v>
      </c>
      <c r="F1417" s="8">
        <v>1E-3</v>
      </c>
    </row>
    <row r="1418" spans="2:8">
      <c r="B1418" t="s">
        <v>3349</v>
      </c>
      <c r="C1418" t="s">
        <v>310</v>
      </c>
      <c r="D1418" t="s">
        <v>9</v>
      </c>
      <c r="E1418" t="s">
        <v>10</v>
      </c>
      <c r="F1418" s="8">
        <v>1</v>
      </c>
      <c r="G1418">
        <v>1</v>
      </c>
      <c r="H1418">
        <v>1</v>
      </c>
    </row>
    <row r="1419" spans="2:8">
      <c r="B1419" t="s">
        <v>3349</v>
      </c>
      <c r="C1419" t="s">
        <v>311</v>
      </c>
      <c r="D1419" t="s">
        <v>12</v>
      </c>
      <c r="E1419" t="s">
        <v>13</v>
      </c>
      <c r="F1419" s="8">
        <v>1</v>
      </c>
      <c r="G1419">
        <v>1</v>
      </c>
      <c r="H1419">
        <v>1</v>
      </c>
    </row>
    <row r="1420" spans="2:8">
      <c r="B1420" t="s">
        <v>3349</v>
      </c>
      <c r="C1420" t="s">
        <v>314</v>
      </c>
      <c r="D1420" t="s">
        <v>41</v>
      </c>
      <c r="E1420" t="s">
        <v>42</v>
      </c>
      <c r="F1420" s="8">
        <v>1</v>
      </c>
      <c r="G1420">
        <v>1</v>
      </c>
      <c r="H1420">
        <v>1</v>
      </c>
    </row>
    <row r="1421" spans="2:8">
      <c r="B1421" t="s">
        <v>3349</v>
      </c>
      <c r="C1421" t="s">
        <v>315</v>
      </c>
      <c r="D1421" t="s">
        <v>5</v>
      </c>
      <c r="E1421" t="s">
        <v>22</v>
      </c>
      <c r="F1421" s="8">
        <v>1</v>
      </c>
      <c r="G1421">
        <v>1</v>
      </c>
      <c r="H1421">
        <v>1</v>
      </c>
    </row>
    <row r="1422" spans="2:8">
      <c r="B1422" t="s">
        <v>3349</v>
      </c>
      <c r="C1422" t="s">
        <v>316</v>
      </c>
      <c r="D1422" t="s">
        <v>43</v>
      </c>
      <c r="E1422" t="s">
        <v>44</v>
      </c>
      <c r="F1422" s="8">
        <v>1</v>
      </c>
      <c r="G1422">
        <v>1</v>
      </c>
      <c r="H1422">
        <v>1</v>
      </c>
    </row>
    <row r="1423" spans="2:8">
      <c r="B1423" t="s">
        <v>3349</v>
      </c>
      <c r="C1423" t="s">
        <v>317</v>
      </c>
      <c r="D1423" t="s">
        <v>58</v>
      </c>
      <c r="E1423" t="s">
        <v>51</v>
      </c>
      <c r="F1423" s="8">
        <v>0.995</v>
      </c>
      <c r="G1423">
        <v>1</v>
      </c>
      <c r="H1423">
        <v>1</v>
      </c>
    </row>
    <row r="1424" spans="2:8">
      <c r="B1424" t="s">
        <v>3349</v>
      </c>
      <c r="D1424" t="s">
        <v>36</v>
      </c>
      <c r="E1424" t="s">
        <v>51</v>
      </c>
      <c r="F1424" s="8">
        <v>5.0000000000000001E-3</v>
      </c>
    </row>
    <row r="1425" spans="2:8">
      <c r="B1425" t="s">
        <v>3349</v>
      </c>
      <c r="C1425" t="s">
        <v>318</v>
      </c>
      <c r="D1425" t="s">
        <v>45</v>
      </c>
      <c r="E1425" t="s">
        <v>46</v>
      </c>
      <c r="F1425" s="8">
        <v>1</v>
      </c>
      <c r="G1425">
        <v>1</v>
      </c>
      <c r="H1425">
        <v>1</v>
      </c>
    </row>
    <row r="1426" spans="2:8">
      <c r="B1426" t="s">
        <v>3349</v>
      </c>
      <c r="C1426" t="s">
        <v>319</v>
      </c>
      <c r="D1426" t="s">
        <v>34</v>
      </c>
      <c r="E1426" t="s">
        <v>35</v>
      </c>
      <c r="F1426" s="8">
        <v>1</v>
      </c>
      <c r="G1426">
        <v>1</v>
      </c>
      <c r="H1426">
        <v>1</v>
      </c>
    </row>
    <row r="1427" spans="2:8">
      <c r="B1427" t="s">
        <v>3349</v>
      </c>
      <c r="C1427" t="s">
        <v>320</v>
      </c>
      <c r="D1427" t="s">
        <v>39</v>
      </c>
      <c r="E1427" t="s">
        <v>25</v>
      </c>
      <c r="F1427" s="8">
        <v>1</v>
      </c>
      <c r="G1427">
        <v>1</v>
      </c>
      <c r="H1427">
        <v>1</v>
      </c>
    </row>
    <row r="1428" spans="2:8">
      <c r="B1428" t="s">
        <v>3350</v>
      </c>
      <c r="C1428" t="s">
        <v>249</v>
      </c>
      <c r="D1428" t="s">
        <v>55</v>
      </c>
      <c r="E1428" t="s">
        <v>191</v>
      </c>
      <c r="F1428" s="8">
        <v>1</v>
      </c>
      <c r="G1428">
        <v>1</v>
      </c>
      <c r="H1428">
        <v>1</v>
      </c>
    </row>
    <row r="1429" spans="2:8">
      <c r="B1429" t="s">
        <v>3350</v>
      </c>
      <c r="C1429" t="s">
        <v>250</v>
      </c>
      <c r="D1429" t="s">
        <v>15</v>
      </c>
      <c r="E1429" t="s">
        <v>189</v>
      </c>
      <c r="F1429" s="8">
        <v>0.65300000000000002</v>
      </c>
      <c r="G1429">
        <v>1</v>
      </c>
      <c r="H1429">
        <v>1</v>
      </c>
    </row>
    <row r="1430" spans="2:8">
      <c r="B1430" t="s">
        <v>3350</v>
      </c>
      <c r="D1430" t="s">
        <v>6</v>
      </c>
      <c r="E1430" t="s">
        <v>189</v>
      </c>
      <c r="F1430" s="8">
        <v>0.34699999999999998</v>
      </c>
    </row>
    <row r="1431" spans="2:8">
      <c r="B1431" t="s">
        <v>3350</v>
      </c>
      <c r="C1431" t="s">
        <v>251</v>
      </c>
      <c r="D1431" t="s">
        <v>5</v>
      </c>
      <c r="E1431" t="s">
        <v>194</v>
      </c>
      <c r="F1431" s="8">
        <v>1</v>
      </c>
      <c r="G1431">
        <v>1</v>
      </c>
      <c r="H1431">
        <v>1</v>
      </c>
    </row>
    <row r="1432" spans="2:8">
      <c r="B1432" t="s">
        <v>3350</v>
      </c>
      <c r="C1432" t="s">
        <v>252</v>
      </c>
      <c r="D1432" t="s">
        <v>27</v>
      </c>
      <c r="E1432" t="s">
        <v>195</v>
      </c>
      <c r="F1432" s="8">
        <v>1</v>
      </c>
      <c r="G1432">
        <v>1</v>
      </c>
      <c r="H1432">
        <v>1</v>
      </c>
    </row>
    <row r="1433" spans="2:8">
      <c r="B1433" t="s">
        <v>3350</v>
      </c>
      <c r="C1433" t="s">
        <v>253</v>
      </c>
      <c r="D1433" t="s">
        <v>29</v>
      </c>
      <c r="E1433" t="s">
        <v>196</v>
      </c>
      <c r="F1433" s="8">
        <v>1</v>
      </c>
      <c r="G1433">
        <v>1</v>
      </c>
      <c r="H1433">
        <v>1</v>
      </c>
    </row>
    <row r="1434" spans="2:8">
      <c r="B1434" t="s">
        <v>3350</v>
      </c>
      <c r="C1434" t="s">
        <v>254</v>
      </c>
      <c r="D1434" t="s">
        <v>52</v>
      </c>
      <c r="E1434" t="s">
        <v>190</v>
      </c>
      <c r="F1434" s="8">
        <v>1</v>
      </c>
      <c r="G1434">
        <v>1</v>
      </c>
      <c r="H1434">
        <v>1</v>
      </c>
    </row>
    <row r="1435" spans="2:8">
      <c r="B1435" t="s">
        <v>3350</v>
      </c>
      <c r="C1435" t="s">
        <v>255</v>
      </c>
      <c r="D1435" t="s">
        <v>34</v>
      </c>
      <c r="E1435" t="s">
        <v>197</v>
      </c>
      <c r="F1435" s="8">
        <v>1</v>
      </c>
      <c r="G1435">
        <v>1</v>
      </c>
      <c r="H1435">
        <v>1</v>
      </c>
    </row>
    <row r="1436" spans="2:8">
      <c r="B1436" t="s">
        <v>3350</v>
      </c>
      <c r="C1436" t="s">
        <v>256</v>
      </c>
      <c r="D1436" t="s">
        <v>39</v>
      </c>
      <c r="E1436" t="s">
        <v>192</v>
      </c>
      <c r="F1436" s="8">
        <v>0.99399999999999999</v>
      </c>
      <c r="G1436">
        <v>1</v>
      </c>
      <c r="H1436">
        <v>1</v>
      </c>
    </row>
    <row r="1437" spans="2:8">
      <c r="B1437" t="s">
        <v>3350</v>
      </c>
      <c r="D1437" t="s">
        <v>11</v>
      </c>
      <c r="E1437" t="s">
        <v>192</v>
      </c>
      <c r="F1437" s="8">
        <v>6.0000000000000001E-3</v>
      </c>
    </row>
    <row r="1438" spans="2:8">
      <c r="B1438" t="s">
        <v>3350</v>
      </c>
      <c r="C1438" t="s">
        <v>257</v>
      </c>
      <c r="D1438" t="s">
        <v>41</v>
      </c>
      <c r="E1438" t="s">
        <v>193</v>
      </c>
      <c r="F1438" s="8">
        <v>0.98299999999999998</v>
      </c>
      <c r="G1438">
        <v>1</v>
      </c>
      <c r="H1438">
        <v>1</v>
      </c>
    </row>
    <row r="1439" spans="2:8">
      <c r="B1439" t="s">
        <v>3350</v>
      </c>
      <c r="D1439" t="s">
        <v>43</v>
      </c>
      <c r="E1439" t="s">
        <v>193</v>
      </c>
      <c r="F1439" s="8">
        <v>1.6E-2</v>
      </c>
    </row>
    <row r="1440" spans="2:8">
      <c r="B1440" t="s">
        <v>3350</v>
      </c>
      <c r="D1440" t="s">
        <v>58</v>
      </c>
      <c r="E1440" t="s">
        <v>193</v>
      </c>
      <c r="F1440" s="8">
        <v>1E-3</v>
      </c>
    </row>
    <row r="1441" spans="2:8">
      <c r="B1441" t="s">
        <v>3350</v>
      </c>
      <c r="C1441" t="s">
        <v>258</v>
      </c>
      <c r="D1441" t="s">
        <v>55</v>
      </c>
      <c r="E1441" t="s">
        <v>146</v>
      </c>
      <c r="F1441" s="8">
        <v>0.94799999999999995</v>
      </c>
      <c r="G1441">
        <v>1</v>
      </c>
      <c r="H1441">
        <v>1</v>
      </c>
    </row>
    <row r="1442" spans="2:8">
      <c r="B1442" t="s">
        <v>3350</v>
      </c>
      <c r="D1442" t="s">
        <v>32</v>
      </c>
      <c r="E1442" t="s">
        <v>146</v>
      </c>
      <c r="F1442" s="8">
        <v>2.1000000000000001E-2</v>
      </c>
    </row>
    <row r="1443" spans="2:8">
      <c r="B1443" t="s">
        <v>3350</v>
      </c>
      <c r="D1443" t="s">
        <v>17</v>
      </c>
      <c r="E1443" t="s">
        <v>146</v>
      </c>
      <c r="F1443" s="8">
        <v>1.7999999999999999E-2</v>
      </c>
    </row>
    <row r="1444" spans="2:8">
      <c r="B1444" t="s">
        <v>3350</v>
      </c>
      <c r="D1444" t="s">
        <v>37</v>
      </c>
      <c r="E1444" t="s">
        <v>146</v>
      </c>
      <c r="F1444" s="8">
        <v>1.2999999999999999E-2</v>
      </c>
    </row>
    <row r="1445" spans="2:8">
      <c r="B1445" t="s">
        <v>3350</v>
      </c>
      <c r="C1445" t="s">
        <v>259</v>
      </c>
      <c r="D1445" t="s">
        <v>6</v>
      </c>
      <c r="E1445" t="s">
        <v>144</v>
      </c>
      <c r="F1445" s="8">
        <v>0.65500000000000003</v>
      </c>
      <c r="G1445">
        <v>1</v>
      </c>
      <c r="H1445">
        <v>1</v>
      </c>
    </row>
    <row r="1446" spans="2:8">
      <c r="B1446" t="s">
        <v>3350</v>
      </c>
      <c r="D1446" t="s">
        <v>15</v>
      </c>
      <c r="E1446" t="s">
        <v>144</v>
      </c>
      <c r="F1446" s="8">
        <v>0.33900000000000002</v>
      </c>
    </row>
    <row r="1447" spans="2:8">
      <c r="B1447" t="s">
        <v>3350</v>
      </c>
      <c r="D1447" t="s">
        <v>53</v>
      </c>
      <c r="E1447" t="s">
        <v>144</v>
      </c>
      <c r="F1447" s="8">
        <v>5.0000000000000001E-3</v>
      </c>
    </row>
    <row r="1448" spans="2:8">
      <c r="B1448" t="s">
        <v>3350</v>
      </c>
      <c r="C1448" t="s">
        <v>260</v>
      </c>
      <c r="D1448" t="s">
        <v>5</v>
      </c>
      <c r="E1448" t="s">
        <v>149</v>
      </c>
      <c r="F1448" s="8">
        <v>1</v>
      </c>
      <c r="G1448">
        <v>1</v>
      </c>
      <c r="H1448">
        <v>1</v>
      </c>
    </row>
    <row r="1449" spans="2:8">
      <c r="B1449" t="s">
        <v>3350</v>
      </c>
      <c r="C1449" t="s">
        <v>261</v>
      </c>
      <c r="D1449" t="s">
        <v>27</v>
      </c>
      <c r="E1449" t="s">
        <v>150</v>
      </c>
      <c r="F1449" s="8">
        <v>1</v>
      </c>
      <c r="G1449">
        <v>1</v>
      </c>
      <c r="H1449">
        <v>1</v>
      </c>
    </row>
    <row r="1450" spans="2:8">
      <c r="B1450" t="s">
        <v>3350</v>
      </c>
      <c r="C1450" t="s">
        <v>262</v>
      </c>
      <c r="D1450" t="s">
        <v>29</v>
      </c>
      <c r="E1450" t="s">
        <v>151</v>
      </c>
      <c r="F1450" s="8">
        <v>1</v>
      </c>
      <c r="G1450">
        <v>1</v>
      </c>
      <c r="H1450">
        <v>1</v>
      </c>
    </row>
    <row r="1451" spans="2:8">
      <c r="B1451" t="s">
        <v>3350</v>
      </c>
      <c r="C1451" t="s">
        <v>263</v>
      </c>
      <c r="D1451" t="s">
        <v>45</v>
      </c>
      <c r="E1451" t="s">
        <v>145</v>
      </c>
      <c r="F1451" s="8">
        <v>0.67</v>
      </c>
      <c r="G1451">
        <v>1</v>
      </c>
      <c r="H1451">
        <v>1</v>
      </c>
    </row>
    <row r="1452" spans="2:8">
      <c r="B1452" t="s">
        <v>3350</v>
      </c>
      <c r="D1452" t="s">
        <v>52</v>
      </c>
      <c r="E1452" t="s">
        <v>145</v>
      </c>
      <c r="F1452" s="8">
        <v>0.33</v>
      </c>
    </row>
    <row r="1453" spans="2:8">
      <c r="B1453" t="s">
        <v>3350</v>
      </c>
      <c r="C1453" t="s">
        <v>264</v>
      </c>
      <c r="D1453" t="s">
        <v>34</v>
      </c>
      <c r="E1453" t="s">
        <v>152</v>
      </c>
      <c r="F1453" s="8">
        <v>1</v>
      </c>
      <c r="G1453">
        <v>1</v>
      </c>
      <c r="H1453">
        <v>1</v>
      </c>
    </row>
    <row r="1454" spans="2:8">
      <c r="B1454" t="s">
        <v>3350</v>
      </c>
      <c r="C1454" t="s">
        <v>265</v>
      </c>
      <c r="D1454" t="s">
        <v>39</v>
      </c>
      <c r="E1454" t="s">
        <v>147</v>
      </c>
      <c r="F1454" s="8">
        <v>0.995</v>
      </c>
      <c r="G1454">
        <v>1</v>
      </c>
      <c r="H1454">
        <v>1</v>
      </c>
    </row>
    <row r="1455" spans="2:8">
      <c r="B1455" t="s">
        <v>3350</v>
      </c>
      <c r="D1455" t="s">
        <v>11</v>
      </c>
      <c r="E1455" t="s">
        <v>147</v>
      </c>
      <c r="F1455" s="8">
        <v>5.0000000000000001E-3</v>
      </c>
    </row>
    <row r="1456" spans="2:8">
      <c r="B1456" t="s">
        <v>3350</v>
      </c>
      <c r="C1456" t="s">
        <v>266</v>
      </c>
      <c r="D1456" t="s">
        <v>41</v>
      </c>
      <c r="E1456" t="s">
        <v>148</v>
      </c>
      <c r="F1456" s="8">
        <v>0.71</v>
      </c>
      <c r="G1456">
        <v>1</v>
      </c>
      <c r="H1456">
        <v>1</v>
      </c>
    </row>
    <row r="1457" spans="2:8">
      <c r="B1457" t="s">
        <v>3350</v>
      </c>
      <c r="D1457" t="s">
        <v>43</v>
      </c>
      <c r="E1457" t="s">
        <v>148</v>
      </c>
      <c r="F1457" s="8">
        <v>0.27800000000000002</v>
      </c>
    </row>
    <row r="1458" spans="2:8">
      <c r="B1458" t="s">
        <v>3350</v>
      </c>
      <c r="D1458" t="s">
        <v>58</v>
      </c>
      <c r="E1458" t="s">
        <v>148</v>
      </c>
      <c r="F1458" s="8">
        <v>1.2E-2</v>
      </c>
    </row>
    <row r="1459" spans="2:8">
      <c r="B1459" t="s">
        <v>3350</v>
      </c>
      <c r="C1459" t="s">
        <v>506</v>
      </c>
      <c r="D1459" t="s">
        <v>503</v>
      </c>
      <c r="E1459" t="s">
        <v>507</v>
      </c>
      <c r="F1459" s="8">
        <v>1</v>
      </c>
      <c r="G1459">
        <v>1</v>
      </c>
      <c r="H1459">
        <v>1</v>
      </c>
    </row>
    <row r="1460" spans="2:8">
      <c r="B1460" t="s">
        <v>3350</v>
      </c>
      <c r="C1460" t="s">
        <v>267</v>
      </c>
      <c r="D1460" t="s">
        <v>55</v>
      </c>
      <c r="E1460" t="s">
        <v>33</v>
      </c>
      <c r="F1460" s="8">
        <v>0.90800000000000003</v>
      </c>
      <c r="G1460">
        <v>1</v>
      </c>
      <c r="H1460">
        <v>1</v>
      </c>
    </row>
    <row r="1461" spans="2:8">
      <c r="B1461" t="s">
        <v>3350</v>
      </c>
      <c r="D1461" t="s">
        <v>37</v>
      </c>
      <c r="E1461" t="s">
        <v>33</v>
      </c>
      <c r="F1461" s="8">
        <v>7.6999999999999999E-2</v>
      </c>
    </row>
    <row r="1462" spans="2:8">
      <c r="B1462" t="s">
        <v>3350</v>
      </c>
      <c r="D1462" t="s">
        <v>32</v>
      </c>
      <c r="E1462" t="s">
        <v>33</v>
      </c>
      <c r="F1462" s="8">
        <v>1.4999999999999999E-2</v>
      </c>
    </row>
    <row r="1463" spans="2:8">
      <c r="B1463" t="s">
        <v>3350</v>
      </c>
      <c r="C1463" t="s">
        <v>268</v>
      </c>
      <c r="D1463" t="s">
        <v>6</v>
      </c>
      <c r="E1463" t="s">
        <v>8</v>
      </c>
      <c r="F1463" s="8">
        <v>1</v>
      </c>
      <c r="G1463">
        <v>1</v>
      </c>
      <c r="H1463">
        <v>1</v>
      </c>
    </row>
    <row r="1464" spans="2:8">
      <c r="B1464" t="s">
        <v>3350</v>
      </c>
      <c r="C1464" t="s">
        <v>269</v>
      </c>
      <c r="D1464" t="s">
        <v>15</v>
      </c>
      <c r="E1464" t="s">
        <v>176</v>
      </c>
      <c r="F1464" s="8">
        <v>1</v>
      </c>
      <c r="G1464">
        <v>1</v>
      </c>
      <c r="H1464">
        <v>1</v>
      </c>
    </row>
    <row r="1465" spans="2:8">
      <c r="B1465" t="s">
        <v>3350</v>
      </c>
      <c r="C1465" t="s">
        <v>270</v>
      </c>
      <c r="D1465" t="s">
        <v>27</v>
      </c>
      <c r="E1465" t="s">
        <v>28</v>
      </c>
      <c r="F1465" s="8">
        <v>1</v>
      </c>
      <c r="G1465">
        <v>1</v>
      </c>
      <c r="H1465">
        <v>1</v>
      </c>
    </row>
    <row r="1466" spans="2:8">
      <c r="B1466" t="s">
        <v>3350</v>
      </c>
      <c r="C1466" t="s">
        <v>271</v>
      </c>
      <c r="D1466" t="s">
        <v>30</v>
      </c>
      <c r="E1466" t="s">
        <v>31</v>
      </c>
      <c r="F1466" s="8">
        <v>1</v>
      </c>
      <c r="G1466">
        <v>1</v>
      </c>
      <c r="H1466">
        <v>1</v>
      </c>
    </row>
    <row r="1467" spans="2:8">
      <c r="B1467" t="s">
        <v>3350</v>
      </c>
      <c r="C1467" t="s">
        <v>272</v>
      </c>
      <c r="D1467" t="s">
        <v>39</v>
      </c>
      <c r="E1467" t="s">
        <v>26</v>
      </c>
      <c r="F1467" s="8">
        <v>0.93600000000000005</v>
      </c>
      <c r="G1467">
        <v>1</v>
      </c>
      <c r="H1467">
        <v>1</v>
      </c>
    </row>
    <row r="1468" spans="2:8">
      <c r="B1468" t="s">
        <v>3350</v>
      </c>
      <c r="D1468" t="s">
        <v>11</v>
      </c>
      <c r="E1468" t="s">
        <v>26</v>
      </c>
      <c r="F1468" s="8">
        <v>2.8000000000000001E-2</v>
      </c>
    </row>
    <row r="1469" spans="2:8">
      <c r="B1469" t="s">
        <v>3350</v>
      </c>
      <c r="D1469" t="s">
        <v>16</v>
      </c>
      <c r="E1469" t="s">
        <v>26</v>
      </c>
      <c r="F1469" s="8">
        <v>1.9E-2</v>
      </c>
    </row>
    <row r="1470" spans="2:8">
      <c r="B1470" t="s">
        <v>3350</v>
      </c>
      <c r="D1470" t="s">
        <v>57</v>
      </c>
      <c r="E1470" t="s">
        <v>26</v>
      </c>
      <c r="F1470" s="8">
        <v>0.01</v>
      </c>
    </row>
    <row r="1471" spans="2:8">
      <c r="B1471" t="s">
        <v>3350</v>
      </c>
      <c r="D1471" t="s">
        <v>19</v>
      </c>
      <c r="E1471" t="s">
        <v>26</v>
      </c>
      <c r="F1471" s="8">
        <v>7.0000000000000001E-3</v>
      </c>
    </row>
    <row r="1472" spans="2:8">
      <c r="B1472" t="s">
        <v>3350</v>
      </c>
      <c r="C1472" t="s">
        <v>273</v>
      </c>
      <c r="D1472" t="s">
        <v>48</v>
      </c>
      <c r="E1472" t="s">
        <v>49</v>
      </c>
      <c r="F1472" s="8">
        <v>1</v>
      </c>
      <c r="G1472">
        <v>1</v>
      </c>
      <c r="H1472">
        <v>1</v>
      </c>
    </row>
    <row r="1473" spans="2:8">
      <c r="B1473" t="s">
        <v>3350</v>
      </c>
      <c r="C1473" t="s">
        <v>274</v>
      </c>
      <c r="D1473" t="s">
        <v>58</v>
      </c>
      <c r="E1473" t="s">
        <v>21</v>
      </c>
      <c r="F1473" s="8">
        <v>0.88800000000000001</v>
      </c>
      <c r="G1473">
        <v>1</v>
      </c>
      <c r="H1473">
        <v>1</v>
      </c>
    </row>
    <row r="1474" spans="2:8">
      <c r="B1474" t="s">
        <v>3350</v>
      </c>
      <c r="D1474" t="s">
        <v>34</v>
      </c>
      <c r="E1474" t="s">
        <v>21</v>
      </c>
      <c r="F1474" s="8">
        <v>8.5000000000000006E-2</v>
      </c>
    </row>
    <row r="1475" spans="2:8">
      <c r="B1475" t="s">
        <v>3350</v>
      </c>
      <c r="D1475" t="s">
        <v>9</v>
      </c>
      <c r="E1475" t="s">
        <v>21</v>
      </c>
      <c r="F1475" s="8">
        <v>2.7E-2</v>
      </c>
    </row>
    <row r="1476" spans="2:8">
      <c r="B1476" t="s">
        <v>3350</v>
      </c>
      <c r="C1476" t="s">
        <v>276</v>
      </c>
      <c r="D1476" t="s">
        <v>41</v>
      </c>
      <c r="E1476" t="s">
        <v>207</v>
      </c>
      <c r="F1476" s="8">
        <v>1</v>
      </c>
      <c r="G1476">
        <v>1</v>
      </c>
      <c r="H1476">
        <v>1</v>
      </c>
    </row>
    <row r="1477" spans="2:8">
      <c r="B1477" t="s">
        <v>3350</v>
      </c>
      <c r="C1477" t="s">
        <v>509</v>
      </c>
      <c r="D1477" t="s">
        <v>510</v>
      </c>
      <c r="E1477" t="s">
        <v>511</v>
      </c>
      <c r="F1477" s="8">
        <v>1</v>
      </c>
      <c r="G1477">
        <v>1</v>
      </c>
      <c r="H1477">
        <v>1</v>
      </c>
    </row>
    <row r="1478" spans="2:8">
      <c r="B1478" t="s">
        <v>3350</v>
      </c>
      <c r="C1478" t="s">
        <v>278</v>
      </c>
      <c r="D1478" t="s">
        <v>62</v>
      </c>
      <c r="E1478" t="s">
        <v>63</v>
      </c>
      <c r="F1478" s="8">
        <v>1</v>
      </c>
      <c r="G1478">
        <v>1</v>
      </c>
      <c r="H1478">
        <v>1</v>
      </c>
    </row>
    <row r="1479" spans="2:8">
      <c r="B1479" t="s">
        <v>3350</v>
      </c>
      <c r="C1479" t="s">
        <v>279</v>
      </c>
      <c r="D1479" t="s">
        <v>16</v>
      </c>
      <c r="E1479" t="s">
        <v>68</v>
      </c>
      <c r="F1479" s="8">
        <v>1</v>
      </c>
      <c r="G1479">
        <v>1</v>
      </c>
      <c r="H1479">
        <v>1</v>
      </c>
    </row>
    <row r="1480" spans="2:8">
      <c r="B1480" t="s">
        <v>3350</v>
      </c>
      <c r="C1480" t="s">
        <v>280</v>
      </c>
      <c r="D1480" t="s">
        <v>55</v>
      </c>
      <c r="E1480" t="s">
        <v>67</v>
      </c>
      <c r="F1480" s="8">
        <v>0.60199999999999998</v>
      </c>
      <c r="G1480">
        <v>1</v>
      </c>
      <c r="H1480">
        <v>1</v>
      </c>
    </row>
    <row r="1481" spans="2:8">
      <c r="B1481" t="s">
        <v>3350</v>
      </c>
      <c r="D1481" t="s">
        <v>32</v>
      </c>
      <c r="E1481" t="s">
        <v>67</v>
      </c>
      <c r="F1481" s="8">
        <v>0.28699999999999998</v>
      </c>
    </row>
    <row r="1482" spans="2:8">
      <c r="B1482" t="s">
        <v>3350</v>
      </c>
      <c r="D1482" t="s">
        <v>37</v>
      </c>
      <c r="E1482" t="s">
        <v>67</v>
      </c>
      <c r="F1482" s="8">
        <v>5.8000000000000003E-2</v>
      </c>
    </row>
    <row r="1483" spans="2:8">
      <c r="B1483" t="s">
        <v>3350</v>
      </c>
      <c r="D1483" t="s">
        <v>11</v>
      </c>
      <c r="E1483" t="s">
        <v>67</v>
      </c>
      <c r="F1483" s="8">
        <v>5.2999999999999999E-2</v>
      </c>
    </row>
    <row r="1484" spans="2:8">
      <c r="B1484" t="s">
        <v>3350</v>
      </c>
      <c r="C1484" t="s">
        <v>281</v>
      </c>
      <c r="D1484" t="s">
        <v>6</v>
      </c>
      <c r="E1484" t="s">
        <v>66</v>
      </c>
      <c r="F1484" s="8">
        <v>0.503</v>
      </c>
      <c r="G1484">
        <v>1</v>
      </c>
      <c r="H1484">
        <v>1</v>
      </c>
    </row>
    <row r="1485" spans="2:8">
      <c r="B1485" t="s">
        <v>3350</v>
      </c>
      <c r="D1485" t="s">
        <v>15</v>
      </c>
      <c r="E1485" t="s">
        <v>66</v>
      </c>
      <c r="F1485" s="8">
        <v>0.496</v>
      </c>
    </row>
    <row r="1486" spans="2:8">
      <c r="B1486" t="s">
        <v>3350</v>
      </c>
      <c r="D1486" t="s">
        <v>118</v>
      </c>
      <c r="E1486" t="s">
        <v>66</v>
      </c>
      <c r="F1486" s="8">
        <v>1E-3</v>
      </c>
    </row>
    <row r="1487" spans="2:8">
      <c r="B1487" t="s">
        <v>3350</v>
      </c>
      <c r="C1487" t="s">
        <v>282</v>
      </c>
      <c r="D1487" t="s">
        <v>5</v>
      </c>
      <c r="E1487" t="s">
        <v>69</v>
      </c>
      <c r="F1487" s="8">
        <v>1</v>
      </c>
      <c r="G1487">
        <v>1</v>
      </c>
      <c r="H1487">
        <v>1</v>
      </c>
    </row>
    <row r="1488" spans="2:8">
      <c r="B1488" t="s">
        <v>3350</v>
      </c>
      <c r="C1488" t="s">
        <v>428</v>
      </c>
      <c r="D1488" t="s">
        <v>27</v>
      </c>
      <c r="E1488" t="s">
        <v>429</v>
      </c>
      <c r="F1488" s="8">
        <v>1</v>
      </c>
      <c r="G1488">
        <v>1</v>
      </c>
      <c r="H1488">
        <v>1</v>
      </c>
    </row>
    <row r="1489" spans="2:8">
      <c r="B1489" t="s">
        <v>3350</v>
      </c>
      <c r="C1489" t="s">
        <v>283</v>
      </c>
      <c r="D1489" t="s">
        <v>29</v>
      </c>
      <c r="E1489" t="s">
        <v>71</v>
      </c>
      <c r="F1489" s="8">
        <v>1</v>
      </c>
      <c r="G1489">
        <v>1</v>
      </c>
      <c r="H1489">
        <v>1</v>
      </c>
    </row>
    <row r="1490" spans="2:8">
      <c r="B1490" t="s">
        <v>3350</v>
      </c>
      <c r="C1490" t="s">
        <v>284</v>
      </c>
      <c r="D1490" t="s">
        <v>30</v>
      </c>
      <c r="E1490" t="s">
        <v>72</v>
      </c>
      <c r="F1490" s="8">
        <v>1</v>
      </c>
      <c r="G1490">
        <v>1</v>
      </c>
      <c r="H1490">
        <v>1</v>
      </c>
    </row>
    <row r="1491" spans="2:8">
      <c r="B1491" t="s">
        <v>3350</v>
      </c>
      <c r="C1491" t="s">
        <v>285</v>
      </c>
      <c r="D1491" t="s">
        <v>39</v>
      </c>
      <c r="E1491" t="s">
        <v>70</v>
      </c>
      <c r="F1491" s="8">
        <v>0.9</v>
      </c>
      <c r="G1491">
        <v>1</v>
      </c>
      <c r="H1491">
        <v>1</v>
      </c>
    </row>
    <row r="1492" spans="2:8">
      <c r="B1492" t="s">
        <v>3350</v>
      </c>
      <c r="D1492" t="s">
        <v>57</v>
      </c>
      <c r="E1492" t="s">
        <v>70</v>
      </c>
      <c r="F1492" s="8">
        <v>9.2999999999999999E-2</v>
      </c>
    </row>
    <row r="1493" spans="2:8">
      <c r="B1493" t="s">
        <v>3350</v>
      </c>
      <c r="D1493" t="s">
        <v>19</v>
      </c>
      <c r="E1493" t="s">
        <v>70</v>
      </c>
      <c r="F1493" s="8">
        <v>7.0000000000000001E-3</v>
      </c>
    </row>
    <row r="1494" spans="2:8">
      <c r="B1494" t="s">
        <v>3350</v>
      </c>
      <c r="C1494" t="s">
        <v>286</v>
      </c>
      <c r="D1494" t="s">
        <v>54</v>
      </c>
      <c r="E1494" t="s">
        <v>203</v>
      </c>
      <c r="F1494" s="8">
        <v>0.4</v>
      </c>
      <c r="G1494">
        <v>1</v>
      </c>
      <c r="H1494">
        <v>1</v>
      </c>
    </row>
    <row r="1495" spans="2:8">
      <c r="B1495" t="s">
        <v>3350</v>
      </c>
      <c r="D1495" t="s">
        <v>41</v>
      </c>
      <c r="E1495" t="s">
        <v>203</v>
      </c>
      <c r="F1495" s="8">
        <v>0.32700000000000001</v>
      </c>
    </row>
    <row r="1496" spans="2:8">
      <c r="B1496" t="s">
        <v>3350</v>
      </c>
      <c r="D1496" t="s">
        <v>34</v>
      </c>
      <c r="E1496" t="s">
        <v>203</v>
      </c>
      <c r="F1496" s="8">
        <v>0.11600000000000001</v>
      </c>
    </row>
    <row r="1497" spans="2:8">
      <c r="B1497" t="s">
        <v>3350</v>
      </c>
      <c r="D1497" t="s">
        <v>38</v>
      </c>
      <c r="E1497" t="s">
        <v>203</v>
      </c>
      <c r="F1497" s="8">
        <v>9.5000000000000001E-2</v>
      </c>
    </row>
    <row r="1498" spans="2:8">
      <c r="B1498" t="s">
        <v>3350</v>
      </c>
      <c r="D1498" t="s">
        <v>58</v>
      </c>
      <c r="E1498" t="s">
        <v>203</v>
      </c>
      <c r="F1498" s="8">
        <v>3.1E-2</v>
      </c>
    </row>
    <row r="1499" spans="2:8">
      <c r="B1499" t="s">
        <v>3350</v>
      </c>
      <c r="D1499" t="s">
        <v>40</v>
      </c>
      <c r="E1499" t="s">
        <v>203</v>
      </c>
      <c r="F1499" s="8">
        <v>1.0999999999999999E-2</v>
      </c>
    </row>
    <row r="1500" spans="2:8">
      <c r="B1500" t="s">
        <v>3350</v>
      </c>
      <c r="D1500" t="s">
        <v>50</v>
      </c>
      <c r="E1500" t="s">
        <v>203</v>
      </c>
      <c r="F1500" s="8">
        <v>0.01</v>
      </c>
    </row>
    <row r="1501" spans="2:8">
      <c r="B1501" t="s">
        <v>3350</v>
      </c>
      <c r="D1501" t="s">
        <v>43</v>
      </c>
      <c r="E1501" t="s">
        <v>203</v>
      </c>
      <c r="F1501" s="8">
        <v>7.0000000000000001E-3</v>
      </c>
    </row>
    <row r="1502" spans="2:8">
      <c r="B1502" t="s">
        <v>3350</v>
      </c>
      <c r="D1502" t="s">
        <v>36</v>
      </c>
      <c r="E1502" t="s">
        <v>203</v>
      </c>
      <c r="F1502" s="8">
        <v>2E-3</v>
      </c>
    </row>
    <row r="1503" spans="2:8">
      <c r="B1503" t="s">
        <v>3350</v>
      </c>
      <c r="D1503" t="s">
        <v>52</v>
      </c>
      <c r="E1503" t="s">
        <v>203</v>
      </c>
      <c r="F1503" s="8">
        <v>1E-3</v>
      </c>
    </row>
    <row r="1504" spans="2:8">
      <c r="B1504" t="s">
        <v>3350</v>
      </c>
      <c r="C1504" t="s">
        <v>287</v>
      </c>
      <c r="D1504" t="s">
        <v>53</v>
      </c>
      <c r="E1504" t="s">
        <v>130</v>
      </c>
      <c r="F1504" s="8">
        <v>1</v>
      </c>
      <c r="G1504">
        <v>1</v>
      </c>
      <c r="H1504">
        <v>1</v>
      </c>
    </row>
    <row r="1505" spans="2:8">
      <c r="B1505" t="s">
        <v>3350</v>
      </c>
      <c r="C1505" t="s">
        <v>516</v>
      </c>
      <c r="D1505" t="s">
        <v>510</v>
      </c>
      <c r="E1505" t="s">
        <v>517</v>
      </c>
      <c r="F1505" s="8">
        <v>1</v>
      </c>
      <c r="G1505">
        <v>1</v>
      </c>
      <c r="H1505">
        <v>1</v>
      </c>
    </row>
    <row r="1506" spans="2:8">
      <c r="B1506" t="s">
        <v>3350</v>
      </c>
      <c r="C1506" t="s">
        <v>519</v>
      </c>
      <c r="D1506" t="s">
        <v>503</v>
      </c>
      <c r="E1506" t="s">
        <v>520</v>
      </c>
      <c r="F1506" s="8">
        <v>1</v>
      </c>
      <c r="G1506">
        <v>1</v>
      </c>
      <c r="H1506">
        <v>1</v>
      </c>
    </row>
    <row r="1507" spans="2:8">
      <c r="B1507" t="s">
        <v>3350</v>
      </c>
      <c r="C1507" t="s">
        <v>289</v>
      </c>
      <c r="D1507" t="s">
        <v>62</v>
      </c>
      <c r="E1507" t="s">
        <v>74</v>
      </c>
      <c r="F1507" s="8">
        <v>1</v>
      </c>
      <c r="G1507">
        <v>1</v>
      </c>
      <c r="H1507">
        <v>1</v>
      </c>
    </row>
    <row r="1508" spans="2:8">
      <c r="B1508" t="s">
        <v>3350</v>
      </c>
      <c r="C1508" t="s">
        <v>290</v>
      </c>
      <c r="D1508" t="s">
        <v>55</v>
      </c>
      <c r="E1508" t="s">
        <v>137</v>
      </c>
      <c r="F1508" s="8">
        <v>0.999</v>
      </c>
      <c r="G1508">
        <v>1</v>
      </c>
      <c r="H1508">
        <v>1</v>
      </c>
    </row>
    <row r="1509" spans="2:8">
      <c r="B1509" t="s">
        <v>3350</v>
      </c>
      <c r="D1509" t="s">
        <v>17</v>
      </c>
      <c r="E1509" t="s">
        <v>137</v>
      </c>
      <c r="F1509" s="8">
        <v>1E-3</v>
      </c>
    </row>
    <row r="1510" spans="2:8">
      <c r="B1510" t="s">
        <v>3350</v>
      </c>
      <c r="C1510" t="s">
        <v>291</v>
      </c>
      <c r="D1510" t="s">
        <v>15</v>
      </c>
      <c r="E1510" t="s">
        <v>135</v>
      </c>
      <c r="F1510" s="8">
        <v>0.55800000000000005</v>
      </c>
      <c r="G1510">
        <v>1</v>
      </c>
      <c r="H1510">
        <v>1</v>
      </c>
    </row>
    <row r="1511" spans="2:8">
      <c r="B1511" t="s">
        <v>3350</v>
      </c>
      <c r="D1511" t="s">
        <v>6</v>
      </c>
      <c r="E1511" t="s">
        <v>135</v>
      </c>
      <c r="F1511" s="8">
        <v>0.442</v>
      </c>
    </row>
    <row r="1512" spans="2:8">
      <c r="B1512" t="s">
        <v>3350</v>
      </c>
      <c r="C1512" t="s">
        <v>292</v>
      </c>
      <c r="D1512" t="s">
        <v>5</v>
      </c>
      <c r="E1512" t="s">
        <v>140</v>
      </c>
      <c r="F1512" s="8">
        <v>1</v>
      </c>
      <c r="G1512">
        <v>1</v>
      </c>
      <c r="H1512">
        <v>1</v>
      </c>
    </row>
    <row r="1513" spans="2:8">
      <c r="B1513" t="s">
        <v>3350</v>
      </c>
      <c r="C1513" t="s">
        <v>293</v>
      </c>
      <c r="D1513" t="s">
        <v>27</v>
      </c>
      <c r="E1513" t="s">
        <v>141</v>
      </c>
      <c r="F1513" s="8">
        <v>1</v>
      </c>
      <c r="G1513">
        <v>1</v>
      </c>
      <c r="H1513">
        <v>1</v>
      </c>
    </row>
    <row r="1514" spans="2:8">
      <c r="B1514" t="s">
        <v>3350</v>
      </c>
      <c r="C1514" t="s">
        <v>294</v>
      </c>
      <c r="D1514" t="s">
        <v>29</v>
      </c>
      <c r="E1514" t="s">
        <v>142</v>
      </c>
      <c r="F1514" s="8">
        <v>1</v>
      </c>
      <c r="G1514">
        <v>1</v>
      </c>
      <c r="H1514">
        <v>1</v>
      </c>
    </row>
    <row r="1515" spans="2:8">
      <c r="B1515" t="s">
        <v>3350</v>
      </c>
      <c r="C1515" t="s">
        <v>296</v>
      </c>
      <c r="D1515" t="s">
        <v>34</v>
      </c>
      <c r="E1515" t="s">
        <v>143</v>
      </c>
      <c r="F1515" s="8">
        <v>1</v>
      </c>
      <c r="G1515">
        <v>1</v>
      </c>
      <c r="H1515">
        <v>1</v>
      </c>
    </row>
    <row r="1516" spans="2:8">
      <c r="B1516" t="s">
        <v>3350</v>
      </c>
      <c r="C1516" t="s">
        <v>297</v>
      </c>
      <c r="D1516" t="s">
        <v>39</v>
      </c>
      <c r="E1516" t="s">
        <v>138</v>
      </c>
      <c r="F1516" s="8">
        <v>1</v>
      </c>
      <c r="G1516">
        <v>1</v>
      </c>
      <c r="H1516">
        <v>1</v>
      </c>
    </row>
    <row r="1517" spans="2:8">
      <c r="B1517" t="s">
        <v>3350</v>
      </c>
      <c r="C1517" t="s">
        <v>298</v>
      </c>
      <c r="D1517" t="s">
        <v>41</v>
      </c>
      <c r="E1517" t="s">
        <v>139</v>
      </c>
      <c r="F1517" s="8">
        <v>0.83699999999999997</v>
      </c>
      <c r="G1517">
        <v>1</v>
      </c>
      <c r="H1517">
        <v>1</v>
      </c>
    </row>
    <row r="1518" spans="2:8">
      <c r="B1518" t="s">
        <v>3350</v>
      </c>
      <c r="D1518" t="s">
        <v>54</v>
      </c>
      <c r="E1518" t="s">
        <v>139</v>
      </c>
      <c r="F1518" s="8">
        <v>0.16300000000000001</v>
      </c>
    </row>
    <row r="1519" spans="2:8">
      <c r="B1519" t="s">
        <v>3350</v>
      </c>
      <c r="C1519" t="s">
        <v>522</v>
      </c>
      <c r="D1519" t="s">
        <v>503</v>
      </c>
      <c r="E1519" t="s">
        <v>523</v>
      </c>
      <c r="F1519" s="8">
        <v>1</v>
      </c>
      <c r="G1519">
        <v>1</v>
      </c>
      <c r="H1519">
        <v>1</v>
      </c>
    </row>
    <row r="1520" spans="2:8">
      <c r="B1520" t="s">
        <v>3350</v>
      </c>
      <c r="C1520" t="s">
        <v>300</v>
      </c>
      <c r="D1520" t="s">
        <v>16</v>
      </c>
      <c r="E1520" t="s">
        <v>128</v>
      </c>
      <c r="F1520" s="8">
        <v>1</v>
      </c>
      <c r="G1520">
        <v>1</v>
      </c>
      <c r="H1520">
        <v>1</v>
      </c>
    </row>
    <row r="1521" spans="2:8">
      <c r="B1521" t="s">
        <v>3350</v>
      </c>
      <c r="C1521" t="s">
        <v>301</v>
      </c>
      <c r="D1521" t="s">
        <v>11</v>
      </c>
      <c r="E1521" t="s">
        <v>122</v>
      </c>
      <c r="F1521" s="8">
        <v>0.99199999999999999</v>
      </c>
      <c r="G1521">
        <v>1</v>
      </c>
      <c r="H1521">
        <v>1</v>
      </c>
    </row>
    <row r="1522" spans="2:8">
      <c r="B1522" t="s">
        <v>3350</v>
      </c>
      <c r="D1522" t="s">
        <v>55</v>
      </c>
      <c r="E1522" t="s">
        <v>122</v>
      </c>
      <c r="F1522" s="8">
        <v>8.0000000000000002E-3</v>
      </c>
    </row>
    <row r="1523" spans="2:8">
      <c r="B1523" t="s">
        <v>3350</v>
      </c>
      <c r="C1523" t="s">
        <v>302</v>
      </c>
      <c r="D1523" t="s">
        <v>15</v>
      </c>
      <c r="E1523" t="s">
        <v>124</v>
      </c>
      <c r="F1523" s="8">
        <v>1</v>
      </c>
      <c r="G1523">
        <v>1</v>
      </c>
      <c r="H1523">
        <v>1</v>
      </c>
    </row>
    <row r="1524" spans="2:8">
      <c r="B1524" t="s">
        <v>3350</v>
      </c>
      <c r="C1524" t="s">
        <v>303</v>
      </c>
      <c r="D1524" t="s">
        <v>19</v>
      </c>
      <c r="E1524" t="s">
        <v>131</v>
      </c>
      <c r="F1524" s="8">
        <v>1</v>
      </c>
      <c r="G1524">
        <v>1</v>
      </c>
      <c r="H1524">
        <v>1</v>
      </c>
    </row>
    <row r="1525" spans="2:8">
      <c r="B1525" t="s">
        <v>3350</v>
      </c>
      <c r="C1525" t="s">
        <v>304</v>
      </c>
      <c r="D1525" t="s">
        <v>5</v>
      </c>
      <c r="E1525" t="s">
        <v>127</v>
      </c>
      <c r="F1525" s="8">
        <v>1</v>
      </c>
      <c r="G1525">
        <v>1</v>
      </c>
      <c r="H1525">
        <v>1</v>
      </c>
    </row>
    <row r="1526" spans="2:8">
      <c r="B1526" t="s">
        <v>3350</v>
      </c>
      <c r="C1526" t="s">
        <v>305</v>
      </c>
      <c r="D1526" t="s">
        <v>29</v>
      </c>
      <c r="E1526" t="s">
        <v>129</v>
      </c>
      <c r="F1526" s="8">
        <v>1</v>
      </c>
      <c r="G1526">
        <v>1</v>
      </c>
      <c r="H1526">
        <v>1</v>
      </c>
    </row>
    <row r="1527" spans="2:8">
      <c r="B1527" t="s">
        <v>3350</v>
      </c>
      <c r="C1527" t="s">
        <v>306</v>
      </c>
      <c r="D1527" t="s">
        <v>39</v>
      </c>
      <c r="E1527" t="s">
        <v>126</v>
      </c>
      <c r="F1527" s="8">
        <v>1</v>
      </c>
      <c r="G1527">
        <v>1</v>
      </c>
      <c r="H1527">
        <v>1</v>
      </c>
    </row>
    <row r="1528" spans="2:8">
      <c r="B1528" t="s">
        <v>3350</v>
      </c>
      <c r="C1528" t="s">
        <v>307</v>
      </c>
      <c r="D1528" t="s">
        <v>50</v>
      </c>
      <c r="E1528" t="s">
        <v>123</v>
      </c>
      <c r="F1528" s="8">
        <v>0.443</v>
      </c>
      <c r="G1528">
        <v>1</v>
      </c>
      <c r="H1528">
        <v>1</v>
      </c>
    </row>
    <row r="1529" spans="2:8">
      <c r="B1529" t="s">
        <v>3350</v>
      </c>
      <c r="D1529" t="s">
        <v>54</v>
      </c>
      <c r="E1529" t="s">
        <v>123</v>
      </c>
      <c r="F1529" s="8">
        <v>0.4</v>
      </c>
    </row>
    <row r="1530" spans="2:8">
      <c r="B1530" t="s">
        <v>3350</v>
      </c>
      <c r="D1530" t="s">
        <v>58</v>
      </c>
      <c r="E1530" t="s">
        <v>123</v>
      </c>
      <c r="F1530" s="8">
        <v>0.154</v>
      </c>
    </row>
    <row r="1531" spans="2:8">
      <c r="B1531" t="s">
        <v>3350</v>
      </c>
      <c r="D1531" t="s">
        <v>20</v>
      </c>
      <c r="E1531" t="s">
        <v>123</v>
      </c>
      <c r="F1531" s="8">
        <v>3.0000000000000001E-3</v>
      </c>
    </row>
    <row r="1532" spans="2:8">
      <c r="B1532" t="s">
        <v>3350</v>
      </c>
      <c r="C1532" t="s">
        <v>308</v>
      </c>
      <c r="D1532" t="s">
        <v>57</v>
      </c>
      <c r="E1532" t="s">
        <v>132</v>
      </c>
      <c r="F1532" s="8">
        <v>1</v>
      </c>
      <c r="G1532">
        <v>1</v>
      </c>
      <c r="H1532">
        <v>1</v>
      </c>
    </row>
    <row r="1533" spans="2:8">
      <c r="B1533" t="s">
        <v>3350</v>
      </c>
      <c r="C1533" t="s">
        <v>309</v>
      </c>
      <c r="D1533" t="s">
        <v>34</v>
      </c>
      <c r="E1533" t="s">
        <v>133</v>
      </c>
      <c r="F1533" s="8">
        <v>0.59299999999999997</v>
      </c>
      <c r="G1533">
        <v>1</v>
      </c>
      <c r="H1533">
        <v>1</v>
      </c>
    </row>
    <row r="1534" spans="2:8">
      <c r="B1534" t="s">
        <v>3350</v>
      </c>
      <c r="D1534" t="s">
        <v>41</v>
      </c>
      <c r="E1534" t="s">
        <v>133</v>
      </c>
      <c r="F1534" s="8">
        <v>0.40300000000000002</v>
      </c>
    </row>
    <row r="1535" spans="2:8">
      <c r="B1535" t="s">
        <v>3350</v>
      </c>
      <c r="D1535" t="s">
        <v>43</v>
      </c>
      <c r="E1535" t="s">
        <v>133</v>
      </c>
      <c r="F1535" s="8">
        <v>2E-3</v>
      </c>
    </row>
    <row r="1536" spans="2:8">
      <c r="B1536" t="s">
        <v>3350</v>
      </c>
      <c r="D1536" t="s">
        <v>52</v>
      </c>
      <c r="E1536" t="s">
        <v>133</v>
      </c>
      <c r="F1536" s="8">
        <v>2E-3</v>
      </c>
    </row>
    <row r="1537" spans="2:8">
      <c r="B1537" t="s">
        <v>3350</v>
      </c>
      <c r="C1537" t="s">
        <v>310</v>
      </c>
      <c r="D1537" t="s">
        <v>9</v>
      </c>
      <c r="E1537" t="s">
        <v>10</v>
      </c>
      <c r="F1537" s="8">
        <v>1</v>
      </c>
      <c r="G1537">
        <v>1</v>
      </c>
      <c r="H1537">
        <v>1</v>
      </c>
    </row>
    <row r="1538" spans="2:8">
      <c r="B1538" t="s">
        <v>3350</v>
      </c>
      <c r="C1538" t="s">
        <v>311</v>
      </c>
      <c r="D1538" t="s">
        <v>12</v>
      </c>
      <c r="E1538" t="s">
        <v>13</v>
      </c>
      <c r="F1538" s="8">
        <v>1</v>
      </c>
      <c r="G1538">
        <v>1</v>
      </c>
      <c r="H1538">
        <v>1</v>
      </c>
    </row>
    <row r="1539" spans="2:8">
      <c r="B1539" t="s">
        <v>3350</v>
      </c>
      <c r="C1539" t="s">
        <v>312</v>
      </c>
      <c r="D1539" t="s">
        <v>55</v>
      </c>
      <c r="E1539" t="s">
        <v>18</v>
      </c>
      <c r="F1539" s="8">
        <v>1</v>
      </c>
      <c r="G1539">
        <v>1</v>
      </c>
      <c r="H1539">
        <v>1</v>
      </c>
    </row>
    <row r="1540" spans="2:8">
      <c r="B1540" t="s">
        <v>3350</v>
      </c>
      <c r="C1540" t="s">
        <v>313</v>
      </c>
      <c r="D1540" t="s">
        <v>15</v>
      </c>
      <c r="E1540" t="s">
        <v>7</v>
      </c>
      <c r="F1540" s="8">
        <v>1</v>
      </c>
      <c r="G1540">
        <v>1</v>
      </c>
      <c r="H1540">
        <v>1</v>
      </c>
    </row>
    <row r="1541" spans="2:8">
      <c r="B1541" t="s">
        <v>3350</v>
      </c>
      <c r="C1541" t="s">
        <v>314</v>
      </c>
      <c r="D1541" t="s">
        <v>41</v>
      </c>
      <c r="E1541" t="s">
        <v>42</v>
      </c>
      <c r="F1541" s="8">
        <v>1</v>
      </c>
      <c r="G1541">
        <v>1</v>
      </c>
      <c r="H1541">
        <v>1</v>
      </c>
    </row>
    <row r="1542" spans="2:8">
      <c r="B1542" t="s">
        <v>3350</v>
      </c>
      <c r="C1542" t="s">
        <v>315</v>
      </c>
      <c r="D1542" t="s">
        <v>5</v>
      </c>
      <c r="E1542" t="s">
        <v>22</v>
      </c>
      <c r="F1542" s="8">
        <v>1</v>
      </c>
      <c r="G1542">
        <v>1</v>
      </c>
      <c r="H1542">
        <v>1</v>
      </c>
    </row>
    <row r="1543" spans="2:8">
      <c r="B1543" t="s">
        <v>3350</v>
      </c>
      <c r="C1543" t="s">
        <v>316</v>
      </c>
      <c r="D1543" t="s">
        <v>43</v>
      </c>
      <c r="E1543" t="s">
        <v>44</v>
      </c>
      <c r="F1543" s="8">
        <v>1</v>
      </c>
      <c r="G1543">
        <v>1</v>
      </c>
      <c r="H1543">
        <v>1</v>
      </c>
    </row>
    <row r="1544" spans="2:8">
      <c r="B1544" t="s">
        <v>3350</v>
      </c>
      <c r="C1544" t="s">
        <v>317</v>
      </c>
      <c r="D1544" t="s">
        <v>58</v>
      </c>
      <c r="E1544" t="s">
        <v>51</v>
      </c>
      <c r="F1544" s="8">
        <v>0.996</v>
      </c>
      <c r="G1544">
        <v>1</v>
      </c>
      <c r="H1544">
        <v>1</v>
      </c>
    </row>
    <row r="1545" spans="2:8">
      <c r="B1545" t="s">
        <v>3350</v>
      </c>
      <c r="D1545" t="s">
        <v>36</v>
      </c>
      <c r="E1545" t="s">
        <v>51</v>
      </c>
      <c r="F1545" s="8">
        <v>4.0000000000000001E-3</v>
      </c>
    </row>
    <row r="1546" spans="2:8">
      <c r="B1546" t="s">
        <v>3350</v>
      </c>
      <c r="C1546" t="s">
        <v>318</v>
      </c>
      <c r="D1546" t="s">
        <v>45</v>
      </c>
      <c r="E1546" t="s">
        <v>46</v>
      </c>
      <c r="F1546" s="8">
        <v>1</v>
      </c>
      <c r="G1546">
        <v>1</v>
      </c>
      <c r="H1546">
        <v>1</v>
      </c>
    </row>
    <row r="1547" spans="2:8">
      <c r="B1547" t="s">
        <v>3350</v>
      </c>
      <c r="C1547" t="s">
        <v>319</v>
      </c>
      <c r="D1547" t="s">
        <v>34</v>
      </c>
      <c r="E1547" t="s">
        <v>35</v>
      </c>
      <c r="F1547" s="8">
        <v>1</v>
      </c>
      <c r="G1547">
        <v>1</v>
      </c>
      <c r="H1547">
        <v>1</v>
      </c>
    </row>
    <row r="1548" spans="2:8">
      <c r="B1548" t="s">
        <v>3350</v>
      </c>
      <c r="C1548" t="s">
        <v>320</v>
      </c>
      <c r="D1548" t="s">
        <v>39</v>
      </c>
      <c r="E1548" t="s">
        <v>25</v>
      </c>
      <c r="F1548" s="8">
        <v>1</v>
      </c>
      <c r="G1548">
        <v>1</v>
      </c>
      <c r="H1548">
        <v>1</v>
      </c>
    </row>
    <row r="1549" spans="2:8">
      <c r="B1549" t="s">
        <v>3351</v>
      </c>
      <c r="C1549" t="s">
        <v>249</v>
      </c>
      <c r="D1549" t="s">
        <v>55</v>
      </c>
      <c r="E1549" t="s">
        <v>191</v>
      </c>
      <c r="F1549" s="8">
        <v>0.90700000000000003</v>
      </c>
      <c r="G1549">
        <v>1</v>
      </c>
      <c r="H1549">
        <v>1</v>
      </c>
    </row>
    <row r="1550" spans="2:8">
      <c r="B1550" t="s">
        <v>3351</v>
      </c>
      <c r="D1550" t="s">
        <v>9</v>
      </c>
      <c r="E1550" t="s">
        <v>191</v>
      </c>
      <c r="F1550" s="8">
        <v>9.2999999999999999E-2</v>
      </c>
    </row>
    <row r="1551" spans="2:8">
      <c r="B1551" t="s">
        <v>3351</v>
      </c>
      <c r="C1551" t="s">
        <v>251</v>
      </c>
      <c r="D1551" t="s">
        <v>5</v>
      </c>
      <c r="E1551" t="s">
        <v>194</v>
      </c>
      <c r="F1551" s="8">
        <v>1</v>
      </c>
      <c r="G1551">
        <v>1</v>
      </c>
      <c r="H1551">
        <v>1</v>
      </c>
    </row>
    <row r="1552" spans="2:8">
      <c r="B1552" t="s">
        <v>3351</v>
      </c>
      <c r="C1552" t="s">
        <v>254</v>
      </c>
      <c r="D1552" t="s">
        <v>52</v>
      </c>
      <c r="E1552" t="s">
        <v>190</v>
      </c>
      <c r="F1552" s="8">
        <v>1</v>
      </c>
      <c r="G1552">
        <v>1</v>
      </c>
      <c r="H1552">
        <v>1</v>
      </c>
    </row>
    <row r="1553" spans="2:8">
      <c r="B1553" t="s">
        <v>3351</v>
      </c>
      <c r="C1553" t="s">
        <v>255</v>
      </c>
      <c r="D1553" t="s">
        <v>34</v>
      </c>
      <c r="E1553" t="s">
        <v>197</v>
      </c>
      <c r="F1553" s="8">
        <v>1</v>
      </c>
      <c r="G1553">
        <v>1</v>
      </c>
      <c r="H1553">
        <v>1</v>
      </c>
    </row>
    <row r="1554" spans="2:8">
      <c r="B1554" t="s">
        <v>3351</v>
      </c>
      <c r="C1554" t="s">
        <v>256</v>
      </c>
      <c r="D1554" t="s">
        <v>39</v>
      </c>
      <c r="E1554" t="s">
        <v>192</v>
      </c>
      <c r="F1554" s="8">
        <v>0.99099999999999999</v>
      </c>
      <c r="G1554">
        <v>1</v>
      </c>
      <c r="H1554">
        <v>1</v>
      </c>
    </row>
    <row r="1555" spans="2:8">
      <c r="B1555" t="s">
        <v>3351</v>
      </c>
      <c r="D1555" t="s">
        <v>11</v>
      </c>
      <c r="E1555" t="s">
        <v>192</v>
      </c>
      <c r="F1555" s="8">
        <v>8.9999999999999993E-3</v>
      </c>
    </row>
    <row r="1556" spans="2:8">
      <c r="B1556" t="s">
        <v>3351</v>
      </c>
      <c r="C1556" t="s">
        <v>257</v>
      </c>
      <c r="D1556" t="s">
        <v>41</v>
      </c>
      <c r="E1556" t="s">
        <v>193</v>
      </c>
      <c r="F1556" s="8">
        <v>0.98499999999999999</v>
      </c>
      <c r="G1556">
        <v>1</v>
      </c>
      <c r="H1556">
        <v>1</v>
      </c>
    </row>
    <row r="1557" spans="2:8">
      <c r="B1557" t="s">
        <v>3351</v>
      </c>
      <c r="D1557" t="s">
        <v>43</v>
      </c>
      <c r="E1557" t="s">
        <v>193</v>
      </c>
      <c r="F1557" s="8">
        <v>1.2E-2</v>
      </c>
    </row>
    <row r="1558" spans="2:8">
      <c r="B1558" t="s">
        <v>3351</v>
      </c>
      <c r="D1558" t="s">
        <v>58</v>
      </c>
      <c r="E1558" t="s">
        <v>193</v>
      </c>
      <c r="F1558" s="8">
        <v>4.0000000000000001E-3</v>
      </c>
    </row>
    <row r="1559" spans="2:8">
      <c r="B1559" t="s">
        <v>3351</v>
      </c>
      <c r="C1559" t="s">
        <v>502</v>
      </c>
      <c r="D1559" t="s">
        <v>503</v>
      </c>
      <c r="E1559" t="s">
        <v>504</v>
      </c>
      <c r="F1559" s="8">
        <v>1</v>
      </c>
      <c r="G1559">
        <v>1</v>
      </c>
      <c r="H1559">
        <v>1</v>
      </c>
    </row>
    <row r="1560" spans="2:8">
      <c r="B1560" t="s">
        <v>3351</v>
      </c>
      <c r="C1560" t="s">
        <v>258</v>
      </c>
      <c r="D1560" t="s">
        <v>55</v>
      </c>
      <c r="E1560" t="s">
        <v>146</v>
      </c>
      <c r="F1560" s="8">
        <v>0.79300000000000004</v>
      </c>
      <c r="G1560">
        <v>1</v>
      </c>
      <c r="H1560">
        <v>1</v>
      </c>
    </row>
    <row r="1561" spans="2:8">
      <c r="B1561" t="s">
        <v>3351</v>
      </c>
      <c r="D1561" t="s">
        <v>17</v>
      </c>
      <c r="E1561" t="s">
        <v>146</v>
      </c>
      <c r="F1561" s="8">
        <v>0.10299999999999999</v>
      </c>
    </row>
    <row r="1562" spans="2:8">
      <c r="B1562" t="s">
        <v>3351</v>
      </c>
      <c r="D1562" t="s">
        <v>37</v>
      </c>
      <c r="E1562" t="s">
        <v>146</v>
      </c>
      <c r="F1562" s="8">
        <v>6.3E-2</v>
      </c>
    </row>
    <row r="1563" spans="2:8">
      <c r="B1563" t="s">
        <v>3351</v>
      </c>
      <c r="D1563" t="s">
        <v>9</v>
      </c>
      <c r="E1563" t="s">
        <v>146</v>
      </c>
      <c r="F1563" s="8">
        <v>3.6999999999999998E-2</v>
      </c>
    </row>
    <row r="1564" spans="2:8">
      <c r="B1564" t="s">
        <v>3351</v>
      </c>
      <c r="D1564" t="s">
        <v>12</v>
      </c>
      <c r="E1564" t="s">
        <v>146</v>
      </c>
      <c r="F1564" s="8">
        <v>4.0000000000000001E-3</v>
      </c>
    </row>
    <row r="1565" spans="2:8">
      <c r="B1565" t="s">
        <v>3351</v>
      </c>
      <c r="C1565" t="s">
        <v>260</v>
      </c>
      <c r="D1565" t="s">
        <v>5</v>
      </c>
      <c r="E1565" t="s">
        <v>149</v>
      </c>
      <c r="F1565" s="8">
        <v>1</v>
      </c>
      <c r="G1565">
        <v>1</v>
      </c>
      <c r="H1565">
        <v>1</v>
      </c>
    </row>
    <row r="1566" spans="2:8">
      <c r="B1566" t="s">
        <v>3351</v>
      </c>
      <c r="C1566" t="s">
        <v>261</v>
      </c>
      <c r="D1566" t="s">
        <v>27</v>
      </c>
      <c r="E1566" t="s">
        <v>150</v>
      </c>
      <c r="F1566" s="8">
        <v>1</v>
      </c>
      <c r="G1566">
        <v>1</v>
      </c>
      <c r="H1566">
        <v>1</v>
      </c>
    </row>
    <row r="1567" spans="2:8">
      <c r="B1567" t="s">
        <v>3351</v>
      </c>
      <c r="C1567" t="s">
        <v>262</v>
      </c>
      <c r="D1567" t="s">
        <v>29</v>
      </c>
      <c r="E1567" t="s">
        <v>151</v>
      </c>
      <c r="F1567" s="8">
        <v>1</v>
      </c>
      <c r="G1567">
        <v>1</v>
      </c>
      <c r="H1567">
        <v>1</v>
      </c>
    </row>
    <row r="1568" spans="2:8">
      <c r="B1568" t="s">
        <v>3351</v>
      </c>
      <c r="C1568" t="s">
        <v>263</v>
      </c>
      <c r="D1568" t="s">
        <v>52</v>
      </c>
      <c r="E1568" t="s">
        <v>145</v>
      </c>
      <c r="F1568" s="8">
        <v>1</v>
      </c>
      <c r="G1568">
        <v>1</v>
      </c>
      <c r="H1568">
        <v>1</v>
      </c>
    </row>
    <row r="1569" spans="2:8">
      <c r="B1569" t="s">
        <v>3351</v>
      </c>
      <c r="C1569" t="s">
        <v>264</v>
      </c>
      <c r="D1569" t="s">
        <v>34</v>
      </c>
      <c r="E1569" t="s">
        <v>152</v>
      </c>
      <c r="F1569" s="8">
        <v>1</v>
      </c>
      <c r="G1569">
        <v>1</v>
      </c>
      <c r="H1569">
        <v>1</v>
      </c>
    </row>
    <row r="1570" spans="2:8">
      <c r="B1570" t="s">
        <v>3351</v>
      </c>
      <c r="C1570" t="s">
        <v>265</v>
      </c>
      <c r="D1570" t="s">
        <v>39</v>
      </c>
      <c r="E1570" t="s">
        <v>147</v>
      </c>
      <c r="F1570" s="8">
        <v>0.97699999999999998</v>
      </c>
      <c r="G1570">
        <v>1</v>
      </c>
      <c r="H1570">
        <v>1</v>
      </c>
    </row>
    <row r="1571" spans="2:8">
      <c r="B1571" t="s">
        <v>3351</v>
      </c>
      <c r="D1571" t="s">
        <v>11</v>
      </c>
      <c r="E1571" t="s">
        <v>147</v>
      </c>
      <c r="F1571" s="8">
        <v>2.3E-2</v>
      </c>
    </row>
    <row r="1572" spans="2:8">
      <c r="B1572" t="s">
        <v>3351</v>
      </c>
      <c r="C1572" t="s">
        <v>266</v>
      </c>
      <c r="D1572" t="s">
        <v>41</v>
      </c>
      <c r="E1572" t="s">
        <v>148</v>
      </c>
      <c r="F1572" s="8">
        <v>0.94899999999999995</v>
      </c>
      <c r="G1572">
        <v>1</v>
      </c>
      <c r="H1572">
        <v>1</v>
      </c>
    </row>
    <row r="1573" spans="2:8">
      <c r="B1573" t="s">
        <v>3351</v>
      </c>
      <c r="D1573" t="s">
        <v>43</v>
      </c>
      <c r="E1573" t="s">
        <v>148</v>
      </c>
      <c r="F1573" s="8">
        <v>3.1E-2</v>
      </c>
    </row>
    <row r="1574" spans="2:8">
      <c r="B1574" t="s">
        <v>3351</v>
      </c>
      <c r="D1574" t="s">
        <v>58</v>
      </c>
      <c r="E1574" t="s">
        <v>148</v>
      </c>
      <c r="F1574" s="8">
        <v>2.1000000000000001E-2</v>
      </c>
    </row>
    <row r="1575" spans="2:8">
      <c r="B1575" t="s">
        <v>3351</v>
      </c>
      <c r="C1575" t="s">
        <v>506</v>
      </c>
      <c r="D1575" t="s">
        <v>503</v>
      </c>
      <c r="E1575" t="s">
        <v>507</v>
      </c>
      <c r="F1575" s="8">
        <v>1</v>
      </c>
      <c r="G1575">
        <v>1</v>
      </c>
      <c r="H1575">
        <v>1</v>
      </c>
    </row>
    <row r="1576" spans="2:8">
      <c r="B1576" t="s">
        <v>3351</v>
      </c>
      <c r="C1576" t="s">
        <v>267</v>
      </c>
      <c r="D1576" t="s">
        <v>55</v>
      </c>
      <c r="E1576" t="s">
        <v>33</v>
      </c>
      <c r="F1576" s="8">
        <v>0.96599999999999997</v>
      </c>
      <c r="G1576">
        <v>1</v>
      </c>
      <c r="H1576">
        <v>1</v>
      </c>
    </row>
    <row r="1577" spans="2:8">
      <c r="B1577" t="s">
        <v>3351</v>
      </c>
      <c r="D1577" t="s">
        <v>37</v>
      </c>
      <c r="E1577" t="s">
        <v>33</v>
      </c>
      <c r="F1577" s="8">
        <v>3.2000000000000001E-2</v>
      </c>
    </row>
    <row r="1578" spans="2:8">
      <c r="B1578" t="s">
        <v>3351</v>
      </c>
      <c r="D1578" t="s">
        <v>32</v>
      </c>
      <c r="E1578" t="s">
        <v>33</v>
      </c>
      <c r="F1578" s="8">
        <v>2E-3</v>
      </c>
    </row>
    <row r="1579" spans="2:8">
      <c r="B1579" t="s">
        <v>3351</v>
      </c>
      <c r="C1579" t="s">
        <v>268</v>
      </c>
      <c r="D1579" t="s">
        <v>6</v>
      </c>
      <c r="E1579" t="s">
        <v>8</v>
      </c>
      <c r="F1579" s="8">
        <v>1</v>
      </c>
      <c r="G1579">
        <v>1</v>
      </c>
      <c r="H1579">
        <v>1</v>
      </c>
    </row>
    <row r="1580" spans="2:8">
      <c r="B1580" t="s">
        <v>3351</v>
      </c>
      <c r="C1580" t="s">
        <v>269</v>
      </c>
      <c r="D1580" t="s">
        <v>15</v>
      </c>
      <c r="E1580" t="s">
        <v>176</v>
      </c>
      <c r="F1580" s="8">
        <v>1</v>
      </c>
      <c r="G1580">
        <v>1</v>
      </c>
      <c r="H1580">
        <v>1</v>
      </c>
    </row>
    <row r="1581" spans="2:8">
      <c r="B1581" t="s">
        <v>3351</v>
      </c>
      <c r="C1581" t="s">
        <v>270</v>
      </c>
      <c r="D1581" t="s">
        <v>27</v>
      </c>
      <c r="E1581" t="s">
        <v>28</v>
      </c>
      <c r="F1581" s="8">
        <v>1</v>
      </c>
      <c r="G1581">
        <v>1</v>
      </c>
      <c r="H1581">
        <v>1</v>
      </c>
    </row>
    <row r="1582" spans="2:8">
      <c r="B1582" t="s">
        <v>3351</v>
      </c>
      <c r="C1582" t="s">
        <v>271</v>
      </c>
      <c r="D1582" t="s">
        <v>30</v>
      </c>
      <c r="E1582" t="s">
        <v>31</v>
      </c>
      <c r="F1582" s="8">
        <v>1</v>
      </c>
      <c r="G1582">
        <v>1</v>
      </c>
      <c r="H1582">
        <v>1</v>
      </c>
    </row>
    <row r="1583" spans="2:8">
      <c r="B1583" t="s">
        <v>3351</v>
      </c>
      <c r="C1583" t="s">
        <v>272</v>
      </c>
      <c r="D1583" t="s">
        <v>39</v>
      </c>
      <c r="E1583" t="s">
        <v>26</v>
      </c>
      <c r="F1583" s="8">
        <v>0.97</v>
      </c>
      <c r="G1583">
        <v>1</v>
      </c>
      <c r="H1583">
        <v>1</v>
      </c>
    </row>
    <row r="1584" spans="2:8">
      <c r="B1584" t="s">
        <v>3351</v>
      </c>
      <c r="D1584" t="s">
        <v>16</v>
      </c>
      <c r="E1584" t="s">
        <v>26</v>
      </c>
      <c r="F1584" s="8">
        <v>1.9E-2</v>
      </c>
    </row>
    <row r="1585" spans="2:8">
      <c r="B1585" t="s">
        <v>3351</v>
      </c>
      <c r="D1585" t="s">
        <v>11</v>
      </c>
      <c r="E1585" t="s">
        <v>26</v>
      </c>
      <c r="F1585" s="8">
        <v>6.0000000000000001E-3</v>
      </c>
    </row>
    <row r="1586" spans="2:8">
      <c r="B1586" t="s">
        <v>3351</v>
      </c>
      <c r="D1586" t="s">
        <v>19</v>
      </c>
      <c r="E1586" t="s">
        <v>26</v>
      </c>
      <c r="F1586" s="8">
        <v>4.0000000000000001E-3</v>
      </c>
    </row>
    <row r="1587" spans="2:8">
      <c r="B1587" t="s">
        <v>3351</v>
      </c>
      <c r="C1587" t="s">
        <v>273</v>
      </c>
      <c r="D1587" t="s">
        <v>48</v>
      </c>
      <c r="E1587" t="s">
        <v>49</v>
      </c>
      <c r="F1587" s="8">
        <v>1</v>
      </c>
      <c r="G1587">
        <v>1</v>
      </c>
      <c r="H1587">
        <v>1</v>
      </c>
    </row>
    <row r="1588" spans="2:8">
      <c r="B1588" t="s">
        <v>3351</v>
      </c>
      <c r="C1588" t="s">
        <v>274</v>
      </c>
      <c r="D1588" t="s">
        <v>58</v>
      </c>
      <c r="E1588" t="s">
        <v>21</v>
      </c>
      <c r="F1588" s="8">
        <v>0.98599999999999999</v>
      </c>
      <c r="G1588">
        <v>1</v>
      </c>
      <c r="H1588">
        <v>1</v>
      </c>
    </row>
    <row r="1589" spans="2:8">
      <c r="B1589" t="s">
        <v>3351</v>
      </c>
      <c r="D1589" t="s">
        <v>54</v>
      </c>
      <c r="E1589" t="s">
        <v>21</v>
      </c>
      <c r="F1589" s="8">
        <v>1.4E-2</v>
      </c>
    </row>
    <row r="1590" spans="2:8">
      <c r="B1590" t="s">
        <v>3351</v>
      </c>
      <c r="D1590" t="s">
        <v>9</v>
      </c>
      <c r="E1590" t="s">
        <v>21</v>
      </c>
      <c r="F1590" s="8">
        <v>1E-3</v>
      </c>
    </row>
    <row r="1591" spans="2:8">
      <c r="B1591" t="s">
        <v>3351</v>
      </c>
      <c r="C1591" t="s">
        <v>276</v>
      </c>
      <c r="D1591" t="s">
        <v>41</v>
      </c>
      <c r="E1591" t="s">
        <v>207</v>
      </c>
      <c r="F1591" s="8">
        <v>1</v>
      </c>
      <c r="G1591">
        <v>1</v>
      </c>
      <c r="H1591">
        <v>1</v>
      </c>
    </row>
    <row r="1592" spans="2:8">
      <c r="B1592" t="s">
        <v>3351</v>
      </c>
      <c r="C1592" t="s">
        <v>509</v>
      </c>
      <c r="D1592" t="s">
        <v>510</v>
      </c>
      <c r="E1592" t="s">
        <v>511</v>
      </c>
      <c r="F1592" s="8">
        <v>1</v>
      </c>
      <c r="G1592">
        <v>1</v>
      </c>
      <c r="H1592">
        <v>1</v>
      </c>
    </row>
    <row r="1593" spans="2:8">
      <c r="B1593" t="s">
        <v>3351</v>
      </c>
      <c r="C1593" t="s">
        <v>513</v>
      </c>
      <c r="D1593" t="s">
        <v>503</v>
      </c>
      <c r="E1593" t="s">
        <v>514</v>
      </c>
      <c r="F1593" s="8">
        <v>1</v>
      </c>
      <c r="G1593">
        <v>1</v>
      </c>
      <c r="H1593">
        <v>1</v>
      </c>
    </row>
    <row r="1594" spans="2:8">
      <c r="B1594" t="s">
        <v>3351</v>
      </c>
      <c r="C1594" t="s">
        <v>277</v>
      </c>
      <c r="D1594" t="s">
        <v>60</v>
      </c>
      <c r="E1594" t="s">
        <v>61</v>
      </c>
      <c r="F1594" s="8">
        <v>1</v>
      </c>
      <c r="G1594">
        <v>1</v>
      </c>
      <c r="H1594">
        <v>1</v>
      </c>
    </row>
    <row r="1595" spans="2:8">
      <c r="B1595" t="s">
        <v>3351</v>
      </c>
      <c r="C1595" t="s">
        <v>278</v>
      </c>
      <c r="D1595" t="s">
        <v>62</v>
      </c>
      <c r="E1595" t="s">
        <v>63</v>
      </c>
      <c r="F1595" s="8">
        <v>1</v>
      </c>
      <c r="G1595">
        <v>1</v>
      </c>
      <c r="H1595">
        <v>1</v>
      </c>
    </row>
    <row r="1596" spans="2:8">
      <c r="B1596" t="s">
        <v>3351</v>
      </c>
      <c r="C1596" t="s">
        <v>279</v>
      </c>
      <c r="D1596" t="s">
        <v>16</v>
      </c>
      <c r="E1596" t="s">
        <v>68</v>
      </c>
      <c r="F1596" s="8">
        <v>1</v>
      </c>
      <c r="G1596">
        <v>1</v>
      </c>
      <c r="H1596">
        <v>1</v>
      </c>
    </row>
    <row r="1597" spans="2:8">
      <c r="B1597" t="s">
        <v>3351</v>
      </c>
      <c r="C1597" t="s">
        <v>280</v>
      </c>
      <c r="D1597" t="s">
        <v>55</v>
      </c>
      <c r="E1597" t="s">
        <v>67</v>
      </c>
      <c r="F1597" s="8">
        <v>0.73199999999999998</v>
      </c>
      <c r="G1597">
        <v>1</v>
      </c>
      <c r="H1597">
        <v>1</v>
      </c>
    </row>
    <row r="1598" spans="2:8">
      <c r="B1598" t="s">
        <v>3351</v>
      </c>
      <c r="D1598" t="s">
        <v>37</v>
      </c>
      <c r="E1598" t="s">
        <v>67</v>
      </c>
      <c r="F1598" s="8">
        <v>0.13700000000000001</v>
      </c>
    </row>
    <row r="1599" spans="2:8">
      <c r="B1599" t="s">
        <v>3351</v>
      </c>
      <c r="D1599" t="s">
        <v>32</v>
      </c>
      <c r="E1599" t="s">
        <v>67</v>
      </c>
      <c r="F1599" s="8">
        <v>7.2999999999999995E-2</v>
      </c>
    </row>
    <row r="1600" spans="2:8">
      <c r="B1600" t="s">
        <v>3351</v>
      </c>
      <c r="D1600" t="s">
        <v>11</v>
      </c>
      <c r="E1600" t="s">
        <v>67</v>
      </c>
      <c r="F1600" s="8">
        <v>4.9000000000000002E-2</v>
      </c>
    </row>
    <row r="1601" spans="2:8">
      <c r="B1601" t="s">
        <v>3351</v>
      </c>
      <c r="D1601" t="s">
        <v>9</v>
      </c>
      <c r="E1601" t="s">
        <v>67</v>
      </c>
      <c r="F1601" s="8">
        <v>8.0000000000000002E-3</v>
      </c>
    </row>
    <row r="1602" spans="2:8">
      <c r="B1602" t="s">
        <v>3351</v>
      </c>
      <c r="C1602" t="s">
        <v>281</v>
      </c>
      <c r="D1602" t="s">
        <v>6</v>
      </c>
      <c r="E1602" t="s">
        <v>66</v>
      </c>
      <c r="F1602" s="8">
        <v>1</v>
      </c>
      <c r="G1602">
        <v>1</v>
      </c>
      <c r="H1602">
        <v>1</v>
      </c>
    </row>
    <row r="1603" spans="2:8">
      <c r="B1603" t="s">
        <v>3351</v>
      </c>
      <c r="C1603" t="s">
        <v>282</v>
      </c>
      <c r="D1603" t="s">
        <v>5</v>
      </c>
      <c r="E1603" t="s">
        <v>69</v>
      </c>
      <c r="F1603" s="8">
        <v>1</v>
      </c>
      <c r="G1603">
        <v>1</v>
      </c>
      <c r="H1603">
        <v>1</v>
      </c>
    </row>
    <row r="1604" spans="2:8">
      <c r="B1604" t="s">
        <v>3351</v>
      </c>
      <c r="C1604" t="s">
        <v>283</v>
      </c>
      <c r="D1604" t="s">
        <v>29</v>
      </c>
      <c r="E1604" t="s">
        <v>71</v>
      </c>
      <c r="F1604" s="8">
        <v>1</v>
      </c>
      <c r="G1604">
        <v>1</v>
      </c>
      <c r="H1604">
        <v>1</v>
      </c>
    </row>
    <row r="1605" spans="2:8">
      <c r="B1605" t="s">
        <v>3351</v>
      </c>
      <c r="C1605" t="s">
        <v>284</v>
      </c>
      <c r="D1605" t="s">
        <v>30</v>
      </c>
      <c r="E1605" t="s">
        <v>72</v>
      </c>
      <c r="F1605" s="8">
        <v>1</v>
      </c>
      <c r="G1605">
        <v>1</v>
      </c>
      <c r="H1605">
        <v>1</v>
      </c>
    </row>
    <row r="1606" spans="2:8">
      <c r="B1606" t="s">
        <v>3351</v>
      </c>
      <c r="C1606" t="s">
        <v>285</v>
      </c>
      <c r="D1606" t="s">
        <v>39</v>
      </c>
      <c r="E1606" t="s">
        <v>70</v>
      </c>
      <c r="F1606" s="8">
        <v>0.98799999999999999</v>
      </c>
      <c r="G1606">
        <v>1</v>
      </c>
      <c r="H1606">
        <v>1</v>
      </c>
    </row>
    <row r="1607" spans="2:8">
      <c r="B1607" t="s">
        <v>3351</v>
      </c>
      <c r="D1607" t="s">
        <v>57</v>
      </c>
      <c r="E1607" t="s">
        <v>70</v>
      </c>
      <c r="F1607" s="8">
        <v>8.9999999999999993E-3</v>
      </c>
    </row>
    <row r="1608" spans="2:8">
      <c r="B1608" t="s">
        <v>3351</v>
      </c>
      <c r="D1608" t="s">
        <v>19</v>
      </c>
      <c r="E1608" t="s">
        <v>70</v>
      </c>
      <c r="F1608" s="8">
        <v>3.0000000000000001E-3</v>
      </c>
    </row>
    <row r="1609" spans="2:8">
      <c r="B1609" t="s">
        <v>3351</v>
      </c>
      <c r="C1609" t="s">
        <v>286</v>
      </c>
      <c r="D1609" t="s">
        <v>54</v>
      </c>
      <c r="E1609" t="s">
        <v>203</v>
      </c>
      <c r="F1609" s="8">
        <v>0.38400000000000001</v>
      </c>
      <c r="G1609">
        <v>1</v>
      </c>
      <c r="H1609">
        <v>1</v>
      </c>
    </row>
    <row r="1610" spans="2:8">
      <c r="B1610" t="s">
        <v>3351</v>
      </c>
      <c r="D1610" t="s">
        <v>41</v>
      </c>
      <c r="E1610" t="s">
        <v>203</v>
      </c>
      <c r="F1610" s="8">
        <v>0.35699999999999998</v>
      </c>
    </row>
    <row r="1611" spans="2:8">
      <c r="B1611" t="s">
        <v>3351</v>
      </c>
      <c r="D1611" t="s">
        <v>58</v>
      </c>
      <c r="E1611" t="s">
        <v>203</v>
      </c>
      <c r="F1611" s="8">
        <v>0.20599999999999999</v>
      </c>
    </row>
    <row r="1612" spans="2:8">
      <c r="B1612" t="s">
        <v>3351</v>
      </c>
      <c r="D1612" t="s">
        <v>34</v>
      </c>
      <c r="E1612" t="s">
        <v>203</v>
      </c>
      <c r="F1612" s="8">
        <v>5.1999999999999998E-2</v>
      </c>
    </row>
    <row r="1613" spans="2:8">
      <c r="B1613" t="s">
        <v>3351</v>
      </c>
      <c r="D1613" t="s">
        <v>43</v>
      </c>
      <c r="E1613" t="s">
        <v>203</v>
      </c>
      <c r="F1613" s="8">
        <v>1E-3</v>
      </c>
    </row>
    <row r="1614" spans="2:8">
      <c r="B1614" t="s">
        <v>3351</v>
      </c>
      <c r="C1614" t="s">
        <v>287</v>
      </c>
      <c r="D1614" t="s">
        <v>53</v>
      </c>
      <c r="E1614" t="s">
        <v>130</v>
      </c>
      <c r="F1614" s="8">
        <v>1</v>
      </c>
      <c r="G1614">
        <v>1</v>
      </c>
      <c r="H1614">
        <v>1</v>
      </c>
    </row>
    <row r="1615" spans="2:8">
      <c r="B1615" t="s">
        <v>3351</v>
      </c>
      <c r="C1615" t="s">
        <v>516</v>
      </c>
      <c r="D1615" t="s">
        <v>510</v>
      </c>
      <c r="E1615" t="s">
        <v>517</v>
      </c>
      <c r="F1615" s="8">
        <v>1</v>
      </c>
      <c r="G1615">
        <v>1</v>
      </c>
      <c r="H1615">
        <v>1</v>
      </c>
    </row>
    <row r="1616" spans="2:8">
      <c r="B1616" t="s">
        <v>3351</v>
      </c>
      <c r="C1616" t="s">
        <v>519</v>
      </c>
      <c r="D1616" t="s">
        <v>503</v>
      </c>
      <c r="E1616" t="s">
        <v>520</v>
      </c>
      <c r="F1616" s="8">
        <v>1</v>
      </c>
      <c r="G1616">
        <v>1</v>
      </c>
      <c r="H1616">
        <v>1</v>
      </c>
    </row>
    <row r="1617" spans="2:8">
      <c r="B1617" t="s">
        <v>3351</v>
      </c>
      <c r="C1617" t="s">
        <v>289</v>
      </c>
      <c r="D1617" t="s">
        <v>62</v>
      </c>
      <c r="E1617" t="s">
        <v>74</v>
      </c>
      <c r="F1617" s="8">
        <v>1</v>
      </c>
      <c r="G1617">
        <v>1</v>
      </c>
      <c r="H1617">
        <v>1</v>
      </c>
    </row>
    <row r="1618" spans="2:8">
      <c r="B1618" t="s">
        <v>3351</v>
      </c>
      <c r="C1618" t="s">
        <v>290</v>
      </c>
      <c r="D1618" t="s">
        <v>55</v>
      </c>
      <c r="E1618" t="s">
        <v>137</v>
      </c>
      <c r="F1618" s="8">
        <v>0.99299999999999999</v>
      </c>
      <c r="G1618">
        <v>1</v>
      </c>
      <c r="H1618">
        <v>1</v>
      </c>
    </row>
    <row r="1619" spans="2:8">
      <c r="B1619" t="s">
        <v>3351</v>
      </c>
      <c r="D1619" t="s">
        <v>17</v>
      </c>
      <c r="E1619" t="s">
        <v>137</v>
      </c>
      <c r="F1619" s="8">
        <v>7.0000000000000001E-3</v>
      </c>
    </row>
    <row r="1620" spans="2:8">
      <c r="B1620" t="s">
        <v>3351</v>
      </c>
      <c r="C1620" t="s">
        <v>291</v>
      </c>
      <c r="D1620" t="s">
        <v>6</v>
      </c>
      <c r="E1620" t="s">
        <v>135</v>
      </c>
      <c r="F1620" s="8">
        <v>1</v>
      </c>
      <c r="G1620">
        <v>1</v>
      </c>
      <c r="H1620">
        <v>1</v>
      </c>
    </row>
    <row r="1621" spans="2:8">
      <c r="B1621" t="s">
        <v>3351</v>
      </c>
      <c r="C1621" t="s">
        <v>292</v>
      </c>
      <c r="D1621" t="s">
        <v>5</v>
      </c>
      <c r="E1621" t="s">
        <v>140</v>
      </c>
      <c r="F1621" s="8">
        <v>1</v>
      </c>
      <c r="G1621">
        <v>1</v>
      </c>
      <c r="H1621">
        <v>1</v>
      </c>
    </row>
    <row r="1622" spans="2:8">
      <c r="B1622" t="s">
        <v>3351</v>
      </c>
      <c r="C1622" t="s">
        <v>293</v>
      </c>
      <c r="D1622" t="s">
        <v>27</v>
      </c>
      <c r="E1622" t="s">
        <v>141</v>
      </c>
      <c r="F1622" s="8">
        <v>1</v>
      </c>
      <c r="G1622">
        <v>1</v>
      </c>
      <c r="H1622">
        <v>1</v>
      </c>
    </row>
    <row r="1623" spans="2:8">
      <c r="B1623" t="s">
        <v>3351</v>
      </c>
      <c r="C1623" t="s">
        <v>294</v>
      </c>
      <c r="D1623" t="s">
        <v>29</v>
      </c>
      <c r="E1623" t="s">
        <v>142</v>
      </c>
      <c r="F1623" s="8">
        <v>1</v>
      </c>
      <c r="G1623">
        <v>1</v>
      </c>
      <c r="H1623">
        <v>1</v>
      </c>
    </row>
    <row r="1624" spans="2:8">
      <c r="B1624" t="s">
        <v>3351</v>
      </c>
      <c r="C1624" t="s">
        <v>295</v>
      </c>
      <c r="D1624" t="s">
        <v>52</v>
      </c>
      <c r="E1624" t="s">
        <v>136</v>
      </c>
      <c r="F1624" s="8">
        <v>1</v>
      </c>
      <c r="G1624">
        <v>1</v>
      </c>
      <c r="H1624">
        <v>1</v>
      </c>
    </row>
    <row r="1625" spans="2:8">
      <c r="B1625" t="s">
        <v>3351</v>
      </c>
      <c r="C1625" t="s">
        <v>296</v>
      </c>
      <c r="D1625" t="s">
        <v>34</v>
      </c>
      <c r="E1625" t="s">
        <v>143</v>
      </c>
      <c r="F1625" s="8">
        <v>1</v>
      </c>
      <c r="G1625">
        <v>1</v>
      </c>
      <c r="H1625">
        <v>1</v>
      </c>
    </row>
    <row r="1626" spans="2:8">
      <c r="B1626" t="s">
        <v>3351</v>
      </c>
      <c r="C1626" t="s">
        <v>297</v>
      </c>
      <c r="D1626" t="s">
        <v>39</v>
      </c>
      <c r="E1626" t="s">
        <v>138</v>
      </c>
      <c r="F1626" s="8">
        <v>1</v>
      </c>
      <c r="G1626">
        <v>1</v>
      </c>
      <c r="H1626">
        <v>1</v>
      </c>
    </row>
    <row r="1627" spans="2:8">
      <c r="B1627" t="s">
        <v>3351</v>
      </c>
      <c r="C1627" t="s">
        <v>298</v>
      </c>
      <c r="D1627" t="s">
        <v>41</v>
      </c>
      <c r="E1627" t="s">
        <v>139</v>
      </c>
      <c r="F1627" s="8">
        <v>0.997</v>
      </c>
      <c r="G1627">
        <v>1</v>
      </c>
      <c r="H1627">
        <v>1</v>
      </c>
    </row>
    <row r="1628" spans="2:8">
      <c r="B1628" t="s">
        <v>3351</v>
      </c>
      <c r="D1628" t="s">
        <v>58</v>
      </c>
      <c r="E1628" t="s">
        <v>139</v>
      </c>
      <c r="F1628" s="8">
        <v>3.0000000000000001E-3</v>
      </c>
    </row>
    <row r="1629" spans="2:8">
      <c r="B1629" t="s">
        <v>3351</v>
      </c>
      <c r="C1629" t="s">
        <v>522</v>
      </c>
      <c r="D1629" t="s">
        <v>503</v>
      </c>
      <c r="E1629" t="s">
        <v>523</v>
      </c>
      <c r="F1629" s="8">
        <v>1</v>
      </c>
      <c r="G1629">
        <v>1</v>
      </c>
      <c r="H1629">
        <v>1</v>
      </c>
    </row>
    <row r="1630" spans="2:8">
      <c r="B1630" t="s">
        <v>3351</v>
      </c>
      <c r="C1630" t="s">
        <v>300</v>
      </c>
      <c r="D1630" t="s">
        <v>16</v>
      </c>
      <c r="E1630" t="s">
        <v>128</v>
      </c>
      <c r="F1630" s="8">
        <v>1</v>
      </c>
      <c r="G1630">
        <v>1</v>
      </c>
      <c r="H1630">
        <v>1</v>
      </c>
    </row>
    <row r="1631" spans="2:8">
      <c r="B1631" t="s">
        <v>3351</v>
      </c>
      <c r="C1631" t="s">
        <v>302</v>
      </c>
      <c r="D1631" t="s">
        <v>53</v>
      </c>
      <c r="E1631" t="s">
        <v>124</v>
      </c>
      <c r="F1631" s="8">
        <v>1</v>
      </c>
      <c r="G1631">
        <v>1</v>
      </c>
      <c r="H1631">
        <v>1</v>
      </c>
    </row>
    <row r="1632" spans="2:8">
      <c r="B1632" t="s">
        <v>3351</v>
      </c>
      <c r="C1632" t="s">
        <v>303</v>
      </c>
      <c r="D1632" t="s">
        <v>19</v>
      </c>
      <c r="E1632" t="s">
        <v>131</v>
      </c>
      <c r="F1632" s="8">
        <v>1</v>
      </c>
      <c r="G1632">
        <v>1</v>
      </c>
      <c r="H1632">
        <v>1</v>
      </c>
    </row>
    <row r="1633" spans="2:8">
      <c r="B1633" t="s">
        <v>3351</v>
      </c>
      <c r="C1633" t="s">
        <v>304</v>
      </c>
      <c r="D1633" t="s">
        <v>5</v>
      </c>
      <c r="E1633" t="s">
        <v>127</v>
      </c>
      <c r="F1633" s="8">
        <v>1</v>
      </c>
      <c r="G1633">
        <v>1</v>
      </c>
      <c r="H1633">
        <v>1</v>
      </c>
    </row>
    <row r="1634" spans="2:8">
      <c r="B1634" t="s">
        <v>3351</v>
      </c>
      <c r="C1634" t="s">
        <v>305</v>
      </c>
      <c r="D1634" t="s">
        <v>29</v>
      </c>
      <c r="E1634" t="s">
        <v>129</v>
      </c>
      <c r="F1634" s="8">
        <v>1</v>
      </c>
      <c r="G1634">
        <v>1</v>
      </c>
      <c r="H1634">
        <v>1</v>
      </c>
    </row>
    <row r="1635" spans="2:8">
      <c r="B1635" t="s">
        <v>3351</v>
      </c>
      <c r="C1635" t="s">
        <v>306</v>
      </c>
      <c r="D1635" t="s">
        <v>39</v>
      </c>
      <c r="E1635" t="s">
        <v>126</v>
      </c>
      <c r="F1635" s="8">
        <v>1</v>
      </c>
      <c r="G1635">
        <v>1</v>
      </c>
      <c r="H1635">
        <v>1</v>
      </c>
    </row>
    <row r="1636" spans="2:8">
      <c r="B1636" t="s">
        <v>3351</v>
      </c>
      <c r="C1636" t="s">
        <v>307</v>
      </c>
      <c r="D1636" t="s">
        <v>50</v>
      </c>
      <c r="E1636" t="s">
        <v>123</v>
      </c>
      <c r="F1636" s="8">
        <v>0.66700000000000004</v>
      </c>
      <c r="G1636">
        <v>1</v>
      </c>
      <c r="H1636">
        <v>1</v>
      </c>
    </row>
    <row r="1637" spans="2:8">
      <c r="B1637" t="s">
        <v>3351</v>
      </c>
      <c r="D1637" t="s">
        <v>58</v>
      </c>
      <c r="E1637" t="s">
        <v>123</v>
      </c>
      <c r="F1637" s="8">
        <v>0.19400000000000001</v>
      </c>
    </row>
    <row r="1638" spans="2:8">
      <c r="B1638" t="s">
        <v>3351</v>
      </c>
      <c r="D1638" t="s">
        <v>54</v>
      </c>
      <c r="E1638" t="s">
        <v>123</v>
      </c>
      <c r="F1638" s="8">
        <v>0.13900000000000001</v>
      </c>
    </row>
    <row r="1639" spans="2:8">
      <c r="B1639" t="s">
        <v>3351</v>
      </c>
      <c r="C1639" t="s">
        <v>308</v>
      </c>
      <c r="D1639" t="s">
        <v>57</v>
      </c>
      <c r="E1639" t="s">
        <v>132</v>
      </c>
      <c r="F1639" s="8">
        <v>1</v>
      </c>
      <c r="G1639">
        <v>1</v>
      </c>
      <c r="H1639">
        <v>1</v>
      </c>
    </row>
    <row r="1640" spans="2:8">
      <c r="B1640" t="s">
        <v>3351</v>
      </c>
      <c r="C1640" t="s">
        <v>309</v>
      </c>
      <c r="D1640" t="s">
        <v>41</v>
      </c>
      <c r="E1640" t="s">
        <v>133</v>
      </c>
      <c r="F1640" s="8">
        <v>0.94699999999999995</v>
      </c>
      <c r="G1640">
        <v>1</v>
      </c>
      <c r="H1640">
        <v>1</v>
      </c>
    </row>
    <row r="1641" spans="2:8">
      <c r="B1641" t="s">
        <v>3351</v>
      </c>
      <c r="D1641" t="s">
        <v>34</v>
      </c>
      <c r="E1641" t="s">
        <v>133</v>
      </c>
      <c r="F1641" s="8">
        <v>5.2999999999999999E-2</v>
      </c>
    </row>
    <row r="1642" spans="2:8">
      <c r="B1642" t="s">
        <v>3351</v>
      </c>
      <c r="C1642" t="s">
        <v>310</v>
      </c>
      <c r="D1642" t="s">
        <v>9</v>
      </c>
      <c r="E1642" t="s">
        <v>10</v>
      </c>
      <c r="F1642" s="8">
        <v>1</v>
      </c>
      <c r="G1642">
        <v>1</v>
      </c>
      <c r="H1642">
        <v>1</v>
      </c>
    </row>
    <row r="1643" spans="2:8">
      <c r="B1643" t="s">
        <v>3351</v>
      </c>
      <c r="C1643" t="s">
        <v>311</v>
      </c>
      <c r="D1643" t="s">
        <v>12</v>
      </c>
      <c r="E1643" t="s">
        <v>13</v>
      </c>
      <c r="F1643" s="8">
        <v>1</v>
      </c>
      <c r="G1643">
        <v>1</v>
      </c>
      <c r="H1643">
        <v>1</v>
      </c>
    </row>
    <row r="1644" spans="2:8">
      <c r="B1644" t="s">
        <v>3351</v>
      </c>
      <c r="C1644" t="s">
        <v>314</v>
      </c>
      <c r="D1644" t="s">
        <v>41</v>
      </c>
      <c r="E1644" t="s">
        <v>42</v>
      </c>
      <c r="F1644" s="8">
        <v>1</v>
      </c>
      <c r="G1644">
        <v>1</v>
      </c>
      <c r="H1644">
        <v>1</v>
      </c>
    </row>
    <row r="1645" spans="2:8">
      <c r="B1645" t="s">
        <v>3351</v>
      </c>
      <c r="C1645" t="s">
        <v>315</v>
      </c>
      <c r="D1645" t="s">
        <v>5</v>
      </c>
      <c r="E1645" t="s">
        <v>22</v>
      </c>
      <c r="F1645" s="8">
        <v>1</v>
      </c>
      <c r="G1645">
        <v>1</v>
      </c>
      <c r="H1645">
        <v>1</v>
      </c>
    </row>
    <row r="1646" spans="2:8">
      <c r="B1646" t="s">
        <v>3351</v>
      </c>
      <c r="C1646" t="s">
        <v>316</v>
      </c>
      <c r="D1646" t="s">
        <v>43</v>
      </c>
      <c r="E1646" t="s">
        <v>44</v>
      </c>
      <c r="F1646" s="8">
        <v>1</v>
      </c>
      <c r="G1646">
        <v>1</v>
      </c>
      <c r="H1646">
        <v>1</v>
      </c>
    </row>
    <row r="1647" spans="2:8">
      <c r="B1647" t="s">
        <v>3351</v>
      </c>
      <c r="C1647" t="s">
        <v>317</v>
      </c>
      <c r="D1647" t="s">
        <v>58</v>
      </c>
      <c r="E1647" t="s">
        <v>51</v>
      </c>
      <c r="F1647" s="8">
        <v>1</v>
      </c>
      <c r="G1647">
        <v>1</v>
      </c>
      <c r="H1647">
        <v>1</v>
      </c>
    </row>
    <row r="1648" spans="2:8">
      <c r="B1648" t="s">
        <v>3351</v>
      </c>
      <c r="C1648" t="s">
        <v>318</v>
      </c>
      <c r="D1648" t="s">
        <v>45</v>
      </c>
      <c r="E1648" t="s">
        <v>46</v>
      </c>
      <c r="F1648" s="8">
        <v>1</v>
      </c>
      <c r="G1648">
        <v>1</v>
      </c>
      <c r="H1648">
        <v>1</v>
      </c>
    </row>
    <row r="1649" spans="2:8">
      <c r="B1649" t="s">
        <v>3351</v>
      </c>
      <c r="C1649" t="s">
        <v>319</v>
      </c>
      <c r="D1649" t="s">
        <v>34</v>
      </c>
      <c r="E1649" t="s">
        <v>35</v>
      </c>
      <c r="F1649" s="8">
        <v>1</v>
      </c>
      <c r="G1649">
        <v>1</v>
      </c>
      <c r="H1649">
        <v>1</v>
      </c>
    </row>
    <row r="1650" spans="2:8">
      <c r="B1650" t="s">
        <v>3351</v>
      </c>
      <c r="C1650" t="s">
        <v>320</v>
      </c>
      <c r="D1650" t="s">
        <v>39</v>
      </c>
      <c r="E1650" t="s">
        <v>25</v>
      </c>
      <c r="F1650" s="8">
        <v>1</v>
      </c>
      <c r="G1650">
        <v>1</v>
      </c>
      <c r="H1650">
        <v>1</v>
      </c>
    </row>
    <row r="1651" spans="2:8">
      <c r="B1651" t="s">
        <v>3352</v>
      </c>
      <c r="C1651" t="s">
        <v>249</v>
      </c>
      <c r="D1651" t="s">
        <v>55</v>
      </c>
      <c r="E1651" t="s">
        <v>191</v>
      </c>
      <c r="F1651" s="8">
        <v>0.89</v>
      </c>
      <c r="G1651">
        <v>1</v>
      </c>
      <c r="H1651">
        <v>1</v>
      </c>
    </row>
    <row r="1652" spans="2:8">
      <c r="B1652" t="s">
        <v>3352</v>
      </c>
      <c r="D1652" t="s">
        <v>9</v>
      </c>
      <c r="E1652" t="s">
        <v>191</v>
      </c>
      <c r="F1652" s="8">
        <v>0.11</v>
      </c>
    </row>
    <row r="1653" spans="2:8">
      <c r="B1653" t="s">
        <v>3352</v>
      </c>
      <c r="C1653" t="s">
        <v>250</v>
      </c>
      <c r="D1653" t="s">
        <v>6</v>
      </c>
      <c r="E1653" t="s">
        <v>189</v>
      </c>
      <c r="F1653" s="8">
        <v>0.69899999999999995</v>
      </c>
      <c r="G1653">
        <v>1</v>
      </c>
      <c r="H1653">
        <v>1</v>
      </c>
    </row>
    <row r="1654" spans="2:8">
      <c r="B1654" t="s">
        <v>3352</v>
      </c>
      <c r="D1654" t="s">
        <v>15</v>
      </c>
      <c r="E1654" t="s">
        <v>189</v>
      </c>
      <c r="F1654" s="8">
        <v>0.30099999999999999</v>
      </c>
    </row>
    <row r="1655" spans="2:8">
      <c r="B1655" t="s">
        <v>3352</v>
      </c>
      <c r="C1655" t="s">
        <v>251</v>
      </c>
      <c r="D1655" t="s">
        <v>5</v>
      </c>
      <c r="E1655" t="s">
        <v>194</v>
      </c>
      <c r="F1655" s="8">
        <v>1</v>
      </c>
      <c r="G1655">
        <v>1</v>
      </c>
      <c r="H1655">
        <v>1</v>
      </c>
    </row>
    <row r="1656" spans="2:8">
      <c r="B1656" t="s">
        <v>3352</v>
      </c>
      <c r="C1656" t="s">
        <v>252</v>
      </c>
      <c r="D1656" t="s">
        <v>27</v>
      </c>
      <c r="E1656" t="s">
        <v>195</v>
      </c>
      <c r="F1656" s="8">
        <v>1</v>
      </c>
      <c r="G1656">
        <v>1</v>
      </c>
      <c r="H1656">
        <v>1</v>
      </c>
    </row>
    <row r="1657" spans="2:8">
      <c r="B1657" t="s">
        <v>3352</v>
      </c>
      <c r="C1657" t="s">
        <v>253</v>
      </c>
      <c r="D1657" t="s">
        <v>29</v>
      </c>
      <c r="E1657" t="s">
        <v>196</v>
      </c>
      <c r="F1657" s="8">
        <v>1</v>
      </c>
      <c r="G1657">
        <v>1</v>
      </c>
      <c r="H1657">
        <v>1</v>
      </c>
    </row>
    <row r="1658" spans="2:8">
      <c r="B1658" t="s">
        <v>3352</v>
      </c>
      <c r="C1658" t="s">
        <v>254</v>
      </c>
      <c r="D1658" t="s">
        <v>52</v>
      </c>
      <c r="E1658" t="s">
        <v>190</v>
      </c>
      <c r="F1658" s="8">
        <v>1</v>
      </c>
      <c r="G1658">
        <v>1</v>
      </c>
      <c r="H1658">
        <v>1</v>
      </c>
    </row>
    <row r="1659" spans="2:8">
      <c r="B1659" t="s">
        <v>3352</v>
      </c>
      <c r="C1659" t="s">
        <v>255</v>
      </c>
      <c r="D1659" t="s">
        <v>34</v>
      </c>
      <c r="E1659" t="s">
        <v>197</v>
      </c>
      <c r="F1659" s="8">
        <v>1</v>
      </c>
      <c r="G1659">
        <v>1</v>
      </c>
      <c r="H1659">
        <v>1</v>
      </c>
    </row>
    <row r="1660" spans="2:8">
      <c r="B1660" t="s">
        <v>3352</v>
      </c>
      <c r="C1660" t="s">
        <v>256</v>
      </c>
      <c r="D1660" t="s">
        <v>39</v>
      </c>
      <c r="E1660" t="s">
        <v>192</v>
      </c>
      <c r="F1660" s="8">
        <v>0.96</v>
      </c>
      <c r="G1660">
        <v>1</v>
      </c>
      <c r="H1660">
        <v>1</v>
      </c>
    </row>
    <row r="1661" spans="2:8">
      <c r="B1661" t="s">
        <v>3352</v>
      </c>
      <c r="D1661" t="s">
        <v>11</v>
      </c>
      <c r="E1661" t="s">
        <v>192</v>
      </c>
      <c r="F1661" s="8">
        <v>0.04</v>
      </c>
    </row>
    <row r="1662" spans="2:8">
      <c r="B1662" t="s">
        <v>3352</v>
      </c>
      <c r="C1662" t="s">
        <v>257</v>
      </c>
      <c r="D1662" t="s">
        <v>41</v>
      </c>
      <c r="E1662" t="s">
        <v>193</v>
      </c>
      <c r="F1662" s="8">
        <v>0.99399999999999999</v>
      </c>
      <c r="G1662">
        <v>1</v>
      </c>
      <c r="H1662">
        <v>1</v>
      </c>
    </row>
    <row r="1663" spans="2:8">
      <c r="B1663" t="s">
        <v>3352</v>
      </c>
      <c r="D1663" t="s">
        <v>43</v>
      </c>
      <c r="E1663" t="s">
        <v>193</v>
      </c>
      <c r="F1663" s="8">
        <v>3.0000000000000001E-3</v>
      </c>
    </row>
    <row r="1664" spans="2:8">
      <c r="B1664" t="s">
        <v>3352</v>
      </c>
      <c r="D1664" t="s">
        <v>58</v>
      </c>
      <c r="E1664" t="s">
        <v>193</v>
      </c>
      <c r="F1664" s="8">
        <v>2E-3</v>
      </c>
    </row>
    <row r="1665" spans="2:8">
      <c r="B1665" t="s">
        <v>3352</v>
      </c>
      <c r="D1665" t="s">
        <v>50</v>
      </c>
      <c r="E1665" t="s">
        <v>193</v>
      </c>
      <c r="F1665" s="8">
        <v>1E-3</v>
      </c>
    </row>
    <row r="1666" spans="2:8">
      <c r="B1666" t="s">
        <v>3352</v>
      </c>
      <c r="C1666" t="s">
        <v>502</v>
      </c>
      <c r="D1666" t="s">
        <v>503</v>
      </c>
      <c r="E1666" t="s">
        <v>504</v>
      </c>
      <c r="F1666" s="8">
        <v>1</v>
      </c>
      <c r="G1666">
        <v>1</v>
      </c>
      <c r="H1666">
        <v>1</v>
      </c>
    </row>
    <row r="1667" spans="2:8">
      <c r="B1667" t="s">
        <v>3352</v>
      </c>
      <c r="C1667" t="s">
        <v>258</v>
      </c>
      <c r="D1667" t="s">
        <v>55</v>
      </c>
      <c r="E1667" t="s">
        <v>146</v>
      </c>
      <c r="F1667" s="8">
        <v>0.83799999999999997</v>
      </c>
      <c r="G1667">
        <v>1</v>
      </c>
      <c r="H1667">
        <v>1</v>
      </c>
    </row>
    <row r="1668" spans="2:8">
      <c r="B1668" t="s">
        <v>3352</v>
      </c>
      <c r="D1668" t="s">
        <v>37</v>
      </c>
      <c r="E1668" t="s">
        <v>146</v>
      </c>
      <c r="F1668" s="8">
        <v>0.14299999999999999</v>
      </c>
    </row>
    <row r="1669" spans="2:8">
      <c r="B1669" t="s">
        <v>3352</v>
      </c>
      <c r="D1669" t="s">
        <v>17</v>
      </c>
      <c r="E1669" t="s">
        <v>146</v>
      </c>
      <c r="F1669" s="8">
        <v>1.0999999999999999E-2</v>
      </c>
    </row>
    <row r="1670" spans="2:8">
      <c r="B1670" t="s">
        <v>3352</v>
      </c>
      <c r="D1670" t="s">
        <v>32</v>
      </c>
      <c r="E1670" t="s">
        <v>146</v>
      </c>
      <c r="F1670" s="8">
        <v>8.0000000000000002E-3</v>
      </c>
    </row>
    <row r="1671" spans="2:8">
      <c r="B1671" t="s">
        <v>3352</v>
      </c>
      <c r="C1671" t="s">
        <v>259</v>
      </c>
      <c r="D1671" t="s">
        <v>6</v>
      </c>
      <c r="E1671" t="s">
        <v>144</v>
      </c>
      <c r="F1671" s="8">
        <v>0.77600000000000002</v>
      </c>
      <c r="G1671">
        <v>1</v>
      </c>
      <c r="H1671">
        <v>1</v>
      </c>
    </row>
    <row r="1672" spans="2:8">
      <c r="B1672" t="s">
        <v>3352</v>
      </c>
      <c r="D1672" t="s">
        <v>15</v>
      </c>
      <c r="E1672" t="s">
        <v>144</v>
      </c>
      <c r="F1672" s="8">
        <v>0.224</v>
      </c>
    </row>
    <row r="1673" spans="2:8">
      <c r="B1673" t="s">
        <v>3352</v>
      </c>
      <c r="C1673" t="s">
        <v>260</v>
      </c>
      <c r="D1673" t="s">
        <v>5</v>
      </c>
      <c r="E1673" t="s">
        <v>149</v>
      </c>
      <c r="F1673" s="8">
        <v>1</v>
      </c>
      <c r="G1673">
        <v>1</v>
      </c>
      <c r="H1673">
        <v>1</v>
      </c>
    </row>
    <row r="1674" spans="2:8">
      <c r="B1674" t="s">
        <v>3352</v>
      </c>
      <c r="C1674" t="s">
        <v>261</v>
      </c>
      <c r="D1674" t="s">
        <v>27</v>
      </c>
      <c r="E1674" t="s">
        <v>150</v>
      </c>
      <c r="F1674" s="8">
        <v>1</v>
      </c>
      <c r="G1674">
        <v>1</v>
      </c>
      <c r="H1674">
        <v>1</v>
      </c>
    </row>
    <row r="1675" spans="2:8">
      <c r="B1675" t="s">
        <v>3352</v>
      </c>
      <c r="C1675" t="s">
        <v>262</v>
      </c>
      <c r="D1675" t="s">
        <v>29</v>
      </c>
      <c r="E1675" t="s">
        <v>151</v>
      </c>
      <c r="F1675" s="8">
        <v>1</v>
      </c>
      <c r="G1675">
        <v>1</v>
      </c>
      <c r="H1675">
        <v>1</v>
      </c>
    </row>
    <row r="1676" spans="2:8">
      <c r="B1676" t="s">
        <v>3352</v>
      </c>
      <c r="C1676" t="s">
        <v>264</v>
      </c>
      <c r="D1676" t="s">
        <v>34</v>
      </c>
      <c r="E1676" t="s">
        <v>152</v>
      </c>
      <c r="F1676" s="8">
        <v>1</v>
      </c>
      <c r="G1676">
        <v>1</v>
      </c>
      <c r="H1676">
        <v>1</v>
      </c>
    </row>
    <row r="1677" spans="2:8">
      <c r="B1677" t="s">
        <v>3352</v>
      </c>
      <c r="C1677" t="s">
        <v>265</v>
      </c>
      <c r="D1677" t="s">
        <v>39</v>
      </c>
      <c r="E1677" t="s">
        <v>147</v>
      </c>
      <c r="F1677" s="8">
        <v>0.995</v>
      </c>
      <c r="G1677">
        <v>1</v>
      </c>
      <c r="H1677">
        <v>1</v>
      </c>
    </row>
    <row r="1678" spans="2:8">
      <c r="B1678" t="s">
        <v>3352</v>
      </c>
      <c r="D1678" t="s">
        <v>11</v>
      </c>
      <c r="E1678" t="s">
        <v>147</v>
      </c>
      <c r="F1678" s="8">
        <v>5.0000000000000001E-3</v>
      </c>
    </row>
    <row r="1679" spans="2:8">
      <c r="B1679" t="s">
        <v>3352</v>
      </c>
      <c r="C1679" t="s">
        <v>266</v>
      </c>
      <c r="D1679" t="s">
        <v>41</v>
      </c>
      <c r="E1679" t="s">
        <v>148</v>
      </c>
      <c r="F1679" s="8">
        <v>0.77400000000000002</v>
      </c>
      <c r="G1679">
        <v>1</v>
      </c>
      <c r="H1679">
        <v>1</v>
      </c>
    </row>
    <row r="1680" spans="2:8">
      <c r="B1680" t="s">
        <v>3352</v>
      </c>
      <c r="D1680" t="s">
        <v>58</v>
      </c>
      <c r="E1680" t="s">
        <v>148</v>
      </c>
      <c r="F1680" s="8">
        <v>0.21</v>
      </c>
    </row>
    <row r="1681" spans="2:8">
      <c r="B1681" t="s">
        <v>3352</v>
      </c>
      <c r="D1681" t="s">
        <v>50</v>
      </c>
      <c r="E1681" t="s">
        <v>148</v>
      </c>
      <c r="F1681" s="8">
        <v>1.0999999999999999E-2</v>
      </c>
    </row>
    <row r="1682" spans="2:8">
      <c r="B1682" t="s">
        <v>3352</v>
      </c>
      <c r="D1682" t="s">
        <v>43</v>
      </c>
      <c r="E1682" t="s">
        <v>148</v>
      </c>
      <c r="F1682" s="8">
        <v>6.0000000000000001E-3</v>
      </c>
    </row>
    <row r="1683" spans="2:8">
      <c r="B1683" t="s">
        <v>3352</v>
      </c>
      <c r="C1683" t="s">
        <v>506</v>
      </c>
      <c r="D1683" t="s">
        <v>503</v>
      </c>
      <c r="E1683" t="s">
        <v>507</v>
      </c>
      <c r="F1683" s="8">
        <v>1</v>
      </c>
      <c r="G1683">
        <v>1</v>
      </c>
      <c r="H1683">
        <v>1</v>
      </c>
    </row>
    <row r="1684" spans="2:8">
      <c r="B1684" t="s">
        <v>3352</v>
      </c>
      <c r="C1684" t="s">
        <v>267</v>
      </c>
      <c r="D1684" t="s">
        <v>55</v>
      </c>
      <c r="E1684" t="s">
        <v>33</v>
      </c>
      <c r="F1684" s="8">
        <v>1</v>
      </c>
      <c r="G1684">
        <v>1</v>
      </c>
      <c r="H1684">
        <v>1</v>
      </c>
    </row>
    <row r="1685" spans="2:8">
      <c r="B1685" t="s">
        <v>3352</v>
      </c>
      <c r="C1685" t="s">
        <v>268</v>
      </c>
      <c r="D1685" t="s">
        <v>6</v>
      </c>
      <c r="E1685" t="s">
        <v>8</v>
      </c>
      <c r="F1685" s="8">
        <v>1</v>
      </c>
      <c r="G1685">
        <v>1</v>
      </c>
      <c r="H1685">
        <v>1</v>
      </c>
    </row>
    <row r="1686" spans="2:8">
      <c r="B1686" t="s">
        <v>3352</v>
      </c>
      <c r="C1686" t="s">
        <v>269</v>
      </c>
      <c r="D1686" t="s">
        <v>15</v>
      </c>
      <c r="E1686" t="s">
        <v>176</v>
      </c>
      <c r="F1686" s="8">
        <v>1</v>
      </c>
      <c r="G1686">
        <v>1</v>
      </c>
      <c r="H1686">
        <v>1</v>
      </c>
    </row>
    <row r="1687" spans="2:8">
      <c r="B1687" t="s">
        <v>3352</v>
      </c>
      <c r="C1687" t="s">
        <v>270</v>
      </c>
      <c r="D1687" t="s">
        <v>27</v>
      </c>
      <c r="E1687" t="s">
        <v>28</v>
      </c>
      <c r="F1687" s="8">
        <v>1</v>
      </c>
      <c r="G1687">
        <v>1</v>
      </c>
      <c r="H1687">
        <v>1</v>
      </c>
    </row>
    <row r="1688" spans="2:8">
      <c r="B1688" t="s">
        <v>3352</v>
      </c>
      <c r="C1688" t="s">
        <v>271</v>
      </c>
      <c r="D1688" t="s">
        <v>30</v>
      </c>
      <c r="E1688" t="s">
        <v>31</v>
      </c>
      <c r="F1688" s="8">
        <v>1</v>
      </c>
      <c r="G1688">
        <v>1</v>
      </c>
      <c r="H1688">
        <v>1</v>
      </c>
    </row>
    <row r="1689" spans="2:8">
      <c r="B1689" t="s">
        <v>3352</v>
      </c>
      <c r="C1689" t="s">
        <v>272</v>
      </c>
      <c r="D1689" t="s">
        <v>39</v>
      </c>
      <c r="E1689" t="s">
        <v>26</v>
      </c>
      <c r="F1689" s="8">
        <v>0.97299999999999998</v>
      </c>
      <c r="G1689">
        <v>1</v>
      </c>
      <c r="H1689">
        <v>1</v>
      </c>
    </row>
    <row r="1690" spans="2:8">
      <c r="B1690" t="s">
        <v>3352</v>
      </c>
      <c r="D1690" t="s">
        <v>11</v>
      </c>
      <c r="E1690" t="s">
        <v>26</v>
      </c>
      <c r="F1690" s="8">
        <v>2.1999999999999999E-2</v>
      </c>
    </row>
    <row r="1691" spans="2:8">
      <c r="B1691" t="s">
        <v>3352</v>
      </c>
      <c r="D1691" t="s">
        <v>16</v>
      </c>
      <c r="E1691" t="s">
        <v>26</v>
      </c>
      <c r="F1691" s="8">
        <v>2E-3</v>
      </c>
    </row>
    <row r="1692" spans="2:8">
      <c r="B1692" t="s">
        <v>3352</v>
      </c>
      <c r="D1692" t="s">
        <v>19</v>
      </c>
      <c r="E1692" t="s">
        <v>26</v>
      </c>
      <c r="F1692" s="8">
        <v>2E-3</v>
      </c>
    </row>
    <row r="1693" spans="2:8">
      <c r="B1693" t="s">
        <v>3352</v>
      </c>
      <c r="C1693" t="s">
        <v>273</v>
      </c>
      <c r="D1693" t="s">
        <v>48</v>
      </c>
      <c r="E1693" t="s">
        <v>49</v>
      </c>
      <c r="F1693" s="8">
        <v>1</v>
      </c>
      <c r="G1693">
        <v>1</v>
      </c>
      <c r="H1693">
        <v>1</v>
      </c>
    </row>
    <row r="1694" spans="2:8">
      <c r="B1694" t="s">
        <v>3352</v>
      </c>
      <c r="C1694" t="s">
        <v>274</v>
      </c>
      <c r="D1694" t="s">
        <v>58</v>
      </c>
      <c r="E1694" t="s">
        <v>21</v>
      </c>
      <c r="F1694" s="8">
        <v>0.68500000000000005</v>
      </c>
      <c r="G1694">
        <v>1</v>
      </c>
      <c r="H1694">
        <v>1</v>
      </c>
    </row>
    <row r="1695" spans="2:8">
      <c r="B1695" t="s">
        <v>3352</v>
      </c>
      <c r="D1695" t="s">
        <v>50</v>
      </c>
      <c r="E1695" t="s">
        <v>21</v>
      </c>
      <c r="F1695" s="8">
        <v>0.29199999999999998</v>
      </c>
    </row>
    <row r="1696" spans="2:8">
      <c r="B1696" t="s">
        <v>3352</v>
      </c>
      <c r="D1696" t="s">
        <v>9</v>
      </c>
      <c r="E1696" t="s">
        <v>21</v>
      </c>
      <c r="F1696" s="8">
        <v>2.3E-2</v>
      </c>
    </row>
    <row r="1697" spans="2:8">
      <c r="B1697" t="s">
        <v>3352</v>
      </c>
      <c r="C1697" t="s">
        <v>276</v>
      </c>
      <c r="D1697" t="s">
        <v>41</v>
      </c>
      <c r="E1697" t="s">
        <v>207</v>
      </c>
      <c r="F1697" s="8">
        <v>1</v>
      </c>
      <c r="G1697">
        <v>1</v>
      </c>
      <c r="H1697">
        <v>1</v>
      </c>
    </row>
    <row r="1698" spans="2:8">
      <c r="B1698" t="s">
        <v>3352</v>
      </c>
      <c r="C1698" t="s">
        <v>509</v>
      </c>
      <c r="D1698" t="s">
        <v>510</v>
      </c>
      <c r="E1698" t="s">
        <v>511</v>
      </c>
      <c r="F1698" s="8">
        <v>1</v>
      </c>
      <c r="G1698">
        <v>1</v>
      </c>
      <c r="H1698">
        <v>1</v>
      </c>
    </row>
    <row r="1699" spans="2:8">
      <c r="B1699" t="s">
        <v>3352</v>
      </c>
      <c r="C1699" t="s">
        <v>278</v>
      </c>
      <c r="D1699" t="s">
        <v>62</v>
      </c>
      <c r="E1699" t="s">
        <v>63</v>
      </c>
      <c r="F1699" s="8">
        <v>1</v>
      </c>
      <c r="G1699">
        <v>1</v>
      </c>
      <c r="H1699">
        <v>1</v>
      </c>
    </row>
    <row r="1700" spans="2:8">
      <c r="B1700" t="s">
        <v>3352</v>
      </c>
      <c r="C1700" t="s">
        <v>279</v>
      </c>
      <c r="D1700" t="s">
        <v>16</v>
      </c>
      <c r="E1700" t="s">
        <v>68</v>
      </c>
      <c r="F1700" s="8">
        <v>1</v>
      </c>
      <c r="G1700">
        <v>1</v>
      </c>
      <c r="H1700">
        <v>1</v>
      </c>
    </row>
    <row r="1701" spans="2:8">
      <c r="B1701" t="s">
        <v>3352</v>
      </c>
      <c r="C1701" t="s">
        <v>280</v>
      </c>
      <c r="D1701" t="s">
        <v>55</v>
      </c>
      <c r="E1701" t="s">
        <v>67</v>
      </c>
      <c r="F1701" s="8">
        <v>0.45800000000000002</v>
      </c>
      <c r="G1701">
        <v>1</v>
      </c>
      <c r="H1701">
        <v>1</v>
      </c>
    </row>
    <row r="1702" spans="2:8">
      <c r="B1702" t="s">
        <v>3352</v>
      </c>
      <c r="D1702" t="s">
        <v>32</v>
      </c>
      <c r="E1702" t="s">
        <v>67</v>
      </c>
      <c r="F1702" s="8">
        <v>0.26</v>
      </c>
    </row>
    <row r="1703" spans="2:8">
      <c r="B1703" t="s">
        <v>3352</v>
      </c>
      <c r="D1703" t="s">
        <v>37</v>
      </c>
      <c r="E1703" t="s">
        <v>67</v>
      </c>
      <c r="F1703" s="8">
        <v>0.247</v>
      </c>
    </row>
    <row r="1704" spans="2:8">
      <c r="B1704" t="s">
        <v>3352</v>
      </c>
      <c r="D1704" t="s">
        <v>11</v>
      </c>
      <c r="E1704" t="s">
        <v>67</v>
      </c>
      <c r="F1704" s="8">
        <v>3.5000000000000003E-2</v>
      </c>
    </row>
    <row r="1705" spans="2:8">
      <c r="B1705" t="s">
        <v>3352</v>
      </c>
      <c r="C1705" t="s">
        <v>281</v>
      </c>
      <c r="D1705" t="s">
        <v>6</v>
      </c>
      <c r="E1705" t="s">
        <v>66</v>
      </c>
      <c r="F1705" s="8">
        <v>0.58699999999999997</v>
      </c>
      <c r="G1705">
        <v>1</v>
      </c>
      <c r="H1705">
        <v>1</v>
      </c>
    </row>
    <row r="1706" spans="2:8">
      <c r="B1706" t="s">
        <v>3352</v>
      </c>
      <c r="D1706" t="s">
        <v>15</v>
      </c>
      <c r="E1706" t="s">
        <v>66</v>
      </c>
      <c r="F1706" s="8">
        <v>0.375</v>
      </c>
    </row>
    <row r="1707" spans="2:8">
      <c r="B1707" t="s">
        <v>3352</v>
      </c>
      <c r="D1707" t="s">
        <v>118</v>
      </c>
      <c r="E1707" t="s">
        <v>66</v>
      </c>
      <c r="F1707" s="8">
        <v>3.5999999999999997E-2</v>
      </c>
    </row>
    <row r="1708" spans="2:8">
      <c r="B1708" t="s">
        <v>3352</v>
      </c>
      <c r="D1708" t="s">
        <v>117</v>
      </c>
      <c r="E1708" t="s">
        <v>66</v>
      </c>
      <c r="F1708" s="8">
        <v>2E-3</v>
      </c>
    </row>
    <row r="1709" spans="2:8">
      <c r="B1709" t="s">
        <v>3352</v>
      </c>
      <c r="C1709" t="s">
        <v>282</v>
      </c>
      <c r="D1709" t="s">
        <v>5</v>
      </c>
      <c r="E1709" t="s">
        <v>69</v>
      </c>
      <c r="F1709" s="8">
        <v>1</v>
      </c>
      <c r="G1709">
        <v>1</v>
      </c>
      <c r="H1709">
        <v>1</v>
      </c>
    </row>
    <row r="1710" spans="2:8">
      <c r="B1710" t="s">
        <v>3352</v>
      </c>
      <c r="C1710" t="s">
        <v>428</v>
      </c>
      <c r="D1710" t="s">
        <v>27</v>
      </c>
      <c r="E1710" t="s">
        <v>429</v>
      </c>
      <c r="F1710" s="8">
        <v>1</v>
      </c>
      <c r="G1710">
        <v>1</v>
      </c>
      <c r="H1710">
        <v>1</v>
      </c>
    </row>
    <row r="1711" spans="2:8">
      <c r="B1711" t="s">
        <v>3352</v>
      </c>
      <c r="C1711" t="s">
        <v>283</v>
      </c>
      <c r="D1711" t="s">
        <v>29</v>
      </c>
      <c r="E1711" t="s">
        <v>71</v>
      </c>
      <c r="F1711" s="8">
        <v>1</v>
      </c>
      <c r="G1711">
        <v>1</v>
      </c>
      <c r="H1711">
        <v>1</v>
      </c>
    </row>
    <row r="1712" spans="2:8">
      <c r="B1712" t="s">
        <v>3352</v>
      </c>
      <c r="C1712" t="s">
        <v>284</v>
      </c>
      <c r="D1712" t="s">
        <v>30</v>
      </c>
      <c r="E1712" t="s">
        <v>72</v>
      </c>
      <c r="F1712" s="8">
        <v>1</v>
      </c>
      <c r="G1712">
        <v>1</v>
      </c>
      <c r="H1712">
        <v>1</v>
      </c>
    </row>
    <row r="1713" spans="2:8">
      <c r="B1713" t="s">
        <v>3352</v>
      </c>
      <c r="C1713" t="s">
        <v>285</v>
      </c>
      <c r="D1713" t="s">
        <v>39</v>
      </c>
      <c r="E1713" t="s">
        <v>70</v>
      </c>
      <c r="F1713" s="8">
        <v>0.93</v>
      </c>
      <c r="G1713">
        <v>1</v>
      </c>
      <c r="H1713">
        <v>1</v>
      </c>
    </row>
    <row r="1714" spans="2:8">
      <c r="B1714" t="s">
        <v>3352</v>
      </c>
      <c r="D1714" t="s">
        <v>19</v>
      </c>
      <c r="E1714" t="s">
        <v>70</v>
      </c>
      <c r="F1714" s="8">
        <v>6.6000000000000003E-2</v>
      </c>
    </row>
    <row r="1715" spans="2:8">
      <c r="B1715" t="s">
        <v>3352</v>
      </c>
      <c r="D1715" t="s">
        <v>57</v>
      </c>
      <c r="E1715" t="s">
        <v>70</v>
      </c>
      <c r="F1715" s="8">
        <v>3.0000000000000001E-3</v>
      </c>
    </row>
    <row r="1716" spans="2:8">
      <c r="B1716" t="s">
        <v>3352</v>
      </c>
      <c r="C1716" t="s">
        <v>286</v>
      </c>
      <c r="D1716" t="s">
        <v>54</v>
      </c>
      <c r="E1716" t="s">
        <v>203</v>
      </c>
      <c r="F1716" s="8">
        <v>0.60299999999999998</v>
      </c>
      <c r="G1716">
        <v>1</v>
      </c>
      <c r="H1716">
        <v>1</v>
      </c>
    </row>
    <row r="1717" spans="2:8">
      <c r="B1717" t="s">
        <v>3352</v>
      </c>
      <c r="D1717" t="s">
        <v>41</v>
      </c>
      <c r="E1717" t="s">
        <v>203</v>
      </c>
      <c r="F1717" s="8">
        <v>0.26200000000000001</v>
      </c>
    </row>
    <row r="1718" spans="2:8">
      <c r="B1718" t="s">
        <v>3352</v>
      </c>
      <c r="D1718" t="s">
        <v>58</v>
      </c>
      <c r="E1718" t="s">
        <v>203</v>
      </c>
      <c r="F1718" s="8">
        <v>7.1999999999999995E-2</v>
      </c>
    </row>
    <row r="1719" spans="2:8">
      <c r="B1719" t="s">
        <v>3352</v>
      </c>
      <c r="D1719" t="s">
        <v>34</v>
      </c>
      <c r="E1719" t="s">
        <v>203</v>
      </c>
      <c r="F1719" s="8">
        <v>4.2000000000000003E-2</v>
      </c>
    </row>
    <row r="1720" spans="2:8">
      <c r="B1720" t="s">
        <v>3352</v>
      </c>
      <c r="D1720" t="s">
        <v>50</v>
      </c>
      <c r="E1720" t="s">
        <v>203</v>
      </c>
      <c r="F1720" s="8">
        <v>1.4999999999999999E-2</v>
      </c>
    </row>
    <row r="1721" spans="2:8">
      <c r="B1721" t="s">
        <v>3352</v>
      </c>
      <c r="D1721" t="s">
        <v>43</v>
      </c>
      <c r="E1721" t="s">
        <v>203</v>
      </c>
      <c r="F1721" s="8">
        <v>4.0000000000000001E-3</v>
      </c>
    </row>
    <row r="1722" spans="2:8">
      <c r="B1722" t="s">
        <v>3352</v>
      </c>
      <c r="D1722" t="s">
        <v>36</v>
      </c>
      <c r="E1722" t="s">
        <v>203</v>
      </c>
      <c r="F1722" s="8">
        <v>2E-3</v>
      </c>
    </row>
    <row r="1723" spans="2:8">
      <c r="B1723" t="s">
        <v>3352</v>
      </c>
      <c r="D1723" t="s">
        <v>40</v>
      </c>
      <c r="E1723" t="s">
        <v>203</v>
      </c>
      <c r="F1723" s="8">
        <v>1E-3</v>
      </c>
    </row>
    <row r="1724" spans="2:8">
      <c r="B1724" t="s">
        <v>3352</v>
      </c>
      <c r="C1724" t="s">
        <v>287</v>
      </c>
      <c r="D1724" t="s">
        <v>53</v>
      </c>
      <c r="E1724" t="s">
        <v>130</v>
      </c>
      <c r="F1724" s="8">
        <v>1</v>
      </c>
      <c r="G1724">
        <v>1</v>
      </c>
      <c r="H1724">
        <v>1</v>
      </c>
    </row>
    <row r="1725" spans="2:8">
      <c r="B1725" t="s">
        <v>3352</v>
      </c>
      <c r="C1725" t="s">
        <v>516</v>
      </c>
      <c r="D1725" t="s">
        <v>510</v>
      </c>
      <c r="E1725" t="s">
        <v>517</v>
      </c>
      <c r="F1725" s="8">
        <v>1</v>
      </c>
      <c r="G1725">
        <v>1</v>
      </c>
      <c r="H1725">
        <v>1</v>
      </c>
    </row>
    <row r="1726" spans="2:8">
      <c r="B1726" t="s">
        <v>3352</v>
      </c>
      <c r="C1726" t="s">
        <v>519</v>
      </c>
      <c r="D1726" t="s">
        <v>503</v>
      </c>
      <c r="E1726" t="s">
        <v>520</v>
      </c>
      <c r="F1726" s="8">
        <v>1</v>
      </c>
      <c r="G1726">
        <v>1</v>
      </c>
      <c r="H1726">
        <v>1</v>
      </c>
    </row>
    <row r="1727" spans="2:8">
      <c r="B1727" t="s">
        <v>3352</v>
      </c>
      <c r="C1727" t="s">
        <v>289</v>
      </c>
      <c r="D1727" t="s">
        <v>62</v>
      </c>
      <c r="E1727" t="s">
        <v>74</v>
      </c>
      <c r="F1727" s="8">
        <v>1</v>
      </c>
      <c r="G1727">
        <v>1</v>
      </c>
      <c r="H1727">
        <v>1</v>
      </c>
    </row>
    <row r="1728" spans="2:8">
      <c r="B1728" t="s">
        <v>3352</v>
      </c>
      <c r="C1728" t="s">
        <v>290</v>
      </c>
      <c r="D1728" t="s">
        <v>55</v>
      </c>
      <c r="E1728" t="s">
        <v>137</v>
      </c>
      <c r="F1728" s="8">
        <v>0.995</v>
      </c>
      <c r="G1728">
        <v>1</v>
      </c>
      <c r="H1728">
        <v>1</v>
      </c>
    </row>
    <row r="1729" spans="2:8">
      <c r="B1729" t="s">
        <v>3352</v>
      </c>
      <c r="D1729" t="s">
        <v>17</v>
      </c>
      <c r="E1729" t="s">
        <v>137</v>
      </c>
      <c r="F1729" s="8">
        <v>5.0000000000000001E-3</v>
      </c>
    </row>
    <row r="1730" spans="2:8">
      <c r="B1730" t="s">
        <v>3352</v>
      </c>
      <c r="C1730" t="s">
        <v>291</v>
      </c>
      <c r="D1730" t="s">
        <v>15</v>
      </c>
      <c r="E1730" t="s">
        <v>135</v>
      </c>
      <c r="F1730" s="8">
        <v>0.61899999999999999</v>
      </c>
      <c r="G1730">
        <v>1</v>
      </c>
      <c r="H1730">
        <v>1</v>
      </c>
    </row>
    <row r="1731" spans="2:8">
      <c r="B1731" t="s">
        <v>3352</v>
      </c>
      <c r="D1731" t="s">
        <v>6</v>
      </c>
      <c r="E1731" t="s">
        <v>135</v>
      </c>
      <c r="F1731" s="8">
        <v>0.38100000000000001</v>
      </c>
    </row>
    <row r="1732" spans="2:8">
      <c r="B1732" t="s">
        <v>3352</v>
      </c>
      <c r="C1732" t="s">
        <v>292</v>
      </c>
      <c r="D1732" t="s">
        <v>5</v>
      </c>
      <c r="E1732" t="s">
        <v>140</v>
      </c>
      <c r="F1732" s="8">
        <v>1</v>
      </c>
      <c r="G1732">
        <v>1</v>
      </c>
      <c r="H1732">
        <v>1</v>
      </c>
    </row>
    <row r="1733" spans="2:8">
      <c r="B1733" t="s">
        <v>3352</v>
      </c>
      <c r="C1733" t="s">
        <v>293</v>
      </c>
      <c r="D1733" t="s">
        <v>27</v>
      </c>
      <c r="E1733" t="s">
        <v>141</v>
      </c>
      <c r="F1733" s="8">
        <v>1</v>
      </c>
      <c r="G1733">
        <v>1</v>
      </c>
      <c r="H1733">
        <v>1</v>
      </c>
    </row>
    <row r="1734" spans="2:8">
      <c r="B1734" t="s">
        <v>3352</v>
      </c>
      <c r="C1734" t="s">
        <v>294</v>
      </c>
      <c r="D1734" t="s">
        <v>29</v>
      </c>
      <c r="E1734" t="s">
        <v>142</v>
      </c>
      <c r="F1734" s="8">
        <v>1</v>
      </c>
      <c r="G1734">
        <v>1</v>
      </c>
      <c r="H1734">
        <v>1</v>
      </c>
    </row>
    <row r="1735" spans="2:8">
      <c r="B1735" t="s">
        <v>3352</v>
      </c>
      <c r="C1735" t="s">
        <v>295</v>
      </c>
      <c r="D1735" t="s">
        <v>52</v>
      </c>
      <c r="E1735" t="s">
        <v>136</v>
      </c>
      <c r="F1735" s="8">
        <v>1</v>
      </c>
      <c r="G1735">
        <v>1</v>
      </c>
      <c r="H1735">
        <v>1</v>
      </c>
    </row>
    <row r="1736" spans="2:8">
      <c r="B1736" t="s">
        <v>3352</v>
      </c>
      <c r="C1736" t="s">
        <v>296</v>
      </c>
      <c r="D1736" t="s">
        <v>34</v>
      </c>
      <c r="E1736" t="s">
        <v>143</v>
      </c>
      <c r="F1736" s="8">
        <v>1</v>
      </c>
      <c r="G1736">
        <v>1</v>
      </c>
      <c r="H1736">
        <v>1</v>
      </c>
    </row>
    <row r="1737" spans="2:8">
      <c r="B1737" t="s">
        <v>3352</v>
      </c>
      <c r="C1737" t="s">
        <v>297</v>
      </c>
      <c r="D1737" t="s">
        <v>39</v>
      </c>
      <c r="E1737" t="s">
        <v>138</v>
      </c>
      <c r="F1737" s="8">
        <v>1</v>
      </c>
      <c r="G1737">
        <v>1</v>
      </c>
      <c r="H1737">
        <v>1</v>
      </c>
    </row>
    <row r="1738" spans="2:8">
      <c r="B1738" t="s">
        <v>3352</v>
      </c>
      <c r="C1738" t="s">
        <v>298</v>
      </c>
      <c r="D1738" t="s">
        <v>41</v>
      </c>
      <c r="E1738" t="s">
        <v>139</v>
      </c>
      <c r="F1738" s="8">
        <v>1</v>
      </c>
      <c r="G1738">
        <v>1</v>
      </c>
      <c r="H1738">
        <v>1</v>
      </c>
    </row>
    <row r="1739" spans="2:8">
      <c r="B1739" t="s">
        <v>3352</v>
      </c>
      <c r="C1739" t="s">
        <v>522</v>
      </c>
      <c r="D1739" t="s">
        <v>503</v>
      </c>
      <c r="E1739" t="s">
        <v>523</v>
      </c>
      <c r="F1739" s="8">
        <v>1</v>
      </c>
      <c r="G1739">
        <v>1</v>
      </c>
      <c r="H1739">
        <v>1</v>
      </c>
    </row>
    <row r="1740" spans="2:8">
      <c r="B1740" t="s">
        <v>3352</v>
      </c>
      <c r="C1740" t="s">
        <v>300</v>
      </c>
      <c r="D1740" t="s">
        <v>16</v>
      </c>
      <c r="E1740" t="s">
        <v>128</v>
      </c>
      <c r="F1740" s="8">
        <v>1</v>
      </c>
      <c r="G1740">
        <v>1</v>
      </c>
      <c r="H1740">
        <v>1</v>
      </c>
    </row>
    <row r="1741" spans="2:8">
      <c r="B1741" t="s">
        <v>3352</v>
      </c>
      <c r="C1741" t="s">
        <v>301</v>
      </c>
      <c r="D1741" t="s">
        <v>55</v>
      </c>
      <c r="E1741" t="s">
        <v>122</v>
      </c>
      <c r="F1741" s="8">
        <v>1</v>
      </c>
      <c r="G1741">
        <v>1</v>
      </c>
      <c r="H1741">
        <v>1</v>
      </c>
    </row>
    <row r="1742" spans="2:8">
      <c r="B1742" t="s">
        <v>3352</v>
      </c>
      <c r="C1742" t="s">
        <v>302</v>
      </c>
      <c r="D1742" t="s">
        <v>15</v>
      </c>
      <c r="E1742" t="s">
        <v>124</v>
      </c>
      <c r="F1742" s="8">
        <v>0.71699999999999997</v>
      </c>
      <c r="G1742">
        <v>1</v>
      </c>
      <c r="H1742">
        <v>1</v>
      </c>
    </row>
    <row r="1743" spans="2:8">
      <c r="B1743" t="s">
        <v>3352</v>
      </c>
      <c r="D1743" t="s">
        <v>6</v>
      </c>
      <c r="E1743" t="s">
        <v>124</v>
      </c>
      <c r="F1743" s="8">
        <v>0.28299999999999997</v>
      </c>
    </row>
    <row r="1744" spans="2:8">
      <c r="B1744" t="s">
        <v>3352</v>
      </c>
      <c r="C1744" t="s">
        <v>303</v>
      </c>
      <c r="D1744" t="s">
        <v>19</v>
      </c>
      <c r="E1744" t="s">
        <v>131</v>
      </c>
      <c r="F1744" s="8">
        <v>1</v>
      </c>
      <c r="G1744">
        <v>1</v>
      </c>
      <c r="H1744">
        <v>1</v>
      </c>
    </row>
    <row r="1745" spans="2:8">
      <c r="B1745" t="s">
        <v>3352</v>
      </c>
      <c r="C1745" t="s">
        <v>304</v>
      </c>
      <c r="D1745" t="s">
        <v>5</v>
      </c>
      <c r="E1745" t="s">
        <v>127</v>
      </c>
      <c r="F1745" s="8">
        <v>1</v>
      </c>
      <c r="G1745">
        <v>1</v>
      </c>
      <c r="H1745">
        <v>1</v>
      </c>
    </row>
    <row r="1746" spans="2:8">
      <c r="B1746" t="s">
        <v>3352</v>
      </c>
      <c r="C1746" t="s">
        <v>305</v>
      </c>
      <c r="D1746" t="s">
        <v>29</v>
      </c>
      <c r="E1746" t="s">
        <v>129</v>
      </c>
      <c r="F1746" s="8">
        <v>1</v>
      </c>
      <c r="G1746">
        <v>1</v>
      </c>
      <c r="H1746">
        <v>1</v>
      </c>
    </row>
    <row r="1747" spans="2:8">
      <c r="B1747" t="s">
        <v>3352</v>
      </c>
      <c r="C1747" t="s">
        <v>306</v>
      </c>
      <c r="D1747" t="s">
        <v>39</v>
      </c>
      <c r="E1747" t="s">
        <v>126</v>
      </c>
      <c r="F1747" s="8">
        <v>1</v>
      </c>
      <c r="G1747">
        <v>1</v>
      </c>
      <c r="H1747">
        <v>1</v>
      </c>
    </row>
    <row r="1748" spans="2:8">
      <c r="B1748" t="s">
        <v>3352</v>
      </c>
      <c r="C1748" t="s">
        <v>307</v>
      </c>
      <c r="D1748" t="s">
        <v>58</v>
      </c>
      <c r="E1748" t="s">
        <v>123</v>
      </c>
      <c r="F1748" s="8">
        <v>0.94499999999999995</v>
      </c>
      <c r="G1748">
        <v>1</v>
      </c>
      <c r="H1748">
        <v>1</v>
      </c>
    </row>
    <row r="1749" spans="2:8">
      <c r="B1749" t="s">
        <v>3352</v>
      </c>
      <c r="D1749" t="s">
        <v>50</v>
      </c>
      <c r="E1749" t="s">
        <v>123</v>
      </c>
      <c r="F1749" s="8">
        <v>3.1E-2</v>
      </c>
    </row>
    <row r="1750" spans="2:8">
      <c r="B1750" t="s">
        <v>3352</v>
      </c>
      <c r="D1750" t="s">
        <v>54</v>
      </c>
      <c r="E1750" t="s">
        <v>123</v>
      </c>
      <c r="F1750" s="8">
        <v>1.7000000000000001E-2</v>
      </c>
    </row>
    <row r="1751" spans="2:8">
      <c r="B1751" t="s">
        <v>3352</v>
      </c>
      <c r="D1751" t="s">
        <v>20</v>
      </c>
      <c r="E1751" t="s">
        <v>123</v>
      </c>
      <c r="F1751" s="8">
        <v>5.0000000000000001E-3</v>
      </c>
    </row>
    <row r="1752" spans="2:8">
      <c r="B1752" t="s">
        <v>3352</v>
      </c>
      <c r="D1752" t="s">
        <v>40</v>
      </c>
      <c r="E1752" t="s">
        <v>123</v>
      </c>
      <c r="F1752" s="8">
        <v>1E-3</v>
      </c>
    </row>
    <row r="1753" spans="2:8">
      <c r="B1753" t="s">
        <v>3352</v>
      </c>
      <c r="C1753" t="s">
        <v>308</v>
      </c>
      <c r="D1753" t="s">
        <v>57</v>
      </c>
      <c r="E1753" t="s">
        <v>132</v>
      </c>
      <c r="F1753" s="8">
        <v>1</v>
      </c>
      <c r="G1753">
        <v>1</v>
      </c>
      <c r="H1753">
        <v>1</v>
      </c>
    </row>
    <row r="1754" spans="2:8">
      <c r="B1754" t="s">
        <v>3352</v>
      </c>
      <c r="C1754" t="s">
        <v>309</v>
      </c>
      <c r="D1754" t="s">
        <v>41</v>
      </c>
      <c r="E1754" t="s">
        <v>133</v>
      </c>
      <c r="F1754" s="8">
        <v>0.94799999999999995</v>
      </c>
      <c r="G1754">
        <v>1</v>
      </c>
      <c r="H1754">
        <v>1</v>
      </c>
    </row>
    <row r="1755" spans="2:8">
      <c r="B1755" t="s">
        <v>3352</v>
      </c>
      <c r="D1755" t="s">
        <v>34</v>
      </c>
      <c r="E1755" t="s">
        <v>133</v>
      </c>
      <c r="F1755" s="8">
        <v>5.1999999999999998E-2</v>
      </c>
    </row>
    <row r="1756" spans="2:8">
      <c r="B1756" t="s">
        <v>3352</v>
      </c>
      <c r="C1756" t="s">
        <v>310</v>
      </c>
      <c r="D1756" t="s">
        <v>9</v>
      </c>
      <c r="E1756" t="s">
        <v>10</v>
      </c>
      <c r="F1756" s="8">
        <v>1</v>
      </c>
      <c r="G1756">
        <v>1</v>
      </c>
      <c r="H1756">
        <v>1</v>
      </c>
    </row>
    <row r="1757" spans="2:8">
      <c r="B1757" t="s">
        <v>3352</v>
      </c>
      <c r="C1757" t="s">
        <v>311</v>
      </c>
      <c r="D1757" t="s">
        <v>12</v>
      </c>
      <c r="E1757" t="s">
        <v>13</v>
      </c>
      <c r="F1757" s="8">
        <v>1</v>
      </c>
      <c r="G1757">
        <v>1</v>
      </c>
      <c r="H1757">
        <v>1</v>
      </c>
    </row>
    <row r="1758" spans="2:8">
      <c r="B1758" t="s">
        <v>3352</v>
      </c>
      <c r="C1758" t="s">
        <v>313</v>
      </c>
      <c r="D1758" t="s">
        <v>6</v>
      </c>
      <c r="E1758" t="s">
        <v>7</v>
      </c>
      <c r="F1758" s="8">
        <v>0.89800000000000002</v>
      </c>
      <c r="G1758">
        <v>1</v>
      </c>
      <c r="H1758">
        <v>1</v>
      </c>
    </row>
    <row r="1759" spans="2:8">
      <c r="B1759" t="s">
        <v>3352</v>
      </c>
      <c r="D1759" t="s">
        <v>15</v>
      </c>
      <c r="E1759" t="s">
        <v>7</v>
      </c>
      <c r="F1759" s="8">
        <v>0.10199999999999999</v>
      </c>
    </row>
    <row r="1760" spans="2:8">
      <c r="B1760" t="s">
        <v>3352</v>
      </c>
      <c r="C1760" t="s">
        <v>314</v>
      </c>
      <c r="D1760" t="s">
        <v>41</v>
      </c>
      <c r="E1760" t="s">
        <v>42</v>
      </c>
      <c r="F1760" s="8">
        <v>1</v>
      </c>
      <c r="G1760">
        <v>1</v>
      </c>
      <c r="H1760">
        <v>1</v>
      </c>
    </row>
    <row r="1761" spans="2:8">
      <c r="B1761" t="s">
        <v>3352</v>
      </c>
      <c r="C1761" t="s">
        <v>315</v>
      </c>
      <c r="D1761" t="s">
        <v>5</v>
      </c>
      <c r="E1761" t="s">
        <v>22</v>
      </c>
      <c r="F1761" s="8">
        <v>1</v>
      </c>
      <c r="G1761">
        <v>1</v>
      </c>
      <c r="H1761">
        <v>1</v>
      </c>
    </row>
    <row r="1762" spans="2:8">
      <c r="B1762" t="s">
        <v>3352</v>
      </c>
      <c r="C1762" t="s">
        <v>316</v>
      </c>
      <c r="D1762" t="s">
        <v>43</v>
      </c>
      <c r="E1762" t="s">
        <v>44</v>
      </c>
      <c r="F1762" s="8">
        <v>1</v>
      </c>
      <c r="G1762">
        <v>1</v>
      </c>
      <c r="H1762">
        <v>1</v>
      </c>
    </row>
    <row r="1763" spans="2:8">
      <c r="B1763" t="s">
        <v>3352</v>
      </c>
      <c r="C1763" t="s">
        <v>317</v>
      </c>
      <c r="D1763" t="s">
        <v>58</v>
      </c>
      <c r="E1763" t="s">
        <v>51</v>
      </c>
      <c r="F1763" s="8">
        <v>0.71599999999999997</v>
      </c>
      <c r="G1763">
        <v>1</v>
      </c>
      <c r="H1763">
        <v>1</v>
      </c>
    </row>
    <row r="1764" spans="2:8">
      <c r="B1764" t="s">
        <v>3352</v>
      </c>
      <c r="D1764" t="s">
        <v>50</v>
      </c>
      <c r="E1764" t="s">
        <v>51</v>
      </c>
      <c r="F1764" s="8">
        <v>0.28399999999999997</v>
      </c>
    </row>
    <row r="1765" spans="2:8">
      <c r="B1765" t="s">
        <v>3352</v>
      </c>
      <c r="C1765" t="s">
        <v>318</v>
      </c>
      <c r="D1765" t="s">
        <v>45</v>
      </c>
      <c r="E1765" t="s">
        <v>46</v>
      </c>
      <c r="F1765" s="8">
        <v>1</v>
      </c>
      <c r="G1765">
        <v>1</v>
      </c>
      <c r="H1765">
        <v>1</v>
      </c>
    </row>
    <row r="1766" spans="2:8">
      <c r="B1766" t="s">
        <v>3352</v>
      </c>
      <c r="C1766" t="s">
        <v>319</v>
      </c>
      <c r="D1766" t="s">
        <v>34</v>
      </c>
      <c r="E1766" t="s">
        <v>35</v>
      </c>
      <c r="F1766" s="8">
        <v>1</v>
      </c>
      <c r="G1766">
        <v>1</v>
      </c>
      <c r="H1766">
        <v>1</v>
      </c>
    </row>
    <row r="1767" spans="2:8">
      <c r="B1767" t="s">
        <v>3352</v>
      </c>
      <c r="C1767" t="s">
        <v>320</v>
      </c>
      <c r="D1767" t="s">
        <v>39</v>
      </c>
      <c r="E1767" t="s">
        <v>25</v>
      </c>
      <c r="F1767" s="8">
        <v>1</v>
      </c>
      <c r="G1767">
        <v>1</v>
      </c>
      <c r="H1767">
        <v>1</v>
      </c>
    </row>
    <row r="1768" spans="2:8">
      <c r="B1768" t="s">
        <v>2751</v>
      </c>
      <c r="C1768" t="s">
        <v>249</v>
      </c>
      <c r="D1768" t="s">
        <v>9</v>
      </c>
      <c r="E1768" t="s">
        <v>191</v>
      </c>
      <c r="F1768" s="8">
        <v>0.52600000000000002</v>
      </c>
      <c r="G1768">
        <v>1</v>
      </c>
      <c r="H1768">
        <v>1</v>
      </c>
    </row>
    <row r="1769" spans="2:8">
      <c r="B1769" t="s">
        <v>2751</v>
      </c>
      <c r="D1769" t="s">
        <v>55</v>
      </c>
      <c r="E1769" t="s">
        <v>191</v>
      </c>
      <c r="F1769" s="8">
        <v>0.47399999999999998</v>
      </c>
    </row>
    <row r="1770" spans="2:8">
      <c r="B1770" t="s">
        <v>2751</v>
      </c>
      <c r="C1770" t="s">
        <v>250</v>
      </c>
      <c r="D1770" t="s">
        <v>6</v>
      </c>
      <c r="E1770" t="s">
        <v>189</v>
      </c>
      <c r="F1770" s="8">
        <v>1</v>
      </c>
      <c r="G1770">
        <v>1</v>
      </c>
      <c r="H1770">
        <v>1</v>
      </c>
    </row>
    <row r="1771" spans="2:8">
      <c r="B1771" t="s">
        <v>2751</v>
      </c>
      <c r="C1771" t="s">
        <v>251</v>
      </c>
      <c r="D1771" t="s">
        <v>5</v>
      </c>
      <c r="E1771" t="s">
        <v>194</v>
      </c>
      <c r="F1771" s="8">
        <v>1</v>
      </c>
      <c r="G1771">
        <v>1</v>
      </c>
      <c r="H1771">
        <v>1</v>
      </c>
    </row>
    <row r="1772" spans="2:8">
      <c r="B1772" t="s">
        <v>2751</v>
      </c>
      <c r="C1772" t="s">
        <v>252</v>
      </c>
      <c r="D1772" t="s">
        <v>27</v>
      </c>
      <c r="E1772" t="s">
        <v>195</v>
      </c>
      <c r="F1772" s="8">
        <v>1</v>
      </c>
      <c r="G1772">
        <v>1</v>
      </c>
      <c r="H1772">
        <v>1</v>
      </c>
    </row>
    <row r="1773" spans="2:8">
      <c r="B1773" t="s">
        <v>2751</v>
      </c>
      <c r="C1773" t="s">
        <v>253</v>
      </c>
      <c r="D1773" t="s">
        <v>29</v>
      </c>
      <c r="E1773" t="s">
        <v>196</v>
      </c>
      <c r="F1773" s="8">
        <v>1</v>
      </c>
      <c r="G1773">
        <v>1</v>
      </c>
      <c r="H1773">
        <v>1</v>
      </c>
    </row>
    <row r="1774" spans="2:8">
      <c r="B1774" t="s">
        <v>2751</v>
      </c>
      <c r="C1774" t="s">
        <v>255</v>
      </c>
      <c r="D1774" t="s">
        <v>34</v>
      </c>
      <c r="E1774" t="s">
        <v>197</v>
      </c>
      <c r="F1774" s="8">
        <v>1</v>
      </c>
      <c r="G1774">
        <v>1</v>
      </c>
      <c r="H1774">
        <v>1</v>
      </c>
    </row>
    <row r="1775" spans="2:8">
      <c r="B1775" t="s">
        <v>2751</v>
      </c>
      <c r="C1775" t="s">
        <v>256</v>
      </c>
      <c r="D1775" t="s">
        <v>39</v>
      </c>
      <c r="E1775" t="s">
        <v>192</v>
      </c>
      <c r="F1775" s="8">
        <v>0.83599999999999997</v>
      </c>
      <c r="G1775">
        <v>1</v>
      </c>
      <c r="H1775">
        <v>1</v>
      </c>
    </row>
    <row r="1776" spans="2:8">
      <c r="B1776" t="s">
        <v>2751</v>
      </c>
      <c r="D1776" t="s">
        <v>11</v>
      </c>
      <c r="E1776" t="s">
        <v>192</v>
      </c>
      <c r="F1776" s="8">
        <v>0.16400000000000001</v>
      </c>
    </row>
    <row r="1777" spans="2:8">
      <c r="B1777" t="s">
        <v>2751</v>
      </c>
      <c r="C1777" t="s">
        <v>257</v>
      </c>
      <c r="D1777" t="s">
        <v>41</v>
      </c>
      <c r="E1777" t="s">
        <v>193</v>
      </c>
      <c r="F1777" s="8">
        <v>0.98499999999999999</v>
      </c>
      <c r="G1777">
        <v>1</v>
      </c>
      <c r="H1777">
        <v>1</v>
      </c>
    </row>
    <row r="1778" spans="2:8">
      <c r="B1778" t="s">
        <v>2751</v>
      </c>
      <c r="D1778" t="s">
        <v>43</v>
      </c>
      <c r="E1778" t="s">
        <v>193</v>
      </c>
      <c r="F1778" s="8">
        <v>8.0000000000000002E-3</v>
      </c>
    </row>
    <row r="1779" spans="2:8">
      <c r="B1779" t="s">
        <v>2751</v>
      </c>
      <c r="D1779" t="s">
        <v>58</v>
      </c>
      <c r="E1779" t="s">
        <v>193</v>
      </c>
      <c r="F1779" s="8">
        <v>7.0000000000000001E-3</v>
      </c>
    </row>
    <row r="1780" spans="2:8">
      <c r="B1780" t="s">
        <v>2751</v>
      </c>
      <c r="C1780" t="s">
        <v>502</v>
      </c>
      <c r="D1780" t="s">
        <v>503</v>
      </c>
      <c r="E1780" t="s">
        <v>504</v>
      </c>
      <c r="F1780" s="8">
        <v>1</v>
      </c>
      <c r="G1780">
        <v>1</v>
      </c>
      <c r="H1780">
        <v>1</v>
      </c>
    </row>
    <row r="1781" spans="2:8">
      <c r="B1781" t="s">
        <v>2751</v>
      </c>
      <c r="C1781" t="s">
        <v>258</v>
      </c>
      <c r="D1781" t="s">
        <v>55</v>
      </c>
      <c r="E1781" t="s">
        <v>146</v>
      </c>
      <c r="F1781" s="8">
        <v>0.628</v>
      </c>
      <c r="G1781">
        <v>1</v>
      </c>
      <c r="H1781">
        <v>1</v>
      </c>
    </row>
    <row r="1782" spans="2:8">
      <c r="B1782" t="s">
        <v>2751</v>
      </c>
      <c r="D1782" t="s">
        <v>37</v>
      </c>
      <c r="E1782" t="s">
        <v>146</v>
      </c>
      <c r="F1782" s="8">
        <v>0.28399999999999997</v>
      </c>
    </row>
    <row r="1783" spans="2:8">
      <c r="B1783" t="s">
        <v>2751</v>
      </c>
      <c r="D1783" t="s">
        <v>9</v>
      </c>
      <c r="E1783" t="s">
        <v>146</v>
      </c>
      <c r="F1783" s="8">
        <v>8.4000000000000005E-2</v>
      </c>
    </row>
    <row r="1784" spans="2:8">
      <c r="B1784" t="s">
        <v>2751</v>
      </c>
      <c r="D1784" t="s">
        <v>32</v>
      </c>
      <c r="E1784" t="s">
        <v>146</v>
      </c>
      <c r="F1784" s="8">
        <v>5.0000000000000001E-3</v>
      </c>
    </row>
    <row r="1785" spans="2:8">
      <c r="B1785" t="s">
        <v>2751</v>
      </c>
      <c r="C1785" t="s">
        <v>259</v>
      </c>
      <c r="D1785" t="s">
        <v>6</v>
      </c>
      <c r="E1785" t="s">
        <v>144</v>
      </c>
      <c r="F1785" s="8">
        <v>0.99399999999999999</v>
      </c>
      <c r="G1785">
        <v>1</v>
      </c>
      <c r="H1785">
        <v>1</v>
      </c>
    </row>
    <row r="1786" spans="2:8">
      <c r="B1786" t="s">
        <v>2751</v>
      </c>
      <c r="D1786" t="s">
        <v>15</v>
      </c>
      <c r="E1786" t="s">
        <v>144</v>
      </c>
      <c r="F1786" s="8">
        <v>5.0000000000000001E-3</v>
      </c>
    </row>
    <row r="1787" spans="2:8">
      <c r="B1787" t="s">
        <v>2751</v>
      </c>
      <c r="D1787" t="s">
        <v>53</v>
      </c>
      <c r="E1787" t="s">
        <v>144</v>
      </c>
      <c r="F1787" s="8">
        <v>1E-3</v>
      </c>
    </row>
    <row r="1788" spans="2:8">
      <c r="B1788" t="s">
        <v>2751</v>
      </c>
      <c r="C1788" t="s">
        <v>260</v>
      </c>
      <c r="D1788" t="s">
        <v>5</v>
      </c>
      <c r="E1788" t="s">
        <v>149</v>
      </c>
      <c r="F1788" s="8">
        <v>1</v>
      </c>
      <c r="G1788">
        <v>1</v>
      </c>
      <c r="H1788">
        <v>1</v>
      </c>
    </row>
    <row r="1789" spans="2:8">
      <c r="B1789" t="s">
        <v>2751</v>
      </c>
      <c r="C1789" t="s">
        <v>261</v>
      </c>
      <c r="D1789" t="s">
        <v>27</v>
      </c>
      <c r="E1789" t="s">
        <v>150</v>
      </c>
      <c r="F1789" s="8">
        <v>1</v>
      </c>
      <c r="G1789">
        <v>1</v>
      </c>
      <c r="H1789">
        <v>1</v>
      </c>
    </row>
    <row r="1790" spans="2:8">
      <c r="B1790" t="s">
        <v>2751</v>
      </c>
      <c r="C1790" t="s">
        <v>262</v>
      </c>
      <c r="D1790" t="s">
        <v>29</v>
      </c>
      <c r="E1790" t="s">
        <v>151</v>
      </c>
      <c r="F1790" s="8">
        <v>1</v>
      </c>
      <c r="G1790">
        <v>1</v>
      </c>
      <c r="H1790">
        <v>1</v>
      </c>
    </row>
    <row r="1791" spans="2:8">
      <c r="B1791" t="s">
        <v>2751</v>
      </c>
      <c r="C1791" t="s">
        <v>264</v>
      </c>
      <c r="D1791" t="s">
        <v>34</v>
      </c>
      <c r="E1791" t="s">
        <v>152</v>
      </c>
      <c r="F1791" s="8">
        <v>1</v>
      </c>
      <c r="G1791">
        <v>1</v>
      </c>
      <c r="H1791">
        <v>1</v>
      </c>
    </row>
    <row r="1792" spans="2:8">
      <c r="B1792" t="s">
        <v>2751</v>
      </c>
      <c r="C1792" t="s">
        <v>265</v>
      </c>
      <c r="D1792" t="s">
        <v>39</v>
      </c>
      <c r="E1792" t="s">
        <v>147</v>
      </c>
      <c r="F1792" s="8">
        <v>0.97899999999999998</v>
      </c>
      <c r="G1792">
        <v>1</v>
      </c>
      <c r="H1792">
        <v>1</v>
      </c>
    </row>
    <row r="1793" spans="2:8">
      <c r="B1793" t="s">
        <v>2751</v>
      </c>
      <c r="D1793" t="s">
        <v>11</v>
      </c>
      <c r="E1793" t="s">
        <v>147</v>
      </c>
      <c r="F1793" s="8">
        <v>2.1000000000000001E-2</v>
      </c>
    </row>
    <row r="1794" spans="2:8">
      <c r="B1794" t="s">
        <v>2751</v>
      </c>
      <c r="C1794" t="s">
        <v>266</v>
      </c>
      <c r="D1794" t="s">
        <v>41</v>
      </c>
      <c r="E1794" t="s">
        <v>148</v>
      </c>
      <c r="F1794" s="8">
        <v>0.995</v>
      </c>
      <c r="G1794">
        <v>1</v>
      </c>
      <c r="H1794">
        <v>1</v>
      </c>
    </row>
    <row r="1795" spans="2:8">
      <c r="B1795" t="s">
        <v>2751</v>
      </c>
      <c r="D1795" t="s">
        <v>43</v>
      </c>
      <c r="E1795" t="s">
        <v>148</v>
      </c>
      <c r="F1795" s="8">
        <v>5.0000000000000001E-3</v>
      </c>
    </row>
    <row r="1796" spans="2:8">
      <c r="B1796" t="s">
        <v>2751</v>
      </c>
      <c r="C1796" t="s">
        <v>506</v>
      </c>
      <c r="D1796" t="s">
        <v>503</v>
      </c>
      <c r="E1796" t="s">
        <v>507</v>
      </c>
      <c r="F1796" s="8">
        <v>1</v>
      </c>
      <c r="G1796">
        <v>1</v>
      </c>
      <c r="H1796">
        <v>1</v>
      </c>
    </row>
    <row r="1797" spans="2:8">
      <c r="B1797" t="s">
        <v>2751</v>
      </c>
      <c r="C1797" t="s">
        <v>267</v>
      </c>
      <c r="D1797" t="s">
        <v>55</v>
      </c>
      <c r="E1797" t="s">
        <v>33</v>
      </c>
      <c r="F1797" s="8">
        <v>0.82199999999999995</v>
      </c>
      <c r="G1797">
        <v>1</v>
      </c>
      <c r="H1797">
        <v>1</v>
      </c>
    </row>
    <row r="1798" spans="2:8">
      <c r="B1798" t="s">
        <v>2751</v>
      </c>
      <c r="D1798" t="s">
        <v>37</v>
      </c>
      <c r="E1798" t="s">
        <v>33</v>
      </c>
      <c r="F1798" s="8">
        <v>0.17299999999999999</v>
      </c>
    </row>
    <row r="1799" spans="2:8">
      <c r="B1799" t="s">
        <v>2751</v>
      </c>
      <c r="D1799" t="s">
        <v>32</v>
      </c>
      <c r="E1799" t="s">
        <v>33</v>
      </c>
      <c r="F1799" s="8">
        <v>5.0000000000000001E-3</v>
      </c>
    </row>
    <row r="1800" spans="2:8">
      <c r="B1800" t="s">
        <v>2751</v>
      </c>
      <c r="C1800" t="s">
        <v>268</v>
      </c>
      <c r="D1800" t="s">
        <v>6</v>
      </c>
      <c r="E1800" t="s">
        <v>8</v>
      </c>
      <c r="F1800" s="8">
        <v>1</v>
      </c>
      <c r="G1800">
        <v>1</v>
      </c>
      <c r="H1800">
        <v>1</v>
      </c>
    </row>
    <row r="1801" spans="2:8">
      <c r="B1801" t="s">
        <v>2751</v>
      </c>
      <c r="C1801" t="s">
        <v>270</v>
      </c>
      <c r="D1801" t="s">
        <v>27</v>
      </c>
      <c r="E1801" t="s">
        <v>28</v>
      </c>
      <c r="F1801" s="8">
        <v>1</v>
      </c>
      <c r="G1801">
        <v>1</v>
      </c>
      <c r="H1801">
        <v>1</v>
      </c>
    </row>
    <row r="1802" spans="2:8">
      <c r="B1802" t="s">
        <v>2751</v>
      </c>
      <c r="C1802" t="s">
        <v>271</v>
      </c>
      <c r="D1802" t="s">
        <v>30</v>
      </c>
      <c r="E1802" t="s">
        <v>31</v>
      </c>
      <c r="F1802" s="8">
        <v>1</v>
      </c>
      <c r="G1802">
        <v>1</v>
      </c>
      <c r="H1802">
        <v>1</v>
      </c>
    </row>
    <row r="1803" spans="2:8">
      <c r="B1803" t="s">
        <v>2751</v>
      </c>
      <c r="C1803" t="s">
        <v>272</v>
      </c>
      <c r="D1803" t="s">
        <v>39</v>
      </c>
      <c r="E1803" t="s">
        <v>26</v>
      </c>
      <c r="F1803" s="8">
        <v>0.95</v>
      </c>
      <c r="G1803">
        <v>1</v>
      </c>
      <c r="H1803">
        <v>1</v>
      </c>
    </row>
    <row r="1804" spans="2:8">
      <c r="B1804" t="s">
        <v>2751</v>
      </c>
      <c r="D1804" t="s">
        <v>11</v>
      </c>
      <c r="E1804" t="s">
        <v>26</v>
      </c>
      <c r="F1804" s="8">
        <v>4.8000000000000001E-2</v>
      </c>
    </row>
    <row r="1805" spans="2:8">
      <c r="B1805" t="s">
        <v>2751</v>
      </c>
      <c r="D1805" t="s">
        <v>57</v>
      </c>
      <c r="E1805" t="s">
        <v>26</v>
      </c>
      <c r="F1805" s="8">
        <v>2E-3</v>
      </c>
    </row>
    <row r="1806" spans="2:8">
      <c r="B1806" t="s">
        <v>2751</v>
      </c>
      <c r="C1806" t="s">
        <v>273</v>
      </c>
      <c r="D1806" t="s">
        <v>48</v>
      </c>
      <c r="E1806" t="s">
        <v>49</v>
      </c>
      <c r="F1806" s="8">
        <v>1</v>
      </c>
      <c r="G1806">
        <v>1</v>
      </c>
      <c r="H1806">
        <v>1</v>
      </c>
    </row>
    <row r="1807" spans="2:8">
      <c r="B1807" t="s">
        <v>2751</v>
      </c>
      <c r="C1807" t="s">
        <v>274</v>
      </c>
      <c r="D1807" t="s">
        <v>58</v>
      </c>
      <c r="E1807" t="s">
        <v>21</v>
      </c>
      <c r="F1807" s="8">
        <v>0.998</v>
      </c>
      <c r="G1807">
        <v>1</v>
      </c>
      <c r="H1807">
        <v>1</v>
      </c>
    </row>
    <row r="1808" spans="2:8">
      <c r="B1808" t="s">
        <v>2751</v>
      </c>
      <c r="D1808" t="s">
        <v>34</v>
      </c>
      <c r="E1808" t="s">
        <v>21</v>
      </c>
      <c r="F1808" s="8">
        <v>1E-3</v>
      </c>
    </row>
    <row r="1809" spans="2:8">
      <c r="B1809" t="s">
        <v>2751</v>
      </c>
      <c r="C1809" t="s">
        <v>276</v>
      </c>
      <c r="D1809" t="s">
        <v>41</v>
      </c>
      <c r="E1809" t="s">
        <v>207</v>
      </c>
      <c r="F1809" s="8">
        <v>1</v>
      </c>
      <c r="G1809">
        <v>1</v>
      </c>
      <c r="H1809">
        <v>1</v>
      </c>
    </row>
    <row r="1810" spans="2:8">
      <c r="B1810" t="s">
        <v>2751</v>
      </c>
      <c r="C1810" t="s">
        <v>509</v>
      </c>
      <c r="D1810" t="s">
        <v>510</v>
      </c>
      <c r="E1810" t="s">
        <v>511</v>
      </c>
      <c r="F1810" s="8">
        <v>1</v>
      </c>
      <c r="G1810">
        <v>1</v>
      </c>
      <c r="H1810">
        <v>1</v>
      </c>
    </row>
    <row r="1811" spans="2:8">
      <c r="B1811" t="s">
        <v>2751</v>
      </c>
      <c r="C1811" t="s">
        <v>277</v>
      </c>
      <c r="D1811" t="s">
        <v>60</v>
      </c>
      <c r="E1811" t="s">
        <v>61</v>
      </c>
      <c r="F1811" s="8">
        <v>1</v>
      </c>
      <c r="G1811">
        <v>1</v>
      </c>
      <c r="H1811">
        <v>1</v>
      </c>
    </row>
    <row r="1812" spans="2:8">
      <c r="B1812" t="s">
        <v>2751</v>
      </c>
      <c r="C1812" t="s">
        <v>278</v>
      </c>
      <c r="D1812" t="s">
        <v>62</v>
      </c>
      <c r="E1812" t="s">
        <v>63</v>
      </c>
      <c r="F1812" s="8">
        <v>1</v>
      </c>
      <c r="G1812">
        <v>1</v>
      </c>
      <c r="H1812">
        <v>1</v>
      </c>
    </row>
    <row r="1813" spans="2:8">
      <c r="B1813" t="s">
        <v>2751</v>
      </c>
      <c r="C1813" t="s">
        <v>279</v>
      </c>
      <c r="D1813" t="s">
        <v>16</v>
      </c>
      <c r="E1813" t="s">
        <v>68</v>
      </c>
      <c r="F1813" s="8">
        <v>1</v>
      </c>
      <c r="G1813">
        <v>1</v>
      </c>
      <c r="H1813">
        <v>1</v>
      </c>
    </row>
    <row r="1814" spans="2:8">
      <c r="B1814" t="s">
        <v>2751</v>
      </c>
      <c r="C1814" t="s">
        <v>280</v>
      </c>
      <c r="D1814" t="s">
        <v>37</v>
      </c>
      <c r="E1814" t="s">
        <v>67</v>
      </c>
      <c r="F1814" s="8">
        <v>0.42099999999999999</v>
      </c>
      <c r="G1814">
        <v>1</v>
      </c>
      <c r="H1814">
        <v>1</v>
      </c>
    </row>
    <row r="1815" spans="2:8">
      <c r="B1815" t="s">
        <v>2751</v>
      </c>
      <c r="D1815" t="s">
        <v>55</v>
      </c>
      <c r="E1815" t="s">
        <v>67</v>
      </c>
      <c r="F1815" s="8">
        <v>0.378</v>
      </c>
    </row>
    <row r="1816" spans="2:8">
      <c r="B1816" t="s">
        <v>2751</v>
      </c>
      <c r="D1816" t="s">
        <v>32</v>
      </c>
      <c r="E1816" t="s">
        <v>67</v>
      </c>
      <c r="F1816" s="8">
        <v>9.7000000000000003E-2</v>
      </c>
    </row>
    <row r="1817" spans="2:8">
      <c r="B1817" t="s">
        <v>2751</v>
      </c>
      <c r="D1817" t="s">
        <v>11</v>
      </c>
      <c r="E1817" t="s">
        <v>67</v>
      </c>
      <c r="F1817" s="8">
        <v>8.5000000000000006E-2</v>
      </c>
    </row>
    <row r="1818" spans="2:8">
      <c r="B1818" t="s">
        <v>2751</v>
      </c>
      <c r="D1818" t="s">
        <v>9</v>
      </c>
      <c r="E1818" t="s">
        <v>67</v>
      </c>
      <c r="F1818" s="8">
        <v>1.9E-2</v>
      </c>
    </row>
    <row r="1819" spans="2:8">
      <c r="B1819" t="s">
        <v>2751</v>
      </c>
      <c r="C1819" t="s">
        <v>281</v>
      </c>
      <c r="D1819" t="s">
        <v>6</v>
      </c>
      <c r="E1819" t="s">
        <v>66</v>
      </c>
      <c r="F1819" s="8">
        <v>0.94699999999999995</v>
      </c>
      <c r="G1819">
        <v>1</v>
      </c>
      <c r="H1819">
        <v>1</v>
      </c>
    </row>
    <row r="1820" spans="2:8">
      <c r="B1820" t="s">
        <v>2751</v>
      </c>
      <c r="D1820" t="s">
        <v>15</v>
      </c>
      <c r="E1820" t="s">
        <v>66</v>
      </c>
      <c r="F1820" s="8">
        <v>5.2999999999999999E-2</v>
      </c>
    </row>
    <row r="1821" spans="2:8">
      <c r="B1821" t="s">
        <v>2751</v>
      </c>
      <c r="C1821" t="s">
        <v>282</v>
      </c>
      <c r="D1821" t="s">
        <v>5</v>
      </c>
      <c r="E1821" t="s">
        <v>69</v>
      </c>
      <c r="F1821" s="8">
        <v>1</v>
      </c>
      <c r="G1821">
        <v>1</v>
      </c>
      <c r="H1821">
        <v>1</v>
      </c>
    </row>
    <row r="1822" spans="2:8">
      <c r="B1822" t="s">
        <v>2751</v>
      </c>
      <c r="C1822" t="s">
        <v>428</v>
      </c>
      <c r="D1822" t="s">
        <v>27</v>
      </c>
      <c r="E1822" t="s">
        <v>429</v>
      </c>
      <c r="F1822" s="8">
        <v>1</v>
      </c>
      <c r="G1822">
        <v>1</v>
      </c>
      <c r="H1822">
        <v>1</v>
      </c>
    </row>
    <row r="1823" spans="2:8">
      <c r="B1823" t="s">
        <v>2751</v>
      </c>
      <c r="C1823" t="s">
        <v>283</v>
      </c>
      <c r="D1823" t="s">
        <v>29</v>
      </c>
      <c r="E1823" t="s">
        <v>71</v>
      </c>
      <c r="F1823" s="8">
        <v>1</v>
      </c>
      <c r="G1823">
        <v>1</v>
      </c>
      <c r="H1823">
        <v>1</v>
      </c>
    </row>
    <row r="1824" spans="2:8">
      <c r="B1824" t="s">
        <v>2751</v>
      </c>
      <c r="C1824" t="s">
        <v>284</v>
      </c>
      <c r="D1824" t="s">
        <v>30</v>
      </c>
      <c r="E1824" t="s">
        <v>72</v>
      </c>
      <c r="F1824" s="8">
        <v>1</v>
      </c>
      <c r="G1824">
        <v>1</v>
      </c>
      <c r="H1824">
        <v>1</v>
      </c>
    </row>
    <row r="1825" spans="2:8">
      <c r="B1825" t="s">
        <v>2751</v>
      </c>
      <c r="C1825" t="s">
        <v>285</v>
      </c>
      <c r="D1825" t="s">
        <v>39</v>
      </c>
      <c r="E1825" t="s">
        <v>70</v>
      </c>
      <c r="F1825" s="8">
        <v>0.97</v>
      </c>
      <c r="G1825">
        <v>1</v>
      </c>
      <c r="H1825">
        <v>1</v>
      </c>
    </row>
    <row r="1826" spans="2:8">
      <c r="B1826" t="s">
        <v>2751</v>
      </c>
      <c r="D1826" t="s">
        <v>57</v>
      </c>
      <c r="E1826" t="s">
        <v>70</v>
      </c>
      <c r="F1826" s="8">
        <v>0.03</v>
      </c>
    </row>
    <row r="1827" spans="2:8">
      <c r="B1827" t="s">
        <v>2751</v>
      </c>
      <c r="C1827" t="s">
        <v>286</v>
      </c>
      <c r="D1827" t="s">
        <v>41</v>
      </c>
      <c r="E1827" t="s">
        <v>203</v>
      </c>
      <c r="F1827" s="8">
        <v>0.54800000000000004</v>
      </c>
      <c r="G1827">
        <v>1</v>
      </c>
      <c r="H1827">
        <v>1</v>
      </c>
    </row>
    <row r="1828" spans="2:8">
      <c r="B1828" t="s">
        <v>2751</v>
      </c>
      <c r="D1828" t="s">
        <v>54</v>
      </c>
      <c r="E1828" t="s">
        <v>203</v>
      </c>
      <c r="F1828" s="8">
        <v>0.20799999999999999</v>
      </c>
    </row>
    <row r="1829" spans="2:8">
      <c r="B1829" t="s">
        <v>2751</v>
      </c>
      <c r="D1829" t="s">
        <v>34</v>
      </c>
      <c r="E1829" t="s">
        <v>203</v>
      </c>
      <c r="F1829" s="8">
        <v>0.158</v>
      </c>
    </row>
    <row r="1830" spans="2:8">
      <c r="B1830" t="s">
        <v>2751</v>
      </c>
      <c r="D1830" t="s">
        <v>58</v>
      </c>
      <c r="E1830" t="s">
        <v>203</v>
      </c>
      <c r="F1830" s="8">
        <v>7.4999999999999997E-2</v>
      </c>
    </row>
    <row r="1831" spans="2:8">
      <c r="B1831" t="s">
        <v>2751</v>
      </c>
      <c r="D1831" t="s">
        <v>50</v>
      </c>
      <c r="E1831" t="s">
        <v>203</v>
      </c>
      <c r="F1831" s="8">
        <v>1.2E-2</v>
      </c>
    </row>
    <row r="1832" spans="2:8">
      <c r="B1832" t="s">
        <v>2751</v>
      </c>
      <c r="C1832" t="s">
        <v>287</v>
      </c>
      <c r="D1832" t="s">
        <v>53</v>
      </c>
      <c r="E1832" t="s">
        <v>130</v>
      </c>
      <c r="F1832" s="8">
        <v>1</v>
      </c>
      <c r="G1832">
        <v>1</v>
      </c>
      <c r="H1832">
        <v>1</v>
      </c>
    </row>
    <row r="1833" spans="2:8">
      <c r="B1833" t="s">
        <v>2751</v>
      </c>
      <c r="C1833" t="s">
        <v>516</v>
      </c>
      <c r="D1833" t="s">
        <v>510</v>
      </c>
      <c r="E1833" t="s">
        <v>517</v>
      </c>
      <c r="F1833" s="8">
        <v>1</v>
      </c>
      <c r="G1833">
        <v>1</v>
      </c>
      <c r="H1833">
        <v>1</v>
      </c>
    </row>
    <row r="1834" spans="2:8">
      <c r="B1834" t="s">
        <v>2751</v>
      </c>
      <c r="C1834" t="s">
        <v>519</v>
      </c>
      <c r="D1834" t="s">
        <v>503</v>
      </c>
      <c r="E1834" t="s">
        <v>520</v>
      </c>
      <c r="F1834" s="8">
        <v>1</v>
      </c>
      <c r="G1834">
        <v>1</v>
      </c>
      <c r="H1834">
        <v>1</v>
      </c>
    </row>
    <row r="1835" spans="2:8">
      <c r="B1835" t="s">
        <v>2751</v>
      </c>
      <c r="C1835" t="s">
        <v>289</v>
      </c>
      <c r="D1835" t="s">
        <v>62</v>
      </c>
      <c r="E1835" t="s">
        <v>74</v>
      </c>
      <c r="F1835" s="8">
        <v>1</v>
      </c>
      <c r="G1835">
        <v>1</v>
      </c>
      <c r="H1835">
        <v>1</v>
      </c>
    </row>
    <row r="1836" spans="2:8">
      <c r="B1836" t="s">
        <v>2751</v>
      </c>
      <c r="C1836" t="s">
        <v>290</v>
      </c>
      <c r="D1836" t="s">
        <v>55</v>
      </c>
      <c r="E1836" t="s">
        <v>137</v>
      </c>
      <c r="F1836" s="8">
        <v>1</v>
      </c>
      <c r="G1836">
        <v>1</v>
      </c>
      <c r="H1836">
        <v>1</v>
      </c>
    </row>
    <row r="1837" spans="2:8">
      <c r="B1837" t="s">
        <v>2751</v>
      </c>
      <c r="C1837" t="s">
        <v>291</v>
      </c>
      <c r="D1837" t="s">
        <v>6</v>
      </c>
      <c r="E1837" t="s">
        <v>135</v>
      </c>
      <c r="F1837" s="8">
        <v>1</v>
      </c>
      <c r="G1837">
        <v>1</v>
      </c>
      <c r="H1837">
        <v>1</v>
      </c>
    </row>
    <row r="1838" spans="2:8">
      <c r="B1838" t="s">
        <v>2751</v>
      </c>
      <c r="C1838" t="s">
        <v>292</v>
      </c>
      <c r="D1838" t="s">
        <v>5</v>
      </c>
      <c r="E1838" t="s">
        <v>140</v>
      </c>
      <c r="F1838" s="8">
        <v>1</v>
      </c>
      <c r="G1838">
        <v>1</v>
      </c>
      <c r="H1838">
        <v>1</v>
      </c>
    </row>
    <row r="1839" spans="2:8">
      <c r="B1839" t="s">
        <v>2751</v>
      </c>
      <c r="C1839" t="s">
        <v>294</v>
      </c>
      <c r="D1839" t="s">
        <v>29</v>
      </c>
      <c r="E1839" t="s">
        <v>142</v>
      </c>
      <c r="F1839" s="8">
        <v>1</v>
      </c>
      <c r="G1839">
        <v>1</v>
      </c>
      <c r="H1839">
        <v>1</v>
      </c>
    </row>
    <row r="1840" spans="2:8">
      <c r="B1840" t="s">
        <v>2751</v>
      </c>
      <c r="C1840" t="s">
        <v>295</v>
      </c>
      <c r="D1840" t="s">
        <v>52</v>
      </c>
      <c r="E1840" t="s">
        <v>136</v>
      </c>
      <c r="F1840" s="8">
        <v>1</v>
      </c>
      <c r="G1840">
        <v>1</v>
      </c>
      <c r="H1840">
        <v>1</v>
      </c>
    </row>
    <row r="1841" spans="2:8">
      <c r="B1841" t="s">
        <v>2751</v>
      </c>
      <c r="C1841" t="s">
        <v>296</v>
      </c>
      <c r="D1841" t="s">
        <v>34</v>
      </c>
      <c r="E1841" t="s">
        <v>143</v>
      </c>
      <c r="F1841" s="8">
        <v>1</v>
      </c>
      <c r="G1841">
        <v>1</v>
      </c>
      <c r="H1841">
        <v>1</v>
      </c>
    </row>
    <row r="1842" spans="2:8">
      <c r="B1842" t="s">
        <v>2751</v>
      </c>
      <c r="C1842" t="s">
        <v>297</v>
      </c>
      <c r="D1842" t="s">
        <v>39</v>
      </c>
      <c r="E1842" t="s">
        <v>138</v>
      </c>
      <c r="F1842" s="8">
        <v>1</v>
      </c>
      <c r="G1842">
        <v>1</v>
      </c>
      <c r="H1842">
        <v>1</v>
      </c>
    </row>
    <row r="1843" spans="2:8">
      <c r="B1843" t="s">
        <v>2751</v>
      </c>
      <c r="C1843" t="s">
        <v>298</v>
      </c>
      <c r="D1843" t="s">
        <v>41</v>
      </c>
      <c r="E1843" t="s">
        <v>139</v>
      </c>
      <c r="F1843" s="8">
        <v>1</v>
      </c>
      <c r="G1843">
        <v>1</v>
      </c>
      <c r="H1843">
        <v>1</v>
      </c>
    </row>
    <row r="1844" spans="2:8">
      <c r="B1844" t="s">
        <v>2751</v>
      </c>
      <c r="C1844" t="s">
        <v>522</v>
      </c>
      <c r="D1844" t="s">
        <v>503</v>
      </c>
      <c r="E1844" t="s">
        <v>523</v>
      </c>
      <c r="F1844" s="8">
        <v>1</v>
      </c>
      <c r="G1844">
        <v>1</v>
      </c>
      <c r="H1844">
        <v>1</v>
      </c>
    </row>
    <row r="1845" spans="2:8">
      <c r="B1845" t="s">
        <v>2751</v>
      </c>
      <c r="C1845" t="s">
        <v>300</v>
      </c>
      <c r="D1845" t="s">
        <v>16</v>
      </c>
      <c r="E1845" t="s">
        <v>128</v>
      </c>
      <c r="F1845" s="8">
        <v>1</v>
      </c>
      <c r="G1845">
        <v>1</v>
      </c>
      <c r="H1845">
        <v>1</v>
      </c>
    </row>
    <row r="1846" spans="2:8">
      <c r="B1846" t="s">
        <v>2751</v>
      </c>
      <c r="C1846" t="s">
        <v>304</v>
      </c>
      <c r="D1846" t="s">
        <v>5</v>
      </c>
      <c r="E1846" t="s">
        <v>127</v>
      </c>
      <c r="F1846" s="8">
        <v>1</v>
      </c>
      <c r="G1846">
        <v>1</v>
      </c>
      <c r="H1846">
        <v>1</v>
      </c>
    </row>
    <row r="1847" spans="2:8">
      <c r="B1847" t="s">
        <v>2751</v>
      </c>
      <c r="C1847" t="s">
        <v>306</v>
      </c>
      <c r="D1847" t="s">
        <v>39</v>
      </c>
      <c r="E1847" t="s">
        <v>126</v>
      </c>
      <c r="F1847" s="8">
        <v>1</v>
      </c>
      <c r="G1847">
        <v>1</v>
      </c>
      <c r="H1847">
        <v>1</v>
      </c>
    </row>
    <row r="1848" spans="2:8">
      <c r="B1848" t="s">
        <v>2751</v>
      </c>
      <c r="C1848" t="s">
        <v>307</v>
      </c>
      <c r="D1848" t="s">
        <v>54</v>
      </c>
      <c r="E1848" t="s">
        <v>123</v>
      </c>
      <c r="F1848" s="8">
        <v>0.82599999999999996</v>
      </c>
      <c r="G1848">
        <v>1</v>
      </c>
      <c r="H1848">
        <v>1</v>
      </c>
    </row>
    <row r="1849" spans="2:8">
      <c r="B1849" t="s">
        <v>2751</v>
      </c>
      <c r="D1849" t="s">
        <v>58</v>
      </c>
      <c r="E1849" t="s">
        <v>123</v>
      </c>
      <c r="F1849" s="8">
        <v>9.6000000000000002E-2</v>
      </c>
    </row>
    <row r="1850" spans="2:8">
      <c r="B1850" t="s">
        <v>2751</v>
      </c>
      <c r="D1850" t="s">
        <v>50</v>
      </c>
      <c r="E1850" t="s">
        <v>123</v>
      </c>
      <c r="F1850" s="8">
        <v>7.9000000000000001E-2</v>
      </c>
    </row>
    <row r="1851" spans="2:8">
      <c r="B1851" t="s">
        <v>2751</v>
      </c>
      <c r="C1851" t="s">
        <v>308</v>
      </c>
      <c r="D1851" t="s">
        <v>57</v>
      </c>
      <c r="E1851" t="s">
        <v>132</v>
      </c>
      <c r="F1851" s="8">
        <v>1</v>
      </c>
      <c r="G1851">
        <v>1</v>
      </c>
      <c r="H1851">
        <v>1</v>
      </c>
    </row>
    <row r="1852" spans="2:8">
      <c r="B1852" t="s">
        <v>2751</v>
      </c>
      <c r="C1852" t="s">
        <v>309</v>
      </c>
      <c r="D1852" t="s">
        <v>34</v>
      </c>
      <c r="E1852" t="s">
        <v>133</v>
      </c>
      <c r="F1852" s="8">
        <v>0.52400000000000002</v>
      </c>
      <c r="G1852">
        <v>1</v>
      </c>
      <c r="H1852">
        <v>1</v>
      </c>
    </row>
    <row r="1853" spans="2:8">
      <c r="B1853" t="s">
        <v>2751</v>
      </c>
      <c r="D1853" t="s">
        <v>41</v>
      </c>
      <c r="E1853" t="s">
        <v>133</v>
      </c>
      <c r="F1853" s="8">
        <v>0.47599999999999998</v>
      </c>
    </row>
    <row r="1854" spans="2:8">
      <c r="B1854" t="s">
        <v>2751</v>
      </c>
      <c r="C1854" t="s">
        <v>310</v>
      </c>
      <c r="D1854" t="s">
        <v>9</v>
      </c>
      <c r="E1854" t="s">
        <v>10</v>
      </c>
      <c r="F1854" s="8">
        <v>1</v>
      </c>
      <c r="G1854">
        <v>1</v>
      </c>
      <c r="H1854">
        <v>1</v>
      </c>
    </row>
    <row r="1855" spans="2:8">
      <c r="B1855" t="s">
        <v>2751</v>
      </c>
      <c r="C1855" t="s">
        <v>311</v>
      </c>
      <c r="D1855" t="s">
        <v>12</v>
      </c>
      <c r="E1855" t="s">
        <v>13</v>
      </c>
      <c r="F1855" s="8">
        <v>1</v>
      </c>
      <c r="G1855">
        <v>1</v>
      </c>
      <c r="H1855">
        <v>1</v>
      </c>
    </row>
    <row r="1856" spans="2:8">
      <c r="B1856" t="s">
        <v>2751</v>
      </c>
      <c r="C1856" t="s">
        <v>314</v>
      </c>
      <c r="D1856" t="s">
        <v>41</v>
      </c>
      <c r="E1856" t="s">
        <v>42</v>
      </c>
      <c r="F1856" s="8">
        <v>1</v>
      </c>
      <c r="G1856">
        <v>1</v>
      </c>
      <c r="H1856">
        <v>1</v>
      </c>
    </row>
    <row r="1857" spans="2:8">
      <c r="B1857" t="s">
        <v>2751</v>
      </c>
      <c r="C1857" t="s">
        <v>315</v>
      </c>
      <c r="D1857" t="s">
        <v>5</v>
      </c>
      <c r="E1857" t="s">
        <v>22</v>
      </c>
      <c r="F1857" s="8">
        <v>1</v>
      </c>
      <c r="G1857">
        <v>1</v>
      </c>
      <c r="H1857">
        <v>1</v>
      </c>
    </row>
    <row r="1858" spans="2:8">
      <c r="B1858" t="s">
        <v>2751</v>
      </c>
      <c r="C1858" t="s">
        <v>316</v>
      </c>
      <c r="D1858" t="s">
        <v>43</v>
      </c>
      <c r="E1858" t="s">
        <v>44</v>
      </c>
      <c r="F1858" s="8">
        <v>1</v>
      </c>
      <c r="G1858">
        <v>1</v>
      </c>
      <c r="H1858">
        <v>1</v>
      </c>
    </row>
    <row r="1859" spans="2:8">
      <c r="B1859" t="s">
        <v>2751</v>
      </c>
      <c r="C1859" t="s">
        <v>317</v>
      </c>
      <c r="D1859" t="s">
        <v>58</v>
      </c>
      <c r="E1859" t="s">
        <v>51</v>
      </c>
      <c r="F1859" s="8">
        <v>0.99299999999999999</v>
      </c>
      <c r="G1859">
        <v>1</v>
      </c>
      <c r="H1859">
        <v>1</v>
      </c>
    </row>
    <row r="1860" spans="2:8">
      <c r="B1860" t="s">
        <v>2751</v>
      </c>
      <c r="D1860" t="s">
        <v>36</v>
      </c>
      <c r="E1860" t="s">
        <v>51</v>
      </c>
      <c r="F1860" s="8">
        <v>7.0000000000000001E-3</v>
      </c>
    </row>
    <row r="1861" spans="2:8">
      <c r="B1861" t="s">
        <v>2751</v>
      </c>
      <c r="C1861" t="s">
        <v>318</v>
      </c>
      <c r="D1861" t="s">
        <v>45</v>
      </c>
      <c r="E1861" t="s">
        <v>46</v>
      </c>
      <c r="F1861" s="8">
        <v>1</v>
      </c>
      <c r="G1861">
        <v>1</v>
      </c>
      <c r="H1861">
        <v>1</v>
      </c>
    </row>
    <row r="1862" spans="2:8">
      <c r="B1862" t="s">
        <v>2751</v>
      </c>
      <c r="C1862" t="s">
        <v>319</v>
      </c>
      <c r="D1862" t="s">
        <v>34</v>
      </c>
      <c r="E1862" t="s">
        <v>35</v>
      </c>
      <c r="F1862" s="8">
        <v>1</v>
      </c>
      <c r="G1862">
        <v>1</v>
      </c>
      <c r="H1862">
        <v>1</v>
      </c>
    </row>
    <row r="1863" spans="2:8">
      <c r="B1863" t="s">
        <v>2751</v>
      </c>
      <c r="C1863" t="s">
        <v>320</v>
      </c>
      <c r="D1863" t="s">
        <v>39</v>
      </c>
      <c r="E1863" t="s">
        <v>25</v>
      </c>
      <c r="F1863" s="8">
        <v>1</v>
      </c>
      <c r="G1863">
        <v>1</v>
      </c>
      <c r="H1863">
        <v>1</v>
      </c>
    </row>
    <row r="1864" spans="2:8">
      <c r="B1864" t="s">
        <v>2750</v>
      </c>
      <c r="C1864" t="s">
        <v>249</v>
      </c>
      <c r="D1864" t="s">
        <v>9</v>
      </c>
      <c r="E1864" t="s">
        <v>191</v>
      </c>
      <c r="F1864" s="8">
        <v>0.498</v>
      </c>
      <c r="G1864">
        <v>1</v>
      </c>
      <c r="H1864">
        <v>1</v>
      </c>
    </row>
    <row r="1865" spans="2:8">
      <c r="B1865" t="s">
        <v>2750</v>
      </c>
      <c r="D1865" t="s">
        <v>55</v>
      </c>
      <c r="E1865" t="s">
        <v>191</v>
      </c>
      <c r="F1865" s="8">
        <v>0.49</v>
      </c>
    </row>
    <row r="1866" spans="2:8">
      <c r="B1866" t="s">
        <v>2750</v>
      </c>
      <c r="D1866" t="s">
        <v>12</v>
      </c>
      <c r="E1866" t="s">
        <v>191</v>
      </c>
      <c r="F1866" s="8">
        <v>1.2E-2</v>
      </c>
    </row>
    <row r="1867" spans="2:8">
      <c r="B1867" t="s">
        <v>2750</v>
      </c>
      <c r="C1867" t="s">
        <v>251</v>
      </c>
      <c r="D1867" t="s">
        <v>5</v>
      </c>
      <c r="E1867" t="s">
        <v>194</v>
      </c>
      <c r="F1867" s="8">
        <v>1</v>
      </c>
      <c r="G1867">
        <v>1</v>
      </c>
      <c r="H1867">
        <v>1</v>
      </c>
    </row>
    <row r="1868" spans="2:8">
      <c r="B1868" t="s">
        <v>2750</v>
      </c>
      <c r="C1868" t="s">
        <v>255</v>
      </c>
      <c r="D1868" t="s">
        <v>34</v>
      </c>
      <c r="E1868" t="s">
        <v>197</v>
      </c>
      <c r="F1868" s="8">
        <v>1</v>
      </c>
      <c r="G1868">
        <v>1</v>
      </c>
      <c r="H1868">
        <v>1</v>
      </c>
    </row>
    <row r="1869" spans="2:8">
      <c r="B1869" t="s">
        <v>2750</v>
      </c>
      <c r="C1869" t="s">
        <v>256</v>
      </c>
      <c r="D1869" t="s">
        <v>11</v>
      </c>
      <c r="E1869" t="s">
        <v>192</v>
      </c>
      <c r="F1869" s="8">
        <v>0.68500000000000005</v>
      </c>
      <c r="G1869">
        <v>1</v>
      </c>
      <c r="H1869">
        <v>1</v>
      </c>
    </row>
    <row r="1870" spans="2:8">
      <c r="B1870" t="s">
        <v>2750</v>
      </c>
      <c r="D1870" t="s">
        <v>39</v>
      </c>
      <c r="E1870" t="s">
        <v>192</v>
      </c>
      <c r="F1870" s="8">
        <v>0.315</v>
      </c>
    </row>
    <row r="1871" spans="2:8">
      <c r="B1871" t="s">
        <v>2750</v>
      </c>
      <c r="C1871" t="s">
        <v>257</v>
      </c>
      <c r="D1871" t="s">
        <v>41</v>
      </c>
      <c r="E1871" t="s">
        <v>193</v>
      </c>
      <c r="F1871" s="8">
        <v>0.96899999999999997</v>
      </c>
      <c r="G1871">
        <v>1</v>
      </c>
      <c r="H1871">
        <v>1</v>
      </c>
    </row>
    <row r="1872" spans="2:8">
      <c r="B1872" t="s">
        <v>2750</v>
      </c>
      <c r="D1872" t="s">
        <v>43</v>
      </c>
      <c r="E1872" t="s">
        <v>193</v>
      </c>
      <c r="F1872" s="8">
        <v>3.1E-2</v>
      </c>
    </row>
    <row r="1873" spans="2:8">
      <c r="B1873" t="s">
        <v>2750</v>
      </c>
      <c r="C1873" t="s">
        <v>502</v>
      </c>
      <c r="D1873" t="s">
        <v>503</v>
      </c>
      <c r="E1873" t="s">
        <v>504</v>
      </c>
      <c r="F1873" s="8">
        <v>1</v>
      </c>
      <c r="G1873">
        <v>1</v>
      </c>
      <c r="H1873">
        <v>1</v>
      </c>
    </row>
    <row r="1874" spans="2:8">
      <c r="B1874" t="s">
        <v>2750</v>
      </c>
      <c r="C1874" t="s">
        <v>258</v>
      </c>
      <c r="D1874" t="s">
        <v>55</v>
      </c>
      <c r="E1874" t="s">
        <v>146</v>
      </c>
      <c r="F1874" s="8">
        <v>0.97599999999999998</v>
      </c>
      <c r="G1874">
        <v>1</v>
      </c>
      <c r="H1874">
        <v>1</v>
      </c>
    </row>
    <row r="1875" spans="2:8">
      <c r="B1875" t="s">
        <v>2750</v>
      </c>
      <c r="D1875" t="s">
        <v>9</v>
      </c>
      <c r="E1875" t="s">
        <v>146</v>
      </c>
      <c r="F1875" s="8">
        <v>1.7999999999999999E-2</v>
      </c>
    </row>
    <row r="1876" spans="2:8">
      <c r="B1876" t="s">
        <v>2750</v>
      </c>
      <c r="D1876" t="s">
        <v>17</v>
      </c>
      <c r="E1876" t="s">
        <v>146</v>
      </c>
      <c r="F1876" s="8">
        <v>5.0000000000000001E-3</v>
      </c>
    </row>
    <row r="1877" spans="2:8">
      <c r="B1877" t="s">
        <v>2750</v>
      </c>
      <c r="C1877" t="s">
        <v>259</v>
      </c>
      <c r="D1877" t="s">
        <v>6</v>
      </c>
      <c r="E1877" t="s">
        <v>144</v>
      </c>
      <c r="F1877" s="8">
        <v>1</v>
      </c>
      <c r="G1877">
        <v>1</v>
      </c>
      <c r="H1877">
        <v>1</v>
      </c>
    </row>
    <row r="1878" spans="2:8">
      <c r="B1878" t="s">
        <v>2750</v>
      </c>
      <c r="C1878" t="s">
        <v>260</v>
      </c>
      <c r="D1878" t="s">
        <v>5</v>
      </c>
      <c r="E1878" t="s">
        <v>149</v>
      </c>
      <c r="F1878" s="8">
        <v>1</v>
      </c>
      <c r="G1878">
        <v>1</v>
      </c>
      <c r="H1878">
        <v>1</v>
      </c>
    </row>
    <row r="1879" spans="2:8">
      <c r="B1879" t="s">
        <v>2750</v>
      </c>
      <c r="C1879" t="s">
        <v>261</v>
      </c>
      <c r="D1879" t="s">
        <v>27</v>
      </c>
      <c r="E1879" t="s">
        <v>150</v>
      </c>
      <c r="F1879" s="8">
        <v>1</v>
      </c>
      <c r="G1879">
        <v>1</v>
      </c>
      <c r="H1879">
        <v>1</v>
      </c>
    </row>
    <row r="1880" spans="2:8">
      <c r="B1880" t="s">
        <v>2750</v>
      </c>
      <c r="C1880" t="s">
        <v>262</v>
      </c>
      <c r="D1880" t="s">
        <v>29</v>
      </c>
      <c r="E1880" t="s">
        <v>151</v>
      </c>
      <c r="F1880" s="8">
        <v>1</v>
      </c>
      <c r="G1880">
        <v>1</v>
      </c>
      <c r="H1880">
        <v>1</v>
      </c>
    </row>
    <row r="1881" spans="2:8">
      <c r="B1881" t="s">
        <v>2750</v>
      </c>
      <c r="C1881" t="s">
        <v>264</v>
      </c>
      <c r="D1881" t="s">
        <v>34</v>
      </c>
      <c r="E1881" t="s">
        <v>152</v>
      </c>
      <c r="F1881" s="8">
        <v>1</v>
      </c>
      <c r="G1881">
        <v>1</v>
      </c>
      <c r="H1881">
        <v>1</v>
      </c>
    </row>
    <row r="1882" spans="2:8">
      <c r="B1882" t="s">
        <v>2750</v>
      </c>
      <c r="C1882" t="s">
        <v>265</v>
      </c>
      <c r="D1882" t="s">
        <v>39</v>
      </c>
      <c r="E1882" t="s">
        <v>147</v>
      </c>
      <c r="F1882" s="8">
        <v>0.95899999999999996</v>
      </c>
      <c r="G1882">
        <v>1</v>
      </c>
      <c r="H1882">
        <v>1</v>
      </c>
    </row>
    <row r="1883" spans="2:8">
      <c r="B1883" t="s">
        <v>2750</v>
      </c>
      <c r="D1883" t="s">
        <v>11</v>
      </c>
      <c r="E1883" t="s">
        <v>147</v>
      </c>
      <c r="F1883" s="8">
        <v>4.1000000000000002E-2</v>
      </c>
    </row>
    <row r="1884" spans="2:8">
      <c r="B1884" t="s">
        <v>2750</v>
      </c>
      <c r="C1884" t="s">
        <v>266</v>
      </c>
      <c r="D1884" t="s">
        <v>41</v>
      </c>
      <c r="E1884" t="s">
        <v>148</v>
      </c>
      <c r="F1884" s="8">
        <v>0.96199999999999997</v>
      </c>
      <c r="G1884">
        <v>1</v>
      </c>
      <c r="H1884">
        <v>1</v>
      </c>
    </row>
    <row r="1885" spans="2:8">
      <c r="B1885" t="s">
        <v>2750</v>
      </c>
      <c r="D1885" t="s">
        <v>43</v>
      </c>
      <c r="E1885" t="s">
        <v>148</v>
      </c>
      <c r="F1885" s="8">
        <v>3.7999999999999999E-2</v>
      </c>
    </row>
    <row r="1886" spans="2:8">
      <c r="B1886" t="s">
        <v>2750</v>
      </c>
      <c r="C1886" t="s">
        <v>506</v>
      </c>
      <c r="D1886" t="s">
        <v>503</v>
      </c>
      <c r="E1886" t="s">
        <v>507</v>
      </c>
      <c r="F1886" s="8">
        <v>1</v>
      </c>
      <c r="G1886">
        <v>1</v>
      </c>
      <c r="H1886">
        <v>1</v>
      </c>
    </row>
    <row r="1887" spans="2:8">
      <c r="B1887" t="s">
        <v>2750</v>
      </c>
      <c r="C1887" t="s">
        <v>267</v>
      </c>
      <c r="D1887" t="s">
        <v>37</v>
      </c>
      <c r="E1887" t="s">
        <v>33</v>
      </c>
      <c r="F1887" s="8">
        <v>0.64300000000000002</v>
      </c>
      <c r="G1887">
        <v>1</v>
      </c>
      <c r="H1887">
        <v>1</v>
      </c>
    </row>
    <row r="1888" spans="2:8">
      <c r="B1888" t="s">
        <v>2750</v>
      </c>
      <c r="D1888" t="s">
        <v>55</v>
      </c>
      <c r="E1888" t="s">
        <v>33</v>
      </c>
      <c r="F1888" s="8">
        <v>0.308</v>
      </c>
    </row>
    <row r="1889" spans="2:8">
      <c r="B1889" t="s">
        <v>2750</v>
      </c>
      <c r="D1889" t="s">
        <v>32</v>
      </c>
      <c r="E1889" t="s">
        <v>33</v>
      </c>
      <c r="F1889" s="8">
        <v>4.9000000000000002E-2</v>
      </c>
    </row>
    <row r="1890" spans="2:8">
      <c r="B1890" t="s">
        <v>2750</v>
      </c>
      <c r="C1890" t="s">
        <v>268</v>
      </c>
      <c r="D1890" t="s">
        <v>6</v>
      </c>
      <c r="E1890" t="s">
        <v>8</v>
      </c>
      <c r="F1890" s="8">
        <v>1</v>
      </c>
      <c r="G1890">
        <v>1</v>
      </c>
      <c r="H1890">
        <v>1</v>
      </c>
    </row>
    <row r="1891" spans="2:8">
      <c r="B1891" t="s">
        <v>2750</v>
      </c>
      <c r="C1891" t="s">
        <v>269</v>
      </c>
      <c r="D1891" t="s">
        <v>15</v>
      </c>
      <c r="E1891" t="s">
        <v>176</v>
      </c>
      <c r="F1891" s="8">
        <v>1</v>
      </c>
      <c r="G1891">
        <v>1</v>
      </c>
      <c r="H1891">
        <v>1</v>
      </c>
    </row>
    <row r="1892" spans="2:8">
      <c r="B1892" t="s">
        <v>2750</v>
      </c>
      <c r="C1892" t="s">
        <v>270</v>
      </c>
      <c r="D1892" t="s">
        <v>27</v>
      </c>
      <c r="E1892" t="s">
        <v>28</v>
      </c>
      <c r="F1892" s="8">
        <v>1</v>
      </c>
      <c r="G1892">
        <v>1</v>
      </c>
      <c r="H1892">
        <v>1</v>
      </c>
    </row>
    <row r="1893" spans="2:8">
      <c r="B1893" t="s">
        <v>2750</v>
      </c>
      <c r="C1893" t="s">
        <v>271</v>
      </c>
      <c r="D1893" t="s">
        <v>30</v>
      </c>
      <c r="E1893" t="s">
        <v>31</v>
      </c>
      <c r="F1893" s="8">
        <v>1</v>
      </c>
      <c r="G1893">
        <v>1</v>
      </c>
      <c r="H1893">
        <v>1</v>
      </c>
    </row>
    <row r="1894" spans="2:8">
      <c r="B1894" t="s">
        <v>2750</v>
      </c>
      <c r="C1894" t="s">
        <v>272</v>
      </c>
      <c r="D1894" t="s">
        <v>39</v>
      </c>
      <c r="E1894" t="s">
        <v>26</v>
      </c>
      <c r="F1894" s="8">
        <v>0.71499999999999997</v>
      </c>
      <c r="G1894">
        <v>1</v>
      </c>
      <c r="H1894">
        <v>1</v>
      </c>
    </row>
    <row r="1895" spans="2:8">
      <c r="B1895" t="s">
        <v>2750</v>
      </c>
      <c r="D1895" t="s">
        <v>11</v>
      </c>
      <c r="E1895" t="s">
        <v>26</v>
      </c>
      <c r="F1895" s="8">
        <v>0.28100000000000003</v>
      </c>
    </row>
    <row r="1896" spans="2:8">
      <c r="B1896" t="s">
        <v>2750</v>
      </c>
      <c r="D1896" t="s">
        <v>19</v>
      </c>
      <c r="E1896" t="s">
        <v>26</v>
      </c>
      <c r="F1896" s="8">
        <v>2E-3</v>
      </c>
    </row>
    <row r="1897" spans="2:8">
      <c r="B1897" t="s">
        <v>2750</v>
      </c>
      <c r="D1897" t="s">
        <v>16</v>
      </c>
      <c r="E1897" t="s">
        <v>26</v>
      </c>
      <c r="F1897" s="8">
        <v>2E-3</v>
      </c>
    </row>
    <row r="1898" spans="2:8">
      <c r="B1898" t="s">
        <v>2750</v>
      </c>
      <c r="C1898" t="s">
        <v>273</v>
      </c>
      <c r="D1898" t="s">
        <v>48</v>
      </c>
      <c r="E1898" t="s">
        <v>49</v>
      </c>
      <c r="F1898" s="8">
        <v>1</v>
      </c>
      <c r="G1898">
        <v>1</v>
      </c>
      <c r="H1898">
        <v>1</v>
      </c>
    </row>
    <row r="1899" spans="2:8">
      <c r="B1899" t="s">
        <v>2750</v>
      </c>
      <c r="C1899" t="s">
        <v>274</v>
      </c>
      <c r="D1899" t="s">
        <v>9</v>
      </c>
      <c r="E1899" t="s">
        <v>21</v>
      </c>
      <c r="F1899" s="8">
        <v>0.435</v>
      </c>
      <c r="G1899">
        <v>1</v>
      </c>
      <c r="H1899">
        <v>1</v>
      </c>
    </row>
    <row r="1900" spans="2:8">
      <c r="B1900" t="s">
        <v>2750</v>
      </c>
      <c r="D1900" t="s">
        <v>58</v>
      </c>
      <c r="E1900" t="s">
        <v>21</v>
      </c>
      <c r="F1900" s="8">
        <v>0.28599999999999998</v>
      </c>
    </row>
    <row r="1901" spans="2:8">
      <c r="B1901" t="s">
        <v>2750</v>
      </c>
      <c r="D1901" t="s">
        <v>50</v>
      </c>
      <c r="E1901" t="s">
        <v>21</v>
      </c>
      <c r="F1901" s="8">
        <v>0.24399999999999999</v>
      </c>
    </row>
    <row r="1902" spans="2:8">
      <c r="B1902" t="s">
        <v>2750</v>
      </c>
      <c r="D1902" t="s">
        <v>54</v>
      </c>
      <c r="E1902" t="s">
        <v>21</v>
      </c>
      <c r="F1902" s="8">
        <v>0.03</v>
      </c>
    </row>
    <row r="1903" spans="2:8">
      <c r="B1903" t="s">
        <v>2750</v>
      </c>
      <c r="D1903" t="s">
        <v>34</v>
      </c>
      <c r="E1903" t="s">
        <v>21</v>
      </c>
      <c r="F1903" s="8">
        <v>5.0000000000000001E-3</v>
      </c>
    </row>
    <row r="1904" spans="2:8">
      <c r="B1904" t="s">
        <v>2750</v>
      </c>
      <c r="C1904" t="s">
        <v>276</v>
      </c>
      <c r="D1904" t="s">
        <v>41</v>
      </c>
      <c r="E1904" t="s">
        <v>207</v>
      </c>
      <c r="F1904" s="8">
        <v>1</v>
      </c>
      <c r="G1904">
        <v>1</v>
      </c>
      <c r="H1904">
        <v>1</v>
      </c>
    </row>
    <row r="1905" spans="2:8">
      <c r="B1905" t="s">
        <v>2750</v>
      </c>
      <c r="C1905" t="s">
        <v>509</v>
      </c>
      <c r="D1905" t="s">
        <v>510</v>
      </c>
      <c r="E1905" t="s">
        <v>511</v>
      </c>
      <c r="F1905" s="8">
        <v>1</v>
      </c>
      <c r="G1905">
        <v>1</v>
      </c>
      <c r="H1905">
        <v>1</v>
      </c>
    </row>
    <row r="1906" spans="2:8">
      <c r="B1906" t="s">
        <v>2750</v>
      </c>
      <c r="C1906" t="s">
        <v>513</v>
      </c>
      <c r="D1906" t="s">
        <v>503</v>
      </c>
      <c r="E1906" t="s">
        <v>514</v>
      </c>
      <c r="F1906" s="8">
        <v>1</v>
      </c>
      <c r="G1906">
        <v>1</v>
      </c>
      <c r="H1906">
        <v>1</v>
      </c>
    </row>
    <row r="1907" spans="2:8">
      <c r="B1907" t="s">
        <v>2750</v>
      </c>
      <c r="C1907" t="s">
        <v>278</v>
      </c>
      <c r="D1907" t="s">
        <v>62</v>
      </c>
      <c r="E1907" t="s">
        <v>63</v>
      </c>
      <c r="F1907" s="8">
        <v>1</v>
      </c>
      <c r="G1907">
        <v>1</v>
      </c>
      <c r="H1907">
        <v>1</v>
      </c>
    </row>
    <row r="1908" spans="2:8">
      <c r="B1908" t="s">
        <v>2750</v>
      </c>
      <c r="C1908" t="s">
        <v>279</v>
      </c>
      <c r="D1908" t="s">
        <v>16</v>
      </c>
      <c r="E1908" t="s">
        <v>68</v>
      </c>
      <c r="F1908" s="8">
        <v>1</v>
      </c>
      <c r="G1908">
        <v>1</v>
      </c>
      <c r="H1908">
        <v>1</v>
      </c>
    </row>
    <row r="1909" spans="2:8">
      <c r="B1909" t="s">
        <v>2750</v>
      </c>
      <c r="C1909" t="s">
        <v>280</v>
      </c>
      <c r="D1909" t="s">
        <v>55</v>
      </c>
      <c r="E1909" t="s">
        <v>67</v>
      </c>
      <c r="F1909" s="8">
        <v>0.57199999999999995</v>
      </c>
      <c r="G1909">
        <v>1</v>
      </c>
      <c r="H1909">
        <v>1</v>
      </c>
    </row>
    <row r="1910" spans="2:8">
      <c r="B1910" t="s">
        <v>2750</v>
      </c>
      <c r="D1910" t="s">
        <v>37</v>
      </c>
      <c r="E1910" t="s">
        <v>67</v>
      </c>
      <c r="F1910" s="8">
        <v>0.24</v>
      </c>
    </row>
    <row r="1911" spans="2:8">
      <c r="B1911" t="s">
        <v>2750</v>
      </c>
      <c r="D1911" t="s">
        <v>32</v>
      </c>
      <c r="E1911" t="s">
        <v>67</v>
      </c>
      <c r="F1911" s="8">
        <v>0.154</v>
      </c>
    </row>
    <row r="1912" spans="2:8">
      <c r="B1912" t="s">
        <v>2750</v>
      </c>
      <c r="D1912" t="s">
        <v>11</v>
      </c>
      <c r="E1912" t="s">
        <v>67</v>
      </c>
      <c r="F1912" s="8">
        <v>2.1000000000000001E-2</v>
      </c>
    </row>
    <row r="1913" spans="2:8">
      <c r="B1913" t="s">
        <v>2750</v>
      </c>
      <c r="D1913" t="s">
        <v>9</v>
      </c>
      <c r="E1913" t="s">
        <v>67</v>
      </c>
      <c r="F1913" s="8">
        <v>1.2999999999999999E-2</v>
      </c>
    </row>
    <row r="1914" spans="2:8">
      <c r="B1914" t="s">
        <v>2750</v>
      </c>
      <c r="D1914" t="s">
        <v>12</v>
      </c>
      <c r="E1914" t="s">
        <v>67</v>
      </c>
      <c r="F1914" s="8">
        <v>1E-3</v>
      </c>
    </row>
    <row r="1915" spans="2:8">
      <c r="B1915" t="s">
        <v>2750</v>
      </c>
      <c r="C1915" t="s">
        <v>281</v>
      </c>
      <c r="D1915" t="s">
        <v>15</v>
      </c>
      <c r="E1915" t="s">
        <v>66</v>
      </c>
      <c r="F1915" s="8">
        <v>0.53200000000000003</v>
      </c>
      <c r="G1915">
        <v>1</v>
      </c>
      <c r="H1915">
        <v>1</v>
      </c>
    </row>
    <row r="1916" spans="2:8">
      <c r="B1916" t="s">
        <v>2750</v>
      </c>
      <c r="D1916" t="s">
        <v>6</v>
      </c>
      <c r="E1916" t="s">
        <v>66</v>
      </c>
      <c r="F1916" s="8">
        <v>0.46800000000000003</v>
      </c>
    </row>
    <row r="1917" spans="2:8">
      <c r="B1917" t="s">
        <v>2750</v>
      </c>
      <c r="C1917" t="s">
        <v>282</v>
      </c>
      <c r="D1917" t="s">
        <v>5</v>
      </c>
      <c r="E1917" t="s">
        <v>69</v>
      </c>
      <c r="F1917" s="8">
        <v>1</v>
      </c>
      <c r="G1917">
        <v>1</v>
      </c>
      <c r="H1917">
        <v>1</v>
      </c>
    </row>
    <row r="1918" spans="2:8">
      <c r="B1918" t="s">
        <v>2750</v>
      </c>
      <c r="C1918" t="s">
        <v>283</v>
      </c>
      <c r="D1918" t="s">
        <v>29</v>
      </c>
      <c r="E1918" t="s">
        <v>71</v>
      </c>
      <c r="F1918" s="8">
        <v>1</v>
      </c>
      <c r="G1918">
        <v>1</v>
      </c>
      <c r="H1918">
        <v>1</v>
      </c>
    </row>
    <row r="1919" spans="2:8">
      <c r="B1919" t="s">
        <v>2750</v>
      </c>
      <c r="C1919" t="s">
        <v>284</v>
      </c>
      <c r="D1919" t="s">
        <v>30</v>
      </c>
      <c r="E1919" t="s">
        <v>72</v>
      </c>
      <c r="F1919" s="8">
        <v>1</v>
      </c>
      <c r="G1919">
        <v>1</v>
      </c>
      <c r="H1919">
        <v>1</v>
      </c>
    </row>
    <row r="1920" spans="2:8">
      <c r="B1920" t="s">
        <v>2750</v>
      </c>
      <c r="C1920" t="s">
        <v>285</v>
      </c>
      <c r="D1920" t="s">
        <v>39</v>
      </c>
      <c r="E1920" t="s">
        <v>70</v>
      </c>
      <c r="F1920" s="8">
        <v>0.93100000000000005</v>
      </c>
      <c r="G1920">
        <v>1</v>
      </c>
      <c r="H1920">
        <v>1</v>
      </c>
    </row>
    <row r="1921" spans="2:8">
      <c r="B1921" t="s">
        <v>2750</v>
      </c>
      <c r="D1921" t="s">
        <v>19</v>
      </c>
      <c r="E1921" t="s">
        <v>70</v>
      </c>
      <c r="F1921" s="8">
        <v>4.5999999999999999E-2</v>
      </c>
    </row>
    <row r="1922" spans="2:8">
      <c r="B1922" t="s">
        <v>2750</v>
      </c>
      <c r="D1922" t="s">
        <v>57</v>
      </c>
      <c r="E1922" t="s">
        <v>70</v>
      </c>
      <c r="F1922" s="8">
        <v>2.1999999999999999E-2</v>
      </c>
    </row>
    <row r="1923" spans="2:8">
      <c r="B1923" t="s">
        <v>2750</v>
      </c>
      <c r="C1923" t="s">
        <v>286</v>
      </c>
      <c r="D1923" t="s">
        <v>41</v>
      </c>
      <c r="E1923" t="s">
        <v>203</v>
      </c>
      <c r="F1923" s="8">
        <v>0.53700000000000003</v>
      </c>
      <c r="G1923">
        <v>1</v>
      </c>
      <c r="H1923">
        <v>1</v>
      </c>
    </row>
    <row r="1924" spans="2:8">
      <c r="B1924" t="s">
        <v>2750</v>
      </c>
      <c r="D1924" t="s">
        <v>58</v>
      </c>
      <c r="E1924" t="s">
        <v>203</v>
      </c>
      <c r="F1924" s="8">
        <v>0.214</v>
      </c>
    </row>
    <row r="1925" spans="2:8">
      <c r="B1925" t="s">
        <v>2750</v>
      </c>
      <c r="D1925" t="s">
        <v>50</v>
      </c>
      <c r="E1925" t="s">
        <v>203</v>
      </c>
      <c r="F1925" s="8">
        <v>0.16600000000000001</v>
      </c>
    </row>
    <row r="1926" spans="2:8">
      <c r="B1926" t="s">
        <v>2750</v>
      </c>
      <c r="D1926" t="s">
        <v>54</v>
      </c>
      <c r="E1926" t="s">
        <v>203</v>
      </c>
      <c r="F1926" s="8">
        <v>3.3000000000000002E-2</v>
      </c>
    </row>
    <row r="1927" spans="2:8">
      <c r="B1927" t="s">
        <v>2750</v>
      </c>
      <c r="D1927" t="s">
        <v>34</v>
      </c>
      <c r="E1927" t="s">
        <v>203</v>
      </c>
      <c r="F1927" s="8">
        <v>2.9000000000000001E-2</v>
      </c>
    </row>
    <row r="1928" spans="2:8">
      <c r="B1928" t="s">
        <v>2750</v>
      </c>
      <c r="D1928" t="s">
        <v>43</v>
      </c>
      <c r="E1928" t="s">
        <v>203</v>
      </c>
      <c r="F1928" s="8">
        <v>2.1999999999999999E-2</v>
      </c>
    </row>
    <row r="1929" spans="2:8">
      <c r="B1929" t="s">
        <v>2750</v>
      </c>
      <c r="C1929" t="s">
        <v>287</v>
      </c>
      <c r="D1929" t="s">
        <v>53</v>
      </c>
      <c r="E1929" t="s">
        <v>130</v>
      </c>
      <c r="F1929" s="8">
        <v>1</v>
      </c>
      <c r="G1929">
        <v>1</v>
      </c>
      <c r="H1929">
        <v>1</v>
      </c>
    </row>
    <row r="1930" spans="2:8">
      <c r="B1930" t="s">
        <v>2750</v>
      </c>
      <c r="C1930" t="s">
        <v>519</v>
      </c>
      <c r="D1930" t="s">
        <v>503</v>
      </c>
      <c r="E1930" t="s">
        <v>520</v>
      </c>
      <c r="F1930" s="8">
        <v>1</v>
      </c>
      <c r="G1930">
        <v>1</v>
      </c>
      <c r="H1930">
        <v>1</v>
      </c>
    </row>
    <row r="1931" spans="2:8">
      <c r="B1931" t="s">
        <v>2750</v>
      </c>
      <c r="C1931" t="s">
        <v>290</v>
      </c>
      <c r="D1931" t="s">
        <v>55</v>
      </c>
      <c r="E1931" t="s">
        <v>137</v>
      </c>
      <c r="F1931" s="8">
        <v>0.97299999999999998</v>
      </c>
      <c r="G1931">
        <v>1</v>
      </c>
      <c r="H1931">
        <v>1</v>
      </c>
    </row>
    <row r="1932" spans="2:8">
      <c r="B1932" t="s">
        <v>2750</v>
      </c>
      <c r="D1932" t="s">
        <v>17</v>
      </c>
      <c r="E1932" t="s">
        <v>137</v>
      </c>
      <c r="F1932" s="8">
        <v>2.7E-2</v>
      </c>
    </row>
    <row r="1933" spans="2:8">
      <c r="B1933" t="s">
        <v>2750</v>
      </c>
      <c r="D1933" t="s">
        <v>9</v>
      </c>
      <c r="E1933" t="s">
        <v>137</v>
      </c>
      <c r="F1933" s="8">
        <v>1E-3</v>
      </c>
    </row>
    <row r="1934" spans="2:8">
      <c r="B1934" t="s">
        <v>2750</v>
      </c>
      <c r="C1934" t="s">
        <v>291</v>
      </c>
      <c r="D1934" t="s">
        <v>15</v>
      </c>
      <c r="E1934" t="s">
        <v>135</v>
      </c>
      <c r="F1934" s="8">
        <v>0.83499999999999996</v>
      </c>
      <c r="G1934">
        <v>1</v>
      </c>
      <c r="H1934">
        <v>1</v>
      </c>
    </row>
    <row r="1935" spans="2:8">
      <c r="B1935" t="s">
        <v>2750</v>
      </c>
      <c r="D1935" t="s">
        <v>6</v>
      </c>
      <c r="E1935" t="s">
        <v>135</v>
      </c>
      <c r="F1935" s="8">
        <v>0.16500000000000001</v>
      </c>
    </row>
    <row r="1936" spans="2:8">
      <c r="B1936" t="s">
        <v>2750</v>
      </c>
      <c r="C1936" t="s">
        <v>292</v>
      </c>
      <c r="D1936" t="s">
        <v>5</v>
      </c>
      <c r="E1936" t="s">
        <v>140</v>
      </c>
      <c r="F1936" s="8">
        <v>1</v>
      </c>
      <c r="G1936">
        <v>1</v>
      </c>
      <c r="H1936">
        <v>1</v>
      </c>
    </row>
    <row r="1937" spans="2:8">
      <c r="B1937" t="s">
        <v>2750</v>
      </c>
      <c r="C1937" t="s">
        <v>293</v>
      </c>
      <c r="D1937" t="s">
        <v>27</v>
      </c>
      <c r="E1937" t="s">
        <v>141</v>
      </c>
      <c r="F1937" s="8">
        <v>1</v>
      </c>
      <c r="G1937">
        <v>1</v>
      </c>
      <c r="H1937">
        <v>1</v>
      </c>
    </row>
    <row r="1938" spans="2:8">
      <c r="B1938" t="s">
        <v>2750</v>
      </c>
      <c r="C1938" t="s">
        <v>294</v>
      </c>
      <c r="D1938" t="s">
        <v>29</v>
      </c>
      <c r="E1938" t="s">
        <v>142</v>
      </c>
      <c r="F1938" s="8">
        <v>1</v>
      </c>
      <c r="G1938">
        <v>1</v>
      </c>
      <c r="H1938">
        <v>1</v>
      </c>
    </row>
    <row r="1939" spans="2:8">
      <c r="B1939" t="s">
        <v>2750</v>
      </c>
      <c r="C1939" t="s">
        <v>295</v>
      </c>
      <c r="D1939" t="s">
        <v>52</v>
      </c>
      <c r="E1939" t="s">
        <v>136</v>
      </c>
      <c r="F1939" s="8">
        <v>1</v>
      </c>
      <c r="G1939">
        <v>1</v>
      </c>
      <c r="H1939">
        <v>1</v>
      </c>
    </row>
    <row r="1940" spans="2:8">
      <c r="B1940" t="s">
        <v>2750</v>
      </c>
      <c r="C1940" t="s">
        <v>296</v>
      </c>
      <c r="D1940" t="s">
        <v>34</v>
      </c>
      <c r="E1940" t="s">
        <v>143</v>
      </c>
      <c r="F1940" s="8">
        <v>1</v>
      </c>
      <c r="G1940">
        <v>1</v>
      </c>
      <c r="H1940">
        <v>1</v>
      </c>
    </row>
    <row r="1941" spans="2:8">
      <c r="B1941" t="s">
        <v>2750</v>
      </c>
      <c r="C1941" t="s">
        <v>297</v>
      </c>
      <c r="D1941" t="s">
        <v>39</v>
      </c>
      <c r="E1941" t="s">
        <v>138</v>
      </c>
      <c r="F1941" s="8">
        <v>0.98699999999999999</v>
      </c>
      <c r="G1941">
        <v>1</v>
      </c>
      <c r="H1941">
        <v>1</v>
      </c>
    </row>
    <row r="1942" spans="2:8">
      <c r="B1942" t="s">
        <v>2750</v>
      </c>
      <c r="D1942" t="s">
        <v>11</v>
      </c>
      <c r="E1942" t="s">
        <v>138</v>
      </c>
      <c r="F1942" s="8">
        <v>1.2999999999999999E-2</v>
      </c>
    </row>
    <row r="1943" spans="2:8">
      <c r="B1943" t="s">
        <v>2750</v>
      </c>
      <c r="C1943" t="s">
        <v>298</v>
      </c>
      <c r="D1943" t="s">
        <v>41</v>
      </c>
      <c r="E1943" t="s">
        <v>139</v>
      </c>
      <c r="F1943" s="8">
        <v>0.99</v>
      </c>
      <c r="G1943">
        <v>1</v>
      </c>
      <c r="H1943">
        <v>1</v>
      </c>
    </row>
    <row r="1944" spans="2:8">
      <c r="B1944" t="s">
        <v>2750</v>
      </c>
      <c r="D1944" t="s">
        <v>43</v>
      </c>
      <c r="E1944" t="s">
        <v>139</v>
      </c>
      <c r="F1944" s="8">
        <v>0.01</v>
      </c>
    </row>
    <row r="1945" spans="2:8">
      <c r="B1945" t="s">
        <v>2750</v>
      </c>
      <c r="C1945" t="s">
        <v>522</v>
      </c>
      <c r="D1945" t="s">
        <v>503</v>
      </c>
      <c r="E1945" t="s">
        <v>523</v>
      </c>
      <c r="F1945" s="8">
        <v>1</v>
      </c>
      <c r="G1945">
        <v>1</v>
      </c>
      <c r="H1945">
        <v>1</v>
      </c>
    </row>
    <row r="1946" spans="2:8">
      <c r="B1946" t="s">
        <v>2750</v>
      </c>
      <c r="C1946" t="s">
        <v>300</v>
      </c>
      <c r="D1946" t="s">
        <v>16</v>
      </c>
      <c r="E1946" t="s">
        <v>128</v>
      </c>
      <c r="F1946" s="8">
        <v>1</v>
      </c>
      <c r="G1946">
        <v>1</v>
      </c>
      <c r="H1946">
        <v>1</v>
      </c>
    </row>
    <row r="1947" spans="2:8">
      <c r="B1947" t="s">
        <v>2750</v>
      </c>
      <c r="C1947" t="s">
        <v>301</v>
      </c>
      <c r="D1947" t="s">
        <v>11</v>
      </c>
      <c r="E1947" t="s">
        <v>122</v>
      </c>
      <c r="F1947" s="8">
        <v>0.96199999999999997</v>
      </c>
      <c r="G1947">
        <v>1</v>
      </c>
      <c r="H1947">
        <v>1</v>
      </c>
    </row>
    <row r="1948" spans="2:8">
      <c r="B1948" t="s">
        <v>2750</v>
      </c>
      <c r="D1948" t="s">
        <v>55</v>
      </c>
      <c r="E1948" t="s">
        <v>122</v>
      </c>
      <c r="F1948" s="8">
        <v>2.3E-2</v>
      </c>
    </row>
    <row r="1949" spans="2:8">
      <c r="B1949" t="s">
        <v>2750</v>
      </c>
      <c r="D1949" t="s">
        <v>37</v>
      </c>
      <c r="E1949" t="s">
        <v>122</v>
      </c>
      <c r="F1949" s="8">
        <v>1.4999999999999999E-2</v>
      </c>
    </row>
    <row r="1950" spans="2:8">
      <c r="B1950" t="s">
        <v>2750</v>
      </c>
      <c r="C1950" t="s">
        <v>302</v>
      </c>
      <c r="D1950" t="s">
        <v>15</v>
      </c>
      <c r="E1950" t="s">
        <v>124</v>
      </c>
      <c r="F1950" s="8">
        <v>1</v>
      </c>
      <c r="G1950">
        <v>1</v>
      </c>
      <c r="H1950">
        <v>1</v>
      </c>
    </row>
    <row r="1951" spans="2:8">
      <c r="B1951" t="s">
        <v>2750</v>
      </c>
      <c r="C1951" t="s">
        <v>303</v>
      </c>
      <c r="D1951" t="s">
        <v>19</v>
      </c>
      <c r="E1951" t="s">
        <v>131</v>
      </c>
      <c r="F1951" s="8">
        <v>1</v>
      </c>
      <c r="G1951">
        <v>1</v>
      </c>
      <c r="H1951">
        <v>1</v>
      </c>
    </row>
    <row r="1952" spans="2:8">
      <c r="B1952" t="s">
        <v>2750</v>
      </c>
      <c r="C1952" t="s">
        <v>304</v>
      </c>
      <c r="D1952" t="s">
        <v>5</v>
      </c>
      <c r="E1952" t="s">
        <v>127</v>
      </c>
      <c r="F1952" s="8">
        <v>1</v>
      </c>
      <c r="G1952">
        <v>1</v>
      </c>
      <c r="H1952">
        <v>1</v>
      </c>
    </row>
    <row r="1953" spans="2:8">
      <c r="B1953" t="s">
        <v>2750</v>
      </c>
      <c r="C1953" t="s">
        <v>305</v>
      </c>
      <c r="D1953" t="s">
        <v>29</v>
      </c>
      <c r="E1953" t="s">
        <v>129</v>
      </c>
      <c r="F1953" s="8">
        <v>1</v>
      </c>
      <c r="G1953">
        <v>1</v>
      </c>
      <c r="H1953">
        <v>1</v>
      </c>
    </row>
    <row r="1954" spans="2:8">
      <c r="B1954" t="s">
        <v>2750</v>
      </c>
      <c r="C1954" t="s">
        <v>306</v>
      </c>
      <c r="D1954" t="s">
        <v>39</v>
      </c>
      <c r="E1954" t="s">
        <v>126</v>
      </c>
      <c r="F1954" s="8">
        <v>1</v>
      </c>
      <c r="G1954">
        <v>1</v>
      </c>
      <c r="H1954">
        <v>1</v>
      </c>
    </row>
    <row r="1955" spans="2:8">
      <c r="B1955" t="s">
        <v>2750</v>
      </c>
      <c r="C1955" t="s">
        <v>307</v>
      </c>
      <c r="D1955" t="s">
        <v>58</v>
      </c>
      <c r="E1955" t="s">
        <v>123</v>
      </c>
      <c r="F1955" s="8">
        <v>0.46400000000000002</v>
      </c>
      <c r="G1955">
        <v>1</v>
      </c>
      <c r="H1955">
        <v>1</v>
      </c>
    </row>
    <row r="1956" spans="2:8">
      <c r="B1956" t="s">
        <v>2750</v>
      </c>
      <c r="D1956" t="s">
        <v>54</v>
      </c>
      <c r="E1956" t="s">
        <v>123</v>
      </c>
      <c r="F1956" s="8">
        <v>0.40600000000000003</v>
      </c>
    </row>
    <row r="1957" spans="2:8">
      <c r="B1957" t="s">
        <v>2750</v>
      </c>
      <c r="D1957" t="s">
        <v>50</v>
      </c>
      <c r="E1957" t="s">
        <v>123</v>
      </c>
      <c r="F1957" s="8">
        <v>0.13</v>
      </c>
    </row>
    <row r="1958" spans="2:8">
      <c r="B1958" t="s">
        <v>2750</v>
      </c>
      <c r="C1958" t="s">
        <v>308</v>
      </c>
      <c r="D1958" t="s">
        <v>57</v>
      </c>
      <c r="E1958" t="s">
        <v>132</v>
      </c>
      <c r="F1958" s="8">
        <v>1</v>
      </c>
      <c r="G1958">
        <v>1</v>
      </c>
      <c r="H1958">
        <v>1</v>
      </c>
    </row>
    <row r="1959" spans="2:8">
      <c r="B1959" t="s">
        <v>2750</v>
      </c>
      <c r="C1959" t="s">
        <v>309</v>
      </c>
      <c r="D1959" t="s">
        <v>34</v>
      </c>
      <c r="E1959" t="s">
        <v>133</v>
      </c>
      <c r="F1959" s="8">
        <v>0.79900000000000004</v>
      </c>
      <c r="G1959">
        <v>1</v>
      </c>
      <c r="H1959">
        <v>1</v>
      </c>
    </row>
    <row r="1960" spans="2:8">
      <c r="B1960" t="s">
        <v>2750</v>
      </c>
      <c r="D1960" t="s">
        <v>41</v>
      </c>
      <c r="E1960" t="s">
        <v>133</v>
      </c>
      <c r="F1960" s="8">
        <v>0.20100000000000001</v>
      </c>
    </row>
    <row r="1961" spans="2:8">
      <c r="B1961" t="s">
        <v>2750</v>
      </c>
      <c r="C1961" t="s">
        <v>310</v>
      </c>
      <c r="D1961" t="s">
        <v>9</v>
      </c>
      <c r="E1961" t="s">
        <v>10</v>
      </c>
      <c r="F1961" s="8">
        <v>1</v>
      </c>
      <c r="G1961">
        <v>1</v>
      </c>
      <c r="H1961">
        <v>1</v>
      </c>
    </row>
    <row r="1962" spans="2:8">
      <c r="B1962" t="s">
        <v>2750</v>
      </c>
      <c r="C1962" t="s">
        <v>311</v>
      </c>
      <c r="D1962" t="s">
        <v>12</v>
      </c>
      <c r="E1962" t="s">
        <v>13</v>
      </c>
      <c r="F1962" s="8">
        <v>1</v>
      </c>
      <c r="G1962">
        <v>1</v>
      </c>
      <c r="H1962">
        <v>1</v>
      </c>
    </row>
    <row r="1963" spans="2:8">
      <c r="B1963" t="s">
        <v>2750</v>
      </c>
      <c r="C1963" t="s">
        <v>314</v>
      </c>
      <c r="D1963" t="s">
        <v>41</v>
      </c>
      <c r="E1963" t="s">
        <v>42</v>
      </c>
      <c r="F1963" s="8">
        <v>1</v>
      </c>
      <c r="G1963">
        <v>1</v>
      </c>
      <c r="H1963">
        <v>1</v>
      </c>
    </row>
    <row r="1964" spans="2:8">
      <c r="B1964" t="s">
        <v>2750</v>
      </c>
      <c r="C1964" t="s">
        <v>315</v>
      </c>
      <c r="D1964" t="s">
        <v>5</v>
      </c>
      <c r="E1964" t="s">
        <v>22</v>
      </c>
      <c r="F1964" s="8">
        <v>1</v>
      </c>
      <c r="G1964">
        <v>1</v>
      </c>
      <c r="H1964">
        <v>1</v>
      </c>
    </row>
    <row r="1965" spans="2:8">
      <c r="B1965" t="s">
        <v>2750</v>
      </c>
      <c r="C1965" t="s">
        <v>316</v>
      </c>
      <c r="D1965" t="s">
        <v>43</v>
      </c>
      <c r="E1965" t="s">
        <v>44</v>
      </c>
      <c r="F1965" s="8">
        <v>1</v>
      </c>
      <c r="G1965">
        <v>1</v>
      </c>
      <c r="H1965">
        <v>1</v>
      </c>
    </row>
    <row r="1966" spans="2:8">
      <c r="B1966" t="s">
        <v>2750</v>
      </c>
      <c r="C1966" t="s">
        <v>317</v>
      </c>
      <c r="D1966" t="s">
        <v>58</v>
      </c>
      <c r="E1966" t="s">
        <v>51</v>
      </c>
      <c r="F1966" s="8">
        <v>1</v>
      </c>
      <c r="G1966">
        <v>1</v>
      </c>
      <c r="H1966">
        <v>1</v>
      </c>
    </row>
    <row r="1967" spans="2:8">
      <c r="B1967" t="s">
        <v>2750</v>
      </c>
      <c r="C1967" t="s">
        <v>318</v>
      </c>
      <c r="D1967" t="s">
        <v>45</v>
      </c>
      <c r="E1967" t="s">
        <v>46</v>
      </c>
      <c r="F1967" s="8">
        <v>1</v>
      </c>
      <c r="G1967">
        <v>1</v>
      </c>
      <c r="H1967">
        <v>1</v>
      </c>
    </row>
    <row r="1968" spans="2:8">
      <c r="B1968" t="s">
        <v>2750</v>
      </c>
      <c r="C1968" t="s">
        <v>319</v>
      </c>
      <c r="D1968" t="s">
        <v>34</v>
      </c>
      <c r="E1968" t="s">
        <v>35</v>
      </c>
      <c r="F1968" s="8">
        <v>1</v>
      </c>
      <c r="G1968">
        <v>1</v>
      </c>
      <c r="H1968">
        <v>1</v>
      </c>
    </row>
    <row r="1969" spans="2:8">
      <c r="B1969" t="s">
        <v>2750</v>
      </c>
      <c r="C1969" t="s">
        <v>320</v>
      </c>
      <c r="D1969" t="s">
        <v>39</v>
      </c>
      <c r="E1969" t="s">
        <v>25</v>
      </c>
      <c r="F1969" s="8">
        <v>0.93200000000000005</v>
      </c>
      <c r="G1969">
        <v>1</v>
      </c>
      <c r="H1969">
        <v>1</v>
      </c>
    </row>
    <row r="1970" spans="2:8">
      <c r="B1970" t="s">
        <v>2750</v>
      </c>
      <c r="D1970" t="s">
        <v>11</v>
      </c>
      <c r="E1970" t="s">
        <v>25</v>
      </c>
      <c r="F1970" s="8">
        <v>6.8000000000000005E-2</v>
      </c>
    </row>
    <row r="1971" spans="2:8">
      <c r="B1971" t="s">
        <v>202</v>
      </c>
      <c r="C1971" t="s">
        <v>251</v>
      </c>
      <c r="D1971" t="s">
        <v>5</v>
      </c>
      <c r="E1971" t="s">
        <v>194</v>
      </c>
      <c r="F1971" s="8">
        <v>1</v>
      </c>
      <c r="G1971">
        <v>1</v>
      </c>
      <c r="H1971">
        <v>1</v>
      </c>
    </row>
    <row r="1972" spans="2:8">
      <c r="B1972" t="s">
        <v>202</v>
      </c>
      <c r="C1972" t="s">
        <v>255</v>
      </c>
      <c r="D1972" t="s">
        <v>34</v>
      </c>
      <c r="E1972" t="s">
        <v>197</v>
      </c>
      <c r="F1972" s="8">
        <v>1</v>
      </c>
      <c r="G1972">
        <v>1</v>
      </c>
      <c r="H1972">
        <v>1</v>
      </c>
    </row>
    <row r="1973" spans="2:8">
      <c r="B1973" t="s">
        <v>202</v>
      </c>
      <c r="C1973" t="s">
        <v>256</v>
      </c>
      <c r="D1973" t="s">
        <v>39</v>
      </c>
      <c r="E1973" t="s">
        <v>192</v>
      </c>
      <c r="F1973" s="8">
        <v>1</v>
      </c>
      <c r="G1973">
        <v>1</v>
      </c>
      <c r="H1973">
        <v>1</v>
      </c>
    </row>
    <row r="1974" spans="2:8">
      <c r="B1974" t="s">
        <v>202</v>
      </c>
      <c r="C1974" t="s">
        <v>257</v>
      </c>
      <c r="D1974" t="s">
        <v>41</v>
      </c>
      <c r="E1974" t="s">
        <v>193</v>
      </c>
      <c r="F1974" s="8">
        <v>0.98399999999999999</v>
      </c>
      <c r="G1974">
        <v>1</v>
      </c>
      <c r="H1974">
        <v>1</v>
      </c>
    </row>
    <row r="1975" spans="2:8">
      <c r="B1975" t="s">
        <v>202</v>
      </c>
      <c r="D1975" t="s">
        <v>58</v>
      </c>
      <c r="E1975" t="s">
        <v>193</v>
      </c>
      <c r="F1975" s="8">
        <v>1.6E-2</v>
      </c>
    </row>
    <row r="1976" spans="2:8">
      <c r="B1976" t="s">
        <v>202</v>
      </c>
      <c r="C1976" t="s">
        <v>258</v>
      </c>
      <c r="D1976" t="s">
        <v>55</v>
      </c>
      <c r="E1976" t="s">
        <v>146</v>
      </c>
      <c r="F1976" s="8">
        <v>1</v>
      </c>
      <c r="G1976">
        <v>1</v>
      </c>
      <c r="H1976">
        <v>1</v>
      </c>
    </row>
    <row r="1977" spans="2:8">
      <c r="B1977" t="s">
        <v>202</v>
      </c>
      <c r="C1977" t="s">
        <v>259</v>
      </c>
      <c r="D1977" t="s">
        <v>6</v>
      </c>
      <c r="E1977" t="s">
        <v>144</v>
      </c>
      <c r="F1977" s="8">
        <v>1</v>
      </c>
      <c r="G1977">
        <v>1</v>
      </c>
      <c r="H1977">
        <v>1</v>
      </c>
    </row>
    <row r="1978" spans="2:8">
      <c r="B1978" t="s">
        <v>202</v>
      </c>
      <c r="C1978" t="s">
        <v>260</v>
      </c>
      <c r="D1978" t="s">
        <v>5</v>
      </c>
      <c r="E1978" t="s">
        <v>149</v>
      </c>
      <c r="F1978" s="8">
        <v>1</v>
      </c>
      <c r="G1978">
        <v>1</v>
      </c>
      <c r="H1978">
        <v>1</v>
      </c>
    </row>
    <row r="1979" spans="2:8">
      <c r="B1979" t="s">
        <v>202</v>
      </c>
      <c r="C1979" t="s">
        <v>263</v>
      </c>
      <c r="D1979" t="s">
        <v>52</v>
      </c>
      <c r="E1979" t="s">
        <v>145</v>
      </c>
      <c r="F1979" s="8">
        <v>1</v>
      </c>
      <c r="G1979">
        <v>1</v>
      </c>
      <c r="H1979">
        <v>1</v>
      </c>
    </row>
    <row r="1980" spans="2:8">
      <c r="B1980" t="s">
        <v>202</v>
      </c>
      <c r="C1980" t="s">
        <v>264</v>
      </c>
      <c r="D1980" t="s">
        <v>34</v>
      </c>
      <c r="E1980" t="s">
        <v>152</v>
      </c>
      <c r="F1980" s="8">
        <v>1</v>
      </c>
      <c r="G1980">
        <v>1</v>
      </c>
      <c r="H1980">
        <v>1</v>
      </c>
    </row>
    <row r="1981" spans="2:8">
      <c r="B1981" t="s">
        <v>202</v>
      </c>
      <c r="C1981" t="s">
        <v>265</v>
      </c>
      <c r="D1981" t="s">
        <v>39</v>
      </c>
      <c r="E1981" t="s">
        <v>147</v>
      </c>
      <c r="F1981" s="8">
        <v>1</v>
      </c>
      <c r="G1981">
        <v>1</v>
      </c>
      <c r="H1981">
        <v>1</v>
      </c>
    </row>
    <row r="1982" spans="2:8">
      <c r="B1982" t="s">
        <v>202</v>
      </c>
      <c r="C1982" t="s">
        <v>506</v>
      </c>
      <c r="D1982" t="s">
        <v>503</v>
      </c>
      <c r="E1982" t="s">
        <v>507</v>
      </c>
      <c r="F1982" s="8">
        <v>1</v>
      </c>
      <c r="G1982">
        <v>1</v>
      </c>
      <c r="H1982">
        <v>1</v>
      </c>
    </row>
    <row r="1983" spans="2:8">
      <c r="B1983" t="s">
        <v>202</v>
      </c>
      <c r="C1983" t="s">
        <v>268</v>
      </c>
      <c r="D1983" t="s">
        <v>6</v>
      </c>
      <c r="E1983" t="s">
        <v>8</v>
      </c>
      <c r="F1983" s="8">
        <v>0.90100000000000002</v>
      </c>
      <c r="G1983">
        <v>1</v>
      </c>
      <c r="H1983">
        <v>1</v>
      </c>
    </row>
    <row r="1984" spans="2:8">
      <c r="B1984" t="s">
        <v>202</v>
      </c>
      <c r="D1984" t="s">
        <v>118</v>
      </c>
      <c r="E1984" t="s">
        <v>8</v>
      </c>
      <c r="F1984" s="8">
        <v>9.9000000000000005E-2</v>
      </c>
    </row>
    <row r="1985" spans="2:8">
      <c r="B1985" t="s">
        <v>202</v>
      </c>
      <c r="C1985" t="s">
        <v>269</v>
      </c>
      <c r="D1985" t="s">
        <v>15</v>
      </c>
      <c r="E1985" t="s">
        <v>176</v>
      </c>
      <c r="F1985" s="8">
        <v>1</v>
      </c>
      <c r="G1985">
        <v>1</v>
      </c>
      <c r="H1985">
        <v>1</v>
      </c>
    </row>
    <row r="1986" spans="2:8">
      <c r="B1986" t="s">
        <v>202</v>
      </c>
      <c r="C1986" t="s">
        <v>271</v>
      </c>
      <c r="D1986" t="s">
        <v>30</v>
      </c>
      <c r="E1986" t="s">
        <v>31</v>
      </c>
      <c r="F1986" s="8">
        <v>1</v>
      </c>
      <c r="G1986">
        <v>1</v>
      </c>
      <c r="H1986">
        <v>1</v>
      </c>
    </row>
    <row r="1987" spans="2:8">
      <c r="B1987" t="s">
        <v>202</v>
      </c>
      <c r="C1987" t="s">
        <v>272</v>
      </c>
      <c r="D1987" t="s">
        <v>39</v>
      </c>
      <c r="E1987" t="s">
        <v>26</v>
      </c>
      <c r="F1987" s="8">
        <v>0.999</v>
      </c>
      <c r="G1987">
        <v>1</v>
      </c>
      <c r="H1987">
        <v>1</v>
      </c>
    </row>
    <row r="1988" spans="2:8">
      <c r="B1988" t="s">
        <v>202</v>
      </c>
      <c r="D1988" t="s">
        <v>11</v>
      </c>
      <c r="E1988" t="s">
        <v>26</v>
      </c>
      <c r="F1988" s="8">
        <v>1E-3</v>
      </c>
    </row>
    <row r="1989" spans="2:8">
      <c r="B1989" t="s">
        <v>202</v>
      </c>
      <c r="C1989" t="s">
        <v>273</v>
      </c>
      <c r="D1989" t="s">
        <v>48</v>
      </c>
      <c r="E1989" t="s">
        <v>49</v>
      </c>
      <c r="F1989" s="8">
        <v>1</v>
      </c>
      <c r="G1989">
        <v>1</v>
      </c>
      <c r="H1989">
        <v>1</v>
      </c>
    </row>
    <row r="1990" spans="2:8">
      <c r="B1990" t="s">
        <v>202</v>
      </c>
      <c r="C1990" t="s">
        <v>274</v>
      </c>
      <c r="D1990" t="s">
        <v>58</v>
      </c>
      <c r="E1990" t="s">
        <v>21</v>
      </c>
      <c r="F1990" s="8">
        <v>0.99299999999999999</v>
      </c>
      <c r="G1990">
        <v>1</v>
      </c>
      <c r="H1990">
        <v>1</v>
      </c>
    </row>
    <row r="1991" spans="2:8">
      <c r="B1991" t="s">
        <v>202</v>
      </c>
      <c r="D1991" t="s">
        <v>34</v>
      </c>
      <c r="E1991" t="s">
        <v>21</v>
      </c>
      <c r="F1991" s="8">
        <v>5.0000000000000001E-3</v>
      </c>
    </row>
    <row r="1992" spans="2:8">
      <c r="B1992" t="s">
        <v>202</v>
      </c>
      <c r="D1992" t="s">
        <v>38</v>
      </c>
      <c r="E1992" t="s">
        <v>21</v>
      </c>
      <c r="F1992" s="8">
        <v>1E-3</v>
      </c>
    </row>
    <row r="1993" spans="2:8">
      <c r="B1993" t="s">
        <v>202</v>
      </c>
      <c r="C1993" t="s">
        <v>276</v>
      </c>
      <c r="D1993" t="s">
        <v>41</v>
      </c>
      <c r="E1993" t="s">
        <v>207</v>
      </c>
      <c r="F1993" s="8">
        <v>1</v>
      </c>
      <c r="G1993">
        <v>1</v>
      </c>
      <c r="H1993">
        <v>1</v>
      </c>
    </row>
    <row r="1994" spans="2:8">
      <c r="B1994" t="s">
        <v>202</v>
      </c>
      <c r="C1994" t="s">
        <v>509</v>
      </c>
      <c r="D1994" t="s">
        <v>510</v>
      </c>
      <c r="E1994" t="s">
        <v>511</v>
      </c>
      <c r="F1994" s="8">
        <v>1</v>
      </c>
      <c r="G1994">
        <v>1</v>
      </c>
      <c r="H1994">
        <v>1</v>
      </c>
    </row>
    <row r="1995" spans="2:8">
      <c r="B1995" t="s">
        <v>202</v>
      </c>
      <c r="C1995" t="s">
        <v>278</v>
      </c>
      <c r="D1995" t="s">
        <v>62</v>
      </c>
      <c r="E1995" t="s">
        <v>63</v>
      </c>
      <c r="F1995" s="8">
        <v>1</v>
      </c>
      <c r="G1995">
        <v>1</v>
      </c>
      <c r="H1995">
        <v>1</v>
      </c>
    </row>
    <row r="1996" spans="2:8">
      <c r="B1996" t="s">
        <v>202</v>
      </c>
      <c r="C1996" t="s">
        <v>279</v>
      </c>
      <c r="D1996" t="s">
        <v>16</v>
      </c>
      <c r="E1996" t="s">
        <v>68</v>
      </c>
      <c r="F1996" s="8">
        <v>1</v>
      </c>
      <c r="G1996">
        <v>1</v>
      </c>
      <c r="H1996">
        <v>1</v>
      </c>
    </row>
    <row r="1997" spans="2:8">
      <c r="B1997" t="s">
        <v>202</v>
      </c>
      <c r="C1997" t="s">
        <v>280</v>
      </c>
      <c r="D1997" t="s">
        <v>55</v>
      </c>
      <c r="E1997" t="s">
        <v>67</v>
      </c>
      <c r="F1997" s="8">
        <v>0.97099999999999997</v>
      </c>
      <c r="G1997">
        <v>1</v>
      </c>
      <c r="H1997">
        <v>1</v>
      </c>
    </row>
    <row r="1998" spans="2:8">
      <c r="B1998" t="s">
        <v>202</v>
      </c>
      <c r="D1998" t="s">
        <v>17</v>
      </c>
      <c r="E1998" t="s">
        <v>67</v>
      </c>
      <c r="F1998" s="8">
        <v>1.2999999999999999E-2</v>
      </c>
    </row>
    <row r="1999" spans="2:8">
      <c r="B1999" t="s">
        <v>202</v>
      </c>
      <c r="D1999" t="s">
        <v>37</v>
      </c>
      <c r="E1999" t="s">
        <v>67</v>
      </c>
      <c r="F1999" s="8">
        <v>8.0000000000000002E-3</v>
      </c>
    </row>
    <row r="2000" spans="2:8">
      <c r="B2000" t="s">
        <v>202</v>
      </c>
      <c r="D2000" t="s">
        <v>11</v>
      </c>
      <c r="E2000" t="s">
        <v>67</v>
      </c>
      <c r="F2000" s="8">
        <v>7.0000000000000001E-3</v>
      </c>
    </row>
    <row r="2001" spans="2:8">
      <c r="B2001" t="s">
        <v>202</v>
      </c>
      <c r="C2001" t="s">
        <v>281</v>
      </c>
      <c r="D2001" t="s">
        <v>6</v>
      </c>
      <c r="E2001" t="s">
        <v>66</v>
      </c>
      <c r="F2001" s="8">
        <v>0.92800000000000005</v>
      </c>
      <c r="G2001">
        <v>1</v>
      </c>
      <c r="H2001">
        <v>1</v>
      </c>
    </row>
    <row r="2002" spans="2:8">
      <c r="B2002" t="s">
        <v>202</v>
      </c>
      <c r="D2002" t="s">
        <v>118</v>
      </c>
      <c r="E2002" t="s">
        <v>66</v>
      </c>
      <c r="F2002" s="8">
        <v>6.6000000000000003E-2</v>
      </c>
    </row>
    <row r="2003" spans="2:8">
      <c r="B2003" t="s">
        <v>202</v>
      </c>
      <c r="D2003" t="s">
        <v>15</v>
      </c>
      <c r="E2003" t="s">
        <v>66</v>
      </c>
      <c r="F2003" s="8">
        <v>6.0000000000000001E-3</v>
      </c>
    </row>
    <row r="2004" spans="2:8">
      <c r="B2004" t="s">
        <v>202</v>
      </c>
      <c r="C2004" t="s">
        <v>282</v>
      </c>
      <c r="D2004" t="s">
        <v>5</v>
      </c>
      <c r="E2004" t="s">
        <v>69</v>
      </c>
      <c r="F2004" s="8">
        <v>1</v>
      </c>
      <c r="G2004">
        <v>1</v>
      </c>
      <c r="H2004">
        <v>1</v>
      </c>
    </row>
    <row r="2005" spans="2:8">
      <c r="B2005" t="s">
        <v>202</v>
      </c>
      <c r="C2005" t="s">
        <v>284</v>
      </c>
      <c r="D2005" t="s">
        <v>30</v>
      </c>
      <c r="E2005" t="s">
        <v>72</v>
      </c>
      <c r="F2005" s="8">
        <v>1</v>
      </c>
      <c r="G2005">
        <v>1</v>
      </c>
      <c r="H2005">
        <v>1</v>
      </c>
    </row>
    <row r="2006" spans="2:8">
      <c r="B2006" t="s">
        <v>202</v>
      </c>
      <c r="C2006" t="s">
        <v>285</v>
      </c>
      <c r="D2006" t="s">
        <v>39</v>
      </c>
      <c r="E2006" t="s">
        <v>70</v>
      </c>
      <c r="F2006" s="8">
        <v>0.81799999999999995</v>
      </c>
      <c r="G2006">
        <v>1</v>
      </c>
      <c r="H2006">
        <v>1</v>
      </c>
    </row>
    <row r="2007" spans="2:8">
      <c r="B2007" t="s">
        <v>202</v>
      </c>
      <c r="D2007" t="s">
        <v>19</v>
      </c>
      <c r="E2007" t="s">
        <v>70</v>
      </c>
      <c r="F2007" s="8">
        <v>0.18</v>
      </c>
    </row>
    <row r="2008" spans="2:8">
      <c r="B2008" t="s">
        <v>202</v>
      </c>
      <c r="D2008" t="s">
        <v>24</v>
      </c>
      <c r="E2008" t="s">
        <v>70</v>
      </c>
      <c r="F2008" s="8">
        <v>2E-3</v>
      </c>
    </row>
    <row r="2009" spans="2:8">
      <c r="B2009" t="s">
        <v>202</v>
      </c>
      <c r="C2009" t="s">
        <v>286</v>
      </c>
      <c r="D2009" t="s">
        <v>54</v>
      </c>
      <c r="E2009" t="s">
        <v>203</v>
      </c>
      <c r="F2009" s="8">
        <v>0.52700000000000002</v>
      </c>
      <c r="G2009">
        <v>1</v>
      </c>
      <c r="H2009">
        <v>1</v>
      </c>
    </row>
    <row r="2010" spans="2:8">
      <c r="B2010" t="s">
        <v>202</v>
      </c>
      <c r="D2010" t="s">
        <v>41</v>
      </c>
      <c r="E2010" t="s">
        <v>203</v>
      </c>
      <c r="F2010" s="8">
        <v>0.22600000000000001</v>
      </c>
    </row>
    <row r="2011" spans="2:8">
      <c r="B2011" t="s">
        <v>202</v>
      </c>
      <c r="D2011" t="s">
        <v>38</v>
      </c>
      <c r="E2011" t="s">
        <v>203</v>
      </c>
      <c r="F2011" s="8">
        <v>0.14199999999999999</v>
      </c>
    </row>
    <row r="2012" spans="2:8">
      <c r="B2012" t="s">
        <v>202</v>
      </c>
      <c r="D2012" t="s">
        <v>58</v>
      </c>
      <c r="E2012" t="s">
        <v>203</v>
      </c>
      <c r="F2012" s="8">
        <v>9.8000000000000004E-2</v>
      </c>
    </row>
    <row r="2013" spans="2:8">
      <c r="B2013" t="s">
        <v>202</v>
      </c>
      <c r="D2013" t="s">
        <v>34</v>
      </c>
      <c r="E2013" t="s">
        <v>203</v>
      </c>
      <c r="F2013" s="8">
        <v>6.0000000000000001E-3</v>
      </c>
    </row>
    <row r="2014" spans="2:8">
      <c r="B2014" t="s">
        <v>202</v>
      </c>
      <c r="C2014" t="s">
        <v>287</v>
      </c>
      <c r="D2014" t="s">
        <v>53</v>
      </c>
      <c r="E2014" t="s">
        <v>130</v>
      </c>
      <c r="F2014" s="8">
        <v>1</v>
      </c>
      <c r="G2014">
        <v>1</v>
      </c>
      <c r="H2014">
        <v>1</v>
      </c>
    </row>
    <row r="2015" spans="2:8">
      <c r="B2015" t="s">
        <v>202</v>
      </c>
      <c r="C2015" t="s">
        <v>516</v>
      </c>
      <c r="D2015" t="s">
        <v>510</v>
      </c>
      <c r="E2015" t="s">
        <v>517</v>
      </c>
      <c r="F2015" s="8">
        <v>1</v>
      </c>
      <c r="G2015">
        <v>1</v>
      </c>
      <c r="H2015">
        <v>1</v>
      </c>
    </row>
    <row r="2016" spans="2:8">
      <c r="B2016" t="s">
        <v>202</v>
      </c>
      <c r="C2016" t="s">
        <v>519</v>
      </c>
      <c r="D2016" t="s">
        <v>503</v>
      </c>
      <c r="E2016" t="s">
        <v>520</v>
      </c>
      <c r="F2016" s="8">
        <v>1</v>
      </c>
      <c r="G2016">
        <v>1</v>
      </c>
      <c r="H2016">
        <v>1</v>
      </c>
    </row>
    <row r="2017" spans="2:8">
      <c r="B2017" t="s">
        <v>202</v>
      </c>
      <c r="C2017" t="s">
        <v>289</v>
      </c>
      <c r="D2017" t="s">
        <v>62</v>
      </c>
      <c r="E2017" t="s">
        <v>74</v>
      </c>
      <c r="F2017" s="8">
        <v>1</v>
      </c>
      <c r="G2017">
        <v>1</v>
      </c>
      <c r="H2017">
        <v>1</v>
      </c>
    </row>
    <row r="2018" spans="2:8">
      <c r="B2018" t="s">
        <v>202</v>
      </c>
      <c r="C2018" t="s">
        <v>290</v>
      </c>
      <c r="D2018" t="s">
        <v>55</v>
      </c>
      <c r="E2018" t="s">
        <v>137</v>
      </c>
      <c r="F2018" s="8">
        <v>0.99099999999999999</v>
      </c>
      <c r="G2018">
        <v>1</v>
      </c>
      <c r="H2018">
        <v>1</v>
      </c>
    </row>
    <row r="2019" spans="2:8">
      <c r="B2019" t="s">
        <v>202</v>
      </c>
      <c r="D2019" t="s">
        <v>17</v>
      </c>
      <c r="E2019" t="s">
        <v>137</v>
      </c>
      <c r="F2019" s="8">
        <v>8.9999999999999993E-3</v>
      </c>
    </row>
    <row r="2020" spans="2:8">
      <c r="B2020" t="s">
        <v>202</v>
      </c>
      <c r="C2020" t="s">
        <v>291</v>
      </c>
      <c r="D2020" t="s">
        <v>6</v>
      </c>
      <c r="E2020" t="s">
        <v>135</v>
      </c>
      <c r="F2020" s="8">
        <v>0.84299999999999997</v>
      </c>
      <c r="G2020">
        <v>1</v>
      </c>
      <c r="H2020">
        <v>1</v>
      </c>
    </row>
    <row r="2021" spans="2:8">
      <c r="B2021" t="s">
        <v>202</v>
      </c>
      <c r="D2021" t="s">
        <v>15</v>
      </c>
      <c r="E2021" t="s">
        <v>135</v>
      </c>
      <c r="F2021" s="8">
        <v>0.157</v>
      </c>
    </row>
    <row r="2022" spans="2:8">
      <c r="B2022" t="s">
        <v>202</v>
      </c>
      <c r="C2022" t="s">
        <v>292</v>
      </c>
      <c r="D2022" t="s">
        <v>5</v>
      </c>
      <c r="E2022" t="s">
        <v>140</v>
      </c>
      <c r="F2022" s="8">
        <v>1</v>
      </c>
      <c r="G2022">
        <v>1</v>
      </c>
      <c r="H2022">
        <v>1</v>
      </c>
    </row>
    <row r="2023" spans="2:8">
      <c r="B2023" t="s">
        <v>202</v>
      </c>
      <c r="C2023" t="s">
        <v>295</v>
      </c>
      <c r="D2023" t="s">
        <v>52</v>
      </c>
      <c r="E2023" t="s">
        <v>136</v>
      </c>
      <c r="F2023" s="8">
        <v>1</v>
      </c>
      <c r="G2023">
        <v>1</v>
      </c>
      <c r="H2023">
        <v>1</v>
      </c>
    </row>
    <row r="2024" spans="2:8">
      <c r="B2024" t="s">
        <v>202</v>
      </c>
      <c r="C2024" t="s">
        <v>296</v>
      </c>
      <c r="D2024" t="s">
        <v>34</v>
      </c>
      <c r="E2024" t="s">
        <v>143</v>
      </c>
      <c r="F2024" s="8">
        <v>1</v>
      </c>
      <c r="G2024">
        <v>1</v>
      </c>
      <c r="H2024">
        <v>1</v>
      </c>
    </row>
    <row r="2025" spans="2:8">
      <c r="B2025" t="s">
        <v>202</v>
      </c>
      <c r="C2025" t="s">
        <v>297</v>
      </c>
      <c r="D2025" t="s">
        <v>39</v>
      </c>
      <c r="E2025" t="s">
        <v>138</v>
      </c>
      <c r="F2025" s="8">
        <v>0.56999999999999995</v>
      </c>
      <c r="G2025">
        <v>1</v>
      </c>
      <c r="H2025">
        <v>1</v>
      </c>
    </row>
    <row r="2026" spans="2:8">
      <c r="B2026" t="s">
        <v>202</v>
      </c>
      <c r="D2026" t="s">
        <v>11</v>
      </c>
      <c r="E2026" t="s">
        <v>138</v>
      </c>
      <c r="F2026" s="8">
        <v>0.43</v>
      </c>
    </row>
    <row r="2027" spans="2:8">
      <c r="B2027" t="s">
        <v>202</v>
      </c>
      <c r="C2027" t="s">
        <v>522</v>
      </c>
      <c r="D2027" t="s">
        <v>503</v>
      </c>
      <c r="E2027" t="s">
        <v>523</v>
      </c>
      <c r="F2027" s="8">
        <v>1</v>
      </c>
      <c r="G2027">
        <v>1</v>
      </c>
      <c r="H2027">
        <v>1</v>
      </c>
    </row>
    <row r="2028" spans="2:8">
      <c r="B2028" t="s">
        <v>202</v>
      </c>
      <c r="C2028" t="s">
        <v>302</v>
      </c>
      <c r="D2028" t="s">
        <v>6</v>
      </c>
      <c r="E2028" t="s">
        <v>124</v>
      </c>
      <c r="F2028" s="8">
        <v>0.70699999999999996</v>
      </c>
      <c r="G2028">
        <v>1</v>
      </c>
      <c r="H2028">
        <v>1</v>
      </c>
    </row>
    <row r="2029" spans="2:8">
      <c r="B2029" t="s">
        <v>202</v>
      </c>
      <c r="D2029" t="s">
        <v>118</v>
      </c>
      <c r="E2029" t="s">
        <v>124</v>
      </c>
      <c r="F2029" s="8">
        <v>0.29299999999999998</v>
      </c>
    </row>
    <row r="2030" spans="2:8">
      <c r="B2030" t="s">
        <v>202</v>
      </c>
      <c r="C2030" t="s">
        <v>303</v>
      </c>
      <c r="D2030" t="s">
        <v>19</v>
      </c>
      <c r="E2030" t="s">
        <v>131</v>
      </c>
      <c r="F2030" s="8">
        <v>1</v>
      </c>
      <c r="G2030">
        <v>1</v>
      </c>
      <c r="H2030">
        <v>1</v>
      </c>
    </row>
    <row r="2031" spans="2:8">
      <c r="B2031" t="s">
        <v>202</v>
      </c>
      <c r="C2031" t="s">
        <v>304</v>
      </c>
      <c r="D2031" t="s">
        <v>5</v>
      </c>
      <c r="E2031" t="s">
        <v>127</v>
      </c>
      <c r="F2031" s="8">
        <v>1</v>
      </c>
      <c r="G2031">
        <v>1</v>
      </c>
      <c r="H2031">
        <v>1</v>
      </c>
    </row>
    <row r="2032" spans="2:8">
      <c r="B2032" t="s">
        <v>202</v>
      </c>
      <c r="C2032" t="s">
        <v>306</v>
      </c>
      <c r="D2032" t="s">
        <v>39</v>
      </c>
      <c r="E2032" t="s">
        <v>126</v>
      </c>
      <c r="F2032" s="8">
        <v>1</v>
      </c>
      <c r="G2032">
        <v>1</v>
      </c>
      <c r="H2032">
        <v>1</v>
      </c>
    </row>
    <row r="2033" spans="2:8">
      <c r="B2033" t="s">
        <v>202</v>
      </c>
      <c r="C2033" t="s">
        <v>308</v>
      </c>
      <c r="D2033" t="s">
        <v>57</v>
      </c>
      <c r="E2033" t="s">
        <v>132</v>
      </c>
      <c r="F2033" s="8">
        <v>1</v>
      </c>
      <c r="G2033">
        <v>1</v>
      </c>
      <c r="H2033">
        <v>1</v>
      </c>
    </row>
    <row r="2034" spans="2:8">
      <c r="B2034" t="s">
        <v>202</v>
      </c>
      <c r="C2034" t="s">
        <v>310</v>
      </c>
      <c r="D2034" t="s">
        <v>9</v>
      </c>
      <c r="E2034" t="s">
        <v>10</v>
      </c>
      <c r="F2034" s="8">
        <v>1</v>
      </c>
      <c r="G2034">
        <v>1</v>
      </c>
      <c r="H2034">
        <v>1</v>
      </c>
    </row>
    <row r="2035" spans="2:8">
      <c r="B2035" t="s">
        <v>202</v>
      </c>
      <c r="C2035" t="s">
        <v>311</v>
      </c>
      <c r="D2035" t="s">
        <v>12</v>
      </c>
      <c r="E2035" t="s">
        <v>13</v>
      </c>
      <c r="F2035" s="8">
        <v>1</v>
      </c>
      <c r="G2035">
        <v>1</v>
      </c>
      <c r="H2035">
        <v>1</v>
      </c>
    </row>
    <row r="2036" spans="2:8">
      <c r="B2036" t="s">
        <v>202</v>
      </c>
      <c r="C2036" t="s">
        <v>314</v>
      </c>
      <c r="D2036" t="s">
        <v>41</v>
      </c>
      <c r="E2036" t="s">
        <v>42</v>
      </c>
      <c r="F2036" s="8">
        <v>1</v>
      </c>
      <c r="G2036">
        <v>1</v>
      </c>
      <c r="H2036">
        <v>1</v>
      </c>
    </row>
    <row r="2037" spans="2:8">
      <c r="B2037" t="s">
        <v>202</v>
      </c>
      <c r="C2037" t="s">
        <v>315</v>
      </c>
      <c r="D2037" t="s">
        <v>5</v>
      </c>
      <c r="E2037" t="s">
        <v>22</v>
      </c>
      <c r="F2037" s="8">
        <v>1</v>
      </c>
      <c r="G2037">
        <v>1</v>
      </c>
      <c r="H2037">
        <v>1</v>
      </c>
    </row>
    <row r="2038" spans="2:8">
      <c r="B2038" t="s">
        <v>202</v>
      </c>
      <c r="C2038" t="s">
        <v>316</v>
      </c>
      <c r="D2038" t="s">
        <v>43</v>
      </c>
      <c r="E2038" t="s">
        <v>44</v>
      </c>
      <c r="F2038" s="8">
        <v>1</v>
      </c>
      <c r="G2038">
        <v>1</v>
      </c>
      <c r="H2038">
        <v>1</v>
      </c>
    </row>
    <row r="2039" spans="2:8">
      <c r="B2039" t="s">
        <v>202</v>
      </c>
      <c r="C2039" t="s">
        <v>317</v>
      </c>
      <c r="D2039" t="s">
        <v>58</v>
      </c>
      <c r="E2039" t="s">
        <v>51</v>
      </c>
      <c r="F2039" s="8">
        <v>1</v>
      </c>
      <c r="G2039">
        <v>1</v>
      </c>
      <c r="H2039">
        <v>1</v>
      </c>
    </row>
    <row r="2040" spans="2:8">
      <c r="B2040" t="s">
        <v>202</v>
      </c>
      <c r="C2040" t="s">
        <v>318</v>
      </c>
      <c r="D2040" t="s">
        <v>45</v>
      </c>
      <c r="E2040" t="s">
        <v>46</v>
      </c>
      <c r="F2040" s="8">
        <v>1</v>
      </c>
      <c r="G2040">
        <v>1</v>
      </c>
      <c r="H2040">
        <v>1</v>
      </c>
    </row>
    <row r="2041" spans="2:8">
      <c r="B2041" t="s">
        <v>202</v>
      </c>
      <c r="C2041" t="s">
        <v>319</v>
      </c>
      <c r="D2041" t="s">
        <v>34</v>
      </c>
      <c r="E2041" t="s">
        <v>35</v>
      </c>
      <c r="F2041" s="8">
        <v>1</v>
      </c>
      <c r="G2041">
        <v>1</v>
      </c>
      <c r="H2041">
        <v>1</v>
      </c>
    </row>
    <row r="2042" spans="2:8">
      <c r="B2042" t="s">
        <v>202</v>
      </c>
      <c r="C2042" t="s">
        <v>320</v>
      </c>
      <c r="D2042" t="s">
        <v>39</v>
      </c>
      <c r="E2042" t="s">
        <v>25</v>
      </c>
      <c r="F2042" s="8">
        <v>1</v>
      </c>
      <c r="G2042">
        <v>1</v>
      </c>
      <c r="H2042">
        <v>1</v>
      </c>
    </row>
    <row r="2043" spans="2:8">
      <c r="B2043" t="s">
        <v>3353</v>
      </c>
      <c r="C2043" t="s">
        <v>249</v>
      </c>
      <c r="D2043" t="s">
        <v>55</v>
      </c>
      <c r="E2043" t="s">
        <v>191</v>
      </c>
      <c r="F2043" s="8">
        <v>0.91500000000000004</v>
      </c>
      <c r="G2043">
        <v>1</v>
      </c>
      <c r="H2043">
        <v>1</v>
      </c>
    </row>
    <row r="2044" spans="2:8">
      <c r="B2044" t="s">
        <v>3353</v>
      </c>
      <c r="D2044" t="s">
        <v>17</v>
      </c>
      <c r="E2044" t="s">
        <v>191</v>
      </c>
      <c r="F2044" s="8">
        <v>5.8999999999999997E-2</v>
      </c>
    </row>
    <row r="2045" spans="2:8">
      <c r="B2045" t="s">
        <v>3353</v>
      </c>
      <c r="D2045" t="s">
        <v>9</v>
      </c>
      <c r="E2045" t="s">
        <v>191</v>
      </c>
      <c r="F2045" s="8">
        <v>2.5000000000000001E-2</v>
      </c>
    </row>
    <row r="2046" spans="2:8">
      <c r="B2046" t="s">
        <v>3353</v>
      </c>
      <c r="C2046" t="s">
        <v>250</v>
      </c>
      <c r="D2046" t="s">
        <v>6</v>
      </c>
      <c r="E2046" t="s">
        <v>189</v>
      </c>
      <c r="F2046" s="8">
        <v>1</v>
      </c>
      <c r="G2046">
        <v>1</v>
      </c>
      <c r="H2046">
        <v>1</v>
      </c>
    </row>
    <row r="2047" spans="2:8">
      <c r="B2047" t="s">
        <v>3353</v>
      </c>
      <c r="C2047" t="s">
        <v>251</v>
      </c>
      <c r="D2047" t="s">
        <v>5</v>
      </c>
      <c r="E2047" t="s">
        <v>194</v>
      </c>
      <c r="F2047" s="8">
        <v>1</v>
      </c>
      <c r="G2047">
        <v>1</v>
      </c>
      <c r="H2047">
        <v>1</v>
      </c>
    </row>
    <row r="2048" spans="2:8">
      <c r="B2048" t="s">
        <v>3353</v>
      </c>
      <c r="C2048" t="s">
        <v>254</v>
      </c>
      <c r="D2048" t="s">
        <v>52</v>
      </c>
      <c r="E2048" t="s">
        <v>190</v>
      </c>
      <c r="F2048" s="8">
        <v>0.57099999999999995</v>
      </c>
      <c r="G2048">
        <v>1</v>
      </c>
      <c r="H2048">
        <v>1</v>
      </c>
    </row>
    <row r="2049" spans="2:8">
      <c r="B2049" t="s">
        <v>3353</v>
      </c>
      <c r="D2049" t="s">
        <v>45</v>
      </c>
      <c r="E2049" t="s">
        <v>190</v>
      </c>
      <c r="F2049" s="8">
        <v>0.42899999999999999</v>
      </c>
    </row>
    <row r="2050" spans="2:8">
      <c r="B2050" t="s">
        <v>3353</v>
      </c>
      <c r="C2050" t="s">
        <v>255</v>
      </c>
      <c r="D2050" t="s">
        <v>34</v>
      </c>
      <c r="E2050" t="s">
        <v>197</v>
      </c>
      <c r="F2050" s="8">
        <v>1</v>
      </c>
      <c r="G2050">
        <v>1</v>
      </c>
      <c r="H2050">
        <v>1</v>
      </c>
    </row>
    <row r="2051" spans="2:8">
      <c r="B2051" t="s">
        <v>3353</v>
      </c>
      <c r="C2051" t="s">
        <v>256</v>
      </c>
      <c r="D2051" t="s">
        <v>39</v>
      </c>
      <c r="E2051" t="s">
        <v>192</v>
      </c>
      <c r="F2051" s="8">
        <v>1</v>
      </c>
      <c r="G2051">
        <v>1</v>
      </c>
      <c r="H2051">
        <v>1</v>
      </c>
    </row>
    <row r="2052" spans="2:8">
      <c r="B2052" t="s">
        <v>3353</v>
      </c>
      <c r="C2052" t="s">
        <v>257</v>
      </c>
      <c r="D2052" t="s">
        <v>41</v>
      </c>
      <c r="E2052" t="s">
        <v>193</v>
      </c>
      <c r="F2052" s="8">
        <v>0.83899999999999997</v>
      </c>
      <c r="G2052">
        <v>1</v>
      </c>
      <c r="H2052">
        <v>1</v>
      </c>
    </row>
    <row r="2053" spans="2:8">
      <c r="B2053" t="s">
        <v>3353</v>
      </c>
      <c r="D2053" t="s">
        <v>43</v>
      </c>
      <c r="E2053" t="s">
        <v>193</v>
      </c>
      <c r="F2053" s="8">
        <v>0.13800000000000001</v>
      </c>
    </row>
    <row r="2054" spans="2:8">
      <c r="B2054" t="s">
        <v>3353</v>
      </c>
      <c r="D2054" t="s">
        <v>58</v>
      </c>
      <c r="E2054" t="s">
        <v>193</v>
      </c>
      <c r="F2054" s="8">
        <v>2.3E-2</v>
      </c>
    </row>
    <row r="2055" spans="2:8">
      <c r="B2055" t="s">
        <v>3353</v>
      </c>
      <c r="C2055" t="s">
        <v>502</v>
      </c>
      <c r="D2055" t="s">
        <v>503</v>
      </c>
      <c r="E2055" t="s">
        <v>504</v>
      </c>
      <c r="F2055" s="8">
        <v>1</v>
      </c>
      <c r="G2055">
        <v>1</v>
      </c>
      <c r="H2055">
        <v>1</v>
      </c>
    </row>
    <row r="2056" spans="2:8">
      <c r="B2056" t="s">
        <v>3353</v>
      </c>
      <c r="C2056" t="s">
        <v>258</v>
      </c>
      <c r="D2056" t="s">
        <v>55</v>
      </c>
      <c r="E2056" t="s">
        <v>146</v>
      </c>
      <c r="F2056" s="8">
        <v>0.82</v>
      </c>
      <c r="G2056">
        <v>1</v>
      </c>
      <c r="H2056">
        <v>1</v>
      </c>
    </row>
    <row r="2057" spans="2:8">
      <c r="B2057" t="s">
        <v>3353</v>
      </c>
      <c r="D2057" t="s">
        <v>17</v>
      </c>
      <c r="E2057" t="s">
        <v>146</v>
      </c>
      <c r="F2057" s="8">
        <v>0.16500000000000001</v>
      </c>
    </row>
    <row r="2058" spans="2:8">
      <c r="B2058" t="s">
        <v>3353</v>
      </c>
      <c r="D2058" t="s">
        <v>9</v>
      </c>
      <c r="E2058" t="s">
        <v>146</v>
      </c>
      <c r="F2058" s="8">
        <v>1.4999999999999999E-2</v>
      </c>
    </row>
    <row r="2059" spans="2:8">
      <c r="B2059" t="s">
        <v>3353</v>
      </c>
      <c r="C2059" t="s">
        <v>259</v>
      </c>
      <c r="D2059" t="s">
        <v>6</v>
      </c>
      <c r="E2059" t="s">
        <v>144</v>
      </c>
      <c r="F2059" s="8">
        <v>1</v>
      </c>
      <c r="G2059">
        <v>1</v>
      </c>
      <c r="H2059">
        <v>1</v>
      </c>
    </row>
    <row r="2060" spans="2:8">
      <c r="B2060" t="s">
        <v>3353</v>
      </c>
      <c r="C2060" t="s">
        <v>260</v>
      </c>
      <c r="D2060" t="s">
        <v>5</v>
      </c>
      <c r="E2060" t="s">
        <v>149</v>
      </c>
      <c r="F2060" s="8">
        <v>1</v>
      </c>
      <c r="G2060">
        <v>1</v>
      </c>
      <c r="H2060">
        <v>1</v>
      </c>
    </row>
    <row r="2061" spans="2:8">
      <c r="B2061" t="s">
        <v>3353</v>
      </c>
      <c r="C2061" t="s">
        <v>261</v>
      </c>
      <c r="D2061" t="s">
        <v>27</v>
      </c>
      <c r="E2061" t="s">
        <v>150</v>
      </c>
      <c r="F2061" s="8">
        <v>1</v>
      </c>
      <c r="G2061">
        <v>1</v>
      </c>
      <c r="H2061">
        <v>1</v>
      </c>
    </row>
    <row r="2062" spans="2:8">
      <c r="B2062" t="s">
        <v>3353</v>
      </c>
      <c r="C2062" t="s">
        <v>263</v>
      </c>
      <c r="D2062" t="s">
        <v>52</v>
      </c>
      <c r="E2062" t="s">
        <v>145</v>
      </c>
      <c r="F2062" s="8">
        <v>1</v>
      </c>
      <c r="G2062">
        <v>1</v>
      </c>
      <c r="H2062">
        <v>1</v>
      </c>
    </row>
    <row r="2063" spans="2:8">
      <c r="B2063" t="s">
        <v>3353</v>
      </c>
      <c r="C2063" t="s">
        <v>264</v>
      </c>
      <c r="D2063" t="s">
        <v>34</v>
      </c>
      <c r="E2063" t="s">
        <v>152</v>
      </c>
      <c r="F2063" s="8">
        <v>1</v>
      </c>
      <c r="G2063">
        <v>1</v>
      </c>
      <c r="H2063">
        <v>1</v>
      </c>
    </row>
    <row r="2064" spans="2:8">
      <c r="B2064" t="s">
        <v>3353</v>
      </c>
      <c r="C2064" t="s">
        <v>265</v>
      </c>
      <c r="D2064" t="s">
        <v>39</v>
      </c>
      <c r="E2064" t="s">
        <v>147</v>
      </c>
      <c r="F2064" s="8">
        <v>1</v>
      </c>
      <c r="G2064">
        <v>1</v>
      </c>
      <c r="H2064">
        <v>1</v>
      </c>
    </row>
    <row r="2065" spans="2:8">
      <c r="B2065" t="s">
        <v>3353</v>
      </c>
      <c r="C2065" t="s">
        <v>266</v>
      </c>
      <c r="D2065" t="s">
        <v>41</v>
      </c>
      <c r="E2065" t="s">
        <v>148</v>
      </c>
      <c r="F2065" s="8">
        <v>0.81200000000000006</v>
      </c>
      <c r="G2065">
        <v>1</v>
      </c>
      <c r="H2065">
        <v>1</v>
      </c>
    </row>
    <row r="2066" spans="2:8">
      <c r="B2066" t="s">
        <v>3353</v>
      </c>
      <c r="D2066" t="s">
        <v>43</v>
      </c>
      <c r="E2066" t="s">
        <v>148</v>
      </c>
      <c r="F2066" s="8">
        <v>0.14299999999999999</v>
      </c>
    </row>
    <row r="2067" spans="2:8">
      <c r="B2067" t="s">
        <v>3353</v>
      </c>
      <c r="D2067" t="s">
        <v>58</v>
      </c>
      <c r="E2067" t="s">
        <v>148</v>
      </c>
      <c r="F2067" s="8">
        <v>4.2000000000000003E-2</v>
      </c>
    </row>
    <row r="2068" spans="2:8">
      <c r="B2068" t="s">
        <v>3353</v>
      </c>
      <c r="D2068" t="s">
        <v>50</v>
      </c>
      <c r="E2068" t="s">
        <v>148</v>
      </c>
      <c r="F2068" s="8">
        <v>3.0000000000000001E-3</v>
      </c>
    </row>
    <row r="2069" spans="2:8">
      <c r="B2069" t="s">
        <v>3353</v>
      </c>
      <c r="C2069" t="s">
        <v>506</v>
      </c>
      <c r="D2069" t="s">
        <v>503</v>
      </c>
      <c r="E2069" t="s">
        <v>507</v>
      </c>
      <c r="F2069" s="8">
        <v>1</v>
      </c>
      <c r="G2069">
        <v>1</v>
      </c>
      <c r="H2069">
        <v>1</v>
      </c>
    </row>
    <row r="2070" spans="2:8">
      <c r="B2070" t="s">
        <v>3353</v>
      </c>
      <c r="C2070" t="s">
        <v>267</v>
      </c>
      <c r="D2070" t="s">
        <v>55</v>
      </c>
      <c r="E2070" t="s">
        <v>33</v>
      </c>
      <c r="F2070" s="8">
        <v>1</v>
      </c>
      <c r="G2070">
        <v>1</v>
      </c>
      <c r="H2070">
        <v>1</v>
      </c>
    </row>
    <row r="2071" spans="2:8">
      <c r="B2071" t="s">
        <v>3353</v>
      </c>
      <c r="C2071" t="s">
        <v>268</v>
      </c>
      <c r="D2071" t="s">
        <v>6</v>
      </c>
      <c r="E2071" t="s">
        <v>8</v>
      </c>
      <c r="F2071" s="8">
        <v>1</v>
      </c>
      <c r="G2071">
        <v>1</v>
      </c>
      <c r="H2071">
        <v>1</v>
      </c>
    </row>
    <row r="2072" spans="2:8">
      <c r="B2072" t="s">
        <v>3353</v>
      </c>
      <c r="C2072" t="s">
        <v>270</v>
      </c>
      <c r="D2072" t="s">
        <v>27</v>
      </c>
      <c r="E2072" t="s">
        <v>28</v>
      </c>
      <c r="F2072" s="8">
        <v>1</v>
      </c>
      <c r="G2072">
        <v>1</v>
      </c>
      <c r="H2072">
        <v>1</v>
      </c>
    </row>
    <row r="2073" spans="2:8">
      <c r="B2073" t="s">
        <v>3353</v>
      </c>
      <c r="C2073" t="s">
        <v>271</v>
      </c>
      <c r="D2073" t="s">
        <v>30</v>
      </c>
      <c r="E2073" t="s">
        <v>31</v>
      </c>
      <c r="F2073" s="8">
        <v>1</v>
      </c>
      <c r="G2073">
        <v>1</v>
      </c>
      <c r="H2073">
        <v>1</v>
      </c>
    </row>
    <row r="2074" spans="2:8">
      <c r="B2074" t="s">
        <v>3353</v>
      </c>
      <c r="C2074" t="s">
        <v>272</v>
      </c>
      <c r="D2074" t="s">
        <v>39</v>
      </c>
      <c r="E2074" t="s">
        <v>26</v>
      </c>
      <c r="F2074" s="8">
        <v>0.997</v>
      </c>
      <c r="G2074">
        <v>1</v>
      </c>
      <c r="H2074">
        <v>1</v>
      </c>
    </row>
    <row r="2075" spans="2:8">
      <c r="B2075" t="s">
        <v>3353</v>
      </c>
      <c r="D2075" t="s">
        <v>11</v>
      </c>
      <c r="E2075" t="s">
        <v>26</v>
      </c>
      <c r="F2075" s="8">
        <v>3.0000000000000001E-3</v>
      </c>
    </row>
    <row r="2076" spans="2:8">
      <c r="B2076" t="s">
        <v>3353</v>
      </c>
      <c r="C2076" t="s">
        <v>274</v>
      </c>
      <c r="D2076" t="s">
        <v>58</v>
      </c>
      <c r="E2076" t="s">
        <v>21</v>
      </c>
      <c r="F2076" s="8">
        <v>0.95599999999999996</v>
      </c>
      <c r="G2076">
        <v>1</v>
      </c>
      <c r="H2076">
        <v>1</v>
      </c>
    </row>
    <row r="2077" spans="2:8">
      <c r="B2077" t="s">
        <v>3353</v>
      </c>
      <c r="D2077" t="s">
        <v>54</v>
      </c>
      <c r="E2077" t="s">
        <v>21</v>
      </c>
      <c r="F2077" s="8">
        <v>3.7999999999999999E-2</v>
      </c>
    </row>
    <row r="2078" spans="2:8">
      <c r="B2078" t="s">
        <v>3353</v>
      </c>
      <c r="D2078" t="s">
        <v>34</v>
      </c>
      <c r="E2078" t="s">
        <v>21</v>
      </c>
      <c r="F2078" s="8">
        <v>4.0000000000000001E-3</v>
      </c>
    </row>
    <row r="2079" spans="2:8">
      <c r="B2079" t="s">
        <v>3353</v>
      </c>
      <c r="D2079" t="s">
        <v>52</v>
      </c>
      <c r="E2079" t="s">
        <v>21</v>
      </c>
      <c r="F2079" s="8">
        <v>1E-3</v>
      </c>
    </row>
    <row r="2080" spans="2:8">
      <c r="B2080" t="s">
        <v>3353</v>
      </c>
      <c r="C2080" t="s">
        <v>275</v>
      </c>
      <c r="D2080" t="s">
        <v>20</v>
      </c>
      <c r="E2080" t="s">
        <v>206</v>
      </c>
      <c r="F2080" s="8">
        <v>1</v>
      </c>
      <c r="G2080">
        <v>1</v>
      </c>
      <c r="H2080">
        <v>1</v>
      </c>
    </row>
    <row r="2081" spans="2:8">
      <c r="B2081" t="s">
        <v>3353</v>
      </c>
      <c r="C2081" t="s">
        <v>276</v>
      </c>
      <c r="D2081" t="s">
        <v>41</v>
      </c>
      <c r="E2081" t="s">
        <v>207</v>
      </c>
      <c r="F2081" s="8">
        <v>1</v>
      </c>
      <c r="G2081">
        <v>1</v>
      </c>
      <c r="H2081">
        <v>1</v>
      </c>
    </row>
    <row r="2082" spans="2:8">
      <c r="B2082" t="s">
        <v>3353</v>
      </c>
      <c r="C2082" t="s">
        <v>509</v>
      </c>
      <c r="D2082" t="s">
        <v>510</v>
      </c>
      <c r="E2082" t="s">
        <v>511</v>
      </c>
      <c r="F2082" s="8">
        <v>1</v>
      </c>
      <c r="G2082">
        <v>1</v>
      </c>
      <c r="H2082">
        <v>1</v>
      </c>
    </row>
    <row r="2083" spans="2:8">
      <c r="B2083" t="s">
        <v>3353</v>
      </c>
      <c r="C2083" t="s">
        <v>278</v>
      </c>
      <c r="D2083" t="s">
        <v>62</v>
      </c>
      <c r="E2083" t="s">
        <v>63</v>
      </c>
      <c r="F2083" s="8">
        <v>1</v>
      </c>
      <c r="G2083">
        <v>1</v>
      </c>
      <c r="H2083">
        <v>1</v>
      </c>
    </row>
    <row r="2084" spans="2:8">
      <c r="B2084" t="s">
        <v>3353</v>
      </c>
      <c r="C2084" t="s">
        <v>279</v>
      </c>
      <c r="D2084" t="s">
        <v>16</v>
      </c>
      <c r="E2084" t="s">
        <v>68</v>
      </c>
      <c r="F2084" s="8">
        <v>1</v>
      </c>
      <c r="G2084">
        <v>1</v>
      </c>
      <c r="H2084">
        <v>1</v>
      </c>
    </row>
    <row r="2085" spans="2:8">
      <c r="B2085" t="s">
        <v>3353</v>
      </c>
      <c r="C2085" t="s">
        <v>280</v>
      </c>
      <c r="D2085" t="s">
        <v>55</v>
      </c>
      <c r="E2085" t="s">
        <v>67</v>
      </c>
      <c r="F2085" s="8">
        <v>0.99</v>
      </c>
      <c r="G2085">
        <v>1</v>
      </c>
      <c r="H2085">
        <v>1</v>
      </c>
    </row>
    <row r="2086" spans="2:8">
      <c r="B2086" t="s">
        <v>3353</v>
      </c>
      <c r="D2086" t="s">
        <v>17</v>
      </c>
      <c r="E2086" t="s">
        <v>67</v>
      </c>
      <c r="F2086" s="8">
        <v>3.0000000000000001E-3</v>
      </c>
    </row>
    <row r="2087" spans="2:8">
      <c r="B2087" t="s">
        <v>3353</v>
      </c>
      <c r="D2087" t="s">
        <v>9</v>
      </c>
      <c r="E2087" t="s">
        <v>67</v>
      </c>
      <c r="F2087" s="8">
        <v>3.0000000000000001E-3</v>
      </c>
    </row>
    <row r="2088" spans="2:8">
      <c r="B2088" t="s">
        <v>3353</v>
      </c>
      <c r="D2088" t="s">
        <v>12</v>
      </c>
      <c r="E2088" t="s">
        <v>67</v>
      </c>
      <c r="F2088" s="8">
        <v>2E-3</v>
      </c>
    </row>
    <row r="2089" spans="2:8">
      <c r="B2089" t="s">
        <v>3353</v>
      </c>
      <c r="D2089" t="s">
        <v>37</v>
      </c>
      <c r="E2089" t="s">
        <v>67</v>
      </c>
      <c r="F2089" s="8">
        <v>1E-3</v>
      </c>
    </row>
    <row r="2090" spans="2:8">
      <c r="B2090" t="s">
        <v>3353</v>
      </c>
      <c r="C2090" t="s">
        <v>281</v>
      </c>
      <c r="D2090" t="s">
        <v>6</v>
      </c>
      <c r="E2090" t="s">
        <v>66</v>
      </c>
      <c r="F2090" s="8">
        <v>0.752</v>
      </c>
      <c r="G2090">
        <v>1</v>
      </c>
      <c r="H2090">
        <v>1</v>
      </c>
    </row>
    <row r="2091" spans="2:8">
      <c r="B2091" t="s">
        <v>3353</v>
      </c>
      <c r="D2091" t="s">
        <v>118</v>
      </c>
      <c r="E2091" t="s">
        <v>66</v>
      </c>
      <c r="F2091" s="8">
        <v>0.248</v>
      </c>
    </row>
    <row r="2092" spans="2:8">
      <c r="B2092" t="s">
        <v>3353</v>
      </c>
      <c r="C2092" t="s">
        <v>282</v>
      </c>
      <c r="D2092" t="s">
        <v>5</v>
      </c>
      <c r="E2092" t="s">
        <v>69</v>
      </c>
      <c r="F2092" s="8">
        <v>1</v>
      </c>
      <c r="G2092">
        <v>1</v>
      </c>
      <c r="H2092">
        <v>1</v>
      </c>
    </row>
    <row r="2093" spans="2:8">
      <c r="B2093" t="s">
        <v>3353</v>
      </c>
      <c r="C2093" t="s">
        <v>284</v>
      </c>
      <c r="D2093" t="s">
        <v>30</v>
      </c>
      <c r="E2093" t="s">
        <v>72</v>
      </c>
      <c r="F2093" s="8">
        <v>1</v>
      </c>
      <c r="G2093">
        <v>1</v>
      </c>
      <c r="H2093">
        <v>1</v>
      </c>
    </row>
    <row r="2094" spans="2:8">
      <c r="B2094" t="s">
        <v>3353</v>
      </c>
      <c r="C2094" t="s">
        <v>285</v>
      </c>
      <c r="D2094" t="s">
        <v>39</v>
      </c>
      <c r="E2094" t="s">
        <v>70</v>
      </c>
      <c r="F2094" s="8">
        <v>0.999</v>
      </c>
      <c r="G2094">
        <v>1</v>
      </c>
      <c r="H2094">
        <v>1</v>
      </c>
    </row>
    <row r="2095" spans="2:8">
      <c r="B2095" t="s">
        <v>3353</v>
      </c>
      <c r="D2095" t="s">
        <v>19</v>
      </c>
      <c r="E2095" t="s">
        <v>70</v>
      </c>
      <c r="F2095" s="8">
        <v>1E-3</v>
      </c>
    </row>
    <row r="2096" spans="2:8">
      <c r="B2096" t="s">
        <v>3353</v>
      </c>
      <c r="C2096" t="s">
        <v>286</v>
      </c>
      <c r="D2096" t="s">
        <v>41</v>
      </c>
      <c r="E2096" t="s">
        <v>203</v>
      </c>
      <c r="F2096" s="8">
        <v>0.42499999999999999</v>
      </c>
      <c r="G2096">
        <v>1</v>
      </c>
      <c r="H2096">
        <v>1</v>
      </c>
    </row>
    <row r="2097" spans="2:8">
      <c r="B2097" t="s">
        <v>3353</v>
      </c>
      <c r="D2097" t="s">
        <v>58</v>
      </c>
      <c r="E2097" t="s">
        <v>203</v>
      </c>
      <c r="F2097" s="8">
        <v>0.28599999999999998</v>
      </c>
    </row>
    <row r="2098" spans="2:8">
      <c r="B2098" t="s">
        <v>3353</v>
      </c>
      <c r="D2098" t="s">
        <v>54</v>
      </c>
      <c r="E2098" t="s">
        <v>203</v>
      </c>
      <c r="F2098" s="8">
        <v>9.8000000000000004E-2</v>
      </c>
    </row>
    <row r="2099" spans="2:8">
      <c r="B2099" t="s">
        <v>3353</v>
      </c>
      <c r="D2099" t="s">
        <v>34</v>
      </c>
      <c r="E2099" t="s">
        <v>203</v>
      </c>
      <c r="F2099" s="8">
        <v>8.4000000000000005E-2</v>
      </c>
    </row>
    <row r="2100" spans="2:8">
      <c r="B2100" t="s">
        <v>3353</v>
      </c>
      <c r="D2100" t="s">
        <v>20</v>
      </c>
      <c r="E2100" t="s">
        <v>203</v>
      </c>
      <c r="F2100" s="8">
        <v>6.8000000000000005E-2</v>
      </c>
    </row>
    <row r="2101" spans="2:8">
      <c r="B2101" t="s">
        <v>3353</v>
      </c>
      <c r="D2101" t="s">
        <v>43</v>
      </c>
      <c r="E2101" t="s">
        <v>203</v>
      </c>
      <c r="F2101" s="8">
        <v>1.7999999999999999E-2</v>
      </c>
    </row>
    <row r="2102" spans="2:8">
      <c r="B2102" t="s">
        <v>3353</v>
      </c>
      <c r="D2102" t="s">
        <v>38</v>
      </c>
      <c r="E2102" t="s">
        <v>203</v>
      </c>
      <c r="F2102" s="8">
        <v>1.4E-2</v>
      </c>
    </row>
    <row r="2103" spans="2:8">
      <c r="B2103" t="s">
        <v>3353</v>
      </c>
      <c r="D2103" t="s">
        <v>52</v>
      </c>
      <c r="E2103" t="s">
        <v>203</v>
      </c>
      <c r="F2103" s="8">
        <v>3.0000000000000001E-3</v>
      </c>
    </row>
    <row r="2104" spans="2:8">
      <c r="B2104" t="s">
        <v>3353</v>
      </c>
      <c r="D2104" t="s">
        <v>50</v>
      </c>
      <c r="E2104" t="s">
        <v>203</v>
      </c>
      <c r="F2104" s="8">
        <v>2E-3</v>
      </c>
    </row>
    <row r="2105" spans="2:8">
      <c r="B2105" t="s">
        <v>3353</v>
      </c>
      <c r="C2105" t="s">
        <v>287</v>
      </c>
      <c r="D2105" t="s">
        <v>53</v>
      </c>
      <c r="E2105" t="s">
        <v>130</v>
      </c>
      <c r="F2105" s="8">
        <v>1</v>
      </c>
      <c r="G2105">
        <v>1</v>
      </c>
      <c r="H2105">
        <v>1</v>
      </c>
    </row>
    <row r="2106" spans="2:8">
      <c r="B2106" t="s">
        <v>3353</v>
      </c>
      <c r="C2106" t="s">
        <v>516</v>
      </c>
      <c r="D2106" t="s">
        <v>510</v>
      </c>
      <c r="E2106" t="s">
        <v>517</v>
      </c>
      <c r="F2106" s="8">
        <v>1</v>
      </c>
      <c r="G2106">
        <v>1</v>
      </c>
      <c r="H2106">
        <v>1</v>
      </c>
    </row>
    <row r="2107" spans="2:8">
      <c r="B2107" t="s">
        <v>3353</v>
      </c>
      <c r="C2107" t="s">
        <v>519</v>
      </c>
      <c r="D2107" t="s">
        <v>503</v>
      </c>
      <c r="E2107" t="s">
        <v>520</v>
      </c>
      <c r="F2107" s="8">
        <v>1</v>
      </c>
      <c r="G2107">
        <v>1</v>
      </c>
      <c r="H2107">
        <v>1</v>
      </c>
    </row>
    <row r="2108" spans="2:8">
      <c r="B2108" t="s">
        <v>3353</v>
      </c>
      <c r="C2108" t="s">
        <v>289</v>
      </c>
      <c r="D2108" t="s">
        <v>62</v>
      </c>
      <c r="E2108" t="s">
        <v>74</v>
      </c>
      <c r="F2108" s="8">
        <v>1</v>
      </c>
      <c r="G2108">
        <v>1</v>
      </c>
      <c r="H2108">
        <v>1</v>
      </c>
    </row>
    <row r="2109" spans="2:8">
      <c r="B2109" t="s">
        <v>3353</v>
      </c>
      <c r="C2109" t="s">
        <v>290</v>
      </c>
      <c r="D2109" t="s">
        <v>55</v>
      </c>
      <c r="E2109" t="s">
        <v>137</v>
      </c>
      <c r="F2109" s="8">
        <v>0.91500000000000004</v>
      </c>
      <c r="G2109">
        <v>1</v>
      </c>
      <c r="H2109">
        <v>1</v>
      </c>
    </row>
    <row r="2110" spans="2:8">
      <c r="B2110" t="s">
        <v>3353</v>
      </c>
      <c r="D2110" t="s">
        <v>17</v>
      </c>
      <c r="E2110" t="s">
        <v>137</v>
      </c>
      <c r="F2110" s="8">
        <v>7.3999999999999996E-2</v>
      </c>
    </row>
    <row r="2111" spans="2:8">
      <c r="B2111" t="s">
        <v>3353</v>
      </c>
      <c r="D2111" t="s">
        <v>12</v>
      </c>
      <c r="E2111" t="s">
        <v>137</v>
      </c>
      <c r="F2111" s="8">
        <v>1.0999999999999999E-2</v>
      </c>
    </row>
    <row r="2112" spans="2:8">
      <c r="B2112" t="s">
        <v>3353</v>
      </c>
      <c r="C2112" t="s">
        <v>291</v>
      </c>
      <c r="D2112" t="s">
        <v>6</v>
      </c>
      <c r="E2112" t="s">
        <v>135</v>
      </c>
      <c r="F2112" s="8">
        <v>0.98199999999999998</v>
      </c>
      <c r="G2112">
        <v>1</v>
      </c>
      <c r="H2112">
        <v>1</v>
      </c>
    </row>
    <row r="2113" spans="2:8">
      <c r="B2113" t="s">
        <v>3353</v>
      </c>
      <c r="D2113" t="s">
        <v>15</v>
      </c>
      <c r="E2113" t="s">
        <v>135</v>
      </c>
      <c r="F2113" s="8">
        <v>1.7999999999999999E-2</v>
      </c>
    </row>
    <row r="2114" spans="2:8">
      <c r="B2114" t="s">
        <v>3353</v>
      </c>
      <c r="C2114" t="s">
        <v>292</v>
      </c>
      <c r="D2114" t="s">
        <v>5</v>
      </c>
      <c r="E2114" t="s">
        <v>140</v>
      </c>
      <c r="F2114" s="8">
        <v>1</v>
      </c>
      <c r="G2114">
        <v>1</v>
      </c>
      <c r="H2114">
        <v>1</v>
      </c>
    </row>
    <row r="2115" spans="2:8">
      <c r="B2115" t="s">
        <v>3353</v>
      </c>
      <c r="C2115" t="s">
        <v>295</v>
      </c>
      <c r="D2115" t="s">
        <v>52</v>
      </c>
      <c r="E2115" t="s">
        <v>136</v>
      </c>
      <c r="F2115" s="8">
        <v>1</v>
      </c>
      <c r="G2115">
        <v>1</v>
      </c>
      <c r="H2115">
        <v>1</v>
      </c>
    </row>
    <row r="2116" spans="2:8">
      <c r="B2116" t="s">
        <v>3353</v>
      </c>
      <c r="C2116" t="s">
        <v>296</v>
      </c>
      <c r="D2116" t="s">
        <v>34</v>
      </c>
      <c r="E2116" t="s">
        <v>143</v>
      </c>
      <c r="F2116" s="8">
        <v>1</v>
      </c>
      <c r="G2116">
        <v>1</v>
      </c>
      <c r="H2116">
        <v>1</v>
      </c>
    </row>
    <row r="2117" spans="2:8">
      <c r="B2117" t="s">
        <v>3353</v>
      </c>
      <c r="C2117" t="s">
        <v>297</v>
      </c>
      <c r="D2117" t="s">
        <v>39</v>
      </c>
      <c r="E2117" t="s">
        <v>138</v>
      </c>
      <c r="F2117" s="8">
        <v>1</v>
      </c>
      <c r="G2117">
        <v>1</v>
      </c>
      <c r="H2117">
        <v>1</v>
      </c>
    </row>
    <row r="2118" spans="2:8">
      <c r="B2118" t="s">
        <v>3353</v>
      </c>
      <c r="C2118" t="s">
        <v>298</v>
      </c>
      <c r="D2118" t="s">
        <v>41</v>
      </c>
      <c r="E2118" t="s">
        <v>139</v>
      </c>
      <c r="F2118" s="8">
        <v>0.41799999999999998</v>
      </c>
      <c r="G2118">
        <v>1</v>
      </c>
      <c r="H2118">
        <v>1</v>
      </c>
    </row>
    <row r="2119" spans="2:8">
      <c r="B2119" t="s">
        <v>3353</v>
      </c>
      <c r="D2119" t="s">
        <v>58</v>
      </c>
      <c r="E2119" t="s">
        <v>139</v>
      </c>
      <c r="F2119" s="8">
        <v>0.34599999999999997</v>
      </c>
    </row>
    <row r="2120" spans="2:8">
      <c r="B2120" t="s">
        <v>3353</v>
      </c>
      <c r="D2120" t="s">
        <v>43</v>
      </c>
      <c r="E2120" t="s">
        <v>139</v>
      </c>
      <c r="F2120" s="8">
        <v>0.23599999999999999</v>
      </c>
    </row>
    <row r="2121" spans="2:8">
      <c r="B2121" t="s">
        <v>3353</v>
      </c>
      <c r="C2121" t="s">
        <v>522</v>
      </c>
      <c r="D2121" t="s">
        <v>503</v>
      </c>
      <c r="E2121" t="s">
        <v>523</v>
      </c>
      <c r="F2121" s="8">
        <v>1</v>
      </c>
      <c r="G2121">
        <v>1</v>
      </c>
      <c r="H2121">
        <v>1</v>
      </c>
    </row>
    <row r="2122" spans="2:8">
      <c r="B2122" t="s">
        <v>3353</v>
      </c>
      <c r="C2122" t="s">
        <v>299</v>
      </c>
      <c r="D2122" t="s">
        <v>9</v>
      </c>
      <c r="E2122" t="s">
        <v>125</v>
      </c>
      <c r="F2122" s="8">
        <v>1</v>
      </c>
      <c r="G2122">
        <v>1</v>
      </c>
      <c r="H2122">
        <v>1</v>
      </c>
    </row>
    <row r="2123" spans="2:8">
      <c r="B2123" t="s">
        <v>3353</v>
      </c>
      <c r="C2123" t="s">
        <v>301</v>
      </c>
      <c r="D2123" t="s">
        <v>55</v>
      </c>
      <c r="E2123" t="s">
        <v>122</v>
      </c>
      <c r="F2123" s="8">
        <v>1</v>
      </c>
      <c r="G2123">
        <v>1</v>
      </c>
      <c r="H2123">
        <v>1</v>
      </c>
    </row>
    <row r="2124" spans="2:8">
      <c r="B2124" t="s">
        <v>3353</v>
      </c>
      <c r="C2124" t="s">
        <v>303</v>
      </c>
      <c r="D2124" t="s">
        <v>19</v>
      </c>
      <c r="E2124" t="s">
        <v>131</v>
      </c>
      <c r="F2124" s="8">
        <v>1</v>
      </c>
      <c r="G2124">
        <v>1</v>
      </c>
      <c r="H2124">
        <v>1</v>
      </c>
    </row>
    <row r="2125" spans="2:8">
      <c r="B2125" t="s">
        <v>3353</v>
      </c>
      <c r="C2125" t="s">
        <v>304</v>
      </c>
      <c r="D2125" t="s">
        <v>5</v>
      </c>
      <c r="E2125" t="s">
        <v>127</v>
      </c>
      <c r="F2125" s="8">
        <v>1</v>
      </c>
      <c r="G2125">
        <v>1</v>
      </c>
      <c r="H2125">
        <v>1</v>
      </c>
    </row>
    <row r="2126" spans="2:8">
      <c r="B2126" t="s">
        <v>3353</v>
      </c>
      <c r="C2126" t="s">
        <v>306</v>
      </c>
      <c r="D2126" t="s">
        <v>39</v>
      </c>
      <c r="E2126" t="s">
        <v>126</v>
      </c>
      <c r="F2126" s="8">
        <v>1</v>
      </c>
      <c r="G2126">
        <v>1</v>
      </c>
      <c r="H2126">
        <v>1</v>
      </c>
    </row>
    <row r="2127" spans="2:8">
      <c r="B2127" t="s">
        <v>3353</v>
      </c>
      <c r="C2127" t="s">
        <v>307</v>
      </c>
      <c r="D2127" t="s">
        <v>50</v>
      </c>
      <c r="E2127" t="s">
        <v>123</v>
      </c>
      <c r="F2127" s="8">
        <v>0.68400000000000005</v>
      </c>
      <c r="G2127">
        <v>1</v>
      </c>
      <c r="H2127">
        <v>1</v>
      </c>
    </row>
    <row r="2128" spans="2:8">
      <c r="B2128" t="s">
        <v>3353</v>
      </c>
      <c r="D2128" t="s">
        <v>58</v>
      </c>
      <c r="E2128" t="s">
        <v>123</v>
      </c>
      <c r="F2128" s="8">
        <v>0.19</v>
      </c>
    </row>
    <row r="2129" spans="2:8">
      <c r="B2129" t="s">
        <v>3353</v>
      </c>
      <c r="D2129" t="s">
        <v>20</v>
      </c>
      <c r="E2129" t="s">
        <v>123</v>
      </c>
      <c r="F2129" s="8">
        <v>0.106</v>
      </c>
    </row>
    <row r="2130" spans="2:8">
      <c r="B2130" t="s">
        <v>3353</v>
      </c>
      <c r="D2130" t="s">
        <v>54</v>
      </c>
      <c r="E2130" t="s">
        <v>123</v>
      </c>
      <c r="F2130" s="8">
        <v>1.9E-2</v>
      </c>
    </row>
    <row r="2131" spans="2:8">
      <c r="B2131" t="s">
        <v>3353</v>
      </c>
      <c r="C2131" t="s">
        <v>308</v>
      </c>
      <c r="D2131" t="s">
        <v>57</v>
      </c>
      <c r="E2131" t="s">
        <v>132</v>
      </c>
      <c r="F2131" s="8">
        <v>1</v>
      </c>
      <c r="G2131">
        <v>1</v>
      </c>
      <c r="H2131">
        <v>1</v>
      </c>
    </row>
    <row r="2132" spans="2:8">
      <c r="B2132" t="s">
        <v>3353</v>
      </c>
      <c r="C2132" t="s">
        <v>309</v>
      </c>
      <c r="D2132" t="s">
        <v>41</v>
      </c>
      <c r="E2132" t="s">
        <v>133</v>
      </c>
      <c r="F2132" s="8">
        <v>0.61</v>
      </c>
      <c r="G2132">
        <v>1</v>
      </c>
      <c r="H2132">
        <v>1</v>
      </c>
    </row>
    <row r="2133" spans="2:8">
      <c r="B2133" t="s">
        <v>3353</v>
      </c>
      <c r="D2133" t="s">
        <v>34</v>
      </c>
      <c r="E2133" t="s">
        <v>133</v>
      </c>
      <c r="F2133" s="8">
        <v>0.30599999999999999</v>
      </c>
    </row>
    <row r="2134" spans="2:8">
      <c r="B2134" t="s">
        <v>3353</v>
      </c>
      <c r="D2134" t="s">
        <v>38</v>
      </c>
      <c r="E2134" t="s">
        <v>133</v>
      </c>
      <c r="F2134" s="8">
        <v>5.7000000000000002E-2</v>
      </c>
    </row>
    <row r="2135" spans="2:8">
      <c r="B2135" t="s">
        <v>3353</v>
      </c>
      <c r="D2135" t="s">
        <v>52</v>
      </c>
      <c r="E2135" t="s">
        <v>133</v>
      </c>
      <c r="F2135" s="8">
        <v>1.4E-2</v>
      </c>
    </row>
    <row r="2136" spans="2:8">
      <c r="B2136" t="s">
        <v>3353</v>
      </c>
      <c r="D2136" t="s">
        <v>43</v>
      </c>
      <c r="E2136" t="s">
        <v>133</v>
      </c>
      <c r="F2136" s="8">
        <v>1.2999999999999999E-2</v>
      </c>
    </row>
    <row r="2137" spans="2:8">
      <c r="B2137" t="s">
        <v>3353</v>
      </c>
      <c r="C2137" t="s">
        <v>311</v>
      </c>
      <c r="D2137" t="s">
        <v>12</v>
      </c>
      <c r="E2137" t="s">
        <v>13</v>
      </c>
      <c r="F2137" s="8">
        <v>1</v>
      </c>
      <c r="G2137">
        <v>1</v>
      </c>
      <c r="H2137">
        <v>1</v>
      </c>
    </row>
    <row r="2138" spans="2:8">
      <c r="B2138" t="s">
        <v>3353</v>
      </c>
      <c r="C2138" t="s">
        <v>314</v>
      </c>
      <c r="D2138" t="s">
        <v>41</v>
      </c>
      <c r="E2138" t="s">
        <v>42</v>
      </c>
      <c r="F2138" s="8">
        <v>1</v>
      </c>
      <c r="G2138">
        <v>1</v>
      </c>
      <c r="H2138">
        <v>1</v>
      </c>
    </row>
    <row r="2139" spans="2:8">
      <c r="B2139" t="s">
        <v>3353</v>
      </c>
      <c r="C2139" t="s">
        <v>315</v>
      </c>
      <c r="D2139" t="s">
        <v>5</v>
      </c>
      <c r="E2139" t="s">
        <v>22</v>
      </c>
      <c r="F2139" s="8">
        <v>1</v>
      </c>
      <c r="G2139">
        <v>1</v>
      </c>
      <c r="H2139">
        <v>1</v>
      </c>
    </row>
    <row r="2140" spans="2:8">
      <c r="B2140" t="s">
        <v>3353</v>
      </c>
      <c r="C2140" t="s">
        <v>316</v>
      </c>
      <c r="D2140" t="s">
        <v>43</v>
      </c>
      <c r="E2140" t="s">
        <v>44</v>
      </c>
      <c r="F2140" s="8">
        <v>1</v>
      </c>
      <c r="G2140">
        <v>1</v>
      </c>
      <c r="H2140">
        <v>1</v>
      </c>
    </row>
    <row r="2141" spans="2:8">
      <c r="B2141" t="s">
        <v>3353</v>
      </c>
      <c r="C2141" t="s">
        <v>317</v>
      </c>
      <c r="D2141" t="s">
        <v>58</v>
      </c>
      <c r="E2141" t="s">
        <v>51</v>
      </c>
      <c r="F2141" s="8">
        <v>1</v>
      </c>
      <c r="G2141">
        <v>1</v>
      </c>
      <c r="H2141">
        <v>1</v>
      </c>
    </row>
    <row r="2142" spans="2:8">
      <c r="B2142" t="s">
        <v>3353</v>
      </c>
      <c r="C2142" t="s">
        <v>318</v>
      </c>
      <c r="D2142" t="s">
        <v>45</v>
      </c>
      <c r="E2142" t="s">
        <v>46</v>
      </c>
      <c r="F2142" s="8">
        <v>0.999</v>
      </c>
      <c r="G2142">
        <v>1</v>
      </c>
      <c r="H2142">
        <v>1</v>
      </c>
    </row>
    <row r="2143" spans="2:8">
      <c r="B2143" t="s">
        <v>3353</v>
      </c>
      <c r="D2143" t="s">
        <v>52</v>
      </c>
      <c r="E2143" t="s">
        <v>46</v>
      </c>
      <c r="F2143" s="8">
        <v>1E-3</v>
      </c>
    </row>
    <row r="2144" spans="2:8">
      <c r="B2144" t="s">
        <v>3353</v>
      </c>
      <c r="C2144" t="s">
        <v>319</v>
      </c>
      <c r="D2144" t="s">
        <v>34</v>
      </c>
      <c r="E2144" t="s">
        <v>35</v>
      </c>
      <c r="F2144" s="8">
        <v>1</v>
      </c>
      <c r="G2144">
        <v>1</v>
      </c>
      <c r="H2144">
        <v>1</v>
      </c>
    </row>
    <row r="2145" spans="2:8">
      <c r="B2145" t="s">
        <v>3353</v>
      </c>
      <c r="C2145" t="s">
        <v>320</v>
      </c>
      <c r="D2145" t="s">
        <v>39</v>
      </c>
      <c r="E2145" t="s">
        <v>25</v>
      </c>
      <c r="F2145" s="8">
        <v>1</v>
      </c>
      <c r="G2145">
        <v>1</v>
      </c>
      <c r="H2145">
        <v>1</v>
      </c>
    </row>
    <row r="2146" spans="2:8">
      <c r="B2146" t="s">
        <v>2815</v>
      </c>
      <c r="C2146" t="s">
        <v>251</v>
      </c>
      <c r="D2146" t="s">
        <v>5</v>
      </c>
      <c r="E2146" t="s">
        <v>194</v>
      </c>
      <c r="F2146" s="8">
        <v>1</v>
      </c>
      <c r="G2146">
        <v>1</v>
      </c>
      <c r="H2146">
        <v>1</v>
      </c>
    </row>
    <row r="2147" spans="2:8">
      <c r="B2147" t="s">
        <v>2815</v>
      </c>
      <c r="C2147" t="s">
        <v>255</v>
      </c>
      <c r="D2147" t="s">
        <v>34</v>
      </c>
      <c r="E2147" t="s">
        <v>197</v>
      </c>
      <c r="F2147" s="8">
        <v>1</v>
      </c>
      <c r="G2147">
        <v>1</v>
      </c>
      <c r="H2147">
        <v>1</v>
      </c>
    </row>
    <row r="2148" spans="2:8">
      <c r="B2148" t="s">
        <v>2815</v>
      </c>
      <c r="C2148" t="s">
        <v>257</v>
      </c>
      <c r="D2148" t="s">
        <v>41</v>
      </c>
      <c r="E2148" t="s">
        <v>193</v>
      </c>
      <c r="F2148" s="8">
        <v>1</v>
      </c>
      <c r="G2148">
        <v>1</v>
      </c>
      <c r="H2148">
        <v>1</v>
      </c>
    </row>
    <row r="2149" spans="2:8">
      <c r="B2149" t="s">
        <v>2815</v>
      </c>
      <c r="C2149" t="s">
        <v>260</v>
      </c>
      <c r="D2149" t="s">
        <v>5</v>
      </c>
      <c r="E2149" t="s">
        <v>149</v>
      </c>
      <c r="F2149" s="8">
        <v>1</v>
      </c>
      <c r="G2149">
        <v>1</v>
      </c>
      <c r="H2149">
        <v>1</v>
      </c>
    </row>
    <row r="2150" spans="2:8">
      <c r="B2150" t="s">
        <v>2815</v>
      </c>
      <c r="C2150" t="s">
        <v>264</v>
      </c>
      <c r="D2150" t="s">
        <v>34</v>
      </c>
      <c r="E2150" t="s">
        <v>152</v>
      </c>
      <c r="F2150" s="8">
        <v>1</v>
      </c>
      <c r="G2150">
        <v>1</v>
      </c>
      <c r="H2150">
        <v>1</v>
      </c>
    </row>
    <row r="2151" spans="2:8">
      <c r="B2151" t="s">
        <v>2815</v>
      </c>
      <c r="C2151" t="s">
        <v>265</v>
      </c>
      <c r="D2151" t="s">
        <v>39</v>
      </c>
      <c r="E2151" t="s">
        <v>147</v>
      </c>
      <c r="F2151" s="8">
        <v>1</v>
      </c>
      <c r="G2151">
        <v>1</v>
      </c>
      <c r="H2151">
        <v>1</v>
      </c>
    </row>
    <row r="2152" spans="2:8">
      <c r="B2152" t="s">
        <v>2815</v>
      </c>
      <c r="C2152" t="s">
        <v>266</v>
      </c>
      <c r="D2152" t="s">
        <v>41</v>
      </c>
      <c r="E2152" t="s">
        <v>148</v>
      </c>
      <c r="F2152" s="8">
        <v>1</v>
      </c>
      <c r="G2152">
        <v>1</v>
      </c>
      <c r="H2152">
        <v>1</v>
      </c>
    </row>
    <row r="2153" spans="2:8">
      <c r="B2153" t="s">
        <v>2815</v>
      </c>
      <c r="C2153" t="s">
        <v>506</v>
      </c>
      <c r="D2153" t="s">
        <v>503</v>
      </c>
      <c r="E2153" t="s">
        <v>507</v>
      </c>
      <c r="F2153" s="8">
        <v>1</v>
      </c>
      <c r="G2153">
        <v>1</v>
      </c>
      <c r="H2153">
        <v>1</v>
      </c>
    </row>
    <row r="2154" spans="2:8">
      <c r="B2154" t="s">
        <v>2815</v>
      </c>
      <c r="C2154" t="s">
        <v>268</v>
      </c>
      <c r="D2154" t="s">
        <v>6</v>
      </c>
      <c r="E2154" t="s">
        <v>8</v>
      </c>
      <c r="F2154" s="8">
        <v>1</v>
      </c>
      <c r="G2154">
        <v>1</v>
      </c>
      <c r="H2154">
        <v>1</v>
      </c>
    </row>
    <row r="2155" spans="2:8">
      <c r="B2155" t="s">
        <v>2815</v>
      </c>
      <c r="C2155" t="s">
        <v>269</v>
      </c>
      <c r="D2155" t="s">
        <v>15</v>
      </c>
      <c r="E2155" t="s">
        <v>176</v>
      </c>
      <c r="F2155" s="8">
        <v>1</v>
      </c>
      <c r="G2155">
        <v>1</v>
      </c>
      <c r="H2155">
        <v>1</v>
      </c>
    </row>
    <row r="2156" spans="2:8">
      <c r="B2156" t="s">
        <v>2815</v>
      </c>
      <c r="C2156" t="s">
        <v>270</v>
      </c>
      <c r="D2156" t="s">
        <v>27</v>
      </c>
      <c r="E2156" t="s">
        <v>28</v>
      </c>
      <c r="F2156" s="8">
        <v>1</v>
      </c>
      <c r="G2156">
        <v>1</v>
      </c>
      <c r="H2156">
        <v>1</v>
      </c>
    </row>
    <row r="2157" spans="2:8">
      <c r="B2157" t="s">
        <v>2815</v>
      </c>
      <c r="C2157" t="s">
        <v>271</v>
      </c>
      <c r="D2157" t="s">
        <v>30</v>
      </c>
      <c r="E2157" t="s">
        <v>31</v>
      </c>
      <c r="F2157" s="8">
        <v>1</v>
      </c>
      <c r="G2157">
        <v>1</v>
      </c>
      <c r="H2157">
        <v>1</v>
      </c>
    </row>
    <row r="2158" spans="2:8">
      <c r="B2158" t="s">
        <v>2815</v>
      </c>
      <c r="C2158" t="s">
        <v>272</v>
      </c>
      <c r="D2158" t="s">
        <v>39</v>
      </c>
      <c r="E2158" t="s">
        <v>26</v>
      </c>
      <c r="F2158" s="8">
        <v>1</v>
      </c>
      <c r="G2158">
        <v>1</v>
      </c>
      <c r="H2158">
        <v>1</v>
      </c>
    </row>
    <row r="2159" spans="2:8">
      <c r="B2159" t="s">
        <v>2815</v>
      </c>
      <c r="C2159" t="s">
        <v>273</v>
      </c>
      <c r="D2159" t="s">
        <v>48</v>
      </c>
      <c r="E2159" t="s">
        <v>49</v>
      </c>
      <c r="F2159" s="8">
        <v>1</v>
      </c>
      <c r="G2159">
        <v>1</v>
      </c>
      <c r="H2159">
        <v>1</v>
      </c>
    </row>
    <row r="2160" spans="2:8">
      <c r="B2160" t="s">
        <v>2815</v>
      </c>
      <c r="C2160" t="s">
        <v>274</v>
      </c>
      <c r="D2160" t="s">
        <v>58</v>
      </c>
      <c r="E2160" t="s">
        <v>21</v>
      </c>
      <c r="F2160" s="8">
        <v>1</v>
      </c>
      <c r="G2160">
        <v>1</v>
      </c>
      <c r="H2160">
        <v>1</v>
      </c>
    </row>
    <row r="2161" spans="2:8">
      <c r="B2161" t="s">
        <v>2815</v>
      </c>
      <c r="C2161" t="s">
        <v>276</v>
      </c>
      <c r="D2161" t="s">
        <v>41</v>
      </c>
      <c r="E2161" t="s">
        <v>207</v>
      </c>
      <c r="F2161" s="8">
        <v>1</v>
      </c>
      <c r="G2161">
        <v>1</v>
      </c>
      <c r="H2161">
        <v>1</v>
      </c>
    </row>
    <row r="2162" spans="2:8">
      <c r="B2162" t="s">
        <v>2815</v>
      </c>
      <c r="C2162" t="s">
        <v>509</v>
      </c>
      <c r="D2162" t="s">
        <v>510</v>
      </c>
      <c r="E2162" t="s">
        <v>511</v>
      </c>
      <c r="F2162" s="8">
        <v>1</v>
      </c>
      <c r="G2162">
        <v>1</v>
      </c>
      <c r="H2162">
        <v>1</v>
      </c>
    </row>
    <row r="2163" spans="2:8">
      <c r="B2163" t="s">
        <v>2815</v>
      </c>
      <c r="C2163" t="s">
        <v>278</v>
      </c>
      <c r="D2163" t="s">
        <v>62</v>
      </c>
      <c r="E2163" t="s">
        <v>63</v>
      </c>
      <c r="F2163" s="8">
        <v>1</v>
      </c>
      <c r="G2163">
        <v>1</v>
      </c>
      <c r="H2163">
        <v>1</v>
      </c>
    </row>
    <row r="2164" spans="2:8">
      <c r="B2164" t="s">
        <v>2815</v>
      </c>
      <c r="C2164" t="s">
        <v>279</v>
      </c>
      <c r="D2164" t="s">
        <v>16</v>
      </c>
      <c r="E2164" t="s">
        <v>68</v>
      </c>
      <c r="F2164" s="8">
        <v>1</v>
      </c>
      <c r="G2164">
        <v>1</v>
      </c>
      <c r="H2164">
        <v>1</v>
      </c>
    </row>
    <row r="2165" spans="2:8">
      <c r="B2165" t="s">
        <v>2815</v>
      </c>
      <c r="C2165" t="s">
        <v>280</v>
      </c>
      <c r="D2165" t="s">
        <v>55</v>
      </c>
      <c r="E2165" t="s">
        <v>67</v>
      </c>
      <c r="F2165" s="8">
        <v>0.97699999999999998</v>
      </c>
      <c r="G2165">
        <v>1</v>
      </c>
      <c r="H2165">
        <v>1</v>
      </c>
    </row>
    <row r="2166" spans="2:8">
      <c r="B2166" t="s">
        <v>2815</v>
      </c>
      <c r="D2166" t="s">
        <v>11</v>
      </c>
      <c r="E2166" t="s">
        <v>67</v>
      </c>
      <c r="F2166" s="8">
        <v>1.4999999999999999E-2</v>
      </c>
    </row>
    <row r="2167" spans="2:8">
      <c r="B2167" t="s">
        <v>2815</v>
      </c>
      <c r="D2167" t="s">
        <v>32</v>
      </c>
      <c r="E2167" t="s">
        <v>67</v>
      </c>
      <c r="F2167" s="8">
        <v>7.0000000000000001E-3</v>
      </c>
    </row>
    <row r="2168" spans="2:8">
      <c r="B2168" t="s">
        <v>2815</v>
      </c>
      <c r="C2168" t="s">
        <v>281</v>
      </c>
      <c r="D2168" t="s">
        <v>118</v>
      </c>
      <c r="E2168" t="s">
        <v>66</v>
      </c>
      <c r="F2168" s="8">
        <v>0.85499999999999998</v>
      </c>
      <c r="G2168">
        <v>1</v>
      </c>
      <c r="H2168">
        <v>1</v>
      </c>
    </row>
    <row r="2169" spans="2:8">
      <c r="B2169" t="s">
        <v>2815</v>
      </c>
      <c r="D2169" t="s">
        <v>15</v>
      </c>
      <c r="E2169" t="s">
        <v>66</v>
      </c>
      <c r="F2169">
        <v>0.121</v>
      </c>
    </row>
    <row r="2170" spans="2:8">
      <c r="B2170" t="s">
        <v>2815</v>
      </c>
      <c r="D2170" t="s">
        <v>6</v>
      </c>
      <c r="E2170" t="s">
        <v>66</v>
      </c>
      <c r="F2170">
        <v>2.4E-2</v>
      </c>
    </row>
    <row r="2171" spans="2:8">
      <c r="B2171" t="s">
        <v>2815</v>
      </c>
      <c r="C2171" t="s">
        <v>282</v>
      </c>
      <c r="D2171" t="s">
        <v>5</v>
      </c>
      <c r="E2171" t="s">
        <v>69</v>
      </c>
      <c r="F2171">
        <v>1</v>
      </c>
      <c r="G2171">
        <v>1</v>
      </c>
      <c r="H2171">
        <v>1</v>
      </c>
    </row>
    <row r="2172" spans="2:8">
      <c r="B2172" t="s">
        <v>2815</v>
      </c>
      <c r="C2172" t="s">
        <v>428</v>
      </c>
      <c r="D2172" t="s">
        <v>27</v>
      </c>
      <c r="E2172" t="s">
        <v>429</v>
      </c>
      <c r="F2172">
        <v>1</v>
      </c>
      <c r="G2172">
        <v>1</v>
      </c>
      <c r="H2172">
        <v>1</v>
      </c>
    </row>
    <row r="2173" spans="2:8">
      <c r="B2173" t="s">
        <v>2815</v>
      </c>
      <c r="C2173" t="s">
        <v>284</v>
      </c>
      <c r="D2173" t="s">
        <v>30</v>
      </c>
      <c r="E2173" t="s">
        <v>72</v>
      </c>
      <c r="F2173">
        <v>1</v>
      </c>
      <c r="G2173">
        <v>1</v>
      </c>
      <c r="H2173">
        <v>1</v>
      </c>
    </row>
    <row r="2174" spans="2:8">
      <c r="B2174" t="s">
        <v>2815</v>
      </c>
      <c r="C2174" t="s">
        <v>285</v>
      </c>
      <c r="D2174" t="s">
        <v>39</v>
      </c>
      <c r="E2174" t="s">
        <v>70</v>
      </c>
      <c r="F2174">
        <v>0.99</v>
      </c>
      <c r="G2174">
        <v>1</v>
      </c>
      <c r="H2174">
        <v>1</v>
      </c>
    </row>
    <row r="2175" spans="2:8">
      <c r="B2175" t="s">
        <v>2815</v>
      </c>
      <c r="D2175" t="s">
        <v>19</v>
      </c>
      <c r="E2175" t="s">
        <v>70</v>
      </c>
      <c r="F2175">
        <v>0.01</v>
      </c>
    </row>
    <row r="2176" spans="2:8">
      <c r="B2176" t="s">
        <v>2815</v>
      </c>
      <c r="C2176" t="s">
        <v>286</v>
      </c>
      <c r="D2176" t="s">
        <v>54</v>
      </c>
      <c r="E2176" t="s">
        <v>203</v>
      </c>
      <c r="F2176">
        <v>0.67400000000000004</v>
      </c>
      <c r="G2176">
        <v>1</v>
      </c>
      <c r="H2176">
        <v>1</v>
      </c>
    </row>
    <row r="2177" spans="2:8">
      <c r="B2177" t="s">
        <v>2815</v>
      </c>
      <c r="D2177" t="s">
        <v>41</v>
      </c>
      <c r="E2177" t="s">
        <v>203</v>
      </c>
      <c r="F2177">
        <v>0.157</v>
      </c>
    </row>
    <row r="2178" spans="2:8">
      <c r="B2178" t="s">
        <v>2815</v>
      </c>
      <c r="D2178" t="s">
        <v>34</v>
      </c>
      <c r="E2178" t="s">
        <v>203</v>
      </c>
      <c r="F2178">
        <v>9.9000000000000005E-2</v>
      </c>
    </row>
    <row r="2179" spans="2:8">
      <c r="B2179" t="s">
        <v>2815</v>
      </c>
      <c r="D2179" t="s">
        <v>58</v>
      </c>
      <c r="E2179" t="s">
        <v>203</v>
      </c>
      <c r="F2179">
        <v>6.7000000000000004E-2</v>
      </c>
    </row>
    <row r="2180" spans="2:8">
      <c r="B2180" t="s">
        <v>2815</v>
      </c>
      <c r="D2180" t="s">
        <v>38</v>
      </c>
      <c r="E2180" t="s">
        <v>203</v>
      </c>
      <c r="F2180">
        <v>3.0000000000000001E-3</v>
      </c>
    </row>
    <row r="2181" spans="2:8">
      <c r="B2181" t="s">
        <v>2815</v>
      </c>
      <c r="C2181" t="s">
        <v>287</v>
      </c>
      <c r="D2181" t="s">
        <v>53</v>
      </c>
      <c r="E2181" t="s">
        <v>130</v>
      </c>
      <c r="F2181">
        <v>1</v>
      </c>
      <c r="G2181">
        <v>1</v>
      </c>
      <c r="H2181">
        <v>1</v>
      </c>
    </row>
    <row r="2182" spans="2:8">
      <c r="B2182" t="s">
        <v>2815</v>
      </c>
      <c r="C2182" t="s">
        <v>516</v>
      </c>
      <c r="D2182" t="s">
        <v>510</v>
      </c>
      <c r="E2182" t="s">
        <v>517</v>
      </c>
      <c r="F2182">
        <v>1</v>
      </c>
      <c r="G2182">
        <v>1</v>
      </c>
      <c r="H2182">
        <v>1</v>
      </c>
    </row>
    <row r="2183" spans="2:8">
      <c r="B2183" t="s">
        <v>2815</v>
      </c>
      <c r="C2183" t="s">
        <v>519</v>
      </c>
      <c r="D2183" t="s">
        <v>503</v>
      </c>
      <c r="E2183" t="s">
        <v>520</v>
      </c>
      <c r="F2183">
        <v>1</v>
      </c>
      <c r="G2183">
        <v>1</v>
      </c>
      <c r="H2183">
        <v>1</v>
      </c>
    </row>
    <row r="2184" spans="2:8">
      <c r="B2184" t="s">
        <v>2815</v>
      </c>
      <c r="C2184" t="s">
        <v>289</v>
      </c>
      <c r="D2184" t="s">
        <v>62</v>
      </c>
      <c r="E2184" t="s">
        <v>74</v>
      </c>
      <c r="F2184">
        <v>1</v>
      </c>
      <c r="G2184">
        <v>1</v>
      </c>
      <c r="H2184">
        <v>1</v>
      </c>
    </row>
    <row r="2185" spans="2:8">
      <c r="B2185" t="s">
        <v>2815</v>
      </c>
      <c r="C2185" t="s">
        <v>290</v>
      </c>
      <c r="D2185" t="s">
        <v>55</v>
      </c>
      <c r="E2185" t="s">
        <v>137</v>
      </c>
      <c r="F2185">
        <v>1</v>
      </c>
      <c r="G2185">
        <v>1</v>
      </c>
      <c r="H2185">
        <v>1</v>
      </c>
    </row>
    <row r="2186" spans="2:8">
      <c r="B2186" t="s">
        <v>2815</v>
      </c>
      <c r="C2186" t="s">
        <v>292</v>
      </c>
      <c r="D2186" t="s">
        <v>5</v>
      </c>
      <c r="E2186" t="s">
        <v>140</v>
      </c>
      <c r="F2186">
        <v>1</v>
      </c>
      <c r="G2186">
        <v>1</v>
      </c>
      <c r="H2186">
        <v>1</v>
      </c>
    </row>
    <row r="2187" spans="2:8">
      <c r="B2187" t="s">
        <v>2815</v>
      </c>
      <c r="C2187" t="s">
        <v>296</v>
      </c>
      <c r="D2187" t="s">
        <v>34</v>
      </c>
      <c r="E2187" t="s">
        <v>143</v>
      </c>
      <c r="F2187">
        <v>1</v>
      </c>
      <c r="G2187">
        <v>1</v>
      </c>
      <c r="H2187">
        <v>1</v>
      </c>
    </row>
    <row r="2188" spans="2:8">
      <c r="B2188" t="s">
        <v>2815</v>
      </c>
      <c r="C2188" t="s">
        <v>297</v>
      </c>
      <c r="D2188" t="s">
        <v>39</v>
      </c>
      <c r="E2188" t="s">
        <v>138</v>
      </c>
      <c r="F2188">
        <v>1</v>
      </c>
      <c r="G2188">
        <v>1</v>
      </c>
      <c r="H2188">
        <v>1</v>
      </c>
    </row>
    <row r="2189" spans="2:8">
      <c r="B2189" t="s">
        <v>2815</v>
      </c>
      <c r="C2189" t="s">
        <v>522</v>
      </c>
      <c r="D2189" t="s">
        <v>503</v>
      </c>
      <c r="E2189" t="s">
        <v>523</v>
      </c>
      <c r="F2189">
        <v>1</v>
      </c>
      <c r="G2189">
        <v>1</v>
      </c>
      <c r="H2189">
        <v>1</v>
      </c>
    </row>
    <row r="2190" spans="2:8">
      <c r="B2190" t="s">
        <v>2815</v>
      </c>
      <c r="C2190" t="s">
        <v>300</v>
      </c>
      <c r="D2190" t="s">
        <v>16</v>
      </c>
      <c r="E2190" t="s">
        <v>128</v>
      </c>
      <c r="F2190">
        <v>1</v>
      </c>
      <c r="G2190">
        <v>1</v>
      </c>
      <c r="H2190">
        <v>1</v>
      </c>
    </row>
    <row r="2191" spans="2:8">
      <c r="B2191" t="s">
        <v>2815</v>
      </c>
      <c r="C2191" t="s">
        <v>302</v>
      </c>
      <c r="D2191" t="s">
        <v>53</v>
      </c>
      <c r="E2191" t="s">
        <v>124</v>
      </c>
      <c r="F2191">
        <v>1</v>
      </c>
      <c r="G2191">
        <v>1</v>
      </c>
      <c r="H2191">
        <v>1</v>
      </c>
    </row>
    <row r="2192" spans="2:8">
      <c r="B2192" t="s">
        <v>2815</v>
      </c>
      <c r="C2192" t="s">
        <v>304</v>
      </c>
      <c r="D2192" t="s">
        <v>5</v>
      </c>
      <c r="E2192" t="s">
        <v>127</v>
      </c>
      <c r="F2192">
        <v>1</v>
      </c>
      <c r="G2192">
        <v>1</v>
      </c>
      <c r="H2192">
        <v>1</v>
      </c>
    </row>
    <row r="2193" spans="2:8">
      <c r="B2193" t="s">
        <v>2815</v>
      </c>
      <c r="C2193" t="s">
        <v>306</v>
      </c>
      <c r="D2193" t="s">
        <v>39</v>
      </c>
      <c r="E2193" t="s">
        <v>126</v>
      </c>
      <c r="F2193">
        <v>1</v>
      </c>
      <c r="G2193">
        <v>1</v>
      </c>
      <c r="H2193">
        <v>1</v>
      </c>
    </row>
    <row r="2194" spans="2:8">
      <c r="B2194" t="s">
        <v>2815</v>
      </c>
      <c r="C2194" t="s">
        <v>307</v>
      </c>
      <c r="D2194" t="s">
        <v>58</v>
      </c>
      <c r="E2194" t="s">
        <v>123</v>
      </c>
      <c r="F2194">
        <v>0.90800000000000003</v>
      </c>
      <c r="G2194">
        <v>1</v>
      </c>
      <c r="H2194">
        <v>1</v>
      </c>
    </row>
    <row r="2195" spans="2:8">
      <c r="B2195" t="s">
        <v>2815</v>
      </c>
      <c r="D2195" t="s">
        <v>14</v>
      </c>
      <c r="E2195" t="s">
        <v>123</v>
      </c>
      <c r="F2195">
        <v>9.0999999999999998E-2</v>
      </c>
    </row>
    <row r="2196" spans="2:8">
      <c r="B2196" t="s">
        <v>2815</v>
      </c>
      <c r="D2196" t="s">
        <v>36</v>
      </c>
      <c r="E2196" t="s">
        <v>123</v>
      </c>
      <c r="F2196">
        <v>1E-3</v>
      </c>
    </row>
    <row r="2197" spans="2:8">
      <c r="B2197" t="s">
        <v>2815</v>
      </c>
      <c r="C2197" t="s">
        <v>308</v>
      </c>
      <c r="D2197" t="s">
        <v>57</v>
      </c>
      <c r="E2197" t="s">
        <v>132</v>
      </c>
      <c r="F2197">
        <v>1</v>
      </c>
      <c r="G2197">
        <v>1</v>
      </c>
      <c r="H2197">
        <v>1</v>
      </c>
    </row>
    <row r="2198" spans="2:8">
      <c r="B2198" t="s">
        <v>2815</v>
      </c>
      <c r="C2198" t="s">
        <v>314</v>
      </c>
      <c r="D2198" t="s">
        <v>41</v>
      </c>
      <c r="E2198" t="s">
        <v>42</v>
      </c>
      <c r="F2198">
        <v>1</v>
      </c>
      <c r="G2198">
        <v>1</v>
      </c>
      <c r="H2198">
        <v>1</v>
      </c>
    </row>
    <row r="2199" spans="2:8">
      <c r="B2199" t="s">
        <v>2815</v>
      </c>
      <c r="C2199" t="s">
        <v>315</v>
      </c>
      <c r="D2199" t="s">
        <v>5</v>
      </c>
      <c r="E2199" t="s">
        <v>22</v>
      </c>
      <c r="F2199">
        <v>1</v>
      </c>
      <c r="G2199">
        <v>1</v>
      </c>
      <c r="H2199">
        <v>1</v>
      </c>
    </row>
    <row r="2200" spans="2:8">
      <c r="B2200" t="s">
        <v>2815</v>
      </c>
      <c r="C2200" t="s">
        <v>316</v>
      </c>
      <c r="D2200" t="s">
        <v>43</v>
      </c>
      <c r="E2200" t="s">
        <v>44</v>
      </c>
      <c r="F2200">
        <v>1</v>
      </c>
      <c r="G2200">
        <v>1</v>
      </c>
      <c r="H2200">
        <v>1</v>
      </c>
    </row>
    <row r="2201" spans="2:8">
      <c r="B2201" t="s">
        <v>2815</v>
      </c>
      <c r="C2201" t="s">
        <v>317</v>
      </c>
      <c r="D2201" t="s">
        <v>58</v>
      </c>
      <c r="E2201" t="s">
        <v>51</v>
      </c>
      <c r="F2201">
        <v>0.99299999999999999</v>
      </c>
      <c r="G2201">
        <v>1</v>
      </c>
      <c r="H2201">
        <v>1</v>
      </c>
    </row>
    <row r="2202" spans="2:8">
      <c r="B2202" t="s">
        <v>2815</v>
      </c>
      <c r="D2202" t="s">
        <v>36</v>
      </c>
      <c r="E2202" t="s">
        <v>51</v>
      </c>
      <c r="F2202">
        <v>7.0000000000000001E-3</v>
      </c>
    </row>
    <row r="2203" spans="2:8">
      <c r="B2203" t="s">
        <v>2815</v>
      </c>
      <c r="C2203" t="s">
        <v>318</v>
      </c>
      <c r="D2203" t="s">
        <v>45</v>
      </c>
      <c r="E2203" t="s">
        <v>46</v>
      </c>
      <c r="F2203">
        <v>1</v>
      </c>
      <c r="G2203">
        <v>1</v>
      </c>
      <c r="H2203">
        <v>1</v>
      </c>
    </row>
    <row r="2204" spans="2:8">
      <c r="B2204" t="s">
        <v>2815</v>
      </c>
      <c r="C2204" t="s">
        <v>319</v>
      </c>
      <c r="D2204" t="s">
        <v>34</v>
      </c>
      <c r="E2204" t="s">
        <v>35</v>
      </c>
      <c r="F2204">
        <v>1</v>
      </c>
      <c r="G2204">
        <v>1</v>
      </c>
      <c r="H2204">
        <v>1</v>
      </c>
    </row>
    <row r="2205" spans="2:8">
      <c r="B2205" t="s">
        <v>2815</v>
      </c>
      <c r="C2205" t="s">
        <v>320</v>
      </c>
      <c r="D2205" t="s">
        <v>39</v>
      </c>
      <c r="E2205" t="s">
        <v>25</v>
      </c>
      <c r="F2205">
        <v>1</v>
      </c>
      <c r="G2205">
        <v>1</v>
      </c>
      <c r="H2205">
        <v>1</v>
      </c>
    </row>
    <row r="2206" spans="2:8">
      <c r="B2206" t="s">
        <v>3354</v>
      </c>
      <c r="C2206" t="s">
        <v>251</v>
      </c>
      <c r="D2206" t="s">
        <v>5</v>
      </c>
      <c r="E2206" t="s">
        <v>194</v>
      </c>
      <c r="F2206" s="48">
        <v>1</v>
      </c>
      <c r="G2206">
        <v>1</v>
      </c>
      <c r="H2206">
        <v>1</v>
      </c>
    </row>
    <row r="2207" spans="2:8">
      <c r="B2207" t="s">
        <v>3354</v>
      </c>
      <c r="C2207" t="s">
        <v>254</v>
      </c>
      <c r="D2207" t="s">
        <v>52</v>
      </c>
      <c r="E2207" t="s">
        <v>190</v>
      </c>
      <c r="F2207">
        <v>1</v>
      </c>
      <c r="G2207">
        <v>1</v>
      </c>
      <c r="H2207">
        <v>1</v>
      </c>
    </row>
    <row r="2208" spans="2:8">
      <c r="B2208" t="s">
        <v>3354</v>
      </c>
      <c r="C2208" t="s">
        <v>256</v>
      </c>
      <c r="D2208" t="s">
        <v>39</v>
      </c>
      <c r="E2208" t="s">
        <v>192</v>
      </c>
      <c r="F2208" s="48">
        <v>1</v>
      </c>
      <c r="G2208">
        <v>1</v>
      </c>
      <c r="H2208">
        <v>1</v>
      </c>
    </row>
    <row r="2209" spans="2:8">
      <c r="B2209" t="s">
        <v>3354</v>
      </c>
      <c r="C2209" t="s">
        <v>257</v>
      </c>
      <c r="D2209" t="s">
        <v>41</v>
      </c>
      <c r="E2209" t="s">
        <v>193</v>
      </c>
      <c r="F2209" s="48">
        <v>0.999</v>
      </c>
      <c r="G2209">
        <v>1</v>
      </c>
      <c r="H2209">
        <v>1</v>
      </c>
    </row>
    <row r="2210" spans="2:8">
      <c r="B2210" t="s">
        <v>3354</v>
      </c>
      <c r="D2210" t="s">
        <v>58</v>
      </c>
      <c r="E2210" t="s">
        <v>193</v>
      </c>
      <c r="F2210" s="48">
        <v>1E-3</v>
      </c>
    </row>
    <row r="2211" spans="2:8">
      <c r="B2211" t="s">
        <v>3354</v>
      </c>
      <c r="C2211" t="s">
        <v>258</v>
      </c>
      <c r="D2211" t="s">
        <v>55</v>
      </c>
      <c r="E2211" t="s">
        <v>146</v>
      </c>
      <c r="F2211" s="48">
        <v>0.96299999999999997</v>
      </c>
      <c r="G2211">
        <v>1</v>
      </c>
      <c r="H2211">
        <v>1</v>
      </c>
    </row>
    <row r="2212" spans="2:8">
      <c r="B2212" t="s">
        <v>3354</v>
      </c>
      <c r="D2212" t="s">
        <v>17</v>
      </c>
      <c r="E2212" t="s">
        <v>146</v>
      </c>
      <c r="F2212" s="48">
        <v>3.6999999999999998E-2</v>
      </c>
    </row>
    <row r="2213" spans="2:8">
      <c r="B2213" t="s">
        <v>3354</v>
      </c>
      <c r="C2213" t="s">
        <v>260</v>
      </c>
      <c r="D2213" t="s">
        <v>5</v>
      </c>
      <c r="E2213" t="s">
        <v>149</v>
      </c>
      <c r="F2213">
        <v>1</v>
      </c>
      <c r="G2213">
        <v>1</v>
      </c>
      <c r="H2213">
        <v>1</v>
      </c>
    </row>
    <row r="2214" spans="2:8">
      <c r="B2214" t="s">
        <v>3354</v>
      </c>
      <c r="C2214" t="s">
        <v>263</v>
      </c>
      <c r="D2214" t="s">
        <v>52</v>
      </c>
      <c r="E2214" t="s">
        <v>145</v>
      </c>
      <c r="F2214">
        <v>1</v>
      </c>
      <c r="G2214">
        <v>1</v>
      </c>
      <c r="H2214">
        <v>1</v>
      </c>
    </row>
    <row r="2215" spans="2:8">
      <c r="B2215" t="s">
        <v>3354</v>
      </c>
      <c r="C2215" t="s">
        <v>264</v>
      </c>
      <c r="D2215" t="s">
        <v>34</v>
      </c>
      <c r="E2215" t="s">
        <v>152</v>
      </c>
      <c r="F2215">
        <v>1</v>
      </c>
      <c r="G2215">
        <v>1</v>
      </c>
      <c r="H2215">
        <v>1</v>
      </c>
    </row>
    <row r="2216" spans="2:8">
      <c r="B2216" t="s">
        <v>3354</v>
      </c>
      <c r="C2216" t="s">
        <v>265</v>
      </c>
      <c r="D2216" t="s">
        <v>39</v>
      </c>
      <c r="E2216" t="s">
        <v>147</v>
      </c>
      <c r="F2216">
        <v>1</v>
      </c>
      <c r="G2216">
        <v>1</v>
      </c>
      <c r="H2216">
        <v>1</v>
      </c>
    </row>
    <row r="2217" spans="2:8">
      <c r="B2217" t="s">
        <v>3354</v>
      </c>
      <c r="C2217" t="s">
        <v>266</v>
      </c>
      <c r="D2217" t="s">
        <v>41</v>
      </c>
      <c r="E2217" t="s">
        <v>148</v>
      </c>
      <c r="F2217">
        <v>0.90600000000000003</v>
      </c>
      <c r="G2217">
        <v>1</v>
      </c>
      <c r="H2217">
        <v>1</v>
      </c>
    </row>
    <row r="2218" spans="2:8">
      <c r="B2218" t="s">
        <v>3354</v>
      </c>
      <c r="D2218" t="s">
        <v>58</v>
      </c>
      <c r="E2218" t="s">
        <v>148</v>
      </c>
      <c r="F2218">
        <v>5.0999999999999997E-2</v>
      </c>
    </row>
    <row r="2219" spans="2:8">
      <c r="B2219" t="s">
        <v>3354</v>
      </c>
      <c r="D2219" t="s">
        <v>43</v>
      </c>
      <c r="E2219" t="s">
        <v>148</v>
      </c>
      <c r="F2219">
        <v>4.2999999999999997E-2</v>
      </c>
    </row>
    <row r="2220" spans="2:8">
      <c r="B2220" t="s">
        <v>3354</v>
      </c>
      <c r="C2220" t="s">
        <v>506</v>
      </c>
      <c r="D2220" t="s">
        <v>503</v>
      </c>
      <c r="E2220" t="s">
        <v>507</v>
      </c>
      <c r="F2220">
        <v>1</v>
      </c>
      <c r="G2220">
        <v>1</v>
      </c>
      <c r="H2220">
        <v>1</v>
      </c>
    </row>
    <row r="2221" spans="2:8">
      <c r="B2221" t="s">
        <v>3354</v>
      </c>
      <c r="C2221" t="s">
        <v>268</v>
      </c>
      <c r="D2221" t="s">
        <v>6</v>
      </c>
      <c r="E2221" t="s">
        <v>8</v>
      </c>
      <c r="F2221">
        <v>1</v>
      </c>
      <c r="G2221">
        <v>1</v>
      </c>
      <c r="H2221">
        <v>1</v>
      </c>
    </row>
    <row r="2222" spans="2:8">
      <c r="B2222" t="s">
        <v>3354</v>
      </c>
      <c r="C2222" t="s">
        <v>271</v>
      </c>
      <c r="D2222" t="s">
        <v>30</v>
      </c>
      <c r="E2222" t="s">
        <v>31</v>
      </c>
      <c r="F2222">
        <v>1</v>
      </c>
      <c r="G2222">
        <v>1</v>
      </c>
      <c r="H2222">
        <v>1</v>
      </c>
    </row>
    <row r="2223" spans="2:8">
      <c r="B2223" t="s">
        <v>3354</v>
      </c>
      <c r="C2223" t="s">
        <v>272</v>
      </c>
      <c r="D2223" t="s">
        <v>39</v>
      </c>
      <c r="E2223" t="s">
        <v>26</v>
      </c>
      <c r="F2223">
        <v>1</v>
      </c>
      <c r="G2223">
        <v>1</v>
      </c>
      <c r="H2223">
        <v>1</v>
      </c>
    </row>
    <row r="2224" spans="2:8">
      <c r="B2224" t="s">
        <v>3354</v>
      </c>
      <c r="C2224" t="s">
        <v>273</v>
      </c>
      <c r="D2224" t="s">
        <v>48</v>
      </c>
      <c r="E2224" t="s">
        <v>49</v>
      </c>
      <c r="F2224">
        <v>1</v>
      </c>
      <c r="G2224">
        <v>1</v>
      </c>
      <c r="H2224">
        <v>1</v>
      </c>
    </row>
    <row r="2225" spans="2:8">
      <c r="B2225" t="s">
        <v>3354</v>
      </c>
      <c r="C2225" t="s">
        <v>274</v>
      </c>
      <c r="D2225" t="s">
        <v>58</v>
      </c>
      <c r="E2225" t="s">
        <v>21</v>
      </c>
      <c r="F2225">
        <v>1</v>
      </c>
      <c r="G2225">
        <v>1</v>
      </c>
      <c r="H2225">
        <v>1</v>
      </c>
    </row>
    <row r="2226" spans="2:8">
      <c r="B2226" t="s">
        <v>3354</v>
      </c>
      <c r="C2226" t="s">
        <v>275</v>
      </c>
      <c r="D2226" t="s">
        <v>20</v>
      </c>
      <c r="E2226" t="s">
        <v>206</v>
      </c>
      <c r="F2226">
        <v>1</v>
      </c>
      <c r="G2226">
        <v>1</v>
      </c>
      <c r="H2226">
        <v>1</v>
      </c>
    </row>
    <row r="2227" spans="2:8">
      <c r="B2227" t="s">
        <v>3354</v>
      </c>
      <c r="C2227" t="s">
        <v>276</v>
      </c>
      <c r="D2227" t="s">
        <v>41</v>
      </c>
      <c r="E2227" t="s">
        <v>207</v>
      </c>
      <c r="F2227">
        <v>1</v>
      </c>
      <c r="G2227">
        <v>1</v>
      </c>
      <c r="H2227">
        <v>1</v>
      </c>
    </row>
    <row r="2228" spans="2:8">
      <c r="B2228" t="s">
        <v>3354</v>
      </c>
      <c r="C2228" t="s">
        <v>509</v>
      </c>
      <c r="D2228" t="s">
        <v>510</v>
      </c>
      <c r="E2228" t="s">
        <v>511</v>
      </c>
      <c r="F2228">
        <v>1</v>
      </c>
      <c r="G2228">
        <v>1</v>
      </c>
      <c r="H2228">
        <v>1</v>
      </c>
    </row>
    <row r="2229" spans="2:8">
      <c r="B2229" t="s">
        <v>3354</v>
      </c>
      <c r="C2229" t="s">
        <v>513</v>
      </c>
      <c r="D2229" t="s">
        <v>503</v>
      </c>
      <c r="E2229" t="s">
        <v>514</v>
      </c>
      <c r="F2229">
        <v>1</v>
      </c>
      <c r="G2229">
        <v>1</v>
      </c>
      <c r="H2229">
        <v>1</v>
      </c>
    </row>
    <row r="2230" spans="2:8">
      <c r="B2230" t="s">
        <v>3354</v>
      </c>
      <c r="C2230" t="s">
        <v>278</v>
      </c>
      <c r="D2230" t="s">
        <v>62</v>
      </c>
      <c r="E2230" t="s">
        <v>63</v>
      </c>
      <c r="F2230">
        <v>1</v>
      </c>
      <c r="G2230">
        <v>1</v>
      </c>
      <c r="H2230">
        <v>1</v>
      </c>
    </row>
    <row r="2231" spans="2:8">
      <c r="B2231" t="s">
        <v>3354</v>
      </c>
      <c r="C2231" t="s">
        <v>279</v>
      </c>
      <c r="D2231" t="s">
        <v>16</v>
      </c>
      <c r="E2231" t="s">
        <v>68</v>
      </c>
      <c r="F2231">
        <v>1</v>
      </c>
      <c r="G2231">
        <v>1</v>
      </c>
      <c r="H2231">
        <v>1</v>
      </c>
    </row>
    <row r="2232" spans="2:8">
      <c r="B2232" t="s">
        <v>3354</v>
      </c>
      <c r="C2232" t="s">
        <v>280</v>
      </c>
      <c r="D2232" t="s">
        <v>37</v>
      </c>
      <c r="E2232" t="s">
        <v>67</v>
      </c>
      <c r="F2232">
        <v>0.44400000000000001</v>
      </c>
      <c r="G2232">
        <v>1</v>
      </c>
      <c r="H2232">
        <v>1</v>
      </c>
    </row>
    <row r="2233" spans="2:8">
      <c r="B2233" t="s">
        <v>3354</v>
      </c>
      <c r="D2233" t="s">
        <v>32</v>
      </c>
      <c r="E2233" t="s">
        <v>67</v>
      </c>
      <c r="F2233">
        <v>0.374</v>
      </c>
    </row>
    <row r="2234" spans="2:8">
      <c r="B2234" t="s">
        <v>3354</v>
      </c>
      <c r="D2234" t="s">
        <v>11</v>
      </c>
      <c r="E2234" t="s">
        <v>67</v>
      </c>
      <c r="F2234">
        <v>0.182</v>
      </c>
    </row>
    <row r="2235" spans="2:8">
      <c r="B2235" t="s">
        <v>3354</v>
      </c>
      <c r="C2235" t="s">
        <v>281</v>
      </c>
      <c r="D2235" t="s">
        <v>118</v>
      </c>
      <c r="E2235" t="s">
        <v>66</v>
      </c>
      <c r="F2235">
        <v>0.61</v>
      </c>
      <c r="G2235">
        <v>1</v>
      </c>
      <c r="H2235">
        <v>1</v>
      </c>
    </row>
    <row r="2236" spans="2:8">
      <c r="B2236" t="s">
        <v>3354</v>
      </c>
      <c r="D2236" t="s">
        <v>6</v>
      </c>
      <c r="E2236" t="s">
        <v>66</v>
      </c>
      <c r="F2236" s="48">
        <v>0.39</v>
      </c>
    </row>
    <row r="2237" spans="2:8">
      <c r="B2237" t="s">
        <v>3354</v>
      </c>
      <c r="C2237" t="s">
        <v>282</v>
      </c>
      <c r="D2237" t="s">
        <v>5</v>
      </c>
      <c r="E2237" t="s">
        <v>69</v>
      </c>
      <c r="F2237" s="48">
        <v>1</v>
      </c>
      <c r="G2237">
        <v>1</v>
      </c>
      <c r="H2237">
        <v>1</v>
      </c>
    </row>
    <row r="2238" spans="2:8">
      <c r="B2238" t="s">
        <v>3354</v>
      </c>
      <c r="C2238" t="s">
        <v>285</v>
      </c>
      <c r="D2238" t="s">
        <v>39</v>
      </c>
      <c r="E2238" t="s">
        <v>70</v>
      </c>
      <c r="F2238" s="48">
        <v>0.997</v>
      </c>
      <c r="G2238">
        <v>1</v>
      </c>
      <c r="H2238">
        <v>1</v>
      </c>
    </row>
    <row r="2239" spans="2:8">
      <c r="B2239" t="s">
        <v>3354</v>
      </c>
      <c r="D2239" t="s">
        <v>57</v>
      </c>
      <c r="E2239" t="s">
        <v>70</v>
      </c>
      <c r="F2239">
        <v>2E-3</v>
      </c>
    </row>
    <row r="2240" spans="2:8">
      <c r="B2240" t="s">
        <v>3354</v>
      </c>
      <c r="D2240" t="s">
        <v>19</v>
      </c>
      <c r="E2240" t="s">
        <v>70</v>
      </c>
      <c r="F2240">
        <v>1E-3</v>
      </c>
    </row>
    <row r="2241" spans="2:8">
      <c r="B2241" t="s">
        <v>3354</v>
      </c>
      <c r="C2241" t="s">
        <v>286</v>
      </c>
      <c r="D2241" t="s">
        <v>41</v>
      </c>
      <c r="E2241" t="s">
        <v>203</v>
      </c>
      <c r="F2241">
        <v>0.67400000000000004</v>
      </c>
      <c r="G2241">
        <v>1</v>
      </c>
      <c r="H2241">
        <v>1</v>
      </c>
    </row>
    <row r="2242" spans="2:8">
      <c r="B2242" t="s">
        <v>3354</v>
      </c>
      <c r="D2242" t="s">
        <v>58</v>
      </c>
      <c r="E2242" t="s">
        <v>203</v>
      </c>
      <c r="F2242" s="48">
        <v>0.252</v>
      </c>
    </row>
    <row r="2243" spans="2:8">
      <c r="B2243" t="s">
        <v>3354</v>
      </c>
      <c r="D2243" t="s">
        <v>50</v>
      </c>
      <c r="E2243" t="s">
        <v>203</v>
      </c>
      <c r="F2243" s="48">
        <v>3.2000000000000001E-2</v>
      </c>
    </row>
    <row r="2244" spans="2:8">
      <c r="B2244" t="s">
        <v>3354</v>
      </c>
      <c r="D2244" t="s">
        <v>34</v>
      </c>
      <c r="E2244" t="s">
        <v>203</v>
      </c>
      <c r="F2244" s="48">
        <v>2.5999999999999999E-2</v>
      </c>
    </row>
    <row r="2245" spans="2:8">
      <c r="B2245" t="s">
        <v>3354</v>
      </c>
      <c r="D2245" t="s">
        <v>54</v>
      </c>
      <c r="E2245" t="s">
        <v>203</v>
      </c>
      <c r="F2245">
        <v>7.0000000000000001E-3</v>
      </c>
    </row>
    <row r="2246" spans="2:8">
      <c r="B2246" t="s">
        <v>3354</v>
      </c>
      <c r="D2246" t="s">
        <v>52</v>
      </c>
      <c r="E2246" t="s">
        <v>203</v>
      </c>
      <c r="F2246">
        <v>5.0000000000000001E-3</v>
      </c>
    </row>
    <row r="2247" spans="2:8">
      <c r="B2247" t="s">
        <v>3354</v>
      </c>
      <c r="D2247" t="s">
        <v>43</v>
      </c>
      <c r="E2247" t="s">
        <v>203</v>
      </c>
      <c r="F2247">
        <v>3.0000000000000001E-3</v>
      </c>
    </row>
    <row r="2248" spans="2:8">
      <c r="B2248" t="s">
        <v>3354</v>
      </c>
      <c r="C2248" t="s">
        <v>287</v>
      </c>
      <c r="D2248" t="s">
        <v>53</v>
      </c>
      <c r="E2248" t="s">
        <v>130</v>
      </c>
      <c r="F2248">
        <v>1</v>
      </c>
      <c r="G2248">
        <v>1</v>
      </c>
      <c r="H2248">
        <v>1</v>
      </c>
    </row>
    <row r="2249" spans="2:8">
      <c r="B2249" t="s">
        <v>3354</v>
      </c>
      <c r="C2249" t="s">
        <v>516</v>
      </c>
      <c r="D2249" t="s">
        <v>510</v>
      </c>
      <c r="E2249" t="s">
        <v>517</v>
      </c>
      <c r="F2249">
        <v>1</v>
      </c>
      <c r="G2249">
        <v>1</v>
      </c>
      <c r="H2249">
        <v>1</v>
      </c>
    </row>
    <row r="2250" spans="2:8">
      <c r="B2250" t="s">
        <v>3354</v>
      </c>
      <c r="C2250" t="s">
        <v>519</v>
      </c>
      <c r="D2250" t="s">
        <v>503</v>
      </c>
      <c r="E2250" t="s">
        <v>520</v>
      </c>
      <c r="F2250">
        <v>1</v>
      </c>
      <c r="G2250">
        <v>1</v>
      </c>
      <c r="H2250">
        <v>1</v>
      </c>
    </row>
    <row r="2251" spans="2:8">
      <c r="B2251" t="s">
        <v>3354</v>
      </c>
      <c r="C2251" t="s">
        <v>289</v>
      </c>
      <c r="D2251" t="s">
        <v>62</v>
      </c>
      <c r="E2251" t="s">
        <v>74</v>
      </c>
      <c r="F2251">
        <v>1</v>
      </c>
      <c r="G2251">
        <v>1</v>
      </c>
      <c r="H2251">
        <v>1</v>
      </c>
    </row>
    <row r="2252" spans="2:8">
      <c r="B2252" t="s">
        <v>3354</v>
      </c>
      <c r="C2252" t="s">
        <v>290</v>
      </c>
      <c r="D2252" t="s">
        <v>55</v>
      </c>
      <c r="E2252" t="s">
        <v>137</v>
      </c>
      <c r="F2252">
        <v>0.92700000000000005</v>
      </c>
      <c r="G2252">
        <v>1</v>
      </c>
      <c r="H2252">
        <v>1</v>
      </c>
    </row>
    <row r="2253" spans="2:8">
      <c r="B2253" t="s">
        <v>3354</v>
      </c>
      <c r="D2253" t="s">
        <v>17</v>
      </c>
      <c r="E2253" t="s">
        <v>137</v>
      </c>
      <c r="F2253">
        <v>7.2999999999999995E-2</v>
      </c>
    </row>
    <row r="2254" spans="2:8">
      <c r="B2254" t="s">
        <v>3354</v>
      </c>
      <c r="C2254" t="s">
        <v>291</v>
      </c>
      <c r="D2254" t="s">
        <v>6</v>
      </c>
      <c r="E2254" t="s">
        <v>135</v>
      </c>
      <c r="F2254">
        <v>1</v>
      </c>
      <c r="G2254">
        <v>1</v>
      </c>
      <c r="H2254">
        <v>1</v>
      </c>
    </row>
    <row r="2255" spans="2:8">
      <c r="B2255" t="s">
        <v>3354</v>
      </c>
      <c r="C2255" t="s">
        <v>292</v>
      </c>
      <c r="D2255" t="s">
        <v>5</v>
      </c>
      <c r="E2255" t="s">
        <v>140</v>
      </c>
      <c r="F2255">
        <v>1</v>
      </c>
      <c r="G2255">
        <v>1</v>
      </c>
      <c r="H2255">
        <v>1</v>
      </c>
    </row>
    <row r="2256" spans="2:8">
      <c r="B2256" t="s">
        <v>3354</v>
      </c>
      <c r="C2256" t="s">
        <v>295</v>
      </c>
      <c r="D2256" t="s">
        <v>52</v>
      </c>
      <c r="E2256" t="s">
        <v>136</v>
      </c>
      <c r="F2256">
        <v>1</v>
      </c>
      <c r="G2256">
        <v>1</v>
      </c>
      <c r="H2256">
        <v>1</v>
      </c>
    </row>
    <row r="2257" spans="2:8">
      <c r="B2257" t="s">
        <v>3354</v>
      </c>
      <c r="C2257" t="s">
        <v>296</v>
      </c>
      <c r="D2257" t="s">
        <v>34</v>
      </c>
      <c r="E2257" t="s">
        <v>143</v>
      </c>
      <c r="F2257">
        <v>1</v>
      </c>
      <c r="G2257">
        <v>1</v>
      </c>
      <c r="H2257">
        <v>1</v>
      </c>
    </row>
    <row r="2258" spans="2:8">
      <c r="B2258" t="s">
        <v>3354</v>
      </c>
      <c r="C2258" t="s">
        <v>297</v>
      </c>
      <c r="D2258" t="s">
        <v>39</v>
      </c>
      <c r="E2258" t="s">
        <v>138</v>
      </c>
      <c r="F2258">
        <v>1</v>
      </c>
      <c r="G2258">
        <v>1</v>
      </c>
      <c r="H2258">
        <v>1</v>
      </c>
    </row>
    <row r="2259" spans="2:8">
      <c r="B2259" t="s">
        <v>3354</v>
      </c>
      <c r="C2259" t="s">
        <v>298</v>
      </c>
      <c r="D2259" t="s">
        <v>41</v>
      </c>
      <c r="E2259" t="s">
        <v>139</v>
      </c>
      <c r="F2259">
        <v>1</v>
      </c>
      <c r="G2259">
        <v>1</v>
      </c>
      <c r="H2259">
        <v>1</v>
      </c>
    </row>
    <row r="2260" spans="2:8">
      <c r="B2260" t="s">
        <v>3354</v>
      </c>
      <c r="C2260" t="s">
        <v>522</v>
      </c>
      <c r="D2260" t="s">
        <v>503</v>
      </c>
      <c r="E2260" t="s">
        <v>523</v>
      </c>
      <c r="F2260">
        <v>1</v>
      </c>
      <c r="G2260">
        <v>1</v>
      </c>
      <c r="H2260">
        <v>1</v>
      </c>
    </row>
    <row r="2261" spans="2:8">
      <c r="B2261" t="s">
        <v>3354</v>
      </c>
      <c r="C2261" t="s">
        <v>300</v>
      </c>
      <c r="D2261" t="s">
        <v>16</v>
      </c>
      <c r="E2261" t="s">
        <v>128</v>
      </c>
      <c r="F2261">
        <v>1</v>
      </c>
      <c r="G2261">
        <v>1</v>
      </c>
      <c r="H2261">
        <v>1</v>
      </c>
    </row>
    <row r="2262" spans="2:8">
      <c r="B2262" t="s">
        <v>3354</v>
      </c>
      <c r="C2262" t="s">
        <v>302</v>
      </c>
      <c r="D2262" t="s">
        <v>6</v>
      </c>
      <c r="E2262" t="s">
        <v>124</v>
      </c>
      <c r="F2262">
        <v>1</v>
      </c>
      <c r="G2262">
        <v>1</v>
      </c>
      <c r="H2262">
        <v>1</v>
      </c>
    </row>
    <row r="2263" spans="2:8">
      <c r="B2263" t="s">
        <v>3354</v>
      </c>
      <c r="C2263" t="s">
        <v>303</v>
      </c>
      <c r="D2263" t="s">
        <v>19</v>
      </c>
      <c r="E2263" t="s">
        <v>131</v>
      </c>
      <c r="F2263">
        <v>1</v>
      </c>
      <c r="G2263">
        <v>1</v>
      </c>
      <c r="H2263">
        <v>1</v>
      </c>
    </row>
    <row r="2264" spans="2:8">
      <c r="B2264" t="s">
        <v>3354</v>
      </c>
      <c r="C2264" t="s">
        <v>304</v>
      </c>
      <c r="D2264" t="s">
        <v>5</v>
      </c>
      <c r="E2264" t="s">
        <v>127</v>
      </c>
      <c r="F2264">
        <v>1</v>
      </c>
      <c r="G2264">
        <v>1</v>
      </c>
      <c r="H2264">
        <v>1</v>
      </c>
    </row>
    <row r="2265" spans="2:8">
      <c r="B2265" t="s">
        <v>3354</v>
      </c>
      <c r="C2265" t="s">
        <v>306</v>
      </c>
      <c r="D2265" t="s">
        <v>39</v>
      </c>
      <c r="E2265" t="s">
        <v>126</v>
      </c>
      <c r="F2265">
        <v>1</v>
      </c>
      <c r="G2265">
        <v>1</v>
      </c>
      <c r="H2265">
        <v>1</v>
      </c>
    </row>
    <row r="2266" spans="2:8">
      <c r="B2266" t="s">
        <v>3354</v>
      </c>
      <c r="C2266" t="s">
        <v>307</v>
      </c>
      <c r="D2266" t="s">
        <v>20</v>
      </c>
      <c r="E2266" t="s">
        <v>123</v>
      </c>
      <c r="F2266">
        <v>0.624</v>
      </c>
      <c r="G2266">
        <v>1</v>
      </c>
      <c r="H2266">
        <v>1</v>
      </c>
    </row>
    <row r="2267" spans="2:8">
      <c r="B2267" t="s">
        <v>3354</v>
      </c>
      <c r="D2267" t="s">
        <v>58</v>
      </c>
      <c r="E2267" t="s">
        <v>123</v>
      </c>
      <c r="F2267">
        <v>0.35299999999999998</v>
      </c>
    </row>
    <row r="2268" spans="2:8">
      <c r="B2268" t="s">
        <v>3354</v>
      </c>
      <c r="D2268" t="s">
        <v>40</v>
      </c>
      <c r="E2268" t="s">
        <v>123</v>
      </c>
      <c r="F2268">
        <v>2.1999999999999999E-2</v>
      </c>
    </row>
    <row r="2269" spans="2:8">
      <c r="B2269" t="s">
        <v>3354</v>
      </c>
      <c r="C2269" t="s">
        <v>308</v>
      </c>
      <c r="D2269" t="s">
        <v>57</v>
      </c>
      <c r="E2269" t="s">
        <v>132</v>
      </c>
      <c r="F2269">
        <v>1</v>
      </c>
      <c r="G2269">
        <v>1</v>
      </c>
      <c r="H2269">
        <v>1</v>
      </c>
    </row>
    <row r="2270" spans="2:8">
      <c r="B2270" t="s">
        <v>3354</v>
      </c>
      <c r="C2270" t="s">
        <v>309</v>
      </c>
      <c r="D2270" t="s">
        <v>34</v>
      </c>
      <c r="E2270" t="s">
        <v>133</v>
      </c>
      <c r="F2270">
        <v>0.502</v>
      </c>
      <c r="G2270">
        <v>1</v>
      </c>
      <c r="H2270">
        <v>1</v>
      </c>
    </row>
    <row r="2271" spans="2:8">
      <c r="B2271" t="s">
        <v>3354</v>
      </c>
      <c r="D2271" t="s">
        <v>41</v>
      </c>
      <c r="E2271" t="s">
        <v>133</v>
      </c>
      <c r="F2271">
        <v>0.26200000000000001</v>
      </c>
    </row>
    <row r="2272" spans="2:8">
      <c r="B2272" t="s">
        <v>3354</v>
      </c>
      <c r="D2272" t="s">
        <v>38</v>
      </c>
      <c r="E2272" t="s">
        <v>133</v>
      </c>
      <c r="F2272">
        <v>0.23599999999999999</v>
      </c>
    </row>
    <row r="2273" spans="2:8">
      <c r="B2273" t="s">
        <v>3354</v>
      </c>
      <c r="C2273" t="s">
        <v>314</v>
      </c>
      <c r="D2273" t="s">
        <v>41</v>
      </c>
      <c r="E2273" t="s">
        <v>42</v>
      </c>
      <c r="F2273">
        <v>1</v>
      </c>
      <c r="G2273">
        <v>1</v>
      </c>
      <c r="H2273">
        <v>1</v>
      </c>
    </row>
    <row r="2274" spans="2:8">
      <c r="B2274" t="s">
        <v>3354</v>
      </c>
      <c r="C2274" t="s">
        <v>315</v>
      </c>
      <c r="D2274" t="s">
        <v>5</v>
      </c>
      <c r="E2274" t="s">
        <v>22</v>
      </c>
      <c r="F2274">
        <v>1</v>
      </c>
      <c r="G2274">
        <v>1</v>
      </c>
      <c r="H2274">
        <v>1</v>
      </c>
    </row>
    <row r="2275" spans="2:8">
      <c r="B2275" t="s">
        <v>3354</v>
      </c>
      <c r="C2275" t="s">
        <v>316</v>
      </c>
      <c r="D2275" t="s">
        <v>43</v>
      </c>
      <c r="E2275" t="s">
        <v>44</v>
      </c>
      <c r="F2275">
        <v>1</v>
      </c>
      <c r="G2275">
        <v>1</v>
      </c>
      <c r="H2275">
        <v>1</v>
      </c>
    </row>
    <row r="2276" spans="2:8">
      <c r="B2276" t="s">
        <v>3354</v>
      </c>
      <c r="C2276" t="s">
        <v>317</v>
      </c>
      <c r="D2276" t="s">
        <v>58</v>
      </c>
      <c r="E2276" t="s">
        <v>51</v>
      </c>
      <c r="F2276">
        <v>1</v>
      </c>
      <c r="G2276">
        <v>1</v>
      </c>
      <c r="H2276">
        <v>1</v>
      </c>
    </row>
    <row r="2277" spans="2:8">
      <c r="B2277" t="s">
        <v>3354</v>
      </c>
      <c r="C2277" t="s">
        <v>318</v>
      </c>
      <c r="D2277" t="s">
        <v>45</v>
      </c>
      <c r="E2277" t="s">
        <v>46</v>
      </c>
      <c r="F2277">
        <v>0.999</v>
      </c>
      <c r="G2277">
        <v>1</v>
      </c>
      <c r="H2277">
        <v>1</v>
      </c>
    </row>
    <row r="2278" spans="2:8">
      <c r="B2278" t="s">
        <v>3354</v>
      </c>
      <c r="D2278" t="s">
        <v>52</v>
      </c>
      <c r="E2278" t="s">
        <v>46</v>
      </c>
      <c r="F2278">
        <v>1E-3</v>
      </c>
    </row>
    <row r="2279" spans="2:8">
      <c r="B2279" t="s">
        <v>3354</v>
      </c>
      <c r="C2279" t="s">
        <v>319</v>
      </c>
      <c r="D2279" t="s">
        <v>34</v>
      </c>
      <c r="E2279" t="s">
        <v>35</v>
      </c>
      <c r="F2279">
        <v>1</v>
      </c>
      <c r="G2279">
        <v>1</v>
      </c>
      <c r="H2279">
        <v>1</v>
      </c>
    </row>
    <row r="2280" spans="2:8">
      <c r="B2280" t="s">
        <v>3354</v>
      </c>
      <c r="C2280" t="s">
        <v>320</v>
      </c>
      <c r="D2280" t="s">
        <v>39</v>
      </c>
      <c r="E2280" t="s">
        <v>25</v>
      </c>
      <c r="F2280">
        <v>1</v>
      </c>
      <c r="G2280">
        <v>1</v>
      </c>
      <c r="H2280">
        <v>1</v>
      </c>
    </row>
    <row r="2281" spans="2:8">
      <c r="B2281" t="s">
        <v>3355</v>
      </c>
      <c r="C2281" t="s">
        <v>249</v>
      </c>
      <c r="D2281" t="s">
        <v>9</v>
      </c>
      <c r="E2281" t="s">
        <v>191</v>
      </c>
      <c r="F2281">
        <v>0.96699999999999997</v>
      </c>
      <c r="G2281">
        <v>1</v>
      </c>
      <c r="H2281">
        <v>1</v>
      </c>
    </row>
    <row r="2282" spans="2:8">
      <c r="B2282" t="s">
        <v>3355</v>
      </c>
      <c r="D2282" t="s">
        <v>12</v>
      </c>
      <c r="E2282" t="s">
        <v>191</v>
      </c>
      <c r="F2282">
        <v>3.3000000000000002E-2</v>
      </c>
    </row>
    <row r="2283" spans="2:8">
      <c r="B2283" t="s">
        <v>3355</v>
      </c>
      <c r="C2283" t="s">
        <v>251</v>
      </c>
      <c r="D2283" t="s">
        <v>5</v>
      </c>
      <c r="E2283" t="s">
        <v>194</v>
      </c>
      <c r="F2283">
        <v>1</v>
      </c>
      <c r="G2283">
        <v>1</v>
      </c>
      <c r="H2283">
        <v>1</v>
      </c>
    </row>
    <row r="2284" spans="2:8">
      <c r="B2284" t="s">
        <v>3355</v>
      </c>
      <c r="C2284" t="s">
        <v>252</v>
      </c>
      <c r="D2284" t="s">
        <v>27</v>
      </c>
      <c r="E2284" t="s">
        <v>195</v>
      </c>
      <c r="F2284">
        <v>1</v>
      </c>
      <c r="G2284">
        <v>1</v>
      </c>
      <c r="H2284">
        <v>1</v>
      </c>
    </row>
    <row r="2285" spans="2:8">
      <c r="B2285" t="s">
        <v>3355</v>
      </c>
      <c r="C2285" t="s">
        <v>253</v>
      </c>
      <c r="D2285" t="s">
        <v>29</v>
      </c>
      <c r="E2285" t="s">
        <v>196</v>
      </c>
      <c r="F2285">
        <v>1</v>
      </c>
      <c r="G2285">
        <v>1</v>
      </c>
      <c r="H2285">
        <v>1</v>
      </c>
    </row>
    <row r="2286" spans="2:8">
      <c r="B2286" t="s">
        <v>3355</v>
      </c>
      <c r="C2286" t="s">
        <v>255</v>
      </c>
      <c r="D2286" t="s">
        <v>34</v>
      </c>
      <c r="E2286" t="s">
        <v>197</v>
      </c>
      <c r="F2286">
        <v>1</v>
      </c>
      <c r="G2286">
        <v>1</v>
      </c>
      <c r="H2286">
        <v>1</v>
      </c>
    </row>
    <row r="2287" spans="2:8">
      <c r="B2287" t="s">
        <v>3355</v>
      </c>
      <c r="C2287" t="s">
        <v>256</v>
      </c>
      <c r="D2287" t="s">
        <v>39</v>
      </c>
      <c r="E2287" t="s">
        <v>192</v>
      </c>
      <c r="F2287">
        <v>1</v>
      </c>
      <c r="G2287">
        <v>1</v>
      </c>
      <c r="H2287">
        <v>1</v>
      </c>
    </row>
    <row r="2288" spans="2:8">
      <c r="B2288" t="s">
        <v>3355</v>
      </c>
      <c r="C2288" t="s">
        <v>257</v>
      </c>
      <c r="D2288" t="s">
        <v>41</v>
      </c>
      <c r="E2288" t="s">
        <v>193</v>
      </c>
      <c r="F2288">
        <v>0.95199999999999996</v>
      </c>
      <c r="G2288">
        <v>1</v>
      </c>
      <c r="H2288">
        <v>1</v>
      </c>
    </row>
    <row r="2289" spans="2:8">
      <c r="B2289" t="s">
        <v>3355</v>
      </c>
      <c r="D2289" t="s">
        <v>58</v>
      </c>
      <c r="E2289" t="s">
        <v>193</v>
      </c>
      <c r="F2289">
        <v>4.7E-2</v>
      </c>
    </row>
    <row r="2290" spans="2:8">
      <c r="B2290" t="s">
        <v>3355</v>
      </c>
      <c r="C2290" t="s">
        <v>258</v>
      </c>
      <c r="D2290" t="s">
        <v>55</v>
      </c>
      <c r="E2290" t="s">
        <v>146</v>
      </c>
      <c r="F2290">
        <v>0.54</v>
      </c>
      <c r="G2290">
        <v>1</v>
      </c>
      <c r="H2290">
        <v>1</v>
      </c>
    </row>
    <row r="2291" spans="2:8">
      <c r="B2291" t="s">
        <v>3355</v>
      </c>
      <c r="D2291" t="s">
        <v>37</v>
      </c>
      <c r="E2291" t="s">
        <v>146</v>
      </c>
      <c r="F2291">
        <v>0.36399999999999999</v>
      </c>
    </row>
    <row r="2292" spans="2:8">
      <c r="B2292" t="s">
        <v>3355</v>
      </c>
      <c r="D2292" t="s">
        <v>17</v>
      </c>
      <c r="E2292" t="s">
        <v>146</v>
      </c>
      <c r="F2292">
        <v>9.5000000000000001E-2</v>
      </c>
    </row>
    <row r="2293" spans="2:8">
      <c r="B2293" t="s">
        <v>3355</v>
      </c>
      <c r="C2293" t="s">
        <v>259</v>
      </c>
      <c r="D2293" t="s">
        <v>6</v>
      </c>
      <c r="E2293" t="s">
        <v>144</v>
      </c>
      <c r="F2293">
        <v>1</v>
      </c>
      <c r="G2293">
        <v>1</v>
      </c>
      <c r="H2293">
        <v>1</v>
      </c>
    </row>
    <row r="2294" spans="2:8">
      <c r="B2294" t="s">
        <v>3355</v>
      </c>
      <c r="C2294" t="s">
        <v>260</v>
      </c>
      <c r="D2294" t="s">
        <v>5</v>
      </c>
      <c r="E2294" t="s">
        <v>149</v>
      </c>
      <c r="F2294">
        <v>1</v>
      </c>
      <c r="G2294">
        <v>1</v>
      </c>
      <c r="H2294">
        <v>1</v>
      </c>
    </row>
    <row r="2295" spans="2:8">
      <c r="B2295" t="s">
        <v>3355</v>
      </c>
      <c r="C2295" t="s">
        <v>261</v>
      </c>
      <c r="D2295" t="s">
        <v>27</v>
      </c>
      <c r="E2295" t="s">
        <v>150</v>
      </c>
      <c r="F2295">
        <v>1</v>
      </c>
      <c r="G2295">
        <v>1</v>
      </c>
      <c r="H2295">
        <v>1</v>
      </c>
    </row>
    <row r="2296" spans="2:8">
      <c r="B2296" t="s">
        <v>3355</v>
      </c>
      <c r="C2296" t="s">
        <v>262</v>
      </c>
      <c r="D2296" t="s">
        <v>29</v>
      </c>
      <c r="E2296" t="s">
        <v>151</v>
      </c>
      <c r="F2296">
        <v>1</v>
      </c>
      <c r="G2296">
        <v>1</v>
      </c>
      <c r="H2296">
        <v>1</v>
      </c>
    </row>
    <row r="2297" spans="2:8">
      <c r="B2297" t="s">
        <v>3355</v>
      </c>
      <c r="C2297" t="s">
        <v>263</v>
      </c>
      <c r="D2297" t="s">
        <v>52</v>
      </c>
      <c r="E2297" t="s">
        <v>145</v>
      </c>
      <c r="F2297">
        <v>1</v>
      </c>
      <c r="G2297">
        <v>1</v>
      </c>
      <c r="H2297">
        <v>1</v>
      </c>
    </row>
    <row r="2298" spans="2:8">
      <c r="B2298" t="s">
        <v>3355</v>
      </c>
      <c r="C2298" t="s">
        <v>264</v>
      </c>
      <c r="D2298" t="s">
        <v>34</v>
      </c>
      <c r="E2298" t="s">
        <v>152</v>
      </c>
      <c r="F2298">
        <v>1</v>
      </c>
      <c r="G2298">
        <v>1</v>
      </c>
      <c r="H2298">
        <v>1</v>
      </c>
    </row>
    <row r="2299" spans="2:8">
      <c r="B2299" t="s">
        <v>3355</v>
      </c>
      <c r="C2299" t="s">
        <v>265</v>
      </c>
      <c r="D2299" t="s">
        <v>39</v>
      </c>
      <c r="E2299" t="s">
        <v>147</v>
      </c>
      <c r="F2299">
        <v>0.52300000000000002</v>
      </c>
      <c r="G2299">
        <v>1</v>
      </c>
      <c r="H2299">
        <v>1</v>
      </c>
    </row>
    <row r="2300" spans="2:8">
      <c r="B2300" t="s">
        <v>3355</v>
      </c>
      <c r="D2300" t="s">
        <v>11</v>
      </c>
      <c r="E2300" t="s">
        <v>147</v>
      </c>
      <c r="F2300">
        <v>0.47699999999999998</v>
      </c>
    </row>
    <row r="2301" spans="2:8">
      <c r="B2301" t="s">
        <v>3355</v>
      </c>
      <c r="C2301" t="s">
        <v>266</v>
      </c>
      <c r="D2301" t="s">
        <v>41</v>
      </c>
      <c r="E2301" t="s">
        <v>148</v>
      </c>
      <c r="F2301">
        <v>1</v>
      </c>
      <c r="G2301">
        <v>1</v>
      </c>
      <c r="H2301">
        <v>1</v>
      </c>
    </row>
    <row r="2302" spans="2:8">
      <c r="B2302" t="s">
        <v>3355</v>
      </c>
      <c r="C2302" t="s">
        <v>267</v>
      </c>
      <c r="D2302" t="s">
        <v>37</v>
      </c>
      <c r="E2302" t="s">
        <v>33</v>
      </c>
      <c r="F2302">
        <v>0.61199999999999999</v>
      </c>
      <c r="G2302">
        <v>1</v>
      </c>
      <c r="H2302">
        <v>1</v>
      </c>
    </row>
    <row r="2303" spans="2:8">
      <c r="B2303" t="s">
        <v>3355</v>
      </c>
      <c r="D2303" t="s">
        <v>55</v>
      </c>
      <c r="E2303" t="s">
        <v>33</v>
      </c>
      <c r="F2303">
        <v>0.38800000000000001</v>
      </c>
    </row>
    <row r="2304" spans="2:8">
      <c r="B2304" t="s">
        <v>3355</v>
      </c>
      <c r="C2304" t="s">
        <v>268</v>
      </c>
      <c r="D2304" t="s">
        <v>6</v>
      </c>
      <c r="E2304" t="s">
        <v>8</v>
      </c>
      <c r="F2304">
        <v>1</v>
      </c>
      <c r="G2304">
        <v>1</v>
      </c>
      <c r="H2304">
        <v>1</v>
      </c>
    </row>
    <row r="2305" spans="2:8">
      <c r="B2305" t="s">
        <v>3355</v>
      </c>
      <c r="C2305" t="s">
        <v>270</v>
      </c>
      <c r="D2305" t="s">
        <v>27</v>
      </c>
      <c r="E2305" t="s">
        <v>28</v>
      </c>
      <c r="F2305">
        <v>1</v>
      </c>
      <c r="G2305">
        <v>1</v>
      </c>
      <c r="H2305">
        <v>1</v>
      </c>
    </row>
    <row r="2306" spans="2:8">
      <c r="B2306" t="s">
        <v>3355</v>
      </c>
      <c r="C2306" t="s">
        <v>271</v>
      </c>
      <c r="D2306" t="s">
        <v>30</v>
      </c>
      <c r="E2306" t="s">
        <v>31</v>
      </c>
      <c r="F2306">
        <v>1</v>
      </c>
      <c r="G2306">
        <v>1</v>
      </c>
      <c r="H2306">
        <v>1</v>
      </c>
    </row>
    <row r="2307" spans="2:8">
      <c r="B2307" t="s">
        <v>3355</v>
      </c>
      <c r="C2307" t="s">
        <v>272</v>
      </c>
      <c r="D2307" t="s">
        <v>16</v>
      </c>
      <c r="E2307" t="s">
        <v>26</v>
      </c>
      <c r="F2307">
        <v>0.60399999999999998</v>
      </c>
      <c r="G2307">
        <v>1</v>
      </c>
      <c r="H2307">
        <v>1</v>
      </c>
    </row>
    <row r="2308" spans="2:8">
      <c r="B2308" t="s">
        <v>3355</v>
      </c>
      <c r="D2308" t="s">
        <v>39</v>
      </c>
      <c r="E2308" t="s">
        <v>26</v>
      </c>
      <c r="F2308">
        <v>0.248</v>
      </c>
    </row>
    <row r="2309" spans="2:8">
      <c r="B2309" t="s">
        <v>3355</v>
      </c>
      <c r="D2309" t="s">
        <v>11</v>
      </c>
      <c r="E2309" t="s">
        <v>26</v>
      </c>
      <c r="F2309">
        <v>0.14799999999999999</v>
      </c>
    </row>
    <row r="2310" spans="2:8">
      <c r="B2310" t="s">
        <v>3355</v>
      </c>
      <c r="C2310" t="s">
        <v>274</v>
      </c>
      <c r="D2310" t="s">
        <v>34</v>
      </c>
      <c r="E2310" t="s">
        <v>21</v>
      </c>
      <c r="F2310">
        <v>0.68100000000000005</v>
      </c>
      <c r="G2310">
        <v>1</v>
      </c>
      <c r="H2310">
        <v>1</v>
      </c>
    </row>
    <row r="2311" spans="2:8">
      <c r="B2311" t="s">
        <v>3355</v>
      </c>
      <c r="D2311" t="s">
        <v>9</v>
      </c>
      <c r="E2311" t="s">
        <v>21</v>
      </c>
      <c r="F2311">
        <v>0.31900000000000001</v>
      </c>
    </row>
    <row r="2312" spans="2:8">
      <c r="B2312" t="s">
        <v>3355</v>
      </c>
      <c r="C2312" t="s">
        <v>276</v>
      </c>
      <c r="D2312" t="s">
        <v>41</v>
      </c>
      <c r="E2312" t="s">
        <v>207</v>
      </c>
      <c r="F2312">
        <v>1</v>
      </c>
      <c r="G2312">
        <v>1</v>
      </c>
      <c r="H2312">
        <v>1</v>
      </c>
    </row>
    <row r="2313" spans="2:8">
      <c r="B2313" t="s">
        <v>3355</v>
      </c>
      <c r="C2313" t="s">
        <v>278</v>
      </c>
      <c r="D2313" t="s">
        <v>62</v>
      </c>
      <c r="E2313" t="s">
        <v>63</v>
      </c>
      <c r="F2313">
        <v>1</v>
      </c>
      <c r="G2313">
        <v>1</v>
      </c>
      <c r="H2313">
        <v>1</v>
      </c>
    </row>
    <row r="2314" spans="2:8">
      <c r="B2314" t="s">
        <v>3355</v>
      </c>
      <c r="C2314" t="s">
        <v>279</v>
      </c>
      <c r="D2314" t="s">
        <v>16</v>
      </c>
      <c r="E2314" t="s">
        <v>68</v>
      </c>
      <c r="F2314">
        <v>1</v>
      </c>
      <c r="G2314">
        <v>1</v>
      </c>
      <c r="H2314">
        <v>1</v>
      </c>
    </row>
    <row r="2315" spans="2:8">
      <c r="B2315" t="s">
        <v>3355</v>
      </c>
      <c r="C2315" t="s">
        <v>280</v>
      </c>
      <c r="D2315" t="s">
        <v>55</v>
      </c>
      <c r="E2315" t="s">
        <v>67</v>
      </c>
      <c r="F2315">
        <v>0.65</v>
      </c>
      <c r="G2315">
        <v>1</v>
      </c>
      <c r="H2315">
        <v>1</v>
      </c>
    </row>
    <row r="2316" spans="2:8">
      <c r="B2316" t="s">
        <v>3355</v>
      </c>
      <c r="D2316" t="s">
        <v>32</v>
      </c>
      <c r="E2316" t="s">
        <v>67</v>
      </c>
      <c r="F2316">
        <v>0.19800000000000001</v>
      </c>
    </row>
    <row r="2317" spans="2:8">
      <c r="B2317" t="s">
        <v>3355</v>
      </c>
      <c r="D2317" t="s">
        <v>37</v>
      </c>
      <c r="E2317" t="s">
        <v>67</v>
      </c>
      <c r="F2317">
        <v>7.0000000000000007E-2</v>
      </c>
    </row>
    <row r="2318" spans="2:8">
      <c r="B2318" t="s">
        <v>3355</v>
      </c>
      <c r="D2318" t="s">
        <v>17</v>
      </c>
      <c r="E2318" t="s">
        <v>67</v>
      </c>
      <c r="F2318">
        <v>4.9000000000000002E-2</v>
      </c>
    </row>
    <row r="2319" spans="2:8">
      <c r="B2319" t="s">
        <v>3355</v>
      </c>
      <c r="D2319" t="s">
        <v>9</v>
      </c>
      <c r="E2319" t="s">
        <v>67</v>
      </c>
      <c r="F2319">
        <v>2.1999999999999999E-2</v>
      </c>
    </row>
    <row r="2320" spans="2:8">
      <c r="B2320" t="s">
        <v>3355</v>
      </c>
      <c r="D2320" t="s">
        <v>11</v>
      </c>
      <c r="E2320" t="s">
        <v>67</v>
      </c>
      <c r="F2320">
        <v>1.0999999999999999E-2</v>
      </c>
    </row>
    <row r="2321" spans="2:8">
      <c r="B2321" t="s">
        <v>3355</v>
      </c>
      <c r="C2321" t="s">
        <v>281</v>
      </c>
      <c r="D2321" t="s">
        <v>6</v>
      </c>
      <c r="E2321" t="s">
        <v>66</v>
      </c>
      <c r="F2321">
        <v>1</v>
      </c>
      <c r="G2321">
        <v>1</v>
      </c>
      <c r="H2321">
        <v>1</v>
      </c>
    </row>
    <row r="2322" spans="2:8">
      <c r="B2322" t="s">
        <v>3355</v>
      </c>
      <c r="C2322" t="s">
        <v>282</v>
      </c>
      <c r="D2322" t="s">
        <v>5</v>
      </c>
      <c r="E2322" t="s">
        <v>69</v>
      </c>
      <c r="F2322">
        <v>1</v>
      </c>
      <c r="G2322">
        <v>1</v>
      </c>
      <c r="H2322">
        <v>1</v>
      </c>
    </row>
    <row r="2323" spans="2:8">
      <c r="B2323" t="s">
        <v>3355</v>
      </c>
      <c r="C2323" t="s">
        <v>428</v>
      </c>
      <c r="D2323" t="s">
        <v>27</v>
      </c>
      <c r="E2323" t="s">
        <v>429</v>
      </c>
      <c r="F2323">
        <v>1</v>
      </c>
      <c r="G2323">
        <v>1</v>
      </c>
      <c r="H2323">
        <v>1</v>
      </c>
    </row>
    <row r="2324" spans="2:8">
      <c r="B2324" t="s">
        <v>3355</v>
      </c>
      <c r="C2324" t="s">
        <v>283</v>
      </c>
      <c r="D2324" t="s">
        <v>29</v>
      </c>
      <c r="E2324" t="s">
        <v>71</v>
      </c>
      <c r="F2324">
        <v>1</v>
      </c>
      <c r="G2324">
        <v>1</v>
      </c>
      <c r="H2324">
        <v>1</v>
      </c>
    </row>
    <row r="2325" spans="2:8">
      <c r="B2325" t="s">
        <v>3355</v>
      </c>
      <c r="C2325" t="s">
        <v>285</v>
      </c>
      <c r="D2325" t="s">
        <v>39</v>
      </c>
      <c r="E2325" t="s">
        <v>70</v>
      </c>
      <c r="F2325">
        <v>0.63100000000000001</v>
      </c>
      <c r="G2325">
        <v>1</v>
      </c>
      <c r="H2325">
        <v>1</v>
      </c>
    </row>
    <row r="2326" spans="2:8">
      <c r="B2326" t="s">
        <v>3355</v>
      </c>
      <c r="D2326" t="s">
        <v>23</v>
      </c>
      <c r="E2326" t="s">
        <v>70</v>
      </c>
      <c r="F2326">
        <v>0.27500000000000002</v>
      </c>
    </row>
    <row r="2327" spans="2:8">
      <c r="B2327" t="s">
        <v>3355</v>
      </c>
      <c r="D2327" t="s">
        <v>57</v>
      </c>
      <c r="E2327" t="s">
        <v>70</v>
      </c>
      <c r="F2327">
        <v>9.4E-2</v>
      </c>
    </row>
    <row r="2328" spans="2:8">
      <c r="B2328" t="s">
        <v>3355</v>
      </c>
      <c r="C2328" t="s">
        <v>286</v>
      </c>
      <c r="D2328" t="s">
        <v>41</v>
      </c>
      <c r="E2328" t="s">
        <v>203</v>
      </c>
      <c r="F2328">
        <v>0.66100000000000003</v>
      </c>
      <c r="G2328">
        <v>1</v>
      </c>
      <c r="H2328">
        <v>1</v>
      </c>
    </row>
    <row r="2329" spans="2:8">
      <c r="B2329" t="s">
        <v>3355</v>
      </c>
      <c r="D2329" t="s">
        <v>34</v>
      </c>
      <c r="E2329" t="s">
        <v>203</v>
      </c>
      <c r="F2329">
        <v>0.30399999999999999</v>
      </c>
    </row>
    <row r="2330" spans="2:8">
      <c r="B2330" t="s">
        <v>3355</v>
      </c>
      <c r="D2330" t="s">
        <v>54</v>
      </c>
      <c r="E2330" t="s">
        <v>203</v>
      </c>
      <c r="F2330">
        <v>1.9E-2</v>
      </c>
    </row>
    <row r="2331" spans="2:8">
      <c r="B2331" t="s">
        <v>3355</v>
      </c>
      <c r="D2331" t="s">
        <v>58</v>
      </c>
      <c r="E2331" t="s">
        <v>203</v>
      </c>
      <c r="F2331">
        <v>1.0999999999999999E-2</v>
      </c>
    </row>
    <row r="2332" spans="2:8">
      <c r="B2332" t="s">
        <v>3355</v>
      </c>
      <c r="D2332" t="s">
        <v>52</v>
      </c>
      <c r="E2332" t="s">
        <v>203</v>
      </c>
      <c r="F2332">
        <v>4.0000000000000001E-3</v>
      </c>
    </row>
    <row r="2333" spans="2:8">
      <c r="B2333" t="s">
        <v>3355</v>
      </c>
      <c r="C2333" t="s">
        <v>287</v>
      </c>
      <c r="D2333" t="s">
        <v>53</v>
      </c>
      <c r="E2333" t="s">
        <v>130</v>
      </c>
      <c r="F2333">
        <v>1</v>
      </c>
      <c r="G2333">
        <v>1</v>
      </c>
      <c r="H2333">
        <v>1</v>
      </c>
    </row>
    <row r="2334" spans="2:8">
      <c r="B2334" t="s">
        <v>3355</v>
      </c>
      <c r="C2334" t="s">
        <v>516</v>
      </c>
      <c r="D2334" t="s">
        <v>510</v>
      </c>
      <c r="E2334" t="s">
        <v>517</v>
      </c>
      <c r="F2334">
        <v>1</v>
      </c>
      <c r="G2334">
        <v>1</v>
      </c>
      <c r="H2334">
        <v>1</v>
      </c>
    </row>
    <row r="2335" spans="2:8">
      <c r="B2335" t="s">
        <v>3355</v>
      </c>
      <c r="C2335" t="s">
        <v>290</v>
      </c>
      <c r="D2335" t="s">
        <v>55</v>
      </c>
      <c r="E2335" t="s">
        <v>137</v>
      </c>
      <c r="F2335">
        <v>1</v>
      </c>
      <c r="G2335">
        <v>1</v>
      </c>
      <c r="H2335">
        <v>1</v>
      </c>
    </row>
    <row r="2336" spans="2:8">
      <c r="B2336" t="s">
        <v>3355</v>
      </c>
      <c r="C2336" t="s">
        <v>292</v>
      </c>
      <c r="D2336" t="s">
        <v>5</v>
      </c>
      <c r="E2336" t="s">
        <v>140</v>
      </c>
      <c r="F2336">
        <v>1</v>
      </c>
      <c r="G2336">
        <v>1</v>
      </c>
      <c r="H2336">
        <v>1</v>
      </c>
    </row>
    <row r="2337" spans="2:8">
      <c r="B2337" t="s">
        <v>3355</v>
      </c>
      <c r="C2337" t="s">
        <v>293</v>
      </c>
      <c r="D2337" t="s">
        <v>27</v>
      </c>
      <c r="E2337" t="s">
        <v>141</v>
      </c>
      <c r="F2337">
        <v>1</v>
      </c>
      <c r="G2337">
        <v>1</v>
      </c>
      <c r="H2337">
        <v>1</v>
      </c>
    </row>
    <row r="2338" spans="2:8">
      <c r="B2338" t="s">
        <v>3355</v>
      </c>
      <c r="C2338" t="s">
        <v>294</v>
      </c>
      <c r="D2338" t="s">
        <v>29</v>
      </c>
      <c r="E2338" t="s">
        <v>142</v>
      </c>
      <c r="F2338">
        <v>1</v>
      </c>
      <c r="G2338">
        <v>1</v>
      </c>
      <c r="H2338">
        <v>1</v>
      </c>
    </row>
    <row r="2339" spans="2:8">
      <c r="B2339" t="s">
        <v>3355</v>
      </c>
      <c r="C2339" t="s">
        <v>295</v>
      </c>
      <c r="D2339" t="s">
        <v>52</v>
      </c>
      <c r="E2339" t="s">
        <v>136</v>
      </c>
      <c r="F2339">
        <v>1</v>
      </c>
      <c r="G2339">
        <v>1</v>
      </c>
      <c r="H2339">
        <v>1</v>
      </c>
    </row>
    <row r="2340" spans="2:8">
      <c r="B2340" t="s">
        <v>3355</v>
      </c>
      <c r="C2340" t="s">
        <v>296</v>
      </c>
      <c r="D2340" t="s">
        <v>34</v>
      </c>
      <c r="E2340" t="s">
        <v>143</v>
      </c>
      <c r="F2340">
        <v>1</v>
      </c>
      <c r="G2340">
        <v>1</v>
      </c>
      <c r="H2340">
        <v>1</v>
      </c>
    </row>
    <row r="2341" spans="2:8">
      <c r="B2341" t="s">
        <v>3355</v>
      </c>
      <c r="C2341" t="s">
        <v>297</v>
      </c>
      <c r="D2341" t="s">
        <v>39</v>
      </c>
      <c r="E2341" t="s">
        <v>138</v>
      </c>
      <c r="F2341">
        <v>1</v>
      </c>
      <c r="G2341">
        <v>1</v>
      </c>
      <c r="H2341">
        <v>1</v>
      </c>
    </row>
    <row r="2342" spans="2:8">
      <c r="B2342" t="s">
        <v>3355</v>
      </c>
      <c r="C2342" t="s">
        <v>298</v>
      </c>
      <c r="D2342" t="s">
        <v>41</v>
      </c>
      <c r="E2342" t="s">
        <v>139</v>
      </c>
      <c r="F2342">
        <v>1</v>
      </c>
      <c r="G2342">
        <v>1</v>
      </c>
      <c r="H2342">
        <v>1</v>
      </c>
    </row>
    <row r="2343" spans="2:8">
      <c r="B2343" t="s">
        <v>3355</v>
      </c>
      <c r="C2343" t="s">
        <v>304</v>
      </c>
      <c r="D2343" t="s">
        <v>5</v>
      </c>
      <c r="E2343" t="s">
        <v>127</v>
      </c>
      <c r="F2343">
        <v>1</v>
      </c>
      <c r="G2343">
        <v>1</v>
      </c>
      <c r="H2343">
        <v>1</v>
      </c>
    </row>
    <row r="2344" spans="2:8">
      <c r="B2344" t="s">
        <v>3355</v>
      </c>
      <c r="C2344" t="s">
        <v>306</v>
      </c>
      <c r="D2344" t="s">
        <v>39</v>
      </c>
      <c r="E2344" t="s">
        <v>126</v>
      </c>
      <c r="F2344">
        <v>1</v>
      </c>
      <c r="G2344">
        <v>1</v>
      </c>
      <c r="H2344">
        <v>1</v>
      </c>
    </row>
    <row r="2345" spans="2:8">
      <c r="B2345" t="s">
        <v>3355</v>
      </c>
      <c r="C2345" t="s">
        <v>307</v>
      </c>
      <c r="D2345" t="s">
        <v>54</v>
      </c>
      <c r="E2345" t="s">
        <v>123</v>
      </c>
      <c r="F2345">
        <v>1</v>
      </c>
      <c r="G2345">
        <v>1</v>
      </c>
      <c r="H2345">
        <v>1</v>
      </c>
    </row>
    <row r="2346" spans="2:8">
      <c r="B2346" t="s">
        <v>3355</v>
      </c>
      <c r="C2346" t="s">
        <v>308</v>
      </c>
      <c r="D2346" t="s">
        <v>57</v>
      </c>
      <c r="E2346" t="s">
        <v>132</v>
      </c>
      <c r="F2346">
        <v>1</v>
      </c>
      <c r="G2346">
        <v>1</v>
      </c>
      <c r="H2346">
        <v>1</v>
      </c>
    </row>
    <row r="2347" spans="2:8">
      <c r="B2347" t="s">
        <v>3355</v>
      </c>
      <c r="C2347" t="s">
        <v>309</v>
      </c>
      <c r="D2347" t="s">
        <v>41</v>
      </c>
      <c r="E2347" t="s">
        <v>133</v>
      </c>
      <c r="F2347">
        <v>1</v>
      </c>
      <c r="G2347">
        <v>1</v>
      </c>
      <c r="H2347">
        <v>1</v>
      </c>
    </row>
    <row r="2348" spans="2:8">
      <c r="B2348" t="s">
        <v>3355</v>
      </c>
      <c r="C2348" t="s">
        <v>310</v>
      </c>
      <c r="D2348" t="s">
        <v>9</v>
      </c>
      <c r="E2348" t="s">
        <v>10</v>
      </c>
      <c r="F2348">
        <v>1</v>
      </c>
      <c r="G2348">
        <v>1</v>
      </c>
      <c r="H2348">
        <v>1</v>
      </c>
    </row>
    <row r="2349" spans="2:8">
      <c r="B2349" t="s">
        <v>3355</v>
      </c>
      <c r="C2349" t="s">
        <v>311</v>
      </c>
      <c r="D2349" t="s">
        <v>12</v>
      </c>
      <c r="E2349" t="s">
        <v>13</v>
      </c>
      <c r="F2349">
        <v>1</v>
      </c>
      <c r="G2349">
        <v>1</v>
      </c>
      <c r="H2349">
        <v>1</v>
      </c>
    </row>
    <row r="2350" spans="2:8">
      <c r="B2350" t="s">
        <v>3355</v>
      </c>
      <c r="C2350" t="s">
        <v>314</v>
      </c>
      <c r="D2350" t="s">
        <v>41</v>
      </c>
      <c r="E2350" t="s">
        <v>42</v>
      </c>
      <c r="F2350">
        <v>1</v>
      </c>
      <c r="G2350">
        <v>1</v>
      </c>
      <c r="H2350">
        <v>1</v>
      </c>
    </row>
    <row r="2351" spans="2:8">
      <c r="B2351" t="s">
        <v>3355</v>
      </c>
      <c r="C2351" t="s">
        <v>315</v>
      </c>
      <c r="D2351" t="s">
        <v>5</v>
      </c>
      <c r="E2351" t="s">
        <v>22</v>
      </c>
      <c r="F2351">
        <v>1</v>
      </c>
      <c r="G2351">
        <v>1</v>
      </c>
      <c r="H2351">
        <v>1</v>
      </c>
    </row>
    <row r="2352" spans="2:8">
      <c r="B2352" t="s">
        <v>3355</v>
      </c>
      <c r="C2352" t="s">
        <v>316</v>
      </c>
      <c r="D2352" t="s">
        <v>43</v>
      </c>
      <c r="E2352" t="s">
        <v>44</v>
      </c>
      <c r="F2352">
        <v>1</v>
      </c>
      <c r="G2352">
        <v>1</v>
      </c>
      <c r="H2352">
        <v>1</v>
      </c>
    </row>
    <row r="2353" spans="2:8">
      <c r="B2353" t="s">
        <v>3355</v>
      </c>
      <c r="C2353" t="s">
        <v>317</v>
      </c>
      <c r="D2353" t="s">
        <v>58</v>
      </c>
      <c r="E2353" t="s">
        <v>51</v>
      </c>
      <c r="F2353">
        <v>1</v>
      </c>
      <c r="G2353">
        <v>1</v>
      </c>
      <c r="H2353">
        <v>1</v>
      </c>
    </row>
    <row r="2354" spans="2:8">
      <c r="B2354" t="s">
        <v>3355</v>
      </c>
      <c r="C2354" t="s">
        <v>318</v>
      </c>
      <c r="D2354" t="s">
        <v>45</v>
      </c>
      <c r="E2354" t="s">
        <v>46</v>
      </c>
      <c r="F2354">
        <v>1</v>
      </c>
      <c r="G2354">
        <v>1</v>
      </c>
      <c r="H2354">
        <v>1</v>
      </c>
    </row>
    <row r="2355" spans="2:8">
      <c r="B2355" t="s">
        <v>3355</v>
      </c>
      <c r="C2355" t="s">
        <v>319</v>
      </c>
      <c r="D2355" t="s">
        <v>34</v>
      </c>
      <c r="E2355" t="s">
        <v>35</v>
      </c>
      <c r="F2355">
        <v>1</v>
      </c>
      <c r="G2355">
        <v>1</v>
      </c>
      <c r="H2355">
        <v>1</v>
      </c>
    </row>
    <row r="2356" spans="2:8">
      <c r="B2356" t="s">
        <v>3355</v>
      </c>
      <c r="C2356" t="s">
        <v>320</v>
      </c>
      <c r="D2356" t="s">
        <v>39</v>
      </c>
      <c r="E2356" t="s">
        <v>25</v>
      </c>
      <c r="F2356">
        <v>0.86</v>
      </c>
      <c r="G2356">
        <v>1</v>
      </c>
      <c r="H2356">
        <v>1</v>
      </c>
    </row>
    <row r="2357" spans="2:8">
      <c r="B2357" t="s">
        <v>3355</v>
      </c>
      <c r="D2357" t="s">
        <v>11</v>
      </c>
      <c r="E2357" t="s">
        <v>25</v>
      </c>
      <c r="F2357">
        <v>0.14000000000000001</v>
      </c>
    </row>
    <row r="2358" spans="2:8">
      <c r="B2358" t="s">
        <v>201</v>
      </c>
      <c r="C2358" t="s">
        <v>249</v>
      </c>
      <c r="D2358" t="s">
        <v>32</v>
      </c>
      <c r="E2358" t="s">
        <v>191</v>
      </c>
      <c r="F2358">
        <v>0.55700000000000005</v>
      </c>
      <c r="G2358">
        <v>1</v>
      </c>
      <c r="H2358">
        <v>1</v>
      </c>
    </row>
    <row r="2359" spans="2:8">
      <c r="B2359" t="s">
        <v>201</v>
      </c>
      <c r="D2359" t="s">
        <v>55</v>
      </c>
      <c r="E2359" t="s">
        <v>191</v>
      </c>
      <c r="F2359">
        <v>0.377</v>
      </c>
    </row>
    <row r="2360" spans="2:8">
      <c r="B2360" t="s">
        <v>201</v>
      </c>
      <c r="D2360" t="s">
        <v>17</v>
      </c>
      <c r="E2360" t="s">
        <v>191</v>
      </c>
      <c r="F2360">
        <v>6.7000000000000004E-2</v>
      </c>
    </row>
    <row r="2361" spans="2:8">
      <c r="B2361" t="s">
        <v>201</v>
      </c>
      <c r="C2361" t="s">
        <v>250</v>
      </c>
      <c r="D2361" t="s">
        <v>6</v>
      </c>
      <c r="E2361" t="s">
        <v>189</v>
      </c>
      <c r="F2361">
        <v>0.76900000000000002</v>
      </c>
      <c r="G2361">
        <v>1</v>
      </c>
      <c r="H2361">
        <v>1</v>
      </c>
    </row>
    <row r="2362" spans="2:8">
      <c r="B2362" t="s">
        <v>201</v>
      </c>
      <c r="D2362" t="s">
        <v>15</v>
      </c>
      <c r="E2362" t="s">
        <v>189</v>
      </c>
      <c r="F2362">
        <v>0.23100000000000001</v>
      </c>
    </row>
    <row r="2363" spans="2:8">
      <c r="B2363" t="s">
        <v>201</v>
      </c>
      <c r="C2363" t="s">
        <v>251</v>
      </c>
      <c r="D2363" t="s">
        <v>5</v>
      </c>
      <c r="E2363" t="s">
        <v>194</v>
      </c>
      <c r="F2363">
        <v>1</v>
      </c>
      <c r="G2363">
        <v>1</v>
      </c>
      <c r="H2363">
        <v>1</v>
      </c>
    </row>
    <row r="2364" spans="2:8">
      <c r="B2364" t="s">
        <v>201</v>
      </c>
      <c r="C2364" t="s">
        <v>253</v>
      </c>
      <c r="D2364" t="s">
        <v>29</v>
      </c>
      <c r="E2364" t="s">
        <v>196</v>
      </c>
      <c r="F2364">
        <v>1</v>
      </c>
      <c r="G2364">
        <v>1</v>
      </c>
      <c r="H2364">
        <v>1</v>
      </c>
    </row>
    <row r="2365" spans="2:8">
      <c r="B2365" t="s">
        <v>201</v>
      </c>
      <c r="C2365" t="s">
        <v>255</v>
      </c>
      <c r="D2365" t="s">
        <v>34</v>
      </c>
      <c r="E2365" t="s">
        <v>197</v>
      </c>
      <c r="F2365">
        <v>1</v>
      </c>
      <c r="G2365">
        <v>1</v>
      </c>
      <c r="H2365">
        <v>1</v>
      </c>
    </row>
    <row r="2366" spans="2:8">
      <c r="B2366" t="s">
        <v>201</v>
      </c>
      <c r="C2366" t="s">
        <v>256</v>
      </c>
      <c r="D2366" t="s">
        <v>39</v>
      </c>
      <c r="E2366" t="s">
        <v>192</v>
      </c>
      <c r="F2366">
        <v>1</v>
      </c>
      <c r="G2366">
        <v>1</v>
      </c>
      <c r="H2366">
        <v>1</v>
      </c>
    </row>
    <row r="2367" spans="2:8">
      <c r="B2367" t="s">
        <v>201</v>
      </c>
      <c r="C2367" t="s">
        <v>257</v>
      </c>
      <c r="D2367" t="s">
        <v>41</v>
      </c>
      <c r="E2367" t="s">
        <v>193</v>
      </c>
      <c r="F2367">
        <v>0.85899999999999999</v>
      </c>
      <c r="G2367">
        <v>1</v>
      </c>
      <c r="H2367">
        <v>1</v>
      </c>
    </row>
    <row r="2368" spans="2:8">
      <c r="B2368" t="s">
        <v>201</v>
      </c>
      <c r="D2368" t="s">
        <v>58</v>
      </c>
      <c r="E2368" t="s">
        <v>193</v>
      </c>
      <c r="F2368">
        <v>0.13700000000000001</v>
      </c>
    </row>
    <row r="2369" spans="2:8">
      <c r="B2369" t="s">
        <v>201</v>
      </c>
      <c r="D2369" t="s">
        <v>20</v>
      </c>
      <c r="E2369" t="s">
        <v>193</v>
      </c>
      <c r="F2369">
        <v>3.0000000000000001E-3</v>
      </c>
    </row>
    <row r="2370" spans="2:8">
      <c r="B2370" t="s">
        <v>201</v>
      </c>
      <c r="C2370" t="s">
        <v>258</v>
      </c>
      <c r="D2370" t="s">
        <v>55</v>
      </c>
      <c r="E2370" t="s">
        <v>146</v>
      </c>
      <c r="F2370">
        <v>0.9</v>
      </c>
      <c r="G2370">
        <v>1</v>
      </c>
      <c r="H2370">
        <v>1</v>
      </c>
    </row>
    <row r="2371" spans="2:8">
      <c r="B2371" t="s">
        <v>201</v>
      </c>
      <c r="D2371" t="s">
        <v>32</v>
      </c>
      <c r="E2371" t="s">
        <v>146</v>
      </c>
      <c r="F2371">
        <v>0.1</v>
      </c>
    </row>
    <row r="2372" spans="2:8">
      <c r="B2372" t="s">
        <v>201</v>
      </c>
      <c r="C2372" t="s">
        <v>259</v>
      </c>
      <c r="D2372" t="s">
        <v>6</v>
      </c>
      <c r="E2372" t="s">
        <v>144</v>
      </c>
      <c r="F2372">
        <v>0.875</v>
      </c>
      <c r="G2372">
        <v>1</v>
      </c>
      <c r="H2372">
        <v>1</v>
      </c>
    </row>
    <row r="2373" spans="2:8">
      <c r="B2373" t="s">
        <v>201</v>
      </c>
      <c r="D2373" t="s">
        <v>15</v>
      </c>
      <c r="E2373" t="s">
        <v>144</v>
      </c>
      <c r="F2373">
        <v>0.125</v>
      </c>
    </row>
    <row r="2374" spans="2:8">
      <c r="B2374" t="s">
        <v>201</v>
      </c>
      <c r="C2374" t="s">
        <v>260</v>
      </c>
      <c r="D2374" t="s">
        <v>5</v>
      </c>
      <c r="E2374" t="s">
        <v>149</v>
      </c>
      <c r="F2374">
        <v>1</v>
      </c>
      <c r="G2374">
        <v>1</v>
      </c>
      <c r="H2374">
        <v>1</v>
      </c>
    </row>
    <row r="2375" spans="2:8">
      <c r="B2375" t="s">
        <v>201</v>
      </c>
      <c r="C2375" t="s">
        <v>262</v>
      </c>
      <c r="D2375" t="s">
        <v>29</v>
      </c>
      <c r="E2375" t="s">
        <v>151</v>
      </c>
      <c r="F2375">
        <v>1</v>
      </c>
      <c r="G2375">
        <v>1</v>
      </c>
      <c r="H2375">
        <v>1</v>
      </c>
    </row>
    <row r="2376" spans="2:8">
      <c r="B2376" t="s">
        <v>201</v>
      </c>
      <c r="C2376" t="s">
        <v>264</v>
      </c>
      <c r="D2376" t="s">
        <v>34</v>
      </c>
      <c r="E2376" t="s">
        <v>152</v>
      </c>
      <c r="F2376">
        <v>1</v>
      </c>
      <c r="G2376">
        <v>1</v>
      </c>
      <c r="H2376">
        <v>1</v>
      </c>
    </row>
    <row r="2377" spans="2:8">
      <c r="B2377" t="s">
        <v>201</v>
      </c>
      <c r="C2377" t="s">
        <v>265</v>
      </c>
      <c r="D2377" t="s">
        <v>39</v>
      </c>
      <c r="E2377" t="s">
        <v>147</v>
      </c>
      <c r="F2377">
        <v>1</v>
      </c>
      <c r="G2377">
        <v>1</v>
      </c>
      <c r="H2377">
        <v>1</v>
      </c>
    </row>
    <row r="2378" spans="2:8">
      <c r="B2378" t="s">
        <v>201</v>
      </c>
      <c r="C2378" t="s">
        <v>266</v>
      </c>
      <c r="D2378" t="s">
        <v>41</v>
      </c>
      <c r="E2378" t="s">
        <v>148</v>
      </c>
      <c r="F2378">
        <v>0.90300000000000002</v>
      </c>
      <c r="G2378">
        <v>1</v>
      </c>
      <c r="H2378">
        <v>1</v>
      </c>
    </row>
    <row r="2379" spans="2:8">
      <c r="B2379" t="s">
        <v>201</v>
      </c>
      <c r="D2379" t="s">
        <v>58</v>
      </c>
      <c r="E2379" t="s">
        <v>148</v>
      </c>
      <c r="F2379">
        <v>9.7000000000000003E-2</v>
      </c>
    </row>
    <row r="2380" spans="2:8">
      <c r="B2380" t="s">
        <v>201</v>
      </c>
      <c r="C2380" t="s">
        <v>268</v>
      </c>
      <c r="D2380" t="s">
        <v>6</v>
      </c>
      <c r="E2380" t="s">
        <v>8</v>
      </c>
      <c r="F2380">
        <v>1</v>
      </c>
      <c r="G2380">
        <v>1</v>
      </c>
      <c r="H2380">
        <v>1</v>
      </c>
    </row>
    <row r="2381" spans="2:8">
      <c r="B2381" t="s">
        <v>201</v>
      </c>
      <c r="C2381" t="s">
        <v>269</v>
      </c>
      <c r="D2381" t="s">
        <v>15</v>
      </c>
      <c r="E2381" t="s">
        <v>176</v>
      </c>
      <c r="F2381">
        <v>1</v>
      </c>
      <c r="G2381">
        <v>1</v>
      </c>
      <c r="H2381">
        <v>1</v>
      </c>
    </row>
    <row r="2382" spans="2:8">
      <c r="B2382" t="s">
        <v>201</v>
      </c>
      <c r="C2382" t="s">
        <v>270</v>
      </c>
      <c r="D2382" t="s">
        <v>27</v>
      </c>
      <c r="E2382" t="s">
        <v>28</v>
      </c>
      <c r="F2382">
        <v>1</v>
      </c>
      <c r="G2382">
        <v>1</v>
      </c>
      <c r="H2382">
        <v>1</v>
      </c>
    </row>
    <row r="2383" spans="2:8">
      <c r="B2383" t="s">
        <v>201</v>
      </c>
      <c r="C2383" t="s">
        <v>271</v>
      </c>
      <c r="D2383" t="s">
        <v>30</v>
      </c>
      <c r="E2383" t="s">
        <v>31</v>
      </c>
      <c r="F2383">
        <v>1</v>
      </c>
      <c r="G2383">
        <v>1</v>
      </c>
      <c r="H2383">
        <v>1</v>
      </c>
    </row>
    <row r="2384" spans="2:8">
      <c r="B2384" t="s">
        <v>201</v>
      </c>
      <c r="C2384" t="s">
        <v>272</v>
      </c>
      <c r="D2384" t="s">
        <v>39</v>
      </c>
      <c r="E2384" t="s">
        <v>26</v>
      </c>
      <c r="F2384">
        <v>1</v>
      </c>
      <c r="G2384">
        <v>1</v>
      </c>
      <c r="H2384">
        <v>1</v>
      </c>
    </row>
    <row r="2385" spans="2:8">
      <c r="B2385" t="s">
        <v>201</v>
      </c>
      <c r="C2385" t="s">
        <v>273</v>
      </c>
      <c r="D2385" t="s">
        <v>48</v>
      </c>
      <c r="E2385" t="s">
        <v>49</v>
      </c>
      <c r="F2385">
        <v>1</v>
      </c>
      <c r="G2385">
        <v>1</v>
      </c>
      <c r="H2385">
        <v>1</v>
      </c>
    </row>
    <row r="2386" spans="2:8">
      <c r="B2386" t="s">
        <v>201</v>
      </c>
      <c r="C2386" t="s">
        <v>274</v>
      </c>
      <c r="D2386" t="s">
        <v>58</v>
      </c>
      <c r="E2386" t="s">
        <v>21</v>
      </c>
      <c r="F2386">
        <v>1</v>
      </c>
      <c r="G2386">
        <v>1</v>
      </c>
      <c r="H2386">
        <v>1</v>
      </c>
    </row>
    <row r="2387" spans="2:8">
      <c r="B2387" t="s">
        <v>201</v>
      </c>
      <c r="C2387" t="s">
        <v>509</v>
      </c>
      <c r="D2387" t="s">
        <v>510</v>
      </c>
      <c r="E2387" t="s">
        <v>511</v>
      </c>
      <c r="F2387">
        <v>1</v>
      </c>
      <c r="G2387">
        <v>1</v>
      </c>
      <c r="H2387">
        <v>1</v>
      </c>
    </row>
    <row r="2388" spans="2:8">
      <c r="B2388" t="s">
        <v>201</v>
      </c>
      <c r="C2388" t="s">
        <v>278</v>
      </c>
      <c r="D2388" t="s">
        <v>62</v>
      </c>
      <c r="E2388" t="s">
        <v>63</v>
      </c>
      <c r="F2388">
        <v>1</v>
      </c>
      <c r="G2388">
        <v>1</v>
      </c>
      <c r="H2388">
        <v>1</v>
      </c>
    </row>
    <row r="2389" spans="2:8">
      <c r="B2389" t="s">
        <v>201</v>
      </c>
      <c r="C2389" t="s">
        <v>279</v>
      </c>
      <c r="D2389" t="s">
        <v>16</v>
      </c>
      <c r="E2389" t="s">
        <v>68</v>
      </c>
      <c r="F2389">
        <v>1</v>
      </c>
      <c r="G2389">
        <v>1</v>
      </c>
      <c r="H2389">
        <v>1</v>
      </c>
    </row>
    <row r="2390" spans="2:8">
      <c r="B2390" t="s">
        <v>201</v>
      </c>
      <c r="C2390" t="s">
        <v>280</v>
      </c>
      <c r="D2390" t="s">
        <v>32</v>
      </c>
      <c r="E2390" t="s">
        <v>67</v>
      </c>
      <c r="F2390">
        <v>0.9</v>
      </c>
      <c r="G2390">
        <v>1</v>
      </c>
      <c r="H2390">
        <v>1</v>
      </c>
    </row>
    <row r="2391" spans="2:8">
      <c r="B2391" t="s">
        <v>201</v>
      </c>
      <c r="D2391" t="s">
        <v>55</v>
      </c>
      <c r="E2391" t="s">
        <v>67</v>
      </c>
      <c r="F2391">
        <v>9.8000000000000004E-2</v>
      </c>
    </row>
    <row r="2392" spans="2:8">
      <c r="B2392" t="s">
        <v>201</v>
      </c>
      <c r="D2392" t="s">
        <v>17</v>
      </c>
      <c r="E2392" t="s">
        <v>67</v>
      </c>
      <c r="F2392">
        <v>2E-3</v>
      </c>
    </row>
    <row r="2393" spans="2:8">
      <c r="B2393" t="s">
        <v>201</v>
      </c>
      <c r="C2393" t="s">
        <v>281</v>
      </c>
      <c r="D2393" t="s">
        <v>6</v>
      </c>
      <c r="E2393" t="s">
        <v>66</v>
      </c>
      <c r="F2393">
        <v>0.751</v>
      </c>
      <c r="G2393">
        <v>1</v>
      </c>
      <c r="H2393">
        <v>1</v>
      </c>
    </row>
    <row r="2394" spans="2:8">
      <c r="B2394" t="s">
        <v>201</v>
      </c>
      <c r="D2394" t="s">
        <v>15</v>
      </c>
      <c r="E2394" t="s">
        <v>66</v>
      </c>
      <c r="F2394">
        <v>0.249</v>
      </c>
    </row>
    <row r="2395" spans="2:8">
      <c r="B2395" t="s">
        <v>201</v>
      </c>
      <c r="C2395" t="s">
        <v>282</v>
      </c>
      <c r="D2395" t="s">
        <v>5</v>
      </c>
      <c r="E2395" t="s">
        <v>69</v>
      </c>
      <c r="F2395">
        <v>1</v>
      </c>
      <c r="G2395">
        <v>1</v>
      </c>
      <c r="H2395">
        <v>1</v>
      </c>
    </row>
    <row r="2396" spans="2:8">
      <c r="B2396" t="s">
        <v>201</v>
      </c>
      <c r="C2396" t="s">
        <v>283</v>
      </c>
      <c r="D2396" t="s">
        <v>29</v>
      </c>
      <c r="E2396" t="s">
        <v>71</v>
      </c>
      <c r="F2396">
        <v>1</v>
      </c>
      <c r="G2396">
        <v>1</v>
      </c>
      <c r="H2396">
        <v>1</v>
      </c>
    </row>
    <row r="2397" spans="2:8">
      <c r="B2397" t="s">
        <v>201</v>
      </c>
      <c r="C2397" t="s">
        <v>284</v>
      </c>
      <c r="D2397" t="s">
        <v>30</v>
      </c>
      <c r="E2397" t="s">
        <v>72</v>
      </c>
      <c r="F2397">
        <v>1</v>
      </c>
      <c r="G2397">
        <v>1</v>
      </c>
      <c r="H2397">
        <v>1</v>
      </c>
    </row>
    <row r="2398" spans="2:8">
      <c r="B2398" t="s">
        <v>201</v>
      </c>
      <c r="C2398" t="s">
        <v>285</v>
      </c>
      <c r="D2398" t="s">
        <v>39</v>
      </c>
      <c r="E2398" t="s">
        <v>70</v>
      </c>
      <c r="F2398">
        <v>0.95799999999999996</v>
      </c>
      <c r="G2398">
        <v>1</v>
      </c>
      <c r="H2398">
        <v>1</v>
      </c>
    </row>
    <row r="2399" spans="2:8">
      <c r="B2399" t="s">
        <v>201</v>
      </c>
      <c r="D2399" t="s">
        <v>19</v>
      </c>
      <c r="E2399" t="s">
        <v>70</v>
      </c>
      <c r="F2399">
        <v>4.2000000000000003E-2</v>
      </c>
    </row>
    <row r="2400" spans="2:8">
      <c r="B2400" t="s">
        <v>201</v>
      </c>
      <c r="C2400" t="s">
        <v>286</v>
      </c>
      <c r="D2400" t="s">
        <v>41</v>
      </c>
      <c r="E2400" t="s">
        <v>203</v>
      </c>
      <c r="F2400">
        <v>0.504</v>
      </c>
      <c r="G2400">
        <v>1</v>
      </c>
      <c r="H2400">
        <v>1</v>
      </c>
    </row>
    <row r="2401" spans="2:8">
      <c r="B2401" t="s">
        <v>201</v>
      </c>
      <c r="D2401" t="s">
        <v>58</v>
      </c>
      <c r="E2401" t="s">
        <v>203</v>
      </c>
      <c r="F2401">
        <v>0.223</v>
      </c>
    </row>
    <row r="2402" spans="2:8">
      <c r="B2402" t="s">
        <v>201</v>
      </c>
      <c r="D2402" t="s">
        <v>54</v>
      </c>
      <c r="E2402" t="s">
        <v>203</v>
      </c>
      <c r="F2402">
        <v>0.16200000000000001</v>
      </c>
    </row>
    <row r="2403" spans="2:8">
      <c r="B2403" t="s">
        <v>201</v>
      </c>
      <c r="D2403" t="s">
        <v>50</v>
      </c>
      <c r="E2403" t="s">
        <v>203</v>
      </c>
      <c r="F2403">
        <v>5.2999999999999999E-2</v>
      </c>
    </row>
    <row r="2404" spans="2:8">
      <c r="B2404" t="s">
        <v>201</v>
      </c>
      <c r="D2404" t="s">
        <v>20</v>
      </c>
      <c r="E2404" t="s">
        <v>203</v>
      </c>
      <c r="F2404">
        <v>3.5000000000000003E-2</v>
      </c>
    </row>
    <row r="2405" spans="2:8">
      <c r="B2405" t="s">
        <v>201</v>
      </c>
      <c r="D2405" t="s">
        <v>34</v>
      </c>
      <c r="E2405" t="s">
        <v>203</v>
      </c>
      <c r="F2405">
        <v>2.1999999999999999E-2</v>
      </c>
    </row>
    <row r="2406" spans="2:8">
      <c r="B2406" t="s">
        <v>201</v>
      </c>
      <c r="C2406" t="s">
        <v>287</v>
      </c>
      <c r="D2406" t="s">
        <v>53</v>
      </c>
      <c r="E2406" t="s">
        <v>130</v>
      </c>
      <c r="F2406">
        <v>1</v>
      </c>
      <c r="G2406">
        <v>1</v>
      </c>
      <c r="H2406">
        <v>1</v>
      </c>
    </row>
    <row r="2407" spans="2:8">
      <c r="B2407" t="s">
        <v>201</v>
      </c>
      <c r="C2407" t="s">
        <v>290</v>
      </c>
      <c r="D2407" t="s">
        <v>55</v>
      </c>
      <c r="E2407" t="s">
        <v>137</v>
      </c>
      <c r="F2407">
        <v>1</v>
      </c>
      <c r="G2407">
        <v>1</v>
      </c>
      <c r="H2407">
        <v>1</v>
      </c>
    </row>
    <row r="2408" spans="2:8">
      <c r="B2408" t="s">
        <v>201</v>
      </c>
      <c r="C2408" t="s">
        <v>291</v>
      </c>
      <c r="D2408" t="s">
        <v>6</v>
      </c>
      <c r="E2408" t="s">
        <v>135</v>
      </c>
      <c r="F2408">
        <v>0.78900000000000003</v>
      </c>
      <c r="G2408">
        <v>1</v>
      </c>
      <c r="H2408">
        <v>1</v>
      </c>
    </row>
    <row r="2409" spans="2:8">
      <c r="B2409" t="s">
        <v>201</v>
      </c>
      <c r="D2409" t="s">
        <v>15</v>
      </c>
      <c r="E2409" t="s">
        <v>135</v>
      </c>
      <c r="F2409">
        <v>0.21099999999999999</v>
      </c>
    </row>
    <row r="2410" spans="2:8">
      <c r="B2410" t="s">
        <v>201</v>
      </c>
      <c r="C2410" t="s">
        <v>292</v>
      </c>
      <c r="D2410" t="s">
        <v>5</v>
      </c>
      <c r="E2410" t="s">
        <v>140</v>
      </c>
      <c r="F2410">
        <v>1</v>
      </c>
      <c r="G2410">
        <v>1</v>
      </c>
      <c r="H2410">
        <v>1</v>
      </c>
    </row>
    <row r="2411" spans="2:8">
      <c r="B2411" t="s">
        <v>201</v>
      </c>
      <c r="C2411" t="s">
        <v>294</v>
      </c>
      <c r="D2411" t="s">
        <v>29</v>
      </c>
      <c r="E2411" t="s">
        <v>142</v>
      </c>
      <c r="F2411">
        <v>1</v>
      </c>
      <c r="G2411">
        <v>1</v>
      </c>
      <c r="H2411">
        <v>1</v>
      </c>
    </row>
    <row r="2412" spans="2:8">
      <c r="B2412" t="s">
        <v>201</v>
      </c>
      <c r="C2412" t="s">
        <v>296</v>
      </c>
      <c r="D2412" t="s">
        <v>34</v>
      </c>
      <c r="E2412" t="s">
        <v>143</v>
      </c>
      <c r="F2412">
        <v>1</v>
      </c>
      <c r="G2412">
        <v>1</v>
      </c>
      <c r="H2412">
        <v>1</v>
      </c>
    </row>
    <row r="2413" spans="2:8">
      <c r="B2413" t="s">
        <v>201</v>
      </c>
      <c r="C2413" t="s">
        <v>297</v>
      </c>
      <c r="D2413" t="s">
        <v>39</v>
      </c>
      <c r="E2413" t="s">
        <v>138</v>
      </c>
      <c r="F2413">
        <v>1</v>
      </c>
      <c r="G2413">
        <v>1</v>
      </c>
      <c r="H2413">
        <v>1</v>
      </c>
    </row>
    <row r="2414" spans="2:8">
      <c r="B2414" t="s">
        <v>201</v>
      </c>
      <c r="C2414" t="s">
        <v>298</v>
      </c>
      <c r="D2414" t="s">
        <v>41</v>
      </c>
      <c r="E2414" t="s">
        <v>139</v>
      </c>
      <c r="F2414">
        <v>0.99399999999999999</v>
      </c>
      <c r="G2414">
        <v>1</v>
      </c>
      <c r="H2414">
        <v>1</v>
      </c>
    </row>
    <row r="2415" spans="2:8">
      <c r="B2415" t="s">
        <v>201</v>
      </c>
      <c r="D2415" t="s">
        <v>58</v>
      </c>
      <c r="E2415" t="s">
        <v>139</v>
      </c>
      <c r="F2415">
        <v>6.0000000000000001E-3</v>
      </c>
    </row>
    <row r="2416" spans="2:8">
      <c r="B2416" t="s">
        <v>201</v>
      </c>
      <c r="C2416" t="s">
        <v>300</v>
      </c>
      <c r="D2416" t="s">
        <v>16</v>
      </c>
      <c r="E2416" t="s">
        <v>128</v>
      </c>
      <c r="F2416">
        <v>1</v>
      </c>
      <c r="G2416">
        <v>1</v>
      </c>
      <c r="H2416">
        <v>1</v>
      </c>
    </row>
    <row r="2417" spans="2:8">
      <c r="B2417" t="s">
        <v>201</v>
      </c>
      <c r="C2417" t="s">
        <v>301</v>
      </c>
      <c r="D2417" t="s">
        <v>32</v>
      </c>
      <c r="E2417" t="s">
        <v>122</v>
      </c>
      <c r="F2417">
        <v>1</v>
      </c>
      <c r="G2417">
        <v>1</v>
      </c>
      <c r="H2417">
        <v>1</v>
      </c>
    </row>
    <row r="2418" spans="2:8">
      <c r="B2418" t="s">
        <v>201</v>
      </c>
      <c r="C2418" t="s">
        <v>302</v>
      </c>
      <c r="D2418" t="s">
        <v>6</v>
      </c>
      <c r="E2418" t="s">
        <v>124</v>
      </c>
      <c r="F2418">
        <v>0.90200000000000002</v>
      </c>
      <c r="G2418">
        <v>1</v>
      </c>
      <c r="H2418">
        <v>1</v>
      </c>
    </row>
    <row r="2419" spans="2:8">
      <c r="B2419" t="s">
        <v>201</v>
      </c>
      <c r="D2419" t="s">
        <v>15</v>
      </c>
      <c r="E2419" t="s">
        <v>124</v>
      </c>
      <c r="F2419">
        <v>9.8000000000000004E-2</v>
      </c>
    </row>
    <row r="2420" spans="2:8">
      <c r="B2420" t="s">
        <v>201</v>
      </c>
      <c r="C2420" t="s">
        <v>303</v>
      </c>
      <c r="D2420" t="s">
        <v>19</v>
      </c>
      <c r="E2420" t="s">
        <v>131</v>
      </c>
      <c r="F2420">
        <v>1</v>
      </c>
      <c r="G2420">
        <v>1</v>
      </c>
      <c r="H2420">
        <v>1</v>
      </c>
    </row>
    <row r="2421" spans="2:8">
      <c r="B2421" t="s">
        <v>201</v>
      </c>
      <c r="C2421" t="s">
        <v>304</v>
      </c>
      <c r="D2421" t="s">
        <v>5</v>
      </c>
      <c r="E2421" t="s">
        <v>127</v>
      </c>
      <c r="F2421">
        <v>1</v>
      </c>
      <c r="G2421">
        <v>1</v>
      </c>
      <c r="H2421">
        <v>1</v>
      </c>
    </row>
    <row r="2422" spans="2:8">
      <c r="B2422" t="s">
        <v>201</v>
      </c>
      <c r="C2422" t="s">
        <v>305</v>
      </c>
      <c r="D2422" t="s">
        <v>29</v>
      </c>
      <c r="E2422" t="s">
        <v>129</v>
      </c>
      <c r="F2422">
        <v>1</v>
      </c>
      <c r="G2422">
        <v>1</v>
      </c>
      <c r="H2422">
        <v>1</v>
      </c>
    </row>
    <row r="2423" spans="2:8">
      <c r="B2423" t="s">
        <v>201</v>
      </c>
      <c r="C2423" t="s">
        <v>306</v>
      </c>
      <c r="D2423" t="s">
        <v>39</v>
      </c>
      <c r="E2423" t="s">
        <v>126</v>
      </c>
      <c r="F2423">
        <v>1</v>
      </c>
      <c r="G2423">
        <v>1</v>
      </c>
      <c r="H2423">
        <v>1</v>
      </c>
    </row>
    <row r="2424" spans="2:8">
      <c r="B2424" t="s">
        <v>201</v>
      </c>
      <c r="C2424" t="s">
        <v>307</v>
      </c>
      <c r="D2424" t="s">
        <v>58</v>
      </c>
      <c r="E2424" t="s">
        <v>123</v>
      </c>
      <c r="F2424">
        <v>0.754</v>
      </c>
      <c r="G2424">
        <v>1</v>
      </c>
      <c r="H2424">
        <v>1</v>
      </c>
    </row>
    <row r="2425" spans="2:8">
      <c r="B2425" t="s">
        <v>201</v>
      </c>
      <c r="D2425" t="s">
        <v>20</v>
      </c>
      <c r="E2425" t="s">
        <v>123</v>
      </c>
      <c r="F2425">
        <v>0.246</v>
      </c>
    </row>
    <row r="2426" spans="2:8">
      <c r="B2426" t="s">
        <v>201</v>
      </c>
      <c r="C2426" t="s">
        <v>309</v>
      </c>
      <c r="D2426" t="s">
        <v>41</v>
      </c>
      <c r="E2426" t="s">
        <v>133</v>
      </c>
      <c r="F2426">
        <v>0.98199999999999998</v>
      </c>
      <c r="G2426">
        <v>1</v>
      </c>
      <c r="H2426">
        <v>1</v>
      </c>
    </row>
    <row r="2427" spans="2:8">
      <c r="B2427" t="s">
        <v>201</v>
      </c>
      <c r="D2427" t="s">
        <v>34</v>
      </c>
      <c r="E2427" t="s">
        <v>133</v>
      </c>
      <c r="F2427">
        <v>1.7999999999999999E-2</v>
      </c>
    </row>
    <row r="2428" spans="2:8">
      <c r="B2428" t="s">
        <v>201</v>
      </c>
      <c r="C2428" t="s">
        <v>314</v>
      </c>
      <c r="D2428" t="s">
        <v>41</v>
      </c>
      <c r="E2428" t="s">
        <v>42</v>
      </c>
      <c r="F2428">
        <v>1</v>
      </c>
      <c r="G2428">
        <v>1</v>
      </c>
      <c r="H2428">
        <v>1</v>
      </c>
    </row>
    <row r="2429" spans="2:8">
      <c r="B2429" t="s">
        <v>201</v>
      </c>
      <c r="C2429" t="s">
        <v>315</v>
      </c>
      <c r="D2429" t="s">
        <v>5</v>
      </c>
      <c r="E2429" t="s">
        <v>22</v>
      </c>
      <c r="F2429">
        <v>1</v>
      </c>
      <c r="G2429">
        <v>1</v>
      </c>
      <c r="H2429">
        <v>1</v>
      </c>
    </row>
    <row r="2430" spans="2:8">
      <c r="B2430" t="s">
        <v>201</v>
      </c>
      <c r="C2430" t="s">
        <v>316</v>
      </c>
      <c r="D2430" t="s">
        <v>43</v>
      </c>
      <c r="E2430" t="s">
        <v>44</v>
      </c>
      <c r="F2430">
        <v>1</v>
      </c>
      <c r="G2430">
        <v>1</v>
      </c>
      <c r="H2430">
        <v>1</v>
      </c>
    </row>
    <row r="2431" spans="2:8">
      <c r="B2431" t="s">
        <v>201</v>
      </c>
      <c r="C2431" t="s">
        <v>317</v>
      </c>
      <c r="D2431" t="s">
        <v>58</v>
      </c>
      <c r="E2431" t="s">
        <v>51</v>
      </c>
      <c r="F2431">
        <v>1</v>
      </c>
      <c r="G2431">
        <v>1</v>
      </c>
      <c r="H2431">
        <v>1</v>
      </c>
    </row>
    <row r="2432" spans="2:8">
      <c r="B2432" t="s">
        <v>201</v>
      </c>
      <c r="C2432" t="s">
        <v>318</v>
      </c>
      <c r="D2432" t="s">
        <v>45</v>
      </c>
      <c r="E2432" t="s">
        <v>46</v>
      </c>
      <c r="F2432">
        <v>1</v>
      </c>
      <c r="G2432">
        <v>1</v>
      </c>
      <c r="H2432">
        <v>1</v>
      </c>
    </row>
    <row r="2433" spans="2:8">
      <c r="B2433" t="s">
        <v>201</v>
      </c>
      <c r="C2433" t="s">
        <v>319</v>
      </c>
      <c r="D2433" t="s">
        <v>34</v>
      </c>
      <c r="E2433" t="s">
        <v>35</v>
      </c>
      <c r="F2433">
        <v>1</v>
      </c>
      <c r="G2433">
        <v>1</v>
      </c>
      <c r="H2433">
        <v>1</v>
      </c>
    </row>
    <row r="2434" spans="2:8">
      <c r="B2434" t="s">
        <v>201</v>
      </c>
      <c r="C2434" t="s">
        <v>320</v>
      </c>
      <c r="D2434" t="s">
        <v>39</v>
      </c>
      <c r="E2434" t="s">
        <v>25</v>
      </c>
      <c r="F2434">
        <v>1</v>
      </c>
      <c r="G2434">
        <v>1</v>
      </c>
      <c r="H2434">
        <v>1</v>
      </c>
    </row>
    <row r="2435" spans="2:8">
      <c r="B2435" t="s">
        <v>3356</v>
      </c>
      <c r="C2435" t="s">
        <v>251</v>
      </c>
      <c r="D2435" t="s">
        <v>5</v>
      </c>
      <c r="E2435" t="s">
        <v>194</v>
      </c>
      <c r="F2435">
        <v>1</v>
      </c>
      <c r="G2435">
        <v>1</v>
      </c>
      <c r="H2435">
        <v>1</v>
      </c>
    </row>
    <row r="2436" spans="2:8">
      <c r="B2436" t="s">
        <v>3356</v>
      </c>
      <c r="C2436" t="s">
        <v>260</v>
      </c>
      <c r="D2436" t="s">
        <v>5</v>
      </c>
      <c r="E2436" t="s">
        <v>149</v>
      </c>
      <c r="F2436">
        <v>1</v>
      </c>
      <c r="G2436">
        <v>1</v>
      </c>
      <c r="H2436">
        <v>1</v>
      </c>
    </row>
    <row r="2437" spans="2:8">
      <c r="B2437" t="s">
        <v>3356</v>
      </c>
      <c r="C2437" t="s">
        <v>272</v>
      </c>
      <c r="D2437" t="s">
        <v>39</v>
      </c>
      <c r="E2437" t="s">
        <v>26</v>
      </c>
      <c r="F2437">
        <v>1</v>
      </c>
      <c r="G2437">
        <v>1</v>
      </c>
      <c r="H2437">
        <v>1</v>
      </c>
    </row>
    <row r="2438" spans="2:8">
      <c r="B2438" t="s">
        <v>3356</v>
      </c>
      <c r="C2438" t="s">
        <v>274</v>
      </c>
      <c r="D2438" t="s">
        <v>58</v>
      </c>
      <c r="E2438" t="s">
        <v>21</v>
      </c>
      <c r="F2438">
        <v>1</v>
      </c>
      <c r="G2438">
        <v>1</v>
      </c>
      <c r="H2438">
        <v>1</v>
      </c>
    </row>
    <row r="2439" spans="2:8">
      <c r="B2439" t="s">
        <v>3356</v>
      </c>
      <c r="C2439" t="s">
        <v>275</v>
      </c>
      <c r="D2439" t="s">
        <v>20</v>
      </c>
      <c r="E2439" t="s">
        <v>206</v>
      </c>
      <c r="F2439">
        <v>1</v>
      </c>
      <c r="G2439">
        <v>1</v>
      </c>
      <c r="H2439">
        <v>1</v>
      </c>
    </row>
    <row r="2440" spans="2:8">
      <c r="B2440" t="s">
        <v>3356</v>
      </c>
      <c r="C2440" t="s">
        <v>276</v>
      </c>
      <c r="D2440" t="s">
        <v>41</v>
      </c>
      <c r="E2440" t="s">
        <v>207</v>
      </c>
      <c r="F2440">
        <v>1</v>
      </c>
      <c r="G2440">
        <v>1</v>
      </c>
      <c r="H2440">
        <v>1</v>
      </c>
    </row>
    <row r="2441" spans="2:8">
      <c r="B2441" t="s">
        <v>3356</v>
      </c>
      <c r="C2441" t="s">
        <v>509</v>
      </c>
      <c r="D2441" t="s">
        <v>510</v>
      </c>
      <c r="E2441" t="s">
        <v>511</v>
      </c>
      <c r="F2441">
        <v>1</v>
      </c>
      <c r="G2441">
        <v>1</v>
      </c>
      <c r="H2441">
        <v>1</v>
      </c>
    </row>
    <row r="2442" spans="2:8">
      <c r="B2442" t="s">
        <v>3356</v>
      </c>
      <c r="C2442" t="s">
        <v>282</v>
      </c>
      <c r="D2442" t="s">
        <v>5</v>
      </c>
      <c r="E2442" t="s">
        <v>69</v>
      </c>
      <c r="F2442">
        <v>1</v>
      </c>
      <c r="G2442">
        <v>1</v>
      </c>
      <c r="H2442">
        <v>1</v>
      </c>
    </row>
    <row r="2443" spans="2:8">
      <c r="B2443" t="s">
        <v>3356</v>
      </c>
      <c r="C2443" t="s">
        <v>285</v>
      </c>
      <c r="D2443" t="s">
        <v>39</v>
      </c>
      <c r="E2443" t="s">
        <v>70</v>
      </c>
      <c r="F2443">
        <v>1</v>
      </c>
      <c r="G2443">
        <v>1</v>
      </c>
      <c r="H2443">
        <v>1</v>
      </c>
    </row>
    <row r="2444" spans="2:8">
      <c r="B2444" t="s">
        <v>3356</v>
      </c>
      <c r="C2444" t="s">
        <v>286</v>
      </c>
      <c r="D2444" t="s">
        <v>58</v>
      </c>
      <c r="E2444" t="s">
        <v>203</v>
      </c>
      <c r="F2444">
        <v>0.57099999999999995</v>
      </c>
      <c r="G2444">
        <v>1</v>
      </c>
      <c r="H2444">
        <v>1</v>
      </c>
    </row>
    <row r="2445" spans="2:8">
      <c r="B2445" t="s">
        <v>3356</v>
      </c>
      <c r="D2445" t="s">
        <v>20</v>
      </c>
      <c r="E2445" t="s">
        <v>203</v>
      </c>
      <c r="F2445">
        <v>0.32700000000000001</v>
      </c>
    </row>
    <row r="2446" spans="2:8">
      <c r="B2446" t="s">
        <v>3356</v>
      </c>
      <c r="D2446" t="s">
        <v>41</v>
      </c>
      <c r="E2446" t="s">
        <v>203</v>
      </c>
      <c r="F2446">
        <v>0.10100000000000001</v>
      </c>
    </row>
    <row r="2447" spans="2:8">
      <c r="B2447" t="s">
        <v>3356</v>
      </c>
      <c r="C2447" t="s">
        <v>290</v>
      </c>
      <c r="D2447" t="s">
        <v>17</v>
      </c>
      <c r="E2447" t="s">
        <v>137</v>
      </c>
      <c r="F2447">
        <v>0.98399999999999999</v>
      </c>
      <c r="G2447">
        <v>1</v>
      </c>
      <c r="H2447">
        <v>1</v>
      </c>
    </row>
    <row r="2448" spans="2:8">
      <c r="B2448" t="s">
        <v>3356</v>
      </c>
      <c r="D2448" t="s">
        <v>55</v>
      </c>
      <c r="E2448" t="s">
        <v>137</v>
      </c>
      <c r="F2448">
        <v>1.6E-2</v>
      </c>
    </row>
    <row r="2449" spans="2:8">
      <c r="B2449" t="s">
        <v>3356</v>
      </c>
      <c r="C2449" t="s">
        <v>292</v>
      </c>
      <c r="D2449" t="s">
        <v>5</v>
      </c>
      <c r="E2449" t="s">
        <v>140</v>
      </c>
      <c r="F2449">
        <v>1</v>
      </c>
      <c r="G2449">
        <v>1</v>
      </c>
      <c r="H2449">
        <v>1</v>
      </c>
    </row>
    <row r="2450" spans="2:8">
      <c r="B2450" t="s">
        <v>3356</v>
      </c>
      <c r="C2450" t="s">
        <v>295</v>
      </c>
      <c r="D2450" t="s">
        <v>52</v>
      </c>
      <c r="E2450" t="s">
        <v>136</v>
      </c>
      <c r="F2450">
        <v>1</v>
      </c>
      <c r="G2450">
        <v>1</v>
      </c>
      <c r="H2450">
        <v>1</v>
      </c>
    </row>
    <row r="2451" spans="2:8">
      <c r="B2451" t="s">
        <v>3356</v>
      </c>
      <c r="C2451" t="s">
        <v>296</v>
      </c>
      <c r="D2451" t="s">
        <v>34</v>
      </c>
      <c r="E2451" t="s">
        <v>143</v>
      </c>
      <c r="F2451">
        <v>1</v>
      </c>
      <c r="G2451">
        <v>1</v>
      </c>
      <c r="H2451">
        <v>1</v>
      </c>
    </row>
    <row r="2452" spans="2:8">
      <c r="B2452" t="s">
        <v>3356</v>
      </c>
      <c r="C2452" t="s">
        <v>304</v>
      </c>
      <c r="D2452" t="s">
        <v>5</v>
      </c>
      <c r="E2452" t="s">
        <v>127</v>
      </c>
      <c r="F2452">
        <v>1</v>
      </c>
      <c r="G2452">
        <v>1</v>
      </c>
      <c r="H2452">
        <v>1</v>
      </c>
    </row>
    <row r="2453" spans="2:8">
      <c r="B2453" t="s">
        <v>3356</v>
      </c>
      <c r="C2453" t="s">
        <v>306</v>
      </c>
      <c r="D2453" t="s">
        <v>39</v>
      </c>
      <c r="E2453" t="s">
        <v>126</v>
      </c>
      <c r="F2453">
        <v>1</v>
      </c>
      <c r="G2453">
        <v>1</v>
      </c>
      <c r="H2453">
        <v>1</v>
      </c>
    </row>
    <row r="2454" spans="2:8">
      <c r="B2454" t="s">
        <v>3356</v>
      </c>
      <c r="C2454" t="s">
        <v>307</v>
      </c>
      <c r="D2454" t="s">
        <v>58</v>
      </c>
      <c r="E2454" t="s">
        <v>123</v>
      </c>
      <c r="F2454">
        <v>0.90500000000000003</v>
      </c>
      <c r="G2454">
        <v>1</v>
      </c>
      <c r="H2454">
        <v>1</v>
      </c>
    </row>
    <row r="2455" spans="2:8">
      <c r="B2455" t="s">
        <v>3356</v>
      </c>
      <c r="D2455" t="s">
        <v>50</v>
      </c>
      <c r="E2455" t="s">
        <v>123</v>
      </c>
      <c r="F2455">
        <v>9.5000000000000001E-2</v>
      </c>
    </row>
    <row r="2456" spans="2:8">
      <c r="B2456" t="s">
        <v>3356</v>
      </c>
      <c r="C2456" t="s">
        <v>308</v>
      </c>
      <c r="D2456" t="s">
        <v>57</v>
      </c>
      <c r="E2456" t="s">
        <v>132</v>
      </c>
      <c r="F2456">
        <v>1</v>
      </c>
      <c r="G2456">
        <v>1</v>
      </c>
      <c r="H2456">
        <v>1</v>
      </c>
    </row>
    <row r="2457" spans="2:8">
      <c r="B2457" t="s">
        <v>3356</v>
      </c>
      <c r="C2457" t="s">
        <v>309</v>
      </c>
      <c r="D2457" t="s">
        <v>41</v>
      </c>
      <c r="E2457" t="s">
        <v>133</v>
      </c>
      <c r="F2457">
        <v>0.61699999999999999</v>
      </c>
      <c r="G2457">
        <v>1</v>
      </c>
      <c r="H2457">
        <v>1</v>
      </c>
    </row>
    <row r="2458" spans="2:8">
      <c r="B2458" t="s">
        <v>3356</v>
      </c>
      <c r="D2458" t="s">
        <v>34</v>
      </c>
      <c r="E2458" t="s">
        <v>133</v>
      </c>
      <c r="F2458">
        <v>0.38300000000000001</v>
      </c>
    </row>
    <row r="2459" spans="2:8">
      <c r="B2459" t="s">
        <v>3356</v>
      </c>
      <c r="C2459" t="s">
        <v>314</v>
      </c>
      <c r="D2459" t="s">
        <v>41</v>
      </c>
      <c r="E2459" t="s">
        <v>42</v>
      </c>
      <c r="F2459">
        <v>1</v>
      </c>
      <c r="G2459">
        <v>1</v>
      </c>
      <c r="H2459">
        <v>1</v>
      </c>
    </row>
    <row r="2460" spans="2:8">
      <c r="B2460" t="s">
        <v>3356</v>
      </c>
      <c r="C2460" t="s">
        <v>316</v>
      </c>
      <c r="D2460" t="s">
        <v>43</v>
      </c>
      <c r="E2460" t="s">
        <v>44</v>
      </c>
      <c r="F2460">
        <v>1</v>
      </c>
      <c r="G2460">
        <v>1</v>
      </c>
      <c r="H2460">
        <v>1</v>
      </c>
    </row>
    <row r="2461" spans="2:8">
      <c r="B2461" t="s">
        <v>3356</v>
      </c>
      <c r="C2461" t="s">
        <v>317</v>
      </c>
      <c r="D2461" t="s">
        <v>58</v>
      </c>
      <c r="E2461" t="s">
        <v>51</v>
      </c>
      <c r="F2461">
        <v>1</v>
      </c>
      <c r="G2461">
        <v>1</v>
      </c>
      <c r="H2461">
        <v>1</v>
      </c>
    </row>
    <row r="2462" spans="2:8">
      <c r="B2462" t="s">
        <v>3356</v>
      </c>
      <c r="C2462" t="s">
        <v>318</v>
      </c>
      <c r="D2462" t="s">
        <v>45</v>
      </c>
      <c r="E2462" t="s">
        <v>46</v>
      </c>
      <c r="F2462">
        <v>1</v>
      </c>
      <c r="G2462">
        <v>1</v>
      </c>
      <c r="H2462">
        <v>1</v>
      </c>
    </row>
    <row r="2463" spans="2:8">
      <c r="B2463" t="s">
        <v>3357</v>
      </c>
      <c r="C2463" t="s">
        <v>250</v>
      </c>
      <c r="D2463" t="s">
        <v>6</v>
      </c>
      <c r="E2463" t="s">
        <v>189</v>
      </c>
      <c r="F2463">
        <v>1</v>
      </c>
      <c r="G2463">
        <v>1</v>
      </c>
      <c r="H2463">
        <v>1</v>
      </c>
    </row>
    <row r="2464" spans="2:8">
      <c r="B2464" t="s">
        <v>3357</v>
      </c>
      <c r="C2464" t="s">
        <v>251</v>
      </c>
      <c r="D2464" t="s">
        <v>5</v>
      </c>
      <c r="E2464" t="s">
        <v>194</v>
      </c>
      <c r="F2464">
        <v>1</v>
      </c>
      <c r="G2464">
        <v>1</v>
      </c>
      <c r="H2464">
        <v>1</v>
      </c>
    </row>
    <row r="2465" spans="2:8">
      <c r="B2465" t="s">
        <v>3357</v>
      </c>
      <c r="C2465" t="s">
        <v>254</v>
      </c>
      <c r="D2465" t="s">
        <v>52</v>
      </c>
      <c r="E2465" t="s">
        <v>190</v>
      </c>
      <c r="F2465">
        <v>1</v>
      </c>
      <c r="G2465">
        <v>1</v>
      </c>
      <c r="H2465">
        <v>1</v>
      </c>
    </row>
    <row r="2466" spans="2:8">
      <c r="B2466" t="s">
        <v>3357</v>
      </c>
      <c r="C2466" t="s">
        <v>255</v>
      </c>
      <c r="D2466" t="s">
        <v>34</v>
      </c>
      <c r="E2466" t="s">
        <v>197</v>
      </c>
      <c r="F2466">
        <v>1</v>
      </c>
      <c r="G2466">
        <v>1</v>
      </c>
      <c r="H2466">
        <v>1</v>
      </c>
    </row>
    <row r="2467" spans="2:8">
      <c r="B2467" t="s">
        <v>3357</v>
      </c>
      <c r="C2467" t="s">
        <v>257</v>
      </c>
      <c r="D2467" t="s">
        <v>41</v>
      </c>
      <c r="E2467" t="s">
        <v>193</v>
      </c>
      <c r="F2467">
        <v>0.879</v>
      </c>
      <c r="G2467">
        <v>1</v>
      </c>
      <c r="H2467">
        <v>1</v>
      </c>
    </row>
    <row r="2468" spans="2:8">
      <c r="B2468" t="s">
        <v>3357</v>
      </c>
      <c r="D2468" t="s">
        <v>43</v>
      </c>
      <c r="E2468" t="s">
        <v>193</v>
      </c>
      <c r="F2468">
        <v>0.111</v>
      </c>
    </row>
    <row r="2469" spans="2:8">
      <c r="B2469" t="s">
        <v>3357</v>
      </c>
      <c r="D2469" t="s">
        <v>58</v>
      </c>
      <c r="E2469" t="s">
        <v>193</v>
      </c>
      <c r="F2469">
        <v>0.01</v>
      </c>
    </row>
    <row r="2470" spans="2:8">
      <c r="B2470" t="s">
        <v>3357</v>
      </c>
      <c r="C2470" t="s">
        <v>259</v>
      </c>
      <c r="D2470" t="s">
        <v>6</v>
      </c>
      <c r="E2470" t="s">
        <v>144</v>
      </c>
      <c r="F2470">
        <v>1</v>
      </c>
      <c r="G2470">
        <v>1</v>
      </c>
      <c r="H2470">
        <v>1</v>
      </c>
    </row>
    <row r="2471" spans="2:8">
      <c r="B2471" t="s">
        <v>3357</v>
      </c>
      <c r="C2471" t="s">
        <v>260</v>
      </c>
      <c r="D2471" t="s">
        <v>5</v>
      </c>
      <c r="E2471" t="s">
        <v>149</v>
      </c>
      <c r="F2471">
        <v>1</v>
      </c>
      <c r="G2471">
        <v>1</v>
      </c>
      <c r="H2471">
        <v>1</v>
      </c>
    </row>
    <row r="2472" spans="2:8">
      <c r="B2472" t="s">
        <v>3357</v>
      </c>
      <c r="C2472" t="s">
        <v>263</v>
      </c>
      <c r="D2472" t="s">
        <v>52</v>
      </c>
      <c r="E2472" t="s">
        <v>145</v>
      </c>
      <c r="F2472">
        <v>1</v>
      </c>
      <c r="G2472">
        <v>1</v>
      </c>
      <c r="H2472">
        <v>1</v>
      </c>
    </row>
    <row r="2473" spans="2:8">
      <c r="B2473" t="s">
        <v>3357</v>
      </c>
      <c r="C2473" t="s">
        <v>264</v>
      </c>
      <c r="D2473" t="s">
        <v>34</v>
      </c>
      <c r="E2473" t="s">
        <v>152</v>
      </c>
      <c r="F2473">
        <v>1</v>
      </c>
      <c r="G2473">
        <v>1</v>
      </c>
      <c r="H2473">
        <v>1</v>
      </c>
    </row>
    <row r="2474" spans="2:8">
      <c r="B2474" t="s">
        <v>3357</v>
      </c>
      <c r="C2474" t="s">
        <v>265</v>
      </c>
      <c r="D2474" t="s">
        <v>39</v>
      </c>
      <c r="E2474" t="s">
        <v>147</v>
      </c>
      <c r="F2474">
        <v>1</v>
      </c>
      <c r="G2474">
        <v>1</v>
      </c>
      <c r="H2474">
        <v>1</v>
      </c>
    </row>
    <row r="2475" spans="2:8">
      <c r="B2475" t="s">
        <v>3357</v>
      </c>
      <c r="C2475" t="s">
        <v>266</v>
      </c>
      <c r="D2475" t="s">
        <v>58</v>
      </c>
      <c r="E2475" t="s">
        <v>148</v>
      </c>
      <c r="F2475">
        <v>0.73399999999999999</v>
      </c>
      <c r="G2475">
        <v>1</v>
      </c>
      <c r="H2475">
        <v>1</v>
      </c>
    </row>
    <row r="2476" spans="2:8">
      <c r="B2476" t="s">
        <v>3357</v>
      </c>
      <c r="D2476" t="s">
        <v>41</v>
      </c>
      <c r="E2476" t="s">
        <v>148</v>
      </c>
      <c r="F2476">
        <v>0.22</v>
      </c>
    </row>
    <row r="2477" spans="2:8">
      <c r="B2477" t="s">
        <v>3357</v>
      </c>
      <c r="D2477" t="s">
        <v>43</v>
      </c>
      <c r="E2477" t="s">
        <v>148</v>
      </c>
      <c r="F2477">
        <v>4.5999999999999999E-2</v>
      </c>
    </row>
    <row r="2478" spans="2:8">
      <c r="B2478" t="s">
        <v>3357</v>
      </c>
      <c r="C2478" t="s">
        <v>268</v>
      </c>
      <c r="D2478" t="s">
        <v>6</v>
      </c>
      <c r="E2478" t="s">
        <v>8</v>
      </c>
      <c r="F2478">
        <v>1</v>
      </c>
      <c r="G2478">
        <v>1</v>
      </c>
      <c r="H2478">
        <v>1</v>
      </c>
    </row>
    <row r="2479" spans="2:8">
      <c r="B2479" t="s">
        <v>3357</v>
      </c>
      <c r="C2479" t="s">
        <v>271</v>
      </c>
      <c r="D2479" t="s">
        <v>30</v>
      </c>
      <c r="E2479" t="s">
        <v>31</v>
      </c>
      <c r="F2479">
        <v>1</v>
      </c>
      <c r="G2479">
        <v>1</v>
      </c>
      <c r="H2479">
        <v>1</v>
      </c>
    </row>
    <row r="2480" spans="2:8">
      <c r="B2480" t="s">
        <v>3357</v>
      </c>
      <c r="C2480" t="s">
        <v>273</v>
      </c>
      <c r="D2480" t="s">
        <v>48</v>
      </c>
      <c r="E2480" t="s">
        <v>49</v>
      </c>
      <c r="F2480">
        <v>1</v>
      </c>
      <c r="G2480">
        <v>1</v>
      </c>
      <c r="H2480">
        <v>1</v>
      </c>
    </row>
    <row r="2481" spans="2:8">
      <c r="B2481" t="s">
        <v>3357</v>
      </c>
      <c r="C2481" t="s">
        <v>274</v>
      </c>
      <c r="D2481" t="s">
        <v>58</v>
      </c>
      <c r="E2481" t="s">
        <v>21</v>
      </c>
      <c r="F2481">
        <v>1</v>
      </c>
      <c r="G2481">
        <v>1</v>
      </c>
      <c r="H2481">
        <v>1</v>
      </c>
    </row>
    <row r="2482" spans="2:8">
      <c r="B2482" t="s">
        <v>3357</v>
      </c>
      <c r="C2482" t="s">
        <v>276</v>
      </c>
      <c r="D2482" t="s">
        <v>41</v>
      </c>
      <c r="E2482" t="s">
        <v>207</v>
      </c>
      <c r="F2482">
        <v>1</v>
      </c>
      <c r="G2482">
        <v>1</v>
      </c>
      <c r="H2482">
        <v>1</v>
      </c>
    </row>
    <row r="2483" spans="2:8">
      <c r="B2483" t="s">
        <v>3357</v>
      </c>
      <c r="C2483" t="s">
        <v>278</v>
      </c>
      <c r="D2483" t="s">
        <v>62</v>
      </c>
      <c r="E2483" t="s">
        <v>63</v>
      </c>
      <c r="F2483">
        <v>1</v>
      </c>
      <c r="G2483">
        <v>1</v>
      </c>
      <c r="H2483">
        <v>1</v>
      </c>
    </row>
    <row r="2484" spans="2:8">
      <c r="B2484" t="s">
        <v>3357</v>
      </c>
      <c r="C2484" t="s">
        <v>279</v>
      </c>
      <c r="D2484" t="s">
        <v>16</v>
      </c>
      <c r="E2484" t="s">
        <v>68</v>
      </c>
      <c r="F2484">
        <v>1</v>
      </c>
      <c r="G2484">
        <v>1</v>
      </c>
      <c r="H2484">
        <v>1</v>
      </c>
    </row>
    <row r="2485" spans="2:8">
      <c r="B2485" t="s">
        <v>3357</v>
      </c>
      <c r="C2485" t="s">
        <v>280</v>
      </c>
      <c r="D2485" t="s">
        <v>55</v>
      </c>
      <c r="E2485" t="s">
        <v>67</v>
      </c>
      <c r="F2485">
        <v>1</v>
      </c>
      <c r="G2485">
        <v>1</v>
      </c>
      <c r="H2485">
        <v>1</v>
      </c>
    </row>
    <row r="2486" spans="2:8">
      <c r="B2486" t="s">
        <v>3357</v>
      </c>
      <c r="C2486" t="s">
        <v>281</v>
      </c>
      <c r="D2486" t="s">
        <v>6</v>
      </c>
      <c r="E2486" t="s">
        <v>66</v>
      </c>
      <c r="F2486">
        <v>1</v>
      </c>
      <c r="G2486">
        <v>1</v>
      </c>
      <c r="H2486">
        <v>1</v>
      </c>
    </row>
    <row r="2487" spans="2:8">
      <c r="B2487" t="s">
        <v>3357</v>
      </c>
      <c r="C2487" t="s">
        <v>282</v>
      </c>
      <c r="D2487" t="s">
        <v>5</v>
      </c>
      <c r="E2487" t="s">
        <v>69</v>
      </c>
      <c r="F2487">
        <v>1</v>
      </c>
      <c r="G2487">
        <v>1</v>
      </c>
      <c r="H2487">
        <v>1</v>
      </c>
    </row>
    <row r="2488" spans="2:8">
      <c r="B2488" t="s">
        <v>3357</v>
      </c>
      <c r="C2488" t="s">
        <v>284</v>
      </c>
      <c r="D2488" t="s">
        <v>30</v>
      </c>
      <c r="E2488" t="s">
        <v>72</v>
      </c>
      <c r="F2488">
        <v>1</v>
      </c>
      <c r="G2488">
        <v>1</v>
      </c>
      <c r="H2488">
        <v>1</v>
      </c>
    </row>
    <row r="2489" spans="2:8">
      <c r="B2489" t="s">
        <v>3357</v>
      </c>
      <c r="C2489" t="s">
        <v>285</v>
      </c>
      <c r="D2489" t="s">
        <v>39</v>
      </c>
      <c r="E2489" t="s">
        <v>70</v>
      </c>
      <c r="F2489">
        <v>0.66900000000000004</v>
      </c>
      <c r="G2489">
        <v>1</v>
      </c>
      <c r="H2489">
        <v>1</v>
      </c>
    </row>
    <row r="2490" spans="2:8">
      <c r="B2490" t="s">
        <v>3357</v>
      </c>
      <c r="D2490" t="s">
        <v>24</v>
      </c>
      <c r="E2490" t="s">
        <v>70</v>
      </c>
      <c r="F2490">
        <v>0.16700000000000001</v>
      </c>
    </row>
    <row r="2491" spans="2:8">
      <c r="B2491" t="s">
        <v>3357</v>
      </c>
      <c r="D2491" t="s">
        <v>19</v>
      </c>
      <c r="E2491" t="s">
        <v>70</v>
      </c>
      <c r="F2491">
        <v>0.16400000000000001</v>
      </c>
    </row>
    <row r="2492" spans="2:8">
      <c r="B2492" t="s">
        <v>3357</v>
      </c>
      <c r="C2492" t="s">
        <v>286</v>
      </c>
      <c r="D2492" t="s">
        <v>41</v>
      </c>
      <c r="E2492" t="s">
        <v>203</v>
      </c>
      <c r="F2492">
        <v>0.82199999999999995</v>
      </c>
      <c r="G2492">
        <v>1</v>
      </c>
      <c r="H2492">
        <v>1</v>
      </c>
    </row>
    <row r="2493" spans="2:8">
      <c r="B2493" t="s">
        <v>3357</v>
      </c>
      <c r="D2493" t="s">
        <v>58</v>
      </c>
      <c r="E2493" t="s">
        <v>203</v>
      </c>
      <c r="F2493">
        <v>9.6000000000000002E-2</v>
      </c>
    </row>
    <row r="2494" spans="2:8">
      <c r="B2494" t="s">
        <v>3357</v>
      </c>
      <c r="D2494" t="s">
        <v>43</v>
      </c>
      <c r="E2494" t="s">
        <v>203</v>
      </c>
      <c r="F2494">
        <v>6.9000000000000006E-2</v>
      </c>
    </row>
    <row r="2495" spans="2:8">
      <c r="B2495" t="s">
        <v>3357</v>
      </c>
      <c r="D2495" t="s">
        <v>52</v>
      </c>
      <c r="E2495" t="s">
        <v>203</v>
      </c>
      <c r="F2495">
        <v>8.0000000000000002E-3</v>
      </c>
    </row>
    <row r="2496" spans="2:8">
      <c r="B2496" t="s">
        <v>3357</v>
      </c>
      <c r="D2496" t="s">
        <v>34</v>
      </c>
      <c r="E2496" t="s">
        <v>203</v>
      </c>
      <c r="F2496">
        <v>5.0000000000000001E-3</v>
      </c>
    </row>
    <row r="2497" spans="2:8">
      <c r="B2497" t="s">
        <v>3357</v>
      </c>
      <c r="C2497" t="s">
        <v>287</v>
      </c>
      <c r="D2497" t="s">
        <v>53</v>
      </c>
      <c r="E2497" t="s">
        <v>130</v>
      </c>
      <c r="F2497">
        <v>1</v>
      </c>
      <c r="G2497">
        <v>1</v>
      </c>
      <c r="H2497">
        <v>1</v>
      </c>
    </row>
    <row r="2498" spans="2:8">
      <c r="B2498" t="s">
        <v>3357</v>
      </c>
      <c r="C2498" t="s">
        <v>516</v>
      </c>
      <c r="D2498" t="s">
        <v>510</v>
      </c>
      <c r="E2498" t="s">
        <v>517</v>
      </c>
      <c r="F2498">
        <v>1</v>
      </c>
      <c r="G2498">
        <v>1</v>
      </c>
      <c r="H2498">
        <v>1</v>
      </c>
    </row>
    <row r="2499" spans="2:8">
      <c r="B2499" t="s">
        <v>3357</v>
      </c>
      <c r="C2499" t="s">
        <v>519</v>
      </c>
      <c r="D2499" t="s">
        <v>503</v>
      </c>
      <c r="E2499" t="s">
        <v>520</v>
      </c>
      <c r="F2499">
        <v>1</v>
      </c>
      <c r="G2499">
        <v>1</v>
      </c>
      <c r="H2499">
        <v>1</v>
      </c>
    </row>
    <row r="2500" spans="2:8">
      <c r="B2500" t="s">
        <v>3357</v>
      </c>
      <c r="C2500" t="s">
        <v>289</v>
      </c>
      <c r="D2500" t="s">
        <v>62</v>
      </c>
      <c r="E2500" t="s">
        <v>74</v>
      </c>
      <c r="F2500">
        <v>1</v>
      </c>
      <c r="G2500">
        <v>1</v>
      </c>
      <c r="H2500">
        <v>1</v>
      </c>
    </row>
    <row r="2501" spans="2:8">
      <c r="B2501" t="s">
        <v>3357</v>
      </c>
      <c r="C2501" t="s">
        <v>290</v>
      </c>
      <c r="D2501" t="s">
        <v>55</v>
      </c>
      <c r="E2501" t="s">
        <v>137</v>
      </c>
      <c r="F2501">
        <v>0.88900000000000001</v>
      </c>
      <c r="G2501">
        <v>1</v>
      </c>
      <c r="H2501">
        <v>1</v>
      </c>
    </row>
    <row r="2502" spans="2:8">
      <c r="B2502" t="s">
        <v>3357</v>
      </c>
      <c r="D2502" t="s">
        <v>17</v>
      </c>
      <c r="E2502" t="s">
        <v>137</v>
      </c>
      <c r="F2502">
        <v>0.111</v>
      </c>
    </row>
    <row r="2503" spans="2:8">
      <c r="B2503" t="s">
        <v>3357</v>
      </c>
      <c r="C2503" t="s">
        <v>291</v>
      </c>
      <c r="D2503" t="s">
        <v>6</v>
      </c>
      <c r="E2503" t="s">
        <v>135</v>
      </c>
      <c r="F2503">
        <v>1</v>
      </c>
      <c r="G2503">
        <v>1</v>
      </c>
      <c r="H2503">
        <v>1</v>
      </c>
    </row>
    <row r="2504" spans="2:8">
      <c r="B2504" t="s">
        <v>3357</v>
      </c>
      <c r="C2504" t="s">
        <v>292</v>
      </c>
      <c r="D2504" t="s">
        <v>5</v>
      </c>
      <c r="E2504" t="s">
        <v>140</v>
      </c>
      <c r="F2504">
        <v>1</v>
      </c>
      <c r="G2504">
        <v>1</v>
      </c>
      <c r="H2504">
        <v>1</v>
      </c>
    </row>
    <row r="2505" spans="2:8">
      <c r="B2505" t="s">
        <v>3357</v>
      </c>
      <c r="C2505" t="s">
        <v>295</v>
      </c>
      <c r="D2505" t="s">
        <v>52</v>
      </c>
      <c r="E2505" t="s">
        <v>136</v>
      </c>
      <c r="F2505">
        <v>1</v>
      </c>
      <c r="G2505">
        <v>1</v>
      </c>
      <c r="H2505">
        <v>1</v>
      </c>
    </row>
    <row r="2506" spans="2:8">
      <c r="B2506" t="s">
        <v>3357</v>
      </c>
      <c r="C2506" t="s">
        <v>296</v>
      </c>
      <c r="D2506" t="s">
        <v>34</v>
      </c>
      <c r="E2506" t="s">
        <v>143</v>
      </c>
      <c r="F2506">
        <v>1</v>
      </c>
      <c r="G2506">
        <v>1</v>
      </c>
      <c r="H2506">
        <v>1</v>
      </c>
    </row>
    <row r="2507" spans="2:8">
      <c r="B2507" t="s">
        <v>3357</v>
      </c>
      <c r="C2507" t="s">
        <v>297</v>
      </c>
      <c r="D2507" t="s">
        <v>39</v>
      </c>
      <c r="E2507" t="s">
        <v>138</v>
      </c>
      <c r="F2507">
        <v>1</v>
      </c>
      <c r="G2507">
        <v>1</v>
      </c>
      <c r="H2507">
        <v>1</v>
      </c>
    </row>
    <row r="2508" spans="2:8">
      <c r="B2508" t="s">
        <v>3357</v>
      </c>
      <c r="C2508" t="s">
        <v>298</v>
      </c>
      <c r="D2508" t="s">
        <v>41</v>
      </c>
      <c r="E2508" t="s">
        <v>139</v>
      </c>
      <c r="F2508">
        <v>0.70499999999999996</v>
      </c>
      <c r="G2508">
        <v>1</v>
      </c>
      <c r="H2508">
        <v>1</v>
      </c>
    </row>
    <row r="2509" spans="2:8">
      <c r="B2509" t="s">
        <v>3357</v>
      </c>
      <c r="D2509" t="s">
        <v>43</v>
      </c>
      <c r="E2509" t="s">
        <v>139</v>
      </c>
      <c r="F2509">
        <v>0.29499999999999998</v>
      </c>
    </row>
    <row r="2510" spans="2:8">
      <c r="B2510" t="s">
        <v>3357</v>
      </c>
      <c r="C2510" t="s">
        <v>302</v>
      </c>
      <c r="D2510" t="s">
        <v>6</v>
      </c>
      <c r="E2510" t="s">
        <v>124</v>
      </c>
      <c r="F2510">
        <v>1</v>
      </c>
      <c r="G2510">
        <v>1</v>
      </c>
      <c r="H2510">
        <v>1</v>
      </c>
    </row>
    <row r="2511" spans="2:8">
      <c r="B2511" t="s">
        <v>3357</v>
      </c>
      <c r="C2511" t="s">
        <v>304</v>
      </c>
      <c r="D2511" t="s">
        <v>5</v>
      </c>
      <c r="E2511" t="s">
        <v>127</v>
      </c>
      <c r="F2511">
        <v>1</v>
      </c>
      <c r="G2511">
        <v>1</v>
      </c>
      <c r="H2511">
        <v>1</v>
      </c>
    </row>
    <row r="2512" spans="2:8">
      <c r="B2512" t="s">
        <v>3357</v>
      </c>
      <c r="C2512" t="s">
        <v>306</v>
      </c>
      <c r="D2512" t="s">
        <v>24</v>
      </c>
      <c r="E2512" t="s">
        <v>126</v>
      </c>
      <c r="F2512">
        <v>1</v>
      </c>
      <c r="G2512">
        <v>1</v>
      </c>
      <c r="H2512">
        <v>1</v>
      </c>
    </row>
    <row r="2513" spans="2:8">
      <c r="B2513" t="s">
        <v>3357</v>
      </c>
      <c r="C2513" t="s">
        <v>308</v>
      </c>
      <c r="D2513" t="s">
        <v>57</v>
      </c>
      <c r="E2513" t="s">
        <v>132</v>
      </c>
      <c r="F2513">
        <v>1</v>
      </c>
      <c r="G2513">
        <v>1</v>
      </c>
      <c r="H2513">
        <v>1</v>
      </c>
    </row>
    <row r="2514" spans="2:8">
      <c r="B2514" t="s">
        <v>3357</v>
      </c>
      <c r="C2514" t="s">
        <v>314</v>
      </c>
      <c r="D2514" t="s">
        <v>41</v>
      </c>
      <c r="E2514" t="s">
        <v>42</v>
      </c>
      <c r="F2514">
        <v>1</v>
      </c>
      <c r="G2514">
        <v>1</v>
      </c>
      <c r="H2514">
        <v>1</v>
      </c>
    </row>
    <row r="2515" spans="2:8">
      <c r="B2515" t="s">
        <v>3357</v>
      </c>
      <c r="C2515" t="s">
        <v>315</v>
      </c>
      <c r="D2515" t="s">
        <v>5</v>
      </c>
      <c r="E2515" t="s">
        <v>22</v>
      </c>
      <c r="F2515">
        <v>1</v>
      </c>
      <c r="G2515">
        <v>1</v>
      </c>
      <c r="H2515">
        <v>1</v>
      </c>
    </row>
    <row r="2516" spans="2:8">
      <c r="B2516" t="s">
        <v>3357</v>
      </c>
      <c r="C2516" t="s">
        <v>316</v>
      </c>
      <c r="D2516" t="s">
        <v>43</v>
      </c>
      <c r="E2516" t="s">
        <v>44</v>
      </c>
      <c r="F2516">
        <v>1</v>
      </c>
      <c r="G2516">
        <v>1</v>
      </c>
      <c r="H2516">
        <v>1</v>
      </c>
    </row>
    <row r="2517" spans="2:8">
      <c r="B2517" t="s">
        <v>3357</v>
      </c>
      <c r="C2517" t="s">
        <v>317</v>
      </c>
      <c r="D2517" t="s">
        <v>58</v>
      </c>
      <c r="E2517" t="s">
        <v>51</v>
      </c>
      <c r="F2517">
        <v>1</v>
      </c>
      <c r="G2517">
        <v>1</v>
      </c>
      <c r="H2517">
        <v>1</v>
      </c>
    </row>
    <row r="2518" spans="2:8">
      <c r="B2518" t="s">
        <v>3357</v>
      </c>
      <c r="C2518" t="s">
        <v>318</v>
      </c>
      <c r="D2518" t="s">
        <v>45</v>
      </c>
      <c r="E2518" t="s">
        <v>46</v>
      </c>
      <c r="F2518">
        <v>0.97499999999999998</v>
      </c>
      <c r="G2518">
        <v>1</v>
      </c>
      <c r="H2518">
        <v>1</v>
      </c>
    </row>
    <row r="2519" spans="2:8">
      <c r="B2519" t="s">
        <v>3357</v>
      </c>
      <c r="D2519" t="s">
        <v>52</v>
      </c>
      <c r="E2519" t="s">
        <v>46</v>
      </c>
      <c r="F2519">
        <v>2.5000000000000001E-2</v>
      </c>
    </row>
    <row r="2520" spans="2:8">
      <c r="B2520" t="s">
        <v>3357</v>
      </c>
      <c r="C2520" t="s">
        <v>319</v>
      </c>
      <c r="D2520" t="s">
        <v>34</v>
      </c>
      <c r="E2520" t="s">
        <v>35</v>
      </c>
      <c r="F2520">
        <v>1</v>
      </c>
      <c r="G2520">
        <v>1</v>
      </c>
      <c r="H2520">
        <v>1</v>
      </c>
    </row>
    <row r="2521" spans="2:8">
      <c r="B2521" t="s">
        <v>3357</v>
      </c>
      <c r="C2521" t="s">
        <v>320</v>
      </c>
      <c r="D2521" t="s">
        <v>39</v>
      </c>
      <c r="E2521" t="s">
        <v>25</v>
      </c>
      <c r="F2521">
        <v>1</v>
      </c>
      <c r="G2521">
        <v>1</v>
      </c>
      <c r="H2521">
        <v>1</v>
      </c>
    </row>
    <row r="2522" spans="2:8">
      <c r="B2522" t="s">
        <v>3358</v>
      </c>
      <c r="C2522" t="s">
        <v>249</v>
      </c>
      <c r="D2522" t="s">
        <v>55</v>
      </c>
      <c r="E2522" t="s">
        <v>191</v>
      </c>
      <c r="F2522">
        <v>1</v>
      </c>
      <c r="G2522">
        <v>1</v>
      </c>
      <c r="H2522">
        <v>1</v>
      </c>
    </row>
    <row r="2523" spans="2:8">
      <c r="B2523" t="s">
        <v>3358</v>
      </c>
      <c r="C2523" t="s">
        <v>251</v>
      </c>
      <c r="D2523" t="s">
        <v>5</v>
      </c>
      <c r="E2523" t="s">
        <v>194</v>
      </c>
      <c r="F2523">
        <v>1</v>
      </c>
      <c r="G2523">
        <v>1</v>
      </c>
      <c r="H2523">
        <v>1</v>
      </c>
    </row>
    <row r="2524" spans="2:8">
      <c r="B2524" t="s">
        <v>3358</v>
      </c>
      <c r="C2524" t="s">
        <v>253</v>
      </c>
      <c r="D2524" t="s">
        <v>29</v>
      </c>
      <c r="E2524" t="s">
        <v>196</v>
      </c>
      <c r="F2524">
        <v>1</v>
      </c>
      <c r="G2524">
        <v>1</v>
      </c>
      <c r="H2524">
        <v>1</v>
      </c>
    </row>
    <row r="2525" spans="2:8">
      <c r="B2525" t="s">
        <v>3358</v>
      </c>
      <c r="C2525" t="s">
        <v>254</v>
      </c>
      <c r="D2525" t="s">
        <v>52</v>
      </c>
      <c r="E2525" t="s">
        <v>190</v>
      </c>
      <c r="F2525">
        <v>1</v>
      </c>
      <c r="G2525">
        <v>1</v>
      </c>
      <c r="H2525">
        <v>1</v>
      </c>
    </row>
    <row r="2526" spans="2:8">
      <c r="B2526" t="s">
        <v>3358</v>
      </c>
      <c r="C2526" t="s">
        <v>255</v>
      </c>
      <c r="D2526" t="s">
        <v>34</v>
      </c>
      <c r="E2526" t="s">
        <v>197</v>
      </c>
      <c r="F2526">
        <v>1</v>
      </c>
      <c r="G2526">
        <v>1</v>
      </c>
      <c r="H2526">
        <v>1</v>
      </c>
    </row>
    <row r="2527" spans="2:8">
      <c r="B2527" t="s">
        <v>3358</v>
      </c>
      <c r="C2527" t="s">
        <v>256</v>
      </c>
      <c r="D2527" t="s">
        <v>39</v>
      </c>
      <c r="E2527" t="s">
        <v>192</v>
      </c>
      <c r="F2527">
        <v>0.92200000000000004</v>
      </c>
      <c r="G2527">
        <v>1</v>
      </c>
      <c r="H2527">
        <v>1</v>
      </c>
    </row>
    <row r="2528" spans="2:8">
      <c r="B2528" t="s">
        <v>3358</v>
      </c>
      <c r="D2528" t="s">
        <v>11</v>
      </c>
      <c r="E2528" t="s">
        <v>192</v>
      </c>
      <c r="F2528">
        <v>7.8E-2</v>
      </c>
    </row>
    <row r="2529" spans="2:8">
      <c r="B2529" t="s">
        <v>3358</v>
      </c>
      <c r="C2529" t="s">
        <v>257</v>
      </c>
      <c r="D2529" t="s">
        <v>41</v>
      </c>
      <c r="E2529" t="s">
        <v>193</v>
      </c>
      <c r="F2529">
        <v>0.96299999999999997</v>
      </c>
      <c r="G2529">
        <v>1</v>
      </c>
      <c r="H2529">
        <v>1</v>
      </c>
    </row>
    <row r="2530" spans="2:8">
      <c r="B2530" t="s">
        <v>3358</v>
      </c>
      <c r="D2530" t="s">
        <v>58</v>
      </c>
      <c r="E2530" t="s">
        <v>193</v>
      </c>
      <c r="F2530">
        <v>3.6999999999999998E-2</v>
      </c>
    </row>
    <row r="2531" spans="2:8">
      <c r="B2531" t="s">
        <v>3358</v>
      </c>
      <c r="C2531" t="s">
        <v>258</v>
      </c>
      <c r="D2531" t="s">
        <v>55</v>
      </c>
      <c r="E2531" t="s">
        <v>146</v>
      </c>
      <c r="F2531">
        <v>0.77900000000000003</v>
      </c>
      <c r="G2531">
        <v>1</v>
      </c>
      <c r="H2531">
        <v>1</v>
      </c>
    </row>
    <row r="2532" spans="2:8">
      <c r="B2532" t="s">
        <v>3358</v>
      </c>
      <c r="D2532" t="s">
        <v>37</v>
      </c>
      <c r="E2532" t="s">
        <v>146</v>
      </c>
      <c r="F2532">
        <v>0.221</v>
      </c>
    </row>
    <row r="2533" spans="2:8">
      <c r="B2533" t="s">
        <v>3358</v>
      </c>
      <c r="C2533" t="s">
        <v>259</v>
      </c>
      <c r="D2533" t="s">
        <v>6</v>
      </c>
      <c r="E2533" t="s">
        <v>144</v>
      </c>
      <c r="F2533">
        <v>1</v>
      </c>
      <c r="G2533">
        <v>1</v>
      </c>
      <c r="H2533">
        <v>1</v>
      </c>
    </row>
    <row r="2534" spans="2:8">
      <c r="B2534" t="s">
        <v>3358</v>
      </c>
      <c r="C2534" t="s">
        <v>260</v>
      </c>
      <c r="D2534" t="s">
        <v>5</v>
      </c>
      <c r="E2534" t="s">
        <v>149</v>
      </c>
      <c r="F2534">
        <v>1</v>
      </c>
      <c r="G2534">
        <v>1</v>
      </c>
      <c r="H2534">
        <v>1</v>
      </c>
    </row>
    <row r="2535" spans="2:8">
      <c r="B2535" t="s">
        <v>3358</v>
      </c>
      <c r="C2535" t="s">
        <v>261</v>
      </c>
      <c r="D2535" t="s">
        <v>27</v>
      </c>
      <c r="E2535" t="s">
        <v>150</v>
      </c>
      <c r="F2535">
        <v>1</v>
      </c>
      <c r="G2535">
        <v>1</v>
      </c>
      <c r="H2535">
        <v>1</v>
      </c>
    </row>
    <row r="2536" spans="2:8">
      <c r="B2536" t="s">
        <v>3358</v>
      </c>
      <c r="C2536" t="s">
        <v>262</v>
      </c>
      <c r="D2536" t="s">
        <v>29</v>
      </c>
      <c r="E2536" t="s">
        <v>151</v>
      </c>
      <c r="F2536">
        <v>1</v>
      </c>
      <c r="G2536">
        <v>1</v>
      </c>
      <c r="H2536">
        <v>1</v>
      </c>
    </row>
    <row r="2537" spans="2:8">
      <c r="B2537" t="s">
        <v>3358</v>
      </c>
      <c r="C2537" t="s">
        <v>263</v>
      </c>
      <c r="D2537" t="s">
        <v>52</v>
      </c>
      <c r="E2537" t="s">
        <v>145</v>
      </c>
      <c r="F2537">
        <v>1</v>
      </c>
      <c r="G2537">
        <v>1</v>
      </c>
      <c r="H2537">
        <v>1</v>
      </c>
    </row>
    <row r="2538" spans="2:8">
      <c r="B2538" t="s">
        <v>3358</v>
      </c>
      <c r="C2538" t="s">
        <v>264</v>
      </c>
      <c r="D2538" t="s">
        <v>34</v>
      </c>
      <c r="E2538" t="s">
        <v>152</v>
      </c>
      <c r="F2538">
        <v>1</v>
      </c>
      <c r="G2538">
        <v>1</v>
      </c>
      <c r="H2538">
        <v>1</v>
      </c>
    </row>
    <row r="2539" spans="2:8">
      <c r="B2539" t="s">
        <v>3358</v>
      </c>
      <c r="C2539" t="s">
        <v>265</v>
      </c>
      <c r="D2539" t="s">
        <v>39</v>
      </c>
      <c r="E2539" t="s">
        <v>147</v>
      </c>
      <c r="F2539">
        <v>1</v>
      </c>
      <c r="G2539">
        <v>1</v>
      </c>
      <c r="H2539">
        <v>1</v>
      </c>
    </row>
    <row r="2540" spans="2:8">
      <c r="B2540" t="s">
        <v>3358</v>
      </c>
      <c r="C2540" t="s">
        <v>266</v>
      </c>
      <c r="D2540" t="s">
        <v>41</v>
      </c>
      <c r="E2540" t="s">
        <v>148</v>
      </c>
      <c r="F2540">
        <v>0.90400000000000003</v>
      </c>
      <c r="G2540">
        <v>1</v>
      </c>
      <c r="H2540">
        <v>1</v>
      </c>
    </row>
    <row r="2541" spans="2:8">
      <c r="B2541" t="s">
        <v>3358</v>
      </c>
      <c r="D2541" t="s">
        <v>58</v>
      </c>
      <c r="E2541" t="s">
        <v>148</v>
      </c>
      <c r="F2541">
        <v>9.6000000000000002E-2</v>
      </c>
    </row>
    <row r="2542" spans="2:8">
      <c r="B2542" t="s">
        <v>3358</v>
      </c>
      <c r="C2542" t="s">
        <v>506</v>
      </c>
      <c r="D2542" t="s">
        <v>503</v>
      </c>
      <c r="E2542" t="s">
        <v>507</v>
      </c>
      <c r="F2542">
        <v>1</v>
      </c>
      <c r="G2542">
        <v>1</v>
      </c>
      <c r="H2542">
        <v>1</v>
      </c>
    </row>
    <row r="2543" spans="2:8">
      <c r="B2543" t="s">
        <v>3358</v>
      </c>
      <c r="C2543" t="s">
        <v>267</v>
      </c>
      <c r="D2543" t="s">
        <v>55</v>
      </c>
      <c r="E2543" t="s">
        <v>33</v>
      </c>
      <c r="F2543">
        <v>0.84499999999999997</v>
      </c>
      <c r="G2543">
        <v>1</v>
      </c>
      <c r="H2543">
        <v>1</v>
      </c>
    </row>
    <row r="2544" spans="2:8">
      <c r="B2544" t="s">
        <v>3358</v>
      </c>
      <c r="D2544" t="s">
        <v>37</v>
      </c>
      <c r="E2544" t="s">
        <v>33</v>
      </c>
      <c r="F2544">
        <v>0.155</v>
      </c>
    </row>
    <row r="2545" spans="2:8">
      <c r="B2545" t="s">
        <v>3358</v>
      </c>
      <c r="C2545" t="s">
        <v>268</v>
      </c>
      <c r="D2545" t="s">
        <v>6</v>
      </c>
      <c r="E2545" t="s">
        <v>8</v>
      </c>
      <c r="F2545">
        <v>1</v>
      </c>
      <c r="G2545">
        <v>1</v>
      </c>
      <c r="H2545">
        <v>1</v>
      </c>
    </row>
    <row r="2546" spans="2:8">
      <c r="B2546" t="s">
        <v>3358</v>
      </c>
      <c r="C2546" t="s">
        <v>271</v>
      </c>
      <c r="D2546" t="s">
        <v>30</v>
      </c>
      <c r="E2546" t="s">
        <v>31</v>
      </c>
      <c r="F2546">
        <v>1</v>
      </c>
      <c r="G2546">
        <v>1</v>
      </c>
      <c r="H2546">
        <v>1</v>
      </c>
    </row>
    <row r="2547" spans="2:8">
      <c r="B2547" t="s">
        <v>3358</v>
      </c>
      <c r="C2547" t="s">
        <v>272</v>
      </c>
      <c r="D2547" t="s">
        <v>39</v>
      </c>
      <c r="E2547" t="s">
        <v>26</v>
      </c>
      <c r="F2547">
        <v>1</v>
      </c>
      <c r="G2547">
        <v>1</v>
      </c>
      <c r="H2547">
        <v>1</v>
      </c>
    </row>
    <row r="2548" spans="2:8">
      <c r="B2548" t="s">
        <v>3358</v>
      </c>
      <c r="C2548" t="s">
        <v>273</v>
      </c>
      <c r="D2548" t="s">
        <v>48</v>
      </c>
      <c r="E2548" t="s">
        <v>49</v>
      </c>
      <c r="F2548">
        <v>1</v>
      </c>
      <c r="G2548">
        <v>1</v>
      </c>
      <c r="H2548">
        <v>1</v>
      </c>
    </row>
    <row r="2549" spans="2:8">
      <c r="B2549" t="s">
        <v>3358</v>
      </c>
      <c r="C2549" t="s">
        <v>274</v>
      </c>
      <c r="D2549" t="s">
        <v>58</v>
      </c>
      <c r="E2549" t="s">
        <v>21</v>
      </c>
      <c r="F2549">
        <v>1</v>
      </c>
      <c r="G2549">
        <v>1</v>
      </c>
      <c r="H2549">
        <v>1</v>
      </c>
    </row>
    <row r="2550" spans="2:8">
      <c r="B2550" t="s">
        <v>3358</v>
      </c>
      <c r="C2550" t="s">
        <v>276</v>
      </c>
      <c r="D2550" t="s">
        <v>41</v>
      </c>
      <c r="E2550" t="s">
        <v>207</v>
      </c>
      <c r="F2550">
        <v>1</v>
      </c>
      <c r="G2550">
        <v>1</v>
      </c>
      <c r="H2550">
        <v>1</v>
      </c>
    </row>
    <row r="2551" spans="2:8">
      <c r="B2551" t="s">
        <v>3358</v>
      </c>
      <c r="C2551" t="s">
        <v>509</v>
      </c>
      <c r="D2551" t="s">
        <v>510</v>
      </c>
      <c r="E2551" t="s">
        <v>511</v>
      </c>
      <c r="F2551">
        <v>1</v>
      </c>
      <c r="G2551">
        <v>1</v>
      </c>
      <c r="H2551">
        <v>1</v>
      </c>
    </row>
    <row r="2552" spans="2:8">
      <c r="B2552" t="s">
        <v>3358</v>
      </c>
      <c r="C2552" t="s">
        <v>278</v>
      </c>
      <c r="D2552" t="s">
        <v>62</v>
      </c>
      <c r="E2552" t="s">
        <v>63</v>
      </c>
      <c r="F2552">
        <v>1</v>
      </c>
      <c r="G2552">
        <v>1</v>
      </c>
      <c r="H2552">
        <v>1</v>
      </c>
    </row>
    <row r="2553" spans="2:8">
      <c r="B2553" t="s">
        <v>3358</v>
      </c>
      <c r="C2553" t="s">
        <v>279</v>
      </c>
      <c r="D2553" t="s">
        <v>16</v>
      </c>
      <c r="E2553" t="s">
        <v>68</v>
      </c>
      <c r="F2553">
        <v>1</v>
      </c>
      <c r="G2553">
        <v>1</v>
      </c>
      <c r="H2553">
        <v>1</v>
      </c>
    </row>
    <row r="2554" spans="2:8">
      <c r="B2554" t="s">
        <v>3358</v>
      </c>
      <c r="C2554" t="s">
        <v>280</v>
      </c>
      <c r="D2554" t="s">
        <v>11</v>
      </c>
      <c r="E2554" t="s">
        <v>67</v>
      </c>
      <c r="F2554">
        <v>0.35</v>
      </c>
      <c r="G2554">
        <v>1</v>
      </c>
      <c r="H2554">
        <v>1</v>
      </c>
    </row>
    <row r="2555" spans="2:8">
      <c r="B2555" t="s">
        <v>3358</v>
      </c>
      <c r="D2555" t="s">
        <v>55</v>
      </c>
      <c r="E2555" t="s">
        <v>67</v>
      </c>
      <c r="F2555">
        <v>0.34699999999999998</v>
      </c>
    </row>
    <row r="2556" spans="2:8">
      <c r="B2556" t="s">
        <v>3358</v>
      </c>
      <c r="D2556" t="s">
        <v>37</v>
      </c>
      <c r="E2556" t="s">
        <v>67</v>
      </c>
      <c r="F2556">
        <v>0.255</v>
      </c>
    </row>
    <row r="2557" spans="2:8">
      <c r="B2557" t="s">
        <v>3358</v>
      </c>
      <c r="D2557" t="s">
        <v>32</v>
      </c>
      <c r="E2557" t="s">
        <v>67</v>
      </c>
      <c r="F2557">
        <v>4.8000000000000001E-2</v>
      </c>
    </row>
    <row r="2558" spans="2:8">
      <c r="B2558" t="s">
        <v>3358</v>
      </c>
      <c r="C2558" t="s">
        <v>281</v>
      </c>
      <c r="D2558" t="s">
        <v>6</v>
      </c>
      <c r="E2558" t="s">
        <v>66</v>
      </c>
      <c r="F2558">
        <v>0.90600000000000003</v>
      </c>
      <c r="G2558">
        <v>1</v>
      </c>
      <c r="H2558">
        <v>1</v>
      </c>
    </row>
    <row r="2559" spans="2:8">
      <c r="B2559" t="s">
        <v>3358</v>
      </c>
      <c r="D2559" t="s">
        <v>118</v>
      </c>
      <c r="E2559" t="s">
        <v>66</v>
      </c>
      <c r="F2559">
        <v>9.4E-2</v>
      </c>
    </row>
    <row r="2560" spans="2:8">
      <c r="B2560" t="s">
        <v>3358</v>
      </c>
      <c r="C2560" t="s">
        <v>282</v>
      </c>
      <c r="D2560" t="s">
        <v>5</v>
      </c>
      <c r="E2560" t="s">
        <v>69</v>
      </c>
      <c r="F2560">
        <v>1</v>
      </c>
      <c r="G2560">
        <v>1</v>
      </c>
      <c r="H2560">
        <v>1</v>
      </c>
    </row>
    <row r="2561" spans="2:8">
      <c r="B2561" t="s">
        <v>3358</v>
      </c>
      <c r="C2561" t="s">
        <v>283</v>
      </c>
      <c r="D2561" t="s">
        <v>29</v>
      </c>
      <c r="E2561" t="s">
        <v>71</v>
      </c>
      <c r="F2561">
        <v>1</v>
      </c>
      <c r="G2561">
        <v>1</v>
      </c>
      <c r="H2561">
        <v>1</v>
      </c>
    </row>
    <row r="2562" spans="2:8">
      <c r="B2562" t="s">
        <v>3358</v>
      </c>
      <c r="C2562" t="s">
        <v>284</v>
      </c>
      <c r="D2562" t="s">
        <v>30</v>
      </c>
      <c r="E2562" t="s">
        <v>72</v>
      </c>
      <c r="F2562">
        <v>1</v>
      </c>
      <c r="G2562">
        <v>1</v>
      </c>
      <c r="H2562">
        <v>1</v>
      </c>
    </row>
    <row r="2563" spans="2:8">
      <c r="B2563" t="s">
        <v>3358</v>
      </c>
      <c r="C2563" t="s">
        <v>285</v>
      </c>
      <c r="D2563" t="s">
        <v>39</v>
      </c>
      <c r="E2563" t="s">
        <v>70</v>
      </c>
      <c r="F2563">
        <v>0.97</v>
      </c>
      <c r="G2563">
        <v>1</v>
      </c>
      <c r="H2563">
        <v>1</v>
      </c>
    </row>
    <row r="2564" spans="2:8">
      <c r="B2564" t="s">
        <v>3358</v>
      </c>
      <c r="D2564" t="s">
        <v>57</v>
      </c>
      <c r="E2564" t="s">
        <v>70</v>
      </c>
      <c r="F2564">
        <v>1.9E-2</v>
      </c>
    </row>
    <row r="2565" spans="2:8">
      <c r="B2565" t="s">
        <v>3358</v>
      </c>
      <c r="D2565" t="s">
        <v>19</v>
      </c>
      <c r="E2565" t="s">
        <v>70</v>
      </c>
      <c r="F2565">
        <v>0.01</v>
      </c>
    </row>
    <row r="2566" spans="2:8">
      <c r="B2566" t="s">
        <v>3358</v>
      </c>
      <c r="C2566" t="s">
        <v>286</v>
      </c>
      <c r="D2566" t="s">
        <v>41</v>
      </c>
      <c r="E2566" t="s">
        <v>203</v>
      </c>
      <c r="F2566">
        <v>0.65700000000000003</v>
      </c>
      <c r="G2566">
        <v>1</v>
      </c>
      <c r="H2566">
        <v>1</v>
      </c>
    </row>
    <row r="2567" spans="2:8">
      <c r="B2567" t="s">
        <v>3358</v>
      </c>
      <c r="D2567" t="s">
        <v>34</v>
      </c>
      <c r="E2567" t="s">
        <v>203</v>
      </c>
      <c r="F2567">
        <v>0.10100000000000001</v>
      </c>
    </row>
    <row r="2568" spans="2:8">
      <c r="B2568" t="s">
        <v>3358</v>
      </c>
      <c r="D2568" t="s">
        <v>52</v>
      </c>
      <c r="E2568" t="s">
        <v>203</v>
      </c>
      <c r="F2568">
        <v>8.7999999999999995E-2</v>
      </c>
    </row>
    <row r="2569" spans="2:8">
      <c r="B2569" t="s">
        <v>3358</v>
      </c>
      <c r="D2569" t="s">
        <v>54</v>
      </c>
      <c r="E2569" t="s">
        <v>203</v>
      </c>
      <c r="F2569">
        <v>7.9000000000000001E-2</v>
      </c>
    </row>
    <row r="2570" spans="2:8">
      <c r="B2570" t="s">
        <v>3358</v>
      </c>
      <c r="D2570" t="s">
        <v>58</v>
      </c>
      <c r="E2570" t="s">
        <v>203</v>
      </c>
      <c r="F2570">
        <v>6.4000000000000001E-2</v>
      </c>
    </row>
    <row r="2571" spans="2:8">
      <c r="B2571" t="s">
        <v>3358</v>
      </c>
      <c r="D2571" t="s">
        <v>38</v>
      </c>
      <c r="E2571" t="s">
        <v>203</v>
      </c>
      <c r="F2571">
        <v>1.0999999999999999E-2</v>
      </c>
    </row>
    <row r="2572" spans="2:8">
      <c r="B2572" t="s">
        <v>3358</v>
      </c>
      <c r="C2572" t="s">
        <v>287</v>
      </c>
      <c r="D2572" t="s">
        <v>53</v>
      </c>
      <c r="E2572" t="s">
        <v>130</v>
      </c>
      <c r="F2572">
        <v>1</v>
      </c>
      <c r="G2572">
        <v>1</v>
      </c>
      <c r="H2572">
        <v>1</v>
      </c>
    </row>
    <row r="2573" spans="2:8">
      <c r="B2573" t="s">
        <v>3358</v>
      </c>
      <c r="C2573" t="s">
        <v>516</v>
      </c>
      <c r="D2573" t="s">
        <v>510</v>
      </c>
      <c r="E2573" t="s">
        <v>517</v>
      </c>
      <c r="F2573">
        <v>1</v>
      </c>
      <c r="G2573">
        <v>1</v>
      </c>
      <c r="H2573">
        <v>1</v>
      </c>
    </row>
    <row r="2574" spans="2:8">
      <c r="B2574" t="s">
        <v>3358</v>
      </c>
      <c r="C2574" t="s">
        <v>288</v>
      </c>
      <c r="D2574" t="s">
        <v>60</v>
      </c>
      <c r="E2574" t="s">
        <v>73</v>
      </c>
      <c r="F2574">
        <v>1</v>
      </c>
      <c r="G2574">
        <v>1</v>
      </c>
      <c r="H2574">
        <v>1</v>
      </c>
    </row>
    <row r="2575" spans="2:8">
      <c r="B2575" t="s">
        <v>3358</v>
      </c>
      <c r="C2575" t="s">
        <v>289</v>
      </c>
      <c r="D2575" t="s">
        <v>62</v>
      </c>
      <c r="E2575" t="s">
        <v>74</v>
      </c>
      <c r="F2575">
        <v>1</v>
      </c>
      <c r="G2575">
        <v>1</v>
      </c>
      <c r="H2575">
        <v>1</v>
      </c>
    </row>
    <row r="2576" spans="2:8">
      <c r="B2576" t="s">
        <v>3358</v>
      </c>
      <c r="C2576" t="s">
        <v>290</v>
      </c>
      <c r="D2576" t="s">
        <v>55</v>
      </c>
      <c r="E2576" t="s">
        <v>137</v>
      </c>
      <c r="F2576">
        <v>1</v>
      </c>
      <c r="G2576">
        <v>1</v>
      </c>
      <c r="H2576">
        <v>1</v>
      </c>
    </row>
    <row r="2577" spans="2:8">
      <c r="B2577" t="s">
        <v>3358</v>
      </c>
      <c r="C2577" t="s">
        <v>291</v>
      </c>
      <c r="D2577" t="s">
        <v>6</v>
      </c>
      <c r="E2577" t="s">
        <v>135</v>
      </c>
      <c r="F2577">
        <v>1</v>
      </c>
      <c r="G2577">
        <v>1</v>
      </c>
      <c r="H2577">
        <v>1</v>
      </c>
    </row>
    <row r="2578" spans="2:8">
      <c r="B2578" t="s">
        <v>3358</v>
      </c>
      <c r="C2578" t="s">
        <v>292</v>
      </c>
      <c r="D2578" t="s">
        <v>5</v>
      </c>
      <c r="E2578" t="s">
        <v>140</v>
      </c>
      <c r="F2578">
        <v>1</v>
      </c>
      <c r="G2578">
        <v>1</v>
      </c>
      <c r="H2578">
        <v>1</v>
      </c>
    </row>
    <row r="2579" spans="2:8">
      <c r="B2579" t="s">
        <v>3358</v>
      </c>
      <c r="C2579" t="s">
        <v>293</v>
      </c>
      <c r="D2579" t="s">
        <v>27</v>
      </c>
      <c r="E2579" t="s">
        <v>141</v>
      </c>
      <c r="F2579">
        <v>1</v>
      </c>
      <c r="G2579">
        <v>1</v>
      </c>
      <c r="H2579">
        <v>1</v>
      </c>
    </row>
    <row r="2580" spans="2:8">
      <c r="B2580" t="s">
        <v>3358</v>
      </c>
      <c r="C2580" t="s">
        <v>294</v>
      </c>
      <c r="D2580" t="s">
        <v>29</v>
      </c>
      <c r="E2580" t="s">
        <v>142</v>
      </c>
      <c r="F2580">
        <v>1</v>
      </c>
      <c r="G2580">
        <v>1</v>
      </c>
      <c r="H2580">
        <v>1</v>
      </c>
    </row>
    <row r="2581" spans="2:8">
      <c r="B2581" t="s">
        <v>3358</v>
      </c>
      <c r="C2581" t="s">
        <v>295</v>
      </c>
      <c r="D2581" t="s">
        <v>52</v>
      </c>
      <c r="E2581" t="s">
        <v>136</v>
      </c>
      <c r="F2581">
        <v>1</v>
      </c>
      <c r="G2581">
        <v>1</v>
      </c>
      <c r="H2581">
        <v>1</v>
      </c>
    </row>
    <row r="2582" spans="2:8">
      <c r="B2582" t="s">
        <v>3358</v>
      </c>
      <c r="C2582" t="s">
        <v>296</v>
      </c>
      <c r="D2582" t="s">
        <v>34</v>
      </c>
      <c r="E2582" t="s">
        <v>143</v>
      </c>
      <c r="F2582">
        <v>1</v>
      </c>
      <c r="G2582">
        <v>1</v>
      </c>
      <c r="H2582">
        <v>1</v>
      </c>
    </row>
    <row r="2583" spans="2:8">
      <c r="B2583" t="s">
        <v>3358</v>
      </c>
      <c r="C2583" t="s">
        <v>297</v>
      </c>
      <c r="D2583" t="s">
        <v>39</v>
      </c>
      <c r="E2583" t="s">
        <v>138</v>
      </c>
      <c r="F2583">
        <v>1</v>
      </c>
      <c r="G2583">
        <v>1</v>
      </c>
      <c r="H2583">
        <v>1</v>
      </c>
    </row>
    <row r="2584" spans="2:8">
      <c r="B2584" t="s">
        <v>3358</v>
      </c>
      <c r="C2584" t="s">
        <v>298</v>
      </c>
      <c r="D2584" t="s">
        <v>41</v>
      </c>
      <c r="E2584" t="s">
        <v>139</v>
      </c>
      <c r="F2584">
        <v>1</v>
      </c>
      <c r="G2584">
        <v>1</v>
      </c>
      <c r="H2584">
        <v>1</v>
      </c>
    </row>
    <row r="2585" spans="2:8">
      <c r="B2585" t="s">
        <v>3358</v>
      </c>
      <c r="C2585" t="s">
        <v>522</v>
      </c>
      <c r="D2585" t="s">
        <v>503</v>
      </c>
      <c r="E2585" t="s">
        <v>523</v>
      </c>
      <c r="F2585">
        <v>1</v>
      </c>
      <c r="G2585">
        <v>1</v>
      </c>
      <c r="H2585">
        <v>1</v>
      </c>
    </row>
    <row r="2586" spans="2:8">
      <c r="B2586" t="s">
        <v>3358</v>
      </c>
      <c r="C2586" t="s">
        <v>300</v>
      </c>
      <c r="D2586" t="s">
        <v>16</v>
      </c>
      <c r="E2586" t="s">
        <v>128</v>
      </c>
      <c r="F2586">
        <v>1</v>
      </c>
      <c r="G2586">
        <v>1</v>
      </c>
      <c r="H2586">
        <v>1</v>
      </c>
    </row>
    <row r="2587" spans="2:8">
      <c r="B2587" t="s">
        <v>3358</v>
      </c>
      <c r="C2587" t="s">
        <v>303</v>
      </c>
      <c r="D2587" t="s">
        <v>19</v>
      </c>
      <c r="E2587" t="s">
        <v>131</v>
      </c>
      <c r="F2587">
        <v>1</v>
      </c>
      <c r="G2587">
        <v>1</v>
      </c>
      <c r="H2587">
        <v>1</v>
      </c>
    </row>
    <row r="2588" spans="2:8">
      <c r="B2588" t="s">
        <v>3358</v>
      </c>
      <c r="C2588" t="s">
        <v>304</v>
      </c>
      <c r="D2588" t="s">
        <v>5</v>
      </c>
      <c r="E2588" t="s">
        <v>127</v>
      </c>
      <c r="F2588">
        <v>1</v>
      </c>
      <c r="G2588">
        <v>1</v>
      </c>
      <c r="H2588">
        <v>1</v>
      </c>
    </row>
    <row r="2589" spans="2:8">
      <c r="B2589" t="s">
        <v>3358</v>
      </c>
      <c r="C2589" t="s">
        <v>305</v>
      </c>
      <c r="D2589" t="s">
        <v>29</v>
      </c>
      <c r="E2589" t="s">
        <v>129</v>
      </c>
      <c r="F2589">
        <v>1</v>
      </c>
      <c r="G2589">
        <v>1</v>
      </c>
      <c r="H2589">
        <v>1</v>
      </c>
    </row>
    <row r="2590" spans="2:8">
      <c r="B2590" t="s">
        <v>3358</v>
      </c>
      <c r="C2590" t="s">
        <v>306</v>
      </c>
      <c r="D2590" t="s">
        <v>39</v>
      </c>
      <c r="E2590" t="s">
        <v>126</v>
      </c>
      <c r="F2590">
        <v>1</v>
      </c>
      <c r="G2590">
        <v>1</v>
      </c>
      <c r="H2590">
        <v>1</v>
      </c>
    </row>
    <row r="2591" spans="2:8">
      <c r="B2591" t="s">
        <v>3358</v>
      </c>
      <c r="C2591" t="s">
        <v>307</v>
      </c>
      <c r="D2591" t="s">
        <v>54</v>
      </c>
      <c r="E2591" t="s">
        <v>123</v>
      </c>
      <c r="F2591">
        <v>0.878</v>
      </c>
      <c r="G2591">
        <v>1</v>
      </c>
      <c r="H2591">
        <v>1</v>
      </c>
    </row>
    <row r="2592" spans="2:8">
      <c r="B2592" t="s">
        <v>3358</v>
      </c>
      <c r="D2592" t="s">
        <v>58</v>
      </c>
      <c r="E2592" t="s">
        <v>123</v>
      </c>
      <c r="F2592">
        <v>0.122</v>
      </c>
    </row>
    <row r="2593" spans="2:8">
      <c r="B2593" t="s">
        <v>3358</v>
      </c>
      <c r="C2593" t="s">
        <v>308</v>
      </c>
      <c r="D2593" t="s">
        <v>57</v>
      </c>
      <c r="E2593" t="s">
        <v>132</v>
      </c>
      <c r="F2593">
        <v>1</v>
      </c>
      <c r="G2593">
        <v>1</v>
      </c>
      <c r="H2593">
        <v>1</v>
      </c>
    </row>
    <row r="2594" spans="2:8">
      <c r="B2594" t="s">
        <v>3358</v>
      </c>
      <c r="C2594" t="s">
        <v>309</v>
      </c>
      <c r="D2594" t="s">
        <v>41</v>
      </c>
      <c r="E2594" t="s">
        <v>133</v>
      </c>
      <c r="F2594">
        <v>1</v>
      </c>
      <c r="G2594">
        <v>1</v>
      </c>
      <c r="H2594">
        <v>1</v>
      </c>
    </row>
    <row r="2595" spans="2:8">
      <c r="B2595" t="s">
        <v>3358</v>
      </c>
      <c r="C2595" t="s">
        <v>310</v>
      </c>
      <c r="D2595" t="s">
        <v>9</v>
      </c>
      <c r="E2595" t="s">
        <v>10</v>
      </c>
      <c r="F2595">
        <v>1</v>
      </c>
      <c r="G2595">
        <v>1</v>
      </c>
      <c r="H2595">
        <v>1</v>
      </c>
    </row>
    <row r="2596" spans="2:8">
      <c r="B2596" t="s">
        <v>3358</v>
      </c>
      <c r="C2596" t="s">
        <v>311</v>
      </c>
      <c r="D2596" t="s">
        <v>12</v>
      </c>
      <c r="E2596" t="s">
        <v>13</v>
      </c>
      <c r="F2596">
        <v>1</v>
      </c>
      <c r="G2596">
        <v>1</v>
      </c>
      <c r="H2596">
        <v>1</v>
      </c>
    </row>
    <row r="2597" spans="2:8">
      <c r="B2597" t="s">
        <v>3358</v>
      </c>
      <c r="C2597" t="s">
        <v>313</v>
      </c>
      <c r="D2597" t="s">
        <v>6</v>
      </c>
      <c r="E2597" t="s">
        <v>7</v>
      </c>
      <c r="F2597">
        <v>1</v>
      </c>
      <c r="G2597">
        <v>1</v>
      </c>
      <c r="H2597">
        <v>1</v>
      </c>
    </row>
    <row r="2598" spans="2:8">
      <c r="B2598" t="s">
        <v>3358</v>
      </c>
      <c r="C2598" t="s">
        <v>314</v>
      </c>
      <c r="D2598" t="s">
        <v>41</v>
      </c>
      <c r="E2598" t="s">
        <v>42</v>
      </c>
      <c r="F2598">
        <v>1</v>
      </c>
      <c r="G2598">
        <v>1</v>
      </c>
      <c r="H2598">
        <v>1</v>
      </c>
    </row>
    <row r="2599" spans="2:8">
      <c r="B2599" t="s">
        <v>3358</v>
      </c>
      <c r="C2599" t="s">
        <v>315</v>
      </c>
      <c r="D2599" t="s">
        <v>5</v>
      </c>
      <c r="E2599" t="s">
        <v>22</v>
      </c>
      <c r="F2599">
        <v>1</v>
      </c>
      <c r="G2599">
        <v>1</v>
      </c>
      <c r="H2599">
        <v>1</v>
      </c>
    </row>
    <row r="2600" spans="2:8">
      <c r="B2600" t="s">
        <v>3358</v>
      </c>
      <c r="C2600" t="s">
        <v>316</v>
      </c>
      <c r="D2600" t="s">
        <v>43</v>
      </c>
      <c r="E2600" t="s">
        <v>44</v>
      </c>
      <c r="F2600">
        <v>1</v>
      </c>
      <c r="G2600">
        <v>1</v>
      </c>
      <c r="H2600">
        <v>1</v>
      </c>
    </row>
    <row r="2601" spans="2:8">
      <c r="B2601" t="s">
        <v>3358</v>
      </c>
      <c r="C2601" t="s">
        <v>317</v>
      </c>
      <c r="D2601" t="s">
        <v>58</v>
      </c>
      <c r="E2601" t="s">
        <v>51</v>
      </c>
      <c r="F2601">
        <v>1</v>
      </c>
      <c r="G2601">
        <v>1</v>
      </c>
      <c r="H2601">
        <v>1</v>
      </c>
    </row>
    <row r="2602" spans="2:8">
      <c r="B2602" t="s">
        <v>3358</v>
      </c>
      <c r="C2602" t="s">
        <v>318</v>
      </c>
      <c r="D2602" t="s">
        <v>45</v>
      </c>
      <c r="E2602" t="s">
        <v>46</v>
      </c>
      <c r="F2602">
        <v>1</v>
      </c>
      <c r="G2602">
        <v>1</v>
      </c>
      <c r="H2602">
        <v>1</v>
      </c>
    </row>
    <row r="2603" spans="2:8">
      <c r="B2603" t="s">
        <v>3358</v>
      </c>
      <c r="C2603" t="s">
        <v>319</v>
      </c>
      <c r="D2603" t="s">
        <v>34</v>
      </c>
      <c r="E2603" t="s">
        <v>35</v>
      </c>
      <c r="F2603">
        <v>1</v>
      </c>
      <c r="G2603">
        <v>1</v>
      </c>
      <c r="H2603">
        <v>1</v>
      </c>
    </row>
    <row r="2604" spans="2:8">
      <c r="B2604" t="s">
        <v>3358</v>
      </c>
      <c r="C2604" t="s">
        <v>320</v>
      </c>
      <c r="D2604" t="s">
        <v>39</v>
      </c>
      <c r="E2604" t="s">
        <v>25</v>
      </c>
      <c r="F2604">
        <v>1</v>
      </c>
      <c r="G2604">
        <v>1</v>
      </c>
      <c r="H2604">
        <v>1</v>
      </c>
    </row>
    <row r="2605" spans="2:8">
      <c r="B2605" t="s">
        <v>3359</v>
      </c>
      <c r="C2605" t="s">
        <v>249</v>
      </c>
      <c r="D2605" t="s">
        <v>55</v>
      </c>
      <c r="E2605" t="s">
        <v>191</v>
      </c>
      <c r="F2605">
        <v>0.82199999999999995</v>
      </c>
      <c r="G2605">
        <v>1</v>
      </c>
      <c r="H2605">
        <v>1</v>
      </c>
    </row>
    <row r="2606" spans="2:8">
      <c r="B2606" t="s">
        <v>3359</v>
      </c>
      <c r="D2606" t="s">
        <v>9</v>
      </c>
      <c r="E2606" t="s">
        <v>191</v>
      </c>
      <c r="F2606">
        <v>0.17799999999999999</v>
      </c>
    </row>
    <row r="2607" spans="2:8">
      <c r="B2607" t="s">
        <v>3359</v>
      </c>
      <c r="C2607" t="s">
        <v>251</v>
      </c>
      <c r="D2607" t="s">
        <v>5</v>
      </c>
      <c r="E2607" t="s">
        <v>194</v>
      </c>
      <c r="F2607">
        <v>1</v>
      </c>
      <c r="G2607">
        <v>1</v>
      </c>
      <c r="H2607">
        <v>1</v>
      </c>
    </row>
    <row r="2608" spans="2:8">
      <c r="B2608" t="s">
        <v>3359</v>
      </c>
      <c r="C2608" t="s">
        <v>255</v>
      </c>
      <c r="D2608" t="s">
        <v>34</v>
      </c>
      <c r="E2608" t="s">
        <v>197</v>
      </c>
      <c r="F2608">
        <v>1</v>
      </c>
      <c r="G2608">
        <v>1</v>
      </c>
      <c r="H2608">
        <v>1</v>
      </c>
    </row>
    <row r="2609" spans="2:8">
      <c r="B2609" t="s">
        <v>3359</v>
      </c>
      <c r="C2609" t="s">
        <v>256</v>
      </c>
      <c r="D2609" t="s">
        <v>39</v>
      </c>
      <c r="E2609" t="s">
        <v>192</v>
      </c>
      <c r="F2609">
        <v>0.999</v>
      </c>
      <c r="G2609">
        <v>1</v>
      </c>
      <c r="H2609">
        <v>1</v>
      </c>
    </row>
    <row r="2610" spans="2:8">
      <c r="B2610" t="s">
        <v>3359</v>
      </c>
      <c r="D2610" t="s">
        <v>11</v>
      </c>
      <c r="E2610" t="s">
        <v>192</v>
      </c>
      <c r="F2610">
        <v>1E-3</v>
      </c>
    </row>
    <row r="2611" spans="2:8">
      <c r="B2611" t="s">
        <v>3359</v>
      </c>
      <c r="C2611" t="s">
        <v>257</v>
      </c>
      <c r="D2611" t="s">
        <v>41</v>
      </c>
      <c r="E2611" t="s">
        <v>193</v>
      </c>
      <c r="F2611">
        <v>0.70799999999999996</v>
      </c>
      <c r="G2611">
        <v>1</v>
      </c>
      <c r="H2611">
        <v>1</v>
      </c>
    </row>
    <row r="2612" spans="2:8">
      <c r="B2612" t="s">
        <v>3359</v>
      </c>
      <c r="D2612" t="s">
        <v>43</v>
      </c>
      <c r="E2612" t="s">
        <v>193</v>
      </c>
      <c r="F2612">
        <v>0.29199999999999998</v>
      </c>
    </row>
    <row r="2613" spans="2:8">
      <c r="B2613" t="s">
        <v>3359</v>
      </c>
      <c r="C2613" t="s">
        <v>258</v>
      </c>
      <c r="D2613" t="s">
        <v>55</v>
      </c>
      <c r="E2613" t="s">
        <v>146</v>
      </c>
      <c r="F2613">
        <v>0.73399999999999999</v>
      </c>
      <c r="G2613">
        <v>1</v>
      </c>
      <c r="H2613">
        <v>1</v>
      </c>
    </row>
    <row r="2614" spans="2:8">
      <c r="B2614" t="s">
        <v>3359</v>
      </c>
      <c r="D2614" t="s">
        <v>37</v>
      </c>
      <c r="E2614" t="s">
        <v>146</v>
      </c>
      <c r="F2614">
        <v>0.14099999999999999</v>
      </c>
    </row>
    <row r="2615" spans="2:8">
      <c r="B2615" t="s">
        <v>3359</v>
      </c>
      <c r="D2615" t="s">
        <v>9</v>
      </c>
      <c r="E2615" t="s">
        <v>146</v>
      </c>
      <c r="F2615">
        <v>0.125</v>
      </c>
    </row>
    <row r="2616" spans="2:8">
      <c r="B2616" t="s">
        <v>3359</v>
      </c>
      <c r="C2616" t="s">
        <v>259</v>
      </c>
      <c r="D2616" t="s">
        <v>15</v>
      </c>
      <c r="E2616" t="s">
        <v>144</v>
      </c>
      <c r="F2616">
        <v>0.51300000000000001</v>
      </c>
      <c r="G2616">
        <v>1</v>
      </c>
      <c r="H2616">
        <v>1</v>
      </c>
    </row>
    <row r="2617" spans="2:8">
      <c r="B2617" t="s">
        <v>3359</v>
      </c>
      <c r="D2617" t="s">
        <v>6</v>
      </c>
      <c r="E2617" t="s">
        <v>144</v>
      </c>
      <c r="F2617">
        <v>0.48699999999999999</v>
      </c>
    </row>
    <row r="2618" spans="2:8">
      <c r="B2618" t="s">
        <v>3359</v>
      </c>
      <c r="C2618" t="s">
        <v>260</v>
      </c>
      <c r="D2618" t="s">
        <v>5</v>
      </c>
      <c r="E2618" t="s">
        <v>149</v>
      </c>
      <c r="F2618">
        <v>1</v>
      </c>
      <c r="G2618">
        <v>1</v>
      </c>
      <c r="H2618">
        <v>1</v>
      </c>
    </row>
    <row r="2619" spans="2:8">
      <c r="B2619" t="s">
        <v>3359</v>
      </c>
      <c r="C2619" t="s">
        <v>262</v>
      </c>
      <c r="D2619" t="s">
        <v>29</v>
      </c>
      <c r="E2619" t="s">
        <v>151</v>
      </c>
      <c r="F2619">
        <v>1</v>
      </c>
      <c r="G2619">
        <v>1</v>
      </c>
      <c r="H2619">
        <v>1</v>
      </c>
    </row>
    <row r="2620" spans="2:8">
      <c r="B2620" t="s">
        <v>3359</v>
      </c>
      <c r="C2620" t="s">
        <v>263</v>
      </c>
      <c r="D2620" t="s">
        <v>52</v>
      </c>
      <c r="E2620" t="s">
        <v>145</v>
      </c>
      <c r="F2620">
        <v>1</v>
      </c>
      <c r="G2620">
        <v>1</v>
      </c>
      <c r="H2620">
        <v>1</v>
      </c>
    </row>
    <row r="2621" spans="2:8">
      <c r="B2621" t="s">
        <v>3359</v>
      </c>
      <c r="C2621" t="s">
        <v>264</v>
      </c>
      <c r="D2621" t="s">
        <v>34</v>
      </c>
      <c r="E2621" t="s">
        <v>152</v>
      </c>
      <c r="F2621">
        <v>1</v>
      </c>
      <c r="G2621">
        <v>1</v>
      </c>
      <c r="H2621">
        <v>1</v>
      </c>
    </row>
    <row r="2622" spans="2:8">
      <c r="B2622" t="s">
        <v>3359</v>
      </c>
      <c r="C2622" t="s">
        <v>265</v>
      </c>
      <c r="D2622" t="s">
        <v>39</v>
      </c>
      <c r="E2622" t="s">
        <v>147</v>
      </c>
      <c r="F2622">
        <v>0.999</v>
      </c>
      <c r="G2622">
        <v>1</v>
      </c>
      <c r="H2622">
        <v>1</v>
      </c>
    </row>
    <row r="2623" spans="2:8">
      <c r="B2623" t="s">
        <v>3359</v>
      </c>
      <c r="D2623" t="s">
        <v>11</v>
      </c>
      <c r="E2623" t="s">
        <v>147</v>
      </c>
      <c r="F2623">
        <v>1E-3</v>
      </c>
    </row>
    <row r="2624" spans="2:8">
      <c r="B2624" t="s">
        <v>3359</v>
      </c>
      <c r="C2624" t="s">
        <v>266</v>
      </c>
      <c r="D2624" t="s">
        <v>41</v>
      </c>
      <c r="E2624" t="s">
        <v>148</v>
      </c>
      <c r="F2624">
        <v>0.752</v>
      </c>
      <c r="G2624">
        <v>1</v>
      </c>
      <c r="H2624">
        <v>1</v>
      </c>
    </row>
    <row r="2625" spans="2:8">
      <c r="B2625" t="s">
        <v>3359</v>
      </c>
      <c r="D2625" t="s">
        <v>43</v>
      </c>
      <c r="E2625" t="s">
        <v>148</v>
      </c>
      <c r="F2625">
        <v>0.21299999999999999</v>
      </c>
    </row>
    <row r="2626" spans="2:8">
      <c r="B2626" t="s">
        <v>3359</v>
      </c>
      <c r="D2626" t="s">
        <v>58</v>
      </c>
      <c r="E2626" t="s">
        <v>148</v>
      </c>
      <c r="F2626">
        <v>3.5000000000000003E-2</v>
      </c>
    </row>
    <row r="2627" spans="2:8">
      <c r="B2627" t="s">
        <v>3359</v>
      </c>
      <c r="C2627" t="s">
        <v>506</v>
      </c>
      <c r="D2627" t="s">
        <v>503</v>
      </c>
      <c r="E2627" t="s">
        <v>507</v>
      </c>
      <c r="F2627">
        <v>1</v>
      </c>
      <c r="G2627">
        <v>1</v>
      </c>
      <c r="H2627">
        <v>1</v>
      </c>
    </row>
    <row r="2628" spans="2:8">
      <c r="B2628" t="s">
        <v>3359</v>
      </c>
      <c r="C2628" t="s">
        <v>267</v>
      </c>
      <c r="D2628" t="s">
        <v>37</v>
      </c>
      <c r="E2628" t="s">
        <v>33</v>
      </c>
      <c r="F2628">
        <v>0.499</v>
      </c>
      <c r="G2628">
        <v>1</v>
      </c>
      <c r="H2628">
        <v>1</v>
      </c>
    </row>
    <row r="2629" spans="2:8">
      <c r="B2629" t="s">
        <v>3359</v>
      </c>
      <c r="D2629" t="s">
        <v>55</v>
      </c>
      <c r="E2629" t="s">
        <v>33</v>
      </c>
      <c r="F2629">
        <v>0.47299999999999998</v>
      </c>
    </row>
    <row r="2630" spans="2:8">
      <c r="B2630" t="s">
        <v>3359</v>
      </c>
      <c r="D2630" t="s">
        <v>32</v>
      </c>
      <c r="E2630" t="s">
        <v>33</v>
      </c>
      <c r="F2630">
        <v>2.8000000000000001E-2</v>
      </c>
    </row>
    <row r="2631" spans="2:8">
      <c r="B2631" t="s">
        <v>3359</v>
      </c>
      <c r="C2631" t="s">
        <v>268</v>
      </c>
      <c r="D2631" t="s">
        <v>6</v>
      </c>
      <c r="E2631" t="s">
        <v>8</v>
      </c>
      <c r="F2631">
        <v>1</v>
      </c>
      <c r="G2631">
        <v>1</v>
      </c>
      <c r="H2631">
        <v>1</v>
      </c>
    </row>
    <row r="2632" spans="2:8">
      <c r="B2632" t="s">
        <v>3359</v>
      </c>
      <c r="C2632" t="s">
        <v>269</v>
      </c>
      <c r="D2632" t="s">
        <v>15</v>
      </c>
      <c r="E2632" t="s">
        <v>176</v>
      </c>
      <c r="F2632">
        <v>1</v>
      </c>
      <c r="G2632">
        <v>1</v>
      </c>
      <c r="H2632">
        <v>1</v>
      </c>
    </row>
    <row r="2633" spans="2:8">
      <c r="B2633" t="s">
        <v>3359</v>
      </c>
      <c r="C2633" t="s">
        <v>270</v>
      </c>
      <c r="D2633" t="s">
        <v>27</v>
      </c>
      <c r="E2633" t="s">
        <v>28</v>
      </c>
      <c r="F2633">
        <v>1</v>
      </c>
      <c r="G2633">
        <v>1</v>
      </c>
      <c r="H2633">
        <v>1</v>
      </c>
    </row>
    <row r="2634" spans="2:8">
      <c r="B2634" t="s">
        <v>3359</v>
      </c>
      <c r="C2634" t="s">
        <v>271</v>
      </c>
      <c r="D2634" t="s">
        <v>30</v>
      </c>
      <c r="E2634" t="s">
        <v>31</v>
      </c>
      <c r="F2634">
        <v>1</v>
      </c>
      <c r="G2634">
        <v>1</v>
      </c>
      <c r="H2634">
        <v>1</v>
      </c>
    </row>
    <row r="2635" spans="2:8">
      <c r="B2635" t="s">
        <v>3359</v>
      </c>
      <c r="C2635" t="s">
        <v>272</v>
      </c>
      <c r="D2635" t="s">
        <v>39</v>
      </c>
      <c r="E2635" t="s">
        <v>26</v>
      </c>
      <c r="F2635">
        <v>0.98799999999999999</v>
      </c>
      <c r="G2635">
        <v>1</v>
      </c>
      <c r="H2635">
        <v>1</v>
      </c>
    </row>
    <row r="2636" spans="2:8">
      <c r="B2636" t="s">
        <v>3359</v>
      </c>
      <c r="D2636" t="s">
        <v>11</v>
      </c>
      <c r="E2636" t="s">
        <v>26</v>
      </c>
      <c r="F2636">
        <v>1.0999999999999999E-2</v>
      </c>
    </row>
    <row r="2637" spans="2:8">
      <c r="B2637" t="s">
        <v>3359</v>
      </c>
      <c r="D2637" t="s">
        <v>16</v>
      </c>
      <c r="E2637" t="s">
        <v>26</v>
      </c>
      <c r="F2637">
        <v>1E-3</v>
      </c>
    </row>
    <row r="2638" spans="2:8">
      <c r="B2638" t="s">
        <v>3359</v>
      </c>
      <c r="C2638" t="s">
        <v>273</v>
      </c>
      <c r="D2638" t="s">
        <v>48</v>
      </c>
      <c r="E2638" t="s">
        <v>49</v>
      </c>
      <c r="F2638">
        <v>1</v>
      </c>
      <c r="G2638">
        <v>1</v>
      </c>
      <c r="H2638">
        <v>1</v>
      </c>
    </row>
    <row r="2639" spans="2:8">
      <c r="B2639" t="s">
        <v>3359</v>
      </c>
      <c r="C2639" t="s">
        <v>274</v>
      </c>
      <c r="D2639" t="s">
        <v>58</v>
      </c>
      <c r="E2639" t="s">
        <v>21</v>
      </c>
      <c r="F2639">
        <v>0.499</v>
      </c>
      <c r="G2639">
        <v>1</v>
      </c>
      <c r="H2639">
        <v>1</v>
      </c>
    </row>
    <row r="2640" spans="2:8">
      <c r="B2640" t="s">
        <v>3359</v>
      </c>
      <c r="D2640" t="s">
        <v>54</v>
      </c>
      <c r="E2640" t="s">
        <v>21</v>
      </c>
      <c r="F2640">
        <v>0.39900000000000002</v>
      </c>
    </row>
    <row r="2641" spans="2:8">
      <c r="B2641" t="s">
        <v>3359</v>
      </c>
      <c r="D2641" t="s">
        <v>9</v>
      </c>
      <c r="E2641" t="s">
        <v>21</v>
      </c>
      <c r="F2641">
        <v>4.8000000000000001E-2</v>
      </c>
    </row>
    <row r="2642" spans="2:8">
      <c r="B2642" t="s">
        <v>3359</v>
      </c>
      <c r="D2642" t="s">
        <v>50</v>
      </c>
      <c r="E2642" t="s">
        <v>21</v>
      </c>
      <c r="F2642">
        <v>4.3999999999999997E-2</v>
      </c>
    </row>
    <row r="2643" spans="2:8">
      <c r="B2643" t="s">
        <v>3359</v>
      </c>
      <c r="D2643" t="s">
        <v>52</v>
      </c>
      <c r="E2643" t="s">
        <v>21</v>
      </c>
      <c r="F2643">
        <v>6.0000000000000001E-3</v>
      </c>
    </row>
    <row r="2644" spans="2:8">
      <c r="B2644" t="s">
        <v>3359</v>
      </c>
      <c r="D2644" t="s">
        <v>45</v>
      </c>
      <c r="E2644" t="s">
        <v>21</v>
      </c>
      <c r="F2644">
        <v>3.0000000000000001E-3</v>
      </c>
    </row>
    <row r="2645" spans="2:8">
      <c r="B2645" t="s">
        <v>3359</v>
      </c>
      <c r="C2645" t="s">
        <v>276</v>
      </c>
      <c r="D2645" t="s">
        <v>41</v>
      </c>
      <c r="E2645" t="s">
        <v>207</v>
      </c>
      <c r="F2645">
        <v>1</v>
      </c>
      <c r="G2645">
        <v>1</v>
      </c>
      <c r="H2645">
        <v>1</v>
      </c>
    </row>
    <row r="2646" spans="2:8">
      <c r="B2646" t="s">
        <v>3359</v>
      </c>
      <c r="C2646" t="s">
        <v>509</v>
      </c>
      <c r="D2646" t="s">
        <v>510</v>
      </c>
      <c r="E2646" t="s">
        <v>511</v>
      </c>
      <c r="F2646">
        <v>1</v>
      </c>
      <c r="G2646">
        <v>1</v>
      </c>
      <c r="H2646">
        <v>1</v>
      </c>
    </row>
    <row r="2647" spans="2:8">
      <c r="B2647" t="s">
        <v>3359</v>
      </c>
      <c r="C2647" t="s">
        <v>513</v>
      </c>
      <c r="D2647" t="s">
        <v>503</v>
      </c>
      <c r="E2647" t="s">
        <v>514</v>
      </c>
      <c r="F2647">
        <v>1</v>
      </c>
      <c r="G2647">
        <v>1</v>
      </c>
      <c r="H2647">
        <v>1</v>
      </c>
    </row>
    <row r="2648" spans="2:8">
      <c r="B2648" t="s">
        <v>3359</v>
      </c>
      <c r="C2648" t="s">
        <v>278</v>
      </c>
      <c r="D2648" t="s">
        <v>62</v>
      </c>
      <c r="E2648" t="s">
        <v>63</v>
      </c>
      <c r="F2648">
        <v>1</v>
      </c>
      <c r="G2648">
        <v>1</v>
      </c>
      <c r="H2648">
        <v>1</v>
      </c>
    </row>
    <row r="2649" spans="2:8">
      <c r="B2649" t="s">
        <v>3359</v>
      </c>
      <c r="C2649" t="s">
        <v>279</v>
      </c>
      <c r="D2649" t="s">
        <v>16</v>
      </c>
      <c r="E2649" t="s">
        <v>68</v>
      </c>
      <c r="F2649">
        <v>1</v>
      </c>
      <c r="G2649">
        <v>1</v>
      </c>
      <c r="H2649">
        <v>1</v>
      </c>
    </row>
    <row r="2650" spans="2:8">
      <c r="B2650" t="s">
        <v>3359</v>
      </c>
      <c r="C2650" t="s">
        <v>280</v>
      </c>
      <c r="D2650" t="s">
        <v>55</v>
      </c>
      <c r="E2650" t="s">
        <v>67</v>
      </c>
      <c r="F2650">
        <v>0.92600000000000005</v>
      </c>
      <c r="G2650">
        <v>1</v>
      </c>
      <c r="H2650">
        <v>1</v>
      </c>
    </row>
    <row r="2651" spans="2:8">
      <c r="B2651" t="s">
        <v>3359</v>
      </c>
      <c r="D2651" t="s">
        <v>37</v>
      </c>
      <c r="E2651" t="s">
        <v>67</v>
      </c>
      <c r="F2651">
        <v>2.5000000000000001E-2</v>
      </c>
    </row>
    <row r="2652" spans="2:8">
      <c r="B2652" t="s">
        <v>3359</v>
      </c>
      <c r="D2652" t="s">
        <v>9</v>
      </c>
      <c r="E2652" t="s">
        <v>67</v>
      </c>
      <c r="F2652">
        <v>2.3E-2</v>
      </c>
    </row>
    <row r="2653" spans="2:8">
      <c r="B2653" t="s">
        <v>3359</v>
      </c>
      <c r="D2653" t="s">
        <v>32</v>
      </c>
      <c r="E2653" t="s">
        <v>67</v>
      </c>
      <c r="F2653">
        <v>1.6E-2</v>
      </c>
    </row>
    <row r="2654" spans="2:8">
      <c r="B2654" t="s">
        <v>3359</v>
      </c>
      <c r="D2654" t="s">
        <v>11</v>
      </c>
      <c r="E2654" t="s">
        <v>67</v>
      </c>
      <c r="F2654">
        <v>0.01</v>
      </c>
    </row>
    <row r="2655" spans="2:8">
      <c r="B2655" t="s">
        <v>3359</v>
      </c>
      <c r="C2655" t="s">
        <v>281</v>
      </c>
      <c r="D2655" t="s">
        <v>6</v>
      </c>
      <c r="E2655" t="s">
        <v>66</v>
      </c>
      <c r="F2655">
        <v>0.72</v>
      </c>
      <c r="G2655">
        <v>1</v>
      </c>
      <c r="H2655">
        <v>1</v>
      </c>
    </row>
    <row r="2656" spans="2:8">
      <c r="B2656" t="s">
        <v>3359</v>
      </c>
      <c r="D2656" t="s">
        <v>15</v>
      </c>
      <c r="E2656" t="s">
        <v>66</v>
      </c>
      <c r="F2656">
        <v>0.28000000000000003</v>
      </c>
    </row>
    <row r="2657" spans="2:8">
      <c r="B2657" t="s">
        <v>3359</v>
      </c>
      <c r="C2657" t="s">
        <v>282</v>
      </c>
      <c r="D2657" t="s">
        <v>5</v>
      </c>
      <c r="E2657" t="s">
        <v>69</v>
      </c>
      <c r="F2657">
        <v>1</v>
      </c>
      <c r="G2657">
        <v>1</v>
      </c>
      <c r="H2657">
        <v>1</v>
      </c>
    </row>
    <row r="2658" spans="2:8">
      <c r="B2658" t="s">
        <v>3359</v>
      </c>
      <c r="C2658" t="s">
        <v>428</v>
      </c>
      <c r="D2658" t="s">
        <v>27</v>
      </c>
      <c r="E2658" t="s">
        <v>429</v>
      </c>
      <c r="F2658">
        <v>1</v>
      </c>
      <c r="G2658">
        <v>1</v>
      </c>
      <c r="H2658">
        <v>1</v>
      </c>
    </row>
    <row r="2659" spans="2:8">
      <c r="B2659" t="s">
        <v>3359</v>
      </c>
      <c r="C2659" t="s">
        <v>283</v>
      </c>
      <c r="D2659" t="s">
        <v>29</v>
      </c>
      <c r="E2659" t="s">
        <v>71</v>
      </c>
      <c r="F2659">
        <v>1</v>
      </c>
      <c r="G2659">
        <v>1</v>
      </c>
      <c r="H2659">
        <v>1</v>
      </c>
    </row>
    <row r="2660" spans="2:8">
      <c r="B2660" t="s">
        <v>3359</v>
      </c>
      <c r="C2660" t="s">
        <v>284</v>
      </c>
      <c r="D2660" t="s">
        <v>30</v>
      </c>
      <c r="E2660" t="s">
        <v>72</v>
      </c>
      <c r="F2660">
        <v>1</v>
      </c>
      <c r="G2660">
        <v>1</v>
      </c>
      <c r="H2660">
        <v>1</v>
      </c>
    </row>
    <row r="2661" spans="2:8">
      <c r="B2661" t="s">
        <v>3359</v>
      </c>
      <c r="C2661" t="s">
        <v>285</v>
      </c>
      <c r="D2661" t="s">
        <v>39</v>
      </c>
      <c r="E2661" t="s">
        <v>70</v>
      </c>
      <c r="F2661">
        <v>0.98699999999999999</v>
      </c>
      <c r="G2661">
        <v>1</v>
      </c>
      <c r="H2661">
        <v>1</v>
      </c>
    </row>
    <row r="2662" spans="2:8">
      <c r="B2662" t="s">
        <v>3359</v>
      </c>
      <c r="D2662" t="s">
        <v>57</v>
      </c>
      <c r="E2662" t="s">
        <v>70</v>
      </c>
      <c r="F2662">
        <v>8.9999999999999993E-3</v>
      </c>
    </row>
    <row r="2663" spans="2:8">
      <c r="B2663" t="s">
        <v>3359</v>
      </c>
      <c r="D2663" t="s">
        <v>19</v>
      </c>
      <c r="E2663" t="s">
        <v>70</v>
      </c>
      <c r="F2663">
        <v>5.0000000000000001E-3</v>
      </c>
    </row>
    <row r="2664" spans="2:8">
      <c r="B2664" t="s">
        <v>3359</v>
      </c>
      <c r="C2664" t="s">
        <v>286</v>
      </c>
      <c r="D2664" t="s">
        <v>41</v>
      </c>
      <c r="E2664" t="s">
        <v>203</v>
      </c>
      <c r="F2664">
        <v>0.76500000000000001</v>
      </c>
      <c r="G2664">
        <v>1</v>
      </c>
      <c r="H2664">
        <v>1</v>
      </c>
    </row>
    <row r="2665" spans="2:8">
      <c r="B2665" t="s">
        <v>3359</v>
      </c>
      <c r="D2665" t="s">
        <v>54</v>
      </c>
      <c r="E2665" t="s">
        <v>203</v>
      </c>
      <c r="F2665">
        <v>0.14699999999999999</v>
      </c>
    </row>
    <row r="2666" spans="2:8">
      <c r="B2666" t="s">
        <v>3359</v>
      </c>
      <c r="D2666" t="s">
        <v>34</v>
      </c>
      <c r="E2666" t="s">
        <v>203</v>
      </c>
      <c r="F2666">
        <v>0.06</v>
      </c>
    </row>
    <row r="2667" spans="2:8">
      <c r="B2667" t="s">
        <v>3359</v>
      </c>
      <c r="D2667" t="s">
        <v>58</v>
      </c>
      <c r="E2667" t="s">
        <v>203</v>
      </c>
      <c r="F2667">
        <v>1.6E-2</v>
      </c>
    </row>
    <row r="2668" spans="2:8">
      <c r="B2668" t="s">
        <v>3359</v>
      </c>
      <c r="D2668" t="s">
        <v>43</v>
      </c>
      <c r="E2668" t="s">
        <v>203</v>
      </c>
      <c r="F2668">
        <v>8.9999999999999993E-3</v>
      </c>
    </row>
    <row r="2669" spans="2:8">
      <c r="B2669" t="s">
        <v>3359</v>
      </c>
      <c r="D2669" t="s">
        <v>50</v>
      </c>
      <c r="E2669" t="s">
        <v>203</v>
      </c>
      <c r="F2669">
        <v>2E-3</v>
      </c>
    </row>
    <row r="2670" spans="2:8">
      <c r="B2670" t="s">
        <v>3359</v>
      </c>
      <c r="C2670" t="s">
        <v>287</v>
      </c>
      <c r="D2670" t="s">
        <v>53</v>
      </c>
      <c r="E2670" t="s">
        <v>130</v>
      </c>
      <c r="F2670">
        <v>1</v>
      </c>
      <c r="G2670">
        <v>1</v>
      </c>
      <c r="H2670">
        <v>1</v>
      </c>
    </row>
    <row r="2671" spans="2:8">
      <c r="B2671" t="s">
        <v>3359</v>
      </c>
      <c r="C2671" t="s">
        <v>516</v>
      </c>
      <c r="D2671" t="s">
        <v>510</v>
      </c>
      <c r="E2671" t="s">
        <v>517</v>
      </c>
      <c r="F2671">
        <v>1</v>
      </c>
      <c r="G2671">
        <v>1</v>
      </c>
      <c r="H2671">
        <v>1</v>
      </c>
    </row>
    <row r="2672" spans="2:8">
      <c r="B2672" t="s">
        <v>3359</v>
      </c>
      <c r="C2672" t="s">
        <v>289</v>
      </c>
      <c r="D2672" t="s">
        <v>62</v>
      </c>
      <c r="E2672" t="s">
        <v>74</v>
      </c>
      <c r="F2672">
        <v>1</v>
      </c>
      <c r="G2672">
        <v>1</v>
      </c>
      <c r="H2672">
        <v>1</v>
      </c>
    </row>
    <row r="2673" spans="2:8">
      <c r="B2673" t="s">
        <v>3359</v>
      </c>
      <c r="C2673" t="s">
        <v>290</v>
      </c>
      <c r="D2673" t="s">
        <v>55</v>
      </c>
      <c r="E2673" t="s">
        <v>137</v>
      </c>
      <c r="F2673">
        <v>0.97199999999999998</v>
      </c>
      <c r="G2673">
        <v>1</v>
      </c>
      <c r="H2673">
        <v>1</v>
      </c>
    </row>
    <row r="2674" spans="2:8">
      <c r="B2674" t="s">
        <v>3359</v>
      </c>
      <c r="D2674" t="s">
        <v>9</v>
      </c>
      <c r="E2674" t="s">
        <v>137</v>
      </c>
      <c r="F2674">
        <v>2.8000000000000001E-2</v>
      </c>
    </row>
    <row r="2675" spans="2:8">
      <c r="B2675" t="s">
        <v>3359</v>
      </c>
      <c r="C2675" t="s">
        <v>292</v>
      </c>
      <c r="D2675" t="s">
        <v>5</v>
      </c>
      <c r="E2675" t="s">
        <v>140</v>
      </c>
      <c r="F2675">
        <v>1</v>
      </c>
      <c r="G2675">
        <v>1</v>
      </c>
      <c r="H2675">
        <v>1</v>
      </c>
    </row>
    <row r="2676" spans="2:8">
      <c r="B2676" t="s">
        <v>3359</v>
      </c>
      <c r="C2676" t="s">
        <v>293</v>
      </c>
      <c r="D2676" t="s">
        <v>27</v>
      </c>
      <c r="E2676" t="s">
        <v>141</v>
      </c>
      <c r="F2676">
        <v>1</v>
      </c>
      <c r="G2676">
        <v>1</v>
      </c>
      <c r="H2676">
        <v>1</v>
      </c>
    </row>
    <row r="2677" spans="2:8">
      <c r="B2677" t="s">
        <v>3359</v>
      </c>
      <c r="C2677" t="s">
        <v>295</v>
      </c>
      <c r="D2677" t="s">
        <v>52</v>
      </c>
      <c r="E2677" t="s">
        <v>136</v>
      </c>
      <c r="F2677">
        <v>1</v>
      </c>
      <c r="G2677">
        <v>1</v>
      </c>
      <c r="H2677">
        <v>1</v>
      </c>
    </row>
    <row r="2678" spans="2:8">
      <c r="B2678" t="s">
        <v>3359</v>
      </c>
      <c r="C2678" t="s">
        <v>296</v>
      </c>
      <c r="D2678" t="s">
        <v>34</v>
      </c>
      <c r="E2678" t="s">
        <v>143</v>
      </c>
      <c r="F2678">
        <v>1</v>
      </c>
      <c r="G2678">
        <v>1</v>
      </c>
      <c r="H2678">
        <v>1</v>
      </c>
    </row>
    <row r="2679" spans="2:8">
      <c r="B2679" t="s">
        <v>3359</v>
      </c>
      <c r="C2679" t="s">
        <v>297</v>
      </c>
      <c r="D2679" t="s">
        <v>39</v>
      </c>
      <c r="E2679" t="s">
        <v>138</v>
      </c>
      <c r="F2679">
        <v>1</v>
      </c>
      <c r="G2679">
        <v>1</v>
      </c>
      <c r="H2679">
        <v>1</v>
      </c>
    </row>
    <row r="2680" spans="2:8">
      <c r="B2680" t="s">
        <v>3359</v>
      </c>
      <c r="C2680" t="s">
        <v>298</v>
      </c>
      <c r="D2680" t="s">
        <v>41</v>
      </c>
      <c r="E2680" t="s">
        <v>139</v>
      </c>
      <c r="F2680">
        <v>1</v>
      </c>
      <c r="G2680">
        <v>1</v>
      </c>
      <c r="H2680">
        <v>1</v>
      </c>
    </row>
    <row r="2681" spans="2:8">
      <c r="B2681" t="s">
        <v>3359</v>
      </c>
      <c r="C2681" t="s">
        <v>522</v>
      </c>
      <c r="D2681" t="s">
        <v>503</v>
      </c>
      <c r="E2681" t="s">
        <v>523</v>
      </c>
      <c r="F2681">
        <v>1</v>
      </c>
      <c r="G2681">
        <v>1</v>
      </c>
      <c r="H2681">
        <v>1</v>
      </c>
    </row>
    <row r="2682" spans="2:8">
      <c r="B2682" t="s">
        <v>3359</v>
      </c>
      <c r="C2682" t="s">
        <v>299</v>
      </c>
      <c r="D2682" t="s">
        <v>9</v>
      </c>
      <c r="E2682" t="s">
        <v>125</v>
      </c>
      <c r="F2682">
        <v>1</v>
      </c>
      <c r="G2682">
        <v>1</v>
      </c>
      <c r="H2682">
        <v>1</v>
      </c>
    </row>
    <row r="2683" spans="2:8">
      <c r="B2683" t="s">
        <v>3359</v>
      </c>
      <c r="C2683" t="s">
        <v>300</v>
      </c>
      <c r="D2683" t="s">
        <v>16</v>
      </c>
      <c r="E2683" t="s">
        <v>128</v>
      </c>
      <c r="F2683">
        <v>1</v>
      </c>
      <c r="G2683">
        <v>1</v>
      </c>
      <c r="H2683">
        <v>1</v>
      </c>
    </row>
    <row r="2684" spans="2:8">
      <c r="B2684" t="s">
        <v>3359</v>
      </c>
      <c r="C2684" t="s">
        <v>302</v>
      </c>
      <c r="D2684" t="s">
        <v>6</v>
      </c>
      <c r="E2684" t="s">
        <v>124</v>
      </c>
      <c r="F2684">
        <v>0.95799999999999996</v>
      </c>
      <c r="G2684">
        <v>1</v>
      </c>
      <c r="H2684">
        <v>1</v>
      </c>
    </row>
    <row r="2685" spans="2:8">
      <c r="B2685" t="s">
        <v>3359</v>
      </c>
      <c r="D2685" t="s">
        <v>15</v>
      </c>
      <c r="E2685" t="s">
        <v>124</v>
      </c>
      <c r="F2685">
        <v>4.2000000000000003E-2</v>
      </c>
    </row>
    <row r="2686" spans="2:8">
      <c r="B2686" t="s">
        <v>3359</v>
      </c>
      <c r="C2686" t="s">
        <v>303</v>
      </c>
      <c r="D2686" t="s">
        <v>19</v>
      </c>
      <c r="E2686" t="s">
        <v>131</v>
      </c>
      <c r="F2686">
        <v>1</v>
      </c>
      <c r="G2686">
        <v>1</v>
      </c>
      <c r="H2686">
        <v>1</v>
      </c>
    </row>
    <row r="2687" spans="2:8">
      <c r="B2687" t="s">
        <v>3359</v>
      </c>
      <c r="C2687" t="s">
        <v>304</v>
      </c>
      <c r="D2687" t="s">
        <v>5</v>
      </c>
      <c r="E2687" t="s">
        <v>127</v>
      </c>
      <c r="F2687">
        <v>1</v>
      </c>
      <c r="G2687">
        <v>1</v>
      </c>
      <c r="H2687">
        <v>1</v>
      </c>
    </row>
    <row r="2688" spans="2:8">
      <c r="B2688" t="s">
        <v>3359</v>
      </c>
      <c r="C2688" t="s">
        <v>305</v>
      </c>
      <c r="D2688" t="s">
        <v>29</v>
      </c>
      <c r="E2688" t="s">
        <v>129</v>
      </c>
      <c r="F2688">
        <v>1</v>
      </c>
      <c r="G2688">
        <v>1</v>
      </c>
      <c r="H2688">
        <v>1</v>
      </c>
    </row>
    <row r="2689" spans="2:8">
      <c r="B2689" t="s">
        <v>3359</v>
      </c>
      <c r="C2689" t="s">
        <v>306</v>
      </c>
      <c r="D2689" t="s">
        <v>39</v>
      </c>
      <c r="E2689" t="s">
        <v>126</v>
      </c>
      <c r="F2689">
        <v>1</v>
      </c>
      <c r="G2689">
        <v>1</v>
      </c>
      <c r="H2689">
        <v>1</v>
      </c>
    </row>
    <row r="2690" spans="2:8">
      <c r="B2690" t="s">
        <v>3359</v>
      </c>
      <c r="C2690" t="s">
        <v>307</v>
      </c>
      <c r="D2690" t="s">
        <v>54</v>
      </c>
      <c r="E2690" t="s">
        <v>123</v>
      </c>
      <c r="F2690">
        <v>0.99299999999999999</v>
      </c>
      <c r="G2690">
        <v>1</v>
      </c>
      <c r="H2690">
        <v>1</v>
      </c>
    </row>
    <row r="2691" spans="2:8">
      <c r="B2691" t="s">
        <v>3359</v>
      </c>
      <c r="D2691" t="s">
        <v>58</v>
      </c>
      <c r="E2691" t="s">
        <v>123</v>
      </c>
      <c r="F2691">
        <v>6.0000000000000001E-3</v>
      </c>
    </row>
    <row r="2692" spans="2:8">
      <c r="B2692" t="s">
        <v>3359</v>
      </c>
      <c r="D2692" t="s">
        <v>50</v>
      </c>
      <c r="E2692" t="s">
        <v>123</v>
      </c>
      <c r="F2692">
        <v>1E-3</v>
      </c>
    </row>
    <row r="2693" spans="2:8">
      <c r="B2693" t="s">
        <v>3359</v>
      </c>
      <c r="C2693" t="s">
        <v>308</v>
      </c>
      <c r="D2693" t="s">
        <v>57</v>
      </c>
      <c r="E2693" t="s">
        <v>132</v>
      </c>
      <c r="F2693">
        <v>1</v>
      </c>
      <c r="G2693">
        <v>1</v>
      </c>
      <c r="H2693">
        <v>1</v>
      </c>
    </row>
    <row r="2694" spans="2:8">
      <c r="B2694" t="s">
        <v>3359</v>
      </c>
      <c r="C2694" t="s">
        <v>309</v>
      </c>
      <c r="D2694" t="s">
        <v>41</v>
      </c>
      <c r="E2694" t="s">
        <v>133</v>
      </c>
      <c r="F2694">
        <v>0.63500000000000001</v>
      </c>
      <c r="G2694">
        <v>1</v>
      </c>
      <c r="H2694">
        <v>1</v>
      </c>
    </row>
    <row r="2695" spans="2:8">
      <c r="B2695" t="s">
        <v>3359</v>
      </c>
      <c r="D2695" t="s">
        <v>43</v>
      </c>
      <c r="E2695" t="s">
        <v>133</v>
      </c>
      <c r="F2695">
        <v>0.314</v>
      </c>
    </row>
    <row r="2696" spans="2:8">
      <c r="B2696" t="s">
        <v>3359</v>
      </c>
      <c r="D2696" t="s">
        <v>34</v>
      </c>
      <c r="E2696" t="s">
        <v>133</v>
      </c>
      <c r="F2696">
        <v>4.2999999999999997E-2</v>
      </c>
    </row>
    <row r="2697" spans="2:8">
      <c r="B2697" t="s">
        <v>3359</v>
      </c>
      <c r="D2697" t="s">
        <v>45</v>
      </c>
      <c r="E2697" t="s">
        <v>133</v>
      </c>
      <c r="F2697">
        <v>8.0000000000000002E-3</v>
      </c>
    </row>
    <row r="2698" spans="2:8">
      <c r="B2698" t="s">
        <v>3359</v>
      </c>
      <c r="C2698" t="s">
        <v>310</v>
      </c>
      <c r="D2698" t="s">
        <v>9</v>
      </c>
      <c r="E2698" t="s">
        <v>10</v>
      </c>
      <c r="F2698">
        <v>1</v>
      </c>
      <c r="G2698">
        <v>1</v>
      </c>
      <c r="H2698">
        <v>1</v>
      </c>
    </row>
    <row r="2699" spans="2:8">
      <c r="B2699" t="s">
        <v>3359</v>
      </c>
      <c r="C2699" t="s">
        <v>311</v>
      </c>
      <c r="D2699" t="s">
        <v>12</v>
      </c>
      <c r="E2699" t="s">
        <v>13</v>
      </c>
      <c r="F2699">
        <v>1</v>
      </c>
      <c r="G2699">
        <v>1</v>
      </c>
      <c r="H2699">
        <v>1</v>
      </c>
    </row>
    <row r="2700" spans="2:8">
      <c r="B2700" t="s">
        <v>3359</v>
      </c>
      <c r="C2700" t="s">
        <v>314</v>
      </c>
      <c r="D2700" t="s">
        <v>41</v>
      </c>
      <c r="E2700" t="s">
        <v>42</v>
      </c>
      <c r="F2700">
        <v>1</v>
      </c>
      <c r="G2700">
        <v>1</v>
      </c>
      <c r="H2700">
        <v>1</v>
      </c>
    </row>
    <row r="2701" spans="2:8">
      <c r="B2701" t="s">
        <v>3359</v>
      </c>
      <c r="C2701" t="s">
        <v>315</v>
      </c>
      <c r="D2701" t="s">
        <v>5</v>
      </c>
      <c r="E2701" t="s">
        <v>22</v>
      </c>
      <c r="F2701">
        <v>1</v>
      </c>
      <c r="G2701">
        <v>1</v>
      </c>
      <c r="H2701">
        <v>1</v>
      </c>
    </row>
    <row r="2702" spans="2:8">
      <c r="B2702" t="s">
        <v>3359</v>
      </c>
      <c r="C2702" t="s">
        <v>316</v>
      </c>
      <c r="D2702" t="s">
        <v>43</v>
      </c>
      <c r="E2702" t="s">
        <v>44</v>
      </c>
      <c r="F2702">
        <v>1</v>
      </c>
      <c r="G2702">
        <v>1</v>
      </c>
      <c r="H2702">
        <v>1</v>
      </c>
    </row>
    <row r="2703" spans="2:8">
      <c r="B2703" t="s">
        <v>3359</v>
      </c>
      <c r="C2703" t="s">
        <v>317</v>
      </c>
      <c r="D2703" t="s">
        <v>58</v>
      </c>
      <c r="E2703" t="s">
        <v>51</v>
      </c>
      <c r="F2703">
        <v>1</v>
      </c>
      <c r="G2703">
        <v>1</v>
      </c>
      <c r="H2703">
        <v>1</v>
      </c>
    </row>
    <row r="2704" spans="2:8">
      <c r="B2704" t="s">
        <v>3359</v>
      </c>
      <c r="C2704" t="s">
        <v>318</v>
      </c>
      <c r="D2704" t="s">
        <v>45</v>
      </c>
      <c r="E2704" t="s">
        <v>46</v>
      </c>
      <c r="F2704">
        <v>1</v>
      </c>
      <c r="G2704">
        <v>1</v>
      </c>
      <c r="H2704">
        <v>1</v>
      </c>
    </row>
    <row r="2705" spans="2:8">
      <c r="B2705" t="s">
        <v>3359</v>
      </c>
      <c r="C2705" t="s">
        <v>319</v>
      </c>
      <c r="D2705" t="s">
        <v>34</v>
      </c>
      <c r="E2705" t="s">
        <v>35</v>
      </c>
      <c r="F2705">
        <v>1</v>
      </c>
      <c r="G2705">
        <v>1</v>
      </c>
      <c r="H2705">
        <v>1</v>
      </c>
    </row>
    <row r="2706" spans="2:8">
      <c r="B2706" t="s">
        <v>3359</v>
      </c>
      <c r="C2706" t="s">
        <v>320</v>
      </c>
      <c r="D2706" t="s">
        <v>39</v>
      </c>
      <c r="E2706" t="s">
        <v>25</v>
      </c>
      <c r="F2706">
        <v>1</v>
      </c>
      <c r="G2706">
        <v>1</v>
      </c>
      <c r="H2706">
        <v>1</v>
      </c>
    </row>
  </sheetData>
  <sortState xmlns:xlrd2="http://schemas.microsoft.com/office/spreadsheetml/2017/richdata2" ref="B194:C230">
    <sortCondition ref="C194:C230"/>
    <sortCondition ref="B194:B230"/>
  </sortState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69FEA-8F7E-443C-A901-EB3D7AB1E917}">
  <sheetPr codeName="Sheet15"/>
  <dimension ref="A1:AV98"/>
  <sheetViews>
    <sheetView zoomScaleNormal="100" workbookViewId="0">
      <selection activeCell="A2" sqref="A2"/>
    </sheetView>
  </sheetViews>
  <sheetFormatPr defaultRowHeight="14.25"/>
  <cols>
    <col min="2" max="2" width="8" bestFit="1" customWidth="1"/>
    <col min="3" max="3" width="11.59765625" bestFit="1" customWidth="1"/>
    <col min="7" max="7" width="6.265625" bestFit="1" customWidth="1"/>
    <col min="8" max="8" width="6.265625" customWidth="1"/>
    <col min="9" max="9" width="6" bestFit="1" customWidth="1"/>
    <col min="10" max="10" width="6" customWidth="1"/>
    <col min="12" max="12" width="15.59765625" bestFit="1" customWidth="1"/>
    <col min="13" max="15" width="11.265625" bestFit="1" customWidth="1"/>
    <col min="16" max="16" width="10.86328125" bestFit="1" customWidth="1"/>
    <col min="17" max="17" width="9.73046875" bestFit="1" customWidth="1"/>
    <col min="18" max="19" width="8.1328125" bestFit="1" customWidth="1"/>
    <col min="20" max="20" width="7.3984375" bestFit="1" customWidth="1"/>
    <col min="21" max="21" width="8.86328125" bestFit="1" customWidth="1"/>
    <col min="22" max="22" width="5.86328125" bestFit="1" customWidth="1"/>
    <col min="23" max="23" width="7.3984375" bestFit="1" customWidth="1"/>
    <col min="24" max="24" width="6" bestFit="1" customWidth="1"/>
    <col min="25" max="25" width="5.3984375" bestFit="1" customWidth="1"/>
    <col min="26" max="26" width="7.265625" bestFit="1" customWidth="1"/>
    <col min="27" max="27" width="6.59765625" bestFit="1" customWidth="1"/>
    <col min="28" max="28" width="9.59765625" bestFit="1" customWidth="1"/>
    <col min="29" max="29" width="5.3984375" bestFit="1" customWidth="1"/>
    <col min="30" max="30" width="9.73046875" bestFit="1" customWidth="1"/>
    <col min="31" max="31" width="6" bestFit="1" customWidth="1"/>
    <col min="32" max="32" width="6.59765625" bestFit="1" customWidth="1"/>
    <col min="33" max="33" width="7.59765625" bestFit="1" customWidth="1"/>
    <col min="34" max="34" width="8.1328125" bestFit="1" customWidth="1"/>
    <col min="35" max="35" width="6.59765625" bestFit="1" customWidth="1"/>
    <col min="36" max="36" width="11.59765625" bestFit="1" customWidth="1"/>
    <col min="37" max="37" width="6" bestFit="1" customWidth="1"/>
    <col min="38" max="42" width="6.1328125" customWidth="1"/>
    <col min="43" max="44" width="5" bestFit="1" customWidth="1"/>
    <col min="45" max="45" width="12.265625" bestFit="1" customWidth="1"/>
    <col min="46" max="46" width="6" bestFit="1" customWidth="1"/>
    <col min="47" max="48" width="5" bestFit="1" customWidth="1"/>
  </cols>
  <sheetData>
    <row r="1" spans="1:48">
      <c r="A1" s="46" t="s">
        <v>108</v>
      </c>
      <c r="B1" s="46" t="s">
        <v>109</v>
      </c>
      <c r="C1" s="46" t="s">
        <v>221</v>
      </c>
    </row>
    <row r="2" spans="1:48">
      <c r="A2" s="46" t="s">
        <v>111</v>
      </c>
      <c r="B2" s="47">
        <v>329100.88799999998</v>
      </c>
      <c r="C2" s="46" t="s">
        <v>3339</v>
      </c>
      <c r="D2" t="str">
        <f t="shared" ref="D2:D33" si="0">VLOOKUP(A2,$E$2:$F$7,2,FALSE)</f>
        <v>GASNGA</v>
      </c>
      <c r="E2" s="24" t="s">
        <v>110</v>
      </c>
      <c r="F2" s="24" t="s">
        <v>6</v>
      </c>
      <c r="AS2" t="s">
        <v>424</v>
      </c>
      <c r="AT2" t="s">
        <v>230</v>
      </c>
      <c r="AU2" t="s">
        <v>231</v>
      </c>
      <c r="AV2" t="s">
        <v>425</v>
      </c>
    </row>
    <row r="3" spans="1:48">
      <c r="A3" s="46" t="s">
        <v>113</v>
      </c>
      <c r="B3" s="47">
        <v>411859.11046575301</v>
      </c>
      <c r="C3" s="46" t="s">
        <v>3339</v>
      </c>
      <c r="D3" t="str">
        <f t="shared" si="0"/>
        <v>OILCRD</v>
      </c>
      <c r="E3" s="24" t="s">
        <v>111</v>
      </c>
      <c r="F3" s="24" t="s">
        <v>39</v>
      </c>
      <c r="AS3" t="s">
        <v>3339</v>
      </c>
      <c r="AT3" s="1">
        <v>2018.2739999999999</v>
      </c>
      <c r="AU3" s="1">
        <v>198.38505000000001</v>
      </c>
      <c r="AV3" s="1">
        <v>2019</v>
      </c>
    </row>
    <row r="4" spans="1:48">
      <c r="A4" s="46" t="s">
        <v>110</v>
      </c>
      <c r="B4" s="47">
        <v>150596.48989</v>
      </c>
      <c r="C4" s="46" t="s">
        <v>3340</v>
      </c>
      <c r="D4" t="str">
        <f t="shared" si="0"/>
        <v>COAHCO</v>
      </c>
      <c r="E4" s="24" t="s">
        <v>112</v>
      </c>
      <c r="F4" s="24" t="s">
        <v>15</v>
      </c>
      <c r="AS4" t="s">
        <v>3340</v>
      </c>
      <c r="AT4" s="1">
        <v>2783.9391930000002</v>
      </c>
      <c r="AU4" s="1">
        <v>1039.485625</v>
      </c>
      <c r="AV4" s="1">
        <v>2019</v>
      </c>
    </row>
    <row r="5" spans="1:48">
      <c r="A5" s="46" t="s">
        <v>111</v>
      </c>
      <c r="B5" s="47">
        <v>348238.22087999998</v>
      </c>
      <c r="C5" s="46" t="s">
        <v>3340</v>
      </c>
      <c r="D5" t="str">
        <f t="shared" si="0"/>
        <v>GASNGA</v>
      </c>
      <c r="E5" s="24" t="s">
        <v>113</v>
      </c>
      <c r="F5" s="24" t="s">
        <v>20</v>
      </c>
      <c r="AS5" t="s">
        <v>3341</v>
      </c>
      <c r="AT5" s="1">
        <v>1015.21</v>
      </c>
      <c r="AU5" s="1">
        <v>63.890700000000002</v>
      </c>
      <c r="AV5" s="1">
        <v>2019</v>
      </c>
    </row>
    <row r="6" spans="1:48">
      <c r="A6" s="46" t="s">
        <v>113</v>
      </c>
      <c r="B6" s="47">
        <v>384301.02895890397</v>
      </c>
      <c r="C6" s="46" t="s">
        <v>3340</v>
      </c>
      <c r="D6" t="str">
        <f t="shared" si="0"/>
        <v>OILCRD</v>
      </c>
      <c r="M6" t="s">
        <v>116</v>
      </c>
      <c r="AS6" t="s">
        <v>3342</v>
      </c>
      <c r="AT6" s="1">
        <v>1001.7532</v>
      </c>
      <c r="AU6" s="1">
        <v>90.515600000000006</v>
      </c>
      <c r="AV6" s="1">
        <v>2019</v>
      </c>
    </row>
    <row r="7" spans="1:48">
      <c r="A7" s="46" t="s">
        <v>110</v>
      </c>
      <c r="B7" s="47">
        <v>53736.510190000001</v>
      </c>
      <c r="C7" s="46" t="s">
        <v>3341</v>
      </c>
      <c r="D7" t="str">
        <f t="shared" si="0"/>
        <v>COAHCO</v>
      </c>
      <c r="AS7" t="s">
        <v>3343</v>
      </c>
      <c r="AT7" s="1">
        <v>6334.56</v>
      </c>
      <c r="AU7" s="1">
        <v>177.97409999999999</v>
      </c>
      <c r="AV7" s="1">
        <v>2019</v>
      </c>
    </row>
    <row r="8" spans="1:48">
      <c r="A8" s="46" t="s">
        <v>111</v>
      </c>
      <c r="B8" s="47">
        <v>16390.8</v>
      </c>
      <c r="C8" s="46" t="s">
        <v>3341</v>
      </c>
      <c r="D8" t="str">
        <f t="shared" si="0"/>
        <v>GASNGA</v>
      </c>
      <c r="F8" s="35" t="s">
        <v>229</v>
      </c>
      <c r="G8" s="35" t="s">
        <v>227</v>
      </c>
      <c r="H8" s="35" t="s">
        <v>228</v>
      </c>
      <c r="I8" s="35" t="s">
        <v>226</v>
      </c>
      <c r="J8" s="34"/>
      <c r="K8" s="23" t="s">
        <v>164</v>
      </c>
      <c r="L8" s="23" t="s">
        <v>165</v>
      </c>
      <c r="M8" s="23" t="str">
        <f>SUPBalance!F4</f>
        <v>Africa_north</v>
      </c>
      <c r="N8" s="23" t="str">
        <f>SUPBalance!G4</f>
        <v>Africa_other</v>
      </c>
      <c r="O8" s="23" t="str">
        <f>SUPBalance!H4</f>
        <v>Arg-Chi</v>
      </c>
      <c r="P8" s="23" t="str">
        <f>SUPBalance!I4</f>
        <v>Asia_central</v>
      </c>
      <c r="Q8" s="23" t="str">
        <f>SUPBalance!J4</f>
        <v>Asia_east</v>
      </c>
      <c r="R8" s="23" t="str">
        <f>SUPBalance!K4</f>
        <v>Asia_other</v>
      </c>
      <c r="S8" s="23" t="str">
        <f>SUPBalance!L4</f>
        <v>Australia_NZ</v>
      </c>
      <c r="T8" s="23" t="str">
        <f>SUPBalance!M4</f>
        <v>Brazil</v>
      </c>
      <c r="U8" s="23" t="str">
        <f>SUPBalance!N4</f>
        <v>Canada</v>
      </c>
      <c r="V8" s="23" t="str">
        <f>SUPBalance!O4</f>
        <v>China</v>
      </c>
      <c r="W8" s="23" t="str">
        <f>SUPBalance!P4</f>
        <v>EU_north</v>
      </c>
      <c r="X8" s="23" t="str">
        <f>SUPBalance!Q4</f>
        <v>EU_northeast</v>
      </c>
      <c r="Y8" s="23" t="str">
        <f>SUPBalance!R4</f>
        <v>EU_northwest</v>
      </c>
      <c r="Z8" s="23" t="str">
        <f>SUPBalance!S4</f>
        <v>EU_south</v>
      </c>
      <c r="AA8" s="23" t="str">
        <f>SUPBalance!T4</f>
        <v>EU_southeast</v>
      </c>
      <c r="AB8" s="23" t="str">
        <f>SUPBalance!U4</f>
        <v>EU_southwest</v>
      </c>
      <c r="AC8" s="23" t="str">
        <f>SUPBalance!V4</f>
        <v>Europe_other</v>
      </c>
      <c r="AD8" s="23" t="str">
        <f>SUPBalance!W4</f>
        <v>France</v>
      </c>
      <c r="AE8" s="23" t="str">
        <f>SUPBalance!X4</f>
        <v>Germany</v>
      </c>
      <c r="AF8" s="23" t="str">
        <f>SUPBalance!Y4</f>
        <v>India</v>
      </c>
      <c r="AG8" s="23" t="str">
        <f>SUPBalance!Z4</f>
        <v>LatAm_other</v>
      </c>
      <c r="AH8" s="23" t="str">
        <f>SUPBalance!AA4</f>
        <v>Mexico</v>
      </c>
      <c r="AI8" s="23" t="str">
        <f>SUPBalance!AB4</f>
        <v>MidEast_other</v>
      </c>
      <c r="AJ8" s="23" t="str">
        <f>SUPBalance!AC4</f>
        <v>Nor-Ice</v>
      </c>
      <c r="AK8" s="23" t="str">
        <f>SUPBalance!AD4</f>
        <v>Russia</v>
      </c>
      <c r="AL8" s="23" t="str">
        <f>SUPBalance!AE4</f>
        <v>SaudiArabia</v>
      </c>
      <c r="AM8" s="23" t="str">
        <f>SUPBalance!AF4</f>
        <v>SouthAfrica</v>
      </c>
      <c r="AN8" s="23" t="str">
        <f>SUPBalance!AG4</f>
        <v>UK</v>
      </c>
      <c r="AO8" s="23" t="str">
        <f>SUPBalance!AH4</f>
        <v>USA</v>
      </c>
      <c r="AP8" s="23" t="str">
        <f>SUPBalance!AI4</f>
        <v>\I:</v>
      </c>
      <c r="AS8" t="s">
        <v>3344</v>
      </c>
      <c r="AT8" s="1">
        <v>10498.5182938</v>
      </c>
      <c r="AU8" s="1">
        <v>1196.67780103</v>
      </c>
      <c r="AV8" s="1">
        <v>2019</v>
      </c>
    </row>
    <row r="9" spans="1:48">
      <c r="A9" s="46" t="s">
        <v>113</v>
      </c>
      <c r="B9" s="47">
        <v>14707.301369863</v>
      </c>
      <c r="C9" s="46" t="s">
        <v>3341</v>
      </c>
      <c r="D9" t="str">
        <f t="shared" si="0"/>
        <v>OILCRD</v>
      </c>
      <c r="K9" t="s">
        <v>32</v>
      </c>
      <c r="L9" t="s">
        <v>174</v>
      </c>
      <c r="M9" s="27">
        <v>1</v>
      </c>
      <c r="N9" s="27">
        <v>1</v>
      </c>
      <c r="O9" s="27">
        <v>1</v>
      </c>
      <c r="P9" s="27">
        <v>1</v>
      </c>
      <c r="Q9" s="27">
        <v>1</v>
      </c>
      <c r="R9" s="27">
        <v>1</v>
      </c>
      <c r="S9" s="27">
        <v>1</v>
      </c>
      <c r="T9" s="27">
        <v>1</v>
      </c>
      <c r="U9" s="27">
        <v>1</v>
      </c>
      <c r="V9" s="27">
        <v>1</v>
      </c>
      <c r="W9" s="27">
        <v>1</v>
      </c>
      <c r="X9" s="27">
        <v>1</v>
      </c>
      <c r="Y9" s="27">
        <v>1</v>
      </c>
      <c r="Z9" s="27">
        <v>1</v>
      </c>
      <c r="AA9" s="27">
        <v>1</v>
      </c>
      <c r="AB9" s="27">
        <v>1</v>
      </c>
      <c r="AC9" s="27">
        <v>1</v>
      </c>
      <c r="AD9" s="27">
        <v>1</v>
      </c>
      <c r="AE9" s="27">
        <v>1</v>
      </c>
      <c r="AF9" s="27">
        <v>1</v>
      </c>
      <c r="AG9" s="27">
        <v>1</v>
      </c>
      <c r="AH9" s="27">
        <v>1</v>
      </c>
      <c r="AI9" s="27">
        <v>1</v>
      </c>
      <c r="AJ9" s="27">
        <v>1</v>
      </c>
      <c r="AK9" s="27">
        <v>1</v>
      </c>
      <c r="AL9" s="27">
        <v>1</v>
      </c>
      <c r="AM9" s="27">
        <v>1</v>
      </c>
      <c r="AN9" s="27">
        <v>1</v>
      </c>
      <c r="AO9" s="27">
        <v>1</v>
      </c>
      <c r="AP9" s="27">
        <v>1</v>
      </c>
      <c r="AS9" t="s">
        <v>3345</v>
      </c>
      <c r="AT9" s="1">
        <v>1111.5350000000001</v>
      </c>
      <c r="AU9" s="1">
        <v>30.344999999999999</v>
      </c>
      <c r="AV9" s="1">
        <v>2019</v>
      </c>
    </row>
    <row r="10" spans="1:48">
      <c r="A10" s="46" t="s">
        <v>110</v>
      </c>
      <c r="B10" s="47">
        <v>837083.55290000001</v>
      </c>
      <c r="C10" s="46" t="s">
        <v>3342</v>
      </c>
      <c r="D10" t="str">
        <f t="shared" si="0"/>
        <v>COAHCO</v>
      </c>
      <c r="K10" t="s">
        <v>37</v>
      </c>
      <c r="L10" t="s">
        <v>173</v>
      </c>
      <c r="M10" s="27">
        <v>1</v>
      </c>
      <c r="N10" s="27">
        <v>1</v>
      </c>
      <c r="O10" s="27">
        <v>1</v>
      </c>
      <c r="P10" s="27">
        <v>1</v>
      </c>
      <c r="Q10" s="27">
        <v>1</v>
      </c>
      <c r="R10" s="27">
        <v>1</v>
      </c>
      <c r="S10" s="27">
        <v>1</v>
      </c>
      <c r="T10" s="27">
        <v>1</v>
      </c>
      <c r="U10" s="27">
        <v>1</v>
      </c>
      <c r="V10" s="27">
        <v>1</v>
      </c>
      <c r="W10" s="27">
        <v>1</v>
      </c>
      <c r="X10" s="27">
        <v>1</v>
      </c>
      <c r="Y10" s="27">
        <v>1</v>
      </c>
      <c r="Z10" s="27">
        <v>1</v>
      </c>
      <c r="AA10" s="27">
        <v>1</v>
      </c>
      <c r="AB10" s="27">
        <v>1</v>
      </c>
      <c r="AC10" s="27">
        <v>1</v>
      </c>
      <c r="AD10" s="27">
        <v>1</v>
      </c>
      <c r="AE10" s="27">
        <v>1</v>
      </c>
      <c r="AF10" s="27">
        <v>1</v>
      </c>
      <c r="AG10" s="27">
        <v>1</v>
      </c>
      <c r="AH10" s="27">
        <v>1</v>
      </c>
      <c r="AI10" s="27">
        <v>1</v>
      </c>
      <c r="AJ10" s="27">
        <v>1</v>
      </c>
      <c r="AK10" s="27">
        <v>1</v>
      </c>
      <c r="AL10" s="27">
        <v>1</v>
      </c>
      <c r="AM10" s="27">
        <v>1</v>
      </c>
      <c r="AN10" s="27">
        <v>1</v>
      </c>
      <c r="AO10" s="27">
        <v>1</v>
      </c>
      <c r="AP10" s="27">
        <v>1</v>
      </c>
      <c r="AS10" t="s">
        <v>2760</v>
      </c>
      <c r="AT10" s="1">
        <v>2724.93</v>
      </c>
      <c r="AU10" s="1">
        <v>211.05</v>
      </c>
      <c r="AV10" s="1">
        <v>2019</v>
      </c>
    </row>
    <row r="11" spans="1:48">
      <c r="A11" s="46" t="s">
        <v>111</v>
      </c>
      <c r="B11" s="47">
        <v>480903.0576</v>
      </c>
      <c r="C11" s="46" t="s">
        <v>3342</v>
      </c>
      <c r="D11" t="str">
        <f t="shared" si="0"/>
        <v>GASNGA</v>
      </c>
      <c r="K11" t="s">
        <v>11</v>
      </c>
      <c r="L11" t="s">
        <v>175</v>
      </c>
      <c r="M11" s="27">
        <v>10</v>
      </c>
      <c r="N11" s="27">
        <v>10</v>
      </c>
      <c r="O11" s="27">
        <v>10</v>
      </c>
      <c r="P11" s="27">
        <v>10</v>
      </c>
      <c r="Q11" s="27">
        <v>10</v>
      </c>
      <c r="R11" s="27">
        <v>10</v>
      </c>
      <c r="S11" s="27">
        <v>10</v>
      </c>
      <c r="T11" s="27">
        <v>10</v>
      </c>
      <c r="U11" s="27">
        <v>10</v>
      </c>
      <c r="V11" s="27">
        <v>10</v>
      </c>
      <c r="W11" s="27">
        <v>10</v>
      </c>
      <c r="X11" s="27">
        <v>10</v>
      </c>
      <c r="Y11" s="27">
        <v>10</v>
      </c>
      <c r="Z11" s="27">
        <v>10</v>
      </c>
      <c r="AA11" s="27">
        <v>10</v>
      </c>
      <c r="AB11" s="27">
        <v>10</v>
      </c>
      <c r="AC11" s="27">
        <v>10</v>
      </c>
      <c r="AD11" s="27">
        <v>10</v>
      </c>
      <c r="AE11" s="27">
        <v>10</v>
      </c>
      <c r="AF11" s="27">
        <v>10</v>
      </c>
      <c r="AG11" s="27">
        <v>10</v>
      </c>
      <c r="AH11" s="27">
        <v>10</v>
      </c>
      <c r="AI11" s="27">
        <v>10</v>
      </c>
      <c r="AJ11" s="27">
        <v>10</v>
      </c>
      <c r="AK11" s="27">
        <v>10</v>
      </c>
      <c r="AL11" s="27">
        <v>10</v>
      </c>
      <c r="AM11" s="27">
        <v>10</v>
      </c>
      <c r="AN11" s="27">
        <v>10</v>
      </c>
      <c r="AO11" s="27">
        <v>10</v>
      </c>
      <c r="AP11" s="27">
        <v>10</v>
      </c>
      <c r="AS11" t="s">
        <v>2816</v>
      </c>
      <c r="AT11" s="1">
        <v>1586.46</v>
      </c>
      <c r="AU11" s="1">
        <v>37.593400000000003</v>
      </c>
      <c r="AV11" s="1">
        <v>2019</v>
      </c>
    </row>
    <row r="12" spans="1:48">
      <c r="A12" s="46" t="s">
        <v>112</v>
      </c>
      <c r="B12" s="47">
        <v>0</v>
      </c>
      <c r="C12" s="46" t="s">
        <v>3342</v>
      </c>
      <c r="D12" t="str">
        <f t="shared" si="0"/>
        <v>COABCO</v>
      </c>
      <c r="G12" s="31"/>
      <c r="H12" s="31"/>
      <c r="I12" s="31"/>
      <c r="K12" t="s">
        <v>47</v>
      </c>
      <c r="L12" t="s">
        <v>188</v>
      </c>
      <c r="M12" s="27">
        <v>15</v>
      </c>
      <c r="N12" s="27">
        <v>15</v>
      </c>
      <c r="O12" s="27">
        <v>15</v>
      </c>
      <c r="P12" s="27">
        <v>15</v>
      </c>
      <c r="Q12" s="27">
        <v>15</v>
      </c>
      <c r="R12" s="27">
        <v>15</v>
      </c>
      <c r="S12" s="27">
        <v>15</v>
      </c>
      <c r="T12" s="27">
        <v>15</v>
      </c>
      <c r="U12" s="27">
        <v>15</v>
      </c>
      <c r="V12" s="27">
        <v>15</v>
      </c>
      <c r="W12" s="27">
        <v>15</v>
      </c>
      <c r="X12" s="27">
        <v>15</v>
      </c>
      <c r="Y12" s="27">
        <v>15</v>
      </c>
      <c r="Z12" s="27">
        <v>15</v>
      </c>
      <c r="AA12" s="27">
        <v>15</v>
      </c>
      <c r="AB12" s="27">
        <v>15</v>
      </c>
      <c r="AC12" s="27">
        <v>15</v>
      </c>
      <c r="AD12" s="27">
        <v>15</v>
      </c>
      <c r="AE12" s="27">
        <v>15</v>
      </c>
      <c r="AF12" s="27">
        <v>15</v>
      </c>
      <c r="AG12" s="27">
        <v>15</v>
      </c>
      <c r="AH12" s="27">
        <v>15</v>
      </c>
      <c r="AI12" s="27">
        <v>15</v>
      </c>
      <c r="AJ12" s="27">
        <v>15</v>
      </c>
      <c r="AK12" s="27">
        <v>15</v>
      </c>
      <c r="AL12" s="27">
        <v>15</v>
      </c>
      <c r="AM12" s="27">
        <v>15</v>
      </c>
      <c r="AN12" s="27">
        <v>15</v>
      </c>
      <c r="AO12" s="27">
        <v>15</v>
      </c>
      <c r="AP12" s="27">
        <v>15</v>
      </c>
      <c r="AS12" t="s">
        <v>199</v>
      </c>
      <c r="AT12" s="1">
        <v>21698.553</v>
      </c>
      <c r="AU12" s="1">
        <v>1405.2274</v>
      </c>
      <c r="AV12" s="1">
        <v>2019</v>
      </c>
    </row>
    <row r="13" spans="1:48">
      <c r="A13" s="46" t="s">
        <v>113</v>
      </c>
      <c r="B13" s="47">
        <v>241117.860273973</v>
      </c>
      <c r="C13" s="46" t="s">
        <v>3342</v>
      </c>
      <c r="D13" t="str">
        <f t="shared" si="0"/>
        <v>OILCRD</v>
      </c>
      <c r="F13" s="8">
        <f>SUMPRODUCT(M13:AP13,M33:AP33)</f>
        <v>2.0399846889500997</v>
      </c>
      <c r="G13" s="31">
        <f t="shared" ref="G13:G14" si="1">I13+0.4</f>
        <v>2.4</v>
      </c>
      <c r="H13" s="31">
        <f>AVERAGE(G13,I13)</f>
        <v>2.2000000000000002</v>
      </c>
      <c r="I13" s="31">
        <v>2</v>
      </c>
      <c r="J13" s="37">
        <f>MIN(M13:AP13)</f>
        <v>2</v>
      </c>
      <c r="K13" t="s">
        <v>15</v>
      </c>
      <c r="L13" t="s">
        <v>169</v>
      </c>
      <c r="M13" s="33" cm="1">
        <f t="array" ref="M13">IF(M47+M52&lt;0,$I13,TREND($G13:$I13,$I40:$K40,M40))</f>
        <v>2.371428571428571</v>
      </c>
      <c r="N13" s="33" cm="1">
        <f t="array" ref="N13">IF(N47+N52&lt;0,$I13,TREND($G13:$I13,$I40:$K40,N40))</f>
        <v>2.3710748239429633</v>
      </c>
      <c r="O13" s="33" cm="1">
        <f t="array" ref="O13">IF(O47+O52&lt;0,$I13,TREND($G13:$I13,$I40:$K40,O40))</f>
        <v>2.371428571428571</v>
      </c>
      <c r="P13" s="33" cm="1">
        <f t="array" ref="P13">IF(P47+P52&lt;0,$I13,TREND($G13:$I13,$I40:$K40,P40))</f>
        <v>2</v>
      </c>
      <c r="Q13" s="33" cm="1">
        <f t="array" ref="Q13">IF(Q47+Q52&lt;0,$I13,TREND($G13:$I13,$I40:$K40,Q40))</f>
        <v>2.3709779511402895</v>
      </c>
      <c r="R13" s="33" cm="1">
        <f t="array" ref="R13">IF(R47+R52&lt;0,$I13,TREND($G13:$I13,$I40:$K40,R40))</f>
        <v>2</v>
      </c>
      <c r="S13" s="33" cm="1">
        <f t="array" ref="S13">IF(S47+S52&lt;0,$I13,TREND($G13:$I13,$I40:$K40,S40))</f>
        <v>2.0752339941576907</v>
      </c>
      <c r="T13" s="33" cm="1">
        <f t="array" ref="T13">IF(T47+T52&lt;0,$I13,TREND($G13:$I13,$I40:$K40,T40))</f>
        <v>2.3602763360639836</v>
      </c>
      <c r="U13" s="33" cm="1">
        <f t="array" ref="U13">IF(U47+U52&lt;0,$I13,TREND($G13:$I13,$I40:$K40,U40))</f>
        <v>2.302845831263546</v>
      </c>
      <c r="V13" s="33" cm="1">
        <f t="array" ref="V13">IF(V47+V52&lt;0,$I13,TREND($G13:$I13,$I40:$K40,V40))</f>
        <v>2.371428571428571</v>
      </c>
      <c r="W13" s="33" cm="1">
        <f t="array" ref="W13">IF(W47+W52&lt;0,$I13,TREND($G13:$I13,$I40:$K40,W40))</f>
        <v>2.3418848992274062</v>
      </c>
      <c r="X13" s="33" cm="1">
        <f t="array" ref="X13">IF(X47+X52&lt;0,$I13,TREND($G13:$I13,$I40:$K40,X40))</f>
        <v>2.2081739706684909</v>
      </c>
      <c r="Y13" s="33" cm="1">
        <f t="array" ref="Y13">IF(Y47+Y52&lt;0,$I13,TREND($G13:$I13,$I40:$K40,Y40))</f>
        <v>2.3669580908600922</v>
      </c>
      <c r="Z13" s="33" cm="1">
        <f t="array" ref="Z13">IF(Z47+Z52&lt;0,$I13,TREND($G13:$I13,$I40:$K40,Z40))</f>
        <v>2.3491886131638693</v>
      </c>
      <c r="AA13" s="33" cm="1">
        <f t="array" ref="AA13">IF(AA47+AA52&lt;0,$I13,TREND($G13:$I13,$I40:$K40,AA40))</f>
        <v>2.1807893452795244</v>
      </c>
      <c r="AB13" s="33" cm="1">
        <f t="array" ref="AB13">IF(AB47+AB52&lt;0,$I13,TREND($G13:$I13,$I40:$K40,AB40))</f>
        <v>2.371428571428571</v>
      </c>
      <c r="AC13" s="33" cm="1">
        <f t="array" ref="AC13">IF(AC47+AC52&lt;0,$I13,TREND($G13:$I13,$I40:$K40,AC40))</f>
        <v>2.2035561790710276</v>
      </c>
      <c r="AD13" s="33" cm="1">
        <f t="array" ref="AD13">IF(AD47+AD52&lt;0,$I13,TREND($G13:$I13,$I40:$K40,AD40))</f>
        <v>2.371428571428571</v>
      </c>
      <c r="AE13" s="33" cm="1">
        <f t="array" ref="AE13">IF(AE47+AE52&lt;0,$I13,TREND($G13:$I13,$I40:$K40,AE40))</f>
        <v>2</v>
      </c>
      <c r="AF13" s="33" cm="1">
        <f t="array" ref="AF13">IF(AF47+AF52&lt;0,$I13,TREND($G13:$I13,$I40:$K40,AF40))</f>
        <v>2.354725959241037</v>
      </c>
      <c r="AG13" s="33" cm="1">
        <f t="array" ref="AG13">IF(AG47+AG52&lt;0,$I13,TREND($G13:$I13,$I40:$K40,AG40))</f>
        <v>2.3714222306423456</v>
      </c>
      <c r="AH13" s="33" cm="1">
        <f t="array" ref="AH13">IF(AH47+AH52&lt;0,$I13,TREND($G13:$I13,$I40:$K40,AH40))</f>
        <v>2.3404539285733996</v>
      </c>
      <c r="AI13" s="33" cm="1">
        <f t="array" ref="AI13">IF(AI47+AI52&lt;0,$I13,TREND($G13:$I13,$I40:$K40,AI40))</f>
        <v>2.371428571428571</v>
      </c>
      <c r="AJ13" s="33" cm="1">
        <f t="array" ref="AJ13">IF(AJ47+AJ52&lt;0,$I13,TREND($G13:$I13,$I40:$K40,AJ40))</f>
        <v>2.371428571428571</v>
      </c>
      <c r="AK13" s="33" cm="1">
        <f t="array" ref="AK13">IF(AK47+AK52&lt;0,$I13,TREND($G13:$I13,$I40:$K40,AK40))</f>
        <v>2</v>
      </c>
      <c r="AL13" s="33" cm="1">
        <f t="array" ref="AL13">IF(AL47+AL52&lt;0,$I13,TREND($G13:$I13,$I40:$K40,AL40))</f>
        <v>2.371428571428571</v>
      </c>
      <c r="AM13" s="33" cm="1">
        <f t="array" ref="AM13">IF(AM47+AM52&lt;0,$I13,TREND($G13:$I13,$I40:$K40,AM40))</f>
        <v>2.371428571428571</v>
      </c>
      <c r="AN13" s="33" cm="1">
        <f t="array" ref="AN13">IF(AN47+AN52&lt;0,$I13,TREND($G13:$I13,$I40:$K40,AN40))</f>
        <v>2.371428571428571</v>
      </c>
      <c r="AO13" s="33" cm="1">
        <f t="array" ref="AO13">IF(AO47+AO52&lt;0,$I13,TREND($G13:$I13,$I40:$K40,AO40))</f>
        <v>2</v>
      </c>
      <c r="AP13" s="33" cm="1">
        <f t="array" ref="AP13">IF(AP47+AP52&lt;0,$I13,TREND($G13:$I13,$I40:$K40,AP40))</f>
        <v>2.371428571428571</v>
      </c>
      <c r="AS13" t="s">
        <v>3346</v>
      </c>
      <c r="AT13" s="1">
        <v>819.16</v>
      </c>
      <c r="AU13" s="1">
        <v>21.614930000000001</v>
      </c>
      <c r="AV13" s="1">
        <v>2019</v>
      </c>
    </row>
    <row r="14" spans="1:48">
      <c r="A14" s="46" t="s">
        <v>110</v>
      </c>
      <c r="B14" s="47">
        <v>21609.685239999999</v>
      </c>
      <c r="C14" s="46" t="s">
        <v>3343</v>
      </c>
      <c r="D14" t="str">
        <f t="shared" si="0"/>
        <v>COAHCO</v>
      </c>
      <c r="F14" s="8">
        <f>SUMPRODUCT(M14:AP14,M34:AP34)</f>
        <v>5.1831869703105253</v>
      </c>
      <c r="G14" s="31">
        <f t="shared" si="1"/>
        <v>5.4</v>
      </c>
      <c r="H14" s="31">
        <f t="shared" ref="H14:H17" si="2">AVERAGE(G14,I14)</f>
        <v>5.2</v>
      </c>
      <c r="I14" s="31">
        <v>5</v>
      </c>
      <c r="J14" s="37">
        <f t="shared" ref="J14:J17" si="3">MIN(M14:AP14)</f>
        <v>5</v>
      </c>
      <c r="K14" t="s">
        <v>118</v>
      </c>
      <c r="L14" t="s">
        <v>168</v>
      </c>
      <c r="M14" s="33" cm="1">
        <f t="array" ref="M14">IF(M48+M53&lt;0,$I14,TREND($G14:$I14,$I41:$K41,M41))</f>
        <v>5.3714285714285719</v>
      </c>
      <c r="N14" s="33" cm="1">
        <f t="array" ref="N14">IF(N48+N53&lt;0,$I14,TREND($G14:$I14,$I41:$K41,N41))</f>
        <v>5</v>
      </c>
      <c r="O14" s="33" cm="1">
        <f t="array" ref="O14">IF(O48+O53&lt;0,$I14,TREND($G14:$I14,$I41:$K41,O41))</f>
        <v>5.3714285714285719</v>
      </c>
      <c r="P14" s="33" cm="1">
        <f t="array" ref="P14">IF(P48+P53&lt;0,$I14,TREND($G14:$I14,$I41:$K41,P41))</f>
        <v>5</v>
      </c>
      <c r="Q14" s="33" cm="1">
        <f t="array" ref="Q14">IF(Q48+Q53&lt;0,$I14,TREND($G14:$I14,$I41:$K41,Q41))</f>
        <v>5.3714285714285719</v>
      </c>
      <c r="R14" s="33" cm="1">
        <f t="array" ref="R14">IF(R48+R53&lt;0,$I14,TREND($G14:$I14,$I41:$K41,R41))</f>
        <v>5</v>
      </c>
      <c r="S14" s="33" cm="1">
        <f t="array" ref="S14">IF(S48+S53&lt;0,$I14,TREND($G14:$I14,$I41:$K41,S41))</f>
        <v>5</v>
      </c>
      <c r="T14" s="33" cm="1">
        <f t="array" ref="T14">IF(T48+T53&lt;0,$I14,TREND($G14:$I14,$I41:$K41,T41))</f>
        <v>5.3714285714285719</v>
      </c>
      <c r="U14" s="33" cm="1">
        <f t="array" ref="U14">IF(U48+U53&lt;0,$I14,TREND($G14:$I14,$I41:$K41,U41))</f>
        <v>5</v>
      </c>
      <c r="V14" s="33" cm="1">
        <f t="array" ref="V14">IF(V48+V53&lt;0,$I14,TREND($G14:$I14,$I41:$K41,V41))</f>
        <v>5.3189413268833361</v>
      </c>
      <c r="W14" s="33" cm="1">
        <f t="array" ref="W14">IF(W48+W53&lt;0,$I14,TREND($G14:$I14,$I41:$K41,W41))</f>
        <v>5.3714285714285719</v>
      </c>
      <c r="X14" s="33" cm="1">
        <f t="array" ref="X14">IF(X48+X53&lt;0,$I14,TREND($G14:$I14,$I41:$K41,X41))</f>
        <v>5.3539323916616475</v>
      </c>
      <c r="Y14" s="33" cm="1">
        <f t="array" ref="Y14">IF(Y48+Y53&lt;0,$I14,TREND($G14:$I14,$I41:$K41,Y41))</f>
        <v>5.3714285714285719</v>
      </c>
      <c r="Z14" s="33" cm="1">
        <f t="array" ref="Z14">IF(Z48+Z53&lt;0,$I14,TREND($G14:$I14,$I41:$K41,Z41))</f>
        <v>5.3714285714285719</v>
      </c>
      <c r="AA14" s="33" cm="1">
        <f t="array" ref="AA14">IF(AA48+AA53&lt;0,$I14,TREND($G14:$I14,$I41:$K41,AA41))</f>
        <v>5.3714285714285719</v>
      </c>
      <c r="AB14" s="33" cm="1">
        <f t="array" ref="AB14">IF(AB48+AB53&lt;0,$I14,TREND($G14:$I14,$I41:$K41,AB41))</f>
        <v>5.3714285714285719</v>
      </c>
      <c r="AC14" s="33" cm="1">
        <f t="array" ref="AC14">IF(AC48+AC53&lt;0,$I14,TREND($G14:$I14,$I41:$K41,AC41))</f>
        <v>5.3660548581450724</v>
      </c>
      <c r="AD14" s="33" cm="1">
        <f t="array" ref="AD14">IF(AD48+AD53&lt;0,$I14,TREND($G14:$I14,$I41:$K41,AD41))</f>
        <v>5.3714285714285719</v>
      </c>
      <c r="AE14" s="33" cm="1">
        <f t="array" ref="AE14">IF(AE48+AE53&lt;0,$I14,TREND($G14:$I14,$I41:$K41,AE41))</f>
        <v>5.3714285714285719</v>
      </c>
      <c r="AF14" s="33" cm="1">
        <f t="array" ref="AF14">IF(AF48+AF53&lt;0,$I14,TREND($G14:$I14,$I41:$K41,AF41))</f>
        <v>5.3622983329362173</v>
      </c>
      <c r="AG14" s="33" cm="1">
        <f t="array" ref="AG14">IF(AG48+AG53&lt;0,$I14,TREND($G14:$I14,$I41:$K41,AG41))</f>
        <v>5</v>
      </c>
      <c r="AH14" s="33" cm="1">
        <f t="array" ref="AH14">IF(AH48+AH53&lt;0,$I14,TREND($G14:$I14,$I41:$K41,AH41))</f>
        <v>5.3672146571707176</v>
      </c>
      <c r="AI14" s="33" cm="1">
        <f t="array" ref="AI14">IF(AI48+AI53&lt;0,$I14,TREND($G14:$I14,$I41:$K41,AI41))</f>
        <v>5.3706441398540665</v>
      </c>
      <c r="AJ14" s="33" cm="1">
        <f t="array" ref="AJ14">IF(AJ48+AJ53&lt;0,$I14,TREND($G14:$I14,$I41:$K41,AJ41))</f>
        <v>5.3714285714285719</v>
      </c>
      <c r="AK14" s="33" cm="1">
        <f t="array" ref="AK14">IF(AK48+AK53&lt;0,$I14,TREND($G14:$I14,$I41:$K41,AK41))</f>
        <v>5</v>
      </c>
      <c r="AL14" s="33" cm="1">
        <f t="array" ref="AL14">IF(AL48+AL53&lt;0,$I14,TREND($G14:$I14,$I41:$K41,AL41))</f>
        <v>5.3714285714285719</v>
      </c>
      <c r="AM14" s="33" cm="1">
        <f t="array" ref="AM14">IF(AM48+AM53&lt;0,$I14,TREND($G14:$I14,$I41:$K41,AM41))</f>
        <v>5</v>
      </c>
      <c r="AN14" s="33" cm="1">
        <f t="array" ref="AN14">IF(AN48+AN53&lt;0,$I14,TREND($G14:$I14,$I41:$K41,AN41))</f>
        <v>5.3706657833342861</v>
      </c>
      <c r="AO14" s="33" cm="1">
        <f t="array" ref="AO14">IF(AO48+AO53&lt;0,$I14,TREND($G14:$I14,$I41:$K41,AO41))</f>
        <v>5</v>
      </c>
      <c r="AP14" s="33" cm="1">
        <f t="array" ref="AP14">IF(AP48+AP53&lt;0,$I14,TREND($G14:$I14,$I41:$K41,AP41))</f>
        <v>5.3714285714285719</v>
      </c>
      <c r="AS14" t="s">
        <v>3347</v>
      </c>
      <c r="AT14" s="1">
        <v>1871.7913000000001</v>
      </c>
      <c r="AU14" s="1">
        <v>69.006330000000005</v>
      </c>
      <c r="AV14" s="1">
        <v>2019</v>
      </c>
    </row>
    <row r="15" spans="1:48">
      <c r="A15" s="46" t="s">
        <v>111</v>
      </c>
      <c r="B15" s="47">
        <v>1054.2864</v>
      </c>
      <c r="C15" s="46" t="s">
        <v>3343</v>
      </c>
      <c r="D15" t="str">
        <f t="shared" si="0"/>
        <v>GASNGA</v>
      </c>
      <c r="F15" s="8">
        <f>SUMPRODUCT(M15:AP15,M35:AP35)</f>
        <v>3.1949587533205097</v>
      </c>
      <c r="G15" s="31">
        <f>I15+0.4</f>
        <v>3.4</v>
      </c>
      <c r="H15" s="31">
        <f t="shared" si="2"/>
        <v>3.2</v>
      </c>
      <c r="I15" s="31">
        <v>3</v>
      </c>
      <c r="J15" s="37">
        <f t="shared" si="3"/>
        <v>3</v>
      </c>
      <c r="K15" t="s">
        <v>6</v>
      </c>
      <c r="L15" t="s">
        <v>166</v>
      </c>
      <c r="M15" s="33" cm="1">
        <f t="array" ref="M15">IF(M49+M54&lt;0,$I15,TREND($G15:$I15,$I42:$K42,M42))</f>
        <v>3.371428571428571</v>
      </c>
      <c r="N15" s="33" cm="1">
        <f t="array" ref="N15">IF(N49+N54&lt;0,$I15,TREND($G15:$I15,$I42:$K42,N42))</f>
        <v>3</v>
      </c>
      <c r="O15" s="33" cm="1">
        <f t="array" ref="O15">IF(O49+O54&lt;0,$I15,TREND($G15:$I15,$I42:$K42,O42))</f>
        <v>3.370383273469002</v>
      </c>
      <c r="P15" s="33" cm="1">
        <f t="array" ref="P15">IF(P49+P54&lt;0,$I15,TREND($G15:$I15,$I42:$K42,P42))</f>
        <v>3</v>
      </c>
      <c r="Q15" s="33" cm="1">
        <f t="array" ref="Q15">IF(Q49+Q54&lt;0,$I15,TREND($G15:$I15,$I42:$K42,Q42))</f>
        <v>3.3711801742873346</v>
      </c>
      <c r="R15" s="33" cm="1">
        <f t="array" ref="R15">IF(R49+R54&lt;0,$I15,TREND($G15:$I15,$I42:$K42,R42))</f>
        <v>3.3548567769660336</v>
      </c>
      <c r="S15" s="33" cm="1">
        <f t="array" ref="S15">IF(S49+S54&lt;0,$I15,TREND($G15:$I15,$I42:$K42,S42))</f>
        <v>3</v>
      </c>
      <c r="T15" s="33" cm="1">
        <f t="array" ref="T15">IF(T49+T54&lt;0,$I15,TREND($G15:$I15,$I42:$K42,T42))</f>
        <v>3.3713849882322449</v>
      </c>
      <c r="U15" s="33" cm="1">
        <f t="array" ref="U15">IF(U49+U54&lt;0,$I15,TREND($G15:$I15,$I42:$K42,U42))</f>
        <v>3.3687207807695039</v>
      </c>
      <c r="V15" s="33" cm="1">
        <f t="array" ref="V15">IF(V49+V54&lt;0,$I15,TREND($G15:$I15,$I42:$K42,V42))</f>
        <v>3.2464265487674533</v>
      </c>
      <c r="W15" s="33" cm="1">
        <f t="array" ref="W15">IF(W49+W54&lt;0,$I15,TREND($G15:$I15,$I42:$K42,W42))</f>
        <v>3.371428571428571</v>
      </c>
      <c r="X15" s="33" cm="1">
        <f t="array" ref="X15">IF(X49+X54&lt;0,$I15,TREND($G15:$I15,$I42:$K42,X42))</f>
        <v>3.3439015193611916</v>
      </c>
      <c r="Y15" s="33" cm="1">
        <f t="array" ref="Y15">IF(Y49+Y54&lt;0,$I15,TREND($G15:$I15,$I42:$K42,Y42))</f>
        <v>3.37142101778409</v>
      </c>
      <c r="Z15" s="33" cm="1">
        <f t="array" ref="Z15">IF(Z49+Z54&lt;0,$I15,TREND($G15:$I15,$I42:$K42,Z42))</f>
        <v>3.371428571428571</v>
      </c>
      <c r="AA15" s="33" cm="1">
        <f t="array" ref="AA15">IF(AA49+AA54&lt;0,$I15,TREND($G15:$I15,$I42:$K42,AA42))</f>
        <v>3.3713003082164787</v>
      </c>
      <c r="AB15" s="33" cm="1">
        <f t="array" ref="AB15">IF(AB49+AB54&lt;0,$I15,TREND($G15:$I15,$I42:$K42,AB42))</f>
        <v>3.371428571428571</v>
      </c>
      <c r="AC15" s="33" cm="1">
        <f t="array" ref="AC15">IF(AC49+AC54&lt;0,$I15,TREND($G15:$I15,$I42:$K42,AC42))</f>
        <v>3.3649986688852951</v>
      </c>
      <c r="AD15" s="33" cm="1">
        <f t="array" ref="AD15">IF(AD49+AD54&lt;0,$I15,TREND($G15:$I15,$I42:$K42,AD42))</f>
        <v>3.371428571428571</v>
      </c>
      <c r="AE15" s="33" cm="1">
        <f t="array" ref="AE15">IF(AE49+AE54&lt;0,$I15,TREND($G15:$I15,$I42:$K42,AE42))</f>
        <v>3.371428571428571</v>
      </c>
      <c r="AF15" s="33" cm="1">
        <f t="array" ref="AF15">IF(AF49+AF54&lt;0,$I15,TREND($G15:$I15,$I42:$K42,AF42))</f>
        <v>3.3203302191407489</v>
      </c>
      <c r="AG15" s="33" cm="1">
        <f t="array" ref="AG15">IF(AG49+AG54&lt;0,$I15,TREND($G15:$I15,$I42:$K42,AG42))</f>
        <v>3</v>
      </c>
      <c r="AH15" s="33" cm="1">
        <f t="array" ref="AH15">IF(AH49+AH54&lt;0,$I15,TREND($G15:$I15,$I42:$K42,AH42))</f>
        <v>3.3714124888698533</v>
      </c>
      <c r="AI15" s="33" cm="1">
        <f t="array" ref="AI15">IF(AI49+AI54&lt;0,$I15,TREND($G15:$I15,$I42:$K42,AI42))</f>
        <v>3.3713757979530463</v>
      </c>
      <c r="AJ15" s="33" cm="1">
        <f t="array" ref="AJ15">IF(AJ49+AJ54&lt;0,$I15,TREND($G15:$I15,$I42:$K42,AJ42))</f>
        <v>3.3709431843264661</v>
      </c>
      <c r="AK15" s="33" cm="1">
        <f t="array" ref="AK15">IF(AK49+AK54&lt;0,$I15,TREND($G15:$I15,$I42:$K42,AK42))</f>
        <v>3</v>
      </c>
      <c r="AL15" s="33" cm="1">
        <f t="array" ref="AL15">IF(AL49+AL54&lt;0,$I15,TREND($G15:$I15,$I42:$K42,AL42))</f>
        <v>3.371428571428571</v>
      </c>
      <c r="AM15" s="33" cm="1">
        <f t="array" ref="AM15">IF(AM49+AM54&lt;0,$I15,TREND($G15:$I15,$I42:$K42,AM42))</f>
        <v>3</v>
      </c>
      <c r="AN15" s="33" cm="1">
        <f t="array" ref="AN15">IF(AN49+AN54&lt;0,$I15,TREND($G15:$I15,$I42:$K42,AN42))</f>
        <v>3.3706108978340965</v>
      </c>
      <c r="AO15" s="33" cm="1">
        <f t="array" ref="AO15">IF(AO49+AO54&lt;0,$I15,TREND($G15:$I15,$I42:$K42,AO42))</f>
        <v>3</v>
      </c>
      <c r="AP15" s="33" cm="1">
        <f t="array" ref="AP15">IF(AP49+AP54&lt;0,$I15,TREND($G15:$I15,$I42:$K42,AP42))</f>
        <v>3.371428571428571</v>
      </c>
      <c r="AS15" t="s">
        <v>3348</v>
      </c>
      <c r="AT15" s="1">
        <v>1517.9468999999999</v>
      </c>
      <c r="AU15" s="1">
        <v>34.388241000000001</v>
      </c>
      <c r="AV15" s="1">
        <v>2019</v>
      </c>
    </row>
    <row r="16" spans="1:48">
      <c r="A16" s="46" t="s">
        <v>113</v>
      </c>
      <c r="B16" s="47">
        <v>277.76958904109603</v>
      </c>
      <c r="C16" s="46" t="s">
        <v>3343</v>
      </c>
      <c r="D16" t="str">
        <f t="shared" si="0"/>
        <v>OILCRD</v>
      </c>
      <c r="F16" s="8">
        <f>SUMPRODUCT(M16:AP16,M36:AP36)</f>
        <v>4.320999470209359</v>
      </c>
      <c r="G16" s="31">
        <f>I16+2.8</f>
        <v>6.8</v>
      </c>
      <c r="H16" s="31">
        <f t="shared" si="2"/>
        <v>5.4</v>
      </c>
      <c r="I16" s="31">
        <v>4</v>
      </c>
      <c r="J16" s="37">
        <f t="shared" si="3"/>
        <v>4</v>
      </c>
      <c r="K16" t="s">
        <v>39</v>
      </c>
      <c r="L16" t="s">
        <v>104</v>
      </c>
      <c r="M16" s="33" cm="1">
        <f t="array" ref="M16">IF(M50+M55&lt;0,$I16,TREND($G16:$I16,$I43:$K43,M43))</f>
        <v>4</v>
      </c>
      <c r="N16" s="33" cm="1">
        <f t="array" ref="N16">IF(N50+N55&lt;0,$I16,TREND($G16:$I16,$I43:$K43,N43))</f>
        <v>4</v>
      </c>
      <c r="O16" s="33" cm="1">
        <f t="array" ref="O16">IF(O50+O55&lt;0,$I16,TREND($G16:$I16,$I43:$K43,O43))</f>
        <v>6.3141634059095519</v>
      </c>
      <c r="P16" s="33" cm="1">
        <f t="array" ref="P16">IF(P50+P55&lt;0,$I16,TREND($G16:$I16,$I43:$K43,P43))</f>
        <v>4</v>
      </c>
      <c r="Q16" s="33" cm="1">
        <f t="array" ref="Q16">IF(Q50+Q55&lt;0,$I16,TREND($G16:$I16,$I43:$K43,Q43))</f>
        <v>6.5972579673792282</v>
      </c>
      <c r="R16" s="33" cm="1">
        <f t="array" ref="R16">IF(R50+R55&lt;0,$I16,TREND($G16:$I16,$I43:$K43,R43))</f>
        <v>4</v>
      </c>
      <c r="S16" s="33" cm="1">
        <f t="array" ref="S16">IF(S50+S55&lt;0,$I16,TREND($G16:$I16,$I43:$K43,S43))</f>
        <v>4</v>
      </c>
      <c r="T16" s="33" cm="1">
        <f t="array" ref="T16">IF(T50+T55&lt;0,$I16,TREND($G16:$I16,$I43:$K43,T43))</f>
        <v>6.5358394640847148</v>
      </c>
      <c r="U16" s="33" cm="1">
        <f t="array" ref="U16">IF(U50+U55&lt;0,$I16,TREND($G16:$I16,$I43:$K43,U43))</f>
        <v>4</v>
      </c>
      <c r="V16" s="33" cm="1">
        <f t="array" ref="V16">IF(V50+V55&lt;0,$I16,TREND($G16:$I16,$I43:$K43,V43))</f>
        <v>6.5488395106172135</v>
      </c>
      <c r="W16" s="33" cm="1">
        <f t="array" ref="W16">IF(W50+W55&lt;0,$I16,TREND($G16:$I16,$I43:$K43,W43))</f>
        <v>6.5745901706403282</v>
      </c>
      <c r="X16" s="33" cm="1">
        <f t="array" ref="X16">IF(X50+X55&lt;0,$I16,TREND($G16:$I16,$I43:$K43,X43))</f>
        <v>6.5820098540951824</v>
      </c>
      <c r="Y16" s="33" cm="1">
        <f t="array" ref="Y16">IF(Y50+Y55&lt;0,$I16,TREND($G16:$I16,$I43:$K43,Y43))</f>
        <v>6.471074049502243</v>
      </c>
      <c r="Z16" s="33" cm="1">
        <f t="array" ref="Z16">IF(Z50+Z55&lt;0,$I16,TREND($G16:$I16,$I43:$K43,Z43))</f>
        <v>6.585287681014222</v>
      </c>
      <c r="AA16" s="33" cm="1">
        <f t="array" ref="AA16">IF(AA50+AA55&lt;0,$I16,TREND($G16:$I16,$I43:$K43,AA43))</f>
        <v>6.5027325707914088</v>
      </c>
      <c r="AB16" s="33" cm="1">
        <f t="array" ref="AB16">IF(AB50+AB55&lt;0,$I16,TREND($G16:$I16,$I43:$K43,AB43))</f>
        <v>6.5994715177372765</v>
      </c>
      <c r="AC16" s="33" cm="1">
        <f t="array" ref="AC16">IF(AC50+AC55&lt;0,$I16,TREND($G16:$I16,$I43:$K43,AC43))</f>
        <v>6.5519754100837719</v>
      </c>
      <c r="AD16" s="33" cm="1">
        <f t="array" ref="AD16">IF(AD50+AD55&lt;0,$I16,TREND($G16:$I16,$I43:$K43,AD43))</f>
        <v>6.5999532964984118</v>
      </c>
      <c r="AE16" s="33" cm="1">
        <f t="array" ref="AE16">IF(AE50+AE55&lt;0,$I16,TREND($G16:$I16,$I43:$K43,AE43))</f>
        <v>6.5897690292892355</v>
      </c>
      <c r="AF16" s="33" cm="1">
        <f t="array" ref="AF16">IF(AF50+AF55&lt;0,$I16,TREND($G16:$I16,$I43:$K43,AF43))</f>
        <v>6.5771213895109542</v>
      </c>
      <c r="AG16" s="33" cm="1">
        <f t="array" ref="AG16">IF(AG50+AG55&lt;0,$I16,TREND($G16:$I16,$I43:$K43,AG43))</f>
        <v>4</v>
      </c>
      <c r="AH16" s="33" cm="1">
        <f t="array" ref="AH16">IF(AH50+AH55&lt;0,$I16,TREND($G16:$I16,$I43:$K43,AH43))</f>
        <v>6.484173985471017</v>
      </c>
      <c r="AI16" s="33" cm="1">
        <f t="array" ref="AI16">IF(AI50+AI55&lt;0,$I16,TREND($G16:$I16,$I43:$K43,AI43))</f>
        <v>4</v>
      </c>
      <c r="AJ16" s="33" cm="1">
        <f t="array" ref="AJ16">IF(AJ50+AJ55&lt;0,$I16,TREND($G16:$I16,$I43:$K43,AJ43))</f>
        <v>4</v>
      </c>
      <c r="AK16" s="33" cm="1">
        <f t="array" ref="AK16">IF(AK50+AK55&lt;0,$I16,TREND($G16:$I16,$I43:$K43,AK43))</f>
        <v>4</v>
      </c>
      <c r="AL16" s="33" cm="1">
        <f t="array" ref="AL16">IF(AL50+AL55&lt;0,$I16,TREND($G16:$I16,$I43:$K43,AL43))</f>
        <v>6.2474617149559997</v>
      </c>
      <c r="AM16" s="33" cm="1">
        <f t="array" ref="AM16">IF(AM50+AM55&lt;0,$I16,TREND($G16:$I16,$I43:$K43,AM43))</f>
        <v>6.5884062003117405</v>
      </c>
      <c r="AN16" s="33" cm="1">
        <f t="array" ref="AN16">IF(AN50+AN55&lt;0,$I16,TREND($G16:$I16,$I43:$K43,AN43))</f>
        <v>6.492534039739831</v>
      </c>
      <c r="AO16" s="33" cm="1">
        <f t="array" ref="AO16">IF(AO50+AO55&lt;0,$I16,TREND($G16:$I16,$I43:$K43,AO43))</f>
        <v>4</v>
      </c>
      <c r="AP16" s="33" cm="1">
        <f t="array" ref="AP16">IF(AP50+AP55&lt;0,$I16,TREND($G16:$I16,$I43:$K43,AP43))</f>
        <v>6.6</v>
      </c>
      <c r="AS16" t="s">
        <v>3349</v>
      </c>
      <c r="AT16" s="1">
        <v>2016.78901</v>
      </c>
      <c r="AU16" s="1">
        <v>72.185137699999999</v>
      </c>
      <c r="AV16" s="1">
        <v>2019</v>
      </c>
    </row>
    <row r="17" spans="1:48">
      <c r="A17" s="46" t="s">
        <v>110</v>
      </c>
      <c r="B17" s="47">
        <v>951225.54116999998</v>
      </c>
      <c r="C17" s="46" t="s">
        <v>3344</v>
      </c>
      <c r="D17" t="str">
        <f t="shared" si="0"/>
        <v>COAHCO</v>
      </c>
      <c r="F17" s="22">
        <f>SUMPRODUCT(M17:AP17,M37:AP37)</f>
        <v>7.0787224901207049</v>
      </c>
      <c r="G17" s="49">
        <f>I17+0.86</f>
        <v>7.7452459016393451</v>
      </c>
      <c r="H17" s="49">
        <f t="shared" si="2"/>
        <v>7.3152459016393454</v>
      </c>
      <c r="I17" s="49">
        <f>42/6.1</f>
        <v>6.8852459016393448</v>
      </c>
      <c r="J17" s="37">
        <f t="shared" si="3"/>
        <v>6.8852459016393448</v>
      </c>
      <c r="K17" t="s">
        <v>20</v>
      </c>
      <c r="L17" t="s">
        <v>167</v>
      </c>
      <c r="M17" s="33" cm="1">
        <f t="array" ref="M17">IF(M51+M56&lt;0,$I17,TREND($G17:$I17,$I44:$K44,M44))</f>
        <v>6.8852459016393448</v>
      </c>
      <c r="N17" s="33" cm="1">
        <f t="array" ref="N17">IF(N51+N56&lt;0,$I17,TREND($G17:$I17,$I44:$K44,N44))</f>
        <v>6.8852459016393448</v>
      </c>
      <c r="O17" s="33" cm="1">
        <f t="array" ref="O17">IF(O51+O56&lt;0,$I17,TREND($G17:$I17,$I44:$K44,O44))</f>
        <v>7.6081980896152057</v>
      </c>
      <c r="P17" s="33" cm="1">
        <f t="array" ref="P17">IF(P51+P56&lt;0,$I17,TREND($G17:$I17,$I44:$K44,P44))</f>
        <v>6.8852459016393448</v>
      </c>
      <c r="Q17" s="33" cm="1">
        <f t="array" ref="Q17">IF(Q51+Q56&lt;0,$I17,TREND($G17:$I17,$I44:$K44,Q44))</f>
        <v>7.6833604894603331</v>
      </c>
      <c r="R17" s="33" cm="1">
        <f t="array" ref="R17">IF(R51+R56&lt;0,$I17,TREND($G17:$I17,$I44:$K44,R44))</f>
        <v>7.655501935120216</v>
      </c>
      <c r="S17" s="33" cm="1">
        <f t="array" ref="S17">IF(S51+S56&lt;0,$I17,TREND($G17:$I17,$I44:$K44,S44))</f>
        <v>7.6423876929354817</v>
      </c>
      <c r="T17" s="33" cm="1">
        <f t="array" ref="T17">IF(T51+T56&lt;0,$I17,TREND($G17:$I17,$I44:$K44,T44))</f>
        <v>6.8852459016393448</v>
      </c>
      <c r="U17" s="33" cm="1">
        <f t="array" ref="U17">IF(U51+U56&lt;0,$I17,TREND($G17:$I17,$I44:$K44,U44))</f>
        <v>6.8852459016393448</v>
      </c>
      <c r="V17" s="33" cm="1">
        <f t="array" ref="V17">IF(V51+V56&lt;0,$I17,TREND($G17:$I17,$I44:$K44,V44))</f>
        <v>7.658641763872839</v>
      </c>
      <c r="W17" s="33" cm="1">
        <f t="array" ref="W17">IF(W51+W56&lt;0,$I17,TREND($G17:$I17,$I44:$K44,W44))</f>
        <v>7.6658275253770247</v>
      </c>
      <c r="X17" s="33" cm="1">
        <f t="array" ref="X17">IF(X51+X56&lt;0,$I17,TREND($G17:$I17,$I44:$K44,X44))</f>
        <v>7.680699158068693</v>
      </c>
      <c r="Y17" s="33" cm="1">
        <f t="array" ref="Y17">IF(Y51+Y56&lt;0,$I17,TREND($G17:$I17,$I44:$K44,Y44))</f>
        <v>7.681973185962752</v>
      </c>
      <c r="Z17" s="33" cm="1">
        <f t="array" ref="Z17">IF(Z51+Z56&lt;0,$I17,TREND($G17:$I17,$I44:$K44,Z44))</f>
        <v>7.6769080476187064</v>
      </c>
      <c r="AA17" s="33" cm="1">
        <f t="array" ref="AA17">IF(AA51+AA56&lt;0,$I17,TREND($G17:$I17,$I44:$K44,AA44))</f>
        <v>7.6659802396537637</v>
      </c>
      <c r="AB17" s="33" cm="1">
        <f t="array" ref="AB17">IF(AB51+AB56&lt;0,$I17,TREND($G17:$I17,$I44:$K44,AB44))</f>
        <v>7.6837475248649438</v>
      </c>
      <c r="AC17" s="33" cm="1">
        <f t="array" ref="AC17">IF(AC51+AC56&lt;0,$I17,TREND($G17:$I17,$I44:$K44,AC44))</f>
        <v>7.6748181304060106</v>
      </c>
      <c r="AD17" s="33" cm="1">
        <f t="array" ref="AD17">IF(AD51+AD56&lt;0,$I17,TREND($G17:$I17,$I44:$K44,AD44))</f>
        <v>7.6826446625151874</v>
      </c>
      <c r="AE17" s="33" cm="1">
        <f t="array" ref="AE17">IF(AE51+AE56&lt;0,$I17,TREND($G17:$I17,$I44:$K44,AE44))</f>
        <v>7.6809623738260928</v>
      </c>
      <c r="AF17" s="33" cm="1">
        <f t="array" ref="AF17">IF(AF51+AF56&lt;0,$I17,TREND($G17:$I17,$I44:$K44,AF44))</f>
        <v>7.6725541628862945</v>
      </c>
      <c r="AG17" s="33" cm="1">
        <f t="array" ref="AG17">IF(AG51+AG56&lt;0,$I17,TREND($G17:$I17,$I44:$K44,AG44))</f>
        <v>6.8852459016393448</v>
      </c>
      <c r="AH17" s="33" cm="1">
        <f t="array" ref="AH17">IF(AH51+AH56&lt;0,$I17,TREND($G17:$I17,$I44:$K44,AH44))</f>
        <v>6.8852459016393448</v>
      </c>
      <c r="AI17" s="33" cm="1">
        <f t="array" ref="AI17">IF(AI51+AI56&lt;0,$I17,TREND($G17:$I17,$I44:$K44,AI44))</f>
        <v>6.8852459016393448</v>
      </c>
      <c r="AJ17" s="33" cm="1">
        <f t="array" ref="AJ17">IF(AJ51+AJ56&lt;0,$I17,TREND($G17:$I17,$I44:$K44,AJ44))</f>
        <v>6.8852459016393448</v>
      </c>
      <c r="AK17" s="33" cm="1">
        <f t="array" ref="AK17">IF(AK51+AK56&lt;0,$I17,TREND($G17:$I17,$I44:$K44,AK44))</f>
        <v>6.8852459016393448</v>
      </c>
      <c r="AL17" s="33" cm="1">
        <f t="array" ref="AL17">IF(AL51+AL56&lt;0,$I17,TREND($G17:$I17,$I44:$K44,AL44))</f>
        <v>6.8852459016393448</v>
      </c>
      <c r="AM17" s="33" cm="1">
        <f t="array" ref="AM17">IF(AM51+AM56&lt;0,$I17,TREND($G17:$I17,$I44:$K44,AM44))</f>
        <v>7.6836742033730623</v>
      </c>
      <c r="AN17" s="33" cm="1">
        <f t="array" ref="AN17">IF(AN51+AN56&lt;0,$I17,TREND($G17:$I17,$I44:$K44,AN44))</f>
        <v>7.6220088723807375</v>
      </c>
      <c r="AO17" s="33" cm="1">
        <f t="array" ref="AO17">IF(AO51+AO56&lt;0,$I17,TREND($G17:$I17,$I44:$K44,AO44))</f>
        <v>7.578253650250212</v>
      </c>
      <c r="AP17" s="33" cm="1">
        <f t="array" ref="AP17">IF(AP51+AP56&lt;0,$I17,TREND($G17:$I17,$I44:$K44,AP44))</f>
        <v>7.6838173302107728</v>
      </c>
      <c r="AS17" t="s">
        <v>3350</v>
      </c>
      <c r="AT17" s="1">
        <v>805.75800000000004</v>
      </c>
      <c r="AU17" s="1">
        <v>42.27214</v>
      </c>
      <c r="AV17" s="1">
        <v>2019</v>
      </c>
    </row>
    <row r="18" spans="1:48">
      <c r="A18" s="46" t="s">
        <v>111</v>
      </c>
      <c r="B18" s="47">
        <v>262981.1544</v>
      </c>
      <c r="C18" s="46" t="s">
        <v>3344</v>
      </c>
      <c r="D18" t="str">
        <f t="shared" si="0"/>
        <v>GASNGA</v>
      </c>
      <c r="AS18" t="s">
        <v>3351</v>
      </c>
      <c r="AT18" s="1">
        <v>1655.67</v>
      </c>
      <c r="AU18" s="1">
        <v>57.419800000000002</v>
      </c>
      <c r="AV18" s="1">
        <v>2019</v>
      </c>
    </row>
    <row r="19" spans="1:48">
      <c r="A19" s="46" t="s">
        <v>112</v>
      </c>
      <c r="B19" s="47">
        <v>278664</v>
      </c>
      <c r="C19" s="46" t="s">
        <v>3344</v>
      </c>
      <c r="D19" t="str">
        <f t="shared" si="0"/>
        <v>COABCO</v>
      </c>
      <c r="AS19" t="s">
        <v>3352</v>
      </c>
      <c r="AT19" s="1">
        <v>2703.2985239</v>
      </c>
      <c r="AU19" s="1">
        <v>164.817550463</v>
      </c>
      <c r="AV19" s="1">
        <v>2019</v>
      </c>
    </row>
    <row r="20" spans="1:48">
      <c r="A20" s="46" t="s">
        <v>113</v>
      </c>
      <c r="B20" s="47">
        <v>87635.234575342503</v>
      </c>
      <c r="C20" s="46" t="s">
        <v>3344</v>
      </c>
      <c r="D20" t="str">
        <f t="shared" si="0"/>
        <v>OILCRD</v>
      </c>
      <c r="K20" t="s">
        <v>224</v>
      </c>
      <c r="L20" t="s">
        <v>222</v>
      </c>
      <c r="AS20" t="s">
        <v>2751</v>
      </c>
      <c r="AT20" s="1">
        <v>2313.4717470000001</v>
      </c>
      <c r="AU20" s="1">
        <v>68.440616300000002</v>
      </c>
      <c r="AV20" s="1">
        <v>2019</v>
      </c>
    </row>
    <row r="21" spans="1:48">
      <c r="A21" s="46" t="s">
        <v>110</v>
      </c>
      <c r="B21" s="47">
        <v>2080808</v>
      </c>
      <c r="C21" s="46" t="s">
        <v>3345</v>
      </c>
      <c r="D21" t="str">
        <f t="shared" si="0"/>
        <v>COAHCO</v>
      </c>
      <c r="K21" s="30">
        <f>MAX(M21:AP21)</f>
        <v>0.28928070399183775</v>
      </c>
      <c r="L21" t="s">
        <v>15</v>
      </c>
      <c r="M21" s="6">
        <f t="shared" ref="M21:V24" si="4">SUMIFS($B$2:$B$999,$D$2:$D$999,$L21,$C$2:$C$999,M$8)/SUMIFS($B$2:$B$999,$D$2:$D$999,$L21)</f>
        <v>0</v>
      </c>
      <c r="N21" s="6">
        <f t="shared" si="4"/>
        <v>0</v>
      </c>
      <c r="O21" s="6">
        <f t="shared" si="4"/>
        <v>0</v>
      </c>
      <c r="P21" s="6">
        <f t="shared" si="4"/>
        <v>0</v>
      </c>
      <c r="Q21" s="6">
        <f t="shared" si="4"/>
        <v>0</v>
      </c>
      <c r="R21" s="6">
        <f t="shared" si="4"/>
        <v>5.2263741869659479E-2</v>
      </c>
      <c r="S21" s="6">
        <f t="shared" si="4"/>
        <v>0.2654572120902946</v>
      </c>
      <c r="T21" s="6">
        <f t="shared" si="4"/>
        <v>1.6098074225226373E-2</v>
      </c>
      <c r="U21" s="6">
        <f t="shared" si="4"/>
        <v>7.1291927050121159E-3</v>
      </c>
      <c r="V21" s="6">
        <f t="shared" si="4"/>
        <v>2.5404922841474303E-2</v>
      </c>
      <c r="W21" s="6">
        <f t="shared" ref="W21:AF24" si="5">SUMIFS($B$2:$B$999,$D$2:$D$999,$L21,$C$2:$C$999,W$8)/SUMIFS($B$2:$B$999,$D$2:$D$999,$L21)</f>
        <v>0</v>
      </c>
      <c r="X21" s="6">
        <f t="shared" si="5"/>
        <v>2.7050121158015559E-2</v>
      </c>
      <c r="Y21" s="6">
        <f t="shared" si="5"/>
        <v>0</v>
      </c>
      <c r="Z21" s="6">
        <f t="shared" si="5"/>
        <v>9.1697487565361568E-3</v>
      </c>
      <c r="AA21" s="6">
        <f t="shared" si="5"/>
        <v>1.5326488968243847E-2</v>
      </c>
      <c r="AB21" s="6">
        <f t="shared" si="5"/>
        <v>1.0170896569315138E-3</v>
      </c>
      <c r="AC21" s="6">
        <f t="shared" si="5"/>
        <v>6.5116056625430435E-2</v>
      </c>
      <c r="AD21" s="6">
        <f t="shared" si="5"/>
        <v>0</v>
      </c>
      <c r="AE21" s="6">
        <f t="shared" si="5"/>
        <v>0.11510011478127789</v>
      </c>
      <c r="AF21" s="6">
        <f t="shared" si="5"/>
        <v>1.5607065425328403E-2</v>
      </c>
      <c r="AG21" s="6">
        <f t="shared" ref="AG21:AP24" si="6">SUMIFS($B$2:$B$999,$D$2:$D$999,$L21,$C$2:$C$999,AG$8)/SUMIFS($B$2:$B$999,$D$2:$D$999,$L21)</f>
        <v>0</v>
      </c>
      <c r="AH21" s="6">
        <f t="shared" si="6"/>
        <v>1.6260681035582195E-4</v>
      </c>
      <c r="AI21" s="6">
        <f t="shared" si="6"/>
        <v>0</v>
      </c>
      <c r="AJ21" s="6">
        <f t="shared" si="6"/>
        <v>0</v>
      </c>
      <c r="AK21" s="6">
        <f t="shared" si="6"/>
        <v>0.28928070399183775</v>
      </c>
      <c r="AL21" s="6">
        <f t="shared" si="6"/>
        <v>0</v>
      </c>
      <c r="AM21" s="6">
        <f t="shared" si="6"/>
        <v>0</v>
      </c>
      <c r="AN21" s="6">
        <f t="shared" si="6"/>
        <v>0</v>
      </c>
      <c r="AO21" s="6">
        <f t="shared" si="6"/>
        <v>9.5816860094375719E-2</v>
      </c>
      <c r="AP21" s="6">
        <f t="shared" si="6"/>
        <v>0</v>
      </c>
      <c r="AS21" t="s">
        <v>2750</v>
      </c>
      <c r="AT21" s="1">
        <v>3218.77</v>
      </c>
      <c r="AU21" s="1">
        <v>83.093000000000004</v>
      </c>
      <c r="AV21" s="1">
        <v>2019</v>
      </c>
    </row>
    <row r="22" spans="1:48">
      <c r="A22" s="46" t="s">
        <v>111</v>
      </c>
      <c r="B22" s="47">
        <v>76215.335999999996</v>
      </c>
      <c r="C22" s="46" t="s">
        <v>3345</v>
      </c>
      <c r="D22" t="str">
        <f t="shared" si="0"/>
        <v>GASNGA</v>
      </c>
      <c r="K22" s="30">
        <f>MAX(M22:AP22)</f>
        <v>0.29582234318227274</v>
      </c>
      <c r="L22" t="str">
        <f>K15</f>
        <v>COAHCO</v>
      </c>
      <c r="M22" s="6">
        <f t="shared" si="4"/>
        <v>0</v>
      </c>
      <c r="N22" s="6">
        <f t="shared" si="4"/>
        <v>6.9774317887354859E-3</v>
      </c>
      <c r="O22" s="6">
        <f t="shared" si="4"/>
        <v>2.489718284199608E-3</v>
      </c>
      <c r="P22" s="6">
        <f t="shared" si="4"/>
        <v>3.8783728598842597E-2</v>
      </c>
      <c r="Q22" s="6">
        <f t="shared" si="4"/>
        <v>1.0012192505169154E-3</v>
      </c>
      <c r="R22" s="6">
        <f t="shared" si="4"/>
        <v>4.4072151575807711E-2</v>
      </c>
      <c r="S22" s="6">
        <f t="shared" si="4"/>
        <v>9.640793019850584E-2</v>
      </c>
      <c r="T22" s="6">
        <f t="shared" si="4"/>
        <v>2.0785910917756789E-3</v>
      </c>
      <c r="U22" s="6">
        <f t="shared" si="4"/>
        <v>5.8394032869147393E-3</v>
      </c>
      <c r="V22" s="6">
        <f t="shared" si="4"/>
        <v>0.17581494696182248</v>
      </c>
      <c r="W22" s="6">
        <f t="shared" si="5"/>
        <v>0</v>
      </c>
      <c r="X22" s="6">
        <f t="shared" si="5"/>
        <v>2.7948534074409816E-2</v>
      </c>
      <c r="Y22" s="6">
        <f t="shared" si="5"/>
        <v>7.3610350222915236E-4</v>
      </c>
      <c r="Z22" s="6">
        <f t="shared" si="5"/>
        <v>0</v>
      </c>
      <c r="AA22" s="6">
        <f t="shared" si="5"/>
        <v>1.6093014137371897E-3</v>
      </c>
      <c r="AB22" s="6">
        <f t="shared" si="5"/>
        <v>1.1662683048877113E-3</v>
      </c>
      <c r="AC22" s="6">
        <f t="shared" si="5"/>
        <v>5.174478008659604E-2</v>
      </c>
      <c r="AD22" s="6">
        <f t="shared" si="5"/>
        <v>0</v>
      </c>
      <c r="AE22" s="6">
        <f t="shared" si="5"/>
        <v>4.0308812380911684E-6</v>
      </c>
      <c r="AF22" s="6">
        <f t="shared" si="5"/>
        <v>0.12961701709205961</v>
      </c>
      <c r="AG22" s="6">
        <f t="shared" si="6"/>
        <v>7.6915067131062614E-3</v>
      </c>
      <c r="AH22" s="6">
        <f t="shared" si="6"/>
        <v>1.5586074120619183E-3</v>
      </c>
      <c r="AI22" s="6">
        <f t="shared" si="6"/>
        <v>1.7817555597216706E-3</v>
      </c>
      <c r="AJ22" s="6">
        <f t="shared" si="6"/>
        <v>0</v>
      </c>
      <c r="AK22" s="6">
        <f t="shared" si="6"/>
        <v>9.3562128044413467E-2</v>
      </c>
      <c r="AL22" s="6">
        <f t="shared" si="6"/>
        <v>0</v>
      </c>
      <c r="AM22" s="6">
        <f t="shared" si="6"/>
        <v>1.3292502696145309E-2</v>
      </c>
      <c r="AN22" s="6">
        <f t="shared" si="6"/>
        <v>0</v>
      </c>
      <c r="AO22" s="6">
        <f t="shared" si="6"/>
        <v>0.29582234318227274</v>
      </c>
      <c r="AP22" s="6">
        <f t="shared" si="6"/>
        <v>0</v>
      </c>
      <c r="AS22" t="s">
        <v>202</v>
      </c>
      <c r="AT22" s="1">
        <v>8348.0499999999993</v>
      </c>
      <c r="AU22" s="1">
        <v>1366.42</v>
      </c>
      <c r="AV22" s="1">
        <v>2019</v>
      </c>
    </row>
    <row r="23" spans="1:48">
      <c r="A23" s="46" t="s">
        <v>112</v>
      </c>
      <c r="B23" s="47">
        <v>1415386</v>
      </c>
      <c r="C23" s="46" t="s">
        <v>3345</v>
      </c>
      <c r="D23" t="str">
        <f t="shared" si="0"/>
        <v>COABCO</v>
      </c>
      <c r="K23" s="30">
        <f>MAX(M23:AP23)</f>
        <v>0.34752840659883044</v>
      </c>
      <c r="L23" t="str">
        <f>K16</f>
        <v>GASNGA</v>
      </c>
      <c r="M23" s="6">
        <f t="shared" si="4"/>
        <v>4.2671426425597847E-2</v>
      </c>
      <c r="N23" s="6">
        <f t="shared" si="4"/>
        <v>4.515278494436032E-2</v>
      </c>
      <c r="O23" s="6">
        <f t="shared" si="4"/>
        <v>2.1252413523013321E-3</v>
      </c>
      <c r="P23" s="6">
        <f t="shared" si="4"/>
        <v>6.2354190427536753E-2</v>
      </c>
      <c r="Q23" s="6">
        <f t="shared" si="4"/>
        <v>1.36699432269865E-4</v>
      </c>
      <c r="R23" s="6">
        <f t="shared" si="4"/>
        <v>3.4098300522660357E-2</v>
      </c>
      <c r="S23" s="6">
        <f t="shared" si="4"/>
        <v>9.8821280075859878E-3</v>
      </c>
      <c r="T23" s="6">
        <f t="shared" si="4"/>
        <v>1.8418758386611546E-3</v>
      </c>
      <c r="U23" s="6">
        <f t="shared" si="4"/>
        <v>1.0044818897313883E-2</v>
      </c>
      <c r="V23" s="6">
        <f t="shared" si="4"/>
        <v>2.6577730934527005E-2</v>
      </c>
      <c r="W23" s="6">
        <f t="shared" si="5"/>
        <v>6.3024398723418823E-5</v>
      </c>
      <c r="X23" s="6">
        <f t="shared" si="5"/>
        <v>5.1039991741360963E-4</v>
      </c>
      <c r="Y23" s="6">
        <f t="shared" si="5"/>
        <v>3.961791873550973E-3</v>
      </c>
      <c r="Z23" s="6">
        <f t="shared" si="5"/>
        <v>1.9098347058117557E-4</v>
      </c>
      <c r="AA23" s="6">
        <f t="shared" si="5"/>
        <v>6.9453864515668369E-4</v>
      </c>
      <c r="AB23" s="6">
        <f t="shared" si="5"/>
        <v>1.2458311375559534E-5</v>
      </c>
      <c r="AC23" s="6">
        <f t="shared" si="5"/>
        <v>5.6714679288743771E-3</v>
      </c>
      <c r="AD23" s="6">
        <f t="shared" si="5"/>
        <v>4.1087999477825754E-5</v>
      </c>
      <c r="AE23" s="6">
        <f t="shared" si="5"/>
        <v>1.9298168601356922E-4</v>
      </c>
      <c r="AF23" s="6">
        <f t="shared" si="5"/>
        <v>6.302439872341881E-3</v>
      </c>
      <c r="AG23" s="6">
        <f t="shared" si="6"/>
        <v>3.4858071863301934E-2</v>
      </c>
      <c r="AH23" s="6">
        <f t="shared" si="6"/>
        <v>1.3679714451594782E-3</v>
      </c>
      <c r="AI23" s="6">
        <f t="shared" si="6"/>
        <v>0.34752840659883044</v>
      </c>
      <c r="AJ23" s="6">
        <f t="shared" si="6"/>
        <v>8.7061611259792501E-3</v>
      </c>
      <c r="AK23" s="6">
        <f t="shared" si="6"/>
        <v>0.23355669619946018</v>
      </c>
      <c r="AL23" s="6">
        <f t="shared" si="6"/>
        <v>4.4947633198097144E-2</v>
      </c>
      <c r="AM23" s="6">
        <f t="shared" si="6"/>
        <v>0</v>
      </c>
      <c r="AN23" s="6">
        <f t="shared" si="6"/>
        <v>8.5986776552881487E-4</v>
      </c>
      <c r="AO23" s="6">
        <f t="shared" si="6"/>
        <v>7.5648820917319143E-2</v>
      </c>
      <c r="AP23" s="6">
        <f t="shared" si="6"/>
        <v>0</v>
      </c>
      <c r="AS23" t="s">
        <v>3353</v>
      </c>
      <c r="AT23" s="1">
        <v>2670.5199213999999</v>
      </c>
      <c r="AU23" s="1">
        <v>245.14508555</v>
      </c>
      <c r="AV23" s="1">
        <v>2019</v>
      </c>
    </row>
    <row r="24" spans="1:48">
      <c r="A24" s="46" t="s">
        <v>113</v>
      </c>
      <c r="B24" s="47">
        <v>11828.197534246599</v>
      </c>
      <c r="C24" s="46" t="s">
        <v>3345</v>
      </c>
      <c r="D24" t="str">
        <f t="shared" si="0"/>
        <v>OILCRD</v>
      </c>
      <c r="K24" s="30">
        <f>MAX(M24:AP24)</f>
        <v>0.32462580192329271</v>
      </c>
      <c r="L24" t="str">
        <f>K17</f>
        <v>OILCRD</v>
      </c>
      <c r="M24" s="6">
        <f t="shared" si="4"/>
        <v>3.9345074624383386E-2</v>
      </c>
      <c r="N24" s="6">
        <f t="shared" si="4"/>
        <v>3.6712439468721401E-2</v>
      </c>
      <c r="O24" s="6">
        <f t="shared" si="4"/>
        <v>1.4049947062386827E-3</v>
      </c>
      <c r="P24" s="6">
        <f t="shared" si="4"/>
        <v>2.3034090941979935E-2</v>
      </c>
      <c r="Q24" s="6">
        <f t="shared" si="4"/>
        <v>2.6535446057869802E-5</v>
      </c>
      <c r="R24" s="6">
        <f t="shared" si="4"/>
        <v>8.3718309404227781E-3</v>
      </c>
      <c r="S24" s="6">
        <f t="shared" si="4"/>
        <v>1.1299527018610834E-3</v>
      </c>
      <c r="T24" s="6">
        <f t="shared" si="4"/>
        <v>7.8216386237244737E-3</v>
      </c>
      <c r="U24" s="6">
        <f t="shared" si="4"/>
        <v>0.10102483563111332</v>
      </c>
      <c r="V24" s="6">
        <f t="shared" si="4"/>
        <v>1.5415830566952922E-2</v>
      </c>
      <c r="W24" s="6">
        <f t="shared" si="5"/>
        <v>2.9544000032684917E-4</v>
      </c>
      <c r="X24" s="6">
        <f t="shared" si="5"/>
        <v>1.2154558058253255E-4</v>
      </c>
      <c r="Y24" s="6">
        <f t="shared" si="5"/>
        <v>6.7993319830822807E-5</v>
      </c>
      <c r="Z24" s="6">
        <f t="shared" si="5"/>
        <v>3.4117002074403986E-4</v>
      </c>
      <c r="AA24" s="6">
        <f t="shared" si="5"/>
        <v>4.2787654629821342E-4</v>
      </c>
      <c r="AB24" s="6">
        <f t="shared" si="5"/>
        <v>9.0256619244455055E-5</v>
      </c>
      <c r="AC24" s="6">
        <f t="shared" si="5"/>
        <v>6.8504774006541351E-4</v>
      </c>
      <c r="AD24" s="6">
        <f t="shared" si="5"/>
        <v>4.3563861555323628E-5</v>
      </c>
      <c r="AE24" s="6">
        <f t="shared" si="5"/>
        <v>8.7248065269639928E-5</v>
      </c>
      <c r="AF24" s="6">
        <f t="shared" si="5"/>
        <v>2.7678696568299568E-3</v>
      </c>
      <c r="AG24" s="6">
        <f t="shared" si="6"/>
        <v>0.18912418929925109</v>
      </c>
      <c r="AH24" s="6">
        <f t="shared" si="6"/>
        <v>4.3924888032301464E-3</v>
      </c>
      <c r="AI24" s="6">
        <f t="shared" si="6"/>
        <v>0.32462580192329271</v>
      </c>
      <c r="AJ24" s="6">
        <f t="shared" si="6"/>
        <v>3.9779100655006122E-3</v>
      </c>
      <c r="AK24" s="6">
        <f t="shared" si="6"/>
        <v>4.8136863597042695E-2</v>
      </c>
      <c r="AL24" s="6">
        <f t="shared" si="6"/>
        <v>0.16067242673579865</v>
      </c>
      <c r="AM24" s="6">
        <f t="shared" si="6"/>
        <v>0</v>
      </c>
      <c r="AN24" s="6">
        <f t="shared" si="6"/>
        <v>1.5427864782852209E-3</v>
      </c>
      <c r="AO24" s="6">
        <f t="shared" si="6"/>
        <v>2.8312298035395585E-2</v>
      </c>
      <c r="AP24" s="6">
        <f t="shared" si="6"/>
        <v>0</v>
      </c>
      <c r="AS24" t="s">
        <v>2815</v>
      </c>
      <c r="AT24" s="1">
        <v>1782.59</v>
      </c>
      <c r="AU24" s="1">
        <v>127.57599999999999</v>
      </c>
      <c r="AV24" s="1">
        <v>2019</v>
      </c>
    </row>
    <row r="25" spans="1:48">
      <c r="A25" s="46" t="s">
        <v>110</v>
      </c>
      <c r="B25" s="47">
        <v>44863</v>
      </c>
      <c r="C25" s="46" t="s">
        <v>2760</v>
      </c>
      <c r="D25" t="str">
        <f t="shared" si="0"/>
        <v>COAHCO</v>
      </c>
      <c r="AS25" t="s">
        <v>3354</v>
      </c>
      <c r="AT25" s="1">
        <v>3897.7242999999999</v>
      </c>
      <c r="AU25" s="1">
        <v>222.57825</v>
      </c>
      <c r="AV25" s="1">
        <v>2019</v>
      </c>
    </row>
    <row r="26" spans="1:48">
      <c r="A26" s="46" t="s">
        <v>111</v>
      </c>
      <c r="B26" s="47">
        <v>14205.36</v>
      </c>
      <c r="C26" s="46" t="s">
        <v>2760</v>
      </c>
      <c r="D26" t="str">
        <f t="shared" si="0"/>
        <v>GASNGA</v>
      </c>
      <c r="I26" s="32"/>
      <c r="J26" s="32"/>
      <c r="K26" s="32"/>
      <c r="L26" s="2"/>
      <c r="AS26" t="s">
        <v>3355</v>
      </c>
      <c r="AT26" s="1">
        <v>281.30889999999999</v>
      </c>
      <c r="AU26" s="1">
        <v>5.7084630000000001</v>
      </c>
      <c r="AV26" s="1">
        <v>2019</v>
      </c>
    </row>
    <row r="27" spans="1:48">
      <c r="A27" s="46" t="s">
        <v>112</v>
      </c>
      <c r="B27" s="47">
        <v>85833</v>
      </c>
      <c r="C27" s="46" t="s">
        <v>2760</v>
      </c>
      <c r="D27" t="str">
        <f t="shared" si="0"/>
        <v>COABCO</v>
      </c>
      <c r="J27" s="30"/>
      <c r="K27" s="30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S27" t="s">
        <v>201</v>
      </c>
      <c r="AT27" s="1">
        <v>2310.67</v>
      </c>
      <c r="AU27" s="1">
        <v>144.40600000000001</v>
      </c>
      <c r="AV27" s="1">
        <v>2019</v>
      </c>
    </row>
    <row r="28" spans="1:48">
      <c r="A28" s="46" t="s">
        <v>113</v>
      </c>
      <c r="B28" s="47">
        <v>81875.893150684904</v>
      </c>
      <c r="C28" s="46" t="s">
        <v>2760</v>
      </c>
      <c r="D28" t="str">
        <f t="shared" si="0"/>
        <v>OILCRD</v>
      </c>
      <c r="J28" s="30"/>
      <c r="K28" s="30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S28" t="s">
        <v>3356</v>
      </c>
      <c r="AT28" s="1">
        <v>1712.87</v>
      </c>
      <c r="AU28" s="1">
        <v>34.268500000000003</v>
      </c>
      <c r="AV28" s="1">
        <v>2019</v>
      </c>
    </row>
    <row r="29" spans="1:48">
      <c r="A29" s="46" t="s">
        <v>110</v>
      </c>
      <c r="B29" s="47">
        <v>126034</v>
      </c>
      <c r="C29" s="46" t="s">
        <v>2816</v>
      </c>
      <c r="D29" t="str">
        <f t="shared" si="0"/>
        <v>COAHCO</v>
      </c>
      <c r="J29" s="30"/>
      <c r="K29" s="30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S29" t="s">
        <v>3357</v>
      </c>
      <c r="AT29" s="1">
        <v>625.81200000000001</v>
      </c>
      <c r="AU29" s="1">
        <v>58.558300000000003</v>
      </c>
      <c r="AV29" s="1">
        <v>2019</v>
      </c>
    </row>
    <row r="30" spans="1:48">
      <c r="A30" s="46" t="s">
        <v>111</v>
      </c>
      <c r="B30" s="47">
        <v>77470.080000000002</v>
      </c>
      <c r="C30" s="46" t="s">
        <v>2816</v>
      </c>
      <c r="D30" t="str">
        <f t="shared" si="0"/>
        <v>GASNGA</v>
      </c>
      <c r="J30" s="30"/>
      <c r="K30" s="30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S30" t="s">
        <v>3358</v>
      </c>
      <c r="AT30" s="1">
        <v>2365.1179000000002</v>
      </c>
      <c r="AU30" s="1">
        <v>66.878303259999996</v>
      </c>
      <c r="AV30" s="1">
        <v>2019</v>
      </c>
    </row>
    <row r="31" spans="1:48">
      <c r="A31" s="46" t="s">
        <v>112</v>
      </c>
      <c r="B31" s="47">
        <v>38012</v>
      </c>
      <c r="C31" s="46" t="s">
        <v>2816</v>
      </c>
      <c r="D31" t="str">
        <f t="shared" si="0"/>
        <v>COABCO</v>
      </c>
      <c r="J31" s="30"/>
      <c r="K31" s="30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S31" t="s">
        <v>3359</v>
      </c>
      <c r="AT31" s="1">
        <v>16690.099999999999</v>
      </c>
      <c r="AU31" s="1">
        <v>328.33</v>
      </c>
      <c r="AV31" s="1">
        <v>2019</v>
      </c>
    </row>
    <row r="32" spans="1:48">
      <c r="A32" s="46" t="s">
        <v>113</v>
      </c>
      <c r="B32" s="47">
        <v>1057514.8054794499</v>
      </c>
      <c r="C32" s="46" t="s">
        <v>2816</v>
      </c>
      <c r="D32" t="str">
        <f t="shared" si="0"/>
        <v>OILCRD</v>
      </c>
      <c r="L32" s="44" t="s">
        <v>426</v>
      </c>
      <c r="AT32" s="1"/>
      <c r="AU32" s="1"/>
      <c r="AV32" s="1"/>
    </row>
    <row r="33" spans="1:48">
      <c r="A33" s="46" t="s">
        <v>110</v>
      </c>
      <c r="B33" s="47">
        <v>3794679</v>
      </c>
      <c r="C33" s="46" t="s">
        <v>199</v>
      </c>
      <c r="D33" t="str">
        <f t="shared" si="0"/>
        <v>COAHCO</v>
      </c>
      <c r="F33" t="s">
        <v>2</v>
      </c>
      <c r="I33">
        <v>0</v>
      </c>
      <c r="J33" s="30">
        <f t="shared" ref="J33:J37" si="7">K33/2</f>
        <v>0.23227306068789763</v>
      </c>
      <c r="K33" s="30">
        <f t="shared" ref="K33:K37" si="8">MAX(M33:AP33)</f>
        <v>0.46454612137579526</v>
      </c>
      <c r="L33" t="str">
        <f>L57</f>
        <v>COABCO</v>
      </c>
      <c r="M33" s="6">
        <f>M57/SUM($M57:$AP57)</f>
        <v>0</v>
      </c>
      <c r="N33" s="6">
        <f t="shared" ref="N33:AP33" si="9">N57/SUM($M57:$AP57)</f>
        <v>1.1297652483716296E-4</v>
      </c>
      <c r="O33" s="6">
        <f t="shared" si="9"/>
        <v>0</v>
      </c>
      <c r="P33" s="6">
        <f t="shared" si="9"/>
        <v>8.1735540969127829E-3</v>
      </c>
      <c r="Q33" s="6">
        <f t="shared" si="9"/>
        <v>3.2746304812418921E-4</v>
      </c>
      <c r="R33" s="6">
        <f t="shared" si="9"/>
        <v>0.46454612137579526</v>
      </c>
      <c r="S33" s="6">
        <f t="shared" si="9"/>
        <v>3.776898818413546E-2</v>
      </c>
      <c r="T33" s="6">
        <f t="shared" si="9"/>
        <v>3.4862006673742683E-3</v>
      </c>
      <c r="U33" s="6">
        <f t="shared" si="9"/>
        <v>1.2481853025808893E-2</v>
      </c>
      <c r="V33" s="6">
        <f t="shared" si="9"/>
        <v>0</v>
      </c>
      <c r="W33" s="6">
        <f t="shared" si="9"/>
        <v>2.7763123068304326E-3</v>
      </c>
      <c r="X33" s="6">
        <f t="shared" si="9"/>
        <v>3.5055644694522568E-2</v>
      </c>
      <c r="Y33" s="6">
        <f t="shared" si="9"/>
        <v>7.7847719727844788E-4</v>
      </c>
      <c r="Z33" s="6">
        <f t="shared" si="9"/>
        <v>5.1455231791312011E-3</v>
      </c>
      <c r="AA33" s="6">
        <f t="shared" si="9"/>
        <v>1.7621870179057742E-2</v>
      </c>
      <c r="AB33" s="6">
        <f t="shared" si="9"/>
        <v>0</v>
      </c>
      <c r="AC33" s="6">
        <f t="shared" si="9"/>
        <v>5.2060506826692644E-2</v>
      </c>
      <c r="AD33" s="6">
        <f t="shared" si="9"/>
        <v>0</v>
      </c>
      <c r="AE33" s="6">
        <f t="shared" si="9"/>
        <v>4.7364476215012635E-2</v>
      </c>
      <c r="AF33" s="6">
        <f t="shared" si="9"/>
        <v>1.5995747646780488E-2</v>
      </c>
      <c r="AG33" s="6">
        <f t="shared" si="9"/>
        <v>1.9425581961595516E-6</v>
      </c>
      <c r="AH33" s="6">
        <f t="shared" si="9"/>
        <v>6.3342161370384571E-3</v>
      </c>
      <c r="AI33" s="6">
        <f t="shared" si="9"/>
        <v>0</v>
      </c>
      <c r="AJ33" s="6">
        <f t="shared" si="9"/>
        <v>0</v>
      </c>
      <c r="AK33" s="6">
        <f t="shared" si="9"/>
        <v>4.9179650857475776E-2</v>
      </c>
      <c r="AL33" s="6">
        <f t="shared" si="9"/>
        <v>0</v>
      </c>
      <c r="AM33" s="6">
        <f t="shared" si="9"/>
        <v>0</v>
      </c>
      <c r="AN33" s="6">
        <f t="shared" si="9"/>
        <v>0</v>
      </c>
      <c r="AO33" s="6">
        <f t="shared" si="9"/>
        <v>0.24078847527899558</v>
      </c>
      <c r="AP33" s="6">
        <f t="shared" si="9"/>
        <v>0</v>
      </c>
      <c r="AT33" s="1"/>
      <c r="AU33" s="1"/>
      <c r="AV33" s="1"/>
    </row>
    <row r="34" spans="1:48">
      <c r="A34" s="46" t="s">
        <v>111</v>
      </c>
      <c r="B34" s="47">
        <v>204979.20000000001</v>
      </c>
      <c r="C34" s="46" t="s">
        <v>199</v>
      </c>
      <c r="D34" t="str">
        <f t="shared" ref="D34:D65" si="10">VLOOKUP(A34,$E$2:$F$7,2,FALSE)</f>
        <v>GASNGA</v>
      </c>
      <c r="F34" t="s">
        <v>2</v>
      </c>
      <c r="I34">
        <v>0</v>
      </c>
      <c r="J34" s="30">
        <f t="shared" si="7"/>
        <v>0.25299379602833971</v>
      </c>
      <c r="K34" s="30">
        <f t="shared" si="8"/>
        <v>0.50598759205667942</v>
      </c>
      <c r="L34" t="str">
        <f t="shared" ref="L34:L37" si="11">L58</f>
        <v>COACOK</v>
      </c>
      <c r="M34" s="6">
        <f t="shared" ref="M34:AP34" si="12">M58/SUM($M58:$AP58)</f>
        <v>0</v>
      </c>
      <c r="N34" s="6">
        <f t="shared" si="12"/>
        <v>6.175658922105037E-3</v>
      </c>
      <c r="O34" s="6">
        <f t="shared" si="12"/>
        <v>0</v>
      </c>
      <c r="P34" s="6">
        <f t="shared" si="12"/>
        <v>4.2953140873753593E-3</v>
      </c>
      <c r="Q34" s="6">
        <f t="shared" si="12"/>
        <v>0</v>
      </c>
      <c r="R34" s="6">
        <f t="shared" si="12"/>
        <v>3.4556100010864954E-2</v>
      </c>
      <c r="S34" s="6">
        <f t="shared" si="12"/>
        <v>0.19047772105250046</v>
      </c>
      <c r="T34" s="6">
        <f t="shared" si="12"/>
        <v>0</v>
      </c>
      <c r="U34" s="6">
        <f t="shared" si="12"/>
        <v>2.607066274114089E-2</v>
      </c>
      <c r="V34" s="6">
        <f t="shared" si="12"/>
        <v>0.50598759205667942</v>
      </c>
      <c r="W34" s="6">
        <f t="shared" si="12"/>
        <v>0</v>
      </c>
      <c r="X34" s="6">
        <f t="shared" si="12"/>
        <v>1.4549764921561532E-2</v>
      </c>
      <c r="Y34" s="6">
        <f t="shared" si="12"/>
        <v>0</v>
      </c>
      <c r="Z34" s="6">
        <f t="shared" si="12"/>
        <v>0</v>
      </c>
      <c r="AA34" s="6">
        <f t="shared" si="12"/>
        <v>0</v>
      </c>
      <c r="AB34" s="6">
        <f t="shared" si="12"/>
        <v>0</v>
      </c>
      <c r="AC34" s="6">
        <f t="shared" si="12"/>
        <v>6.4539235691478368E-3</v>
      </c>
      <c r="AD34" s="6">
        <f t="shared" si="12"/>
        <v>0</v>
      </c>
      <c r="AE34" s="6">
        <f t="shared" si="12"/>
        <v>0</v>
      </c>
      <c r="AF34" s="6">
        <f t="shared" si="12"/>
        <v>3.3862770202656663E-2</v>
      </c>
      <c r="AG34" s="6">
        <f t="shared" si="12"/>
        <v>5.4537025561457262E-3</v>
      </c>
      <c r="AH34" s="6">
        <f t="shared" si="12"/>
        <v>3.3372787291499739E-3</v>
      </c>
      <c r="AI34" s="6">
        <f t="shared" si="12"/>
        <v>1.3583807014252458E-3</v>
      </c>
      <c r="AJ34" s="6">
        <f t="shared" si="12"/>
        <v>0</v>
      </c>
      <c r="AK34" s="6">
        <f t="shared" si="12"/>
        <v>9.7120918942729881E-2</v>
      </c>
      <c r="AL34" s="6">
        <f t="shared" si="12"/>
        <v>0</v>
      </c>
      <c r="AM34" s="6">
        <f t="shared" si="12"/>
        <v>4.0522642989615143E-3</v>
      </c>
      <c r="AN34" s="6">
        <f t="shared" si="12"/>
        <v>8.0151567619738816E-4</v>
      </c>
      <c r="AO34" s="6">
        <f t="shared" si="12"/>
        <v>6.5446431531357804E-2</v>
      </c>
      <c r="AP34" s="6">
        <f t="shared" si="12"/>
        <v>0</v>
      </c>
      <c r="AT34" s="1"/>
      <c r="AU34" s="1"/>
      <c r="AV34" s="1"/>
    </row>
    <row r="35" spans="1:48">
      <c r="A35" s="46" t="s">
        <v>112</v>
      </c>
      <c r="B35" s="47">
        <v>135456</v>
      </c>
      <c r="C35" s="46" t="s">
        <v>199</v>
      </c>
      <c r="D35" t="str">
        <f t="shared" si="10"/>
        <v>COABCO</v>
      </c>
      <c r="F35" t="s">
        <v>2</v>
      </c>
      <c r="I35">
        <v>0</v>
      </c>
      <c r="J35" s="30">
        <f t="shared" si="7"/>
        <v>0.29563446903940288</v>
      </c>
      <c r="K35" s="30">
        <f t="shared" si="8"/>
        <v>0.59126893807880576</v>
      </c>
      <c r="L35" t="str">
        <f t="shared" si="11"/>
        <v>COAHCO</v>
      </c>
      <c r="M35" s="6">
        <f t="shared" ref="M35:AP35" si="13">M59/SUM($M59:$AP59)</f>
        <v>0</v>
      </c>
      <c r="N35" s="6">
        <f t="shared" si="13"/>
        <v>3.0939176961658783E-3</v>
      </c>
      <c r="O35" s="6">
        <f t="shared" si="13"/>
        <v>2.3133068306730183E-4</v>
      </c>
      <c r="P35" s="6">
        <f t="shared" si="13"/>
        <v>1.4797119823554056E-2</v>
      </c>
      <c r="Q35" s="6">
        <f t="shared" si="13"/>
        <v>3.4300487927332868E-4</v>
      </c>
      <c r="R35" s="6">
        <f t="shared" si="13"/>
        <v>3.7925804157062711E-2</v>
      </c>
      <c r="S35" s="6">
        <f t="shared" si="13"/>
        <v>5.511618117298616E-2</v>
      </c>
      <c r="T35" s="6">
        <f t="shared" si="13"/>
        <v>2.5888785574222379E-5</v>
      </c>
      <c r="U35" s="6">
        <f t="shared" si="13"/>
        <v>9.3644324854343997E-4</v>
      </c>
      <c r="V35" s="6">
        <f t="shared" si="13"/>
        <v>0.59126893807880576</v>
      </c>
      <c r="W35" s="6">
        <f t="shared" si="13"/>
        <v>0</v>
      </c>
      <c r="X35" s="6">
        <f t="shared" si="13"/>
        <v>1.1231929770066781E-2</v>
      </c>
      <c r="Y35" s="6">
        <f t="shared" si="13"/>
        <v>2.4994840554026327E-6</v>
      </c>
      <c r="Z35" s="6">
        <f t="shared" si="13"/>
        <v>0</v>
      </c>
      <c r="AA35" s="6">
        <f t="shared" si="13"/>
        <v>2.2529107558868042E-5</v>
      </c>
      <c r="AB35" s="6">
        <f t="shared" si="13"/>
        <v>0</v>
      </c>
      <c r="AC35" s="6">
        <f t="shared" si="13"/>
        <v>3.7890963461611736E-3</v>
      </c>
      <c r="AD35" s="6">
        <f t="shared" si="13"/>
        <v>0</v>
      </c>
      <c r="AE35" s="6">
        <f t="shared" si="13"/>
        <v>0</v>
      </c>
      <c r="AF35" s="6">
        <f t="shared" si="13"/>
        <v>9.2988488470363589E-2</v>
      </c>
      <c r="AG35" s="6">
        <f t="shared" si="13"/>
        <v>2.0025799629271864E-2</v>
      </c>
      <c r="AH35" s="6">
        <f t="shared" si="13"/>
        <v>6.2494797066554755E-6</v>
      </c>
      <c r="AI35" s="6">
        <f t="shared" si="13"/>
        <v>4.4839840993961864E-5</v>
      </c>
      <c r="AJ35" s="6">
        <f t="shared" si="13"/>
        <v>2.9765210278507786E-5</v>
      </c>
      <c r="AK35" s="6">
        <f t="shared" si="13"/>
        <v>5.757954092991157E-2</v>
      </c>
      <c r="AL35" s="6">
        <f t="shared" si="13"/>
        <v>0</v>
      </c>
      <c r="AM35" s="6">
        <f t="shared" si="13"/>
        <v>5.2619517474910921E-2</v>
      </c>
      <c r="AN35" s="6">
        <f t="shared" si="13"/>
        <v>4.2157031147051785E-4</v>
      </c>
      <c r="AO35" s="6">
        <f t="shared" si="13"/>
        <v>5.7499545420217124E-2</v>
      </c>
      <c r="AP35" s="6">
        <f t="shared" si="13"/>
        <v>0</v>
      </c>
      <c r="AT35" s="1"/>
      <c r="AU35" s="1"/>
      <c r="AV35" s="1"/>
    </row>
    <row r="36" spans="1:48">
      <c r="A36" s="46" t="s">
        <v>113</v>
      </c>
      <c r="B36" s="47">
        <v>161370.904109589</v>
      </c>
      <c r="C36" s="46" t="s">
        <v>199</v>
      </c>
      <c r="D36" t="str">
        <f t="shared" si="10"/>
        <v>OILCRD</v>
      </c>
      <c r="F36" t="s">
        <v>2</v>
      </c>
      <c r="I36">
        <v>0</v>
      </c>
      <c r="J36" s="30">
        <f t="shared" si="7"/>
        <v>0.11618830129457396</v>
      </c>
      <c r="K36" s="30">
        <f t="shared" si="8"/>
        <v>0.23237660258914791</v>
      </c>
      <c r="L36" t="str">
        <f t="shared" si="11"/>
        <v>GASNGA</v>
      </c>
      <c r="M36" s="6">
        <f t="shared" ref="M36:AP36" si="14">M60/SUM($M60:$AP60)</f>
        <v>4.3315262008578249E-2</v>
      </c>
      <c r="N36" s="6">
        <f t="shared" si="14"/>
        <v>1.7522070846623345E-2</v>
      </c>
      <c r="O36" s="6">
        <f t="shared" si="14"/>
        <v>1.1195543895812253E-2</v>
      </c>
      <c r="P36" s="6">
        <f t="shared" si="14"/>
        <v>4.9190480749673027E-2</v>
      </c>
      <c r="Q36" s="6">
        <f t="shared" si="14"/>
        <v>6.701323026616331E-4</v>
      </c>
      <c r="R36" s="6">
        <f t="shared" si="14"/>
        <v>6.9767314657929055E-2</v>
      </c>
      <c r="S36" s="6">
        <f t="shared" si="14"/>
        <v>3.5432977470380204E-2</v>
      </c>
      <c r="T36" s="6">
        <f t="shared" si="14"/>
        <v>6.7451997440378351E-3</v>
      </c>
      <c r="U36" s="6">
        <f t="shared" si="14"/>
        <v>4.611878799311251E-2</v>
      </c>
      <c r="V36" s="6">
        <f t="shared" si="14"/>
        <v>4.2828902448234563E-2</v>
      </c>
      <c r="W36" s="6">
        <f t="shared" si="14"/>
        <v>8.0304885575610476E-4</v>
      </c>
      <c r="X36" s="6">
        <f t="shared" si="14"/>
        <v>1.2991628453184159E-3</v>
      </c>
      <c r="Y36" s="6">
        <f t="shared" si="14"/>
        <v>7.5503729346378563E-3</v>
      </c>
      <c r="Z36" s="6">
        <f t="shared" si="14"/>
        <v>1.144756400329191E-3</v>
      </c>
      <c r="AA36" s="6">
        <f t="shared" si="14"/>
        <v>3.0237337361732437E-3</v>
      </c>
      <c r="AB36" s="6">
        <f t="shared" si="14"/>
        <v>3.3757919808462309E-5</v>
      </c>
      <c r="AC36" s="6">
        <f t="shared" si="14"/>
        <v>5.0087476780085564E-3</v>
      </c>
      <c r="AD36" s="6">
        <f t="shared" si="14"/>
        <v>4.1685510533901887E-6</v>
      </c>
      <c r="AE36" s="6">
        <f t="shared" si="14"/>
        <v>1.2705105276116456E-3</v>
      </c>
      <c r="AF36" s="6">
        <f t="shared" si="14"/>
        <v>7.3686201231130009E-3</v>
      </c>
      <c r="AG36" s="6">
        <f t="shared" si="14"/>
        <v>2.4350827180197734E-2</v>
      </c>
      <c r="AH36" s="6">
        <f t="shared" si="14"/>
        <v>7.9657938060320958E-3</v>
      </c>
      <c r="AI36" s="6">
        <f t="shared" si="14"/>
        <v>0.1388828759897314</v>
      </c>
      <c r="AJ36" s="6">
        <f t="shared" si="14"/>
        <v>2.9303447571645297E-2</v>
      </c>
      <c r="AK36" s="6">
        <f t="shared" si="14"/>
        <v>0.1834437851979635</v>
      </c>
      <c r="AL36" s="6">
        <f t="shared" si="14"/>
        <v>2.3297116544455775E-2</v>
      </c>
      <c r="AM36" s="6">
        <f t="shared" si="14"/>
        <v>2.7992466094814487E-4</v>
      </c>
      <c r="AN36" s="6">
        <f t="shared" si="14"/>
        <v>9.8060747710256684E-3</v>
      </c>
      <c r="AO36" s="6">
        <f t="shared" si="14"/>
        <v>0.23237660258914791</v>
      </c>
      <c r="AP36" s="6">
        <f t="shared" si="14"/>
        <v>0</v>
      </c>
      <c r="AT36" s="1"/>
      <c r="AU36" s="1"/>
      <c r="AV36" s="1"/>
    </row>
    <row r="37" spans="1:48">
      <c r="A37" s="46" t="s">
        <v>111</v>
      </c>
      <c r="B37" s="47">
        <v>486.072</v>
      </c>
      <c r="C37" s="46" t="s">
        <v>3346</v>
      </c>
      <c r="D37" t="str">
        <f t="shared" si="10"/>
        <v>GASNGA</v>
      </c>
      <c r="F37" t="s">
        <v>2</v>
      </c>
      <c r="I37">
        <v>0</v>
      </c>
      <c r="J37" s="30">
        <f t="shared" si="7"/>
        <v>9.2639020303469266E-2</v>
      </c>
      <c r="K37" s="30">
        <f t="shared" si="8"/>
        <v>0.18527804060693853</v>
      </c>
      <c r="L37" t="str">
        <f t="shared" si="11"/>
        <v>OILCRD</v>
      </c>
      <c r="M37" s="6">
        <f t="shared" ref="M37:AP37" si="15">M61/SUM($M61:$AP61)</f>
        <v>3.6593274943860152E-2</v>
      </c>
      <c r="N37" s="6">
        <f t="shared" si="15"/>
        <v>5.8771114355638053E-2</v>
      </c>
      <c r="O37" s="6">
        <f t="shared" si="15"/>
        <v>6.7016534479925885E-3</v>
      </c>
      <c r="P37" s="6">
        <f t="shared" si="15"/>
        <v>3.4405745191301434E-2</v>
      </c>
      <c r="Q37" s="6">
        <f t="shared" si="15"/>
        <v>2.5262426199191618E-4</v>
      </c>
      <c r="R37" s="6">
        <f t="shared" si="15"/>
        <v>2.5950420682456666E-2</v>
      </c>
      <c r="S37" s="6">
        <f t="shared" si="15"/>
        <v>4.0200183985945282E-3</v>
      </c>
      <c r="T37" s="6">
        <f t="shared" si="15"/>
        <v>3.6025449894711591E-2</v>
      </c>
      <c r="U37" s="6">
        <f t="shared" si="15"/>
        <v>4.8087374124453443E-2</v>
      </c>
      <c r="V37" s="6">
        <f t="shared" si="15"/>
        <v>4.7687415936479439E-2</v>
      </c>
      <c r="W37" s="6">
        <f t="shared" si="15"/>
        <v>1.2864382856367827E-3</v>
      </c>
      <c r="X37" s="6">
        <f t="shared" si="15"/>
        <v>5.0950831863062003E-4</v>
      </c>
      <c r="Y37" s="6">
        <f t="shared" si="15"/>
        <v>2.4436850694493142E-4</v>
      </c>
      <c r="Z37" s="6">
        <f t="shared" si="15"/>
        <v>1.2164301878609791E-3</v>
      </c>
      <c r="AA37" s="6">
        <f t="shared" si="15"/>
        <v>1.2546494794579935E-3</v>
      </c>
      <c r="AB37" s="6">
        <f t="shared" si="15"/>
        <v>1.0089188358430935E-5</v>
      </c>
      <c r="AC37" s="6">
        <f t="shared" si="15"/>
        <v>2.123692674897881E-3</v>
      </c>
      <c r="AD37" s="6">
        <f t="shared" si="15"/>
        <v>2.3682793543902155E-4</v>
      </c>
      <c r="AE37" s="6">
        <f t="shared" si="15"/>
        <v>8.0220098379621819E-4</v>
      </c>
      <c r="AF37" s="6">
        <f t="shared" si="15"/>
        <v>8.2080377474758742E-3</v>
      </c>
      <c r="AG37" s="6">
        <f t="shared" si="15"/>
        <v>3.6615052079217954E-2</v>
      </c>
      <c r="AH37" s="6">
        <f t="shared" si="15"/>
        <v>2.2968138919589973E-2</v>
      </c>
      <c r="AI37" s="6">
        <f t="shared" si="15"/>
        <v>0.18527804060693853</v>
      </c>
      <c r="AJ37" s="6">
        <f t="shared" si="15"/>
        <v>1.7806915373662663E-2</v>
      </c>
      <c r="AK37" s="6">
        <f t="shared" si="15"/>
        <v>0.13237136403135261</v>
      </c>
      <c r="AL37" s="6">
        <f t="shared" si="15"/>
        <v>0.12400019111315982</v>
      </c>
      <c r="AM37" s="6">
        <f t="shared" si="15"/>
        <v>7.8191353328835012E-6</v>
      </c>
      <c r="AN37" s="6">
        <f t="shared" si="15"/>
        <v>1.2761286828388833E-2</v>
      </c>
      <c r="AO37" s="6">
        <f t="shared" si="15"/>
        <v>0.15380385736637808</v>
      </c>
      <c r="AP37" s="6">
        <f t="shared" si="15"/>
        <v>0</v>
      </c>
      <c r="AT37" s="1"/>
      <c r="AU37" s="1"/>
      <c r="AV37" s="1"/>
    </row>
    <row r="38" spans="1:48">
      <c r="A38" s="46" t="s">
        <v>113</v>
      </c>
      <c r="B38" s="47">
        <v>3092.6273972602698</v>
      </c>
      <c r="C38" s="46" t="s">
        <v>3346</v>
      </c>
      <c r="D38" t="str">
        <f t="shared" si="10"/>
        <v>OILCRD</v>
      </c>
      <c r="L38" s="44" t="s">
        <v>427</v>
      </c>
      <c r="AT38" s="1"/>
      <c r="AU38" s="1"/>
      <c r="AV38" s="1"/>
    </row>
    <row r="39" spans="1:48">
      <c r="A39" s="46" t="s">
        <v>110</v>
      </c>
      <c r="B39" s="47">
        <v>603223.54365000001</v>
      </c>
      <c r="C39" s="46" t="s">
        <v>3347</v>
      </c>
      <c r="D39" t="str">
        <f t="shared" si="10"/>
        <v>COAHCO</v>
      </c>
      <c r="M39" t="str">
        <f>M8</f>
        <v>Africa_north</v>
      </c>
      <c r="N39" t="str">
        <f t="shared" ref="N39:AP39" si="16">N8</f>
        <v>Africa_other</v>
      </c>
      <c r="O39" t="str">
        <f t="shared" si="16"/>
        <v>Arg-Chi</v>
      </c>
      <c r="P39" t="str">
        <f t="shared" si="16"/>
        <v>Asia_central</v>
      </c>
      <c r="Q39" t="str">
        <f t="shared" si="16"/>
        <v>Asia_east</v>
      </c>
      <c r="R39" t="str">
        <f t="shared" si="16"/>
        <v>Asia_other</v>
      </c>
      <c r="S39" t="str">
        <f t="shared" si="16"/>
        <v>Australia_NZ</v>
      </c>
      <c r="T39" t="str">
        <f t="shared" si="16"/>
        <v>Brazil</v>
      </c>
      <c r="U39" t="str">
        <f t="shared" si="16"/>
        <v>Canada</v>
      </c>
      <c r="V39" t="str">
        <f t="shared" si="16"/>
        <v>China</v>
      </c>
      <c r="W39" t="str">
        <f t="shared" si="16"/>
        <v>EU_north</v>
      </c>
      <c r="X39" t="str">
        <f t="shared" si="16"/>
        <v>EU_northeast</v>
      </c>
      <c r="Y39" t="str">
        <f t="shared" si="16"/>
        <v>EU_northwest</v>
      </c>
      <c r="Z39" t="str">
        <f t="shared" si="16"/>
        <v>EU_south</v>
      </c>
      <c r="AA39" t="str">
        <f t="shared" si="16"/>
        <v>EU_southeast</v>
      </c>
      <c r="AB39" t="str">
        <f t="shared" si="16"/>
        <v>EU_southwest</v>
      </c>
      <c r="AC39" t="str">
        <f t="shared" si="16"/>
        <v>Europe_other</v>
      </c>
      <c r="AD39" t="str">
        <f t="shared" si="16"/>
        <v>France</v>
      </c>
      <c r="AE39" t="str">
        <f t="shared" si="16"/>
        <v>Germany</v>
      </c>
      <c r="AF39" t="str">
        <f t="shared" si="16"/>
        <v>India</v>
      </c>
      <c r="AG39" t="str">
        <f t="shared" si="16"/>
        <v>LatAm_other</v>
      </c>
      <c r="AH39" t="str">
        <f t="shared" si="16"/>
        <v>Mexico</v>
      </c>
      <c r="AI39" t="str">
        <f t="shared" si="16"/>
        <v>MidEast_other</v>
      </c>
      <c r="AJ39" t="str">
        <f t="shared" si="16"/>
        <v>Nor-Ice</v>
      </c>
      <c r="AK39" t="str">
        <f t="shared" si="16"/>
        <v>Russia</v>
      </c>
      <c r="AL39" t="str">
        <f t="shared" si="16"/>
        <v>SaudiArabia</v>
      </c>
      <c r="AM39" t="str">
        <f t="shared" si="16"/>
        <v>SouthAfrica</v>
      </c>
      <c r="AN39" t="str">
        <f t="shared" si="16"/>
        <v>UK</v>
      </c>
      <c r="AO39" t="str">
        <f t="shared" si="16"/>
        <v>USA</v>
      </c>
      <c r="AP39" t="str">
        <f t="shared" si="16"/>
        <v>\I:</v>
      </c>
      <c r="AT39" s="1"/>
      <c r="AU39" s="1"/>
      <c r="AV39" s="1"/>
    </row>
    <row r="40" spans="1:48">
      <c r="A40" s="46" t="s">
        <v>111</v>
      </c>
      <c r="B40" s="47">
        <v>3936.4295999999999</v>
      </c>
      <c r="C40" s="46" t="s">
        <v>3347</v>
      </c>
      <c r="D40" t="str">
        <f t="shared" si="10"/>
        <v>GASNGA</v>
      </c>
      <c r="F40" t="s">
        <v>2</v>
      </c>
      <c r="I40">
        <v>0</v>
      </c>
      <c r="J40" s="22">
        <f>K40/3</f>
        <v>0.37054187100693631</v>
      </c>
      <c r="K40" s="8">
        <f t="shared" ref="K40:K44" si="17">MAX(M40:AP40)</f>
        <v>1.1116256130208089</v>
      </c>
      <c r="L40" t="str">
        <f>L57</f>
        <v>COABCO</v>
      </c>
      <c r="M40" s="36">
        <f>IFERROR(M57/VLOOKUP(M$8,$AS$3:$AU$37,2,FALSE),0)</f>
        <v>0</v>
      </c>
      <c r="N40" s="36">
        <f t="shared" ref="N40:AP44" si="18">IFERROR(N57/VLOOKUP(N$8,$AS$3:$AU$37,2,FALSE),0)</f>
        <v>1.0194975402970305E-3</v>
      </c>
      <c r="O40" s="36">
        <f t="shared" si="18"/>
        <v>0</v>
      </c>
      <c r="P40" s="36">
        <f t="shared" si="18"/>
        <v>0.20497831498656555</v>
      </c>
      <c r="Q40" s="36">
        <f t="shared" si="18"/>
        <v>1.2986842145942259E-3</v>
      </c>
      <c r="R40" s="36">
        <f t="shared" si="18"/>
        <v>1.1116256130208089</v>
      </c>
      <c r="S40" s="36">
        <f t="shared" si="18"/>
        <v>0.8536304998982488</v>
      </c>
      <c r="T40" s="36">
        <f t="shared" si="18"/>
        <v>3.2140656783697201E-2</v>
      </c>
      <c r="U40" s="36">
        <f t="shared" si="18"/>
        <v>0.19765493112968494</v>
      </c>
      <c r="V40" s="36">
        <f t="shared" si="18"/>
        <v>0</v>
      </c>
      <c r="W40" s="36">
        <f t="shared" si="18"/>
        <v>8.5144636685385036E-2</v>
      </c>
      <c r="X40" s="36">
        <f t="shared" si="18"/>
        <v>0.47049850723657061</v>
      </c>
      <c r="Y40" s="36">
        <f t="shared" si="18"/>
        <v>1.2883890710011002E-2</v>
      </c>
      <c r="Z40" s="36">
        <f t="shared" si="18"/>
        <v>6.4095389139590772E-2</v>
      </c>
      <c r="AA40" s="36">
        <f t="shared" si="18"/>
        <v>0.54942078756897228</v>
      </c>
      <c r="AB40" s="36">
        <f t="shared" si="18"/>
        <v>0</v>
      </c>
      <c r="AC40" s="36">
        <f t="shared" si="18"/>
        <v>0.48380694720224715</v>
      </c>
      <c r="AD40" s="36">
        <f t="shared" si="18"/>
        <v>0</v>
      </c>
      <c r="AE40" s="36">
        <f t="shared" si="18"/>
        <v>0.36967536456994438</v>
      </c>
      <c r="AF40" s="36">
        <f t="shared" si="18"/>
        <v>4.8136800216337955E-2</v>
      </c>
      <c r="AG40" s="36">
        <f t="shared" si="18"/>
        <v>1.8274097268076648E-5</v>
      </c>
      <c r="AH40" s="36">
        <f t="shared" si="18"/>
        <v>8.9268683134764576E-2</v>
      </c>
      <c r="AI40" s="36">
        <f t="shared" si="18"/>
        <v>0</v>
      </c>
      <c r="AJ40" s="36">
        <f t="shared" si="18"/>
        <v>0</v>
      </c>
      <c r="AK40" s="36">
        <f t="shared" si="18"/>
        <v>0.53469390201006639</v>
      </c>
      <c r="AL40" s="36">
        <f t="shared" si="18"/>
        <v>0</v>
      </c>
      <c r="AM40" s="36">
        <f t="shared" si="18"/>
        <v>0</v>
      </c>
      <c r="AN40" s="36">
        <f t="shared" si="18"/>
        <v>0</v>
      </c>
      <c r="AO40" s="36">
        <f t="shared" si="18"/>
        <v>0.3624386246147836</v>
      </c>
      <c r="AP40" s="36">
        <f t="shared" si="18"/>
        <v>0</v>
      </c>
      <c r="AT40" s="1"/>
      <c r="AU40" s="1"/>
      <c r="AV40" s="1"/>
    </row>
    <row r="41" spans="1:48">
      <c r="A41" s="46" t="s">
        <v>112</v>
      </c>
      <c r="B41" s="47">
        <v>144228</v>
      </c>
      <c r="C41" s="46" t="s">
        <v>3347</v>
      </c>
      <c r="D41" t="str">
        <f t="shared" si="10"/>
        <v>COABCO</v>
      </c>
      <c r="F41" t="s">
        <v>2</v>
      </c>
      <c r="I41">
        <v>0</v>
      </c>
      <c r="J41" s="22">
        <f t="shared" ref="J41:J44" si="19">K41/3</f>
        <v>1.6262836217551404</v>
      </c>
      <c r="K41" s="8">
        <f t="shared" si="17"/>
        <v>4.878850865265421</v>
      </c>
      <c r="L41" t="str">
        <f t="shared" ref="L41:L44" si="20">L58</f>
        <v>COACOK</v>
      </c>
      <c r="M41" s="36">
        <f t="shared" ref="M41:AB44" si="21">IFERROR(M58/VLOOKUP(M$8,$AS$3:$AU$37,2,FALSE),0)</f>
        <v>0</v>
      </c>
      <c r="N41" s="36">
        <f t="shared" si="21"/>
        <v>6.315679108297248E-2</v>
      </c>
      <c r="O41" s="36">
        <f t="shared" si="21"/>
        <v>0</v>
      </c>
      <c r="P41" s="36">
        <f t="shared" si="21"/>
        <v>0.12207611140109161</v>
      </c>
      <c r="Q41" s="36">
        <f t="shared" si="21"/>
        <v>0</v>
      </c>
      <c r="R41" s="36">
        <f t="shared" si="21"/>
        <v>9.3711569554135246E-2</v>
      </c>
      <c r="S41" s="36">
        <f t="shared" si="21"/>
        <v>4.878850865265421</v>
      </c>
      <c r="T41" s="36">
        <f t="shared" si="21"/>
        <v>0</v>
      </c>
      <c r="U41" s="36">
        <f t="shared" si="21"/>
        <v>0.4678638000158844</v>
      </c>
      <c r="V41" s="36">
        <f t="shared" si="21"/>
        <v>0.66390447009424081</v>
      </c>
      <c r="W41" s="36">
        <f t="shared" si="21"/>
        <v>0</v>
      </c>
      <c r="X41" s="36">
        <f t="shared" si="21"/>
        <v>0.22130694909736998</v>
      </c>
      <c r="Y41" s="36">
        <f t="shared" si="21"/>
        <v>0</v>
      </c>
      <c r="Z41" s="36">
        <f t="shared" si="21"/>
        <v>0</v>
      </c>
      <c r="AA41" s="36">
        <f t="shared" si="21"/>
        <v>0</v>
      </c>
      <c r="AB41" s="36">
        <f t="shared" si="21"/>
        <v>0</v>
      </c>
      <c r="AC41" s="36">
        <f t="shared" si="18"/>
        <v>6.7971414785264445E-2</v>
      </c>
      <c r="AD41" s="36">
        <f t="shared" si="18"/>
        <v>0</v>
      </c>
      <c r="AE41" s="36">
        <f t="shared" si="18"/>
        <v>0</v>
      </c>
      <c r="AF41" s="36">
        <f t="shared" si="18"/>
        <v>0.11548722362204349</v>
      </c>
      <c r="AG41" s="36">
        <f t="shared" si="18"/>
        <v>5.8142288908071806E-2</v>
      </c>
      <c r="AH41" s="36">
        <f t="shared" si="18"/>
        <v>5.3301264652443919E-2</v>
      </c>
      <c r="AI41" s="36">
        <f t="shared" si="18"/>
        <v>9.9221750600472173E-3</v>
      </c>
      <c r="AJ41" s="36">
        <f t="shared" si="18"/>
        <v>0</v>
      </c>
      <c r="AK41" s="36">
        <f t="shared" si="18"/>
        <v>1.1966616027856856</v>
      </c>
      <c r="AL41" s="36">
        <f t="shared" si="18"/>
        <v>0</v>
      </c>
      <c r="AM41" s="36">
        <f t="shared" si="18"/>
        <v>0.18435307066403328</v>
      </c>
      <c r="AN41" s="36">
        <f t="shared" si="18"/>
        <v>9.6484094358255876E-3</v>
      </c>
      <c r="AO41" s="36">
        <f t="shared" si="18"/>
        <v>0.11164095213679967</v>
      </c>
      <c r="AP41" s="36">
        <f t="shared" si="18"/>
        <v>0</v>
      </c>
      <c r="AT41" s="1"/>
      <c r="AU41" s="1"/>
      <c r="AV41" s="1"/>
    </row>
    <row r="42" spans="1:48">
      <c r="A42" s="46" t="s">
        <v>113</v>
      </c>
      <c r="B42" s="47">
        <v>1272.32328767123</v>
      </c>
      <c r="C42" s="46" t="s">
        <v>3347</v>
      </c>
      <c r="D42" t="str">
        <f t="shared" si="10"/>
        <v>OILCRD</v>
      </c>
      <c r="F42" t="s">
        <v>2</v>
      </c>
      <c r="I42">
        <v>0</v>
      </c>
      <c r="J42" s="22">
        <f t="shared" si="19"/>
        <v>3.2021092528503767</v>
      </c>
      <c r="K42" s="8">
        <f t="shared" si="17"/>
        <v>9.6063277585511297</v>
      </c>
      <c r="L42" t="str">
        <f t="shared" si="20"/>
        <v>COAHCO</v>
      </c>
      <c r="M42" s="36">
        <f t="shared" si="21"/>
        <v>0</v>
      </c>
      <c r="N42" s="36">
        <f t="shared" si="18"/>
        <v>0.1269706774817477</v>
      </c>
      <c r="O42" s="36">
        <f t="shared" si="18"/>
        <v>2.6033453198057544E-2</v>
      </c>
      <c r="P42" s="36">
        <f t="shared" si="18"/>
        <v>1.6876052887908919</v>
      </c>
      <c r="Q42" s="36">
        <f t="shared" si="18"/>
        <v>6.186403878154125E-3</v>
      </c>
      <c r="R42" s="36">
        <f t="shared" si="18"/>
        <v>0.41272541632642562</v>
      </c>
      <c r="S42" s="36">
        <f t="shared" si="18"/>
        <v>5.6651368094867003</v>
      </c>
      <c r="T42" s="36">
        <f t="shared" si="18"/>
        <v>1.0854523261881956E-3</v>
      </c>
      <c r="U42" s="36">
        <f t="shared" si="18"/>
        <v>6.7438322965848493E-2</v>
      </c>
      <c r="V42" s="36">
        <f t="shared" si="18"/>
        <v>3.1132121485747186</v>
      </c>
      <c r="W42" s="36">
        <f t="shared" si="18"/>
        <v>0</v>
      </c>
      <c r="X42" s="36">
        <f t="shared" si="18"/>
        <v>0.68556932988950203</v>
      </c>
      <c r="Y42" s="36">
        <f t="shared" si="18"/>
        <v>1.8812573799518282E-4</v>
      </c>
      <c r="Z42" s="36">
        <f t="shared" si="18"/>
        <v>0</v>
      </c>
      <c r="AA42" s="36">
        <f t="shared" si="18"/>
        <v>3.1944330307610968E-3</v>
      </c>
      <c r="AB42" s="36">
        <f t="shared" si="18"/>
        <v>0</v>
      </c>
      <c r="AC42" s="36">
        <f t="shared" si="18"/>
        <v>0.16013861444582872</v>
      </c>
      <c r="AD42" s="36">
        <f t="shared" si="18"/>
        <v>0</v>
      </c>
      <c r="AE42" s="36">
        <f t="shared" si="18"/>
        <v>0</v>
      </c>
      <c r="AF42" s="36">
        <f t="shared" si="18"/>
        <v>1.2726194962930029</v>
      </c>
      <c r="AG42" s="36">
        <f t="shared" si="18"/>
        <v>0.85673886760139417</v>
      </c>
      <c r="AH42" s="36">
        <f t="shared" si="18"/>
        <v>4.0054085616995493E-4</v>
      </c>
      <c r="AI42" s="36">
        <f t="shared" si="18"/>
        <v>1.3143389333103933E-3</v>
      </c>
      <c r="AJ42" s="36">
        <f t="shared" si="18"/>
        <v>1.2088708573386765E-2</v>
      </c>
      <c r="AK42" s="36">
        <f t="shared" si="18"/>
        <v>2.8469818451695827</v>
      </c>
      <c r="AL42" s="36">
        <f t="shared" si="18"/>
        <v>0</v>
      </c>
      <c r="AM42" s="36">
        <f t="shared" si="18"/>
        <v>9.6063277585511297</v>
      </c>
      <c r="AN42" s="36">
        <f t="shared" si="18"/>
        <v>2.0364401420834032E-2</v>
      </c>
      <c r="AO42" s="36">
        <f t="shared" si="18"/>
        <v>0.39360435771637081</v>
      </c>
      <c r="AP42" s="36">
        <f t="shared" si="18"/>
        <v>0</v>
      </c>
    </row>
    <row r="43" spans="1:48">
      <c r="A43" s="46" t="s">
        <v>110</v>
      </c>
      <c r="B43" s="47">
        <v>15887.59403</v>
      </c>
      <c r="C43" s="46" t="s">
        <v>3348</v>
      </c>
      <c r="D43" t="str">
        <f t="shared" si="10"/>
        <v>COAHCO</v>
      </c>
      <c r="F43" t="s">
        <v>2</v>
      </c>
      <c r="I43">
        <v>0</v>
      </c>
      <c r="J43" s="22">
        <f t="shared" si="19"/>
        <v>5.0044566317055734</v>
      </c>
      <c r="K43" s="8">
        <f t="shared" si="17"/>
        <v>15.013369895116721</v>
      </c>
      <c r="L43" t="str">
        <f t="shared" si="20"/>
        <v>GASNGA</v>
      </c>
      <c r="M43" s="36">
        <f t="shared" si="21"/>
        <v>3.0931697838771148</v>
      </c>
      <c r="N43" s="36">
        <f t="shared" si="18"/>
        <v>0.90712811134880267</v>
      </c>
      <c r="O43" s="36">
        <f t="shared" si="18"/>
        <v>1.5893964876445268</v>
      </c>
      <c r="P43" s="36">
        <f t="shared" si="18"/>
        <v>7.0772293103107637</v>
      </c>
      <c r="Q43" s="36">
        <f t="shared" si="18"/>
        <v>1.524709259263469E-2</v>
      </c>
      <c r="R43" s="36">
        <f t="shared" si="18"/>
        <v>0.95778258647419334</v>
      </c>
      <c r="S43" s="36">
        <f t="shared" si="18"/>
        <v>4.5943856269278065</v>
      </c>
      <c r="T43" s="36">
        <f t="shared" si="18"/>
        <v>0.35676513272781318</v>
      </c>
      <c r="U43" s="36">
        <f t="shared" si="18"/>
        <v>4.1897846157717185</v>
      </c>
      <c r="V43" s="36">
        <f t="shared" si="18"/>
        <v>0.28447827819220944</v>
      </c>
      <c r="W43" s="36">
        <f t="shared" si="18"/>
        <v>0.14129154338834904</v>
      </c>
      <c r="X43" s="36">
        <f t="shared" si="18"/>
        <v>0.10003433886523566</v>
      </c>
      <c r="Y43" s="36">
        <f t="shared" si="18"/>
        <v>0.71689369774160083</v>
      </c>
      <c r="Z43" s="36">
        <f t="shared" si="18"/>
        <v>8.1807958129045941E-2</v>
      </c>
      <c r="AA43" s="36">
        <f t="shared" si="18"/>
        <v>0.54085625683542693</v>
      </c>
      <c r="AB43" s="36">
        <f t="shared" si="18"/>
        <v>2.9386295160267447E-3</v>
      </c>
      <c r="AC43" s="36">
        <f t="shared" si="18"/>
        <v>0.26704108610133809</v>
      </c>
      <c r="AD43" s="36">
        <f t="shared" si="18"/>
        <v>2.5969516471471306E-4</v>
      </c>
      <c r="AE43" s="36">
        <f t="shared" si="18"/>
        <v>5.6889388024742374E-2</v>
      </c>
      <c r="AF43" s="36">
        <f t="shared" si="18"/>
        <v>0.12721668220679083</v>
      </c>
      <c r="AG43" s="36">
        <f t="shared" si="18"/>
        <v>1.3141981009250523</v>
      </c>
      <c r="AH43" s="36">
        <f t="shared" si="18"/>
        <v>0.64405140725954924</v>
      </c>
      <c r="AI43" s="36">
        <f t="shared" si="18"/>
        <v>5.1354738662185007</v>
      </c>
      <c r="AJ43" s="36">
        <f t="shared" si="18"/>
        <v>15.013369895116721</v>
      </c>
      <c r="AK43" s="36">
        <f t="shared" si="18"/>
        <v>11.442159993098452</v>
      </c>
      <c r="AL43" s="36">
        <f t="shared" si="18"/>
        <v>1.9602917316872854</v>
      </c>
      <c r="AM43" s="36">
        <f t="shared" si="18"/>
        <v>6.4467408596191836E-2</v>
      </c>
      <c r="AN43" s="36">
        <f t="shared" si="18"/>
        <v>0.5975652638962311</v>
      </c>
      <c r="AO43" s="36">
        <f t="shared" si="18"/>
        <v>2.0066720330634094</v>
      </c>
      <c r="AP43" s="36">
        <f t="shared" si="18"/>
        <v>0</v>
      </c>
    </row>
    <row r="44" spans="1:48">
      <c r="A44" s="46" t="s">
        <v>111</v>
      </c>
      <c r="B44" s="47">
        <v>30555.088800000001</v>
      </c>
      <c r="C44" s="46" t="s">
        <v>3348</v>
      </c>
      <c r="D44" t="str">
        <f t="shared" si="10"/>
        <v>GASNGA</v>
      </c>
      <c r="F44" t="s">
        <v>2</v>
      </c>
      <c r="I44">
        <v>0</v>
      </c>
      <c r="J44" s="22">
        <f t="shared" si="19"/>
        <v>4.0468820727240251</v>
      </c>
      <c r="K44" s="8">
        <f t="shared" si="17"/>
        <v>12.140646218172074</v>
      </c>
      <c r="L44" t="str">
        <f t="shared" si="20"/>
        <v>OILCRD</v>
      </c>
      <c r="M44" s="36">
        <f t="shared" si="21"/>
        <v>3.0406400079386642</v>
      </c>
      <c r="N44" s="36">
        <f t="shared" si="18"/>
        <v>3.5403649504711003</v>
      </c>
      <c r="O44" s="36">
        <f t="shared" si="18"/>
        <v>1.107056870198678</v>
      </c>
      <c r="P44" s="36">
        <f t="shared" si="18"/>
        <v>5.7598885810297382</v>
      </c>
      <c r="Q44" s="36">
        <f t="shared" si="18"/>
        <v>6.6880953495112522E-3</v>
      </c>
      <c r="R44" s="36">
        <f t="shared" si="18"/>
        <v>0.41453408445400447</v>
      </c>
      <c r="S44" s="36">
        <f t="shared" si="18"/>
        <v>0.60652506179940346</v>
      </c>
      <c r="T44" s="36">
        <f t="shared" si="18"/>
        <v>2.2171644940740496</v>
      </c>
      <c r="U44" s="36">
        <f t="shared" si="18"/>
        <v>5.0833005517446388</v>
      </c>
      <c r="V44" s="36">
        <f t="shared" si="18"/>
        <v>0.36856735740857927</v>
      </c>
      <c r="W44" s="36">
        <f t="shared" si="18"/>
        <v>0.26336864636408031</v>
      </c>
      <c r="X44" s="36">
        <f t="shared" si="18"/>
        <v>4.5649676790783245E-2</v>
      </c>
      <c r="Y44" s="36">
        <f t="shared" si="18"/>
        <v>2.6998056887760701E-2</v>
      </c>
      <c r="Z44" s="36">
        <f t="shared" si="18"/>
        <v>0.10115109198993504</v>
      </c>
      <c r="AA44" s="36">
        <f t="shared" si="18"/>
        <v>0.26113292714884617</v>
      </c>
      <c r="AB44" s="36">
        <f t="shared" si="18"/>
        <v>1.0219421283226729E-3</v>
      </c>
      <c r="AC44" s="36">
        <f t="shared" si="18"/>
        <v>0.13174723643994218</v>
      </c>
      <c r="AD44" s="36">
        <f t="shared" si="18"/>
        <v>1.7167718409141219E-2</v>
      </c>
      <c r="AE44" s="36">
        <f t="shared" si="18"/>
        <v>4.1796228775712457E-2</v>
      </c>
      <c r="AF44" s="36">
        <f t="shared" si="18"/>
        <v>0.16489145710214961</v>
      </c>
      <c r="AG44" s="36">
        <f t="shared" si="18"/>
        <v>2.2993637825010835</v>
      </c>
      <c r="AH44" s="36">
        <f t="shared" si="18"/>
        <v>2.1608180186945964</v>
      </c>
      <c r="AI44" s="36">
        <f t="shared" si="18"/>
        <v>7.9718053320655855</v>
      </c>
      <c r="AJ44" s="36">
        <f t="shared" si="18"/>
        <v>10.615710698876573</v>
      </c>
      <c r="AK44" s="36">
        <f t="shared" si="18"/>
        <v>9.6072694344075096</v>
      </c>
      <c r="AL44" s="36">
        <f t="shared" si="18"/>
        <v>12.140646218172074</v>
      </c>
      <c r="AM44" s="36">
        <f t="shared" si="18"/>
        <v>2.0953602251155296E-3</v>
      </c>
      <c r="AN44" s="36">
        <f t="shared" si="18"/>
        <v>0.90486861992021606</v>
      </c>
      <c r="AO44" s="36">
        <f t="shared" si="18"/>
        <v>1.5454399729933797</v>
      </c>
      <c r="AP44" s="36">
        <f t="shared" si="18"/>
        <v>0</v>
      </c>
    </row>
    <row r="45" spans="1:48">
      <c r="A45" s="46" t="s">
        <v>113</v>
      </c>
      <c r="B45" s="47">
        <v>711.74520547945201</v>
      </c>
      <c r="C45" s="46" t="s">
        <v>3348</v>
      </c>
      <c r="D45" t="str">
        <f t="shared" si="10"/>
        <v>OILCRD</v>
      </c>
    </row>
    <row r="46" spans="1:48">
      <c r="A46" s="46" t="s">
        <v>110</v>
      </c>
      <c r="B46" s="47">
        <v>0</v>
      </c>
      <c r="C46" s="46" t="s">
        <v>3349</v>
      </c>
      <c r="D46" t="str">
        <f t="shared" si="10"/>
        <v>COAHCO</v>
      </c>
    </row>
    <row r="47" spans="1:48">
      <c r="A47" s="46" t="s">
        <v>111</v>
      </c>
      <c r="B47" s="47">
        <v>1472.9488799999999</v>
      </c>
      <c r="C47" s="46" t="s">
        <v>3349</v>
      </c>
      <c r="D47" t="str">
        <f t="shared" si="10"/>
        <v>GASNGA</v>
      </c>
      <c r="F47" t="s">
        <v>1</v>
      </c>
      <c r="L47" t="s">
        <v>15</v>
      </c>
      <c r="M47" s="38">
        <f>SUMIFS('Pri flows'!$E$3:$E$1999,'Pri flows'!$B$3:$B$1999,reserves!M$8,'Pri flows'!$C$3:$C$1999,reserves!$F47,'Pri flows'!$D$3:$D$1999,reserves!$L47)</f>
        <v>0</v>
      </c>
      <c r="N47" s="38">
        <f>SUMIFS('Pri flows'!$E$3:$E$1999,'Pri flows'!$B$3:$B$1999,reserves!N$8,'Pri flows'!$C$3:$C$1999,reserves!$F47,'Pri flows'!$D$3:$D$1999,reserves!$L47)</f>
        <v>0</v>
      </c>
      <c r="O47" s="38">
        <f>SUMIFS('Pri flows'!$E$3:$E$1999,'Pri flows'!$B$3:$B$1999,reserves!O$8,'Pri flows'!$C$3:$C$1999,reserves!$F47,'Pri flows'!$D$3:$D$1999,reserves!$L47)</f>
        <v>0</v>
      </c>
      <c r="P47" s="38">
        <f>SUMIFS('Pri flows'!$E$3:$E$1999,'Pri flows'!$B$3:$B$1999,reserves!P$8,'Pri flows'!$C$3:$C$1999,reserves!$F47,'Pri flows'!$D$3:$D$1999,reserves!$L47)</f>
        <v>11.883214407600001</v>
      </c>
      <c r="Q47" s="38">
        <f>SUMIFS('Pri flows'!$E$3:$E$1999,'Pri flows'!$B$3:$B$1999,reserves!Q$8,'Pri flows'!$C$3:$C$1999,reserves!$F47,'Pri flows'!$D$3:$D$1999,reserves!$L47)</f>
        <v>187.9098893208</v>
      </c>
      <c r="R47" s="38">
        <f>SUMIFS('Pri flows'!$E$3:$E$1999,'Pri flows'!$B$3:$B$1999,reserves!R$8,'Pri flows'!$C$3:$C$1999,reserves!$F47,'Pri flows'!$D$3:$D$1999,reserves!$L47)</f>
        <v>1182.8195752536001</v>
      </c>
      <c r="S47" s="38">
        <f>SUMIFS('Pri flows'!$E$3:$E$1999,'Pri flows'!$B$3:$B$1999,reserves!S$8,'Pri flows'!$C$3:$C$1999,reserves!$F47,'Pri flows'!$D$3:$D$1999,reserves!$L47)</f>
        <v>19.156431258000001</v>
      </c>
      <c r="T47" s="38">
        <f>SUMIFS('Pri flows'!$E$3:$E$1999,'Pri flows'!$B$3:$B$1999,reserves!T$8,'Pri flows'!$C$3:$C$1999,reserves!$F47,'Pri flows'!$D$3:$D$1999,reserves!$L47)</f>
        <v>8.2350001727999995</v>
      </c>
      <c r="U47" s="38">
        <f>SUMIFS('Pri flows'!$E$3:$E$1999,'Pri flows'!$B$3:$B$1999,reserves!U$8,'Pri flows'!$C$3:$C$1999,reserves!$F47,'Pri flows'!$D$3:$D$1999,reserves!$L47)</f>
        <v>16.531429075199998</v>
      </c>
      <c r="V47" s="38">
        <f>SUMIFS('Pri flows'!$E$3:$E$1999,'Pri flows'!$B$3:$B$1999,reserves!V$8,'Pri flows'!$C$3:$C$1999,reserves!$F47,'Pri flows'!$D$3:$D$1999,reserves!$L47)</f>
        <v>0</v>
      </c>
      <c r="W47" s="38">
        <f>SUMIFS('Pri flows'!$E$3:$E$1999,'Pri flows'!$B$3:$B$1999,reserves!W$8,'Pri flows'!$C$3:$C$1999,reserves!$F47,'Pri flows'!$D$3:$D$1999,reserves!$L47)</f>
        <v>1.3401611856</v>
      </c>
      <c r="X47" s="38">
        <f>SUMIFS('Pri flows'!$E$3:$E$1999,'Pri flows'!$B$3:$B$1999,reserves!X$8,'Pri flows'!$C$3:$C$1999,reserves!$F47,'Pri flows'!$D$3:$D$1999,reserves!$L47)</f>
        <v>18.538024150799998</v>
      </c>
      <c r="Y47" s="38">
        <f>SUMIFS('Pri flows'!$E$3:$E$1999,'Pri flows'!$B$3:$B$1999,reserves!Y$8,'Pri flows'!$C$3:$C$1999,reserves!$F47,'Pri flows'!$D$3:$D$1999,reserves!$L47)</f>
        <v>7.804906956</v>
      </c>
      <c r="Z47" s="38">
        <f>SUMIFS('Pri flows'!$E$3:$E$1999,'Pri flows'!$B$3:$B$1999,reserves!Z$8,'Pri flows'!$C$3:$C$1999,reserves!$F47,'Pri flows'!$D$3:$D$1999,reserves!$L47)</f>
        <v>1.5386489999999999E-2</v>
      </c>
      <c r="AA47" s="38">
        <f>SUMIFS('Pri flows'!$E$3:$E$1999,'Pri flows'!$B$3:$B$1999,reserves!AA$8,'Pri flows'!$C$3:$C$1999,reserves!$F47,'Pri flows'!$D$3:$D$1999,reserves!$L47)</f>
        <v>31.760738229600001</v>
      </c>
      <c r="AB47" s="38">
        <f>SUMIFS('Pri flows'!$E$3:$E$1999,'Pri flows'!$B$3:$B$1999,reserves!AB$8,'Pri flows'!$C$3:$C$1999,reserves!$F47,'Pri flows'!$D$3:$D$1999,reserves!$L47)</f>
        <v>0</v>
      </c>
      <c r="AC47" s="38">
        <f>SUMIFS('Pri flows'!$E$3:$E$1999,'Pri flows'!$B$3:$B$1999,reserves!AC$8,'Pri flows'!$C$3:$C$1999,reserves!$F47,'Pri flows'!$D$3:$D$1999,reserves!$L47)</f>
        <v>10.0134565164</v>
      </c>
      <c r="AD47" s="38">
        <f>SUMIFS('Pri flows'!$E$3:$E$1999,'Pri flows'!$B$3:$B$1999,reserves!AD$8,'Pri flows'!$C$3:$C$1999,reserves!$F47,'Pri flows'!$D$3:$D$1999,reserves!$L47)</f>
        <v>1.7987162688</v>
      </c>
      <c r="AE47" s="38">
        <f>SUMIFS('Pri flows'!$E$3:$E$1999,'Pri flows'!$B$3:$B$1999,reserves!AE$8,'Pri flows'!$C$3:$C$1999,reserves!$F47,'Pri flows'!$D$3:$D$1999,reserves!$L47)</f>
        <v>0.82261827720000003</v>
      </c>
      <c r="AF47" s="38">
        <f>SUMIFS('Pri flows'!$E$3:$E$1999,'Pri flows'!$B$3:$B$1999,reserves!AF$8,'Pri flows'!$C$3:$C$1999,reserves!$F47,'Pri flows'!$D$3:$D$1999,reserves!$L47)</f>
        <v>2043.1938705696</v>
      </c>
      <c r="AG47" s="38">
        <f>SUMIFS('Pri flows'!$E$3:$E$1999,'Pri flows'!$B$3:$B$1999,reserves!AG$8,'Pri flows'!$C$3:$C$1999,reserves!$F47,'Pri flows'!$D$3:$D$1999,reserves!$L47)</f>
        <v>0</v>
      </c>
      <c r="AH47" s="38">
        <f>SUMIFS('Pri flows'!$E$3:$E$1999,'Pri flows'!$B$3:$B$1999,reserves!AH$8,'Pri flows'!$C$3:$C$1999,reserves!$F47,'Pri flows'!$D$3:$D$1999,reserves!$L47)</f>
        <v>26.394432933600001</v>
      </c>
      <c r="AI47" s="38">
        <f>SUMIFS('Pri flows'!$E$3:$E$1999,'Pri flows'!$B$3:$B$1999,reserves!AI$8,'Pri flows'!$C$3:$C$1999,reserves!$F47,'Pri flows'!$D$3:$D$1999,reserves!$L47)</f>
        <v>1.2727871999999999E-3</v>
      </c>
      <c r="AJ47" s="38">
        <f>SUMIFS('Pri flows'!$E$3:$E$1999,'Pri flows'!$B$3:$B$1999,reserves!AJ$8,'Pri flows'!$C$3:$C$1999,reserves!$F47,'Pri flows'!$D$3:$D$1999,reserves!$L47)</f>
        <v>0</v>
      </c>
      <c r="AK47" s="38">
        <f>SUMIFS('Pri flows'!$E$3:$E$1999,'Pri flows'!$B$3:$B$1999,reserves!AK$8,'Pri flows'!$C$3:$C$1999,reserves!$F47,'Pri flows'!$D$3:$D$1999,reserves!$L47)</f>
        <v>35.276884045199999</v>
      </c>
      <c r="AL47" s="38">
        <f>SUMIFS('Pri flows'!$E$3:$E$1999,'Pri flows'!$B$3:$B$1999,reserves!AL$8,'Pri flows'!$C$3:$C$1999,reserves!$F47,'Pri flows'!$D$3:$D$1999,reserves!$L47)</f>
        <v>0</v>
      </c>
      <c r="AM47" s="38">
        <f>SUMIFS('Pri flows'!$E$3:$E$1999,'Pri flows'!$B$3:$B$1999,reserves!AM$8,'Pri flows'!$C$3:$C$1999,reserves!$F47,'Pri flows'!$D$3:$D$1999,reserves!$L47)</f>
        <v>0</v>
      </c>
      <c r="AN47" s="38">
        <f>SUMIFS('Pri flows'!$E$3:$E$1999,'Pri flows'!$B$3:$B$1999,reserves!AN$8,'Pri flows'!$C$3:$C$1999,reserves!$F47,'Pri flows'!$D$3:$D$1999,reserves!$L47)</f>
        <v>0</v>
      </c>
      <c r="AO47" s="38">
        <f>SUMIFS('Pri flows'!$E$3:$E$1999,'Pri flows'!$B$3:$B$1999,reserves!AO$8,'Pri flows'!$C$3:$C$1999,reserves!$F47,'Pri flows'!$D$3:$D$1999,reserves!$L47)</f>
        <v>37.654513336800001</v>
      </c>
      <c r="AP47" s="38">
        <f>SUMIFS('Pri flows'!$E$3:$E$1999,'Pri flows'!$B$3:$B$1999,reserves!AP$8,'Pri flows'!$C$3:$C$1999,reserves!$F47,'Pri flows'!$D$3:$D$1999,reserves!$L47)</f>
        <v>0</v>
      </c>
    </row>
    <row r="48" spans="1:48">
      <c r="A48" s="46" t="s">
        <v>112</v>
      </c>
      <c r="B48" s="47">
        <v>48892</v>
      </c>
      <c r="C48" s="46" t="s">
        <v>3349</v>
      </c>
      <c r="D48" t="str">
        <f t="shared" si="10"/>
        <v>COABCO</v>
      </c>
      <c r="F48" t="s">
        <v>1</v>
      </c>
      <c r="L48" t="s">
        <v>118</v>
      </c>
      <c r="M48" s="38">
        <f>SUMIFS('Pri flows'!$E$3:$E$1999,'Pri flows'!$B$3:$B$1999,reserves!M$8,'Pri flows'!$C$3:$C$1999,reserves!$F48,'Pri flows'!$D$3:$D$1999,reserves!$L48)</f>
        <v>6.1973892827999997</v>
      </c>
      <c r="N48" s="38">
        <f>SUMIFS('Pri flows'!$E$3:$E$1999,'Pri flows'!$B$3:$B$1999,reserves!N$8,'Pri flows'!$C$3:$C$1999,reserves!$F48,'Pri flows'!$D$3:$D$1999,reserves!$L48)</f>
        <v>0</v>
      </c>
      <c r="O48" s="38">
        <f>SUMIFS('Pri flows'!$E$3:$E$1999,'Pri flows'!$B$3:$B$1999,reserves!O$8,'Pri flows'!$C$3:$C$1999,reserves!$F48,'Pri flows'!$D$3:$D$1999,reserves!$L48)</f>
        <v>37.373352969599999</v>
      </c>
      <c r="P48" s="38">
        <f>SUMIFS('Pri flows'!$E$3:$E$1999,'Pri flows'!$B$3:$B$1999,reserves!P$8,'Pri flows'!$C$3:$C$1999,reserves!$F48,'Pri flows'!$D$3:$D$1999,reserves!$L48)</f>
        <v>6.4694977884</v>
      </c>
      <c r="Q48" s="38">
        <f>SUMIFS('Pri flows'!$E$3:$E$1999,'Pri flows'!$B$3:$B$1999,reserves!Q$8,'Pri flows'!$C$3:$C$1999,reserves!$F48,'Pri flows'!$D$3:$D$1999,reserves!$L48)</f>
        <v>2281.8912767423999</v>
      </c>
      <c r="R48" s="38">
        <f>SUMIFS('Pri flows'!$E$3:$E$1999,'Pri flows'!$B$3:$B$1999,reserves!R$8,'Pri flows'!$C$3:$C$1999,reserves!$F48,'Pri flows'!$D$3:$D$1999,reserves!$L48)</f>
        <v>554.16919389839995</v>
      </c>
      <c r="S48" s="38">
        <f>SUMIFS('Pri flows'!$E$3:$E$1999,'Pri flows'!$B$3:$B$1999,reserves!S$8,'Pri flows'!$C$3:$C$1999,reserves!$F48,'Pri flows'!$D$3:$D$1999,reserves!$L48)</f>
        <v>1.2600007127999999</v>
      </c>
      <c r="T48" s="38">
        <f>SUMIFS('Pri flows'!$E$3:$E$1999,'Pri flows'!$B$3:$B$1999,reserves!T$8,'Pri flows'!$C$3:$C$1999,reserves!$F48,'Pri flows'!$D$3:$D$1999,reserves!$L48)</f>
        <v>315.51449308560001</v>
      </c>
      <c r="U48" s="38">
        <f>SUMIFS('Pri flows'!$E$3:$E$1999,'Pri flows'!$B$3:$B$1999,reserves!U$8,'Pri flows'!$C$3:$C$1999,reserves!$F48,'Pri flows'!$D$3:$D$1999,reserves!$L48)</f>
        <v>109.8602043012</v>
      </c>
      <c r="V48" s="38">
        <f>SUMIFS('Pri flows'!$E$3:$E$1999,'Pri flows'!$B$3:$B$1999,reserves!V$8,'Pri flows'!$C$3:$C$1999,reserves!$F48,'Pri flows'!$D$3:$D$1999,reserves!$L48)</f>
        <v>1996.7176440287999</v>
      </c>
      <c r="W48" s="38">
        <f>SUMIFS('Pri flows'!$E$3:$E$1999,'Pri flows'!$B$3:$B$1999,reserves!W$8,'Pri flows'!$C$3:$C$1999,reserves!$F48,'Pri flows'!$D$3:$D$1999,reserves!$L48)</f>
        <v>80.236798164000007</v>
      </c>
      <c r="X48" s="38">
        <f>SUMIFS('Pri flows'!$E$3:$E$1999,'Pri flows'!$B$3:$B$1999,reserves!X$8,'Pri flows'!$C$3:$C$1999,reserves!$F48,'Pri flows'!$D$3:$D$1999,reserves!$L48)</f>
        <v>286.16566147920003</v>
      </c>
      <c r="Y48" s="38">
        <f>SUMIFS('Pri flows'!$E$3:$E$1999,'Pri flows'!$B$3:$B$1999,reserves!Y$8,'Pri flows'!$C$3:$C$1999,reserves!$F48,'Pri flows'!$D$3:$D$1999,reserves!$L48)</f>
        <v>167.5131939252</v>
      </c>
      <c r="Z48" s="38">
        <f>SUMIFS('Pri flows'!$E$3:$E$1999,'Pri flows'!$B$3:$B$1999,reserves!Z$8,'Pri flows'!$C$3:$C$1999,reserves!$F48,'Pri flows'!$D$3:$D$1999,reserves!$L48)</f>
        <v>66.147856099199998</v>
      </c>
      <c r="AA48" s="38">
        <f>SUMIFS('Pri flows'!$E$3:$E$1999,'Pri flows'!$B$3:$B$1999,reserves!AA$8,'Pri flows'!$C$3:$C$1999,reserves!$F48,'Pri flows'!$D$3:$D$1999,reserves!$L48)</f>
        <v>37.098246715199998</v>
      </c>
      <c r="AB48" s="38">
        <f>SUMIFS('Pri flows'!$E$3:$E$1999,'Pri flows'!$B$3:$B$1999,reserves!AB$8,'Pri flows'!$C$3:$C$1999,reserves!$F48,'Pri flows'!$D$3:$D$1999,reserves!$L48)</f>
        <v>22.814999449199998</v>
      </c>
      <c r="AC48" s="38">
        <f>SUMIFS('Pri flows'!$E$3:$E$1999,'Pri flows'!$B$3:$B$1999,reserves!AC$8,'Pri flows'!$C$3:$C$1999,reserves!$F48,'Pri flows'!$D$3:$D$1999,reserves!$L48)</f>
        <v>495.34264842120001</v>
      </c>
      <c r="AD48" s="38">
        <f>SUMIFS('Pri flows'!$E$3:$E$1999,'Pri flows'!$B$3:$B$1999,reserves!AD$8,'Pri flows'!$C$3:$C$1999,reserves!$F48,'Pri flows'!$D$3:$D$1999,reserves!$L48)</f>
        <v>134.05357367280001</v>
      </c>
      <c r="AE48" s="38">
        <f>SUMIFS('Pri flows'!$E$3:$E$1999,'Pri flows'!$B$3:$B$1999,reserves!AE$8,'Pri flows'!$C$3:$C$1999,reserves!$F48,'Pri flows'!$D$3:$D$1999,reserves!$L48)</f>
        <v>326.27827440359999</v>
      </c>
      <c r="AF48" s="38">
        <f>SUMIFS('Pri flows'!$E$3:$E$1999,'Pri flows'!$B$3:$B$1999,reserves!AF$8,'Pri flows'!$C$3:$C$1999,reserves!$F48,'Pri flows'!$D$3:$D$1999,reserves!$L48)</f>
        <v>1624.9002661548</v>
      </c>
      <c r="AG48" s="38">
        <f>SUMIFS('Pri flows'!$E$3:$E$1999,'Pri flows'!$B$3:$B$1999,reserves!AG$8,'Pri flows'!$C$3:$C$1999,reserves!$F48,'Pri flows'!$D$3:$D$1999,reserves!$L48)</f>
        <v>0</v>
      </c>
      <c r="AH48" s="38">
        <f>SUMIFS('Pri flows'!$E$3:$E$1999,'Pri flows'!$B$3:$B$1999,reserves!AH$8,'Pri flows'!$C$3:$C$1999,reserves!$F48,'Pri flows'!$D$3:$D$1999,reserves!$L48)</f>
        <v>15.640452914400001</v>
      </c>
      <c r="AI48" s="38">
        <f>SUMIFS('Pri flows'!$E$3:$E$1999,'Pri flows'!$B$3:$B$1999,reserves!AI$8,'Pri flows'!$C$3:$C$1999,reserves!$F48,'Pri flows'!$D$3:$D$1999,reserves!$L48)</f>
        <v>64.744210465199998</v>
      </c>
      <c r="AJ48" s="38">
        <f>SUMIFS('Pri flows'!$E$3:$E$1999,'Pri flows'!$B$3:$B$1999,reserves!AJ$8,'Pri flows'!$C$3:$C$1999,reserves!$F48,'Pri flows'!$D$3:$D$1999,reserves!$L48)</f>
        <v>0</v>
      </c>
      <c r="AK48" s="38">
        <f>SUMIFS('Pri flows'!$E$3:$E$1999,'Pri flows'!$B$3:$B$1999,reserves!AK$8,'Pri flows'!$C$3:$C$1999,reserves!$F48,'Pri flows'!$D$3:$D$1999,reserves!$L48)</f>
        <v>20.320499822399999</v>
      </c>
      <c r="AL48" s="38">
        <f>SUMIFS('Pri flows'!$E$3:$E$1999,'Pri flows'!$B$3:$B$1999,reserves!AL$8,'Pri flows'!$C$3:$C$1999,reserves!$F48,'Pri flows'!$D$3:$D$1999,reserves!$L48)</f>
        <v>0</v>
      </c>
      <c r="AM48" s="38">
        <f>SUMIFS('Pri flows'!$E$3:$E$1999,'Pri flows'!$B$3:$B$1999,reserves!AM$8,'Pri flows'!$C$3:$C$1999,reserves!$F48,'Pri flows'!$D$3:$D$1999,reserves!$L48)</f>
        <v>23.5252063332</v>
      </c>
      <c r="AN48" s="38">
        <f>SUMIFS('Pri flows'!$E$3:$E$1999,'Pri flows'!$B$3:$B$1999,reserves!AN$8,'Pri flows'!$C$3:$C$1999,reserves!$F48,'Pri flows'!$D$3:$D$1999,reserves!$L48)</f>
        <v>65.832481202400004</v>
      </c>
      <c r="AO48" s="38">
        <f>SUMIFS('Pri flows'!$E$3:$E$1999,'Pri flows'!$B$3:$B$1999,reserves!AO$8,'Pri flows'!$C$3:$C$1999,reserves!$F48,'Pri flows'!$D$3:$D$1999,reserves!$L48)</f>
        <v>18.966526383600002</v>
      </c>
      <c r="AP48" s="38">
        <f>SUMIFS('Pri flows'!$E$3:$E$1999,'Pri flows'!$B$3:$B$1999,reserves!AP$8,'Pri flows'!$C$3:$C$1999,reserves!$F48,'Pri flows'!$D$3:$D$1999,reserves!$L48)</f>
        <v>0</v>
      </c>
    </row>
    <row r="49" spans="1:42">
      <c r="A49" s="46" t="s">
        <v>113</v>
      </c>
      <c r="B49" s="47">
        <v>3571.32328767123</v>
      </c>
      <c r="C49" s="46" t="s">
        <v>3349</v>
      </c>
      <c r="D49" t="str">
        <f t="shared" si="10"/>
        <v>OILCRD</v>
      </c>
      <c r="F49" t="s">
        <v>1</v>
      </c>
      <c r="L49" t="s">
        <v>6</v>
      </c>
      <c r="M49" s="38">
        <f>SUMIFS('Pri flows'!$E$3:$E$1999,'Pri flows'!$B$3:$B$1999,reserves!M$8,'Pri flows'!$C$3:$C$1999,reserves!$F49,'Pri flows'!$D$3:$D$1999,reserves!$L49)</f>
        <v>351.00297800279998</v>
      </c>
      <c r="N49" s="38">
        <f>SUMIFS('Pri flows'!$E$3:$E$1999,'Pri flows'!$B$3:$B$1999,reserves!N$8,'Pri flows'!$C$3:$C$1999,reserves!$F49,'Pri flows'!$D$3:$D$1999,reserves!$L49)</f>
        <v>89.016798279599996</v>
      </c>
      <c r="O49" s="38">
        <f>SUMIFS('Pri flows'!$E$3:$E$1999,'Pri flows'!$B$3:$B$1999,reserves!O$8,'Pri flows'!$C$3:$C$1999,reserves!$F49,'Pri flows'!$D$3:$D$1999,reserves!$L49)</f>
        <v>299.80167552</v>
      </c>
      <c r="P49" s="38">
        <f>SUMIFS('Pri flows'!$E$3:$E$1999,'Pri flows'!$B$3:$B$1999,reserves!P$8,'Pri flows'!$C$3:$C$1999,reserves!$F49,'Pri flows'!$D$3:$D$1999,reserves!$L49)</f>
        <v>40.5843564276</v>
      </c>
      <c r="Q49" s="38">
        <f>SUMIFS('Pri flows'!$E$3:$E$1999,'Pri flows'!$B$3:$B$1999,reserves!Q$8,'Pri flows'!$C$3:$C$1999,reserves!$F49,'Pri flows'!$D$3:$D$1999,reserves!$L49)</f>
        <v>5566.6042656516001</v>
      </c>
      <c r="R49" s="38">
        <f>SUMIFS('Pri flows'!$E$3:$E$1999,'Pri flows'!$B$3:$B$1999,reserves!R$8,'Pri flows'!$C$3:$C$1999,reserves!$F49,'Pri flows'!$D$3:$D$1999,reserves!$L49)</f>
        <v>4001.1104209608002</v>
      </c>
      <c r="S49" s="38">
        <f>SUMIFS('Pri flows'!$E$3:$E$1999,'Pri flows'!$B$3:$B$1999,reserves!S$8,'Pri flows'!$C$3:$C$1999,reserves!$F49,'Pri flows'!$D$3:$D$1999,reserves!$L49)</f>
        <v>6.8885294795999998</v>
      </c>
      <c r="T49" s="38">
        <f>SUMIFS('Pri flows'!$E$3:$E$1999,'Pri flows'!$B$3:$B$1999,reserves!T$8,'Pri flows'!$C$3:$C$1999,reserves!$F49,'Pri flows'!$D$3:$D$1999,reserves!$L49)</f>
        <v>196.95784463640001</v>
      </c>
      <c r="U49" s="38">
        <f>SUMIFS('Pri flows'!$E$3:$E$1999,'Pri flows'!$B$3:$B$1999,reserves!U$8,'Pri flows'!$C$3:$C$1999,reserves!$F49,'Pri flows'!$D$3:$D$1999,reserves!$L49)</f>
        <v>87.463160535599997</v>
      </c>
      <c r="V49" s="38">
        <f>SUMIFS('Pri flows'!$E$3:$E$1999,'Pri flows'!$B$3:$B$1999,reserves!V$8,'Pri flows'!$C$3:$C$1999,reserves!$F49,'Pri flows'!$D$3:$D$1999,reserves!$L49)</f>
        <v>5127.6798860400004</v>
      </c>
      <c r="W49" s="38">
        <f>SUMIFS('Pri flows'!$E$3:$E$1999,'Pri flows'!$B$3:$B$1999,reserves!W$8,'Pri flows'!$C$3:$C$1999,reserves!$F49,'Pri flows'!$D$3:$D$1999,reserves!$L49)</f>
        <v>133.33742153279999</v>
      </c>
      <c r="X49" s="38">
        <f>SUMIFS('Pri flows'!$E$3:$E$1999,'Pri flows'!$B$3:$B$1999,reserves!X$8,'Pri flows'!$C$3:$C$1999,reserves!$F49,'Pri flows'!$D$3:$D$1999,reserves!$L49)</f>
        <v>421.85487137400003</v>
      </c>
      <c r="Y49" s="38">
        <f>SUMIFS('Pri flows'!$E$3:$E$1999,'Pri flows'!$B$3:$B$1999,reserves!Y$8,'Pri flows'!$C$3:$C$1999,reserves!$F49,'Pri flows'!$D$3:$D$1999,reserves!$L49)</f>
        <v>227.21135161320001</v>
      </c>
      <c r="Z49" s="38">
        <f>SUMIFS('Pri flows'!$E$3:$E$1999,'Pri flows'!$B$3:$B$1999,reserves!Z$8,'Pri flows'!$C$3:$C$1999,reserves!$F49,'Pri flows'!$D$3:$D$1999,reserves!$L49)</f>
        <v>202.47706024199999</v>
      </c>
      <c r="AA49" s="38">
        <f>SUMIFS('Pri flows'!$E$3:$E$1999,'Pri flows'!$B$3:$B$1999,reserves!AA$8,'Pri flows'!$C$3:$C$1999,reserves!$F49,'Pri flows'!$D$3:$D$1999,reserves!$L49)</f>
        <v>40.318909120800001</v>
      </c>
      <c r="AB49" s="38">
        <f>SUMIFS('Pri flows'!$E$3:$E$1999,'Pri flows'!$B$3:$B$1999,reserves!AB$8,'Pri flows'!$C$3:$C$1999,reserves!$F49,'Pri flows'!$D$3:$D$1999,reserves!$L49)</f>
        <v>249.45820648919999</v>
      </c>
      <c r="AC49" s="38">
        <f>SUMIFS('Pri flows'!$E$3:$E$1999,'Pri flows'!$B$3:$B$1999,reserves!AC$8,'Pri flows'!$C$3:$C$1999,reserves!$F49,'Pri flows'!$D$3:$D$1999,reserves!$L49)</f>
        <v>1196.7372353303999</v>
      </c>
      <c r="AD49" s="38">
        <f>SUMIFS('Pri flows'!$E$3:$E$1999,'Pri flows'!$B$3:$B$1999,reserves!AD$8,'Pri flows'!$C$3:$C$1999,reserves!$F49,'Pri flows'!$D$3:$D$1999,reserves!$L49)</f>
        <v>152.12956769639999</v>
      </c>
      <c r="AE49" s="38">
        <f>SUMIFS('Pri flows'!$E$3:$E$1999,'Pri flows'!$B$3:$B$1999,reserves!AE$8,'Pri flows'!$C$3:$C$1999,reserves!$F49,'Pri flows'!$D$3:$D$1999,reserves!$L49)</f>
        <v>798.13047949199995</v>
      </c>
      <c r="AF49" s="38">
        <f>SUMIFS('Pri flows'!$E$3:$E$1999,'Pri flows'!$B$3:$B$1999,reserves!AF$8,'Pri flows'!$C$3:$C$1999,reserves!$F49,'Pri flows'!$D$3:$D$1999,reserves!$L49)</f>
        <v>1744.5218774256</v>
      </c>
      <c r="AG49" s="38">
        <f>SUMIFS('Pri flows'!$E$3:$E$1999,'Pri flows'!$B$3:$B$1999,reserves!AG$8,'Pri flows'!$C$3:$C$1999,reserves!$F49,'Pri flows'!$D$3:$D$1999,reserves!$L49)</f>
        <v>151.38282260880001</v>
      </c>
      <c r="AH49" s="38">
        <f>SUMIFS('Pri flows'!$E$3:$E$1999,'Pri flows'!$B$3:$B$1999,reserves!AH$8,'Pri flows'!$C$3:$C$1999,reserves!$F49,'Pri flows'!$D$3:$D$1999,reserves!$L49)</f>
        <v>194.91396191999999</v>
      </c>
      <c r="AI49" s="38">
        <f>SUMIFS('Pri flows'!$E$3:$E$1999,'Pri flows'!$B$3:$B$1999,reserves!AI$8,'Pri flows'!$C$3:$C$1999,reserves!$F49,'Pri flows'!$D$3:$D$1999,reserves!$L49)</f>
        <v>250.09616176559999</v>
      </c>
      <c r="AJ49" s="38">
        <f>SUMIFS('Pri flows'!$E$3:$E$1999,'Pri flows'!$B$3:$B$1999,reserves!AJ$8,'Pri flows'!$C$3:$C$1999,reserves!$F49,'Pri flows'!$D$3:$D$1999,reserves!$L49)</f>
        <v>26.455438796399999</v>
      </c>
      <c r="AK49" s="38">
        <f>SUMIFS('Pri flows'!$E$3:$E$1999,'Pri flows'!$B$3:$B$1999,reserves!AK$8,'Pri flows'!$C$3:$C$1999,reserves!$F49,'Pri flows'!$D$3:$D$1999,reserves!$L49)</f>
        <v>543.96299804399996</v>
      </c>
      <c r="AL49" s="38">
        <f>SUMIFS('Pri flows'!$E$3:$E$1999,'Pri flows'!$B$3:$B$1999,reserves!AL$8,'Pri flows'!$C$3:$C$1999,reserves!$F49,'Pri flows'!$D$3:$D$1999,reserves!$L49)</f>
        <v>0</v>
      </c>
      <c r="AM49" s="38">
        <f>SUMIFS('Pri flows'!$E$3:$E$1999,'Pri flows'!$B$3:$B$1999,reserves!AM$8,'Pri flows'!$C$3:$C$1999,reserves!$F49,'Pri flows'!$D$3:$D$1999,reserves!$L49)</f>
        <v>0</v>
      </c>
      <c r="AN49" s="38">
        <f>SUMIFS('Pri flows'!$E$3:$E$1999,'Pri flows'!$B$3:$B$1999,reserves!AN$8,'Pri flows'!$C$3:$C$1999,reserves!$F49,'Pri flows'!$D$3:$D$1999,reserves!$L49)</f>
        <v>103.1710502376</v>
      </c>
      <c r="AO49" s="38">
        <f>SUMIFS('Pri flows'!$E$3:$E$1999,'Pri flows'!$B$3:$B$1999,reserves!AO$8,'Pri flows'!$C$3:$C$1999,reserves!$F49,'Pri flows'!$D$3:$D$1999,reserves!$L49)</f>
        <v>85.088549926799999</v>
      </c>
      <c r="AP49" s="38">
        <f>SUMIFS('Pri flows'!$E$3:$E$1999,'Pri flows'!$B$3:$B$1999,reserves!AP$8,'Pri flows'!$C$3:$C$1999,reserves!$F49,'Pri flows'!$D$3:$D$1999,reserves!$L49)</f>
        <v>0</v>
      </c>
    </row>
    <row r="50" spans="1:42">
      <c r="A50" s="46" t="s">
        <v>110</v>
      </c>
      <c r="B50" s="47">
        <v>34734.147380000002</v>
      </c>
      <c r="C50" s="46" t="s">
        <v>3350</v>
      </c>
      <c r="D50" t="str">
        <f t="shared" si="10"/>
        <v>COAHCO</v>
      </c>
      <c r="F50" t="s">
        <v>1</v>
      </c>
      <c r="L50" t="s">
        <v>39</v>
      </c>
      <c r="M50" s="38">
        <f>SUMIFS('Pri flows'!$E$3:$E$1999,'Pri flows'!$B$3:$B$1999,reserves!M$8,'Pri flows'!$C$3:$C$1999,reserves!$F50,'Pri flows'!$D$3:$D$1999,reserves!$L50)</f>
        <v>185.47048798200001</v>
      </c>
      <c r="N50" s="38">
        <f>SUMIFS('Pri flows'!$E$3:$E$1999,'Pri flows'!$B$3:$B$1999,reserves!N$8,'Pri flows'!$C$3:$C$1999,reserves!$F50,'Pri flows'!$D$3:$D$1999,reserves!$L50)</f>
        <v>27.260669293199999</v>
      </c>
      <c r="O50" s="38">
        <f>SUMIFS('Pri flows'!$E$3:$E$1999,'Pri flows'!$B$3:$B$1999,reserves!O$8,'Pri flows'!$C$3:$C$1999,reserves!$F50,'Pri flows'!$D$3:$D$1999,reserves!$L50)</f>
        <v>407.26437578999997</v>
      </c>
      <c r="P50" s="38">
        <f>SUMIFS('Pri flows'!$E$3:$E$1999,'Pri flows'!$B$3:$B$1999,reserves!P$8,'Pri flows'!$C$3:$C$1999,reserves!$F50,'Pri flows'!$D$3:$D$1999,reserves!$L50)</f>
        <v>786.48564054240001</v>
      </c>
      <c r="Q50" s="38">
        <f>SUMIFS('Pri flows'!$E$3:$E$1999,'Pri flows'!$B$3:$B$1999,reserves!Q$8,'Pri flows'!$C$3:$C$1999,reserves!$F50,'Pri flows'!$D$3:$D$1999,reserves!$L50)</f>
        <v>5784.7059694512</v>
      </c>
      <c r="R50" s="38">
        <f>SUMIFS('Pri flows'!$E$3:$E$1999,'Pri flows'!$B$3:$B$1999,reserves!R$8,'Pri flows'!$C$3:$C$1999,reserves!$F50,'Pri flows'!$D$3:$D$1999,reserves!$L50)</f>
        <v>2588.3076608351998</v>
      </c>
      <c r="S50" s="38">
        <f>SUMIFS('Pri flows'!$E$3:$E$1999,'Pri flows'!$B$3:$B$1999,reserves!S$8,'Pri flows'!$C$3:$C$1999,reserves!$F50,'Pri flows'!$D$3:$D$1999,reserves!$L50)</f>
        <v>181.78200091799999</v>
      </c>
      <c r="T50" s="38">
        <f>SUMIFS('Pri flows'!$E$3:$E$1999,'Pri flows'!$B$3:$B$1999,reserves!T$8,'Pri flows'!$C$3:$C$1999,reserves!$F50,'Pri flows'!$D$3:$D$1999,reserves!$L50)</f>
        <v>361.24058741760001</v>
      </c>
      <c r="U50" s="38">
        <f>SUMIFS('Pri flows'!$E$3:$E$1999,'Pri flows'!$B$3:$B$1999,reserves!U$8,'Pri flows'!$C$3:$C$1999,reserves!$F50,'Pri flows'!$D$3:$D$1999,reserves!$L50)</f>
        <v>916.12350092520001</v>
      </c>
      <c r="V50" s="38">
        <f>SUMIFS('Pri flows'!$E$3:$E$1999,'Pri flows'!$B$3:$B$1999,reserves!V$8,'Pri flows'!$C$3:$C$1999,reserves!$F50,'Pri flows'!$D$3:$D$1999,reserves!$L50)</f>
        <v>4457.4496318871998</v>
      </c>
      <c r="W50" s="38">
        <f>SUMIFS('Pri flows'!$E$3:$E$1999,'Pri flows'!$B$3:$B$1999,reserves!W$8,'Pri flows'!$C$3:$C$1999,reserves!$F50,'Pri flows'!$D$3:$D$1999,reserves!$L50)</f>
        <v>172.57846411439999</v>
      </c>
      <c r="X50" s="38">
        <f>SUMIFS('Pri flows'!$E$3:$E$1999,'Pri flows'!$B$3:$B$1999,reserves!X$8,'Pri flows'!$C$3:$C$1999,reserves!$F50,'Pri flows'!$D$3:$D$1999,reserves!$L50)</f>
        <v>1722.3854745204001</v>
      </c>
      <c r="Y50" s="38">
        <f>SUMIFS('Pri flows'!$E$3:$E$1999,'Pri flows'!$B$3:$B$1999,reserves!Y$8,'Pri flows'!$C$3:$C$1999,reserves!$F50,'Pri flows'!$D$3:$D$1999,reserves!$L50)</f>
        <v>2012.8335164568</v>
      </c>
      <c r="Z50" s="38">
        <f>SUMIFS('Pri flows'!$E$3:$E$1999,'Pri flows'!$B$3:$B$1999,reserves!Z$8,'Pri flows'!$C$3:$C$1999,reserves!$F50,'Pri flows'!$D$3:$D$1999,reserves!$L50)</f>
        <v>2636.7341867388</v>
      </c>
      <c r="AA50" s="38">
        <f>SUMIFS('Pri flows'!$E$3:$E$1999,'Pri flows'!$B$3:$B$1999,reserves!AA$8,'Pri flows'!$C$3:$C$1999,reserves!$F50,'Pri flows'!$D$3:$D$1999,reserves!$L50)</f>
        <v>700.63716966840002</v>
      </c>
      <c r="AB50" s="38">
        <f>SUMIFS('Pri flows'!$E$3:$E$1999,'Pri flows'!$B$3:$B$1999,reserves!AB$8,'Pri flows'!$C$3:$C$1999,reserves!$F50,'Pri flows'!$D$3:$D$1999,reserves!$L50)</f>
        <v>1576.4632816247999</v>
      </c>
      <c r="AC50" s="38">
        <f>SUMIFS('Pri flows'!$E$3:$E$1999,'Pri flows'!$B$3:$B$1999,reserves!AC$8,'Pri flows'!$C$3:$C$1999,reserves!$F50,'Pri flows'!$D$3:$D$1999,reserves!$L50)</f>
        <v>2942.6778518040001</v>
      </c>
      <c r="AD50" s="38">
        <f>SUMIFS('Pri flows'!$E$3:$E$1999,'Pri flows'!$B$3:$B$1999,reserves!AD$8,'Pri flows'!$C$3:$C$1999,reserves!$F50,'Pri flows'!$D$3:$D$1999,reserves!$L50)</f>
        <v>1983.4670500488</v>
      </c>
      <c r="AE50" s="38">
        <f>SUMIFS('Pri flows'!$E$3:$E$1999,'Pri flows'!$B$3:$B$1999,reserves!AE$8,'Pri flows'!$C$3:$C$1999,reserves!$F50,'Pri flows'!$D$3:$D$1999,reserves!$L50)</f>
        <v>3168.2384109792001</v>
      </c>
      <c r="AF50" s="38">
        <f>SUMIFS('Pri flows'!$E$3:$E$1999,'Pri flows'!$B$3:$B$1999,reserves!AF$8,'Pri flows'!$C$3:$C$1999,reserves!$F50,'Pri flows'!$D$3:$D$1999,reserves!$L50)</f>
        <v>1261.1998332539999</v>
      </c>
      <c r="AG50" s="38">
        <f>SUMIFS('Pri flows'!$E$3:$E$1999,'Pri flows'!$B$3:$B$1999,reserves!AG$8,'Pri flows'!$C$3:$C$1999,reserves!$F50,'Pri flows'!$D$3:$D$1999,reserves!$L50)</f>
        <v>167.102975448</v>
      </c>
      <c r="AH50" s="38">
        <f>SUMIFS('Pri flows'!$E$3:$E$1999,'Pri flows'!$B$3:$B$1999,reserves!AH$8,'Pri flows'!$C$3:$C$1999,reserves!$F50,'Pri flows'!$D$3:$D$1999,reserves!$L50)</f>
        <v>1717.4186988012</v>
      </c>
      <c r="AI50" s="38">
        <f>SUMIFS('Pri flows'!$E$3:$E$1999,'Pri flows'!$B$3:$B$1999,reserves!AI$8,'Pri flows'!$C$3:$C$1999,reserves!$F50,'Pri flows'!$D$3:$D$1999,reserves!$L50)</f>
        <v>1324.1444231016001</v>
      </c>
      <c r="AJ50" s="38">
        <f>SUMIFS('Pri flows'!$E$3:$E$1999,'Pri flows'!$B$3:$B$1999,reserves!AJ$8,'Pri flows'!$C$3:$C$1999,reserves!$F50,'Pri flows'!$D$3:$D$1999,reserves!$L50)</f>
        <v>0.95155915680000003</v>
      </c>
      <c r="AK50" s="38">
        <f>SUMIFS('Pri flows'!$E$3:$E$1999,'Pri flows'!$B$3:$B$1999,reserves!AK$8,'Pri flows'!$C$3:$C$1999,reserves!$F50,'Pri flows'!$D$3:$D$1999,reserves!$L50)</f>
        <v>313.55099274240001</v>
      </c>
      <c r="AL50" s="38">
        <f>SUMIFS('Pri flows'!$E$3:$E$1999,'Pri flows'!$B$3:$B$1999,reserves!AL$8,'Pri flows'!$C$3:$C$1999,reserves!$F50,'Pri flows'!$D$3:$D$1999,reserves!$L50)</f>
        <v>0</v>
      </c>
      <c r="AM50" s="38">
        <f>SUMIFS('Pri flows'!$E$3:$E$1999,'Pri flows'!$B$3:$B$1999,reserves!AM$8,'Pri flows'!$C$3:$C$1999,reserves!$F50,'Pri flows'!$D$3:$D$1999,reserves!$L50)</f>
        <v>139.70430085320001</v>
      </c>
      <c r="AN50" s="38">
        <f>SUMIFS('Pri flows'!$E$3:$E$1999,'Pri flows'!$B$3:$B$1999,reserves!AN$8,'Pri flows'!$C$3:$C$1999,reserves!$F50,'Pri flows'!$D$3:$D$1999,reserves!$L50)</f>
        <v>1658.6212013423999</v>
      </c>
      <c r="AO50" s="38">
        <f>SUMIFS('Pri flows'!$E$3:$E$1999,'Pri flows'!$B$3:$B$1999,reserves!AO$8,'Pri flows'!$C$3:$C$1999,reserves!$F50,'Pri flows'!$D$3:$D$1999,reserves!$L50)</f>
        <v>2654.7902850887999</v>
      </c>
      <c r="AP50" s="38">
        <f>SUMIFS('Pri flows'!$E$3:$E$1999,'Pri flows'!$B$3:$B$1999,reserves!AP$8,'Pri flows'!$C$3:$C$1999,reserves!$F50,'Pri flows'!$D$3:$D$1999,reserves!$L50)</f>
        <v>0</v>
      </c>
    </row>
    <row r="51" spans="1:42">
      <c r="A51" s="46" t="s">
        <v>111</v>
      </c>
      <c r="B51" s="47">
        <v>5356.5888000000004</v>
      </c>
      <c r="C51" s="46" t="s">
        <v>3350</v>
      </c>
      <c r="D51" t="str">
        <f t="shared" si="10"/>
        <v>GASNGA</v>
      </c>
      <c r="F51" t="s">
        <v>1</v>
      </c>
      <c r="L51" t="s">
        <v>20</v>
      </c>
      <c r="M51" s="38">
        <f>SUMIFS('Pri flows'!$E$3:$E$1999,'Pri flows'!$B$3:$B$1999,reserves!M$8,'Pri flows'!$C$3:$C$1999,reserves!$F51,'Pri flows'!$D$3:$D$1999,reserves!$L51)</f>
        <v>494.39520907560001</v>
      </c>
      <c r="N51" s="38">
        <f>SUMIFS('Pri flows'!$E$3:$E$1999,'Pri flows'!$B$3:$B$1999,reserves!N$8,'Pri flows'!$C$3:$C$1999,reserves!$F51,'Pri flows'!$D$3:$D$1999,reserves!$L51)</f>
        <v>307.89020886840001</v>
      </c>
      <c r="O51" s="38">
        <f>SUMIFS('Pri flows'!$E$3:$E$1999,'Pri flows'!$B$3:$B$1999,reserves!O$8,'Pri flows'!$C$3:$C$1999,reserves!$F51,'Pri flows'!$D$3:$D$1999,reserves!$L51)</f>
        <v>409.89334705919998</v>
      </c>
      <c r="P51" s="38">
        <f>SUMIFS('Pri flows'!$E$3:$E$1999,'Pri flows'!$B$3:$B$1999,reserves!P$8,'Pri flows'!$C$3:$C$1999,reserves!$F51,'Pri flows'!$D$3:$D$1999,reserves!$L51)</f>
        <v>36.9409193316</v>
      </c>
      <c r="Q51" s="38">
        <f>SUMIFS('Pri flows'!$E$3:$E$1999,'Pri flows'!$B$3:$B$1999,reserves!Q$8,'Pri flows'!$C$3:$C$1999,reserves!$F51,'Pri flows'!$D$3:$D$1999,reserves!$L51)</f>
        <v>12189.050614256401</v>
      </c>
      <c r="R51" s="38">
        <f>SUMIFS('Pri flows'!$E$3:$E$1999,'Pri flows'!$B$3:$B$1999,reserves!R$8,'Pri flows'!$C$3:$C$1999,reserves!$F51,'Pri flows'!$D$3:$D$1999,reserves!$L51)</f>
        <v>8481.3429897827991</v>
      </c>
      <c r="S51" s="38">
        <f>SUMIFS('Pri flows'!$E$3:$E$1999,'Pri flows'!$B$3:$B$1999,reserves!S$8,'Pri flows'!$C$3:$C$1999,reserves!$F51,'Pri flows'!$D$3:$D$1999,reserves!$L51)</f>
        <v>951.93631630439995</v>
      </c>
      <c r="T51" s="38">
        <f>SUMIFS('Pri flows'!$E$3:$E$1999,'Pri flows'!$B$3:$B$1999,reserves!T$8,'Pri flows'!$C$3:$C$1999,reserves!$F51,'Pri flows'!$D$3:$D$1999,reserves!$L51)</f>
        <v>372.01064474880002</v>
      </c>
      <c r="U51" s="38">
        <f>SUMIFS('Pri flows'!$E$3:$E$1999,'Pri flows'!$B$3:$B$1999,reserves!U$8,'Pri flows'!$C$3:$C$1999,reserves!$F51,'Pri flows'!$D$3:$D$1999,reserves!$L51)</f>
        <v>1806.0672261528</v>
      </c>
      <c r="V51" s="38">
        <f>SUMIFS('Pri flows'!$E$3:$E$1999,'Pri flows'!$B$3:$B$1999,reserves!V$8,'Pri flows'!$C$3:$C$1999,reserves!$F51,'Pri flows'!$D$3:$D$1999,reserves!$L51)</f>
        <v>21171.642768000002</v>
      </c>
      <c r="W51" s="38">
        <f>SUMIFS('Pri flows'!$E$3:$E$1999,'Pri flows'!$B$3:$B$1999,reserves!W$8,'Pri flows'!$C$3:$C$1999,reserves!$F51,'Pri flows'!$D$3:$D$1999,reserves!$L51)</f>
        <v>1415.6769104028001</v>
      </c>
      <c r="X51" s="38">
        <f>SUMIFS('Pri flows'!$E$3:$E$1999,'Pri flows'!$B$3:$B$1999,reserves!X$8,'Pri flows'!$C$3:$C$1999,reserves!$F51,'Pri flows'!$D$3:$D$1999,reserves!$L51)</f>
        <v>2451.8578056768001</v>
      </c>
      <c r="Y51" s="38">
        <f>SUMIFS('Pri flows'!$E$3:$E$1999,'Pri flows'!$B$3:$B$1999,reserves!Y$8,'Pri flows'!$C$3:$C$1999,reserves!$F51,'Pri flows'!$D$3:$D$1999,reserves!$L51)</f>
        <v>4050.7237204451999</v>
      </c>
      <c r="Z51" s="38">
        <f>SUMIFS('Pri flows'!$E$3:$E$1999,'Pri flows'!$B$3:$B$1999,reserves!Z$8,'Pri flows'!$C$3:$C$1999,reserves!$F51,'Pri flows'!$D$3:$D$1999,reserves!$L51)</f>
        <v>3604.040710578</v>
      </c>
      <c r="AA51" s="38">
        <f>SUMIFS('Pri flows'!$E$3:$E$1999,'Pri flows'!$B$3:$B$1999,reserves!AA$8,'Pri flows'!$C$3:$C$1999,reserves!$F51,'Pri flows'!$D$3:$D$1999,reserves!$L51)</f>
        <v>1012.8763039932001</v>
      </c>
      <c r="AB51" s="38">
        <f>SUMIFS('Pri flows'!$E$3:$E$1999,'Pri flows'!$B$3:$B$1999,reserves!AB$8,'Pri flows'!$C$3:$C$1999,reserves!$F51,'Pri flows'!$D$3:$D$1999,reserves!$L51)</f>
        <v>3288.2982964739999</v>
      </c>
      <c r="AC51" s="38">
        <f>SUMIFS('Pri flows'!$E$3:$E$1999,'Pri flows'!$B$3:$B$1999,reserves!AC$8,'Pri flows'!$C$3:$C$1999,reserves!$F51,'Pri flows'!$D$3:$D$1999,reserves!$L51)</f>
        <v>2391.9666993107999</v>
      </c>
      <c r="AD51" s="38">
        <f>SUMIFS('Pri flows'!$E$3:$E$1999,'Pri flows'!$B$3:$B$1999,reserves!AD$8,'Pri flows'!$C$3:$C$1999,reserves!$F51,'Pri flows'!$D$3:$D$1999,reserves!$L51)</f>
        <v>2072.8675685484</v>
      </c>
      <c r="AE51" s="38">
        <f>SUMIFS('Pri flows'!$E$3:$E$1999,'Pri flows'!$B$3:$B$1999,reserves!AE$8,'Pri flows'!$C$3:$C$1999,reserves!$F51,'Pri flows'!$D$3:$D$1999,reserves!$L51)</f>
        <v>3655.0474566516</v>
      </c>
      <c r="AF51" s="38">
        <f>SUMIFS('Pri flows'!$E$3:$E$1999,'Pri flows'!$B$3:$B$1999,reserves!AF$8,'Pri flows'!$C$3:$C$1999,reserves!$F51,'Pri flows'!$D$3:$D$1999,reserves!$L51)</f>
        <v>9711.1774945727993</v>
      </c>
      <c r="AG51" s="38">
        <f>SUMIFS('Pri flows'!$E$3:$E$1999,'Pri flows'!$B$3:$B$1999,reserves!AG$8,'Pri flows'!$C$3:$C$1999,reserves!$F51,'Pri flows'!$D$3:$D$1999,reserves!$L51)</f>
        <v>542.42888334839995</v>
      </c>
      <c r="AH51" s="38">
        <f>SUMIFS('Pri flows'!$E$3:$E$1999,'Pri flows'!$B$3:$B$1999,reserves!AH$8,'Pri flows'!$C$3:$C$1999,reserves!$F51,'Pri flows'!$D$3:$D$1999,reserves!$L51)</f>
        <v>17.5383251676</v>
      </c>
      <c r="AI51" s="38">
        <f>SUMIFS('Pri flows'!$E$3:$E$1999,'Pri flows'!$B$3:$B$1999,reserves!AI$8,'Pri flows'!$C$3:$C$1999,reserves!$F51,'Pri flows'!$D$3:$D$1999,reserves!$L51)</f>
        <v>1376.6967933840001</v>
      </c>
      <c r="AJ51" s="38">
        <f>SUMIFS('Pri flows'!$E$3:$E$1999,'Pri flows'!$B$3:$B$1999,reserves!AJ$8,'Pri flows'!$C$3:$C$1999,reserves!$F51,'Pri flows'!$D$3:$D$1999,reserves!$L51)</f>
        <v>148.7298986568</v>
      </c>
      <c r="AK51" s="38">
        <f>SUMIFS('Pri flows'!$E$3:$E$1999,'Pri flows'!$B$3:$B$1999,reserves!AK$8,'Pri flows'!$C$3:$C$1999,reserves!$F51,'Pri flows'!$D$3:$D$1999,reserves!$L51)</f>
        <v>0</v>
      </c>
      <c r="AL51" s="38">
        <f>SUMIFS('Pri flows'!$E$3:$E$1999,'Pri flows'!$B$3:$B$1999,reserves!AL$8,'Pri flows'!$C$3:$C$1999,reserves!$F51,'Pri flows'!$D$3:$D$1999,reserves!$L51)</f>
        <v>0</v>
      </c>
      <c r="AM51" s="38">
        <f>SUMIFS('Pri flows'!$E$3:$E$1999,'Pri flows'!$B$3:$B$1999,reserves!AM$8,'Pri flows'!$C$3:$C$1999,reserves!$F51,'Pri flows'!$D$3:$D$1999,reserves!$L51)</f>
        <v>770.1689189448</v>
      </c>
      <c r="AN51" s="38">
        <f>SUMIFS('Pri flows'!$E$3:$E$1999,'Pri flows'!$B$3:$B$1999,reserves!AN$8,'Pri flows'!$C$3:$C$1999,reserves!$F51,'Pri flows'!$D$3:$D$1999,reserves!$L51)</f>
        <v>1907.2905435360001</v>
      </c>
      <c r="AO51" s="38">
        <f>SUMIFS('Pri flows'!$E$3:$E$1999,'Pri flows'!$B$3:$B$1999,reserves!AO$8,'Pri flows'!$C$3:$C$1999,reserves!$F51,'Pri flows'!$D$3:$D$1999,reserves!$L51)</f>
        <v>14654.066678226</v>
      </c>
      <c r="AP51" s="38">
        <f>SUMIFS('Pri flows'!$E$3:$E$1999,'Pri flows'!$B$3:$B$1999,reserves!AP$8,'Pri flows'!$C$3:$C$1999,reserves!$F51,'Pri flows'!$D$3:$D$1999,reserves!$L51)</f>
        <v>0</v>
      </c>
    </row>
    <row r="52" spans="1:42">
      <c r="A52" s="46" t="s">
        <v>112</v>
      </c>
      <c r="B52" s="47">
        <v>81719</v>
      </c>
      <c r="C52" s="46" t="s">
        <v>3350</v>
      </c>
      <c r="D52" t="str">
        <f t="shared" si="10"/>
        <v>COABCO</v>
      </c>
      <c r="F52" t="s">
        <v>0</v>
      </c>
      <c r="L52" t="s">
        <v>15</v>
      </c>
      <c r="M52" s="38">
        <f>SUMIFS('Pri flows'!$E$3:$E$1999,'Pri flows'!$B$3:$B$1999,reserves!M$8,'Pri flows'!$C$3:$C$1999,reserves!$F52,'Pri flows'!$D$3:$D$1999,reserves!$L52)</f>
        <v>0</v>
      </c>
      <c r="N52" s="38">
        <f>SUMIFS('Pri flows'!$E$3:$E$1999,'Pri flows'!$B$3:$B$1999,reserves!N$8,'Pri flows'!$C$3:$C$1999,reserves!$F52,'Pri flows'!$D$3:$D$1999,reserves!$L52)</f>
        <v>0</v>
      </c>
      <c r="O52" s="38">
        <f>SUMIFS('Pri flows'!$E$3:$E$1999,'Pri flows'!$B$3:$B$1999,reserves!O$8,'Pri flows'!$C$3:$C$1999,reserves!$F52,'Pri flows'!$D$3:$D$1999,reserves!$L52)</f>
        <v>0</v>
      </c>
      <c r="P52" s="38">
        <f>SUMIFS('Pri flows'!$E$3:$E$1999,'Pri flows'!$B$3:$B$1999,reserves!P$8,'Pri flows'!$C$3:$C$1999,reserves!$F52,'Pri flows'!$D$3:$D$1999,reserves!$L52)</f>
        <v>-58.835233087200002</v>
      </c>
      <c r="Q52" s="38">
        <f>SUMIFS('Pri flows'!$E$3:$E$1999,'Pri flows'!$B$3:$B$1999,reserves!Q$8,'Pri flows'!$C$3:$C$1999,reserves!$F52,'Pri flows'!$D$3:$D$1999,reserves!$L52)</f>
        <v>0</v>
      </c>
      <c r="R52" s="38">
        <f>SUMIFS('Pri flows'!$E$3:$E$1999,'Pri flows'!$B$3:$B$1999,reserves!R$8,'Pri flows'!$C$3:$C$1999,reserves!$F52,'Pri flows'!$D$3:$D$1999,reserves!$L52)</f>
        <v>-8661.6042193367994</v>
      </c>
      <c r="S52" s="38">
        <f>SUMIFS('Pri flows'!$E$3:$E$1999,'Pri flows'!$B$3:$B$1999,reserves!S$8,'Pri flows'!$C$3:$C$1999,reserves!$F52,'Pri flows'!$D$3:$D$1999,reserves!$L52)</f>
        <v>-0.19102693679999999</v>
      </c>
      <c r="T52" s="38">
        <f>SUMIFS('Pri flows'!$E$3:$E$1999,'Pri flows'!$B$3:$B$1999,reserves!T$8,'Pri flows'!$C$3:$C$1999,reserves!$F52,'Pri flows'!$D$3:$D$1999,reserves!$L52)</f>
        <v>0</v>
      </c>
      <c r="U52" s="38">
        <f>SUMIFS('Pri flows'!$E$3:$E$1999,'Pri flows'!$B$3:$B$1999,reserves!U$8,'Pri flows'!$C$3:$C$1999,reserves!$F52,'Pri flows'!$D$3:$D$1999,reserves!$L52)</f>
        <v>-2.0306147472</v>
      </c>
      <c r="V52" s="38">
        <f>SUMIFS('Pri flows'!$E$3:$E$1999,'Pri flows'!$B$3:$B$1999,reserves!V$8,'Pri flows'!$C$3:$C$1999,reserves!$F52,'Pri flows'!$D$3:$D$1999,reserves!$L52)</f>
        <v>0</v>
      </c>
      <c r="W52" s="38">
        <f>SUMIFS('Pri flows'!$E$3:$E$1999,'Pri flows'!$B$3:$B$1999,reserves!W$8,'Pri flows'!$C$3:$C$1999,reserves!$F52,'Pri flows'!$D$3:$D$1999,reserves!$L52)</f>
        <v>0</v>
      </c>
      <c r="X52" s="38">
        <f>SUMIFS('Pri flows'!$E$3:$E$1999,'Pri flows'!$B$3:$B$1999,reserves!X$8,'Pri flows'!$C$3:$C$1999,reserves!$F52,'Pri flows'!$D$3:$D$1999,reserves!$L52)</f>
        <v>-15.5852834508</v>
      </c>
      <c r="Y52" s="38">
        <f>SUMIFS('Pri flows'!$E$3:$E$1999,'Pri flows'!$B$3:$B$1999,reserves!Y$8,'Pri flows'!$C$3:$C$1999,reserves!$F52,'Pri flows'!$D$3:$D$1999,reserves!$L52)</f>
        <v>-0.25669689480000002</v>
      </c>
      <c r="Z52" s="38">
        <f>SUMIFS('Pri flows'!$E$3:$E$1999,'Pri flows'!$B$3:$B$1999,reserves!Z$8,'Pri flows'!$C$3:$C$1999,reserves!$F52,'Pri flows'!$D$3:$D$1999,reserves!$L52)</f>
        <v>0</v>
      </c>
      <c r="AA52" s="38">
        <f>SUMIFS('Pri flows'!$E$3:$E$1999,'Pri flows'!$B$3:$B$1999,reserves!AA$8,'Pri flows'!$C$3:$C$1999,reserves!$F52,'Pri flows'!$D$3:$D$1999,reserves!$L52)</f>
        <v>-0.97092729359999996</v>
      </c>
      <c r="AB52" s="38">
        <f>SUMIFS('Pri flows'!$E$3:$E$1999,'Pri flows'!$B$3:$B$1999,reserves!AB$8,'Pri flows'!$C$3:$C$1999,reserves!$F52,'Pri flows'!$D$3:$D$1999,reserves!$L52)</f>
        <v>0</v>
      </c>
      <c r="AC52" s="38">
        <f>SUMIFS('Pri flows'!$E$3:$E$1999,'Pri flows'!$B$3:$B$1999,reserves!AC$8,'Pri flows'!$C$3:$C$1999,reserves!$F52,'Pri flows'!$D$3:$D$1999,reserves!$L52)</f>
        <v>-5.7603669120000003</v>
      </c>
      <c r="AD52" s="38">
        <f>SUMIFS('Pri flows'!$E$3:$E$1999,'Pri flows'!$B$3:$B$1999,reserves!AD$8,'Pri flows'!$C$3:$C$1999,reserves!$F52,'Pri flows'!$D$3:$D$1999,reserves!$L52)</f>
        <v>0</v>
      </c>
      <c r="AE52" s="38">
        <f>SUMIFS('Pri flows'!$E$3:$E$1999,'Pri flows'!$B$3:$B$1999,reserves!AE$8,'Pri flows'!$C$3:$C$1999,reserves!$F52,'Pri flows'!$D$3:$D$1999,reserves!$L52)</f>
        <v>-28.374948432</v>
      </c>
      <c r="AF52" s="38">
        <f>SUMIFS('Pri flows'!$E$3:$E$1999,'Pri flows'!$B$3:$B$1999,reserves!AF$8,'Pri flows'!$C$3:$C$1999,reserves!$F52,'Pri flows'!$D$3:$D$1999,reserves!$L52)</f>
        <v>-0.88453267560000004</v>
      </c>
      <c r="AG52" s="38">
        <f>SUMIFS('Pri flows'!$E$3:$E$1999,'Pri flows'!$B$3:$B$1999,reserves!AG$8,'Pri flows'!$C$3:$C$1999,reserves!$F52,'Pri flows'!$D$3:$D$1999,reserves!$L52)</f>
        <v>0</v>
      </c>
      <c r="AH52" s="38">
        <f>SUMIFS('Pri flows'!$E$3:$E$1999,'Pri flows'!$B$3:$B$1999,reserves!AH$8,'Pri flows'!$C$3:$C$1999,reserves!$F52,'Pri flows'!$D$3:$D$1999,reserves!$L52)</f>
        <v>0</v>
      </c>
      <c r="AI52" s="38">
        <f>SUMIFS('Pri flows'!$E$3:$E$1999,'Pri flows'!$B$3:$B$1999,reserves!AI$8,'Pri flows'!$C$3:$C$1999,reserves!$F52,'Pri flows'!$D$3:$D$1999,reserves!$L52)</f>
        <v>0</v>
      </c>
      <c r="AJ52" s="38">
        <f>SUMIFS('Pri flows'!$E$3:$E$1999,'Pri flows'!$B$3:$B$1999,reserves!AJ$8,'Pri flows'!$C$3:$C$1999,reserves!$F52,'Pri flows'!$D$3:$D$1999,reserves!$L52)</f>
        <v>0</v>
      </c>
      <c r="AK52" s="38">
        <f>SUMIFS('Pri flows'!$E$3:$E$1999,'Pri flows'!$B$3:$B$1999,reserves!AK$8,'Pri flows'!$C$3:$C$1999,reserves!$F52,'Pri flows'!$D$3:$D$1999,reserves!$L52)</f>
        <v>-183.03843866400001</v>
      </c>
      <c r="AL52" s="38">
        <f>SUMIFS('Pri flows'!$E$3:$E$1999,'Pri flows'!$B$3:$B$1999,reserves!AL$8,'Pri flows'!$C$3:$C$1999,reserves!$F52,'Pri flows'!$D$3:$D$1999,reserves!$L52)</f>
        <v>0</v>
      </c>
      <c r="AM52" s="38">
        <f>SUMIFS('Pri flows'!$E$3:$E$1999,'Pri flows'!$B$3:$B$1999,reserves!AM$8,'Pri flows'!$C$3:$C$1999,reserves!$F52,'Pri flows'!$D$3:$D$1999,reserves!$L52)</f>
        <v>0</v>
      </c>
      <c r="AN52" s="38">
        <f>SUMIFS('Pri flows'!$E$3:$E$1999,'Pri flows'!$B$3:$B$1999,reserves!AN$8,'Pri flows'!$C$3:$C$1999,reserves!$F52,'Pri flows'!$D$3:$D$1999,reserves!$L52)</f>
        <v>0</v>
      </c>
      <c r="AO52" s="38">
        <f>SUMIFS('Pri flows'!$E$3:$E$1999,'Pri flows'!$B$3:$B$1999,reserves!AO$8,'Pri flows'!$C$3:$C$1999,reserves!$F52,'Pri flows'!$D$3:$D$1999,reserves!$L52)</f>
        <v>-117.5487056568</v>
      </c>
      <c r="AP52" s="38">
        <f>SUMIFS('Pri flows'!$E$3:$E$1999,'Pri flows'!$B$3:$B$1999,reserves!AP$8,'Pri flows'!$C$3:$C$1999,reserves!$F52,'Pri flows'!$D$3:$D$1999,reserves!$L52)</f>
        <v>0</v>
      </c>
    </row>
    <row r="53" spans="1:42">
      <c r="A53" s="46" t="s">
        <v>113</v>
      </c>
      <c r="B53" s="47">
        <v>4478.9558904109599</v>
      </c>
      <c r="C53" s="46" t="s">
        <v>3350</v>
      </c>
      <c r="D53" t="str">
        <f t="shared" si="10"/>
        <v>OILCRD</v>
      </c>
      <c r="F53" t="s">
        <v>0</v>
      </c>
      <c r="L53" t="s">
        <v>118</v>
      </c>
      <c r="M53" s="38">
        <f>SUMIFS('Pri flows'!$E$3:$E$1999,'Pri flows'!$B$3:$B$1999,reserves!M$8,'Pri flows'!$C$3:$C$1999,reserves!$F53,'Pri flows'!$D$3:$D$1999,reserves!$L53)</f>
        <v>0</v>
      </c>
      <c r="N53" s="38">
        <f>SUMIFS('Pri flows'!$E$3:$E$1999,'Pri flows'!$B$3:$B$1999,reserves!N$8,'Pri flows'!$C$3:$C$1999,reserves!$F53,'Pri flows'!$D$3:$D$1999,reserves!$L53)</f>
        <v>-166.30222482720001</v>
      </c>
      <c r="O53" s="38">
        <f>SUMIFS('Pri flows'!$E$3:$E$1999,'Pri flows'!$B$3:$B$1999,reserves!O$8,'Pri flows'!$C$3:$C$1999,reserves!$F53,'Pri flows'!$D$3:$D$1999,reserves!$L53)</f>
        <v>0</v>
      </c>
      <c r="P53" s="38">
        <f>SUMIFS('Pri flows'!$E$3:$E$1999,'Pri flows'!$B$3:$B$1999,reserves!P$8,'Pri flows'!$C$3:$C$1999,reserves!$F53,'Pri flows'!$D$3:$D$1999,reserves!$L53)</f>
        <v>-38.757915169199997</v>
      </c>
      <c r="Q53" s="38">
        <f>SUMIFS('Pri flows'!$E$3:$E$1999,'Pri flows'!$B$3:$B$1999,reserves!Q$8,'Pri flows'!$C$3:$C$1999,reserves!$F53,'Pri flows'!$D$3:$D$1999,reserves!$L53)</f>
        <v>0</v>
      </c>
      <c r="R53" s="38">
        <f>SUMIFS('Pri flows'!$E$3:$E$1999,'Pri flows'!$B$3:$B$1999,reserves!R$8,'Pri flows'!$C$3:$C$1999,reserves!$F53,'Pri flows'!$D$3:$D$1999,reserves!$L53)</f>
        <v>-835.89859327320005</v>
      </c>
      <c r="S53" s="38">
        <f>SUMIFS('Pri flows'!$E$3:$E$1999,'Pri flows'!$B$3:$B$1999,reserves!S$8,'Pri flows'!$C$3:$C$1999,reserves!$F53,'Pri flows'!$D$3:$D$1999,reserves!$L53)</f>
        <v>-5258.8285866972001</v>
      </c>
      <c r="T53" s="38">
        <f>SUMIFS('Pri flows'!$E$3:$E$1999,'Pri flows'!$B$3:$B$1999,reserves!T$8,'Pri flows'!$C$3:$C$1999,reserves!$F53,'Pri flows'!$D$3:$D$1999,reserves!$L53)</f>
        <v>0</v>
      </c>
      <c r="U53" s="38">
        <f>SUMIFS('Pri flows'!$E$3:$E$1999,'Pri flows'!$B$3:$B$1999,reserves!U$8,'Pri flows'!$C$3:$C$1999,reserves!$F53,'Pri flows'!$D$3:$D$1999,reserves!$L53)</f>
        <v>-838.96075599120002</v>
      </c>
      <c r="V53" s="38">
        <f>SUMIFS('Pri flows'!$E$3:$E$1999,'Pri flows'!$B$3:$B$1999,reserves!V$8,'Pri flows'!$C$3:$C$1999,reserves!$F53,'Pri flows'!$D$3:$D$1999,reserves!$L53)</f>
        <v>-37.362764552400002</v>
      </c>
      <c r="W53" s="38">
        <f>SUMIFS('Pri flows'!$E$3:$E$1999,'Pri flows'!$B$3:$B$1999,reserves!W$8,'Pri flows'!$C$3:$C$1999,reserves!$F53,'Pri flows'!$D$3:$D$1999,reserves!$L53)</f>
        <v>0</v>
      </c>
      <c r="X53" s="38">
        <f>SUMIFS('Pri flows'!$E$3:$E$1999,'Pri flows'!$B$3:$B$1999,reserves!X$8,'Pri flows'!$C$3:$C$1999,reserves!$F53,'Pri flows'!$D$3:$D$1999,reserves!$L53)</f>
        <v>-101.2526333568</v>
      </c>
      <c r="Y53" s="38">
        <f>SUMIFS('Pri flows'!$E$3:$E$1999,'Pri flows'!$B$3:$B$1999,reserves!Y$8,'Pri flows'!$C$3:$C$1999,reserves!$F53,'Pri flows'!$D$3:$D$1999,reserves!$L53)</f>
        <v>-3.1141418399999999E-2</v>
      </c>
      <c r="Z53" s="38">
        <f>SUMIFS('Pri flows'!$E$3:$E$1999,'Pri flows'!$B$3:$B$1999,reserves!Z$8,'Pri flows'!$C$3:$C$1999,reserves!$F53,'Pri flows'!$D$3:$D$1999,reserves!$L53)</f>
        <v>0</v>
      </c>
      <c r="AA53" s="38">
        <f>SUMIFS('Pri flows'!$E$3:$E$1999,'Pri flows'!$B$3:$B$1999,reserves!AA$8,'Pri flows'!$C$3:$C$1999,reserves!$F53,'Pri flows'!$D$3:$D$1999,reserves!$L53)</f>
        <v>0</v>
      </c>
      <c r="AB53" s="38">
        <f>SUMIFS('Pri flows'!$E$3:$E$1999,'Pri flows'!$B$3:$B$1999,reserves!AB$8,'Pri flows'!$C$3:$C$1999,reserves!$F53,'Pri flows'!$D$3:$D$1999,reserves!$L53)</f>
        <v>0</v>
      </c>
      <c r="AC53" s="38">
        <f>SUMIFS('Pri flows'!$E$3:$E$1999,'Pri flows'!$B$3:$B$1999,reserves!AC$8,'Pri flows'!$C$3:$C$1999,reserves!$F53,'Pri flows'!$D$3:$D$1999,reserves!$L53)</f>
        <v>-1.0990601207999999</v>
      </c>
      <c r="AD53" s="38">
        <f>SUMIFS('Pri flows'!$E$3:$E$1999,'Pri flows'!$B$3:$B$1999,reserves!AD$8,'Pri flows'!$C$3:$C$1999,reserves!$F53,'Pri flows'!$D$3:$D$1999,reserves!$L53)</f>
        <v>0</v>
      </c>
      <c r="AE53" s="38">
        <f>SUMIFS('Pri flows'!$E$3:$E$1999,'Pri flows'!$B$3:$B$1999,reserves!AE$8,'Pri flows'!$C$3:$C$1999,reserves!$F53,'Pri flows'!$D$3:$D$1999,reserves!$L53)</f>
        <v>-0.35234852760000002</v>
      </c>
      <c r="AF53" s="38">
        <f>SUMIFS('Pri flows'!$E$3:$E$1999,'Pri flows'!$B$3:$B$1999,reserves!AF$8,'Pri flows'!$C$3:$C$1999,reserves!$F53,'Pri flows'!$D$3:$D$1999,reserves!$L53)</f>
        <v>-3.3498586800000001E-2</v>
      </c>
      <c r="AG53" s="38">
        <f>SUMIFS('Pri flows'!$E$3:$E$1999,'Pri flows'!$B$3:$B$1999,reserves!AG$8,'Pri flows'!$C$3:$C$1999,reserves!$F53,'Pri flows'!$D$3:$D$1999,reserves!$L53)</f>
        <v>-55.296302705999999</v>
      </c>
      <c r="AH53" s="38">
        <f>SUMIFS('Pri flows'!$E$3:$E$1999,'Pri flows'!$B$3:$B$1999,reserves!AH$8,'Pri flows'!$C$3:$C$1999,reserves!$F53,'Pri flows'!$D$3:$D$1999,reserves!$L53)</f>
        <v>0</v>
      </c>
      <c r="AI53" s="38">
        <f>SUMIFS('Pri flows'!$E$3:$E$1999,'Pri flows'!$B$3:$B$1999,reserves!AI$8,'Pri flows'!$C$3:$C$1999,reserves!$F53,'Pri flows'!$D$3:$D$1999,reserves!$L53)</f>
        <v>0</v>
      </c>
      <c r="AJ53" s="38">
        <f>SUMIFS('Pri flows'!$E$3:$E$1999,'Pri flows'!$B$3:$B$1999,reserves!AJ$8,'Pri flows'!$C$3:$C$1999,reserves!$F53,'Pri flows'!$D$3:$D$1999,reserves!$L53)</f>
        <v>0</v>
      </c>
      <c r="AK53" s="38">
        <f>SUMIFS('Pri flows'!$E$3:$E$1999,'Pri flows'!$B$3:$B$1999,reserves!AK$8,'Pri flows'!$C$3:$C$1999,reserves!$F53,'Pri flows'!$D$3:$D$1999,reserves!$L53)</f>
        <v>-700.30199958119999</v>
      </c>
      <c r="AL53" s="38">
        <f>SUMIFS('Pri flows'!$E$3:$E$1999,'Pri flows'!$B$3:$B$1999,reserves!AL$8,'Pri flows'!$C$3:$C$1999,reserves!$F53,'Pri flows'!$D$3:$D$1999,reserves!$L53)</f>
        <v>0</v>
      </c>
      <c r="AM53" s="38">
        <f>SUMIFS('Pri flows'!$E$3:$E$1999,'Pri flows'!$B$3:$B$1999,reserves!AM$8,'Pri flows'!$C$3:$C$1999,reserves!$F53,'Pri flows'!$D$3:$D$1999,reserves!$L53)</f>
        <v>-41.5218311892</v>
      </c>
      <c r="AN53" s="38">
        <f>SUMIFS('Pri flows'!$E$3:$E$1999,'Pri flows'!$B$3:$B$1999,reserves!AN$8,'Pri flows'!$C$3:$C$1999,reserves!$F53,'Pri flows'!$D$3:$D$1999,reserves!$L53)</f>
        <v>-9.2218456800000001E-2</v>
      </c>
      <c r="AO53" s="38">
        <f>SUMIFS('Pri flows'!$E$3:$E$1999,'Pri flows'!$B$3:$B$1999,reserves!AO$8,'Pri flows'!$C$3:$C$1999,reserves!$F53,'Pri flows'!$D$3:$D$1999,reserves!$L53)</f>
        <v>-1324.3823547587999</v>
      </c>
      <c r="AP53" s="38">
        <f>SUMIFS('Pri flows'!$E$3:$E$1999,'Pri flows'!$B$3:$B$1999,reserves!AP$8,'Pri flows'!$C$3:$C$1999,reserves!$F53,'Pri flows'!$D$3:$D$1999,reserves!$L53)</f>
        <v>0</v>
      </c>
    </row>
    <row r="54" spans="1:42">
      <c r="A54" s="46" t="s">
        <v>110</v>
      </c>
      <c r="B54" s="47">
        <v>25172</v>
      </c>
      <c r="C54" s="46" t="s">
        <v>3351</v>
      </c>
      <c r="D54" t="str">
        <f t="shared" si="10"/>
        <v>COAHCO</v>
      </c>
      <c r="F54" t="s">
        <v>0</v>
      </c>
      <c r="L54" t="s">
        <v>6</v>
      </c>
      <c r="M54" s="38">
        <f>SUMIFS('Pri flows'!$E$3:$E$1999,'Pri flows'!$B$3:$B$1999,reserves!M$8,'Pri flows'!$C$3:$C$1999,reserves!$F54,'Pri flows'!$D$3:$D$1999,reserves!$L54)</f>
        <v>0</v>
      </c>
      <c r="N54" s="38">
        <f>SUMIFS('Pri flows'!$E$3:$E$1999,'Pri flows'!$B$3:$B$1999,reserves!N$8,'Pri flows'!$C$3:$C$1999,reserves!$F54,'Pri flows'!$D$3:$D$1999,reserves!$L54)</f>
        <v>-138.32068487039999</v>
      </c>
      <c r="O54" s="38">
        <f>SUMIFS('Pri flows'!$E$3:$E$1999,'Pri flows'!$B$3:$B$1999,reserves!O$8,'Pri flows'!$C$3:$C$1999,reserves!$F54,'Pri flows'!$D$3:$D$1999,reserves!$L54)</f>
        <v>-1.5151694255999999</v>
      </c>
      <c r="P54" s="38">
        <f>SUMIFS('Pri flows'!$E$3:$E$1999,'Pri flows'!$B$3:$B$1999,reserves!P$8,'Pri flows'!$C$3:$C$1999,reserves!$F54,'Pri flows'!$D$3:$D$1999,reserves!$L54)</f>
        <v>-381.36274596359999</v>
      </c>
      <c r="Q54" s="38">
        <f>SUMIFS('Pri flows'!$E$3:$E$1999,'Pri flows'!$B$3:$B$1999,reserves!Q$8,'Pri flows'!$C$3:$C$1999,reserves!$F54,'Pri flows'!$D$3:$D$1999,reserves!$L54)</f>
        <v>-8.8915071600000006E-2</v>
      </c>
      <c r="R54" s="38">
        <f>SUMIFS('Pri flows'!$E$3:$E$1999,'Pri flows'!$B$3:$B$1999,reserves!R$8,'Pri flows'!$C$3:$C$1999,reserves!$F54,'Pri flows'!$D$3:$D$1999,reserves!$L54)</f>
        <v>-2047.7423556612</v>
      </c>
      <c r="S54" s="38">
        <f>SUMIFS('Pri flows'!$E$3:$E$1999,'Pri flows'!$B$3:$B$1999,reserves!S$8,'Pri flows'!$C$3:$C$1999,reserves!$F54,'Pri flows'!$D$3:$D$1999,reserves!$L54)</f>
        <v>-5393.9582768268001</v>
      </c>
      <c r="T54" s="38">
        <f>SUMIFS('Pri flows'!$E$3:$E$1999,'Pri flows'!$B$3:$B$1999,reserves!T$8,'Pri flows'!$C$3:$C$1999,reserves!$F54,'Pri flows'!$D$3:$D$1999,reserves!$L54)</f>
        <v>0</v>
      </c>
      <c r="U54" s="38">
        <f>SUMIFS('Pri flows'!$E$3:$E$1999,'Pri flows'!$B$3:$B$1999,reserves!U$8,'Pri flows'!$C$3:$C$1999,reserves!$F54,'Pri flows'!$D$3:$D$1999,reserves!$L54)</f>
        <v>-46.046066335200003</v>
      </c>
      <c r="V54" s="38">
        <f>SUMIFS('Pri flows'!$E$3:$E$1999,'Pri flows'!$B$3:$B$1999,reserves!V$8,'Pri flows'!$C$3:$C$1999,reserves!$F54,'Pri flows'!$D$3:$D$1999,reserves!$L54)</f>
        <v>-125.715913164</v>
      </c>
      <c r="W54" s="38">
        <f>SUMIFS('Pri flows'!$E$3:$E$1999,'Pri flows'!$B$3:$B$1999,reserves!W$8,'Pri flows'!$C$3:$C$1999,reserves!$F54,'Pri flows'!$D$3:$D$1999,reserves!$L54)</f>
        <v>-1.1479493843999999</v>
      </c>
      <c r="X54" s="38">
        <f>SUMIFS('Pri flows'!$E$3:$E$1999,'Pri flows'!$B$3:$B$1999,reserves!X$8,'Pri flows'!$C$3:$C$1999,reserves!$F54,'Pri flows'!$D$3:$D$1999,reserves!$L54)</f>
        <v>-62.571981394799998</v>
      </c>
      <c r="Y54" s="38">
        <f>SUMIFS('Pri flows'!$E$3:$E$1999,'Pri flows'!$B$3:$B$1999,reserves!Y$8,'Pri flows'!$C$3:$C$1999,reserves!$F54,'Pri flows'!$D$3:$D$1999,reserves!$L54)</f>
        <v>-2.2956517476</v>
      </c>
      <c r="Z54" s="38">
        <f>SUMIFS('Pri flows'!$E$3:$E$1999,'Pri flows'!$B$3:$B$1999,reserves!Z$8,'Pri flows'!$C$3:$C$1999,reserves!$F54,'Pri flows'!$D$3:$D$1999,reserves!$L54)</f>
        <v>0</v>
      </c>
      <c r="AA54" s="38">
        <f>SUMIFS('Pri flows'!$E$3:$E$1999,'Pri flows'!$B$3:$B$1999,reserves!AA$8,'Pri flows'!$C$3:$C$1999,reserves!$F54,'Pri flows'!$D$3:$D$1999,reserves!$L54)</f>
        <v>0</v>
      </c>
      <c r="AB54" s="38">
        <f>SUMIFS('Pri flows'!$E$3:$E$1999,'Pri flows'!$B$3:$B$1999,reserves!AB$8,'Pri flows'!$C$3:$C$1999,reserves!$F54,'Pri flows'!$D$3:$D$1999,reserves!$L54)</f>
        <v>-37.840549608000003</v>
      </c>
      <c r="AC54" s="38">
        <f>SUMIFS('Pri flows'!$E$3:$E$1999,'Pri flows'!$B$3:$B$1999,reserves!AC$8,'Pri flows'!$C$3:$C$1999,reserves!$F54,'Pri flows'!$D$3:$D$1999,reserves!$L54)</f>
        <v>-82.020153063600006</v>
      </c>
      <c r="AD54" s="38">
        <f>SUMIFS('Pri flows'!$E$3:$E$1999,'Pri flows'!$B$3:$B$1999,reserves!AD$8,'Pri flows'!$C$3:$C$1999,reserves!$F54,'Pri flows'!$D$3:$D$1999,reserves!$L54)</f>
        <v>0</v>
      </c>
      <c r="AE54" s="38">
        <f>SUMIFS('Pri flows'!$E$3:$E$1999,'Pri flows'!$B$3:$B$1999,reserves!AE$8,'Pri flows'!$C$3:$C$1999,reserves!$F54,'Pri flows'!$D$3:$D$1999,reserves!$L54)</f>
        <v>-12.3148609272</v>
      </c>
      <c r="AF54" s="38">
        <f>SUMIFS('Pri flows'!$E$3:$E$1999,'Pri flows'!$B$3:$B$1999,reserves!AF$8,'Pri flows'!$C$3:$C$1999,reserves!$F54,'Pri flows'!$D$3:$D$1999,reserves!$L54)</f>
        <v>-16.0368005232</v>
      </c>
      <c r="AG54" s="38">
        <f>SUMIFS('Pri flows'!$E$3:$E$1999,'Pri flows'!$B$3:$B$1999,reserves!AG$8,'Pri flows'!$C$3:$C$1999,reserves!$F54,'Pri flows'!$D$3:$D$1999,reserves!$L54)</f>
        <v>-2029.649438592</v>
      </c>
      <c r="AH54" s="38">
        <f>SUMIFS('Pri flows'!$E$3:$E$1999,'Pri flows'!$B$3:$B$1999,reserves!AH$8,'Pri flows'!$C$3:$C$1999,reserves!$F54,'Pri flows'!$D$3:$D$1999,reserves!$L54)</f>
        <v>-0.12750062039999999</v>
      </c>
      <c r="AI54" s="38">
        <f>SUMIFS('Pri flows'!$E$3:$E$1999,'Pri flows'!$B$3:$B$1999,reserves!AI$8,'Pri flows'!$C$3:$C$1999,reserves!$F54,'Pri flows'!$D$3:$D$1999,reserves!$L54)</f>
        <v>-4.2120045360000002</v>
      </c>
      <c r="AJ54" s="38">
        <f>SUMIFS('Pri flows'!$E$3:$E$1999,'Pri flows'!$B$3:$B$1999,reserves!AJ$8,'Pri flows'!$C$3:$C$1999,reserves!$F54,'Pri flows'!$D$3:$D$1999,reserves!$L54)</f>
        <v>-2.2168352375999998</v>
      </c>
      <c r="AK54" s="38">
        <f>SUMIFS('Pri flows'!$E$3:$E$1999,'Pri flows'!$B$3:$B$1999,reserves!AK$8,'Pri flows'!$C$3:$C$1999,reserves!$F54,'Pri flows'!$D$3:$D$1999,reserves!$L54)</f>
        <v>-4791.4943784227999</v>
      </c>
      <c r="AL54" s="38">
        <f>SUMIFS('Pri flows'!$E$3:$E$1999,'Pri flows'!$B$3:$B$1999,reserves!AL$8,'Pri flows'!$C$3:$C$1999,reserves!$F54,'Pri flows'!$D$3:$D$1999,reserves!$L54)</f>
        <v>0</v>
      </c>
      <c r="AM54" s="38">
        <f>SUMIFS('Pri flows'!$E$3:$E$1999,'Pri flows'!$B$3:$B$1999,reserves!AM$8,'Pri flows'!$C$3:$C$1999,reserves!$F54,'Pri flows'!$D$3:$D$1999,reserves!$L54)</f>
        <v>-2131.7957109143999</v>
      </c>
      <c r="AN54" s="38">
        <f>SUMIFS('Pri flows'!$E$3:$E$1999,'Pri flows'!$B$3:$B$1999,reserves!AN$8,'Pri flows'!$C$3:$C$1999,reserves!$F54,'Pri flows'!$D$3:$D$1999,reserves!$L54)</f>
        <v>-19.813168519200001</v>
      </c>
      <c r="AO54" s="38">
        <f>SUMIFS('Pri flows'!$E$3:$E$1999,'Pri flows'!$B$3:$B$1999,reserves!AO$8,'Pri flows'!$C$3:$C$1999,reserves!$F54,'Pri flows'!$D$3:$D$1999,reserves!$L54)</f>
        <v>-867.45465141119996</v>
      </c>
      <c r="AP54" s="38">
        <f>SUMIFS('Pri flows'!$E$3:$E$1999,'Pri flows'!$B$3:$B$1999,reserves!AP$8,'Pri flows'!$C$3:$C$1999,reserves!$F54,'Pri flows'!$D$3:$D$1999,reserves!$L54)</f>
        <v>0</v>
      </c>
    </row>
    <row r="55" spans="1:42">
      <c r="A55" s="46" t="s">
        <v>111</v>
      </c>
      <c r="B55" s="47">
        <v>96.084000000000003</v>
      </c>
      <c r="C55" s="46" t="s">
        <v>3351</v>
      </c>
      <c r="D55" t="str">
        <f t="shared" si="10"/>
        <v>GASNGA</v>
      </c>
      <c r="F55" t="s">
        <v>0</v>
      </c>
      <c r="L55" t="s">
        <v>39</v>
      </c>
      <c r="M55" s="38">
        <f>SUMIFS('Pri flows'!$E$3:$E$1999,'Pri flows'!$B$3:$B$1999,reserves!M$8,'Pri flows'!$C$3:$C$1999,reserves!$F55,'Pri flows'!$D$3:$D$1999,reserves!$L55)</f>
        <v>-1891.8585304595999</v>
      </c>
      <c r="N55" s="38">
        <f>SUMIFS('Pri flows'!$E$3:$E$1999,'Pri flows'!$B$3:$B$1999,reserves!N$8,'Pri flows'!$C$3:$C$1999,reserves!$F55,'Pri flows'!$D$3:$D$1999,reserves!$L55)</f>
        <v>-1472.8530779352</v>
      </c>
      <c r="O55" s="38">
        <f>SUMIFS('Pri flows'!$E$3:$E$1999,'Pri flows'!$B$3:$B$1999,reserves!O$8,'Pri flows'!$C$3:$C$1999,reserves!$F55,'Pri flows'!$D$3:$D$1999,reserves!$L55)</f>
        <v>-9.6606223199999999</v>
      </c>
      <c r="P55" s="38">
        <f>SUMIFS('Pri flows'!$E$3:$E$1999,'Pri flows'!$B$3:$B$1999,reserves!P$8,'Pri flows'!$C$3:$C$1999,reserves!$F55,'Pri flows'!$D$3:$D$1999,reserves!$L55)</f>
        <v>-3996.5829326712001</v>
      </c>
      <c r="Q55" s="38">
        <f>SUMIFS('Pri flows'!$E$3:$E$1999,'Pri flows'!$B$3:$B$1999,reserves!Q$8,'Pri flows'!$C$3:$C$1999,reserves!$F55,'Pri flows'!$D$3:$D$1999,reserves!$L55)</f>
        <v>0</v>
      </c>
      <c r="R55" s="38">
        <f>SUMIFS('Pri flows'!$E$3:$E$1999,'Pri flows'!$B$3:$B$1999,reserves!R$8,'Pri flows'!$C$3:$C$1999,reserves!$F55,'Pri flows'!$D$3:$D$1999,reserves!$L55)</f>
        <v>-3429.6749182908002</v>
      </c>
      <c r="S55" s="38">
        <f>SUMIFS('Pri flows'!$E$3:$E$1999,'Pri flows'!$B$3:$B$1999,reserves!S$8,'Pri flows'!$C$3:$C$1999,reserves!$F55,'Pri flows'!$D$3:$D$1999,reserves!$L55)</f>
        <v>-3686.0909123052002</v>
      </c>
      <c r="T55" s="38">
        <f>SUMIFS('Pri flows'!$E$3:$E$1999,'Pri flows'!$B$3:$B$1999,reserves!T$8,'Pri flows'!$C$3:$C$1999,reserves!$F55,'Pri flows'!$D$3:$D$1999,reserves!$L55)</f>
        <v>0</v>
      </c>
      <c r="U55" s="38">
        <f>SUMIFS('Pri flows'!$E$3:$E$1999,'Pri flows'!$B$3:$B$1999,reserves!U$8,'Pri flows'!$C$3:$C$1999,reserves!$F55,'Pri flows'!$D$3:$D$1999,reserves!$L55)</f>
        <v>-2692.6001998811998</v>
      </c>
      <c r="V55" s="38">
        <f>SUMIFS('Pri flows'!$E$3:$E$1999,'Pri flows'!$B$3:$B$1999,reserves!V$8,'Pri flows'!$C$3:$C$1999,reserves!$F55,'Pri flows'!$D$3:$D$1999,reserves!$L55)</f>
        <v>-125.91934558920001</v>
      </c>
      <c r="W55" s="38">
        <f>SUMIFS('Pri flows'!$E$3:$E$1999,'Pri flows'!$B$3:$B$1999,reserves!W$8,'Pri flows'!$C$3:$C$1999,reserves!$F55,'Pri flows'!$D$3:$D$1999,reserves!$L55)</f>
        <v>-50.377214638799998</v>
      </c>
      <c r="X55" s="38">
        <f>SUMIFS('Pri flows'!$E$3:$E$1999,'Pri flows'!$B$3:$B$1999,reserves!X$8,'Pri flows'!$C$3:$C$1999,reserves!$F55,'Pri flows'!$D$3:$D$1999,reserves!$L55)</f>
        <v>-64.202505533999997</v>
      </c>
      <c r="Y55" s="38">
        <f>SUMIFS('Pri flows'!$E$3:$E$1999,'Pri flows'!$B$3:$B$1999,reserves!Y$8,'Pri flows'!$C$3:$C$1999,reserves!$F55,'Pri flows'!$D$3:$D$1999,reserves!$L55)</f>
        <v>-882.0156384288</v>
      </c>
      <c r="Z55" s="38">
        <f>SUMIFS('Pri flows'!$E$3:$E$1999,'Pri flows'!$B$3:$B$1999,reserves!Z$8,'Pri flows'!$C$3:$C$1999,reserves!$F55,'Pri flows'!$D$3:$D$1999,reserves!$L55)</f>
        <v>-11.730073824</v>
      </c>
      <c r="AA55" s="38">
        <f>SUMIFS('Pri flows'!$E$3:$E$1999,'Pri flows'!$B$3:$B$1999,reserves!AA$8,'Pri flows'!$C$3:$C$1999,reserves!$F55,'Pri flows'!$D$3:$D$1999,reserves!$L55)</f>
        <v>-3.2802489432000002</v>
      </c>
      <c r="AB55" s="38">
        <f>SUMIFS('Pri flows'!$E$3:$E$1999,'Pri flows'!$B$3:$B$1999,reserves!AB$8,'Pri flows'!$C$3:$C$1999,reserves!$F55,'Pri flows'!$D$3:$D$1999,reserves!$L55)</f>
        <v>-40.962600313199999</v>
      </c>
      <c r="AC55" s="38">
        <f>SUMIFS('Pri flows'!$E$3:$E$1999,'Pri flows'!$B$3:$B$1999,reserves!AC$8,'Pri flows'!$C$3:$C$1999,reserves!$F55,'Pri flows'!$D$3:$D$1999,reserves!$L55)</f>
        <v>-26.294401908000001</v>
      </c>
      <c r="AD55" s="38">
        <f>SUMIFS('Pri flows'!$E$3:$E$1999,'Pri flows'!$B$3:$B$1999,reserves!AD$8,'Pri flows'!$C$3:$C$1999,reserves!$F55,'Pri flows'!$D$3:$D$1999,reserves!$L55)</f>
        <v>-341.44099669079998</v>
      </c>
      <c r="AE55" s="38">
        <f>SUMIFS('Pri flows'!$E$3:$E$1999,'Pri flows'!$B$3:$B$1999,reserves!AE$8,'Pri flows'!$C$3:$C$1999,reserves!$F55,'Pri flows'!$D$3:$D$1999,reserves!$L55)</f>
        <v>0</v>
      </c>
      <c r="AF55" s="38">
        <f>SUMIFS('Pri flows'!$E$3:$E$1999,'Pri flows'!$B$3:$B$1999,reserves!AF$8,'Pri flows'!$C$3:$C$1999,reserves!$F55,'Pri flows'!$D$3:$D$1999,reserves!$L55)</f>
        <v>0</v>
      </c>
      <c r="AG55" s="38">
        <f>SUMIFS('Pri flows'!$E$3:$E$1999,'Pri flows'!$B$3:$B$1999,reserves!AG$8,'Pri flows'!$C$3:$C$1999,reserves!$F55,'Pri flows'!$D$3:$D$1999,reserves!$L55)</f>
        <v>-1258.9725310163999</v>
      </c>
      <c r="AH55" s="38">
        <f>SUMIFS('Pri flows'!$E$3:$E$1999,'Pri flows'!$B$3:$B$1999,reserves!AH$8,'Pri flows'!$C$3:$C$1999,reserves!$F55,'Pri flows'!$D$3:$D$1999,reserves!$L55)</f>
        <v>-0.39239945640000001</v>
      </c>
      <c r="AI55" s="38">
        <f>SUMIFS('Pri flows'!$E$3:$E$1999,'Pri flows'!$B$3:$B$1999,reserves!AI$8,'Pri flows'!$C$3:$C$1999,reserves!$F55,'Pri flows'!$D$3:$D$1999,reserves!$L55)</f>
        <v>-6043.4634816072003</v>
      </c>
      <c r="AJ55" s="38">
        <f>SUMIFS('Pri flows'!$E$3:$E$1999,'Pri flows'!$B$3:$B$1999,reserves!AJ$8,'Pri flows'!$C$3:$C$1999,reserves!$F55,'Pri flows'!$D$3:$D$1999,reserves!$L55)</f>
        <v>-4015.8762471683999</v>
      </c>
      <c r="AK55" s="38">
        <f>SUMIFS('Pri flows'!$E$3:$E$1999,'Pri flows'!$B$3:$B$1999,reserves!AK$8,'Pri flows'!$C$3:$C$1999,reserves!$F55,'Pri flows'!$D$3:$D$1999,reserves!$L55)</f>
        <v>-8940.6189017784</v>
      </c>
      <c r="AL55" s="38">
        <f>SUMIFS('Pri flows'!$E$3:$E$1999,'Pri flows'!$B$3:$B$1999,reserves!AL$8,'Pri flows'!$C$3:$C$1999,reserves!$F55,'Pri flows'!$D$3:$D$1999,reserves!$L55)</f>
        <v>0</v>
      </c>
      <c r="AM55" s="38">
        <f>SUMIFS('Pri flows'!$E$3:$E$1999,'Pri flows'!$B$3:$B$1999,reserves!AM$8,'Pri flows'!$C$3:$C$1999,reserves!$F55,'Pri flows'!$D$3:$D$1999,reserves!$L55)</f>
        <v>0</v>
      </c>
      <c r="AN55" s="38">
        <f>SUMIFS('Pri flows'!$E$3:$E$1999,'Pri flows'!$B$3:$B$1999,reserves!AN$8,'Pri flows'!$C$3:$C$1999,reserves!$F55,'Pri flows'!$D$3:$D$1999,reserves!$L55)</f>
        <v>-292.87800204119998</v>
      </c>
      <c r="AO55" s="38">
        <f>SUMIFS('Pri flows'!$E$3:$E$1999,'Pri flows'!$B$3:$B$1999,reserves!AO$8,'Pri flows'!$C$3:$C$1999,reserves!$F55,'Pri flows'!$D$3:$D$1999,reserves!$L55)</f>
        <v>-4589.6194595699999</v>
      </c>
      <c r="AP55" s="38">
        <f>SUMIFS('Pri flows'!$E$3:$E$1999,'Pri flows'!$B$3:$B$1999,reserves!AP$8,'Pri flows'!$C$3:$C$1999,reserves!$F55,'Pri flows'!$D$3:$D$1999,reserves!$L55)</f>
        <v>0</v>
      </c>
    </row>
    <row r="56" spans="1:42">
      <c r="A56" s="46" t="s">
        <v>112</v>
      </c>
      <c r="B56" s="47">
        <v>5423</v>
      </c>
      <c r="C56" s="46" t="s">
        <v>3351</v>
      </c>
      <c r="D56" t="str">
        <f t="shared" si="10"/>
        <v>COABCO</v>
      </c>
      <c r="F56" t="s">
        <v>0</v>
      </c>
      <c r="L56" t="s">
        <v>20</v>
      </c>
      <c r="M56" s="38">
        <f>SUMIFS('Pri flows'!$E$3:$E$1999,'Pri flows'!$B$3:$B$1999,reserves!M$8,'Pri flows'!$C$3:$C$1999,reserves!$F56,'Pri flows'!$D$3:$D$1999,reserves!$L56)</f>
        <v>-3639.6511318583998</v>
      </c>
      <c r="N56" s="38">
        <f>SUMIFS('Pri flows'!$E$3:$E$1999,'Pri flows'!$B$3:$B$1999,reserves!N$8,'Pri flows'!$C$3:$C$1999,reserves!$F56,'Pri flows'!$D$3:$D$1999,reserves!$L56)</f>
        <v>-9413.0209258163995</v>
      </c>
      <c r="O56" s="38">
        <f>SUMIFS('Pri flows'!$E$3:$E$1999,'Pri flows'!$B$3:$B$1999,reserves!O$8,'Pri flows'!$C$3:$C$1999,reserves!$F56,'Pri flows'!$D$3:$D$1999,reserves!$L56)</f>
        <v>-141.88709322</v>
      </c>
      <c r="P56" s="38">
        <f>SUMIFS('Pri flows'!$E$3:$E$1999,'Pri flows'!$B$3:$B$1999,reserves!P$8,'Pri flows'!$C$3:$C$1999,reserves!$F56,'Pri flows'!$D$3:$D$1999,reserves!$L56)</f>
        <v>-4157.9454033864004</v>
      </c>
      <c r="Q56" s="38">
        <f>SUMIFS('Pri flows'!$E$3:$E$1999,'Pri flows'!$B$3:$B$1999,reserves!Q$8,'Pri flows'!$C$3:$C$1999,reserves!$F56,'Pri flows'!$D$3:$D$1999,reserves!$L56)</f>
        <v>-2.4831450251999998</v>
      </c>
      <c r="R56" s="38">
        <f>SUMIFS('Pri flows'!$E$3:$E$1999,'Pri flows'!$B$3:$B$1999,reserves!R$8,'Pri flows'!$C$3:$C$1999,reserves!$F56,'Pri flows'!$D$3:$D$1999,reserves!$L56)</f>
        <v>-1284.1798219308</v>
      </c>
      <c r="S56" s="38">
        <f>SUMIFS('Pri flows'!$E$3:$E$1999,'Pri flows'!$B$3:$B$1999,reserves!S$8,'Pri flows'!$C$3:$C$1999,reserves!$F56,'Pri flows'!$D$3:$D$1999,reserves!$L56)</f>
        <v>-534.79334919960002</v>
      </c>
      <c r="T56" s="38">
        <f>SUMIFS('Pri flows'!$E$3:$E$1999,'Pri flows'!$B$3:$B$1999,reserves!T$8,'Pri flows'!$C$3:$C$1999,reserves!$F56,'Pri flows'!$D$3:$D$1999,reserves!$L56)</f>
        <v>-2658.9160499183999</v>
      </c>
      <c r="U56" s="38">
        <f>SUMIFS('Pri flows'!$E$3:$E$1999,'Pri flows'!$B$3:$B$1999,reserves!U$8,'Pri flows'!$C$3:$C$1999,reserves!$F56,'Pri flows'!$D$3:$D$1999,reserves!$L56)</f>
        <v>-7081.4729827151996</v>
      </c>
      <c r="V56" s="38">
        <f>SUMIFS('Pri flows'!$E$3:$E$1999,'Pri flows'!$B$3:$B$1999,reserves!V$8,'Pri flows'!$C$3:$C$1999,reserves!$F56,'Pri flows'!$D$3:$D$1999,reserves!$L56)</f>
        <v>-33.913080000000001</v>
      </c>
      <c r="W56" s="38">
        <f>SUMIFS('Pri flows'!$E$3:$E$1999,'Pri flows'!$B$3:$B$1999,reserves!W$8,'Pri flows'!$C$3:$C$1999,reserves!$F56,'Pri flows'!$D$3:$D$1999,reserves!$L56)</f>
        <v>-98.962437009599995</v>
      </c>
      <c r="X56" s="38">
        <f>SUMIFS('Pri flows'!$E$3:$E$1999,'Pri flows'!$B$3:$B$1999,reserves!X$8,'Pri flows'!$C$3:$C$1999,reserves!$F56,'Pri flows'!$D$3:$D$1999,reserves!$L56)</f>
        <v>-11.7622033272</v>
      </c>
      <c r="Y56" s="38">
        <f>SUMIFS('Pri flows'!$E$3:$E$1999,'Pri flows'!$B$3:$B$1999,reserves!Y$8,'Pri flows'!$C$3:$C$1999,reserves!$F56,'Pri flows'!$D$3:$D$1999,reserves!$L56)</f>
        <v>-32.229521665199997</v>
      </c>
      <c r="Z56" s="38">
        <f>SUMIFS('Pri flows'!$E$3:$E$1999,'Pri flows'!$B$3:$B$1999,reserves!Z$8,'Pri flows'!$C$3:$C$1999,reserves!$F56,'Pri flows'!$D$3:$D$1999,reserves!$L56)</f>
        <v>-19.1501050032</v>
      </c>
      <c r="AA56" s="38">
        <f>SUMIFS('Pri flows'!$E$3:$E$1999,'Pri flows'!$B$3:$B$1999,reserves!AA$8,'Pri flows'!$C$3:$C$1999,reserves!$F56,'Pri flows'!$D$3:$D$1999,reserves!$L56)</f>
        <v>-13.822757881199999</v>
      </c>
      <c r="AB56" s="38">
        <f>SUMIFS('Pri flows'!$E$3:$E$1999,'Pri flows'!$B$3:$B$1999,reserves!AB$8,'Pri flows'!$C$3:$C$1999,reserves!$F56,'Pri flows'!$D$3:$D$1999,reserves!$L56)</f>
        <v>-0.35139812399999998</v>
      </c>
      <c r="AC56" s="38">
        <f>SUMIFS('Pri flows'!$E$3:$E$1999,'Pri flows'!$B$3:$B$1999,reserves!AC$8,'Pri flows'!$C$3:$C$1999,reserves!$F56,'Pri flows'!$D$3:$D$1999,reserves!$L56)</f>
        <v>-95.811137319599993</v>
      </c>
      <c r="AD56" s="38">
        <f>SUMIFS('Pri flows'!$E$3:$E$1999,'Pri flows'!$B$3:$B$1999,reserves!AD$8,'Pri flows'!$C$3:$C$1999,reserves!$F56,'Pri flows'!$D$3:$D$1999,reserves!$L56)</f>
        <v>-5.2093756583999999</v>
      </c>
      <c r="AE56" s="38">
        <f>SUMIFS('Pri flows'!$E$3:$E$1999,'Pri flows'!$B$3:$B$1999,reserves!AE$8,'Pri flows'!$C$3:$C$1999,reserves!$F56,'Pri flows'!$D$3:$D$1999,reserves!$L56)</f>
        <v>-4.5055285235999998</v>
      </c>
      <c r="AF56" s="38">
        <f>SUMIFS('Pri flows'!$E$3:$E$1999,'Pri flows'!$B$3:$B$1999,reserves!AF$8,'Pri flows'!$C$3:$C$1999,reserves!$F56,'Pri flows'!$D$3:$D$1999,reserves!$L56)</f>
        <v>0</v>
      </c>
      <c r="AG56" s="38">
        <f>SUMIFS('Pri flows'!$E$3:$E$1999,'Pri flows'!$B$3:$B$1999,reserves!AG$8,'Pri flows'!$C$3:$C$1999,reserves!$F56,'Pri flows'!$D$3:$D$1999,reserves!$L56)</f>
        <v>-4156.0490551284001</v>
      </c>
      <c r="AH56" s="38">
        <f>SUMIFS('Pri flows'!$E$3:$E$1999,'Pri flows'!$B$3:$B$1999,reserves!AH$8,'Pri flows'!$C$3:$C$1999,reserves!$F56,'Pri flows'!$D$3:$D$1999,reserves!$L56)</f>
        <v>-2585.5658343720002</v>
      </c>
      <c r="AI56" s="38">
        <f>SUMIFS('Pri flows'!$E$3:$E$1999,'Pri flows'!$B$3:$B$1999,reserves!AI$8,'Pri flows'!$C$3:$C$1999,reserves!$F56,'Pri flows'!$D$3:$D$1999,reserves!$L56)</f>
        <v>-22377.155439834001</v>
      </c>
      <c r="AJ56" s="38">
        <f>SUMIFS('Pri flows'!$E$3:$E$1999,'Pri flows'!$B$3:$B$1999,reserves!AJ$8,'Pri flows'!$C$3:$C$1999,reserves!$F56,'Pri flows'!$D$3:$D$1999,reserves!$L56)</f>
        <v>-2593.7061207552001</v>
      </c>
      <c r="AK56" s="38">
        <f>SUMIFS('Pri flows'!$E$3:$E$1999,'Pri flows'!$B$3:$B$1999,reserves!AK$8,'Pri flows'!$C$3:$C$1999,reserves!$F56,'Pri flows'!$D$3:$D$1999,reserves!$L56)</f>
        <v>-11248.738948152</v>
      </c>
      <c r="AL56" s="38">
        <f>SUMIFS('Pri flows'!$E$3:$E$1999,'Pri flows'!$B$3:$B$1999,reserves!AL$8,'Pri flows'!$C$3:$C$1999,reserves!$F56,'Pri flows'!$D$3:$D$1999,reserves!$L56)</f>
        <v>-14922.421005869999</v>
      </c>
      <c r="AM56" s="38">
        <f>SUMIFS('Pri flows'!$E$3:$E$1999,'Pri flows'!$B$3:$B$1999,reserves!AM$8,'Pri flows'!$C$3:$C$1999,reserves!$F56,'Pri flows'!$D$3:$D$1999,reserves!$L56)</f>
        <v>0</v>
      </c>
      <c r="AN56" s="38">
        <f>SUMIFS('Pri flows'!$E$3:$E$1999,'Pri flows'!$B$3:$B$1999,reserves!AN$8,'Pri flows'!$C$3:$C$1999,reserves!$F56,'Pri flows'!$D$3:$D$1999,reserves!$L56)</f>
        <v>-1770.7196814839999</v>
      </c>
      <c r="AO56" s="38">
        <f>SUMIFS('Pri flows'!$E$3:$E$1999,'Pri flows'!$B$3:$B$1999,reserves!AO$8,'Pri flows'!$C$3:$C$1999,reserves!$F56,'Pri flows'!$D$3:$D$1999,reserves!$L56)</f>
        <v>-6372.0759639996004</v>
      </c>
      <c r="AP56" s="38">
        <f>SUMIFS('Pri flows'!$E$3:$E$1999,'Pri flows'!$B$3:$B$1999,reserves!AP$8,'Pri flows'!$C$3:$C$1999,reserves!$F56,'Pri flows'!$D$3:$D$1999,reserves!$L56)</f>
        <v>0</v>
      </c>
    </row>
    <row r="57" spans="1:42">
      <c r="A57" s="46" t="s">
        <v>113</v>
      </c>
      <c r="B57" s="47">
        <v>944.79452054794501</v>
      </c>
      <c r="C57" s="46" t="s">
        <v>3351</v>
      </c>
      <c r="D57" t="str">
        <f t="shared" si="10"/>
        <v>OILCRD</v>
      </c>
      <c r="F57" t="s">
        <v>2</v>
      </c>
      <c r="L57" t="str">
        <f>L47</f>
        <v>COABCO</v>
      </c>
      <c r="M57" s="38">
        <f>SUMIFS('Pri flows'!$E$3:$E$1999,'Pri flows'!$B$3:$B$1999,reserves!M$8,'Pri flows'!$C$3:$C$1999,reserves!$F57,'Pri flows'!$D$3:$D$1999,reserves!$L57)</f>
        <v>0</v>
      </c>
      <c r="N57" s="38">
        <f>SUMIFS('Pri flows'!$E$3:$E$1999,'Pri flows'!$B$3:$B$1999,reserves!N$8,'Pri flows'!$C$3:$C$1999,reserves!$F57,'Pri flows'!$D$3:$D$1999,reserves!$L57)</f>
        <v>2.8382191595999999</v>
      </c>
      <c r="O57" s="38">
        <f>SUMIFS('Pri flows'!$E$3:$E$1999,'Pri flows'!$B$3:$B$1999,reserves!O$8,'Pri flows'!$C$3:$C$1999,reserves!$F57,'Pri flows'!$D$3:$D$1999,reserves!$L57)</f>
        <v>0</v>
      </c>
      <c r="P57" s="38">
        <f>SUMIFS('Pri flows'!$E$3:$E$1999,'Pri flows'!$B$3:$B$1999,reserves!P$8,'Pri flows'!$C$3:$C$1999,reserves!$F57,'Pri flows'!$D$3:$D$1999,reserves!$L57)</f>
        <v>205.3376829684</v>
      </c>
      <c r="Q57" s="38">
        <f>SUMIFS('Pri flows'!$E$3:$E$1999,'Pri flows'!$B$3:$B$1999,reserves!Q$8,'Pri flows'!$C$3:$C$1999,reserves!$F57,'Pri flows'!$D$3:$D$1999,reserves!$L57)</f>
        <v>8.2265930784000005</v>
      </c>
      <c r="R57" s="38">
        <f>SUMIFS('Pri flows'!$E$3:$E$1999,'Pri flows'!$B$3:$B$1999,reserves!R$8,'Pri flows'!$C$3:$C$1999,reserves!$F57,'Pri flows'!$D$3:$D$1999,reserves!$L57)</f>
        <v>11670.421834155601</v>
      </c>
      <c r="S57" s="38">
        <f>SUMIFS('Pri flows'!$E$3:$E$1999,'Pri flows'!$B$3:$B$1999,reserves!S$8,'Pri flows'!$C$3:$C$1999,reserves!$F57,'Pri flows'!$D$3:$D$1999,reserves!$L57)</f>
        <v>948.84017770440005</v>
      </c>
      <c r="T57" s="38">
        <f>SUMIFS('Pri flows'!$E$3:$E$1999,'Pri flows'!$B$3:$B$1999,reserves!T$8,'Pri flows'!$C$3:$C$1999,reserves!$F57,'Pri flows'!$D$3:$D$1999,reserves!$L57)</f>
        <v>87.581039889600007</v>
      </c>
      <c r="U57" s="38">
        <f>SUMIFS('Pri flows'!$E$3:$E$1999,'Pri flows'!$B$3:$B$1999,reserves!U$8,'Pri flows'!$C$3:$C$1999,reserves!$F57,'Pri flows'!$D$3:$D$1999,reserves!$L57)</f>
        <v>313.57164203999997</v>
      </c>
      <c r="V57" s="38">
        <f>SUMIFS('Pri flows'!$E$3:$E$1999,'Pri flows'!$B$3:$B$1999,reserves!V$8,'Pri flows'!$C$3:$C$1999,reserves!$F57,'Pri flows'!$D$3:$D$1999,reserves!$L57)</f>
        <v>0</v>
      </c>
      <c r="W57" s="38">
        <f>SUMIFS('Pri flows'!$E$3:$E$1999,'Pri flows'!$B$3:$B$1999,reserves!W$8,'Pri flows'!$C$3:$C$1999,reserves!$F57,'Pri flows'!$D$3:$D$1999,reserves!$L57)</f>
        <v>69.747080587200003</v>
      </c>
      <c r="X57" s="38">
        <f>SUMIFS('Pri flows'!$E$3:$E$1999,'Pri flows'!$B$3:$B$1999,reserves!X$8,'Pri flows'!$C$3:$C$1999,reserves!$F57,'Pri flows'!$D$3:$D$1999,reserves!$L57)</f>
        <v>880.67501250839996</v>
      </c>
      <c r="Y57" s="38">
        <f>SUMIFS('Pri flows'!$E$3:$E$1999,'Pri flows'!$B$3:$B$1999,reserves!Y$8,'Pri flows'!$C$3:$C$1999,reserves!$F57,'Pri flows'!$D$3:$D$1999,reserves!$L57)</f>
        <v>19.557061963199999</v>
      </c>
      <c r="Z57" s="38">
        <f>SUMIFS('Pri flows'!$E$3:$E$1999,'Pri flows'!$B$3:$B$1999,reserves!Z$8,'Pri flows'!$C$3:$C$1999,reserves!$F57,'Pri flows'!$D$3:$D$1999,reserves!$L57)</f>
        <v>129.26687640840001</v>
      </c>
      <c r="AA57" s="38">
        <f>SUMIFS('Pri flows'!$E$3:$E$1999,'Pri flows'!$B$3:$B$1999,reserves!AA$8,'Pri flows'!$C$3:$C$1999,reserves!$F57,'Pri flows'!$D$3:$D$1999,reserves!$L57)</f>
        <v>442.70019495000003</v>
      </c>
      <c r="AB57" s="38">
        <f>SUMIFS('Pri flows'!$E$3:$E$1999,'Pri flows'!$B$3:$B$1999,reserves!AB$8,'Pri flows'!$C$3:$C$1999,reserves!$F57,'Pri flows'!$D$3:$D$1999,reserves!$L57)</f>
        <v>0</v>
      </c>
      <c r="AC57" s="38">
        <f>SUMIFS('Pri flows'!$E$3:$E$1999,'Pri flows'!$B$3:$B$1999,reserves!AC$8,'Pri flows'!$C$3:$C$1999,reserves!$F57,'Pri flows'!$D$3:$D$1999,reserves!$L57)</f>
        <v>1307.8746062243999</v>
      </c>
      <c r="AD57" s="38">
        <f>SUMIFS('Pri flows'!$E$3:$E$1999,'Pri flows'!$B$3:$B$1999,reserves!AD$8,'Pri flows'!$C$3:$C$1999,reserves!$F57,'Pri flows'!$D$3:$D$1999,reserves!$L57)</f>
        <v>0</v>
      </c>
      <c r="AE57" s="38">
        <f>SUMIFS('Pri flows'!$E$3:$E$1999,'Pri flows'!$B$3:$B$1999,reserves!AE$8,'Pri flows'!$C$3:$C$1999,reserves!$F57,'Pri flows'!$D$3:$D$1999,reserves!$L57)</f>
        <v>1189.8999732167999</v>
      </c>
      <c r="AF57" s="38">
        <f>SUMIFS('Pri flows'!$E$3:$E$1999,'Pri flows'!$B$3:$B$1999,reserves!AF$8,'Pri flows'!$C$3:$C$1999,reserves!$F57,'Pri flows'!$D$3:$D$1999,reserves!$L57)</f>
        <v>401.84841504600001</v>
      </c>
      <c r="AG57" s="38">
        <f>SUMIFS('Pri flows'!$E$3:$E$1999,'Pri flows'!$B$3:$B$1999,reserves!AG$8,'Pri flows'!$C$3:$C$1999,reserves!$F57,'Pri flows'!$D$3:$D$1999,reserves!$L57)</f>
        <v>4.8801340800000002E-2</v>
      </c>
      <c r="AH57" s="38">
        <f>SUMIFS('Pri flows'!$E$3:$E$1999,'Pri flows'!$B$3:$B$1999,reserves!AH$8,'Pri flows'!$C$3:$C$1999,reserves!$F57,'Pri flows'!$D$3:$D$1999,reserves!$L57)</f>
        <v>159.12946186919999</v>
      </c>
      <c r="AI57" s="38">
        <f>SUMIFS('Pri flows'!$E$3:$E$1999,'Pri flows'!$B$3:$B$1999,reserves!AI$8,'Pri flows'!$C$3:$C$1999,reserves!$F57,'Pri flows'!$D$3:$D$1999,reserves!$L57)</f>
        <v>0</v>
      </c>
      <c r="AJ57" s="38">
        <f>SUMIFS('Pri flows'!$E$3:$E$1999,'Pri flows'!$B$3:$B$1999,reserves!AJ$8,'Pri flows'!$C$3:$C$1999,reserves!$F57,'Pri flows'!$D$3:$D$1999,reserves!$L57)</f>
        <v>0</v>
      </c>
      <c r="AK57" s="38">
        <f>SUMIFS('Pri flows'!$E$3:$E$1999,'Pri flows'!$B$3:$B$1999,reserves!AK$8,'Pri flows'!$C$3:$C$1999,reserves!$F57,'Pri flows'!$D$3:$D$1999,reserves!$L57)</f>
        <v>1235.5011585576001</v>
      </c>
      <c r="AL57" s="38">
        <f>SUMIFS('Pri flows'!$E$3:$E$1999,'Pri flows'!$B$3:$B$1999,reserves!AL$8,'Pri flows'!$C$3:$C$1999,reserves!$F57,'Pri flows'!$D$3:$D$1999,reserves!$L57)</f>
        <v>0</v>
      </c>
      <c r="AM57" s="38">
        <f>SUMIFS('Pri flows'!$E$3:$E$1999,'Pri flows'!$B$3:$B$1999,reserves!AM$8,'Pri flows'!$C$3:$C$1999,reserves!$F57,'Pri flows'!$D$3:$D$1999,reserves!$L57)</f>
        <v>0</v>
      </c>
      <c r="AN57" s="38">
        <f>SUMIFS('Pri flows'!$E$3:$E$1999,'Pri flows'!$B$3:$B$1999,reserves!AN$8,'Pri flows'!$C$3:$C$1999,reserves!$F57,'Pri flows'!$D$3:$D$1999,reserves!$L57)</f>
        <v>0</v>
      </c>
      <c r="AO57" s="38">
        <f>SUMIFS('Pri flows'!$E$3:$E$1999,'Pri flows'!$B$3:$B$1999,reserves!AO$8,'Pri flows'!$C$3:$C$1999,reserves!$F57,'Pri flows'!$D$3:$D$1999,reserves!$L57)</f>
        <v>6049.1368886831997</v>
      </c>
      <c r="AP57" s="38">
        <f>SUMIFS('Pri flows'!$E$3:$E$1999,'Pri flows'!$B$3:$B$1999,reserves!AP$8,'Pri flows'!$C$3:$C$1999,reserves!$F57,'Pri flows'!$D$3:$D$1999,reserves!$L57)</f>
        <v>0</v>
      </c>
    </row>
    <row r="58" spans="1:42">
      <c r="A58" s="46" t="s">
        <v>110</v>
      </c>
      <c r="B58" s="47">
        <v>1116826.71893</v>
      </c>
      <c r="C58" s="46" t="s">
        <v>3352</v>
      </c>
      <c r="D58" t="str">
        <f t="shared" si="10"/>
        <v>COAHCO</v>
      </c>
      <c r="F58" t="s">
        <v>2</v>
      </c>
      <c r="L58" t="str">
        <f>L48</f>
        <v>COACOK</v>
      </c>
      <c r="M58" s="38">
        <f>SUMIFS('Pri flows'!$E$3:$E$1999,'Pri flows'!$B$3:$B$1999,reserves!M$8,'Pri flows'!$C$3:$C$1999,reserves!$F58,'Pri flows'!$D$3:$D$1999,reserves!$L58)</f>
        <v>0</v>
      </c>
      <c r="N58" s="38">
        <f>SUMIFS('Pri flows'!$E$3:$E$1999,'Pri flows'!$B$3:$B$1999,reserves!N$8,'Pri flows'!$C$3:$C$1999,reserves!$F58,'Pri flows'!$D$3:$D$1999,reserves!$L58)</f>
        <v>175.82466600000001</v>
      </c>
      <c r="O58" s="38">
        <f>SUMIFS('Pri flows'!$E$3:$E$1999,'Pri flows'!$B$3:$B$1999,reserves!O$8,'Pri flows'!$C$3:$C$1999,reserves!$F58,'Pri flows'!$D$3:$D$1999,reserves!$L58)</f>
        <v>0</v>
      </c>
      <c r="P58" s="38">
        <f>SUMIFS('Pri flows'!$E$3:$E$1999,'Pri flows'!$B$3:$B$1999,reserves!P$8,'Pri flows'!$C$3:$C$1999,reserves!$F58,'Pri flows'!$D$3:$D$1999,reserves!$L58)</f>
        <v>122.2901352396</v>
      </c>
      <c r="Q58" s="38">
        <f>SUMIFS('Pri flows'!$E$3:$E$1999,'Pri flows'!$B$3:$B$1999,reserves!Q$8,'Pri flows'!$C$3:$C$1999,reserves!$F58,'Pri flows'!$D$3:$D$1999,reserves!$L58)</f>
        <v>0</v>
      </c>
      <c r="R58" s="38">
        <f>SUMIFS('Pri flows'!$E$3:$E$1999,'Pri flows'!$B$3:$B$1999,reserves!R$8,'Pri flows'!$C$3:$C$1999,reserves!$F58,'Pri flows'!$D$3:$D$1999,reserves!$L58)</f>
        <v>983.83262730479998</v>
      </c>
      <c r="S58" s="38">
        <f>SUMIFS('Pri flows'!$E$3:$E$1999,'Pri flows'!$B$3:$B$1999,reserves!S$8,'Pri flows'!$C$3:$C$1999,reserves!$F58,'Pri flows'!$D$3:$D$1999,reserves!$L58)</f>
        <v>5423.0134965227999</v>
      </c>
      <c r="T58" s="38">
        <f>SUMIFS('Pri flows'!$E$3:$E$1999,'Pri flows'!$B$3:$B$1999,reserves!T$8,'Pri flows'!$C$3:$C$1999,reserves!$F58,'Pri flows'!$D$3:$D$1999,reserves!$L58)</f>
        <v>0</v>
      </c>
      <c r="U58" s="38">
        <f>SUMIFS('Pri flows'!$E$3:$E$1999,'Pri flows'!$B$3:$B$1999,reserves!U$8,'Pri flows'!$C$3:$C$1999,reserves!$F58,'Pri flows'!$D$3:$D$1999,reserves!$L58)</f>
        <v>742.24720417319998</v>
      </c>
      <c r="V58" s="38">
        <f>SUMIFS('Pri flows'!$E$3:$E$1999,'Pri flows'!$B$3:$B$1999,reserves!V$8,'Pri flows'!$C$3:$C$1999,reserves!$F58,'Pri flows'!$D$3:$D$1999,reserves!$L58)</f>
        <v>14405.7663312768</v>
      </c>
      <c r="W58" s="38">
        <f>SUMIFS('Pri flows'!$E$3:$E$1999,'Pri flows'!$B$3:$B$1999,reserves!W$8,'Pri flows'!$C$3:$C$1999,reserves!$F58,'Pri flows'!$D$3:$D$1999,reserves!$L58)</f>
        <v>0</v>
      </c>
      <c r="X58" s="38">
        <f>SUMIFS('Pri flows'!$E$3:$E$1999,'Pri flows'!$B$3:$B$1999,reserves!X$8,'Pri flows'!$C$3:$C$1999,reserves!$F58,'Pri flows'!$D$3:$D$1999,reserves!$L58)</f>
        <v>414.24042194999998</v>
      </c>
      <c r="Y58" s="38">
        <f>SUMIFS('Pri flows'!$E$3:$E$1999,'Pri flows'!$B$3:$B$1999,reserves!Y$8,'Pri flows'!$C$3:$C$1999,reserves!$F58,'Pri flows'!$D$3:$D$1999,reserves!$L58)</f>
        <v>0</v>
      </c>
      <c r="Z58" s="38">
        <f>SUMIFS('Pri flows'!$E$3:$E$1999,'Pri flows'!$B$3:$B$1999,reserves!Z$8,'Pri flows'!$C$3:$C$1999,reserves!$F58,'Pri flows'!$D$3:$D$1999,reserves!$L58)</f>
        <v>0</v>
      </c>
      <c r="AA58" s="38">
        <f>SUMIFS('Pri flows'!$E$3:$E$1999,'Pri flows'!$B$3:$B$1999,reserves!AA$8,'Pri flows'!$C$3:$C$1999,reserves!$F58,'Pri flows'!$D$3:$D$1999,reserves!$L58)</f>
        <v>0</v>
      </c>
      <c r="AB58" s="38">
        <f>SUMIFS('Pri flows'!$E$3:$E$1999,'Pri flows'!$B$3:$B$1999,reserves!AB$8,'Pri flows'!$C$3:$C$1999,reserves!$F58,'Pri flows'!$D$3:$D$1999,reserves!$L58)</f>
        <v>0</v>
      </c>
      <c r="AC58" s="38">
        <f>SUMIFS('Pri flows'!$E$3:$E$1999,'Pri flows'!$B$3:$B$1999,reserves!AC$8,'Pri flows'!$C$3:$C$1999,reserves!$F58,'Pri flows'!$D$3:$D$1999,reserves!$L58)</f>
        <v>183.74702525640001</v>
      </c>
      <c r="AD58" s="38">
        <f>SUMIFS('Pri flows'!$E$3:$E$1999,'Pri flows'!$B$3:$B$1999,reserves!AD$8,'Pri flows'!$C$3:$C$1999,reserves!$F58,'Pri flows'!$D$3:$D$1999,reserves!$L58)</f>
        <v>0</v>
      </c>
      <c r="AE58" s="38">
        <f>SUMIFS('Pri flows'!$E$3:$E$1999,'Pri flows'!$B$3:$B$1999,reserves!AE$8,'Pri flows'!$C$3:$C$1999,reserves!$F58,'Pri flows'!$D$3:$D$1999,reserves!$L58)</f>
        <v>0</v>
      </c>
      <c r="AF58" s="38">
        <f>SUMIFS('Pri flows'!$E$3:$E$1999,'Pri flows'!$B$3:$B$1999,reserves!AF$8,'Pri flows'!$C$3:$C$1999,reserves!$F58,'Pri flows'!$D$3:$D$1999,reserves!$L58)</f>
        <v>964.09311715800004</v>
      </c>
      <c r="AG58" s="38">
        <f>SUMIFS('Pri flows'!$E$3:$E$1999,'Pri flows'!$B$3:$B$1999,reserves!AG$8,'Pri flows'!$C$3:$C$1999,reserves!$F58,'Pri flows'!$D$3:$D$1999,reserves!$L58)</f>
        <v>155.27014080480001</v>
      </c>
      <c r="AH58" s="38">
        <f>SUMIFS('Pri flows'!$E$3:$E$1999,'Pri flows'!$B$3:$B$1999,reserves!AH$8,'Pri flows'!$C$3:$C$1999,reserves!$F58,'Pri flows'!$D$3:$D$1999,reserves!$L58)</f>
        <v>95.014301356800004</v>
      </c>
      <c r="AI58" s="38">
        <f>SUMIFS('Pri flows'!$E$3:$E$1999,'Pri flows'!$B$3:$B$1999,reserves!AI$8,'Pri flows'!$C$3:$C$1999,reserves!$F58,'Pri flows'!$D$3:$D$1999,reserves!$L58)</f>
        <v>38.673902840399997</v>
      </c>
      <c r="AJ58" s="38">
        <f>SUMIFS('Pri flows'!$E$3:$E$1999,'Pri flows'!$B$3:$B$1999,reserves!AJ$8,'Pri flows'!$C$3:$C$1999,reserves!$F58,'Pri flows'!$D$3:$D$1999,reserves!$L58)</f>
        <v>0</v>
      </c>
      <c r="AK58" s="38">
        <f>SUMIFS('Pri flows'!$E$3:$E$1999,'Pri flows'!$B$3:$B$1999,reserves!AK$8,'Pri flows'!$C$3:$C$1999,reserves!$F58,'Pri flows'!$D$3:$D$1999,reserves!$L58)</f>
        <v>2765.0900657088</v>
      </c>
      <c r="AL58" s="38">
        <f>SUMIFS('Pri flows'!$E$3:$E$1999,'Pri flows'!$B$3:$B$1999,reserves!AL$8,'Pri flows'!$C$3:$C$1999,reserves!$F58,'Pri flows'!$D$3:$D$1999,reserves!$L58)</f>
        <v>0</v>
      </c>
      <c r="AM58" s="38">
        <f>SUMIFS('Pri flows'!$E$3:$E$1999,'Pri flows'!$B$3:$B$1999,reserves!AM$8,'Pri flows'!$C$3:$C$1999,reserves!$F58,'Pri flows'!$D$3:$D$1999,reserves!$L58)</f>
        <v>115.3703638584</v>
      </c>
      <c r="AN58" s="38">
        <f>SUMIFS('Pri flows'!$E$3:$E$1999,'Pri flows'!$B$3:$B$1999,reserves!AN$8,'Pri flows'!$C$3:$C$1999,reserves!$F58,'Pri flows'!$D$3:$D$1999,reserves!$L58)</f>
        <v>22.819625863199999</v>
      </c>
      <c r="AO58" s="38">
        <f>SUMIFS('Pri flows'!$E$3:$E$1999,'Pri flows'!$B$3:$B$1999,reserves!AO$8,'Pri flows'!$C$3:$C$1999,reserves!$F58,'Pri flows'!$D$3:$D$1999,reserves!$L58)</f>
        <v>1863.2986552584</v>
      </c>
      <c r="AP58" s="38">
        <f>SUMIFS('Pri flows'!$E$3:$E$1999,'Pri flows'!$B$3:$B$1999,reserves!AP$8,'Pri flows'!$C$3:$C$1999,reserves!$F58,'Pri flows'!$D$3:$D$1999,reserves!$L58)</f>
        <v>0</v>
      </c>
    </row>
    <row r="59" spans="1:42">
      <c r="A59" s="46" t="s">
        <v>111</v>
      </c>
      <c r="B59" s="46">
        <v>43740.865680000003</v>
      </c>
      <c r="C59" s="46" t="s">
        <v>3352</v>
      </c>
      <c r="D59" t="str">
        <f t="shared" si="10"/>
        <v>GASNGA</v>
      </c>
      <c r="F59" t="s">
        <v>2</v>
      </c>
      <c r="L59" t="str">
        <f>L49</f>
        <v>COAHCO</v>
      </c>
      <c r="M59" s="38">
        <f>SUMIFS('Pri flows'!$E$3:$E$1999,'Pri flows'!$B$3:$B$1999,reserves!M$8,'Pri flows'!$C$3:$C$1999,reserves!$F59,'Pri flows'!$D$3:$D$1999,reserves!$L59)</f>
        <v>0</v>
      </c>
      <c r="N59" s="38">
        <f>SUMIFS('Pri flows'!$E$3:$E$1999,'Pri flows'!$B$3:$B$1999,reserves!N$8,'Pri flows'!$C$3:$C$1999,reserves!$F59,'Pri flows'!$D$3:$D$1999,reserves!$L59)</f>
        <v>353.47864540320001</v>
      </c>
      <c r="O59" s="38">
        <f>SUMIFS('Pri flows'!$E$3:$E$1999,'Pri flows'!$B$3:$B$1999,reserves!O$8,'Pri flows'!$C$3:$C$1999,reserves!$F59,'Pri flows'!$D$3:$D$1999,reserves!$L59)</f>
        <v>26.429422021200001</v>
      </c>
      <c r="P59" s="38">
        <f>SUMIFS('Pri flows'!$E$3:$E$1999,'Pri flows'!$B$3:$B$1999,reserves!P$8,'Pri flows'!$C$3:$C$1999,reserves!$F59,'Pri flows'!$D$3:$D$1999,reserves!$L59)</f>
        <v>1690.5639983832</v>
      </c>
      <c r="Q59" s="38">
        <f>SUMIFS('Pri flows'!$E$3:$E$1999,'Pri flows'!$B$3:$B$1999,reserves!Q$8,'Pri flows'!$C$3:$C$1999,reserves!$F59,'Pri flows'!$D$3:$D$1999,reserves!$L59)</f>
        <v>39.188146550399999</v>
      </c>
      <c r="R59" s="38">
        <f>SUMIFS('Pri flows'!$E$3:$E$1999,'Pri flows'!$B$3:$B$1999,reserves!R$8,'Pri flows'!$C$3:$C$1999,reserves!$F59,'Pri flows'!$D$3:$D$1999,reserves!$L59)</f>
        <v>4333.0053336192004</v>
      </c>
      <c r="S59" s="38">
        <f>SUMIFS('Pri flows'!$E$3:$E$1999,'Pri flows'!$B$3:$B$1999,reserves!S$8,'Pri flows'!$C$3:$C$1999,reserves!$F59,'Pri flows'!$D$3:$D$1999,reserves!$L59)</f>
        <v>6296.9978435328003</v>
      </c>
      <c r="T59" s="38">
        <f>SUMIFS('Pri flows'!$E$3:$E$1999,'Pri flows'!$B$3:$B$1999,reserves!T$8,'Pri flows'!$C$3:$C$1999,reserves!$F59,'Pri flows'!$D$3:$D$1999,reserves!$L59)</f>
        <v>2.9577816071999998</v>
      </c>
      <c r="U59" s="38">
        <f>SUMIFS('Pri flows'!$E$3:$E$1999,'Pri flows'!$B$3:$B$1999,reserves!U$8,'Pri flows'!$C$3:$C$1999,reserves!$F59,'Pri flows'!$D$3:$D$1999,reserves!$L59)</f>
        <v>106.9882018524</v>
      </c>
      <c r="V59" s="38">
        <f>SUMIFS('Pri flows'!$E$3:$E$1999,'Pri flows'!$B$3:$B$1999,reserves!V$8,'Pri flows'!$C$3:$C$1999,reserves!$F59,'Pri flows'!$D$3:$D$1999,reserves!$L59)</f>
        <v>67552.198806092405</v>
      </c>
      <c r="W59" s="38">
        <f>SUMIFS('Pri flows'!$E$3:$E$1999,'Pri flows'!$B$3:$B$1999,reserves!W$8,'Pri flows'!$C$3:$C$1999,reserves!$F59,'Pri flows'!$D$3:$D$1999,reserves!$L59)</f>
        <v>0</v>
      </c>
      <c r="X59" s="38">
        <f>SUMIFS('Pri flows'!$E$3:$E$1999,'Pri flows'!$B$3:$B$1999,reserves!X$8,'Pri flows'!$C$3:$C$1999,reserves!$F59,'Pri flows'!$D$3:$D$1999,reserves!$L59)</f>
        <v>1283.2427072339999</v>
      </c>
      <c r="Y59" s="38">
        <f>SUMIFS('Pri flows'!$E$3:$E$1999,'Pri flows'!$B$3:$B$1999,reserves!Y$8,'Pri flows'!$C$3:$C$1999,reserves!$F59,'Pri flows'!$D$3:$D$1999,reserves!$L59)</f>
        <v>0.28556488079999998</v>
      </c>
      <c r="Z59" s="38">
        <f>SUMIFS('Pri flows'!$E$3:$E$1999,'Pri flows'!$B$3:$B$1999,reserves!Z$8,'Pri flows'!$C$3:$C$1999,reserves!$F59,'Pri flows'!$D$3:$D$1999,reserves!$L59)</f>
        <v>0</v>
      </c>
      <c r="AA59" s="38">
        <f>SUMIFS('Pri flows'!$E$3:$E$1999,'Pri flows'!$B$3:$B$1999,reserves!AA$8,'Pri flows'!$C$3:$C$1999,reserves!$F59,'Pri flows'!$D$3:$D$1999,reserves!$L59)</f>
        <v>2.5739399700000001</v>
      </c>
      <c r="AB59" s="38">
        <f>SUMIFS('Pri flows'!$E$3:$E$1999,'Pri flows'!$B$3:$B$1999,reserves!AB$8,'Pri flows'!$C$3:$C$1999,reserves!$F59,'Pri flows'!$D$3:$D$1999,reserves!$L59)</f>
        <v>0</v>
      </c>
      <c r="AC59" s="38">
        <f>SUMIFS('Pri flows'!$E$3:$E$1999,'Pri flows'!$B$3:$B$1999,reserves!AC$8,'Pri flows'!$C$3:$C$1999,reserves!$F59,'Pri flows'!$D$3:$D$1999,reserves!$L59)</f>
        <v>432.90248005080002</v>
      </c>
      <c r="AD59" s="38">
        <f>SUMIFS('Pri flows'!$E$3:$E$1999,'Pri flows'!$B$3:$B$1999,reserves!AD$8,'Pri flows'!$C$3:$C$1999,reserves!$F59,'Pri flows'!$D$3:$D$1999,reserves!$L59)</f>
        <v>0</v>
      </c>
      <c r="AE59" s="38">
        <f>SUMIFS('Pri flows'!$E$3:$E$1999,'Pri flows'!$B$3:$B$1999,reserves!AE$8,'Pri flows'!$C$3:$C$1999,reserves!$F59,'Pri flows'!$D$3:$D$1999,reserves!$L59)</f>
        <v>0</v>
      </c>
      <c r="AF59" s="38">
        <f>SUMIFS('Pri flows'!$E$3:$E$1999,'Pri flows'!$B$3:$B$1999,reserves!AF$8,'Pri flows'!$C$3:$C$1999,reserves!$F59,'Pri flows'!$D$3:$D$1999,reserves!$L59)</f>
        <v>10623.891186028801</v>
      </c>
      <c r="AG59" s="38">
        <f>SUMIFS('Pri flows'!$E$3:$E$1999,'Pri flows'!$B$3:$B$1999,reserves!AG$8,'Pri flows'!$C$3:$C$1999,reserves!$F59,'Pri flows'!$D$3:$D$1999,reserves!$L59)</f>
        <v>2287.9382133672002</v>
      </c>
      <c r="AH59" s="38">
        <f>SUMIFS('Pri flows'!$E$3:$E$1999,'Pri flows'!$B$3:$B$1999,reserves!AH$8,'Pri flows'!$C$3:$C$1999,reserves!$F59,'Pri flows'!$D$3:$D$1999,reserves!$L59)</f>
        <v>0.71400012479999997</v>
      </c>
      <c r="AI59" s="38">
        <f>SUMIFS('Pri flows'!$E$3:$E$1999,'Pri flows'!$B$3:$B$1999,reserves!AI$8,'Pri flows'!$C$3:$C$1999,reserves!$F59,'Pri flows'!$D$3:$D$1999,reserves!$L59)</f>
        <v>5.1229307987999997</v>
      </c>
      <c r="AJ59" s="38">
        <f>SUMIFS('Pri flows'!$E$3:$E$1999,'Pri flows'!$B$3:$B$1999,reserves!AJ$8,'Pri flows'!$C$3:$C$1999,reserves!$F59,'Pri flows'!$D$3:$D$1999,reserves!$L59)</f>
        <v>3.4006613111999999</v>
      </c>
      <c r="AK59" s="38">
        <f>SUMIFS('Pri flows'!$E$3:$E$1999,'Pri flows'!$B$3:$B$1999,reserves!AK$8,'Pri flows'!$C$3:$C$1999,reserves!$F59,'Pri flows'!$D$3:$D$1999,reserves!$L59)</f>
        <v>6578.4355401780003</v>
      </c>
      <c r="AL59" s="38">
        <f>SUMIFS('Pri flows'!$E$3:$E$1999,'Pri flows'!$B$3:$B$1999,reserves!AL$8,'Pri flows'!$C$3:$C$1999,reserves!$F59,'Pri flows'!$D$3:$D$1999,reserves!$L59)</f>
        <v>0</v>
      </c>
      <c r="AM59" s="38">
        <f>SUMIFS('Pri flows'!$E$3:$E$1999,'Pri flows'!$B$3:$B$1999,reserves!AM$8,'Pri flows'!$C$3:$C$1999,reserves!$F59,'Pri flows'!$D$3:$D$1999,reserves!$L59)</f>
        <v>6011.7551872344002</v>
      </c>
      <c r="AN59" s="38">
        <f>SUMIFS('Pri flows'!$E$3:$E$1999,'Pri flows'!$B$3:$B$1999,reserves!AN$8,'Pri flows'!$C$3:$C$1999,reserves!$F59,'Pri flows'!$D$3:$D$1999,reserves!$L59)</f>
        <v>48.164210323200003</v>
      </c>
      <c r="AO59" s="38">
        <f>SUMIFS('Pri flows'!$E$3:$E$1999,'Pri flows'!$B$3:$B$1999,reserves!AO$8,'Pri flows'!$C$3:$C$1999,reserves!$F59,'Pri flows'!$D$3:$D$1999,reserves!$L59)</f>
        <v>6569.2960907220004</v>
      </c>
      <c r="AP59" s="38">
        <f>SUMIFS('Pri flows'!$E$3:$E$1999,'Pri flows'!$B$3:$B$1999,reserves!AP$8,'Pri flows'!$C$3:$C$1999,reserves!$F59,'Pri flows'!$D$3:$D$1999,reserves!$L59)</f>
        <v>0</v>
      </c>
    </row>
    <row r="60" spans="1:42">
      <c r="A60" s="46" t="s">
        <v>112</v>
      </c>
      <c r="B60" s="46">
        <v>347191</v>
      </c>
      <c r="C60" s="46" t="s">
        <v>3352</v>
      </c>
      <c r="D60" t="str">
        <f t="shared" si="10"/>
        <v>COABCO</v>
      </c>
      <c r="F60" t="s">
        <v>2</v>
      </c>
      <c r="L60" t="str">
        <f>L50</f>
        <v>GASNGA</v>
      </c>
      <c r="M60" s="38">
        <f>SUMIFS('Pri flows'!$E$3:$E$1999,'Pri flows'!$B$3:$B$1999,reserves!M$8,'Pri flows'!$C$3:$C$1999,reserves!$F60,'Pri flows'!$D$3:$D$1999,reserves!$L60)</f>
        <v>6242.8641523848</v>
      </c>
      <c r="N60" s="38">
        <f>SUMIFS('Pri flows'!$E$3:$E$1999,'Pri flows'!$B$3:$B$1999,reserves!N$8,'Pri flows'!$C$3:$C$1999,reserves!$F60,'Pri flows'!$D$3:$D$1999,reserves!$L60)</f>
        <v>2525.389502256</v>
      </c>
      <c r="O60" s="38">
        <f>SUMIFS('Pri flows'!$E$3:$E$1999,'Pri flows'!$B$3:$B$1999,reserves!O$8,'Pri flows'!$C$3:$C$1999,reserves!$F60,'Pri flows'!$D$3:$D$1999,reserves!$L60)</f>
        <v>1613.5712082216</v>
      </c>
      <c r="P60" s="38">
        <f>SUMIFS('Pri flows'!$E$3:$E$1999,'Pri flows'!$B$3:$B$1999,reserves!P$8,'Pri flows'!$C$3:$C$1999,reserves!$F60,'Pri flows'!$D$3:$D$1999,reserves!$L60)</f>
        <v>7089.6371087376001</v>
      </c>
      <c r="Q60" s="38">
        <f>SUMIFS('Pri flows'!$E$3:$E$1999,'Pri flows'!$B$3:$B$1999,reserves!Q$8,'Pri flows'!$C$3:$C$1999,reserves!$F60,'Pri flows'!$D$3:$D$1999,reserves!$L60)</f>
        <v>96.583622853600005</v>
      </c>
      <c r="R60" s="38">
        <f>SUMIFS('Pri flows'!$E$3:$E$1999,'Pri flows'!$B$3:$B$1999,reserves!R$8,'Pri flows'!$C$3:$C$1999,reserves!$F60,'Pri flows'!$D$3:$D$1999,reserves!$L60)</f>
        <v>10055.298005582399</v>
      </c>
      <c r="S60" s="38">
        <f>SUMIFS('Pri flows'!$E$3:$E$1999,'Pri flows'!$B$3:$B$1999,reserves!S$8,'Pri flows'!$C$3:$C$1999,reserves!$F60,'Pri flows'!$D$3:$D$1999,reserves!$L60)</f>
        <v>5106.8204278271996</v>
      </c>
      <c r="T60" s="38">
        <f>SUMIFS('Pri flows'!$E$3:$E$1999,'Pri flows'!$B$3:$B$1999,reserves!T$8,'Pri flows'!$C$3:$C$1999,reserves!$F60,'Pri flows'!$D$3:$D$1999,reserves!$L60)</f>
        <v>972.16001312399999</v>
      </c>
      <c r="U60" s="38">
        <f>SUMIFS('Pri flows'!$E$3:$E$1999,'Pri flows'!$B$3:$B$1999,reserves!U$8,'Pri flows'!$C$3:$C$1999,reserves!$F60,'Pri flows'!$D$3:$D$1999,reserves!$L60)</f>
        <v>6646.9257015372004</v>
      </c>
      <c r="V60" s="38">
        <f>SUMIFS('Pri flows'!$E$3:$E$1999,'Pri flows'!$B$3:$B$1999,reserves!V$8,'Pri flows'!$C$3:$C$1999,reserves!$F60,'Pri flows'!$D$3:$D$1999,reserves!$L60)</f>
        <v>6172.7669967024003</v>
      </c>
      <c r="W60" s="38">
        <f>SUMIFS('Pri flows'!$E$3:$E$1999,'Pri flows'!$B$3:$B$1999,reserves!W$8,'Pri flows'!$C$3:$C$1999,reserves!$F60,'Pri flows'!$D$3:$D$1999,reserves!$L60)</f>
        <v>115.74038068199999</v>
      </c>
      <c r="X60" s="38">
        <f>SUMIFS('Pri flows'!$E$3:$E$1999,'Pri flows'!$B$3:$B$1999,reserves!X$8,'Pri flows'!$C$3:$C$1999,reserves!$F60,'Pri flows'!$D$3:$D$1999,reserves!$L60)</f>
        <v>187.24340518919999</v>
      </c>
      <c r="Y60" s="38">
        <f>SUMIFS('Pri flows'!$E$3:$E$1999,'Pri flows'!$B$3:$B$1999,reserves!Y$8,'Pri flows'!$C$3:$C$1999,reserves!$F60,'Pri flows'!$D$3:$D$1999,reserves!$L60)</f>
        <v>1088.2065661163999</v>
      </c>
      <c r="Z60" s="38">
        <f>SUMIFS('Pri flows'!$E$3:$E$1999,'Pri flows'!$B$3:$B$1999,reserves!Z$8,'Pri flows'!$C$3:$C$1999,reserves!$F60,'Pri flows'!$D$3:$D$1999,reserves!$L60)</f>
        <v>164.98939088520001</v>
      </c>
      <c r="AA60" s="38">
        <f>SUMIFS('Pri flows'!$E$3:$E$1999,'Pri flows'!$B$3:$B$1999,reserves!AA$8,'Pri flows'!$C$3:$C$1999,reserves!$F60,'Pri flows'!$D$3:$D$1999,reserves!$L60)</f>
        <v>435.7992557952</v>
      </c>
      <c r="AB60" s="38">
        <f>SUMIFS('Pri flows'!$E$3:$E$1999,'Pri flows'!$B$3:$B$1999,reserves!AB$8,'Pri flows'!$C$3:$C$1999,reserves!$F60,'Pri flows'!$D$3:$D$1999,reserves!$L60)</f>
        <v>4.8654007308000002</v>
      </c>
      <c r="AC60" s="38">
        <f>SUMIFS('Pri flows'!$E$3:$E$1999,'Pri flows'!$B$3:$B$1999,reserves!AC$8,'Pri flows'!$C$3:$C$1999,reserves!$F60,'Pri flows'!$D$3:$D$1999,reserves!$L60)</f>
        <v>721.89177387840004</v>
      </c>
      <c r="AD60" s="38">
        <f>SUMIFS('Pri flows'!$E$3:$E$1999,'Pri flows'!$B$3:$B$1999,reserves!AD$8,'Pri flows'!$C$3:$C$1999,reserves!$F60,'Pri flows'!$D$3:$D$1999,reserves!$L60)</f>
        <v>0.6007974264</v>
      </c>
      <c r="AE60" s="38">
        <f>SUMIFS('Pri flows'!$E$3:$E$1999,'Pri flows'!$B$3:$B$1999,reserves!AE$8,'Pri flows'!$C$3:$C$1999,reserves!$F60,'Pri flows'!$D$3:$D$1999,reserves!$L60)</f>
        <v>183.11385549240001</v>
      </c>
      <c r="AF60" s="38">
        <f>SUMIFS('Pri flows'!$E$3:$E$1999,'Pri flows'!$B$3:$B$1999,reserves!AF$8,'Pri flows'!$C$3:$C$1999,reserves!$F60,'Pri flows'!$D$3:$D$1999,reserves!$L60)</f>
        <v>1062.0112238964</v>
      </c>
      <c r="AG60" s="38">
        <f>SUMIFS('Pri flows'!$E$3:$E$1999,'Pri flows'!$B$3:$B$1999,reserves!AG$8,'Pri flows'!$C$3:$C$1999,reserves!$F60,'Pri flows'!$D$3:$D$1999,reserves!$L60)</f>
        <v>3509.5922091863999</v>
      </c>
      <c r="AH60" s="38">
        <f>SUMIFS('Pri flows'!$E$3:$E$1999,'Pri flows'!$B$3:$B$1999,reserves!AH$8,'Pri flows'!$C$3:$C$1999,reserves!$F60,'Pri flows'!$D$3:$D$1999,reserves!$L60)</f>
        <v>1148.0795980667999</v>
      </c>
      <c r="AI60" s="38">
        <f>SUMIFS('Pri flows'!$E$3:$E$1999,'Pri flows'!$B$3:$B$1999,reserves!AI$8,'Pri flows'!$C$3:$C$1999,reserves!$F60,'Pri flows'!$D$3:$D$1999,reserves!$L60)</f>
        <v>20016.661280374799</v>
      </c>
      <c r="AJ60" s="38">
        <f>SUMIFS('Pri flows'!$E$3:$E$1999,'Pri flows'!$B$3:$B$1999,reserves!AJ$8,'Pri flows'!$C$3:$C$1999,reserves!$F60,'Pri flows'!$D$3:$D$1999,reserves!$L60)</f>
        <v>4223.3945704883999</v>
      </c>
      <c r="AK60" s="38">
        <f>SUMIFS('Pri flows'!$E$3:$E$1999,'Pri flows'!$B$3:$B$1999,reserves!AK$8,'Pri flows'!$C$3:$C$1999,reserves!$F60,'Pri flows'!$D$3:$D$1999,reserves!$L60)</f>
        <v>26439.055831252801</v>
      </c>
      <c r="AL60" s="38">
        <f>SUMIFS('Pri flows'!$E$3:$E$1999,'Pri flows'!$B$3:$B$1999,reserves!AL$8,'Pri flows'!$C$3:$C$1999,reserves!$F60,'Pri flows'!$D$3:$D$1999,reserves!$L60)</f>
        <v>3357.7248984552002</v>
      </c>
      <c r="AM60" s="38">
        <f>SUMIFS('Pri flows'!$E$3:$E$1999,'Pri flows'!$B$3:$B$1999,reserves!AM$8,'Pri flows'!$C$3:$C$1999,reserves!$F60,'Pri flows'!$D$3:$D$1999,reserves!$L60)</f>
        <v>40.344477908400002</v>
      </c>
      <c r="AN60" s="38">
        <f>SUMIFS('Pri flows'!$E$3:$E$1999,'Pri flows'!$B$3:$B$1999,reserves!AN$8,'Pri flows'!$C$3:$C$1999,reserves!$F60,'Pri flows'!$D$3:$D$1999,reserves!$L60)</f>
        <v>1413.3123020592</v>
      </c>
      <c r="AO60" s="38">
        <f>SUMIFS('Pri flows'!$E$3:$E$1999,'Pri flows'!$B$3:$B$1999,reserves!AO$8,'Pri flows'!$C$3:$C$1999,reserves!$F60,'Pri flows'!$D$3:$D$1999,reserves!$L60)</f>
        <v>33491.556899031602</v>
      </c>
      <c r="AP60" s="38">
        <f>SUMIFS('Pri flows'!$E$3:$E$1999,'Pri flows'!$B$3:$B$1999,reserves!AP$8,'Pri flows'!$C$3:$C$1999,reserves!$F60,'Pri flows'!$D$3:$D$1999,reserves!$L60)</f>
        <v>0</v>
      </c>
    </row>
    <row r="61" spans="1:42">
      <c r="A61" s="46" t="s">
        <v>113</v>
      </c>
      <c r="B61" s="46">
        <v>7170.9904109588997</v>
      </c>
      <c r="C61" s="46" t="s">
        <v>3352</v>
      </c>
      <c r="D61" t="str">
        <f t="shared" si="10"/>
        <v>OILCRD</v>
      </c>
      <c r="F61" t="s">
        <v>2</v>
      </c>
      <c r="L61" t="str">
        <f>L51</f>
        <v>OILCRD</v>
      </c>
      <c r="M61" s="38">
        <f>SUMIFS('Pri flows'!$E$3:$E$1999,'Pri flows'!$B$3:$B$1999,reserves!M$8,'Pri flows'!$C$3:$C$1999,reserves!$F61,'Pri flows'!$D$3:$D$1999,reserves!$L61)</f>
        <v>6136.8446713823996</v>
      </c>
      <c r="N61" s="38">
        <f>SUMIFS('Pri flows'!$E$3:$E$1999,'Pri flows'!$B$3:$B$1999,reserves!N$8,'Pri flows'!$C$3:$C$1999,reserves!$F61,'Pri flows'!$D$3:$D$1999,reserves!$L61)</f>
        <v>9856.1607431400007</v>
      </c>
      <c r="O61" s="38">
        <f>SUMIFS('Pri flows'!$E$3:$E$1999,'Pri flows'!$B$3:$B$1999,reserves!O$8,'Pri flows'!$C$3:$C$1999,reserves!$F61,'Pri flows'!$D$3:$D$1999,reserves!$L61)</f>
        <v>1123.8952051944</v>
      </c>
      <c r="P61" s="38">
        <f>SUMIFS('Pri flows'!$E$3:$E$1999,'Pri flows'!$B$3:$B$1999,reserves!P$8,'Pri flows'!$C$3:$C$1999,reserves!$F61,'Pri flows'!$D$3:$D$1999,reserves!$L61)</f>
        <v>5769.98681769</v>
      </c>
      <c r="Q61" s="38">
        <f>SUMIFS('Pri flows'!$E$3:$E$1999,'Pri flows'!$B$3:$B$1999,reserves!Q$8,'Pri flows'!$C$3:$C$1999,reserves!$F61,'Pri flows'!$D$3:$D$1999,reserves!$L61)</f>
        <v>42.366141277200001</v>
      </c>
      <c r="R61" s="38">
        <f>SUMIFS('Pri flows'!$E$3:$E$1999,'Pri flows'!$B$3:$B$1999,reserves!R$8,'Pri flows'!$C$3:$C$1999,reserves!$F61,'Pri flows'!$D$3:$D$1999,reserves!$L61)</f>
        <v>4351.9936690439999</v>
      </c>
      <c r="S61" s="38">
        <f>SUMIFS('Pri flows'!$E$3:$E$1999,'Pri flows'!$B$3:$B$1999,reserves!S$8,'Pri flows'!$C$3:$C$1999,reserves!$F61,'Pri flows'!$D$3:$D$1999,reserves!$L61)</f>
        <v>674.17383456719995</v>
      </c>
      <c r="T61" s="38">
        <f>SUMIFS('Pri flows'!$E$3:$E$1999,'Pri flows'!$B$3:$B$1999,reserves!T$8,'Pri flows'!$C$3:$C$1999,reserves!$F61,'Pri flows'!$D$3:$D$1999,reserves!$L61)</f>
        <v>6041.6180448371997</v>
      </c>
      <c r="U61" s="38">
        <f>SUMIFS('Pri flows'!$E$3:$E$1999,'Pri flows'!$B$3:$B$1999,reserves!U$8,'Pri flows'!$C$3:$C$1999,reserves!$F61,'Pri flows'!$D$3:$D$1999,reserves!$L61)</f>
        <v>8064.4529933207996</v>
      </c>
      <c r="V61" s="38">
        <f>SUMIFS('Pri flows'!$E$3:$E$1999,'Pri flows'!$B$3:$B$1999,reserves!V$8,'Pri flows'!$C$3:$C$1999,reserves!$F61,'Pri flows'!$D$3:$D$1999,reserves!$L61)</f>
        <v>7997.3783388000002</v>
      </c>
      <c r="W61" s="38">
        <f>SUMIFS('Pri flows'!$E$3:$E$1999,'Pri flows'!$B$3:$B$1999,reserves!W$8,'Pri flows'!$C$3:$C$1999,reserves!$F61,'Pri flows'!$D$3:$D$1999,reserves!$L61)</f>
        <v>215.74106035560001</v>
      </c>
      <c r="X61" s="38">
        <f>SUMIFS('Pri flows'!$E$3:$E$1999,'Pri flows'!$B$3:$B$1999,reserves!X$8,'Pri flows'!$C$3:$C$1999,reserves!$F61,'Pri flows'!$D$3:$D$1999,reserves!$L61)</f>
        <v>85.446667864800006</v>
      </c>
      <c r="Y61" s="38">
        <f>SUMIFS('Pri flows'!$E$3:$E$1999,'Pri flows'!$B$3:$B$1999,reserves!Y$8,'Pri flows'!$C$3:$C$1999,reserves!$F61,'Pri flows'!$D$3:$D$1999,reserves!$L61)</f>
        <v>40.981616758800001</v>
      </c>
      <c r="Z61" s="38">
        <f>SUMIFS('Pri flows'!$E$3:$E$1999,'Pri flows'!$B$3:$B$1999,reserves!Z$8,'Pri flows'!$C$3:$C$1999,reserves!$F61,'Pri flows'!$D$3:$D$1999,reserves!$L61)</f>
        <v>204.00041067480001</v>
      </c>
      <c r="AA61" s="38">
        <f>SUMIFS('Pri flows'!$E$3:$E$1999,'Pri flows'!$B$3:$B$1999,reserves!AA$8,'Pri flows'!$C$3:$C$1999,reserves!$F61,'Pri flows'!$D$3:$D$1999,reserves!$L61)</f>
        <v>210.4099451136</v>
      </c>
      <c r="AB61" s="38">
        <f>SUMIFS('Pri flows'!$E$3:$E$1999,'Pri flows'!$B$3:$B$1999,reserves!AB$8,'Pri flows'!$C$3:$C$1999,reserves!$F61,'Pri flows'!$D$3:$D$1999,reserves!$L61)</f>
        <v>1.6919989235999999</v>
      </c>
      <c r="AC61" s="38">
        <f>SUMIFS('Pri flows'!$E$3:$E$1999,'Pri flows'!$B$3:$B$1999,reserves!AC$8,'Pri flows'!$C$3:$C$1999,reserves!$F61,'Pri flows'!$D$3:$D$1999,reserves!$L61)</f>
        <v>356.15210979599999</v>
      </c>
      <c r="AD61" s="38">
        <f>SUMIFS('Pri flows'!$E$3:$E$1999,'Pri flows'!$B$3:$B$1999,reserves!AD$8,'Pri flows'!$C$3:$C$1999,reserves!$F61,'Pri flows'!$D$3:$D$1999,reserves!$L61)</f>
        <v>39.717031499999997</v>
      </c>
      <c r="AE61" s="38">
        <f>SUMIFS('Pri flows'!$E$3:$E$1999,'Pri flows'!$B$3:$B$1999,reserves!AE$8,'Pri flows'!$C$3:$C$1999,reserves!$F61,'Pri flows'!$D$3:$D$1999,reserves!$L61)</f>
        <v>134.53244729639999</v>
      </c>
      <c r="AF61" s="38">
        <f>SUMIFS('Pri flows'!$E$3:$E$1999,'Pri flows'!$B$3:$B$1999,reserves!AF$8,'Pri flows'!$C$3:$C$1999,reserves!$F61,'Pri flows'!$D$3:$D$1999,reserves!$L61)</f>
        <v>1376.5221284616</v>
      </c>
      <c r="AG61" s="38">
        <f>SUMIFS('Pri flows'!$E$3:$E$1999,'Pri flows'!$B$3:$B$1999,reserves!AG$8,'Pri flows'!$C$3:$C$1999,reserves!$F61,'Pri flows'!$D$3:$D$1999,reserves!$L61)</f>
        <v>6140.4967877148001</v>
      </c>
      <c r="AH61" s="38">
        <f>SUMIFS('Pri flows'!$E$3:$E$1999,'Pri flows'!$B$3:$B$1999,reserves!AH$8,'Pri flows'!$C$3:$C$1999,reserves!$F61,'Pri flows'!$D$3:$D$1999,reserves!$L61)</f>
        <v>3851.8525919448002</v>
      </c>
      <c r="AI61" s="38">
        <f>SUMIFS('Pri flows'!$E$3:$E$1999,'Pri flows'!$B$3:$B$1999,reserves!AI$8,'Pri flows'!$C$3:$C$1999,reserves!$F61,'Pri flows'!$D$3:$D$1999,reserves!$L61)</f>
        <v>31071.899357661601</v>
      </c>
      <c r="AJ61" s="38">
        <f>SUMIFS('Pri flows'!$E$3:$E$1999,'Pri flows'!$B$3:$B$1999,reserves!AJ$8,'Pri flows'!$C$3:$C$1999,reserves!$F61,'Pri flows'!$D$3:$D$1999,reserves!$L61)</f>
        <v>2986.2938994192</v>
      </c>
      <c r="AK61" s="38">
        <f>SUMIFS('Pri flows'!$E$3:$E$1999,'Pri flows'!$B$3:$B$1999,reserves!AK$8,'Pri flows'!$C$3:$C$1999,reserves!$F61,'Pri flows'!$D$3:$D$1999,reserves!$L61)</f>
        <v>22199.229264002399</v>
      </c>
      <c r="AL61" s="38">
        <f>SUMIFS('Pri flows'!$E$3:$E$1999,'Pri flows'!$B$3:$B$1999,reserves!AL$8,'Pri flows'!$C$3:$C$1999,reserves!$F61,'Pri flows'!$D$3:$D$1999,reserves!$L61)</f>
        <v>20795.348687720401</v>
      </c>
      <c r="AM61" s="38">
        <f>SUMIFS('Pri flows'!$E$3:$E$1999,'Pri flows'!$B$3:$B$1999,reserves!AM$8,'Pri flows'!$C$3:$C$1999,reserves!$F61,'Pri flows'!$D$3:$D$1999,reserves!$L61)</f>
        <v>1.3113015732</v>
      </c>
      <c r="AN61" s="38">
        <f>SUMIFS('Pri flows'!$E$3:$E$1999,'Pri flows'!$B$3:$B$1999,reserves!AN$8,'Pri flows'!$C$3:$C$1999,reserves!$F61,'Pri flows'!$D$3:$D$1999,reserves!$L61)</f>
        <v>2140.1209701215998</v>
      </c>
      <c r="AO61" s="38">
        <f>SUMIFS('Pri flows'!$E$3:$E$1999,'Pri flows'!$B$3:$B$1999,reserves!AO$8,'Pri flows'!$C$3:$C$1999,reserves!$F61,'Pri flows'!$D$3:$D$1999,reserves!$L61)</f>
        <v>25793.547693256802</v>
      </c>
      <c r="AP61" s="38">
        <f>SUMIFS('Pri flows'!$E$3:$E$1999,'Pri flows'!$B$3:$B$1999,reserves!AP$8,'Pri flows'!$C$3:$C$1999,reserves!$F61,'Pri flows'!$D$3:$D$1999,reserves!$L61)</f>
        <v>0</v>
      </c>
    </row>
    <row r="62" spans="1:42">
      <c r="A62" s="46" t="s">
        <v>111</v>
      </c>
      <c r="B62" s="46">
        <v>316.8888</v>
      </c>
      <c r="C62" s="46" t="s">
        <v>2751</v>
      </c>
      <c r="D62" t="str">
        <f t="shared" si="10"/>
        <v>GASNGA</v>
      </c>
    </row>
    <row r="63" spans="1:42">
      <c r="A63" s="46" t="s">
        <v>113</v>
      </c>
      <c r="B63" s="46">
        <v>456.02082191780801</v>
      </c>
      <c r="C63" s="46" t="s">
        <v>2751</v>
      </c>
      <c r="D63" t="str">
        <f t="shared" si="10"/>
        <v>OILCRD</v>
      </c>
    </row>
    <row r="64" spans="1:42">
      <c r="A64" s="46" t="s">
        <v>110</v>
      </c>
      <c r="B64" s="46">
        <v>87</v>
      </c>
      <c r="C64" s="46" t="s">
        <v>2750</v>
      </c>
      <c r="D64" t="str">
        <f t="shared" si="10"/>
        <v>COAHCO</v>
      </c>
      <c r="H64" s="2" t="s">
        <v>239</v>
      </c>
      <c r="J64" t="s">
        <v>243</v>
      </c>
    </row>
    <row r="65" spans="1:45">
      <c r="A65" s="46" t="s">
        <v>111</v>
      </c>
      <c r="B65" s="46">
        <v>1488.36</v>
      </c>
      <c r="C65" s="46" t="s">
        <v>2750</v>
      </c>
      <c r="D65" t="str">
        <f t="shared" si="10"/>
        <v>GASNGA</v>
      </c>
      <c r="J65" t="s">
        <v>240</v>
      </c>
      <c r="K65" t="s">
        <v>220</v>
      </c>
      <c r="L65" s="5" t="s">
        <v>232</v>
      </c>
      <c r="M65" s="5" t="str">
        <f>M$8</f>
        <v>Africa_north</v>
      </c>
      <c r="N65" s="5" t="str">
        <f t="shared" ref="N65:AP65" si="22">N$8</f>
        <v>Africa_other</v>
      </c>
      <c r="O65" s="5" t="str">
        <f t="shared" si="22"/>
        <v>Arg-Chi</v>
      </c>
      <c r="P65" s="5" t="str">
        <f t="shared" si="22"/>
        <v>Asia_central</v>
      </c>
      <c r="Q65" s="5" t="str">
        <f t="shared" si="22"/>
        <v>Asia_east</v>
      </c>
      <c r="R65" s="5" t="str">
        <f t="shared" si="22"/>
        <v>Asia_other</v>
      </c>
      <c r="S65" s="5" t="str">
        <f t="shared" si="22"/>
        <v>Australia_NZ</v>
      </c>
      <c r="T65" s="5" t="str">
        <f t="shared" si="22"/>
        <v>Brazil</v>
      </c>
      <c r="U65" s="5" t="str">
        <f t="shared" si="22"/>
        <v>Canada</v>
      </c>
      <c r="V65" s="5" t="str">
        <f t="shared" si="22"/>
        <v>China</v>
      </c>
      <c r="W65" s="5" t="str">
        <f t="shared" si="22"/>
        <v>EU_north</v>
      </c>
      <c r="X65" s="5" t="str">
        <f t="shared" si="22"/>
        <v>EU_northeast</v>
      </c>
      <c r="Y65" s="5" t="str">
        <f t="shared" si="22"/>
        <v>EU_northwest</v>
      </c>
      <c r="Z65" s="5" t="str">
        <f t="shared" si="22"/>
        <v>EU_south</v>
      </c>
      <c r="AA65" s="5" t="str">
        <f t="shared" si="22"/>
        <v>EU_southeast</v>
      </c>
      <c r="AB65" s="5" t="str">
        <f t="shared" si="22"/>
        <v>EU_southwest</v>
      </c>
      <c r="AC65" s="5" t="str">
        <f t="shared" si="22"/>
        <v>Europe_other</v>
      </c>
      <c r="AD65" s="5" t="str">
        <f t="shared" si="22"/>
        <v>France</v>
      </c>
      <c r="AE65" s="5" t="str">
        <f t="shared" si="22"/>
        <v>Germany</v>
      </c>
      <c r="AF65" s="5" t="str">
        <f t="shared" si="22"/>
        <v>India</v>
      </c>
      <c r="AG65" s="5" t="str">
        <f t="shared" si="22"/>
        <v>LatAm_other</v>
      </c>
      <c r="AH65" s="5" t="str">
        <f t="shared" si="22"/>
        <v>Mexico</v>
      </c>
      <c r="AI65" s="5" t="str">
        <f t="shared" si="22"/>
        <v>MidEast_other</v>
      </c>
      <c r="AJ65" s="5" t="str">
        <f t="shared" si="22"/>
        <v>Nor-Ice</v>
      </c>
      <c r="AK65" s="5" t="str">
        <f t="shared" si="22"/>
        <v>Russia</v>
      </c>
      <c r="AL65" s="5" t="str">
        <f t="shared" si="22"/>
        <v>SaudiArabia</v>
      </c>
      <c r="AM65" s="5" t="str">
        <f t="shared" si="22"/>
        <v>SouthAfrica</v>
      </c>
      <c r="AN65" s="5" t="str">
        <f t="shared" si="22"/>
        <v>UK</v>
      </c>
      <c r="AO65" s="5" t="str">
        <f t="shared" si="22"/>
        <v>USA</v>
      </c>
      <c r="AP65" s="5" t="str">
        <f t="shared" si="22"/>
        <v>\I:</v>
      </c>
      <c r="AQ65" t="s">
        <v>233</v>
      </c>
      <c r="AR65" t="s">
        <v>237</v>
      </c>
      <c r="AS65" t="s">
        <v>234</v>
      </c>
    </row>
    <row r="66" spans="1:45">
      <c r="A66" s="46" t="s">
        <v>112</v>
      </c>
      <c r="B66" s="46">
        <v>613700</v>
      </c>
      <c r="C66" s="46" t="s">
        <v>2750</v>
      </c>
      <c r="D66" t="str">
        <f t="shared" ref="D66:D98" si="23">VLOOKUP(A66,$E$2:$F$7,2,FALSE)</f>
        <v>COABCO</v>
      </c>
      <c r="J66" t="s">
        <v>241</v>
      </c>
      <c r="K66" s="10" t="s">
        <v>242</v>
      </c>
      <c r="L66" s="5" t="str">
        <f>L47</f>
        <v>COABCO</v>
      </c>
      <c r="M66" s="39" t="str">
        <f>IF(M47+M52&lt;=0,"",IF(M47+M57=0,"",(M47+M52)/(M47+M52+M57)))</f>
        <v/>
      </c>
      <c r="N66" s="39" t="str">
        <f t="shared" ref="N66:AP66" si="24">IF(N47+N52&lt;=0,"",IF(N47+N57=0,"",(N47+N52)/(N47+N52+N57)))</f>
        <v/>
      </c>
      <c r="O66" s="39" t="str">
        <f t="shared" si="24"/>
        <v/>
      </c>
      <c r="P66" s="39" t="str">
        <f t="shared" si="24"/>
        <v/>
      </c>
      <c r="Q66" s="39">
        <f t="shared" si="24"/>
        <v>0.95805679301591484</v>
      </c>
      <c r="R66" s="39" t="str">
        <f t="shared" si="24"/>
        <v/>
      </c>
      <c r="S66" s="39">
        <f t="shared" si="24"/>
        <v>1.9596295654242604E-2</v>
      </c>
      <c r="T66" s="39">
        <f t="shared" si="24"/>
        <v>8.5945945662510917E-2</v>
      </c>
      <c r="U66" s="39">
        <f t="shared" si="24"/>
        <v>4.4200035835176565E-2</v>
      </c>
      <c r="V66" s="39" t="str">
        <f t="shared" si="24"/>
        <v/>
      </c>
      <c r="W66" s="39">
        <f t="shared" si="24"/>
        <v>1.8852344698972182E-2</v>
      </c>
      <c r="X66" s="39">
        <f t="shared" si="24"/>
        <v>3.341611543185206E-3</v>
      </c>
      <c r="Y66" s="39">
        <f t="shared" si="24"/>
        <v>0.27847756164945137</v>
      </c>
      <c r="Z66" s="39">
        <f t="shared" si="24"/>
        <v>1.1901470205616599E-4</v>
      </c>
      <c r="AA66" s="39">
        <f t="shared" si="24"/>
        <v>6.502737239065004E-2</v>
      </c>
      <c r="AB66" s="39" t="str">
        <f t="shared" si="24"/>
        <v/>
      </c>
      <c r="AC66" s="39">
        <f t="shared" si="24"/>
        <v>3.2413686700771553E-3</v>
      </c>
      <c r="AD66" s="39">
        <f t="shared" si="24"/>
        <v>1</v>
      </c>
      <c r="AE66" s="39" t="str">
        <f t="shared" si="24"/>
        <v/>
      </c>
      <c r="AF66" s="39">
        <f t="shared" si="24"/>
        <v>0.835588183879445</v>
      </c>
      <c r="AG66" s="39" t="str">
        <f t="shared" si="24"/>
        <v/>
      </c>
      <c r="AH66" s="39">
        <f t="shared" si="24"/>
        <v>0.14226972197654428</v>
      </c>
      <c r="AI66" s="39">
        <f t="shared" si="24"/>
        <v>1</v>
      </c>
      <c r="AJ66" s="39" t="str">
        <f t="shared" si="24"/>
        <v/>
      </c>
      <c r="AK66" s="39" t="str">
        <f t="shared" si="24"/>
        <v/>
      </c>
      <c r="AL66" s="39" t="str">
        <f t="shared" si="24"/>
        <v/>
      </c>
      <c r="AM66" s="39" t="str">
        <f t="shared" si="24"/>
        <v/>
      </c>
      <c r="AN66" s="39" t="str">
        <f t="shared" si="24"/>
        <v/>
      </c>
      <c r="AO66" s="39" t="str">
        <f t="shared" si="24"/>
        <v/>
      </c>
      <c r="AP66" s="39" t="str">
        <f t="shared" si="24"/>
        <v/>
      </c>
      <c r="AQ66">
        <v>2020</v>
      </c>
      <c r="AR66" t="s">
        <v>238</v>
      </c>
      <c r="AS66" t="s">
        <v>235</v>
      </c>
    </row>
    <row r="67" spans="1:45">
      <c r="A67" s="46" t="s">
        <v>113</v>
      </c>
      <c r="B67" s="46">
        <v>913.30136986301397</v>
      </c>
      <c r="C67" s="46" t="s">
        <v>2750</v>
      </c>
      <c r="D67" t="str">
        <f t="shared" si="23"/>
        <v>OILCRD</v>
      </c>
      <c r="J67" t="s">
        <v>241</v>
      </c>
      <c r="K67" s="10" t="s">
        <v>242</v>
      </c>
      <c r="L67" s="5" t="str">
        <f>L48</f>
        <v>COACOK</v>
      </c>
      <c r="M67" s="39">
        <f t="shared" ref="M67:AP67" si="25">IF(M48+M53&lt;=0,"",IF(M48+M58=0,"",(M48+M53)/(M48+M53+M58)))</f>
        <v>1</v>
      </c>
      <c r="N67" s="39" t="str">
        <f t="shared" si="25"/>
        <v/>
      </c>
      <c r="O67" s="39">
        <f t="shared" si="25"/>
        <v>1</v>
      </c>
      <c r="P67" s="39" t="str">
        <f t="shared" si="25"/>
        <v/>
      </c>
      <c r="Q67" s="39">
        <f t="shared" si="25"/>
        <v>1</v>
      </c>
      <c r="R67" s="39" t="str">
        <f t="shared" si="25"/>
        <v/>
      </c>
      <c r="S67" s="39" t="str">
        <f t="shared" si="25"/>
        <v/>
      </c>
      <c r="T67" s="39">
        <f t="shared" si="25"/>
        <v>1</v>
      </c>
      <c r="U67" s="39" t="str">
        <f t="shared" si="25"/>
        <v/>
      </c>
      <c r="V67" s="39">
        <f t="shared" si="25"/>
        <v>0.11972748959469645</v>
      </c>
      <c r="W67" s="39">
        <f t="shared" si="25"/>
        <v>1</v>
      </c>
      <c r="X67" s="39">
        <f t="shared" si="25"/>
        <v>0.30862382266188343</v>
      </c>
      <c r="Y67" s="39">
        <f t="shared" si="25"/>
        <v>1</v>
      </c>
      <c r="Z67" s="39">
        <f t="shared" si="25"/>
        <v>1</v>
      </c>
      <c r="AA67" s="39">
        <f t="shared" si="25"/>
        <v>1</v>
      </c>
      <c r="AB67" s="39">
        <f t="shared" si="25"/>
        <v>1</v>
      </c>
      <c r="AC67" s="39">
        <f t="shared" si="25"/>
        <v>0.72898293636773748</v>
      </c>
      <c r="AD67" s="39">
        <f t="shared" si="25"/>
        <v>1</v>
      </c>
      <c r="AE67" s="39">
        <f t="shared" si="25"/>
        <v>1</v>
      </c>
      <c r="AF67" s="39">
        <f t="shared" si="25"/>
        <v>0.62761372903233148</v>
      </c>
      <c r="AG67" s="39" t="str">
        <f t="shared" si="25"/>
        <v/>
      </c>
      <c r="AH67" s="39">
        <f t="shared" si="25"/>
        <v>0.14134460843921212</v>
      </c>
      <c r="AI67" s="39">
        <f t="shared" si="25"/>
        <v>0.62604323745378321</v>
      </c>
      <c r="AJ67" s="39" t="str">
        <f t="shared" si="25"/>
        <v/>
      </c>
      <c r="AK67" s="39" t="str">
        <f t="shared" si="25"/>
        <v/>
      </c>
      <c r="AL67" s="39" t="str">
        <f t="shared" si="25"/>
        <v/>
      </c>
      <c r="AM67" s="39" t="str">
        <f t="shared" si="25"/>
        <v/>
      </c>
      <c r="AN67" s="39">
        <f t="shared" si="25"/>
        <v>0.74232549044859042</v>
      </c>
      <c r="AO67" s="39" t="str">
        <f t="shared" si="25"/>
        <v/>
      </c>
      <c r="AP67" s="39" t="str">
        <f t="shared" si="25"/>
        <v/>
      </c>
      <c r="AQ67">
        <v>2020</v>
      </c>
      <c r="AR67" t="s">
        <v>238</v>
      </c>
      <c r="AS67" t="s">
        <v>235</v>
      </c>
    </row>
    <row r="68" spans="1:45">
      <c r="A68" s="46" t="s">
        <v>110</v>
      </c>
      <c r="B68" s="46">
        <v>2797572</v>
      </c>
      <c r="C68" s="46" t="s">
        <v>202</v>
      </c>
      <c r="D68" t="str">
        <f t="shared" si="23"/>
        <v>COAHCO</v>
      </c>
      <c r="J68" t="s">
        <v>241</v>
      </c>
      <c r="K68" s="10" t="s">
        <v>242</v>
      </c>
      <c r="L68" s="5" t="str">
        <f>L49</f>
        <v>COAHCO</v>
      </c>
      <c r="M68" s="39">
        <f t="shared" ref="M68:AP68" si="26">IF(M49+M54&lt;=0,"",IF(M49+M59=0,"",(M49+M54)/(M49+M54+M59)))</f>
        <v>1</v>
      </c>
      <c r="N68" s="39" t="str">
        <f t="shared" si="26"/>
        <v/>
      </c>
      <c r="O68" s="39">
        <f t="shared" si="26"/>
        <v>0.9186075589991044</v>
      </c>
      <c r="P68" s="39" t="str">
        <f t="shared" si="26"/>
        <v/>
      </c>
      <c r="Q68" s="39">
        <f t="shared" si="26"/>
        <v>0.99300923665148166</v>
      </c>
      <c r="R68" s="39">
        <f t="shared" si="26"/>
        <v>0.31073051843143168</v>
      </c>
      <c r="S68" s="39" t="str">
        <f t="shared" si="26"/>
        <v/>
      </c>
      <c r="T68" s="39">
        <f t="shared" si="26"/>
        <v>0.98520485035223859</v>
      </c>
      <c r="U68" s="39">
        <f t="shared" si="26"/>
        <v>0.27908097151509015</v>
      </c>
      <c r="V68" s="39">
        <f t="shared" si="26"/>
        <v>6.8941102499027698E-2</v>
      </c>
      <c r="W68" s="39">
        <f t="shared" si="26"/>
        <v>1</v>
      </c>
      <c r="X68" s="39">
        <f t="shared" si="26"/>
        <v>0.21873807664780343</v>
      </c>
      <c r="Y68" s="39">
        <f t="shared" si="26"/>
        <v>0.99873195702909767</v>
      </c>
      <c r="Z68" s="39">
        <f t="shared" si="26"/>
        <v>1</v>
      </c>
      <c r="AA68" s="39">
        <f t="shared" si="26"/>
        <v>0.93999139659500774</v>
      </c>
      <c r="AB68" s="39">
        <f t="shared" si="26"/>
        <v>1</v>
      </c>
      <c r="AC68" s="39">
        <f t="shared" si="26"/>
        <v>0.72027849053386384</v>
      </c>
      <c r="AD68" s="39">
        <f t="shared" si="26"/>
        <v>1</v>
      </c>
      <c r="AE68" s="39">
        <f t="shared" si="26"/>
        <v>1</v>
      </c>
      <c r="AF68" s="39">
        <f t="shared" si="26"/>
        <v>0.13993138163136176</v>
      </c>
      <c r="AG68" s="39" t="str">
        <f t="shared" si="26"/>
        <v/>
      </c>
      <c r="AH68" s="39">
        <f t="shared" si="26"/>
        <v>0.99634783406853433</v>
      </c>
      <c r="AI68" s="39">
        <f t="shared" si="26"/>
        <v>0.97959049348351313</v>
      </c>
      <c r="AJ68" s="39">
        <f t="shared" si="26"/>
        <v>0.87696267150393281</v>
      </c>
      <c r="AK68" s="39" t="str">
        <f t="shared" si="26"/>
        <v/>
      </c>
      <c r="AL68" s="39" t="str">
        <f t="shared" si="26"/>
        <v/>
      </c>
      <c r="AM68" s="39" t="str">
        <f t="shared" si="26"/>
        <v/>
      </c>
      <c r="AN68" s="39">
        <f t="shared" si="26"/>
        <v>0.63379376365176876</v>
      </c>
      <c r="AO68" s="39" t="str">
        <f t="shared" si="26"/>
        <v/>
      </c>
      <c r="AP68" s="39" t="str">
        <f t="shared" si="26"/>
        <v/>
      </c>
      <c r="AQ68">
        <v>2020</v>
      </c>
      <c r="AR68" t="s">
        <v>238</v>
      </c>
      <c r="AS68" t="s">
        <v>235</v>
      </c>
    </row>
    <row r="69" spans="1:45">
      <c r="A69" s="46" t="s">
        <v>111</v>
      </c>
      <c r="B69" s="46">
        <v>48607.199999999997</v>
      </c>
      <c r="C69" s="46" t="s">
        <v>202</v>
      </c>
      <c r="D69" t="str">
        <f t="shared" si="23"/>
        <v>GASNGA</v>
      </c>
      <c r="J69" t="s">
        <v>241</v>
      </c>
      <c r="K69" s="10" t="s">
        <v>242</v>
      </c>
      <c r="L69" s="5" t="str">
        <f>L50</f>
        <v>GASNGA</v>
      </c>
      <c r="M69" s="39" t="str">
        <f t="shared" ref="M69:AP69" si="27">IF(M50+M55&lt;=0,"",IF(M50+M60=0,"",(M50+M55)/(M50+M55+M60)))</f>
        <v/>
      </c>
      <c r="N69" s="39" t="str">
        <f t="shared" si="27"/>
        <v/>
      </c>
      <c r="O69" s="39">
        <f t="shared" si="27"/>
        <v>0.19769724715326373</v>
      </c>
      <c r="P69" s="39" t="str">
        <f t="shared" si="27"/>
        <v/>
      </c>
      <c r="Q69" s="39">
        <f t="shared" si="27"/>
        <v>0.98357781548795487</v>
      </c>
      <c r="R69" s="39" t="str">
        <f t="shared" si="27"/>
        <v/>
      </c>
      <c r="S69" s="39" t="str">
        <f t="shared" si="27"/>
        <v/>
      </c>
      <c r="T69" s="39">
        <f t="shared" si="27"/>
        <v>0.27091677270197079</v>
      </c>
      <c r="U69" s="39" t="str">
        <f t="shared" si="27"/>
        <v/>
      </c>
      <c r="V69" s="39">
        <f t="shared" si="27"/>
        <v>0.41235793024516926</v>
      </c>
      <c r="W69" s="39">
        <f t="shared" si="27"/>
        <v>0.51357658344468904</v>
      </c>
      <c r="X69" s="39">
        <f t="shared" si="27"/>
        <v>0.89853650743837099</v>
      </c>
      <c r="Y69" s="39">
        <f t="shared" si="27"/>
        <v>0.50960136154066338</v>
      </c>
      <c r="Z69" s="39">
        <f t="shared" si="27"/>
        <v>0.94086387991209197</v>
      </c>
      <c r="AA69" s="39">
        <f t="shared" si="27"/>
        <v>0.61541112794053199</v>
      </c>
      <c r="AB69" s="39">
        <f t="shared" si="27"/>
        <v>0.9968413997247012</v>
      </c>
      <c r="AC69" s="39">
        <f t="shared" si="27"/>
        <v>0.80158406676845662</v>
      </c>
      <c r="AD69" s="39">
        <f t="shared" si="27"/>
        <v>0.99963424594812078</v>
      </c>
      <c r="AE69" s="39">
        <f t="shared" si="27"/>
        <v>0.94536120320016748</v>
      </c>
      <c r="AF69" s="39">
        <f t="shared" si="27"/>
        <v>0.54286924529403724</v>
      </c>
      <c r="AG69" s="39" t="str">
        <f t="shared" si="27"/>
        <v/>
      </c>
      <c r="AH69" s="39">
        <f t="shared" si="27"/>
        <v>0.59928894806157063</v>
      </c>
      <c r="AI69" s="39" t="str">
        <f t="shared" si="27"/>
        <v/>
      </c>
      <c r="AJ69" s="39" t="str">
        <f t="shared" si="27"/>
        <v/>
      </c>
      <c r="AK69" s="39" t="str">
        <f t="shared" si="27"/>
        <v/>
      </c>
      <c r="AL69" s="39" t="str">
        <f t="shared" si="27"/>
        <v/>
      </c>
      <c r="AM69" s="39">
        <f t="shared" si="27"/>
        <v>0.7759247344753194</v>
      </c>
      <c r="AN69" s="39">
        <f t="shared" si="27"/>
        <v>0.49144149824738764</v>
      </c>
      <c r="AO69" s="39" t="str">
        <f t="shared" si="27"/>
        <v/>
      </c>
      <c r="AP69" s="39" t="str">
        <f t="shared" si="27"/>
        <v/>
      </c>
      <c r="AQ69">
        <v>2020</v>
      </c>
      <c r="AR69" t="s">
        <v>238</v>
      </c>
      <c r="AS69" t="s">
        <v>235</v>
      </c>
    </row>
    <row r="70" spans="1:45">
      <c r="A70" s="46" t="s">
        <v>112</v>
      </c>
      <c r="B70" s="46">
        <v>83215</v>
      </c>
      <c r="C70" s="46" t="s">
        <v>202</v>
      </c>
      <c r="D70" t="str">
        <f t="shared" si="23"/>
        <v>COABCO</v>
      </c>
      <c r="J70" t="s">
        <v>241</v>
      </c>
      <c r="K70" s="10" t="s">
        <v>242</v>
      </c>
      <c r="L70" s="5" t="str">
        <f>L51</f>
        <v>OILCRD</v>
      </c>
      <c r="M70" s="39" t="str">
        <f t="shared" ref="M70:AP70" si="28">IF(M51+M56&lt;=0,"",IF(M51+M61=0,"",(M51+M56)/(M51+M56+M61)))</f>
        <v/>
      </c>
      <c r="N70" s="39" t="str">
        <f t="shared" si="28"/>
        <v/>
      </c>
      <c r="O70" s="39">
        <f t="shared" si="28"/>
        <v>0.19254685890284018</v>
      </c>
      <c r="P70" s="39" t="str">
        <f t="shared" si="28"/>
        <v/>
      </c>
      <c r="Q70" s="39">
        <f t="shared" si="28"/>
        <v>0.99653558170920198</v>
      </c>
      <c r="R70" s="39">
        <f t="shared" si="28"/>
        <v>0.62317650279536241</v>
      </c>
      <c r="S70" s="39">
        <f t="shared" si="28"/>
        <v>0.38223819743790044</v>
      </c>
      <c r="T70" s="39" t="str">
        <f t="shared" si="28"/>
        <v/>
      </c>
      <c r="U70" s="39" t="str">
        <f t="shared" si="28"/>
        <v/>
      </c>
      <c r="V70" s="39">
        <f t="shared" si="28"/>
        <v>0.72550716711111585</v>
      </c>
      <c r="W70" s="39">
        <f t="shared" si="28"/>
        <v>0.85921871427627061</v>
      </c>
      <c r="X70" s="39">
        <f t="shared" si="28"/>
        <v>0.96616700149012114</v>
      </c>
      <c r="Y70" s="39">
        <f t="shared" si="28"/>
        <v>0.98990470232586891</v>
      </c>
      <c r="Z70" s="39">
        <f t="shared" si="28"/>
        <v>0.94615827961271681</v>
      </c>
      <c r="AA70" s="39">
        <f t="shared" si="28"/>
        <v>0.82603034598391811</v>
      </c>
      <c r="AB70" s="39">
        <f t="shared" si="28"/>
        <v>0.99948565815992685</v>
      </c>
      <c r="AC70" s="39">
        <f t="shared" si="28"/>
        <v>0.86571991116097979</v>
      </c>
      <c r="AD70" s="39">
        <f t="shared" si="28"/>
        <v>0.98115331762453628</v>
      </c>
      <c r="AE70" s="39">
        <f t="shared" si="28"/>
        <v>0.96445711921279875</v>
      </c>
      <c r="AF70" s="39">
        <f t="shared" si="28"/>
        <v>0.87585142317510911</v>
      </c>
      <c r="AG70" s="39" t="str">
        <f t="shared" si="28"/>
        <v/>
      </c>
      <c r="AH70" s="39" t="str">
        <f t="shared" si="28"/>
        <v/>
      </c>
      <c r="AI70" s="39" t="str">
        <f t="shared" si="28"/>
        <v/>
      </c>
      <c r="AJ70" s="39" t="str">
        <f t="shared" si="28"/>
        <v/>
      </c>
      <c r="AK70" s="39" t="str">
        <f t="shared" si="28"/>
        <v/>
      </c>
      <c r="AL70" s="39" t="str">
        <f t="shared" si="28"/>
        <v/>
      </c>
      <c r="AM70" s="39">
        <f t="shared" si="28"/>
        <v>0.99830027842798152</v>
      </c>
      <c r="AN70" s="39">
        <f t="shared" si="28"/>
        <v>5.9986538415967086E-2</v>
      </c>
      <c r="AO70" s="39">
        <f t="shared" si="28"/>
        <v>0.24304797814750367</v>
      </c>
      <c r="AP70" s="39" t="str">
        <f t="shared" si="28"/>
        <v/>
      </c>
      <c r="AQ70">
        <v>2020</v>
      </c>
      <c r="AR70" t="s">
        <v>238</v>
      </c>
      <c r="AS70" t="s">
        <v>235</v>
      </c>
    </row>
    <row r="71" spans="1:45">
      <c r="A71" s="46" t="s">
        <v>113</v>
      </c>
      <c r="B71" s="46">
        <v>28973.698630137002</v>
      </c>
      <c r="C71" s="46" t="s">
        <v>202</v>
      </c>
      <c r="D71" t="str">
        <f t="shared" si="23"/>
        <v>OILCRD</v>
      </c>
      <c r="H71" s="40">
        <v>2</v>
      </c>
      <c r="J71" t="s">
        <v>241</v>
      </c>
      <c r="K71" s="10" t="s">
        <v>242</v>
      </c>
      <c r="L71" t="str">
        <f>L66</f>
        <v>COABCO</v>
      </c>
      <c r="M71" s="41" t="str">
        <f>IF(M66="","",IF(M66&lt;0.5,M66*$H$71,M66+(1-M66)/$H$71))</f>
        <v/>
      </c>
      <c r="N71" s="41" t="str">
        <f t="shared" ref="N71:AP75" si="29">IF(N66="","",IF(N66&lt;0.5,N66*$H$71,N66+(1-N66)/$H$71))</f>
        <v/>
      </c>
      <c r="O71" s="41" t="str">
        <f t="shared" si="29"/>
        <v/>
      </c>
      <c r="P71" s="41" t="str">
        <f t="shared" si="29"/>
        <v/>
      </c>
      <c r="Q71" s="41">
        <f t="shared" si="29"/>
        <v>0.97902839650795737</v>
      </c>
      <c r="R71" s="41" t="str">
        <f t="shared" si="29"/>
        <v/>
      </c>
      <c r="S71" s="41">
        <f t="shared" si="29"/>
        <v>3.9192591308485208E-2</v>
      </c>
      <c r="T71" s="41">
        <f t="shared" si="29"/>
        <v>0.17189189132502183</v>
      </c>
      <c r="U71" s="41">
        <f t="shared" si="29"/>
        <v>8.8400071670353131E-2</v>
      </c>
      <c r="V71" s="41" t="str">
        <f t="shared" si="29"/>
        <v/>
      </c>
      <c r="W71" s="41">
        <f t="shared" si="29"/>
        <v>3.7704689397944365E-2</v>
      </c>
      <c r="X71" s="41">
        <f t="shared" si="29"/>
        <v>6.683223086370412E-3</v>
      </c>
      <c r="Y71" s="41">
        <f t="shared" si="29"/>
        <v>0.55695512329890273</v>
      </c>
      <c r="Z71" s="41">
        <f t="shared" si="29"/>
        <v>2.3802940411233198E-4</v>
      </c>
      <c r="AA71" s="41">
        <f t="shared" si="29"/>
        <v>0.13005474478130008</v>
      </c>
      <c r="AB71" s="41" t="str">
        <f t="shared" si="29"/>
        <v/>
      </c>
      <c r="AC71" s="41">
        <f t="shared" si="29"/>
        <v>6.4827373401543107E-3</v>
      </c>
      <c r="AD71" s="41">
        <f t="shared" si="29"/>
        <v>1</v>
      </c>
      <c r="AE71" s="41" t="str">
        <f t="shared" si="29"/>
        <v/>
      </c>
      <c r="AF71" s="41">
        <f t="shared" si="29"/>
        <v>0.9177940919397225</v>
      </c>
      <c r="AG71" s="41" t="str">
        <f t="shared" si="29"/>
        <v/>
      </c>
      <c r="AH71" s="41">
        <f t="shared" si="29"/>
        <v>0.28453944395308856</v>
      </c>
      <c r="AI71" s="41">
        <f t="shared" si="29"/>
        <v>1</v>
      </c>
      <c r="AJ71" s="41" t="str">
        <f t="shared" si="29"/>
        <v/>
      </c>
      <c r="AK71" s="41" t="str">
        <f t="shared" si="29"/>
        <v/>
      </c>
      <c r="AL71" s="41" t="str">
        <f t="shared" si="29"/>
        <v/>
      </c>
      <c r="AM71" s="41" t="str">
        <f t="shared" si="29"/>
        <v/>
      </c>
      <c r="AN71" s="41" t="str">
        <f t="shared" si="29"/>
        <v/>
      </c>
      <c r="AO71" s="41" t="str">
        <f t="shared" si="29"/>
        <v/>
      </c>
      <c r="AP71" s="41" t="str">
        <f t="shared" si="29"/>
        <v/>
      </c>
      <c r="AQ71">
        <v>2050</v>
      </c>
      <c r="AR71" t="s">
        <v>238</v>
      </c>
      <c r="AS71" t="s">
        <v>235</v>
      </c>
    </row>
    <row r="72" spans="1:45">
      <c r="A72" s="46" t="s">
        <v>110</v>
      </c>
      <c r="B72" s="46">
        <v>166008.63297999999</v>
      </c>
      <c r="C72" s="46" t="s">
        <v>3353</v>
      </c>
      <c r="D72" t="str">
        <f t="shared" si="23"/>
        <v>COAHCO</v>
      </c>
      <c r="J72" t="s">
        <v>241</v>
      </c>
      <c r="K72" s="10" t="s">
        <v>242</v>
      </c>
      <c r="L72" t="str">
        <f t="shared" ref="L72:L75" si="30">L67</f>
        <v>COACOK</v>
      </c>
      <c r="M72" s="41">
        <f t="shared" ref="M72:AB75" si="31">IF(M67="","",IF(M67&lt;0.5,M67*$H$71,M67+(1-M67)/$H$71))</f>
        <v>1</v>
      </c>
      <c r="N72" s="41" t="str">
        <f t="shared" si="31"/>
        <v/>
      </c>
      <c r="O72" s="41">
        <f t="shared" si="31"/>
        <v>1</v>
      </c>
      <c r="P72" s="41" t="str">
        <f t="shared" si="31"/>
        <v/>
      </c>
      <c r="Q72" s="41">
        <f t="shared" si="31"/>
        <v>1</v>
      </c>
      <c r="R72" s="41" t="str">
        <f t="shared" si="31"/>
        <v/>
      </c>
      <c r="S72" s="41" t="str">
        <f t="shared" si="31"/>
        <v/>
      </c>
      <c r="T72" s="41">
        <f t="shared" si="31"/>
        <v>1</v>
      </c>
      <c r="U72" s="41" t="str">
        <f t="shared" si="31"/>
        <v/>
      </c>
      <c r="V72" s="41">
        <f t="shared" si="31"/>
        <v>0.2394549791893929</v>
      </c>
      <c r="W72" s="41">
        <f t="shared" si="31"/>
        <v>1</v>
      </c>
      <c r="X72" s="41">
        <f t="shared" si="31"/>
        <v>0.61724764532376686</v>
      </c>
      <c r="Y72" s="41">
        <f t="shared" si="31"/>
        <v>1</v>
      </c>
      <c r="Z72" s="41">
        <f t="shared" si="31"/>
        <v>1</v>
      </c>
      <c r="AA72" s="41">
        <f t="shared" si="31"/>
        <v>1</v>
      </c>
      <c r="AB72" s="41">
        <f t="shared" si="31"/>
        <v>1</v>
      </c>
      <c r="AC72" s="41">
        <f t="shared" si="29"/>
        <v>0.86449146818386868</v>
      </c>
      <c r="AD72" s="41">
        <f t="shared" si="29"/>
        <v>1</v>
      </c>
      <c r="AE72" s="41">
        <f t="shared" si="29"/>
        <v>1</v>
      </c>
      <c r="AF72" s="41">
        <f t="shared" si="29"/>
        <v>0.8138068645161658</v>
      </c>
      <c r="AG72" s="41" t="str">
        <f t="shared" si="29"/>
        <v/>
      </c>
      <c r="AH72" s="41">
        <f t="shared" si="29"/>
        <v>0.28268921687842424</v>
      </c>
      <c r="AI72" s="41">
        <f t="shared" si="29"/>
        <v>0.8130216187268916</v>
      </c>
      <c r="AJ72" s="41" t="str">
        <f t="shared" si="29"/>
        <v/>
      </c>
      <c r="AK72" s="41" t="str">
        <f t="shared" si="29"/>
        <v/>
      </c>
      <c r="AL72" s="41" t="str">
        <f t="shared" si="29"/>
        <v/>
      </c>
      <c r="AM72" s="41" t="str">
        <f t="shared" si="29"/>
        <v/>
      </c>
      <c r="AN72" s="41">
        <f t="shared" si="29"/>
        <v>0.87116274522429515</v>
      </c>
      <c r="AO72" s="41" t="str">
        <f t="shared" si="29"/>
        <v/>
      </c>
      <c r="AP72" s="41" t="str">
        <f t="shared" si="29"/>
        <v/>
      </c>
      <c r="AQ72">
        <v>2050</v>
      </c>
      <c r="AR72" t="s">
        <v>238</v>
      </c>
      <c r="AS72" t="s">
        <v>235</v>
      </c>
    </row>
    <row r="73" spans="1:45">
      <c r="A73" s="46" t="s">
        <v>111</v>
      </c>
      <c r="B73" s="46">
        <v>268840.84655999998</v>
      </c>
      <c r="C73" s="46" t="s">
        <v>3353</v>
      </c>
      <c r="D73" t="str">
        <f t="shared" si="23"/>
        <v>GASNGA</v>
      </c>
      <c r="J73" t="s">
        <v>241</v>
      </c>
      <c r="K73" s="10" t="s">
        <v>242</v>
      </c>
      <c r="L73" t="str">
        <f t="shared" si="30"/>
        <v>COAHCO</v>
      </c>
      <c r="M73" s="41">
        <f t="shared" si="31"/>
        <v>1</v>
      </c>
      <c r="N73" s="41" t="str">
        <f t="shared" si="29"/>
        <v/>
      </c>
      <c r="O73" s="41">
        <f t="shared" si="29"/>
        <v>0.95930377949955226</v>
      </c>
      <c r="P73" s="41" t="str">
        <f t="shared" si="29"/>
        <v/>
      </c>
      <c r="Q73" s="41">
        <f t="shared" si="29"/>
        <v>0.99650461832574089</v>
      </c>
      <c r="R73" s="41">
        <f t="shared" si="29"/>
        <v>0.62146103686286336</v>
      </c>
      <c r="S73" s="41" t="str">
        <f t="shared" si="29"/>
        <v/>
      </c>
      <c r="T73" s="41">
        <f t="shared" si="29"/>
        <v>0.9926024251761193</v>
      </c>
      <c r="U73" s="41">
        <f t="shared" si="29"/>
        <v>0.5581619430301803</v>
      </c>
      <c r="V73" s="41">
        <f t="shared" si="29"/>
        <v>0.1378822049980554</v>
      </c>
      <c r="W73" s="41">
        <f t="shared" si="29"/>
        <v>1</v>
      </c>
      <c r="X73" s="41">
        <f t="shared" si="29"/>
        <v>0.43747615329560685</v>
      </c>
      <c r="Y73" s="41">
        <f t="shared" si="29"/>
        <v>0.99936597851454878</v>
      </c>
      <c r="Z73" s="41">
        <f t="shared" si="29"/>
        <v>1</v>
      </c>
      <c r="AA73" s="41">
        <f t="shared" si="29"/>
        <v>0.96999569829750387</v>
      </c>
      <c r="AB73" s="41">
        <f t="shared" si="29"/>
        <v>1</v>
      </c>
      <c r="AC73" s="41">
        <f t="shared" si="29"/>
        <v>0.86013924526693186</v>
      </c>
      <c r="AD73" s="41">
        <f t="shared" si="29"/>
        <v>1</v>
      </c>
      <c r="AE73" s="41">
        <f t="shared" si="29"/>
        <v>1</v>
      </c>
      <c r="AF73" s="41">
        <f t="shared" si="29"/>
        <v>0.27986276326272352</v>
      </c>
      <c r="AG73" s="41" t="str">
        <f t="shared" si="29"/>
        <v/>
      </c>
      <c r="AH73" s="41">
        <f t="shared" si="29"/>
        <v>0.99817391703426717</v>
      </c>
      <c r="AI73" s="41">
        <f t="shared" si="29"/>
        <v>0.98979524674175656</v>
      </c>
      <c r="AJ73" s="41">
        <f t="shared" si="29"/>
        <v>0.93848133575196635</v>
      </c>
      <c r="AK73" s="41" t="str">
        <f t="shared" si="29"/>
        <v/>
      </c>
      <c r="AL73" s="41" t="str">
        <f t="shared" si="29"/>
        <v/>
      </c>
      <c r="AM73" s="41" t="str">
        <f t="shared" si="29"/>
        <v/>
      </c>
      <c r="AN73" s="41">
        <f t="shared" si="29"/>
        <v>0.81689688182588438</v>
      </c>
      <c r="AO73" s="41" t="str">
        <f t="shared" si="29"/>
        <v/>
      </c>
      <c r="AP73" s="41" t="str">
        <f t="shared" si="29"/>
        <v/>
      </c>
      <c r="AQ73">
        <v>2050</v>
      </c>
      <c r="AR73" t="s">
        <v>238</v>
      </c>
      <c r="AS73" t="s">
        <v>235</v>
      </c>
    </row>
    <row r="74" spans="1:45">
      <c r="A74" s="46" t="s">
        <v>112</v>
      </c>
      <c r="B74" s="46">
        <v>0</v>
      </c>
      <c r="C74" s="46" t="s">
        <v>3353</v>
      </c>
      <c r="D74" t="str">
        <f t="shared" si="23"/>
        <v>COABCO</v>
      </c>
      <c r="J74" t="s">
        <v>241</v>
      </c>
      <c r="K74" s="10" t="s">
        <v>242</v>
      </c>
      <c r="L74" t="str">
        <f t="shared" si="30"/>
        <v>GASNGA</v>
      </c>
      <c r="M74" s="41" t="str">
        <f t="shared" si="31"/>
        <v/>
      </c>
      <c r="N74" s="41" t="str">
        <f t="shared" si="29"/>
        <v/>
      </c>
      <c r="O74" s="41">
        <f t="shared" si="29"/>
        <v>0.39539449430652746</v>
      </c>
      <c r="P74" s="41" t="str">
        <f t="shared" si="29"/>
        <v/>
      </c>
      <c r="Q74" s="41">
        <f t="shared" si="29"/>
        <v>0.99178890774397743</v>
      </c>
      <c r="R74" s="41" t="str">
        <f t="shared" si="29"/>
        <v/>
      </c>
      <c r="S74" s="41" t="str">
        <f t="shared" si="29"/>
        <v/>
      </c>
      <c r="T74" s="41">
        <f t="shared" si="29"/>
        <v>0.54183354540394157</v>
      </c>
      <c r="U74" s="41" t="str">
        <f t="shared" si="29"/>
        <v/>
      </c>
      <c r="V74" s="41">
        <f t="shared" si="29"/>
        <v>0.82471586049033851</v>
      </c>
      <c r="W74" s="41">
        <f t="shared" si="29"/>
        <v>0.75678829172234452</v>
      </c>
      <c r="X74" s="41">
        <f t="shared" si="29"/>
        <v>0.94926825371918544</v>
      </c>
      <c r="Y74" s="41">
        <f t="shared" si="29"/>
        <v>0.75480068077033169</v>
      </c>
      <c r="Z74" s="41">
        <f t="shared" si="29"/>
        <v>0.97043193995604593</v>
      </c>
      <c r="AA74" s="41">
        <f t="shared" si="29"/>
        <v>0.80770556397026594</v>
      </c>
      <c r="AB74" s="41">
        <f t="shared" si="29"/>
        <v>0.9984206998623506</v>
      </c>
      <c r="AC74" s="41">
        <f t="shared" si="29"/>
        <v>0.90079203338422831</v>
      </c>
      <c r="AD74" s="41">
        <f t="shared" si="29"/>
        <v>0.99981712297406045</v>
      </c>
      <c r="AE74" s="41">
        <f t="shared" si="29"/>
        <v>0.97268060160008374</v>
      </c>
      <c r="AF74" s="41">
        <f t="shared" si="29"/>
        <v>0.77143462264701856</v>
      </c>
      <c r="AG74" s="41" t="str">
        <f t="shared" si="29"/>
        <v/>
      </c>
      <c r="AH74" s="41">
        <f t="shared" si="29"/>
        <v>0.79964447403078531</v>
      </c>
      <c r="AI74" s="41" t="str">
        <f t="shared" si="29"/>
        <v/>
      </c>
      <c r="AJ74" s="41" t="str">
        <f t="shared" si="29"/>
        <v/>
      </c>
      <c r="AK74" s="41" t="str">
        <f t="shared" si="29"/>
        <v/>
      </c>
      <c r="AL74" s="41" t="str">
        <f t="shared" si="29"/>
        <v/>
      </c>
      <c r="AM74" s="41">
        <f t="shared" si="29"/>
        <v>0.88796236723765976</v>
      </c>
      <c r="AN74" s="41">
        <f t="shared" si="29"/>
        <v>0.98288299649477529</v>
      </c>
      <c r="AO74" s="41" t="str">
        <f t="shared" si="29"/>
        <v/>
      </c>
      <c r="AP74" s="41" t="str">
        <f t="shared" si="29"/>
        <v/>
      </c>
      <c r="AQ74">
        <v>2050</v>
      </c>
      <c r="AR74" t="s">
        <v>238</v>
      </c>
      <c r="AS74" t="s">
        <v>235</v>
      </c>
    </row>
    <row r="75" spans="1:45">
      <c r="A75" s="46" t="s">
        <v>113</v>
      </c>
      <c r="B75" s="46">
        <v>1979727.35128767</v>
      </c>
      <c r="C75" s="46" t="s">
        <v>3353</v>
      </c>
      <c r="D75" t="str">
        <f t="shared" si="23"/>
        <v>OILCRD</v>
      </c>
      <c r="J75" t="s">
        <v>241</v>
      </c>
      <c r="K75" s="10" t="s">
        <v>242</v>
      </c>
      <c r="L75" t="str">
        <f t="shared" si="30"/>
        <v>OILCRD</v>
      </c>
      <c r="M75" s="41" t="str">
        <f t="shared" si="31"/>
        <v/>
      </c>
      <c r="N75" s="41" t="str">
        <f t="shared" si="29"/>
        <v/>
      </c>
      <c r="O75" s="41">
        <f t="shared" si="29"/>
        <v>0.38509371780568036</v>
      </c>
      <c r="P75" s="41" t="str">
        <f t="shared" si="29"/>
        <v/>
      </c>
      <c r="Q75" s="41">
        <f t="shared" si="29"/>
        <v>0.99826779085460093</v>
      </c>
      <c r="R75" s="41">
        <f t="shared" si="29"/>
        <v>0.8115882513976812</v>
      </c>
      <c r="S75" s="41">
        <f t="shared" si="29"/>
        <v>0.76447639487580088</v>
      </c>
      <c r="T75" s="41" t="str">
        <f t="shared" si="29"/>
        <v/>
      </c>
      <c r="U75" s="41" t="str">
        <f t="shared" si="29"/>
        <v/>
      </c>
      <c r="V75" s="41">
        <f t="shared" si="29"/>
        <v>0.86275358355555798</v>
      </c>
      <c r="W75" s="41">
        <f t="shared" si="29"/>
        <v>0.92960935713813531</v>
      </c>
      <c r="X75" s="41">
        <f t="shared" si="29"/>
        <v>0.98308350074506057</v>
      </c>
      <c r="Y75" s="41">
        <f t="shared" si="29"/>
        <v>0.99495235116293446</v>
      </c>
      <c r="Z75" s="41">
        <f t="shared" si="29"/>
        <v>0.97307913980635841</v>
      </c>
      <c r="AA75" s="41">
        <f t="shared" si="29"/>
        <v>0.91301517299195911</v>
      </c>
      <c r="AB75" s="41">
        <f t="shared" si="29"/>
        <v>0.99974282907996348</v>
      </c>
      <c r="AC75" s="41">
        <f t="shared" si="29"/>
        <v>0.93285995558048995</v>
      </c>
      <c r="AD75" s="41">
        <f t="shared" si="29"/>
        <v>0.9905766588122682</v>
      </c>
      <c r="AE75" s="41">
        <f t="shared" si="29"/>
        <v>0.98222855960639932</v>
      </c>
      <c r="AF75" s="41">
        <f t="shared" si="29"/>
        <v>0.93792571158755456</v>
      </c>
      <c r="AG75" s="41" t="str">
        <f t="shared" si="29"/>
        <v/>
      </c>
      <c r="AH75" s="41" t="str">
        <f t="shared" si="29"/>
        <v/>
      </c>
      <c r="AI75" s="41" t="str">
        <f t="shared" si="29"/>
        <v/>
      </c>
      <c r="AJ75" s="41" t="str">
        <f t="shared" si="29"/>
        <v/>
      </c>
      <c r="AK75" s="41" t="str">
        <f t="shared" si="29"/>
        <v/>
      </c>
      <c r="AL75" s="41" t="str">
        <f t="shared" si="29"/>
        <v/>
      </c>
      <c r="AM75" s="41">
        <f t="shared" si="29"/>
        <v>0.99915013921399076</v>
      </c>
      <c r="AN75" s="41">
        <f t="shared" si="29"/>
        <v>0.11997307683193417</v>
      </c>
      <c r="AO75" s="41">
        <f t="shared" si="29"/>
        <v>0.48609595629500735</v>
      </c>
      <c r="AP75" s="41" t="str">
        <f t="shared" si="29"/>
        <v/>
      </c>
      <c r="AQ75">
        <v>2050</v>
      </c>
      <c r="AR75" t="s">
        <v>238</v>
      </c>
      <c r="AS75" t="s">
        <v>235</v>
      </c>
    </row>
    <row r="76" spans="1:45">
      <c r="A76" s="46" t="s">
        <v>110</v>
      </c>
      <c r="B76" s="46">
        <v>33640</v>
      </c>
      <c r="C76" s="46" t="s">
        <v>2815</v>
      </c>
      <c r="D76" t="str">
        <f t="shared" si="23"/>
        <v>COAHCO</v>
      </c>
      <c r="J76" t="s">
        <v>241</v>
      </c>
      <c r="K76" s="10" t="s">
        <v>242</v>
      </c>
      <c r="L76" t="s">
        <v>236</v>
      </c>
      <c r="M76">
        <v>3</v>
      </c>
      <c r="N76">
        <v>3</v>
      </c>
      <c r="O76">
        <v>3</v>
      </c>
      <c r="P76">
        <v>3</v>
      </c>
      <c r="Q76">
        <v>3</v>
      </c>
      <c r="R76">
        <v>3</v>
      </c>
      <c r="S76">
        <v>3</v>
      </c>
      <c r="T76">
        <v>3</v>
      </c>
      <c r="U76">
        <v>3</v>
      </c>
      <c r="V76">
        <v>3</v>
      </c>
      <c r="W76">
        <v>3</v>
      </c>
      <c r="X76">
        <v>3</v>
      </c>
      <c r="Y76">
        <v>3</v>
      </c>
      <c r="Z76">
        <v>3</v>
      </c>
      <c r="AA76">
        <v>3</v>
      </c>
      <c r="AB76">
        <v>3</v>
      </c>
      <c r="AC76">
        <v>3</v>
      </c>
      <c r="AD76">
        <v>3</v>
      </c>
      <c r="AE76">
        <v>3</v>
      </c>
      <c r="AF76">
        <v>3</v>
      </c>
      <c r="AG76">
        <v>3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0</v>
      </c>
      <c r="AR76" t="s">
        <v>238</v>
      </c>
      <c r="AS76" t="s">
        <v>235</v>
      </c>
    </row>
    <row r="77" spans="1:45">
      <c r="A77" s="46" t="s">
        <v>111</v>
      </c>
      <c r="B77" s="46">
        <v>10550.4</v>
      </c>
      <c r="C77" s="46" t="s">
        <v>2815</v>
      </c>
      <c r="D77" t="str">
        <f t="shared" si="23"/>
        <v>GASNGA</v>
      </c>
    </row>
    <row r="78" spans="1:45">
      <c r="A78" s="46" t="s">
        <v>112</v>
      </c>
      <c r="B78" s="46">
        <v>867</v>
      </c>
      <c r="C78" s="46" t="s">
        <v>2815</v>
      </c>
      <c r="D78" t="str">
        <f t="shared" si="23"/>
        <v>COABCO</v>
      </c>
    </row>
    <row r="79" spans="1:45">
      <c r="A79" s="46" t="s">
        <v>113</v>
      </c>
      <c r="B79" s="46">
        <v>45980</v>
      </c>
      <c r="C79" s="46" t="s">
        <v>2815</v>
      </c>
      <c r="D79" t="str">
        <f t="shared" si="23"/>
        <v>OILCRD</v>
      </c>
    </row>
    <row r="80" spans="1:45">
      <c r="A80" s="46" t="s">
        <v>110</v>
      </c>
      <c r="B80" s="46">
        <v>38456.288970000001</v>
      </c>
      <c r="C80" s="46" t="s">
        <v>3354</v>
      </c>
      <c r="D80" t="str">
        <f t="shared" si="23"/>
        <v>COAHCO</v>
      </c>
    </row>
    <row r="81" spans="1:4">
      <c r="A81" s="46" t="s">
        <v>111</v>
      </c>
      <c r="B81" s="46">
        <v>2680292.5704000001</v>
      </c>
      <c r="C81" s="46" t="s">
        <v>3354</v>
      </c>
      <c r="D81" t="str">
        <f t="shared" si="23"/>
        <v>GASNGA</v>
      </c>
    </row>
    <row r="82" spans="1:4">
      <c r="A82" s="46" t="s">
        <v>113</v>
      </c>
      <c r="B82" s="46">
        <v>3398140.5624657501</v>
      </c>
      <c r="C82" s="46" t="s">
        <v>3354</v>
      </c>
      <c r="D82" t="str">
        <f t="shared" si="23"/>
        <v>OILCRD</v>
      </c>
    </row>
    <row r="83" spans="1:4">
      <c r="A83" s="46" t="s">
        <v>111</v>
      </c>
      <c r="B83" s="46">
        <v>67145.759999999995</v>
      </c>
      <c r="C83" s="46" t="s">
        <v>3355</v>
      </c>
      <c r="D83" t="str">
        <f t="shared" si="23"/>
        <v>GASNGA</v>
      </c>
    </row>
    <row r="84" spans="1:4">
      <c r="A84" s="46" t="s">
        <v>113</v>
      </c>
      <c r="B84" s="46">
        <v>41640.243835616398</v>
      </c>
      <c r="C84" s="46" t="s">
        <v>3355</v>
      </c>
      <c r="D84" t="str">
        <f t="shared" si="23"/>
        <v>OILCRD</v>
      </c>
    </row>
    <row r="85" spans="1:4">
      <c r="A85" s="46" t="s">
        <v>110</v>
      </c>
      <c r="B85" s="46">
        <v>2019386</v>
      </c>
      <c r="C85" s="46" t="s">
        <v>201</v>
      </c>
      <c r="D85" t="str">
        <f t="shared" si="23"/>
        <v>COAHCO</v>
      </c>
    </row>
    <row r="86" spans="1:4">
      <c r="A86" s="46" t="s">
        <v>111</v>
      </c>
      <c r="B86" s="46">
        <v>1801292.4</v>
      </c>
      <c r="C86" s="46" t="s">
        <v>201</v>
      </c>
      <c r="D86" t="str">
        <f t="shared" si="23"/>
        <v>GASNGA</v>
      </c>
    </row>
    <row r="87" spans="1:4">
      <c r="A87" s="46" t="s">
        <v>112</v>
      </c>
      <c r="B87" s="46">
        <v>1542410</v>
      </c>
      <c r="C87" s="46" t="s">
        <v>201</v>
      </c>
      <c r="D87" t="str">
        <f t="shared" si="23"/>
        <v>COABCO</v>
      </c>
    </row>
    <row r="88" spans="1:4">
      <c r="A88" s="46" t="s">
        <v>113</v>
      </c>
      <c r="B88" s="46">
        <v>503890.41095890402</v>
      </c>
      <c r="C88" s="46" t="s">
        <v>201</v>
      </c>
      <c r="D88" t="str">
        <f t="shared" si="23"/>
        <v>OILCRD</v>
      </c>
    </row>
    <row r="89" spans="1:4">
      <c r="A89" s="46" t="s">
        <v>111</v>
      </c>
      <c r="B89" s="46">
        <v>346656</v>
      </c>
      <c r="C89" s="46" t="s">
        <v>3356</v>
      </c>
      <c r="D89" t="str">
        <f t="shared" si="23"/>
        <v>GASNGA</v>
      </c>
    </row>
    <row r="90" spans="1:4">
      <c r="A90" t="s">
        <v>113</v>
      </c>
      <c r="B90">
        <v>1681898.0109589</v>
      </c>
      <c r="C90" t="s">
        <v>3356</v>
      </c>
      <c r="D90" t="str">
        <f t="shared" si="23"/>
        <v>OILCRD</v>
      </c>
    </row>
    <row r="91" spans="1:4">
      <c r="A91" t="s">
        <v>110</v>
      </c>
      <c r="B91">
        <v>286897</v>
      </c>
      <c r="C91" t="s">
        <v>3357</v>
      </c>
      <c r="D91" t="str">
        <f t="shared" si="23"/>
        <v>COAHCO</v>
      </c>
    </row>
    <row r="92" spans="1:4">
      <c r="A92" t="s">
        <v>112</v>
      </c>
      <c r="B92">
        <v>0</v>
      </c>
      <c r="C92" t="s">
        <v>3357</v>
      </c>
      <c r="D92" t="str">
        <f t="shared" si="23"/>
        <v>COABCO</v>
      </c>
    </row>
    <row r="93" spans="1:4">
      <c r="A93" t="s">
        <v>111</v>
      </c>
      <c r="B93">
        <v>6631.68</v>
      </c>
      <c r="C93" t="s">
        <v>3358</v>
      </c>
      <c r="D93" t="str">
        <f t="shared" si="23"/>
        <v>GASNGA</v>
      </c>
    </row>
    <row r="94" spans="1:4">
      <c r="A94" t="s">
        <v>113</v>
      </c>
      <c r="B94">
        <v>16149.687671232899</v>
      </c>
      <c r="C94" t="s">
        <v>3358</v>
      </c>
      <c r="D94" t="str">
        <f t="shared" si="23"/>
        <v>OILCRD</v>
      </c>
    </row>
    <row r="95" spans="1:4">
      <c r="A95" t="s">
        <v>110</v>
      </c>
      <c r="B95">
        <v>6384843</v>
      </c>
      <c r="C95" t="s">
        <v>3359</v>
      </c>
      <c r="D95" t="str">
        <f t="shared" si="23"/>
        <v>COAHCO</v>
      </c>
    </row>
    <row r="96" spans="1:4">
      <c r="A96" t="s">
        <v>111</v>
      </c>
      <c r="B96">
        <v>583437.12</v>
      </c>
      <c r="C96" t="s">
        <v>3359</v>
      </c>
      <c r="D96" t="str">
        <f t="shared" si="23"/>
        <v>GASNGA</v>
      </c>
    </row>
    <row r="97" spans="1:4">
      <c r="A97" t="s">
        <v>112</v>
      </c>
      <c r="B97">
        <v>510884</v>
      </c>
      <c r="C97" t="s">
        <v>3359</v>
      </c>
      <c r="D97" t="str">
        <f t="shared" si="23"/>
        <v>COABCO</v>
      </c>
    </row>
    <row r="98" spans="1:4">
      <c r="A98" t="s">
        <v>113</v>
      </c>
      <c r="B98">
        <v>296369.443835616</v>
      </c>
      <c r="C98" t="s">
        <v>3359</v>
      </c>
      <c r="D98" t="str">
        <f t="shared" si="23"/>
        <v>OILCRD</v>
      </c>
    </row>
  </sheetData>
  <sortState xmlns:xlrd2="http://schemas.microsoft.com/office/spreadsheetml/2017/richdata2" ref="K9:AA17">
    <sortCondition ref="K9:K17"/>
  </sortState>
  <conditionalFormatting sqref="M17:AP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:AP1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:AP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4:AP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5:AP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6:AP1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B750-234F-413D-9229-BA979C2E8CB0}">
  <dimension ref="A1:AI5762"/>
  <sheetViews>
    <sheetView topLeftCell="J1" workbookViewId="0">
      <selection activeCell="M19" sqref="M19"/>
    </sheetView>
  </sheetViews>
  <sheetFormatPr defaultRowHeight="14.25"/>
  <cols>
    <col min="1" max="1" width="13.265625" bestFit="1" customWidth="1"/>
    <col min="2" max="2" width="21" bestFit="1" customWidth="1"/>
    <col min="3" max="3" width="12" bestFit="1" customWidth="1"/>
    <col min="4" max="4" width="9.59765625" bestFit="1" customWidth="1"/>
    <col min="5" max="5" width="10.59765625" bestFit="1" customWidth="1"/>
    <col min="6" max="9" width="14.3984375" bestFit="1" customWidth="1"/>
    <col min="10" max="10" width="11.1328125" bestFit="1" customWidth="1"/>
    <col min="16" max="16" width="13.265625" bestFit="1" customWidth="1"/>
    <col min="17" max="17" width="4.73046875" bestFit="1" customWidth="1"/>
    <col min="18" max="18" width="21" bestFit="1" customWidth="1"/>
    <col min="19" max="19" width="4.86328125" bestFit="1" customWidth="1"/>
    <col min="20" max="20" width="5.265625" bestFit="1" customWidth="1"/>
    <col min="21" max="21" width="5.265625" customWidth="1"/>
    <col min="23" max="23" width="13.265625" bestFit="1" customWidth="1"/>
    <col min="24" max="24" width="4.86328125" bestFit="1" customWidth="1"/>
    <col min="25" max="25" width="12" bestFit="1" customWidth="1"/>
    <col min="26" max="26" width="4.73046875" bestFit="1" customWidth="1"/>
    <col min="27" max="27" width="8.1328125" bestFit="1" customWidth="1"/>
    <col min="28" max="28" width="8.1328125" customWidth="1"/>
    <col min="30" max="30" width="14.73046875" bestFit="1" customWidth="1"/>
    <col min="31" max="31" width="10.1328125" bestFit="1" customWidth="1"/>
    <col min="32" max="32" width="14.73046875" bestFit="1" customWidth="1"/>
    <col min="33" max="33" width="14.73046875" customWidth="1"/>
    <col min="34" max="34" width="4.86328125" bestFit="1" customWidth="1"/>
    <col min="35" max="35" width="5.265625" bestFit="1" customWidth="1"/>
  </cols>
  <sheetData>
    <row r="1" spans="1:35">
      <c r="D1" s="1"/>
      <c r="F1" s="22"/>
    </row>
    <row r="2" spans="1:35">
      <c r="A2" t="s">
        <v>531</v>
      </c>
      <c r="P2" t="s">
        <v>155</v>
      </c>
      <c r="W2" t="s">
        <v>177</v>
      </c>
      <c r="AD2" t="s">
        <v>155</v>
      </c>
    </row>
    <row r="3" spans="1:35">
      <c r="A3" t="s">
        <v>221</v>
      </c>
      <c r="B3" t="s">
        <v>220</v>
      </c>
      <c r="C3" t="s">
        <v>425</v>
      </c>
      <c r="D3" t="s">
        <v>532</v>
      </c>
      <c r="E3" t="s">
        <v>533</v>
      </c>
      <c r="F3" t="s">
        <v>3373</v>
      </c>
      <c r="G3" t="s">
        <v>534</v>
      </c>
      <c r="H3" t="s">
        <v>535</v>
      </c>
      <c r="I3" t="s">
        <v>536</v>
      </c>
      <c r="J3" t="s">
        <v>2676</v>
      </c>
      <c r="K3" t="s">
        <v>96</v>
      </c>
      <c r="L3" t="s">
        <v>3374</v>
      </c>
      <c r="M3" t="s">
        <v>3375</v>
      </c>
      <c r="N3" t="s">
        <v>3372</v>
      </c>
      <c r="P3" t="s">
        <v>221</v>
      </c>
      <c r="Q3" t="s">
        <v>537</v>
      </c>
      <c r="R3" t="s">
        <v>97</v>
      </c>
      <c r="S3" t="s">
        <v>538</v>
      </c>
      <c r="T3" t="s">
        <v>539</v>
      </c>
      <c r="U3" t="s">
        <v>157</v>
      </c>
      <c r="W3" t="s">
        <v>221</v>
      </c>
      <c r="X3" t="s">
        <v>537</v>
      </c>
      <c r="Y3" t="s">
        <v>179</v>
      </c>
      <c r="Z3" t="s">
        <v>181</v>
      </c>
      <c r="AA3" t="s">
        <v>540</v>
      </c>
      <c r="AB3" t="s">
        <v>180</v>
      </c>
      <c r="AD3" t="s">
        <v>221</v>
      </c>
      <c r="AE3" t="s">
        <v>537</v>
      </c>
      <c r="AF3" t="s">
        <v>97</v>
      </c>
      <c r="AG3" t="s">
        <v>157</v>
      </c>
      <c r="AH3" t="s">
        <v>538</v>
      </c>
      <c r="AI3" t="s">
        <v>539</v>
      </c>
    </row>
    <row r="4" spans="1:35">
      <c r="A4" t="s">
        <v>3339</v>
      </c>
      <c r="B4" t="s">
        <v>1234</v>
      </c>
      <c r="C4" t="s">
        <v>3332</v>
      </c>
      <c r="D4" s="1">
        <v>4124.8148735256</v>
      </c>
      <c r="E4">
        <v>0.5</v>
      </c>
      <c r="F4" s="22"/>
      <c r="G4" s="22"/>
      <c r="H4" s="22"/>
      <c r="I4" s="22">
        <v>176.77244184</v>
      </c>
      <c r="J4" s="22">
        <v>3</v>
      </c>
      <c r="K4" t="s">
        <v>719</v>
      </c>
      <c r="N4" t="s">
        <v>2786</v>
      </c>
      <c r="P4" t="s">
        <v>3339</v>
      </c>
      <c r="Q4" t="s">
        <v>170</v>
      </c>
      <c r="R4" t="s">
        <v>1234</v>
      </c>
      <c r="S4" t="s">
        <v>109</v>
      </c>
      <c r="T4" t="s">
        <v>544</v>
      </c>
      <c r="U4" t="s">
        <v>3188</v>
      </c>
      <c r="W4" t="s">
        <v>3339</v>
      </c>
      <c r="X4" t="s">
        <v>186</v>
      </c>
      <c r="Y4" t="s">
        <v>719</v>
      </c>
      <c r="Z4" t="s">
        <v>109</v>
      </c>
      <c r="AA4" t="s">
        <v>329</v>
      </c>
      <c r="AB4" t="s">
        <v>3303</v>
      </c>
      <c r="AE4" t="s">
        <v>322</v>
      </c>
      <c r="AF4" t="s">
        <v>545</v>
      </c>
      <c r="AG4" t="s">
        <v>546</v>
      </c>
      <c r="AH4" t="s">
        <v>109</v>
      </c>
      <c r="AI4" t="s">
        <v>544</v>
      </c>
    </row>
    <row r="5" spans="1:35">
      <c r="A5" t="s">
        <v>3339</v>
      </c>
      <c r="B5" t="s">
        <v>1234</v>
      </c>
      <c r="C5" t="s">
        <v>542</v>
      </c>
      <c r="D5" s="1">
        <v>2304.41768976</v>
      </c>
      <c r="E5">
        <v>0.5</v>
      </c>
      <c r="F5" s="22">
        <v>176.77244184</v>
      </c>
      <c r="G5" s="22"/>
      <c r="H5" s="22"/>
      <c r="I5" s="22"/>
      <c r="J5" s="22">
        <v>3</v>
      </c>
      <c r="K5" t="s">
        <v>719</v>
      </c>
      <c r="L5" t="s">
        <v>40</v>
      </c>
      <c r="M5">
        <v>0.240915811237394</v>
      </c>
      <c r="N5" t="s">
        <v>2786</v>
      </c>
      <c r="P5" t="s">
        <v>3339</v>
      </c>
      <c r="Q5" t="s">
        <v>170</v>
      </c>
      <c r="R5" t="s">
        <v>1243</v>
      </c>
      <c r="S5" t="s">
        <v>109</v>
      </c>
      <c r="T5" t="s">
        <v>544</v>
      </c>
      <c r="U5" t="s">
        <v>3192</v>
      </c>
      <c r="W5" t="s">
        <v>3339</v>
      </c>
      <c r="X5" t="s">
        <v>186</v>
      </c>
      <c r="Y5" t="s">
        <v>731</v>
      </c>
      <c r="Z5" t="s">
        <v>109</v>
      </c>
      <c r="AA5" t="s">
        <v>329</v>
      </c>
      <c r="AB5" t="s">
        <v>3311</v>
      </c>
    </row>
    <row r="6" spans="1:35">
      <c r="A6" t="s">
        <v>3339</v>
      </c>
      <c r="B6" t="s">
        <v>1234</v>
      </c>
      <c r="C6" t="s">
        <v>547</v>
      </c>
      <c r="D6" s="1">
        <v>4051.8855816887999</v>
      </c>
      <c r="E6">
        <v>0.5</v>
      </c>
      <c r="F6" s="22"/>
      <c r="G6" s="22">
        <v>176.77244184</v>
      </c>
      <c r="H6" s="22"/>
      <c r="I6" s="22"/>
      <c r="J6" s="22">
        <v>3</v>
      </c>
      <c r="K6" t="s">
        <v>719</v>
      </c>
      <c r="N6" t="s">
        <v>2786</v>
      </c>
      <c r="P6" t="s">
        <v>3339</v>
      </c>
      <c r="Q6" t="s">
        <v>170</v>
      </c>
      <c r="R6" t="s">
        <v>1244</v>
      </c>
      <c r="S6" t="s">
        <v>109</v>
      </c>
      <c r="T6" t="s">
        <v>544</v>
      </c>
      <c r="U6" t="s">
        <v>3188</v>
      </c>
      <c r="W6" t="s">
        <v>3339</v>
      </c>
      <c r="X6" t="s">
        <v>186</v>
      </c>
      <c r="Y6" t="s">
        <v>737</v>
      </c>
      <c r="Z6" t="s">
        <v>109</v>
      </c>
      <c r="AA6" t="s">
        <v>329</v>
      </c>
      <c r="AB6" t="s">
        <v>3315</v>
      </c>
    </row>
    <row r="7" spans="1:35">
      <c r="A7" t="s">
        <v>3339</v>
      </c>
      <c r="B7" t="s">
        <v>1234</v>
      </c>
      <c r="C7" t="s">
        <v>549</v>
      </c>
      <c r="D7" s="1">
        <v>4123.7000451623999</v>
      </c>
      <c r="E7">
        <v>0.5</v>
      </c>
      <c r="F7" s="22"/>
      <c r="G7" s="22"/>
      <c r="H7" s="22">
        <v>176.77244184</v>
      </c>
      <c r="I7" s="22"/>
      <c r="J7" s="22">
        <v>3</v>
      </c>
      <c r="K7" t="s">
        <v>719</v>
      </c>
      <c r="N7" t="s">
        <v>2786</v>
      </c>
      <c r="P7" t="s">
        <v>3339</v>
      </c>
      <c r="Q7" t="s">
        <v>170</v>
      </c>
      <c r="R7" t="s">
        <v>1251</v>
      </c>
      <c r="S7" t="s">
        <v>109</v>
      </c>
      <c r="T7" t="s">
        <v>544</v>
      </c>
      <c r="U7" t="s">
        <v>3185</v>
      </c>
      <c r="W7" t="s">
        <v>3339</v>
      </c>
      <c r="X7" t="s">
        <v>186</v>
      </c>
      <c r="Y7" t="s">
        <v>743</v>
      </c>
      <c r="Z7" t="s">
        <v>109</v>
      </c>
      <c r="AA7" t="s">
        <v>329</v>
      </c>
      <c r="AB7" t="s">
        <v>3318</v>
      </c>
    </row>
    <row r="8" spans="1:35">
      <c r="A8" t="s">
        <v>3339</v>
      </c>
      <c r="B8" t="s">
        <v>1244</v>
      </c>
      <c r="C8" t="s">
        <v>3332</v>
      </c>
      <c r="D8" s="1">
        <v>19186.40772648</v>
      </c>
      <c r="E8">
        <v>1.5</v>
      </c>
      <c r="F8" s="22"/>
      <c r="G8" s="22"/>
      <c r="H8" s="22"/>
      <c r="I8" s="22">
        <v>992.31146639999997</v>
      </c>
      <c r="J8" s="22">
        <v>3</v>
      </c>
      <c r="K8" t="s">
        <v>719</v>
      </c>
      <c r="N8" t="s">
        <v>2786</v>
      </c>
      <c r="P8" t="s">
        <v>3339</v>
      </c>
      <c r="Q8" t="s">
        <v>170</v>
      </c>
      <c r="R8" t="s">
        <v>1254</v>
      </c>
      <c r="S8" t="s">
        <v>109</v>
      </c>
      <c r="T8" t="s">
        <v>544</v>
      </c>
      <c r="U8" t="s">
        <v>3192</v>
      </c>
      <c r="W8" t="s">
        <v>3339</v>
      </c>
      <c r="X8" t="s">
        <v>186</v>
      </c>
      <c r="Y8" t="s">
        <v>748</v>
      </c>
      <c r="Z8" t="s">
        <v>109</v>
      </c>
      <c r="AA8" t="s">
        <v>329</v>
      </c>
      <c r="AB8" t="s">
        <v>3320</v>
      </c>
      <c r="AD8" t="s">
        <v>134</v>
      </c>
    </row>
    <row r="9" spans="1:35">
      <c r="A9" t="s">
        <v>3339</v>
      </c>
      <c r="B9" t="s">
        <v>1244</v>
      </c>
      <c r="C9" t="s">
        <v>542</v>
      </c>
      <c r="D9" s="1">
        <v>13310.611850400001</v>
      </c>
      <c r="E9">
        <v>1.5</v>
      </c>
      <c r="F9" s="22">
        <v>992.31146639999997</v>
      </c>
      <c r="G9" s="22"/>
      <c r="H9" s="22"/>
      <c r="I9" s="22"/>
      <c r="J9" s="22">
        <v>3</v>
      </c>
      <c r="K9" t="s">
        <v>719</v>
      </c>
      <c r="L9" t="s">
        <v>40</v>
      </c>
      <c r="M9">
        <v>0.240915811237394</v>
      </c>
      <c r="N9" t="s">
        <v>2786</v>
      </c>
      <c r="P9" t="s">
        <v>3339</v>
      </c>
      <c r="Q9" t="s">
        <v>170</v>
      </c>
      <c r="R9" t="s">
        <v>1256</v>
      </c>
      <c r="S9" t="s">
        <v>109</v>
      </c>
      <c r="T9" t="s">
        <v>544</v>
      </c>
      <c r="U9" t="s">
        <v>3188</v>
      </c>
      <c r="W9" t="s">
        <v>3340</v>
      </c>
      <c r="X9" t="s">
        <v>186</v>
      </c>
      <c r="Y9" t="s">
        <v>543</v>
      </c>
      <c r="Z9" t="s">
        <v>109</v>
      </c>
      <c r="AA9" t="s">
        <v>329</v>
      </c>
      <c r="AB9" t="s">
        <v>3209</v>
      </c>
      <c r="AD9" t="s">
        <v>220</v>
      </c>
      <c r="AE9" t="s">
        <v>555</v>
      </c>
      <c r="AF9" t="s">
        <v>153</v>
      </c>
    </row>
    <row r="10" spans="1:35">
      <c r="A10" t="s">
        <v>3339</v>
      </c>
      <c r="B10" t="s">
        <v>1244</v>
      </c>
      <c r="C10" t="s">
        <v>547</v>
      </c>
      <c r="D10" s="1">
        <v>18671.246826768001</v>
      </c>
      <c r="E10">
        <v>1.5</v>
      </c>
      <c r="F10" s="22"/>
      <c r="G10" s="22">
        <v>992.31146639999997</v>
      </c>
      <c r="H10" s="22"/>
      <c r="I10" s="22"/>
      <c r="J10" s="22">
        <v>3</v>
      </c>
      <c r="K10" t="s">
        <v>719</v>
      </c>
      <c r="N10" t="s">
        <v>2786</v>
      </c>
      <c r="P10" t="s">
        <v>3339</v>
      </c>
      <c r="Q10" t="s">
        <v>170</v>
      </c>
      <c r="R10" t="s">
        <v>1263</v>
      </c>
      <c r="S10" t="s">
        <v>109</v>
      </c>
      <c r="T10" t="s">
        <v>544</v>
      </c>
      <c r="U10" t="s">
        <v>3185</v>
      </c>
      <c r="W10" t="s">
        <v>3340</v>
      </c>
      <c r="X10" t="s">
        <v>186</v>
      </c>
      <c r="Y10" t="s">
        <v>548</v>
      </c>
      <c r="Z10" t="s">
        <v>109</v>
      </c>
      <c r="AA10" t="s">
        <v>329</v>
      </c>
      <c r="AB10" t="s">
        <v>3210</v>
      </c>
      <c r="AD10" t="str">
        <f>AF4</f>
        <v>SUP_GasSupply</v>
      </c>
      <c r="AE10" t="s">
        <v>39</v>
      </c>
      <c r="AF10">
        <v>1</v>
      </c>
    </row>
    <row r="11" spans="1:35">
      <c r="A11" t="s">
        <v>3339</v>
      </c>
      <c r="B11" t="s">
        <v>1244</v>
      </c>
      <c r="C11" t="s">
        <v>549</v>
      </c>
      <c r="D11" s="1">
        <v>19166.899128792</v>
      </c>
      <c r="E11">
        <v>1.5</v>
      </c>
      <c r="F11" s="22"/>
      <c r="G11" s="22"/>
      <c r="H11" s="22">
        <v>992.31146639999997</v>
      </c>
      <c r="I11" s="22"/>
      <c r="J11" s="22">
        <v>3</v>
      </c>
      <c r="K11" t="s">
        <v>719</v>
      </c>
      <c r="N11" t="s">
        <v>2786</v>
      </c>
      <c r="P11" t="s">
        <v>3339</v>
      </c>
      <c r="Q11" t="s">
        <v>170</v>
      </c>
      <c r="R11" t="s">
        <v>1267</v>
      </c>
      <c r="S11" t="s">
        <v>109</v>
      </c>
      <c r="T11" t="s">
        <v>544</v>
      </c>
      <c r="U11" t="s">
        <v>3192</v>
      </c>
      <c r="W11" t="s">
        <v>3340</v>
      </c>
      <c r="X11" t="s">
        <v>186</v>
      </c>
      <c r="Y11" t="s">
        <v>550</v>
      </c>
      <c r="Z11" t="s">
        <v>109</v>
      </c>
      <c r="AA11" t="s">
        <v>329</v>
      </c>
      <c r="AB11" t="s">
        <v>3211</v>
      </c>
    </row>
    <row r="12" spans="1:35">
      <c r="A12" t="s">
        <v>3339</v>
      </c>
      <c r="B12" t="s">
        <v>1256</v>
      </c>
      <c r="C12" t="s">
        <v>3332</v>
      </c>
      <c r="D12" s="1">
        <v>90191.675464104002</v>
      </c>
      <c r="E12">
        <v>2.5</v>
      </c>
      <c r="F12" s="22"/>
      <c r="G12" s="22"/>
      <c r="H12" s="22"/>
      <c r="I12" s="22">
        <v>2855.7261288</v>
      </c>
      <c r="J12" s="22">
        <v>3</v>
      </c>
      <c r="K12" t="s">
        <v>719</v>
      </c>
      <c r="N12" t="s">
        <v>2786</v>
      </c>
      <c r="P12" t="s">
        <v>3339</v>
      </c>
      <c r="Q12" t="s">
        <v>170</v>
      </c>
      <c r="R12" t="s">
        <v>1268</v>
      </c>
      <c r="S12" t="s">
        <v>109</v>
      </c>
      <c r="T12" t="s">
        <v>544</v>
      </c>
      <c r="U12" t="s">
        <v>3188</v>
      </c>
      <c r="W12" t="s">
        <v>3340</v>
      </c>
      <c r="X12" t="s">
        <v>186</v>
      </c>
      <c r="Y12" t="s">
        <v>553</v>
      </c>
      <c r="Z12" t="s">
        <v>109</v>
      </c>
      <c r="AA12" t="s">
        <v>329</v>
      </c>
      <c r="AB12" t="s">
        <v>3212</v>
      </c>
    </row>
    <row r="13" spans="1:35">
      <c r="A13" t="s">
        <v>3339</v>
      </c>
      <c r="B13" t="s">
        <v>1256</v>
      </c>
      <c r="C13" t="s">
        <v>542</v>
      </c>
      <c r="D13" s="1">
        <v>43067.775028800002</v>
      </c>
      <c r="E13">
        <v>2.5</v>
      </c>
      <c r="F13" s="22">
        <v>2855.7261288</v>
      </c>
      <c r="G13" s="22"/>
      <c r="H13" s="22"/>
      <c r="I13" s="22"/>
      <c r="J13" s="22">
        <v>3</v>
      </c>
      <c r="K13" t="s">
        <v>719</v>
      </c>
      <c r="L13" t="s">
        <v>40</v>
      </c>
      <c r="M13">
        <v>0.240915811237394</v>
      </c>
      <c r="N13" t="s">
        <v>2786</v>
      </c>
      <c r="P13" t="s">
        <v>3339</v>
      </c>
      <c r="Q13" t="s">
        <v>170</v>
      </c>
      <c r="R13" t="s">
        <v>1275</v>
      </c>
      <c r="S13" t="s">
        <v>109</v>
      </c>
      <c r="T13" t="s">
        <v>544</v>
      </c>
      <c r="U13" t="s">
        <v>3185</v>
      </c>
      <c r="W13" t="s">
        <v>3340</v>
      </c>
      <c r="X13" t="s">
        <v>186</v>
      </c>
      <c r="Y13" t="s">
        <v>556</v>
      </c>
      <c r="Z13" t="s">
        <v>109</v>
      </c>
      <c r="AA13" t="s">
        <v>329</v>
      </c>
      <c r="AB13" t="s">
        <v>3213</v>
      </c>
    </row>
    <row r="14" spans="1:35">
      <c r="A14" t="s">
        <v>3339</v>
      </c>
      <c r="B14" t="s">
        <v>1256</v>
      </c>
      <c r="C14" t="s">
        <v>547</v>
      </c>
      <c r="D14" s="1">
        <v>89129.499350640006</v>
      </c>
      <c r="E14">
        <v>2.5</v>
      </c>
      <c r="F14" s="22"/>
      <c r="G14" s="22">
        <v>2855.7261288</v>
      </c>
      <c r="H14" s="22"/>
      <c r="I14" s="22"/>
      <c r="J14" s="22">
        <v>3</v>
      </c>
      <c r="K14" t="s">
        <v>719</v>
      </c>
      <c r="N14" t="s">
        <v>2786</v>
      </c>
      <c r="P14" t="s">
        <v>3339</v>
      </c>
      <c r="Q14" t="s">
        <v>170</v>
      </c>
      <c r="R14" t="s">
        <v>1278</v>
      </c>
      <c r="S14" t="s">
        <v>109</v>
      </c>
      <c r="T14" t="s">
        <v>544</v>
      </c>
      <c r="U14" t="s">
        <v>3192</v>
      </c>
      <c r="W14" t="s">
        <v>3340</v>
      </c>
      <c r="X14" t="s">
        <v>186</v>
      </c>
      <c r="Y14" t="s">
        <v>558</v>
      </c>
      <c r="Z14" t="s">
        <v>109</v>
      </c>
      <c r="AA14" t="s">
        <v>329</v>
      </c>
      <c r="AB14" t="s">
        <v>3214</v>
      </c>
    </row>
    <row r="15" spans="1:35">
      <c r="A15" t="s">
        <v>3339</v>
      </c>
      <c r="B15" t="s">
        <v>1256</v>
      </c>
      <c r="C15" t="s">
        <v>549</v>
      </c>
      <c r="D15" s="1">
        <v>90172.203412247996</v>
      </c>
      <c r="E15">
        <v>2.5</v>
      </c>
      <c r="F15" s="22"/>
      <c r="G15" s="22"/>
      <c r="H15" s="22">
        <v>2855.7261288</v>
      </c>
      <c r="I15" s="22"/>
      <c r="J15" s="22">
        <v>3</v>
      </c>
      <c r="K15" t="s">
        <v>719</v>
      </c>
      <c r="N15" t="s">
        <v>2786</v>
      </c>
      <c r="P15" t="s">
        <v>3339</v>
      </c>
      <c r="Q15" t="s">
        <v>170</v>
      </c>
      <c r="R15" t="s">
        <v>1280</v>
      </c>
      <c r="S15" t="s">
        <v>109</v>
      </c>
      <c r="T15" t="s">
        <v>544</v>
      </c>
      <c r="U15" t="s">
        <v>3188</v>
      </c>
      <c r="W15" t="s">
        <v>3340</v>
      </c>
      <c r="X15" t="s">
        <v>186</v>
      </c>
      <c r="Y15" t="s">
        <v>561</v>
      </c>
      <c r="Z15" t="s">
        <v>109</v>
      </c>
      <c r="AA15" t="s">
        <v>329</v>
      </c>
      <c r="AB15" t="s">
        <v>3215</v>
      </c>
    </row>
    <row r="16" spans="1:35">
      <c r="A16" t="s">
        <v>3339</v>
      </c>
      <c r="B16" t="s">
        <v>1268</v>
      </c>
      <c r="C16" t="s">
        <v>3332</v>
      </c>
      <c r="D16" s="1">
        <v>5914.344863544</v>
      </c>
      <c r="E16">
        <v>3.5</v>
      </c>
      <c r="F16" s="22"/>
      <c r="G16" s="22"/>
      <c r="H16" s="22"/>
      <c r="I16" s="22">
        <v>186.33204624000001</v>
      </c>
      <c r="J16" s="22">
        <v>3</v>
      </c>
      <c r="K16" t="s">
        <v>719</v>
      </c>
      <c r="N16" t="s">
        <v>2786</v>
      </c>
      <c r="P16" t="s">
        <v>3339</v>
      </c>
      <c r="Q16" t="s">
        <v>170</v>
      </c>
      <c r="R16" t="s">
        <v>1287</v>
      </c>
      <c r="S16" t="s">
        <v>109</v>
      </c>
      <c r="T16" t="s">
        <v>544</v>
      </c>
      <c r="U16" t="s">
        <v>3185</v>
      </c>
      <c r="W16" t="s">
        <v>3340</v>
      </c>
      <c r="X16" t="s">
        <v>186</v>
      </c>
      <c r="Y16" t="s">
        <v>563</v>
      </c>
      <c r="Z16" t="s">
        <v>109</v>
      </c>
      <c r="AA16" t="s">
        <v>329</v>
      </c>
      <c r="AB16" t="s">
        <v>3216</v>
      </c>
    </row>
    <row r="17" spans="1:28">
      <c r="A17" t="s">
        <v>3339</v>
      </c>
      <c r="B17" t="s">
        <v>1268</v>
      </c>
      <c r="C17" t="s">
        <v>542</v>
      </c>
      <c r="D17" s="1">
        <v>2379.5874434399998</v>
      </c>
      <c r="E17">
        <v>3.5</v>
      </c>
      <c r="F17" s="22">
        <v>186.33204624000001</v>
      </c>
      <c r="G17" s="22"/>
      <c r="H17" s="22"/>
      <c r="I17" s="22"/>
      <c r="J17" s="22">
        <v>3</v>
      </c>
      <c r="K17" t="s">
        <v>719</v>
      </c>
      <c r="L17" t="s">
        <v>40</v>
      </c>
      <c r="M17">
        <v>0.240915811237394</v>
      </c>
      <c r="N17" t="s">
        <v>2786</v>
      </c>
      <c r="P17" t="s">
        <v>3339</v>
      </c>
      <c r="Q17" t="s">
        <v>170</v>
      </c>
      <c r="R17" t="s">
        <v>1291</v>
      </c>
      <c r="S17" t="s">
        <v>109</v>
      </c>
      <c r="T17" t="s">
        <v>544</v>
      </c>
      <c r="U17" t="s">
        <v>3192</v>
      </c>
      <c r="W17" t="s">
        <v>3340</v>
      </c>
      <c r="X17" t="s">
        <v>186</v>
      </c>
      <c r="Y17" t="s">
        <v>565</v>
      </c>
      <c r="Z17" t="s">
        <v>109</v>
      </c>
      <c r="AA17" t="s">
        <v>329</v>
      </c>
      <c r="AB17" t="s">
        <v>3217</v>
      </c>
    </row>
    <row r="18" spans="1:28">
      <c r="A18" t="s">
        <v>3339</v>
      </c>
      <c r="B18" t="s">
        <v>1268</v>
      </c>
      <c r="C18" t="s">
        <v>547</v>
      </c>
      <c r="D18" s="1">
        <v>5416.8133619520004</v>
      </c>
      <c r="E18">
        <v>3.5</v>
      </c>
      <c r="F18" s="22"/>
      <c r="G18" s="22">
        <v>186.33204624000001</v>
      </c>
      <c r="H18" s="22"/>
      <c r="I18" s="22"/>
      <c r="J18" s="22">
        <v>3</v>
      </c>
      <c r="K18" t="s">
        <v>719</v>
      </c>
      <c r="N18" t="s">
        <v>2786</v>
      </c>
      <c r="P18" t="s">
        <v>3339</v>
      </c>
      <c r="Q18" t="s">
        <v>170</v>
      </c>
      <c r="R18" t="s">
        <v>1292</v>
      </c>
      <c r="S18" t="s">
        <v>109</v>
      </c>
      <c r="T18" t="s">
        <v>544</v>
      </c>
      <c r="U18" t="s">
        <v>3187</v>
      </c>
      <c r="W18" t="s">
        <v>3340</v>
      </c>
      <c r="X18" t="s">
        <v>186</v>
      </c>
      <c r="Y18" t="s">
        <v>568</v>
      </c>
      <c r="Z18" t="s">
        <v>109</v>
      </c>
      <c r="AA18" t="s">
        <v>329</v>
      </c>
      <c r="AB18" t="s">
        <v>3218</v>
      </c>
    </row>
    <row r="19" spans="1:28">
      <c r="A19" t="s">
        <v>3339</v>
      </c>
      <c r="B19" t="s">
        <v>1268</v>
      </c>
      <c r="C19" t="s">
        <v>549</v>
      </c>
      <c r="D19" s="1">
        <v>5901.5138551680002</v>
      </c>
      <c r="E19">
        <v>3.5</v>
      </c>
      <c r="F19" s="22"/>
      <c r="G19" s="22"/>
      <c r="H19" s="22">
        <v>186.33204624000001</v>
      </c>
      <c r="I19" s="22"/>
      <c r="J19" s="22">
        <v>3</v>
      </c>
      <c r="K19" t="s">
        <v>719</v>
      </c>
      <c r="N19" t="s">
        <v>2786</v>
      </c>
      <c r="P19" t="s">
        <v>3339</v>
      </c>
      <c r="Q19" t="s">
        <v>170</v>
      </c>
      <c r="R19" t="s">
        <v>1293</v>
      </c>
      <c r="S19" t="s">
        <v>109</v>
      </c>
      <c r="T19" t="s">
        <v>544</v>
      </c>
      <c r="U19" t="s">
        <v>3188</v>
      </c>
      <c r="W19" t="s">
        <v>3340</v>
      </c>
      <c r="X19" t="s">
        <v>186</v>
      </c>
      <c r="Y19" t="s">
        <v>570</v>
      </c>
      <c r="Z19" t="s">
        <v>109</v>
      </c>
      <c r="AA19" t="s">
        <v>329</v>
      </c>
      <c r="AB19" t="s">
        <v>3219</v>
      </c>
    </row>
    <row r="20" spans="1:28">
      <c r="A20" t="s">
        <v>3339</v>
      </c>
      <c r="B20" t="s">
        <v>1280</v>
      </c>
      <c r="C20" t="s">
        <v>3332</v>
      </c>
      <c r="D20" s="1">
        <v>11736.900014952</v>
      </c>
      <c r="E20">
        <v>4.5</v>
      </c>
      <c r="F20" s="22"/>
      <c r="G20" s="22"/>
      <c r="H20" s="22"/>
      <c r="I20" s="22">
        <v>367.80585936</v>
      </c>
      <c r="J20" s="22">
        <v>3</v>
      </c>
      <c r="K20" t="s">
        <v>719</v>
      </c>
      <c r="N20" t="s">
        <v>2786</v>
      </c>
      <c r="P20" t="s">
        <v>3339</v>
      </c>
      <c r="Q20" t="s">
        <v>170</v>
      </c>
      <c r="R20" t="s">
        <v>1299</v>
      </c>
      <c r="S20" t="s">
        <v>109</v>
      </c>
      <c r="T20" t="s">
        <v>544</v>
      </c>
      <c r="U20" t="s">
        <v>3185</v>
      </c>
      <c r="W20" t="s">
        <v>3340</v>
      </c>
      <c r="X20" t="s">
        <v>186</v>
      </c>
      <c r="Y20" t="s">
        <v>571</v>
      </c>
      <c r="Z20" t="s">
        <v>109</v>
      </c>
      <c r="AA20" t="s">
        <v>329</v>
      </c>
      <c r="AB20" t="s">
        <v>3220</v>
      </c>
    </row>
    <row r="21" spans="1:28">
      <c r="A21" t="s">
        <v>3339</v>
      </c>
      <c r="B21" t="s">
        <v>1280</v>
      </c>
      <c r="C21" t="s">
        <v>542</v>
      </c>
      <c r="D21" s="1">
        <v>1041.8204844479999</v>
      </c>
      <c r="E21">
        <v>4.5</v>
      </c>
      <c r="F21" s="22">
        <v>118.75047936</v>
      </c>
      <c r="G21" s="22"/>
      <c r="H21" s="22"/>
      <c r="I21" s="22"/>
      <c r="J21" s="22">
        <v>3</v>
      </c>
      <c r="K21" t="s">
        <v>719</v>
      </c>
      <c r="L21" t="s">
        <v>40</v>
      </c>
      <c r="M21">
        <v>0.240915811237394</v>
      </c>
      <c r="N21" t="s">
        <v>2786</v>
      </c>
      <c r="P21" t="s">
        <v>3339</v>
      </c>
      <c r="Q21" t="s">
        <v>170</v>
      </c>
      <c r="R21" t="s">
        <v>1302</v>
      </c>
      <c r="S21" t="s">
        <v>109</v>
      </c>
      <c r="T21" t="s">
        <v>544</v>
      </c>
      <c r="U21" t="s">
        <v>3192</v>
      </c>
      <c r="W21" t="s">
        <v>3340</v>
      </c>
      <c r="X21" t="s">
        <v>186</v>
      </c>
      <c r="Y21" t="s">
        <v>573</v>
      </c>
      <c r="Z21" t="s">
        <v>109</v>
      </c>
      <c r="AA21" t="s">
        <v>329</v>
      </c>
      <c r="AB21" t="s">
        <v>3221</v>
      </c>
    </row>
    <row r="22" spans="1:28">
      <c r="A22" t="s">
        <v>3339</v>
      </c>
      <c r="B22" t="s">
        <v>1280</v>
      </c>
      <c r="C22" t="s">
        <v>547</v>
      </c>
      <c r="D22" s="1">
        <v>5373.3464863919999</v>
      </c>
      <c r="E22">
        <v>4.5</v>
      </c>
      <c r="F22" s="22"/>
      <c r="G22" s="22">
        <v>319.28238432000001</v>
      </c>
      <c r="H22" s="22"/>
      <c r="I22" s="22"/>
      <c r="J22" s="22">
        <v>3</v>
      </c>
      <c r="K22" t="s">
        <v>719</v>
      </c>
      <c r="N22" t="s">
        <v>2786</v>
      </c>
      <c r="P22" t="s">
        <v>3339</v>
      </c>
      <c r="Q22" t="s">
        <v>170</v>
      </c>
      <c r="R22" t="s">
        <v>1304</v>
      </c>
      <c r="S22" t="s">
        <v>109</v>
      </c>
      <c r="T22" t="s">
        <v>544</v>
      </c>
      <c r="U22" t="s">
        <v>3187</v>
      </c>
      <c r="W22" t="s">
        <v>3340</v>
      </c>
      <c r="X22" t="s">
        <v>186</v>
      </c>
      <c r="Y22" t="s">
        <v>575</v>
      </c>
      <c r="Z22" t="s">
        <v>109</v>
      </c>
      <c r="AA22" t="s">
        <v>329</v>
      </c>
      <c r="AB22" t="s">
        <v>3222</v>
      </c>
    </row>
    <row r="23" spans="1:28">
      <c r="A23" t="s">
        <v>3339</v>
      </c>
      <c r="B23" t="s">
        <v>1280</v>
      </c>
      <c r="C23" t="s">
        <v>549</v>
      </c>
      <c r="D23" s="1">
        <v>11634.891739272</v>
      </c>
      <c r="E23">
        <v>4.5</v>
      </c>
      <c r="F23" s="22"/>
      <c r="G23" s="22"/>
      <c r="H23" s="22">
        <v>367.80585936</v>
      </c>
      <c r="I23" s="22"/>
      <c r="J23" s="22">
        <v>3</v>
      </c>
      <c r="K23" t="s">
        <v>719</v>
      </c>
      <c r="N23" t="s">
        <v>2786</v>
      </c>
      <c r="P23" t="s">
        <v>3339</v>
      </c>
      <c r="Q23" t="s">
        <v>170</v>
      </c>
      <c r="R23" t="s">
        <v>1305</v>
      </c>
      <c r="S23" t="s">
        <v>109</v>
      </c>
      <c r="T23" t="s">
        <v>544</v>
      </c>
      <c r="U23" t="s">
        <v>3193</v>
      </c>
      <c r="W23" t="s">
        <v>3340</v>
      </c>
      <c r="X23" t="s">
        <v>186</v>
      </c>
      <c r="Y23" t="s">
        <v>576</v>
      </c>
      <c r="Z23" t="s">
        <v>109</v>
      </c>
      <c r="AA23" t="s">
        <v>329</v>
      </c>
      <c r="AB23" t="s">
        <v>3223</v>
      </c>
    </row>
    <row r="24" spans="1:28">
      <c r="A24" t="s">
        <v>3339</v>
      </c>
      <c r="B24" t="s">
        <v>1293</v>
      </c>
      <c r="C24" t="s">
        <v>3332</v>
      </c>
      <c r="D24" s="1">
        <v>4348.8223781952001</v>
      </c>
      <c r="E24">
        <v>5.5</v>
      </c>
      <c r="F24" s="22"/>
      <c r="G24" s="22"/>
      <c r="H24" s="22"/>
      <c r="I24" s="22">
        <v>257.99853960000002</v>
      </c>
      <c r="J24" s="22">
        <v>3</v>
      </c>
      <c r="K24" t="s">
        <v>719</v>
      </c>
      <c r="N24" t="s">
        <v>2786</v>
      </c>
      <c r="P24" t="s">
        <v>3339</v>
      </c>
      <c r="Q24" t="s">
        <v>170</v>
      </c>
      <c r="R24" t="s">
        <v>1306</v>
      </c>
      <c r="S24" t="s">
        <v>109</v>
      </c>
      <c r="T24" t="s">
        <v>544</v>
      </c>
      <c r="U24" t="s">
        <v>3188</v>
      </c>
      <c r="W24" t="s">
        <v>3340</v>
      </c>
      <c r="X24" t="s">
        <v>186</v>
      </c>
      <c r="Y24" t="s">
        <v>578</v>
      </c>
      <c r="Z24" t="s">
        <v>109</v>
      </c>
      <c r="AA24" t="s">
        <v>329</v>
      </c>
      <c r="AB24" t="s">
        <v>3224</v>
      </c>
    </row>
    <row r="25" spans="1:28">
      <c r="A25" t="s">
        <v>3339</v>
      </c>
      <c r="B25" t="s">
        <v>1293</v>
      </c>
      <c r="C25" t="s">
        <v>542</v>
      </c>
      <c r="D25" s="1">
        <v>1471.563171624</v>
      </c>
      <c r="E25">
        <v>5.5</v>
      </c>
      <c r="F25" s="22">
        <v>257.99853960000002</v>
      </c>
      <c r="G25" s="22"/>
      <c r="H25" s="22"/>
      <c r="I25" s="22"/>
      <c r="J25" s="22">
        <v>3</v>
      </c>
      <c r="K25" t="s">
        <v>719</v>
      </c>
      <c r="L25" t="s">
        <v>40</v>
      </c>
      <c r="M25">
        <v>0.240915811237394</v>
      </c>
      <c r="N25" t="s">
        <v>2786</v>
      </c>
      <c r="P25" t="s">
        <v>3339</v>
      </c>
      <c r="Q25" t="s">
        <v>170</v>
      </c>
      <c r="R25" t="s">
        <v>1312</v>
      </c>
      <c r="S25" t="s">
        <v>109</v>
      </c>
      <c r="T25" t="s">
        <v>544</v>
      </c>
      <c r="U25" t="s">
        <v>3185</v>
      </c>
      <c r="W25" t="s">
        <v>3340</v>
      </c>
      <c r="X25" t="s">
        <v>186</v>
      </c>
      <c r="Y25" t="s">
        <v>580</v>
      </c>
      <c r="Z25" t="s">
        <v>109</v>
      </c>
      <c r="AA25" t="s">
        <v>329</v>
      </c>
      <c r="AB25" t="s">
        <v>3225</v>
      </c>
    </row>
    <row r="26" spans="1:28">
      <c r="A26" t="s">
        <v>3339</v>
      </c>
      <c r="B26" t="s">
        <v>1293</v>
      </c>
      <c r="C26" t="s">
        <v>547</v>
      </c>
      <c r="D26" s="1">
        <v>4290.4169972232003</v>
      </c>
      <c r="E26">
        <v>5.5</v>
      </c>
      <c r="F26" s="22"/>
      <c r="G26" s="22">
        <v>257.99853960000002</v>
      </c>
      <c r="H26" s="22"/>
      <c r="I26" s="22"/>
      <c r="J26" s="22">
        <v>3</v>
      </c>
      <c r="K26" t="s">
        <v>719</v>
      </c>
      <c r="N26" t="s">
        <v>2786</v>
      </c>
      <c r="P26" t="s">
        <v>3339</v>
      </c>
      <c r="Q26" t="s">
        <v>170</v>
      </c>
      <c r="R26" t="s">
        <v>1315</v>
      </c>
      <c r="S26" t="s">
        <v>109</v>
      </c>
      <c r="T26" t="s">
        <v>544</v>
      </c>
      <c r="U26" t="s">
        <v>3192</v>
      </c>
      <c r="W26" t="s">
        <v>3340</v>
      </c>
      <c r="X26" t="s">
        <v>186</v>
      </c>
      <c r="Y26" t="s">
        <v>583</v>
      </c>
      <c r="Z26" t="s">
        <v>109</v>
      </c>
      <c r="AA26" t="s">
        <v>329</v>
      </c>
      <c r="AB26" t="s">
        <v>3226</v>
      </c>
    </row>
    <row r="27" spans="1:28">
      <c r="A27" t="s">
        <v>3339</v>
      </c>
      <c r="B27" t="s">
        <v>1293</v>
      </c>
      <c r="C27" t="s">
        <v>549</v>
      </c>
      <c r="D27" s="1">
        <v>4347.4535534735996</v>
      </c>
      <c r="E27">
        <v>5.5</v>
      </c>
      <c r="F27" s="22"/>
      <c r="G27" s="22"/>
      <c r="H27" s="22">
        <v>257.99853960000002</v>
      </c>
      <c r="I27" s="22"/>
      <c r="J27" s="22">
        <v>3</v>
      </c>
      <c r="K27" t="s">
        <v>719</v>
      </c>
      <c r="N27" t="s">
        <v>2786</v>
      </c>
      <c r="P27" t="s">
        <v>3339</v>
      </c>
      <c r="Q27" t="s">
        <v>170</v>
      </c>
      <c r="R27" t="s">
        <v>1317</v>
      </c>
      <c r="S27" t="s">
        <v>109</v>
      </c>
      <c r="T27" t="s">
        <v>544</v>
      </c>
      <c r="U27" t="s">
        <v>3188</v>
      </c>
      <c r="W27" t="s">
        <v>3340</v>
      </c>
      <c r="X27" t="s">
        <v>186</v>
      </c>
      <c r="Y27" t="s">
        <v>585</v>
      </c>
      <c r="Z27" t="s">
        <v>109</v>
      </c>
      <c r="AA27" t="s">
        <v>329</v>
      </c>
      <c r="AB27" t="s">
        <v>3227</v>
      </c>
    </row>
    <row r="28" spans="1:28">
      <c r="A28" t="s">
        <v>3339</v>
      </c>
      <c r="B28" t="s">
        <v>1306</v>
      </c>
      <c r="C28" t="s">
        <v>3332</v>
      </c>
      <c r="D28" s="1">
        <v>8793.9217066271995</v>
      </c>
      <c r="E28">
        <v>6.5</v>
      </c>
      <c r="F28" s="22"/>
      <c r="G28" s="22"/>
      <c r="H28" s="22"/>
      <c r="I28" s="22">
        <v>238.98419423999999</v>
      </c>
      <c r="J28" s="22">
        <v>3</v>
      </c>
      <c r="K28" t="s">
        <v>719</v>
      </c>
      <c r="N28" t="s">
        <v>2786</v>
      </c>
      <c r="P28" t="s">
        <v>3339</v>
      </c>
      <c r="Q28" t="s">
        <v>170</v>
      </c>
      <c r="R28" t="s">
        <v>1323</v>
      </c>
      <c r="S28" t="s">
        <v>109</v>
      </c>
      <c r="T28" t="s">
        <v>544</v>
      </c>
      <c r="U28" t="s">
        <v>3185</v>
      </c>
      <c r="W28" t="s">
        <v>3340</v>
      </c>
      <c r="X28" t="s">
        <v>186</v>
      </c>
      <c r="Y28" t="s">
        <v>588</v>
      </c>
      <c r="Z28" t="s">
        <v>109</v>
      </c>
      <c r="AA28" t="s">
        <v>329</v>
      </c>
      <c r="AB28" t="s">
        <v>3228</v>
      </c>
    </row>
    <row r="29" spans="1:28">
      <c r="A29" t="s">
        <v>3339</v>
      </c>
      <c r="B29" t="s">
        <v>1306</v>
      </c>
      <c r="C29" t="s">
        <v>542</v>
      </c>
      <c r="D29" s="1">
        <v>157.89828265919999</v>
      </c>
      <c r="E29">
        <v>6.5</v>
      </c>
      <c r="F29" s="22">
        <v>21.511809671999998</v>
      </c>
      <c r="G29" s="22"/>
      <c r="H29" s="22"/>
      <c r="I29" s="22"/>
      <c r="J29" s="22">
        <v>3</v>
      </c>
      <c r="K29" t="s">
        <v>719</v>
      </c>
      <c r="L29" t="s">
        <v>40</v>
      </c>
      <c r="M29">
        <v>0.240915811237394</v>
      </c>
      <c r="N29" t="s">
        <v>2786</v>
      </c>
      <c r="P29" t="s">
        <v>3339</v>
      </c>
      <c r="Q29" t="s">
        <v>170</v>
      </c>
      <c r="R29" t="s">
        <v>1325</v>
      </c>
      <c r="S29" t="s">
        <v>109</v>
      </c>
      <c r="T29" t="s">
        <v>544</v>
      </c>
      <c r="U29" t="s">
        <v>3192</v>
      </c>
      <c r="W29" t="s">
        <v>3340</v>
      </c>
      <c r="X29" t="s">
        <v>186</v>
      </c>
      <c r="Y29" t="s">
        <v>590</v>
      </c>
      <c r="Z29" t="s">
        <v>109</v>
      </c>
      <c r="AA29" t="s">
        <v>329</v>
      </c>
      <c r="AB29" t="s">
        <v>3229</v>
      </c>
    </row>
    <row r="30" spans="1:28">
      <c r="A30" t="s">
        <v>3339</v>
      </c>
      <c r="B30" t="s">
        <v>1306</v>
      </c>
      <c r="C30" t="s">
        <v>547</v>
      </c>
      <c r="D30" s="1">
        <v>5674.3326662112004</v>
      </c>
      <c r="E30">
        <v>6.5</v>
      </c>
      <c r="F30" s="22"/>
      <c r="G30" s="22">
        <v>214.57301784000001</v>
      </c>
      <c r="H30" s="22"/>
      <c r="I30" s="22"/>
      <c r="J30" s="22">
        <v>3</v>
      </c>
      <c r="K30" t="s">
        <v>719</v>
      </c>
      <c r="N30" t="s">
        <v>2786</v>
      </c>
      <c r="P30" t="s">
        <v>3339</v>
      </c>
      <c r="Q30" t="s">
        <v>170</v>
      </c>
      <c r="R30" t="s">
        <v>1327</v>
      </c>
      <c r="S30" t="s">
        <v>109</v>
      </c>
      <c r="T30" t="s">
        <v>544</v>
      </c>
      <c r="U30" t="s">
        <v>3187</v>
      </c>
      <c r="W30" t="s">
        <v>3340</v>
      </c>
      <c r="X30" t="s">
        <v>186</v>
      </c>
      <c r="Y30" t="s">
        <v>592</v>
      </c>
      <c r="Z30" t="s">
        <v>109</v>
      </c>
      <c r="AA30" t="s">
        <v>329</v>
      </c>
      <c r="AB30" t="s">
        <v>3230</v>
      </c>
    </row>
    <row r="31" spans="1:28">
      <c r="A31" t="s">
        <v>3339</v>
      </c>
      <c r="B31" t="s">
        <v>1306</v>
      </c>
      <c r="C31" t="s">
        <v>549</v>
      </c>
      <c r="D31" s="1">
        <v>8765.4070275072008</v>
      </c>
      <c r="E31">
        <v>6.5</v>
      </c>
      <c r="F31" s="22"/>
      <c r="G31" s="22"/>
      <c r="H31" s="22">
        <v>238.98419423999999</v>
      </c>
      <c r="I31" s="22"/>
      <c r="J31" s="22">
        <v>3</v>
      </c>
      <c r="K31" t="s">
        <v>719</v>
      </c>
      <c r="N31" t="s">
        <v>2786</v>
      </c>
      <c r="P31" t="s">
        <v>3339</v>
      </c>
      <c r="Q31" t="s">
        <v>170</v>
      </c>
      <c r="R31" t="s">
        <v>1329</v>
      </c>
      <c r="S31" t="s">
        <v>109</v>
      </c>
      <c r="T31" t="s">
        <v>544</v>
      </c>
      <c r="U31" t="s">
        <v>3188</v>
      </c>
      <c r="W31" t="s">
        <v>3340</v>
      </c>
      <c r="X31" t="s">
        <v>186</v>
      </c>
      <c r="Y31" t="s">
        <v>594</v>
      </c>
      <c r="Z31" t="s">
        <v>109</v>
      </c>
      <c r="AA31" t="s">
        <v>329</v>
      </c>
      <c r="AB31" t="s">
        <v>3231</v>
      </c>
    </row>
    <row r="32" spans="1:28">
      <c r="A32" t="s">
        <v>3339</v>
      </c>
      <c r="B32" t="s">
        <v>1317</v>
      </c>
      <c r="C32" t="s">
        <v>3332</v>
      </c>
      <c r="D32" s="1">
        <v>1693.2870241881701</v>
      </c>
      <c r="E32">
        <v>7.5</v>
      </c>
      <c r="F32" s="22"/>
      <c r="G32" s="22"/>
      <c r="H32" s="22"/>
      <c r="I32" s="22">
        <v>39.748029119999998</v>
      </c>
      <c r="J32" s="22">
        <v>3</v>
      </c>
      <c r="K32" t="s">
        <v>719</v>
      </c>
      <c r="N32" t="s">
        <v>2786</v>
      </c>
      <c r="P32" t="s">
        <v>3339</v>
      </c>
      <c r="Q32" t="s">
        <v>170</v>
      </c>
      <c r="R32" t="s">
        <v>1333</v>
      </c>
      <c r="S32" t="s">
        <v>109</v>
      </c>
      <c r="T32" t="s">
        <v>544</v>
      </c>
      <c r="U32" t="s">
        <v>3185</v>
      </c>
      <c r="W32" t="s">
        <v>3340</v>
      </c>
      <c r="X32" t="s">
        <v>186</v>
      </c>
      <c r="Y32" t="s">
        <v>596</v>
      </c>
      <c r="Z32" t="s">
        <v>109</v>
      </c>
      <c r="AA32" t="s">
        <v>329</v>
      </c>
      <c r="AB32" t="s">
        <v>3232</v>
      </c>
    </row>
    <row r="33" spans="1:28">
      <c r="A33" t="s">
        <v>3339</v>
      </c>
      <c r="B33" t="s">
        <v>1317</v>
      </c>
      <c r="C33" t="s">
        <v>542</v>
      </c>
      <c r="D33" s="1">
        <v>27.322574036166198</v>
      </c>
      <c r="E33">
        <v>7.5</v>
      </c>
      <c r="F33" s="22">
        <v>5.744866128</v>
      </c>
      <c r="G33" s="22"/>
      <c r="H33" s="22"/>
      <c r="I33" s="22"/>
      <c r="J33" s="22">
        <v>3</v>
      </c>
      <c r="K33" t="s">
        <v>719</v>
      </c>
      <c r="L33" t="s">
        <v>40</v>
      </c>
      <c r="M33">
        <v>0.240915811237394</v>
      </c>
      <c r="N33" t="s">
        <v>2786</v>
      </c>
      <c r="P33" t="s">
        <v>3339</v>
      </c>
      <c r="Q33" t="s">
        <v>170</v>
      </c>
      <c r="R33" t="s">
        <v>1336</v>
      </c>
      <c r="S33" t="s">
        <v>109</v>
      </c>
      <c r="T33" t="s">
        <v>544</v>
      </c>
      <c r="U33" t="s">
        <v>3192</v>
      </c>
      <c r="W33" t="s">
        <v>3340</v>
      </c>
      <c r="X33" t="s">
        <v>186</v>
      </c>
      <c r="Y33" t="s">
        <v>597</v>
      </c>
      <c r="Z33" t="s">
        <v>109</v>
      </c>
      <c r="AA33" t="s">
        <v>329</v>
      </c>
      <c r="AB33" t="s">
        <v>3233</v>
      </c>
    </row>
    <row r="34" spans="1:28">
      <c r="A34" t="s">
        <v>3339</v>
      </c>
      <c r="B34" t="s">
        <v>1317</v>
      </c>
      <c r="C34" t="s">
        <v>547</v>
      </c>
      <c r="D34" s="1">
        <v>908.93253282816602</v>
      </c>
      <c r="E34">
        <v>7.5</v>
      </c>
      <c r="F34" s="22"/>
      <c r="G34" s="22">
        <v>39.748029119999998</v>
      </c>
      <c r="H34" s="22"/>
      <c r="I34" s="22"/>
      <c r="J34" s="22">
        <v>3</v>
      </c>
      <c r="K34" t="s">
        <v>719</v>
      </c>
      <c r="N34" t="s">
        <v>2786</v>
      </c>
      <c r="P34" t="s">
        <v>3339</v>
      </c>
      <c r="Q34" t="s">
        <v>170</v>
      </c>
      <c r="R34" t="s">
        <v>1339</v>
      </c>
      <c r="S34" t="s">
        <v>109</v>
      </c>
      <c r="T34" t="s">
        <v>544</v>
      </c>
      <c r="U34" t="s">
        <v>3188</v>
      </c>
      <c r="W34" t="s">
        <v>3340</v>
      </c>
      <c r="X34" t="s">
        <v>186</v>
      </c>
      <c r="Y34" t="s">
        <v>745</v>
      </c>
      <c r="Z34" t="s">
        <v>109</v>
      </c>
      <c r="AA34" t="s">
        <v>329</v>
      </c>
      <c r="AB34" t="s">
        <v>3319</v>
      </c>
    </row>
    <row r="35" spans="1:28">
      <c r="A35" t="s">
        <v>3339</v>
      </c>
      <c r="B35" t="s">
        <v>1317</v>
      </c>
      <c r="C35" t="s">
        <v>549</v>
      </c>
      <c r="D35" s="1">
        <v>1675.2556822041699</v>
      </c>
      <c r="E35">
        <v>7.5</v>
      </c>
      <c r="F35" s="22"/>
      <c r="G35" s="22"/>
      <c r="H35" s="22">
        <v>39.748029119999998</v>
      </c>
      <c r="I35" s="22"/>
      <c r="J35" s="22">
        <v>3</v>
      </c>
      <c r="K35" t="s">
        <v>719</v>
      </c>
      <c r="N35" t="s">
        <v>2786</v>
      </c>
      <c r="P35" t="s">
        <v>3339</v>
      </c>
      <c r="Q35" t="s">
        <v>170</v>
      </c>
      <c r="R35" t="s">
        <v>1345</v>
      </c>
      <c r="S35" t="s">
        <v>109</v>
      </c>
      <c r="T35" t="s">
        <v>544</v>
      </c>
      <c r="U35" t="s">
        <v>3185</v>
      </c>
      <c r="W35" t="s">
        <v>3340</v>
      </c>
      <c r="X35" t="s">
        <v>186</v>
      </c>
      <c r="Y35" t="s">
        <v>602</v>
      </c>
      <c r="Z35" t="s">
        <v>109</v>
      </c>
      <c r="AA35" t="s">
        <v>329</v>
      </c>
      <c r="AB35" t="s">
        <v>3235</v>
      </c>
    </row>
    <row r="36" spans="1:28">
      <c r="A36" t="s">
        <v>3339</v>
      </c>
      <c r="B36" t="s">
        <v>1329</v>
      </c>
      <c r="C36" t="s">
        <v>3332</v>
      </c>
      <c r="D36" s="1">
        <v>10544.6190160848</v>
      </c>
      <c r="E36">
        <v>8.5</v>
      </c>
      <c r="F36" s="22"/>
      <c r="G36" s="22"/>
      <c r="H36" s="22"/>
      <c r="I36" s="22">
        <v>317.66915280000001</v>
      </c>
      <c r="J36" s="22">
        <v>3</v>
      </c>
      <c r="K36" t="s">
        <v>719</v>
      </c>
      <c r="N36" t="s">
        <v>2786</v>
      </c>
      <c r="P36" t="s">
        <v>3339</v>
      </c>
      <c r="Q36" t="s">
        <v>170</v>
      </c>
      <c r="R36" t="s">
        <v>1348</v>
      </c>
      <c r="S36" t="s">
        <v>109</v>
      </c>
      <c r="T36" t="s">
        <v>544</v>
      </c>
      <c r="U36" t="s">
        <v>3192</v>
      </c>
      <c r="W36" t="s">
        <v>3340</v>
      </c>
      <c r="X36" t="s">
        <v>186</v>
      </c>
      <c r="Y36" t="s">
        <v>604</v>
      </c>
      <c r="Z36" t="s">
        <v>109</v>
      </c>
      <c r="AA36" t="s">
        <v>329</v>
      </c>
      <c r="AB36" t="s">
        <v>3236</v>
      </c>
    </row>
    <row r="37" spans="1:28">
      <c r="A37" t="s">
        <v>3339</v>
      </c>
      <c r="B37" t="s">
        <v>1329</v>
      </c>
      <c r="C37" t="s">
        <v>542</v>
      </c>
      <c r="D37" s="1">
        <v>85.3140182928</v>
      </c>
      <c r="E37">
        <v>8.5</v>
      </c>
      <c r="F37" s="22">
        <v>11.670652776000001</v>
      </c>
      <c r="G37" s="22"/>
      <c r="H37" s="22"/>
      <c r="I37" s="22"/>
      <c r="J37" s="22">
        <v>3</v>
      </c>
      <c r="K37" t="s">
        <v>719</v>
      </c>
      <c r="L37" t="s">
        <v>40</v>
      </c>
      <c r="M37">
        <v>0.240915811237394</v>
      </c>
      <c r="N37" t="s">
        <v>2786</v>
      </c>
      <c r="P37" t="s">
        <v>3339</v>
      </c>
      <c r="Q37" t="s">
        <v>170</v>
      </c>
      <c r="R37" t="s">
        <v>1352</v>
      </c>
      <c r="S37" t="s">
        <v>109</v>
      </c>
      <c r="T37" t="s">
        <v>544</v>
      </c>
      <c r="U37" t="s">
        <v>3185</v>
      </c>
      <c r="W37" t="s">
        <v>3340</v>
      </c>
      <c r="X37" t="s">
        <v>186</v>
      </c>
      <c r="Y37" t="s">
        <v>3367</v>
      </c>
      <c r="Z37" t="s">
        <v>109</v>
      </c>
      <c r="AA37" t="s">
        <v>329</v>
      </c>
      <c r="AB37" t="s">
        <v>3371</v>
      </c>
    </row>
    <row r="38" spans="1:28">
      <c r="A38" t="s">
        <v>3339</v>
      </c>
      <c r="B38" t="s">
        <v>1329</v>
      </c>
      <c r="C38" t="s">
        <v>547</v>
      </c>
      <c r="D38" s="1">
        <v>4615.8477352848004</v>
      </c>
      <c r="E38">
        <v>8.5</v>
      </c>
      <c r="F38" s="22"/>
      <c r="G38" s="22">
        <v>310.40987472</v>
      </c>
      <c r="H38" s="22"/>
      <c r="I38" s="22"/>
      <c r="J38" s="22">
        <v>3</v>
      </c>
      <c r="K38" t="s">
        <v>719</v>
      </c>
      <c r="N38" t="s">
        <v>2786</v>
      </c>
      <c r="P38" t="s">
        <v>3339</v>
      </c>
      <c r="Q38" t="s">
        <v>170</v>
      </c>
      <c r="R38" t="s">
        <v>1353</v>
      </c>
      <c r="S38" t="s">
        <v>109</v>
      </c>
      <c r="T38" t="s">
        <v>544</v>
      </c>
      <c r="U38" t="s">
        <v>3192</v>
      </c>
      <c r="W38" t="s">
        <v>3341</v>
      </c>
      <c r="X38" t="s">
        <v>186</v>
      </c>
      <c r="Y38" t="s">
        <v>687</v>
      </c>
      <c r="Z38" t="s">
        <v>109</v>
      </c>
      <c r="AA38" t="s">
        <v>329</v>
      </c>
      <c r="AB38" t="s">
        <v>3285</v>
      </c>
    </row>
    <row r="39" spans="1:28">
      <c r="A39" t="s">
        <v>3339</v>
      </c>
      <c r="B39" t="s">
        <v>1329</v>
      </c>
      <c r="C39" t="s">
        <v>549</v>
      </c>
      <c r="D39" s="1">
        <v>10412.349216484799</v>
      </c>
      <c r="E39">
        <v>8.5</v>
      </c>
      <c r="F39" s="22"/>
      <c r="G39" s="22"/>
      <c r="H39" s="22">
        <v>317.66915280000001</v>
      </c>
      <c r="I39" s="22"/>
      <c r="J39" s="22">
        <v>3</v>
      </c>
      <c r="K39" t="s">
        <v>719</v>
      </c>
      <c r="N39" t="s">
        <v>2786</v>
      </c>
      <c r="P39" t="s">
        <v>3339</v>
      </c>
      <c r="Q39" t="s">
        <v>170</v>
      </c>
      <c r="R39" t="s">
        <v>1355</v>
      </c>
      <c r="S39" t="s">
        <v>109</v>
      </c>
      <c r="T39" t="s">
        <v>544</v>
      </c>
      <c r="U39" t="s">
        <v>3185</v>
      </c>
      <c r="W39" t="s">
        <v>3342</v>
      </c>
      <c r="X39" t="s">
        <v>186</v>
      </c>
      <c r="Y39" t="s">
        <v>607</v>
      </c>
      <c r="Z39" t="s">
        <v>109</v>
      </c>
      <c r="AA39" t="s">
        <v>329</v>
      </c>
      <c r="AB39" t="s">
        <v>3237</v>
      </c>
    </row>
    <row r="40" spans="1:28">
      <c r="A40" t="s">
        <v>3339</v>
      </c>
      <c r="B40" t="s">
        <v>1339</v>
      </c>
      <c r="C40" t="s">
        <v>3332</v>
      </c>
      <c r="D40" s="1">
        <v>2641.2630340843102</v>
      </c>
      <c r="E40">
        <v>9.5</v>
      </c>
      <c r="F40" s="22"/>
      <c r="G40" s="22"/>
      <c r="H40" s="22"/>
      <c r="I40" s="22">
        <v>128.7653712</v>
      </c>
      <c r="J40" s="22">
        <v>3</v>
      </c>
      <c r="K40" t="s">
        <v>719</v>
      </c>
      <c r="N40" t="s">
        <v>2786</v>
      </c>
      <c r="P40" t="s">
        <v>3339</v>
      </c>
      <c r="Q40" t="s">
        <v>170</v>
      </c>
      <c r="R40" t="s">
        <v>1359</v>
      </c>
      <c r="S40" t="s">
        <v>109</v>
      </c>
      <c r="T40" t="s">
        <v>544</v>
      </c>
      <c r="U40" t="s">
        <v>3192</v>
      </c>
      <c r="W40" t="s">
        <v>3342</v>
      </c>
      <c r="X40" t="s">
        <v>186</v>
      </c>
      <c r="Y40" t="s">
        <v>609</v>
      </c>
      <c r="Z40" t="s">
        <v>109</v>
      </c>
      <c r="AA40" t="s">
        <v>329</v>
      </c>
      <c r="AB40" t="s">
        <v>3238</v>
      </c>
    </row>
    <row r="41" spans="1:28">
      <c r="A41" t="s">
        <v>3339</v>
      </c>
      <c r="B41" t="s">
        <v>1339</v>
      </c>
      <c r="C41" t="s">
        <v>542</v>
      </c>
      <c r="D41" s="1">
        <v>7.0867403188650897</v>
      </c>
      <c r="E41">
        <v>9.5</v>
      </c>
      <c r="F41" s="22">
        <v>6.0204350399999997</v>
      </c>
      <c r="G41" s="22"/>
      <c r="H41" s="22"/>
      <c r="I41" s="22"/>
      <c r="J41" s="22">
        <v>3</v>
      </c>
      <c r="K41" t="s">
        <v>719</v>
      </c>
      <c r="L41" t="s">
        <v>40</v>
      </c>
      <c r="M41">
        <v>0.240915811237394</v>
      </c>
      <c r="N41" t="s">
        <v>2786</v>
      </c>
      <c r="P41" t="s">
        <v>3339</v>
      </c>
      <c r="Q41" t="s">
        <v>170</v>
      </c>
      <c r="R41" t="s">
        <v>1360</v>
      </c>
      <c r="S41" t="s">
        <v>109</v>
      </c>
      <c r="T41" t="s">
        <v>544</v>
      </c>
      <c r="U41" t="s">
        <v>3185</v>
      </c>
      <c r="W41" t="s">
        <v>3342</v>
      </c>
      <c r="X41" t="s">
        <v>186</v>
      </c>
      <c r="Y41" t="s">
        <v>611</v>
      </c>
      <c r="Z41" t="s">
        <v>109</v>
      </c>
      <c r="AA41" t="s">
        <v>329</v>
      </c>
      <c r="AB41" t="s">
        <v>3239</v>
      </c>
    </row>
    <row r="42" spans="1:28">
      <c r="A42" t="s">
        <v>3339</v>
      </c>
      <c r="B42" t="s">
        <v>1339</v>
      </c>
      <c r="C42" t="s">
        <v>547</v>
      </c>
      <c r="D42" s="1">
        <v>2516.9689718404702</v>
      </c>
      <c r="E42">
        <v>9.5</v>
      </c>
      <c r="F42" s="22"/>
      <c r="G42" s="22">
        <v>128.7653712</v>
      </c>
      <c r="H42" s="22"/>
      <c r="I42" s="22"/>
      <c r="J42" s="22">
        <v>3</v>
      </c>
      <c r="K42" t="s">
        <v>719</v>
      </c>
      <c r="N42" t="s">
        <v>2786</v>
      </c>
      <c r="P42" t="s">
        <v>3339</v>
      </c>
      <c r="Q42" t="s">
        <v>170</v>
      </c>
      <c r="R42" t="s">
        <v>1362</v>
      </c>
      <c r="S42" t="s">
        <v>109</v>
      </c>
      <c r="T42" t="s">
        <v>544</v>
      </c>
      <c r="U42" t="s">
        <v>3192</v>
      </c>
      <c r="W42" t="s">
        <v>3342</v>
      </c>
      <c r="X42" t="s">
        <v>186</v>
      </c>
      <c r="Y42" t="s">
        <v>612</v>
      </c>
      <c r="Z42" t="s">
        <v>109</v>
      </c>
      <c r="AA42" t="s">
        <v>329</v>
      </c>
      <c r="AB42" t="s">
        <v>3260</v>
      </c>
    </row>
    <row r="43" spans="1:28">
      <c r="A43" t="s">
        <v>3339</v>
      </c>
      <c r="B43" t="s">
        <v>1339</v>
      </c>
      <c r="C43" t="s">
        <v>549</v>
      </c>
      <c r="D43" s="1">
        <v>2641.16359211807</v>
      </c>
      <c r="E43">
        <v>9.5</v>
      </c>
      <c r="F43" s="22"/>
      <c r="G43" s="22"/>
      <c r="H43" s="22">
        <v>128.7653712</v>
      </c>
      <c r="I43" s="22"/>
      <c r="J43" s="22">
        <v>3</v>
      </c>
      <c r="K43" t="s">
        <v>719</v>
      </c>
      <c r="N43" t="s">
        <v>2786</v>
      </c>
      <c r="P43" t="s">
        <v>3339</v>
      </c>
      <c r="Q43" t="s">
        <v>170</v>
      </c>
      <c r="R43" t="s">
        <v>1366</v>
      </c>
      <c r="S43" t="s">
        <v>109</v>
      </c>
      <c r="T43" t="s">
        <v>544</v>
      </c>
      <c r="U43" t="s">
        <v>3185</v>
      </c>
      <c r="W43" t="s">
        <v>3342</v>
      </c>
      <c r="X43" t="s">
        <v>186</v>
      </c>
      <c r="Y43" t="s">
        <v>614</v>
      </c>
      <c r="Z43" t="s">
        <v>109</v>
      </c>
      <c r="AA43" t="s">
        <v>329</v>
      </c>
      <c r="AB43" t="s">
        <v>3240</v>
      </c>
    </row>
    <row r="44" spans="1:28">
      <c r="A44" t="s">
        <v>3339</v>
      </c>
      <c r="B44" t="s">
        <v>1368</v>
      </c>
      <c r="C44" t="s">
        <v>3332</v>
      </c>
      <c r="D44" s="1">
        <v>10953.3037277112</v>
      </c>
      <c r="E44">
        <v>16</v>
      </c>
      <c r="F44" s="22"/>
      <c r="G44" s="22"/>
      <c r="H44" s="22"/>
      <c r="I44" s="22">
        <v>455.8597992</v>
      </c>
      <c r="J44" s="22">
        <v>3</v>
      </c>
      <c r="K44" t="s">
        <v>719</v>
      </c>
      <c r="N44" t="s">
        <v>2786</v>
      </c>
      <c r="P44" t="s">
        <v>3339</v>
      </c>
      <c r="Q44" t="s">
        <v>170</v>
      </c>
      <c r="R44" t="s">
        <v>1368</v>
      </c>
      <c r="S44" t="s">
        <v>109</v>
      </c>
      <c r="T44" t="s">
        <v>544</v>
      </c>
      <c r="U44" t="s">
        <v>3188</v>
      </c>
      <c r="W44" t="s">
        <v>3343</v>
      </c>
      <c r="X44" t="s">
        <v>186</v>
      </c>
      <c r="Y44" t="s">
        <v>617</v>
      </c>
      <c r="Z44" t="s">
        <v>109</v>
      </c>
      <c r="AA44" t="s">
        <v>329</v>
      </c>
      <c r="AB44" t="s">
        <v>3241</v>
      </c>
    </row>
    <row r="45" spans="1:28">
      <c r="A45" t="s">
        <v>3339</v>
      </c>
      <c r="B45" t="s">
        <v>1368</v>
      </c>
      <c r="C45" t="s">
        <v>542</v>
      </c>
      <c r="D45" s="1">
        <v>325.90849483919999</v>
      </c>
      <c r="E45">
        <v>16</v>
      </c>
      <c r="F45" s="22">
        <v>75.138592320000001</v>
      </c>
      <c r="G45" s="22"/>
      <c r="H45" s="22"/>
      <c r="I45" s="22"/>
      <c r="J45" s="22">
        <v>3</v>
      </c>
      <c r="K45" t="s">
        <v>719</v>
      </c>
      <c r="L45" t="s">
        <v>40</v>
      </c>
      <c r="M45">
        <v>0.240915811237394</v>
      </c>
      <c r="N45" t="s">
        <v>2786</v>
      </c>
      <c r="P45" t="s">
        <v>3339</v>
      </c>
      <c r="Q45" t="s">
        <v>170</v>
      </c>
      <c r="R45" t="s">
        <v>1373</v>
      </c>
      <c r="S45" t="s">
        <v>109</v>
      </c>
      <c r="T45" t="s">
        <v>544</v>
      </c>
      <c r="U45" t="s">
        <v>3185</v>
      </c>
      <c r="W45" t="s">
        <v>3343</v>
      </c>
      <c r="X45" t="s">
        <v>186</v>
      </c>
      <c r="Y45" t="s">
        <v>619</v>
      </c>
      <c r="Z45" t="s">
        <v>109</v>
      </c>
      <c r="AA45" t="s">
        <v>329</v>
      </c>
      <c r="AB45" t="s">
        <v>3242</v>
      </c>
    </row>
    <row r="46" spans="1:28">
      <c r="A46" t="s">
        <v>3339</v>
      </c>
      <c r="B46" t="s">
        <v>1368</v>
      </c>
      <c r="C46" t="s">
        <v>547</v>
      </c>
      <c r="D46" s="1">
        <v>10419.3063887592</v>
      </c>
      <c r="E46">
        <v>16</v>
      </c>
      <c r="F46" s="22"/>
      <c r="G46" s="22">
        <v>455.8597992</v>
      </c>
      <c r="H46" s="22"/>
      <c r="I46" s="22"/>
      <c r="J46" s="22">
        <v>3</v>
      </c>
      <c r="K46" t="s">
        <v>719</v>
      </c>
      <c r="N46" t="s">
        <v>2786</v>
      </c>
      <c r="P46" t="s">
        <v>3339</v>
      </c>
      <c r="Q46" t="s">
        <v>170</v>
      </c>
      <c r="R46" t="s">
        <v>1376</v>
      </c>
      <c r="S46" t="s">
        <v>109</v>
      </c>
      <c r="T46" t="s">
        <v>544</v>
      </c>
      <c r="U46" t="s">
        <v>3192</v>
      </c>
      <c r="W46" t="s">
        <v>3344</v>
      </c>
      <c r="X46" t="s">
        <v>186</v>
      </c>
      <c r="Y46" t="s">
        <v>624</v>
      </c>
      <c r="Z46" t="s">
        <v>109</v>
      </c>
      <c r="AA46" t="s">
        <v>329</v>
      </c>
      <c r="AB46" t="s">
        <v>3244</v>
      </c>
    </row>
    <row r="47" spans="1:28">
      <c r="A47" t="s">
        <v>3339</v>
      </c>
      <c r="B47" t="s">
        <v>1368</v>
      </c>
      <c r="C47" t="s">
        <v>549</v>
      </c>
      <c r="D47" s="1">
        <v>10941.962552623199</v>
      </c>
      <c r="E47">
        <v>16</v>
      </c>
      <c r="F47" s="22"/>
      <c r="G47" s="22"/>
      <c r="H47" s="22">
        <v>455.8597992</v>
      </c>
      <c r="I47" s="22"/>
      <c r="J47" s="22">
        <v>3</v>
      </c>
      <c r="K47" t="s">
        <v>719</v>
      </c>
      <c r="N47" t="s">
        <v>2786</v>
      </c>
      <c r="P47" t="s">
        <v>3339</v>
      </c>
      <c r="Q47" t="s">
        <v>170</v>
      </c>
      <c r="R47" t="s">
        <v>1378</v>
      </c>
      <c r="S47" t="s">
        <v>109</v>
      </c>
      <c r="T47" t="s">
        <v>544</v>
      </c>
      <c r="U47" t="s">
        <v>3187</v>
      </c>
      <c r="W47" t="s">
        <v>3344</v>
      </c>
      <c r="X47" t="s">
        <v>186</v>
      </c>
      <c r="Y47" t="s">
        <v>626</v>
      </c>
      <c r="Z47" t="s">
        <v>109</v>
      </c>
      <c r="AA47" t="s">
        <v>329</v>
      </c>
      <c r="AB47" t="s">
        <v>3245</v>
      </c>
    </row>
    <row r="48" spans="1:28">
      <c r="A48" t="s">
        <v>3339</v>
      </c>
      <c r="B48" t="s">
        <v>1251</v>
      </c>
      <c r="C48" t="s">
        <v>3332</v>
      </c>
      <c r="D48" s="1">
        <v>22323.867262606102</v>
      </c>
      <c r="E48">
        <v>1.5</v>
      </c>
      <c r="F48" s="22"/>
      <c r="G48" s="22"/>
      <c r="H48" s="22"/>
      <c r="I48" s="22">
        <v>1320.5796264000001</v>
      </c>
      <c r="J48" s="22">
        <v>3</v>
      </c>
      <c r="K48" t="s">
        <v>731</v>
      </c>
      <c r="N48" t="s">
        <v>2799</v>
      </c>
      <c r="P48" t="s">
        <v>3340</v>
      </c>
      <c r="Q48" t="s">
        <v>170</v>
      </c>
      <c r="R48" t="s">
        <v>541</v>
      </c>
      <c r="S48" t="s">
        <v>109</v>
      </c>
      <c r="T48" t="s">
        <v>544</v>
      </c>
      <c r="U48" t="s">
        <v>3088</v>
      </c>
      <c r="W48" t="s">
        <v>3344</v>
      </c>
      <c r="X48" t="s">
        <v>186</v>
      </c>
      <c r="Y48" t="s">
        <v>628</v>
      </c>
      <c r="Z48" t="s">
        <v>109</v>
      </c>
      <c r="AA48" t="s">
        <v>329</v>
      </c>
      <c r="AB48" t="s">
        <v>3246</v>
      </c>
    </row>
    <row r="49" spans="1:28">
      <c r="A49" t="s">
        <v>3339</v>
      </c>
      <c r="B49" t="s">
        <v>1251</v>
      </c>
      <c r="C49" t="s">
        <v>542</v>
      </c>
      <c r="D49" s="1">
        <v>17340.094094399999</v>
      </c>
      <c r="E49">
        <v>1.5</v>
      </c>
      <c r="F49" s="22">
        <v>1320.5796264000001</v>
      </c>
      <c r="G49" s="22"/>
      <c r="H49" s="22"/>
      <c r="I49" s="22"/>
      <c r="J49" s="22">
        <v>3</v>
      </c>
      <c r="K49" t="s">
        <v>731</v>
      </c>
      <c r="L49" t="s">
        <v>40</v>
      </c>
      <c r="M49">
        <v>2.1046766134548301E-2</v>
      </c>
      <c r="N49" t="s">
        <v>2799</v>
      </c>
      <c r="P49" t="s">
        <v>3340</v>
      </c>
      <c r="Q49" t="s">
        <v>170</v>
      </c>
      <c r="R49" t="s">
        <v>552</v>
      </c>
      <c r="S49" t="s">
        <v>109</v>
      </c>
      <c r="T49" t="s">
        <v>544</v>
      </c>
      <c r="U49" t="s">
        <v>3092</v>
      </c>
      <c r="W49" t="s">
        <v>3344</v>
      </c>
      <c r="X49" t="s">
        <v>186</v>
      </c>
      <c r="Y49" t="s">
        <v>630</v>
      </c>
      <c r="Z49" t="s">
        <v>109</v>
      </c>
      <c r="AA49" t="s">
        <v>329</v>
      </c>
      <c r="AB49" t="s">
        <v>3247</v>
      </c>
    </row>
    <row r="50" spans="1:28">
      <c r="A50" t="s">
        <v>3339</v>
      </c>
      <c r="B50" t="s">
        <v>1251</v>
      </c>
      <c r="C50" t="s">
        <v>547</v>
      </c>
      <c r="D50" s="1">
        <v>22316.669102088999</v>
      </c>
      <c r="E50">
        <v>1.5</v>
      </c>
      <c r="F50" s="22"/>
      <c r="G50" s="22">
        <v>1320.5796264000001</v>
      </c>
      <c r="H50" s="22"/>
      <c r="I50" s="22"/>
      <c r="J50" s="22">
        <v>3</v>
      </c>
      <c r="K50" t="s">
        <v>731</v>
      </c>
      <c r="N50" t="s">
        <v>2799</v>
      </c>
      <c r="P50" t="s">
        <v>3340</v>
      </c>
      <c r="Q50" t="s">
        <v>170</v>
      </c>
      <c r="R50" t="s">
        <v>554</v>
      </c>
      <c r="S50" t="s">
        <v>109</v>
      </c>
      <c r="T50" t="s">
        <v>544</v>
      </c>
      <c r="U50" t="s">
        <v>3086</v>
      </c>
      <c r="W50" t="s">
        <v>3344</v>
      </c>
      <c r="X50" t="s">
        <v>186</v>
      </c>
      <c r="Y50" t="s">
        <v>631</v>
      </c>
      <c r="Z50" t="s">
        <v>109</v>
      </c>
      <c r="AA50" t="s">
        <v>329</v>
      </c>
      <c r="AB50" t="s">
        <v>3248</v>
      </c>
    </row>
    <row r="51" spans="1:28">
      <c r="A51" t="s">
        <v>3339</v>
      </c>
      <c r="B51" t="s">
        <v>1251</v>
      </c>
      <c r="C51" t="s">
        <v>549</v>
      </c>
      <c r="D51" s="1">
        <v>22323.651006271899</v>
      </c>
      <c r="E51">
        <v>1.5</v>
      </c>
      <c r="F51" s="22"/>
      <c r="G51" s="22"/>
      <c r="H51" s="22">
        <v>1320.5796264000001</v>
      </c>
      <c r="I51" s="22"/>
      <c r="J51" s="22">
        <v>3</v>
      </c>
      <c r="K51" t="s">
        <v>731</v>
      </c>
      <c r="N51" t="s">
        <v>2799</v>
      </c>
      <c r="P51" t="s">
        <v>3340</v>
      </c>
      <c r="Q51" t="s">
        <v>170</v>
      </c>
      <c r="R51" t="s">
        <v>551</v>
      </c>
      <c r="S51" t="s">
        <v>109</v>
      </c>
      <c r="T51" t="s">
        <v>544</v>
      </c>
      <c r="U51" t="s">
        <v>3088</v>
      </c>
      <c r="W51" t="s">
        <v>3344</v>
      </c>
      <c r="X51" t="s">
        <v>186</v>
      </c>
      <c r="Y51" t="s">
        <v>632</v>
      </c>
      <c r="Z51" t="s">
        <v>109</v>
      </c>
      <c r="AA51" t="s">
        <v>329</v>
      </c>
      <c r="AB51" t="s">
        <v>3249</v>
      </c>
    </row>
    <row r="52" spans="1:28">
      <c r="A52" t="s">
        <v>3339</v>
      </c>
      <c r="B52" t="s">
        <v>1263</v>
      </c>
      <c r="C52" t="s">
        <v>3332</v>
      </c>
      <c r="D52" s="1">
        <v>6666.5845693257097</v>
      </c>
      <c r="E52">
        <v>2.5</v>
      </c>
      <c r="F52" s="22"/>
      <c r="G52" s="22"/>
      <c r="H52" s="22"/>
      <c r="I52" s="22">
        <v>604.10196240000005</v>
      </c>
      <c r="J52" s="22">
        <v>3</v>
      </c>
      <c r="K52" t="s">
        <v>731</v>
      </c>
      <c r="N52" t="s">
        <v>2799</v>
      </c>
      <c r="P52" t="s">
        <v>3340</v>
      </c>
      <c r="Q52" t="s">
        <v>170</v>
      </c>
      <c r="R52" t="s">
        <v>557</v>
      </c>
      <c r="S52" t="s">
        <v>109</v>
      </c>
      <c r="T52" t="s">
        <v>544</v>
      </c>
      <c r="U52" t="s">
        <v>3093</v>
      </c>
      <c r="W52" t="s">
        <v>3344</v>
      </c>
      <c r="X52" t="s">
        <v>186</v>
      </c>
      <c r="Y52" t="s">
        <v>633</v>
      </c>
      <c r="Z52" t="s">
        <v>109</v>
      </c>
      <c r="AA52" t="s">
        <v>329</v>
      </c>
      <c r="AB52" t="s">
        <v>3250</v>
      </c>
    </row>
    <row r="53" spans="1:28">
      <c r="A53" t="s">
        <v>3339</v>
      </c>
      <c r="B53" t="s">
        <v>1263</v>
      </c>
      <c r="C53" t="s">
        <v>542</v>
      </c>
      <c r="D53" s="1">
        <v>5093.1508509599998</v>
      </c>
      <c r="E53">
        <v>2.5</v>
      </c>
      <c r="F53" s="22">
        <v>604.10196240000005</v>
      </c>
      <c r="G53" s="22"/>
      <c r="H53" s="22"/>
      <c r="I53" s="22"/>
      <c r="J53" s="22">
        <v>3</v>
      </c>
      <c r="K53" t="s">
        <v>731</v>
      </c>
      <c r="L53" t="s">
        <v>40</v>
      </c>
      <c r="M53">
        <v>2.1046766134548301E-2</v>
      </c>
      <c r="N53" t="s">
        <v>2799</v>
      </c>
      <c r="P53" t="s">
        <v>3340</v>
      </c>
      <c r="Q53" t="s">
        <v>170</v>
      </c>
      <c r="R53" t="s">
        <v>560</v>
      </c>
      <c r="S53" t="s">
        <v>109</v>
      </c>
      <c r="T53" t="s">
        <v>544</v>
      </c>
      <c r="U53" t="s">
        <v>3089</v>
      </c>
      <c r="W53" t="s">
        <v>3344</v>
      </c>
      <c r="X53" t="s">
        <v>186</v>
      </c>
      <c r="Y53" t="s">
        <v>634</v>
      </c>
      <c r="Z53" t="s">
        <v>109</v>
      </c>
      <c r="AA53" t="s">
        <v>329</v>
      </c>
      <c r="AB53" t="s">
        <v>3251</v>
      </c>
    </row>
    <row r="54" spans="1:28">
      <c r="A54" t="s">
        <v>3339</v>
      </c>
      <c r="B54" t="s">
        <v>1263</v>
      </c>
      <c r="C54" t="s">
        <v>547</v>
      </c>
      <c r="D54" s="1">
        <v>6602.913558192</v>
      </c>
      <c r="E54">
        <v>2.5</v>
      </c>
      <c r="F54" s="22"/>
      <c r="G54" s="22">
        <v>604.10196240000005</v>
      </c>
      <c r="H54" s="22"/>
      <c r="I54" s="22"/>
      <c r="J54" s="22">
        <v>3</v>
      </c>
      <c r="K54" t="s">
        <v>731</v>
      </c>
      <c r="N54" t="s">
        <v>2799</v>
      </c>
      <c r="P54" t="s">
        <v>3340</v>
      </c>
      <c r="Q54" t="s">
        <v>170</v>
      </c>
      <c r="R54" t="s">
        <v>562</v>
      </c>
      <c r="S54" t="s">
        <v>109</v>
      </c>
      <c r="T54" t="s">
        <v>544</v>
      </c>
      <c r="U54" t="s">
        <v>3091</v>
      </c>
      <c r="W54" t="s">
        <v>3344</v>
      </c>
      <c r="X54" t="s">
        <v>186</v>
      </c>
      <c r="Y54" t="s">
        <v>636</v>
      </c>
      <c r="Z54" t="s">
        <v>109</v>
      </c>
      <c r="AA54" t="s">
        <v>329</v>
      </c>
      <c r="AB54" t="s">
        <v>3252</v>
      </c>
    </row>
    <row r="55" spans="1:28">
      <c r="A55" t="s">
        <v>3339</v>
      </c>
      <c r="B55" t="s">
        <v>1263</v>
      </c>
      <c r="C55" t="s">
        <v>549</v>
      </c>
      <c r="D55" s="1">
        <v>6666.5588102302099</v>
      </c>
      <c r="E55">
        <v>2.5</v>
      </c>
      <c r="F55" s="22"/>
      <c r="G55" s="22"/>
      <c r="H55" s="22">
        <v>604.10196240000005</v>
      </c>
      <c r="I55" s="22"/>
      <c r="J55" s="22">
        <v>3</v>
      </c>
      <c r="K55" t="s">
        <v>731</v>
      </c>
      <c r="N55" t="s">
        <v>2799</v>
      </c>
      <c r="P55" t="s">
        <v>3340</v>
      </c>
      <c r="Q55" t="s">
        <v>170</v>
      </c>
      <c r="R55" t="s">
        <v>564</v>
      </c>
      <c r="S55" t="s">
        <v>109</v>
      </c>
      <c r="T55" t="s">
        <v>544</v>
      </c>
      <c r="U55" t="s">
        <v>3094</v>
      </c>
      <c r="W55" t="s">
        <v>3344</v>
      </c>
      <c r="X55" t="s">
        <v>186</v>
      </c>
      <c r="Y55" t="s">
        <v>637</v>
      </c>
      <c r="Z55" t="s">
        <v>109</v>
      </c>
      <c r="AA55" t="s">
        <v>329</v>
      </c>
      <c r="AB55" t="s">
        <v>3253</v>
      </c>
    </row>
    <row r="56" spans="1:28">
      <c r="A56" t="s">
        <v>3339</v>
      </c>
      <c r="B56" t="s">
        <v>1275</v>
      </c>
      <c r="C56" t="s">
        <v>3332</v>
      </c>
      <c r="D56" s="1">
        <v>8105.7601078296002</v>
      </c>
      <c r="E56">
        <v>3.5</v>
      </c>
      <c r="F56" s="22"/>
      <c r="G56" s="22"/>
      <c r="H56" s="22"/>
      <c r="I56" s="22">
        <v>461.53629119999999</v>
      </c>
      <c r="J56" s="22">
        <v>3</v>
      </c>
      <c r="K56" t="s">
        <v>731</v>
      </c>
      <c r="N56" t="s">
        <v>2799</v>
      </c>
      <c r="P56" t="s">
        <v>3340</v>
      </c>
      <c r="Q56" t="s">
        <v>170</v>
      </c>
      <c r="R56" t="s">
        <v>567</v>
      </c>
      <c r="S56" t="s">
        <v>109</v>
      </c>
      <c r="T56" t="s">
        <v>544</v>
      </c>
      <c r="U56" t="s">
        <v>3095</v>
      </c>
      <c r="W56" t="s">
        <v>3344</v>
      </c>
      <c r="X56" t="s">
        <v>186</v>
      </c>
      <c r="Y56" t="s">
        <v>638</v>
      </c>
      <c r="Z56" t="s">
        <v>109</v>
      </c>
      <c r="AA56" t="s">
        <v>329</v>
      </c>
      <c r="AB56" t="s">
        <v>3254</v>
      </c>
    </row>
    <row r="57" spans="1:28">
      <c r="A57" t="s">
        <v>3339</v>
      </c>
      <c r="B57" t="s">
        <v>1275</v>
      </c>
      <c r="C57" t="s">
        <v>542</v>
      </c>
      <c r="D57" s="1">
        <v>6237.4463306400003</v>
      </c>
      <c r="E57">
        <v>3.5</v>
      </c>
      <c r="F57" s="22">
        <v>461.53629119999999</v>
      </c>
      <c r="G57" s="22"/>
      <c r="H57" s="22"/>
      <c r="I57" s="22"/>
      <c r="J57" s="22">
        <v>3</v>
      </c>
      <c r="K57" t="s">
        <v>731</v>
      </c>
      <c r="L57" t="s">
        <v>40</v>
      </c>
      <c r="M57">
        <v>2.1046766134548301E-2</v>
      </c>
      <c r="N57" t="s">
        <v>2799</v>
      </c>
      <c r="P57" t="s">
        <v>3340</v>
      </c>
      <c r="Q57" t="s">
        <v>170</v>
      </c>
      <c r="R57" t="s">
        <v>569</v>
      </c>
      <c r="S57" t="s">
        <v>109</v>
      </c>
      <c r="T57" t="s">
        <v>544</v>
      </c>
      <c r="U57" t="s">
        <v>3092</v>
      </c>
      <c r="W57" t="s">
        <v>3344</v>
      </c>
      <c r="X57" t="s">
        <v>186</v>
      </c>
      <c r="Y57" t="s">
        <v>640</v>
      </c>
      <c r="Z57" t="s">
        <v>109</v>
      </c>
      <c r="AA57" t="s">
        <v>329</v>
      </c>
      <c r="AB57" t="s">
        <v>3255</v>
      </c>
    </row>
    <row r="58" spans="1:28">
      <c r="A58" t="s">
        <v>3339</v>
      </c>
      <c r="B58" t="s">
        <v>1275</v>
      </c>
      <c r="C58" t="s">
        <v>547</v>
      </c>
      <c r="D58" s="1">
        <v>8070.3947163767998</v>
      </c>
      <c r="E58">
        <v>3.5</v>
      </c>
      <c r="F58" s="22"/>
      <c r="G58" s="22">
        <v>461.53629119999999</v>
      </c>
      <c r="H58" s="22"/>
      <c r="I58" s="22"/>
      <c r="J58" s="22">
        <v>3</v>
      </c>
      <c r="K58" t="s">
        <v>731</v>
      </c>
      <c r="N58" t="s">
        <v>2799</v>
      </c>
      <c r="P58" t="s">
        <v>3340</v>
      </c>
      <c r="Q58" t="s">
        <v>170</v>
      </c>
      <c r="R58" t="s">
        <v>572</v>
      </c>
      <c r="S58" t="s">
        <v>109</v>
      </c>
      <c r="T58" t="s">
        <v>544</v>
      </c>
      <c r="U58" t="s">
        <v>3086</v>
      </c>
      <c r="W58" t="s">
        <v>3344</v>
      </c>
      <c r="X58" t="s">
        <v>186</v>
      </c>
      <c r="Y58" t="s">
        <v>641</v>
      </c>
      <c r="Z58" t="s">
        <v>109</v>
      </c>
      <c r="AA58" t="s">
        <v>329</v>
      </c>
      <c r="AB58" t="s">
        <v>3256</v>
      </c>
    </row>
    <row r="59" spans="1:28">
      <c r="A59" t="s">
        <v>3339</v>
      </c>
      <c r="B59" t="s">
        <v>1275</v>
      </c>
      <c r="C59" t="s">
        <v>549</v>
      </c>
      <c r="D59" s="1">
        <v>8105.3377783320002</v>
      </c>
      <c r="E59">
        <v>3.5</v>
      </c>
      <c r="F59" s="22"/>
      <c r="G59" s="22"/>
      <c r="H59" s="22">
        <v>461.53629119999999</v>
      </c>
      <c r="I59" s="22"/>
      <c r="J59" s="22">
        <v>3</v>
      </c>
      <c r="K59" t="s">
        <v>731</v>
      </c>
      <c r="N59" t="s">
        <v>2799</v>
      </c>
      <c r="P59" t="s">
        <v>3340</v>
      </c>
      <c r="Q59" t="s">
        <v>170</v>
      </c>
      <c r="R59" t="s">
        <v>574</v>
      </c>
      <c r="S59" t="s">
        <v>109</v>
      </c>
      <c r="T59" t="s">
        <v>544</v>
      </c>
      <c r="U59" t="s">
        <v>3087</v>
      </c>
      <c r="W59" t="s">
        <v>3344</v>
      </c>
      <c r="X59" t="s">
        <v>186</v>
      </c>
      <c r="Y59" t="s">
        <v>644</v>
      </c>
      <c r="Z59" t="s">
        <v>109</v>
      </c>
      <c r="AA59" t="s">
        <v>329</v>
      </c>
      <c r="AB59" t="s">
        <v>3257</v>
      </c>
    </row>
    <row r="60" spans="1:28">
      <c r="A60" t="s">
        <v>3339</v>
      </c>
      <c r="B60" t="s">
        <v>1287</v>
      </c>
      <c r="C60" t="s">
        <v>3332</v>
      </c>
      <c r="D60" s="1">
        <v>5430.7067948544</v>
      </c>
      <c r="E60">
        <v>4.5</v>
      </c>
      <c r="F60" s="22"/>
      <c r="G60" s="22"/>
      <c r="H60" s="22"/>
      <c r="I60" s="22">
        <v>292.44269423999998</v>
      </c>
      <c r="J60" s="22">
        <v>3</v>
      </c>
      <c r="K60" t="s">
        <v>731</v>
      </c>
      <c r="N60" t="s">
        <v>2799</v>
      </c>
      <c r="P60" t="s">
        <v>3340</v>
      </c>
      <c r="Q60" t="s">
        <v>170</v>
      </c>
      <c r="R60" t="s">
        <v>577</v>
      </c>
      <c r="S60" t="s">
        <v>109</v>
      </c>
      <c r="T60" t="s">
        <v>544</v>
      </c>
      <c r="U60" t="s">
        <v>3097</v>
      </c>
      <c r="W60" t="s">
        <v>3344</v>
      </c>
      <c r="X60" t="s">
        <v>186</v>
      </c>
      <c r="Y60" t="s">
        <v>646</v>
      </c>
      <c r="Z60" t="s">
        <v>109</v>
      </c>
      <c r="AA60" t="s">
        <v>329</v>
      </c>
      <c r="AB60" t="s">
        <v>3258</v>
      </c>
    </row>
    <row r="61" spans="1:28">
      <c r="A61" t="s">
        <v>3339</v>
      </c>
      <c r="B61" t="s">
        <v>1287</v>
      </c>
      <c r="C61" t="s">
        <v>542</v>
      </c>
      <c r="D61" s="1">
        <v>2939.4938179199999</v>
      </c>
      <c r="E61">
        <v>4.5</v>
      </c>
      <c r="F61" s="22">
        <v>281.2704612</v>
      </c>
      <c r="G61" s="22"/>
      <c r="H61" s="22"/>
      <c r="I61" s="22"/>
      <c r="J61" s="22">
        <v>3</v>
      </c>
      <c r="K61" t="s">
        <v>731</v>
      </c>
      <c r="L61" t="s">
        <v>40</v>
      </c>
      <c r="M61">
        <v>2.1046766134548301E-2</v>
      </c>
      <c r="N61" t="s">
        <v>2799</v>
      </c>
      <c r="P61" t="s">
        <v>3340</v>
      </c>
      <c r="Q61" t="s">
        <v>170</v>
      </c>
      <c r="R61" t="s">
        <v>559</v>
      </c>
      <c r="S61" t="s">
        <v>109</v>
      </c>
      <c r="T61" t="s">
        <v>544</v>
      </c>
      <c r="U61" t="s">
        <v>3088</v>
      </c>
      <c r="W61" t="s">
        <v>3345</v>
      </c>
      <c r="X61" t="s">
        <v>186</v>
      </c>
      <c r="Y61" t="s">
        <v>621</v>
      </c>
      <c r="Z61" t="s">
        <v>109</v>
      </c>
      <c r="AA61" t="s">
        <v>329</v>
      </c>
      <c r="AB61" t="s">
        <v>3259</v>
      </c>
    </row>
    <row r="62" spans="1:28">
      <c r="A62" t="s">
        <v>3339</v>
      </c>
      <c r="B62" t="s">
        <v>1287</v>
      </c>
      <c r="C62" t="s">
        <v>547</v>
      </c>
      <c r="D62" s="1">
        <v>5331.0054455232003</v>
      </c>
      <c r="E62">
        <v>4.5</v>
      </c>
      <c r="F62" s="22"/>
      <c r="G62" s="22">
        <v>292.44269423999998</v>
      </c>
      <c r="H62" s="22"/>
      <c r="I62" s="22"/>
      <c r="J62" s="22">
        <v>3</v>
      </c>
      <c r="K62" t="s">
        <v>731</v>
      </c>
      <c r="N62" t="s">
        <v>2799</v>
      </c>
      <c r="P62" t="s">
        <v>3340</v>
      </c>
      <c r="Q62" t="s">
        <v>170</v>
      </c>
      <c r="R62" t="s">
        <v>582</v>
      </c>
      <c r="S62" t="s">
        <v>109</v>
      </c>
      <c r="T62" t="s">
        <v>544</v>
      </c>
      <c r="U62" t="s">
        <v>3100</v>
      </c>
      <c r="W62" t="s">
        <v>3345</v>
      </c>
      <c r="X62" t="s">
        <v>186</v>
      </c>
      <c r="Y62" t="s">
        <v>622</v>
      </c>
      <c r="Z62" t="s">
        <v>109</v>
      </c>
      <c r="AA62" t="s">
        <v>329</v>
      </c>
      <c r="AB62" t="s">
        <v>3243</v>
      </c>
    </row>
    <row r="63" spans="1:28">
      <c r="A63" t="s">
        <v>3339</v>
      </c>
      <c r="B63" t="s">
        <v>1287</v>
      </c>
      <c r="C63" t="s">
        <v>549</v>
      </c>
      <c r="D63" s="1">
        <v>5430.1568688192001</v>
      </c>
      <c r="E63">
        <v>4.5</v>
      </c>
      <c r="F63" s="22"/>
      <c r="G63" s="22"/>
      <c r="H63" s="22">
        <v>292.44269423999998</v>
      </c>
      <c r="I63" s="22"/>
      <c r="J63" s="22">
        <v>3</v>
      </c>
      <c r="K63" t="s">
        <v>731</v>
      </c>
      <c r="N63" t="s">
        <v>2799</v>
      </c>
      <c r="P63" t="s">
        <v>3340</v>
      </c>
      <c r="Q63" t="s">
        <v>170</v>
      </c>
      <c r="R63" t="s">
        <v>586</v>
      </c>
      <c r="S63" t="s">
        <v>109</v>
      </c>
      <c r="T63" t="s">
        <v>544</v>
      </c>
      <c r="U63" t="s">
        <v>3095</v>
      </c>
      <c r="W63" t="s">
        <v>2760</v>
      </c>
      <c r="X63" t="s">
        <v>186</v>
      </c>
      <c r="Y63" t="s">
        <v>685</v>
      </c>
      <c r="Z63" t="s">
        <v>109</v>
      </c>
      <c r="AA63" t="s">
        <v>329</v>
      </c>
      <c r="AB63" t="s">
        <v>3284</v>
      </c>
    </row>
    <row r="64" spans="1:28">
      <c r="A64" t="s">
        <v>3339</v>
      </c>
      <c r="B64" t="s">
        <v>1299</v>
      </c>
      <c r="C64" t="s">
        <v>3332</v>
      </c>
      <c r="D64" s="1">
        <v>6408.9554436860899</v>
      </c>
      <c r="E64">
        <v>5.5</v>
      </c>
      <c r="F64" s="22"/>
      <c r="G64" s="22"/>
      <c r="H64" s="22"/>
      <c r="I64" s="22">
        <v>284.53042176000002</v>
      </c>
      <c r="J64" s="22">
        <v>3</v>
      </c>
      <c r="K64" t="s">
        <v>731</v>
      </c>
      <c r="N64" t="s">
        <v>2799</v>
      </c>
      <c r="P64" t="s">
        <v>3340</v>
      </c>
      <c r="Q64" t="s">
        <v>170</v>
      </c>
      <c r="R64" t="s">
        <v>587</v>
      </c>
      <c r="S64" t="s">
        <v>109</v>
      </c>
      <c r="T64" t="s">
        <v>544</v>
      </c>
      <c r="U64" t="s">
        <v>3092</v>
      </c>
      <c r="W64" t="s">
        <v>2816</v>
      </c>
      <c r="X64" t="s">
        <v>186</v>
      </c>
      <c r="Y64" t="s">
        <v>757</v>
      </c>
      <c r="Z64" t="s">
        <v>109</v>
      </c>
      <c r="AA64" t="s">
        <v>329</v>
      </c>
      <c r="AB64" t="s">
        <v>3323</v>
      </c>
    </row>
    <row r="65" spans="1:28">
      <c r="A65" t="s">
        <v>3339</v>
      </c>
      <c r="B65" t="s">
        <v>1299</v>
      </c>
      <c r="C65" t="s">
        <v>542</v>
      </c>
      <c r="D65" s="1">
        <v>900.84648050400006</v>
      </c>
      <c r="E65">
        <v>5.5</v>
      </c>
      <c r="F65" s="22">
        <v>222.73857527999999</v>
      </c>
      <c r="G65" s="22"/>
      <c r="H65" s="22"/>
      <c r="I65" s="22"/>
      <c r="J65" s="22">
        <v>3</v>
      </c>
      <c r="K65" t="s">
        <v>731</v>
      </c>
      <c r="L65" t="s">
        <v>40</v>
      </c>
      <c r="M65">
        <v>2.1046766134548301E-2</v>
      </c>
      <c r="N65" t="s">
        <v>2799</v>
      </c>
      <c r="P65" t="s">
        <v>3340</v>
      </c>
      <c r="Q65" t="s">
        <v>170</v>
      </c>
      <c r="R65" t="s">
        <v>591</v>
      </c>
      <c r="S65" t="s">
        <v>109</v>
      </c>
      <c r="T65" t="s">
        <v>544</v>
      </c>
      <c r="U65" t="s">
        <v>3086</v>
      </c>
      <c r="W65" t="s">
        <v>199</v>
      </c>
      <c r="X65" t="s">
        <v>186</v>
      </c>
      <c r="Y65" t="s">
        <v>650</v>
      </c>
      <c r="Z65" t="s">
        <v>109</v>
      </c>
      <c r="AA65" t="s">
        <v>329</v>
      </c>
      <c r="AB65" t="s">
        <v>3261</v>
      </c>
    </row>
    <row r="66" spans="1:28">
      <c r="A66" t="s">
        <v>3339</v>
      </c>
      <c r="B66" t="s">
        <v>1299</v>
      </c>
      <c r="C66" t="s">
        <v>547</v>
      </c>
      <c r="D66" s="1">
        <v>5167.9388760960001</v>
      </c>
      <c r="E66">
        <v>5.5</v>
      </c>
      <c r="F66" s="22"/>
      <c r="G66" s="22">
        <v>284.53042176000002</v>
      </c>
      <c r="H66" s="22"/>
      <c r="I66" s="22"/>
      <c r="J66" s="22">
        <v>3</v>
      </c>
      <c r="K66" t="s">
        <v>731</v>
      </c>
      <c r="N66" t="s">
        <v>2799</v>
      </c>
      <c r="P66" t="s">
        <v>3340</v>
      </c>
      <c r="Q66" t="s">
        <v>170</v>
      </c>
      <c r="R66" t="s">
        <v>595</v>
      </c>
      <c r="S66" t="s">
        <v>109</v>
      </c>
      <c r="T66" t="s">
        <v>544</v>
      </c>
      <c r="U66" t="s">
        <v>3104</v>
      </c>
      <c r="W66" t="s">
        <v>3346</v>
      </c>
      <c r="X66" t="s">
        <v>186</v>
      </c>
      <c r="Y66" t="s">
        <v>671</v>
      </c>
      <c r="Z66" t="s">
        <v>109</v>
      </c>
      <c r="AA66" t="s">
        <v>329</v>
      </c>
      <c r="AB66" t="s">
        <v>3279</v>
      </c>
    </row>
    <row r="67" spans="1:28">
      <c r="A67" t="s">
        <v>3339</v>
      </c>
      <c r="B67" t="s">
        <v>1299</v>
      </c>
      <c r="C67" t="s">
        <v>549</v>
      </c>
      <c r="D67" s="1">
        <v>6408.9530474927997</v>
      </c>
      <c r="E67">
        <v>5.5</v>
      </c>
      <c r="F67" s="22"/>
      <c r="G67" s="22"/>
      <c r="H67" s="22">
        <v>284.53042176000002</v>
      </c>
      <c r="I67" s="22"/>
      <c r="J67" s="22">
        <v>3</v>
      </c>
      <c r="K67" t="s">
        <v>731</v>
      </c>
      <c r="N67" t="s">
        <v>2799</v>
      </c>
      <c r="P67" t="s">
        <v>3340</v>
      </c>
      <c r="Q67" t="s">
        <v>170</v>
      </c>
      <c r="R67" t="s">
        <v>601</v>
      </c>
      <c r="S67" t="s">
        <v>109</v>
      </c>
      <c r="T67" t="s">
        <v>544</v>
      </c>
      <c r="U67" t="s">
        <v>3097</v>
      </c>
      <c r="W67" t="s">
        <v>3347</v>
      </c>
      <c r="X67" t="s">
        <v>186</v>
      </c>
      <c r="Y67" t="s">
        <v>660</v>
      </c>
      <c r="Z67" t="s">
        <v>109</v>
      </c>
      <c r="AA67" t="s">
        <v>329</v>
      </c>
      <c r="AB67" t="s">
        <v>3267</v>
      </c>
    </row>
    <row r="68" spans="1:28">
      <c r="A68" t="s">
        <v>3339</v>
      </c>
      <c r="B68" t="s">
        <v>1312</v>
      </c>
      <c r="C68" t="s">
        <v>3332</v>
      </c>
      <c r="D68" s="1">
        <v>5529.7735971599996</v>
      </c>
      <c r="E68">
        <v>6.5</v>
      </c>
      <c r="F68" s="22"/>
      <c r="G68" s="22"/>
      <c r="H68" s="22"/>
      <c r="I68" s="22">
        <v>160.05239399999999</v>
      </c>
      <c r="J68" s="22">
        <v>3</v>
      </c>
      <c r="K68" t="s">
        <v>731</v>
      </c>
      <c r="N68" t="s">
        <v>2799</v>
      </c>
      <c r="P68" t="s">
        <v>3340</v>
      </c>
      <c r="Q68" t="s">
        <v>170</v>
      </c>
      <c r="R68" t="s">
        <v>566</v>
      </c>
      <c r="S68" t="s">
        <v>109</v>
      </c>
      <c r="T68" t="s">
        <v>544</v>
      </c>
      <c r="U68" t="s">
        <v>3088</v>
      </c>
      <c r="W68" t="s">
        <v>3347</v>
      </c>
      <c r="X68" t="s">
        <v>186</v>
      </c>
      <c r="Y68" t="s">
        <v>664</v>
      </c>
      <c r="Z68" t="s">
        <v>109</v>
      </c>
      <c r="AA68" t="s">
        <v>329</v>
      </c>
      <c r="AB68" t="s">
        <v>3278</v>
      </c>
    </row>
    <row r="69" spans="1:28">
      <c r="A69" t="s">
        <v>3339</v>
      </c>
      <c r="B69" t="s">
        <v>1312</v>
      </c>
      <c r="C69" t="s">
        <v>542</v>
      </c>
      <c r="D69" s="1">
        <v>519.11701334400004</v>
      </c>
      <c r="E69">
        <v>6.5</v>
      </c>
      <c r="F69" s="22">
        <v>110.40398256</v>
      </c>
      <c r="G69" s="22"/>
      <c r="H69" s="22"/>
      <c r="I69" s="22"/>
      <c r="J69" s="22">
        <v>3</v>
      </c>
      <c r="K69" t="s">
        <v>731</v>
      </c>
      <c r="L69" t="s">
        <v>40</v>
      </c>
      <c r="M69">
        <v>2.1046766134548301E-2</v>
      </c>
      <c r="N69" t="s">
        <v>2799</v>
      </c>
      <c r="P69" t="s">
        <v>3340</v>
      </c>
      <c r="Q69" t="s">
        <v>170</v>
      </c>
      <c r="R69" t="s">
        <v>606</v>
      </c>
      <c r="S69" t="s">
        <v>109</v>
      </c>
      <c r="T69" t="s">
        <v>544</v>
      </c>
      <c r="U69" t="s">
        <v>3100</v>
      </c>
      <c r="W69" t="s">
        <v>3347</v>
      </c>
      <c r="X69" t="s">
        <v>186</v>
      </c>
      <c r="Y69" t="s">
        <v>672</v>
      </c>
      <c r="Z69" t="s">
        <v>109</v>
      </c>
      <c r="AA69" t="s">
        <v>329</v>
      </c>
      <c r="AB69" t="s">
        <v>3263</v>
      </c>
    </row>
    <row r="70" spans="1:28">
      <c r="A70" t="s">
        <v>3339</v>
      </c>
      <c r="B70" t="s">
        <v>1312</v>
      </c>
      <c r="C70" t="s">
        <v>547</v>
      </c>
      <c r="D70" s="1">
        <v>4329.1604327040004</v>
      </c>
      <c r="E70">
        <v>6.5</v>
      </c>
      <c r="F70" s="22"/>
      <c r="G70" s="22">
        <v>160.05239399999999</v>
      </c>
      <c r="H70" s="22"/>
      <c r="I70" s="22"/>
      <c r="J70" s="22">
        <v>3</v>
      </c>
      <c r="K70" t="s">
        <v>731</v>
      </c>
      <c r="N70" t="s">
        <v>2799</v>
      </c>
      <c r="P70" t="s">
        <v>3340</v>
      </c>
      <c r="Q70" t="s">
        <v>170</v>
      </c>
      <c r="R70" t="s">
        <v>608</v>
      </c>
      <c r="S70" t="s">
        <v>109</v>
      </c>
      <c r="T70" t="s">
        <v>544</v>
      </c>
      <c r="U70" t="s">
        <v>3091</v>
      </c>
      <c r="W70" t="s">
        <v>3347</v>
      </c>
      <c r="X70" t="s">
        <v>186</v>
      </c>
      <c r="Y70" t="s">
        <v>674</v>
      </c>
      <c r="Z70" t="s">
        <v>109</v>
      </c>
      <c r="AA70" t="s">
        <v>329</v>
      </c>
      <c r="AB70" t="s">
        <v>3268</v>
      </c>
    </row>
    <row r="71" spans="1:28">
      <c r="A71" t="s">
        <v>3339</v>
      </c>
      <c r="B71" t="s">
        <v>1312</v>
      </c>
      <c r="C71" t="s">
        <v>549</v>
      </c>
      <c r="D71" s="1">
        <v>5520.9616016399996</v>
      </c>
      <c r="E71">
        <v>6.5</v>
      </c>
      <c r="F71" s="22"/>
      <c r="G71" s="22"/>
      <c r="H71" s="22">
        <v>160.05239399999999</v>
      </c>
      <c r="I71" s="22"/>
      <c r="J71" s="22">
        <v>3</v>
      </c>
      <c r="K71" t="s">
        <v>731</v>
      </c>
      <c r="N71" t="s">
        <v>2799</v>
      </c>
      <c r="P71" t="s">
        <v>3340</v>
      </c>
      <c r="Q71" t="s">
        <v>170</v>
      </c>
      <c r="R71" t="s">
        <v>3084</v>
      </c>
      <c r="S71" t="s">
        <v>109</v>
      </c>
      <c r="T71" t="s">
        <v>544</v>
      </c>
      <c r="U71" t="s">
        <v>3095</v>
      </c>
      <c r="W71" t="s">
        <v>3348</v>
      </c>
      <c r="X71" t="s">
        <v>186</v>
      </c>
      <c r="Y71" t="s">
        <v>662</v>
      </c>
      <c r="Z71" t="s">
        <v>109</v>
      </c>
      <c r="AA71" t="s">
        <v>329</v>
      </c>
      <c r="AB71" t="s">
        <v>3277</v>
      </c>
    </row>
    <row r="72" spans="1:28">
      <c r="A72" t="s">
        <v>3339</v>
      </c>
      <c r="B72" t="s">
        <v>1323</v>
      </c>
      <c r="C72" t="s">
        <v>3332</v>
      </c>
      <c r="D72" s="1">
        <v>7614.214731</v>
      </c>
      <c r="E72">
        <v>7.5</v>
      </c>
      <c r="F72" s="22"/>
      <c r="G72" s="22"/>
      <c r="H72" s="22"/>
      <c r="I72" s="22">
        <v>415.93746240000002</v>
      </c>
      <c r="J72" s="22">
        <v>3</v>
      </c>
      <c r="K72" t="s">
        <v>731</v>
      </c>
      <c r="N72" t="s">
        <v>2799</v>
      </c>
      <c r="P72" t="s">
        <v>3340</v>
      </c>
      <c r="Q72" t="s">
        <v>170</v>
      </c>
      <c r="R72" t="s">
        <v>613</v>
      </c>
      <c r="S72" t="s">
        <v>109</v>
      </c>
      <c r="T72" t="s">
        <v>544</v>
      </c>
      <c r="U72" t="s">
        <v>3092</v>
      </c>
      <c r="W72" t="s">
        <v>3348</v>
      </c>
      <c r="X72" t="s">
        <v>186</v>
      </c>
      <c r="Y72" t="s">
        <v>669</v>
      </c>
      <c r="Z72" t="s">
        <v>109</v>
      </c>
      <c r="AA72" t="s">
        <v>329</v>
      </c>
      <c r="AB72" t="s">
        <v>3328</v>
      </c>
    </row>
    <row r="73" spans="1:28">
      <c r="A73" t="s">
        <v>3339</v>
      </c>
      <c r="B73" t="s">
        <v>1323</v>
      </c>
      <c r="C73" t="s">
        <v>542</v>
      </c>
      <c r="D73" s="1">
        <v>235.40908192800001</v>
      </c>
      <c r="E73">
        <v>7.5</v>
      </c>
      <c r="F73" s="22">
        <v>39.978065520000001</v>
      </c>
      <c r="G73" s="22"/>
      <c r="H73" s="22"/>
      <c r="I73" s="22"/>
      <c r="J73" s="22">
        <v>3</v>
      </c>
      <c r="K73" t="s">
        <v>731</v>
      </c>
      <c r="L73" t="s">
        <v>40</v>
      </c>
      <c r="M73">
        <v>2.1046766134548301E-2</v>
      </c>
      <c r="N73" t="s">
        <v>2799</v>
      </c>
      <c r="P73" t="s">
        <v>3340</v>
      </c>
      <c r="Q73" t="s">
        <v>170</v>
      </c>
      <c r="R73" t="s">
        <v>616</v>
      </c>
      <c r="S73" t="s">
        <v>109</v>
      </c>
      <c r="T73" t="s">
        <v>544</v>
      </c>
      <c r="U73" t="s">
        <v>3106</v>
      </c>
      <c r="W73" t="s">
        <v>3349</v>
      </c>
      <c r="X73" t="s">
        <v>186</v>
      </c>
      <c r="Y73" t="s">
        <v>683</v>
      </c>
      <c r="Z73" t="s">
        <v>109</v>
      </c>
      <c r="AA73" t="s">
        <v>329</v>
      </c>
      <c r="AB73" t="s">
        <v>3271</v>
      </c>
    </row>
    <row r="74" spans="1:28">
      <c r="A74" t="s">
        <v>3339</v>
      </c>
      <c r="B74" t="s">
        <v>1323</v>
      </c>
      <c r="C74" t="s">
        <v>547</v>
      </c>
      <c r="D74" s="1">
        <v>6641.8856016239997</v>
      </c>
      <c r="E74">
        <v>7.5</v>
      </c>
      <c r="F74" s="22"/>
      <c r="G74" s="22">
        <v>415.93746240000002</v>
      </c>
      <c r="H74" s="22"/>
      <c r="I74" s="22"/>
      <c r="J74" s="22">
        <v>3</v>
      </c>
      <c r="K74" t="s">
        <v>731</v>
      </c>
      <c r="N74" t="s">
        <v>2799</v>
      </c>
      <c r="P74" t="s">
        <v>3340</v>
      </c>
      <c r="Q74" t="s">
        <v>170</v>
      </c>
      <c r="R74" t="s">
        <v>618</v>
      </c>
      <c r="S74" t="s">
        <v>109</v>
      </c>
      <c r="T74" t="s">
        <v>544</v>
      </c>
      <c r="U74" t="s">
        <v>3086</v>
      </c>
      <c r="W74" t="s">
        <v>3349</v>
      </c>
      <c r="X74" t="s">
        <v>186</v>
      </c>
      <c r="Y74" t="s">
        <v>679</v>
      </c>
      <c r="Z74" t="s">
        <v>109</v>
      </c>
      <c r="AA74" t="s">
        <v>329</v>
      </c>
      <c r="AB74" t="s">
        <v>3272</v>
      </c>
    </row>
    <row r="75" spans="1:28">
      <c r="A75" t="s">
        <v>3339</v>
      </c>
      <c r="B75" t="s">
        <v>1323</v>
      </c>
      <c r="C75" t="s">
        <v>549</v>
      </c>
      <c r="D75" s="1">
        <v>7608.9035729759999</v>
      </c>
      <c r="E75">
        <v>7.5</v>
      </c>
      <c r="F75" s="22"/>
      <c r="G75" s="22"/>
      <c r="H75" s="22">
        <v>415.93746240000002</v>
      </c>
      <c r="I75" s="22"/>
      <c r="J75" s="22">
        <v>3</v>
      </c>
      <c r="K75" t="s">
        <v>731</v>
      </c>
      <c r="N75" t="s">
        <v>2799</v>
      </c>
      <c r="P75" t="s">
        <v>3340</v>
      </c>
      <c r="Q75" t="s">
        <v>170</v>
      </c>
      <c r="R75" t="s">
        <v>620</v>
      </c>
      <c r="S75" t="s">
        <v>109</v>
      </c>
      <c r="T75" t="s">
        <v>544</v>
      </c>
      <c r="U75" t="s">
        <v>3087</v>
      </c>
      <c r="W75" t="s">
        <v>3349</v>
      </c>
      <c r="X75" t="s">
        <v>186</v>
      </c>
      <c r="Y75" t="s">
        <v>653</v>
      </c>
      <c r="Z75" t="s">
        <v>109</v>
      </c>
      <c r="AA75" t="s">
        <v>329</v>
      </c>
      <c r="AB75" t="s">
        <v>3280</v>
      </c>
    </row>
    <row r="76" spans="1:28">
      <c r="A76" t="s">
        <v>3339</v>
      </c>
      <c r="B76" t="s">
        <v>1333</v>
      </c>
      <c r="C76" t="s">
        <v>3332</v>
      </c>
      <c r="D76" s="1">
        <v>7062.9317467970404</v>
      </c>
      <c r="E76">
        <v>8.5</v>
      </c>
      <c r="F76" s="22"/>
      <c r="G76" s="22"/>
      <c r="H76" s="22"/>
      <c r="I76" s="22">
        <v>500.13756719999998</v>
      </c>
      <c r="J76" s="22">
        <v>3</v>
      </c>
      <c r="K76" t="s">
        <v>731</v>
      </c>
      <c r="N76" t="s">
        <v>2799</v>
      </c>
      <c r="P76" t="s">
        <v>3340</v>
      </c>
      <c r="Q76" t="s">
        <v>170</v>
      </c>
      <c r="R76" t="s">
        <v>623</v>
      </c>
      <c r="S76" t="s">
        <v>109</v>
      </c>
      <c r="T76" t="s">
        <v>544</v>
      </c>
      <c r="U76" t="s">
        <v>3104</v>
      </c>
      <c r="W76" t="s">
        <v>3350</v>
      </c>
      <c r="X76" t="s">
        <v>186</v>
      </c>
      <c r="Y76" t="s">
        <v>680</v>
      </c>
      <c r="Z76" t="s">
        <v>109</v>
      </c>
      <c r="AA76" t="s">
        <v>329</v>
      </c>
      <c r="AB76" t="s">
        <v>3262</v>
      </c>
    </row>
    <row r="77" spans="1:28">
      <c r="A77" t="s">
        <v>3339</v>
      </c>
      <c r="B77" t="s">
        <v>1333</v>
      </c>
      <c r="C77" t="s">
        <v>542</v>
      </c>
      <c r="D77" s="1">
        <v>32.418704409839997</v>
      </c>
      <c r="E77">
        <v>8.5</v>
      </c>
      <c r="F77" s="22">
        <v>4.4167742399999996</v>
      </c>
      <c r="G77" s="22"/>
      <c r="H77" s="22"/>
      <c r="I77" s="22"/>
      <c r="J77" s="22">
        <v>3</v>
      </c>
      <c r="K77" t="s">
        <v>731</v>
      </c>
      <c r="L77" t="s">
        <v>40</v>
      </c>
      <c r="M77">
        <v>2.1046766134548301E-2</v>
      </c>
      <c r="N77" t="s">
        <v>2799</v>
      </c>
      <c r="P77" t="s">
        <v>3340</v>
      </c>
      <c r="Q77" t="s">
        <v>170</v>
      </c>
      <c r="R77" t="s">
        <v>629</v>
      </c>
      <c r="S77" t="s">
        <v>109</v>
      </c>
      <c r="T77" t="s">
        <v>544</v>
      </c>
      <c r="U77" t="s">
        <v>3097</v>
      </c>
      <c r="W77" t="s">
        <v>3350</v>
      </c>
      <c r="X77" t="s">
        <v>186</v>
      </c>
      <c r="Y77" t="s">
        <v>649</v>
      </c>
      <c r="Z77" t="s">
        <v>109</v>
      </c>
      <c r="AA77" t="s">
        <v>329</v>
      </c>
      <c r="AB77" t="s">
        <v>3264</v>
      </c>
    </row>
    <row r="78" spans="1:28">
      <c r="A78" t="s">
        <v>3339</v>
      </c>
      <c r="B78" t="s">
        <v>1333</v>
      </c>
      <c r="C78" t="s">
        <v>547</v>
      </c>
      <c r="D78" s="1">
        <v>6574.8789792818397</v>
      </c>
      <c r="E78">
        <v>8.5</v>
      </c>
      <c r="F78" s="22"/>
      <c r="G78" s="22">
        <v>500.13756719999998</v>
      </c>
      <c r="H78" s="22"/>
      <c r="I78" s="22"/>
      <c r="J78" s="22">
        <v>3</v>
      </c>
      <c r="K78" t="s">
        <v>731</v>
      </c>
      <c r="N78" t="s">
        <v>2799</v>
      </c>
      <c r="P78" t="s">
        <v>3340</v>
      </c>
      <c r="Q78" t="s">
        <v>170</v>
      </c>
      <c r="R78" t="s">
        <v>635</v>
      </c>
      <c r="S78" t="s">
        <v>109</v>
      </c>
      <c r="T78" t="s">
        <v>544</v>
      </c>
      <c r="U78" t="s">
        <v>3091</v>
      </c>
      <c r="W78" t="s">
        <v>3350</v>
      </c>
      <c r="X78" t="s">
        <v>186</v>
      </c>
      <c r="Y78" t="s">
        <v>652</v>
      </c>
      <c r="Z78" t="s">
        <v>109</v>
      </c>
      <c r="AA78" t="s">
        <v>329</v>
      </c>
      <c r="AB78" t="s">
        <v>3265</v>
      </c>
    </row>
    <row r="79" spans="1:28">
      <c r="A79" t="s">
        <v>3339</v>
      </c>
      <c r="B79" t="s">
        <v>1333</v>
      </c>
      <c r="C79" t="s">
        <v>549</v>
      </c>
      <c r="D79" s="1">
        <v>7062.2224739258399</v>
      </c>
      <c r="E79">
        <v>8.5</v>
      </c>
      <c r="F79" s="22"/>
      <c r="G79" s="22"/>
      <c r="H79" s="22">
        <v>500.13756719999998</v>
      </c>
      <c r="I79" s="22"/>
      <c r="J79" s="22">
        <v>3</v>
      </c>
      <c r="K79" t="s">
        <v>731</v>
      </c>
      <c r="N79" t="s">
        <v>2799</v>
      </c>
      <c r="P79" t="s">
        <v>3340</v>
      </c>
      <c r="Q79" t="s">
        <v>170</v>
      </c>
      <c r="R79" t="s">
        <v>3083</v>
      </c>
      <c r="S79" t="s">
        <v>109</v>
      </c>
      <c r="T79" t="s">
        <v>544</v>
      </c>
      <c r="U79" t="s">
        <v>3101</v>
      </c>
      <c r="W79" t="s">
        <v>3350</v>
      </c>
      <c r="X79" t="s">
        <v>186</v>
      </c>
      <c r="Y79" t="s">
        <v>758</v>
      </c>
      <c r="Z79" t="s">
        <v>109</v>
      </c>
      <c r="AA79" t="s">
        <v>329</v>
      </c>
      <c r="AB79" t="s">
        <v>3266</v>
      </c>
    </row>
    <row r="80" spans="1:28">
      <c r="A80" t="s">
        <v>3339</v>
      </c>
      <c r="B80" t="s">
        <v>1345</v>
      </c>
      <c r="C80" t="s">
        <v>3332</v>
      </c>
      <c r="D80" s="1">
        <v>10891.0990771622</v>
      </c>
      <c r="E80">
        <v>9.5</v>
      </c>
      <c r="F80" s="22"/>
      <c r="G80" s="22"/>
      <c r="H80" s="22"/>
      <c r="I80" s="22">
        <v>802.29160320000005</v>
      </c>
      <c r="J80" s="22">
        <v>3</v>
      </c>
      <c r="K80" t="s">
        <v>731</v>
      </c>
      <c r="N80" t="s">
        <v>2799</v>
      </c>
      <c r="P80" t="s">
        <v>3340</v>
      </c>
      <c r="Q80" t="s">
        <v>170</v>
      </c>
      <c r="R80" t="s">
        <v>639</v>
      </c>
      <c r="S80" t="s">
        <v>109</v>
      </c>
      <c r="T80" t="s">
        <v>544</v>
      </c>
      <c r="U80" t="s">
        <v>3092</v>
      </c>
      <c r="W80" t="s">
        <v>3351</v>
      </c>
      <c r="X80" t="s">
        <v>186</v>
      </c>
      <c r="Y80" t="s">
        <v>658</v>
      </c>
      <c r="Z80" t="s">
        <v>109</v>
      </c>
      <c r="AA80" t="s">
        <v>329</v>
      </c>
      <c r="AB80" t="s">
        <v>3273</v>
      </c>
    </row>
    <row r="81" spans="1:28">
      <c r="A81" t="s">
        <v>3339</v>
      </c>
      <c r="B81" t="s">
        <v>1345</v>
      </c>
      <c r="C81" t="s">
        <v>542</v>
      </c>
      <c r="D81" s="1">
        <v>39.35145721824</v>
      </c>
      <c r="E81">
        <v>9.5</v>
      </c>
      <c r="F81" s="22">
        <v>8.7401096159999998</v>
      </c>
      <c r="G81" s="22"/>
      <c r="H81" s="22"/>
      <c r="I81" s="22"/>
      <c r="J81" s="22">
        <v>3</v>
      </c>
      <c r="K81" t="s">
        <v>731</v>
      </c>
      <c r="L81" t="s">
        <v>40</v>
      </c>
      <c r="M81">
        <v>2.1046766134548301E-2</v>
      </c>
      <c r="N81" t="s">
        <v>2799</v>
      </c>
      <c r="P81" t="s">
        <v>3340</v>
      </c>
      <c r="Q81" t="s">
        <v>170</v>
      </c>
      <c r="R81" t="s">
        <v>643</v>
      </c>
      <c r="S81" t="s">
        <v>109</v>
      </c>
      <c r="T81" t="s">
        <v>544</v>
      </c>
      <c r="U81" t="s">
        <v>3086</v>
      </c>
      <c r="W81" t="s">
        <v>3351</v>
      </c>
      <c r="X81" t="s">
        <v>186</v>
      </c>
      <c r="Y81" t="s">
        <v>668</v>
      </c>
      <c r="Z81" t="s">
        <v>109</v>
      </c>
      <c r="AA81" t="s">
        <v>329</v>
      </c>
      <c r="AB81" t="s">
        <v>3274</v>
      </c>
    </row>
    <row r="82" spans="1:28">
      <c r="A82" t="s">
        <v>3339</v>
      </c>
      <c r="B82" t="s">
        <v>1345</v>
      </c>
      <c r="C82" t="s">
        <v>547</v>
      </c>
      <c r="D82" s="1">
        <v>9900.4444342742408</v>
      </c>
      <c r="E82">
        <v>9.5</v>
      </c>
      <c r="F82" s="22"/>
      <c r="G82" s="22">
        <v>802.29160320000005</v>
      </c>
      <c r="H82" s="22"/>
      <c r="I82" s="22"/>
      <c r="J82" s="22">
        <v>3</v>
      </c>
      <c r="K82" t="s">
        <v>731</v>
      </c>
      <c r="N82" t="s">
        <v>2799</v>
      </c>
      <c r="P82" t="s">
        <v>3340</v>
      </c>
      <c r="Q82" t="s">
        <v>170</v>
      </c>
      <c r="R82" t="s">
        <v>645</v>
      </c>
      <c r="S82" t="s">
        <v>109</v>
      </c>
      <c r="T82" t="s">
        <v>544</v>
      </c>
      <c r="U82" t="s">
        <v>3103</v>
      </c>
      <c r="W82" t="s">
        <v>3352</v>
      </c>
      <c r="X82" t="s">
        <v>186</v>
      </c>
      <c r="Y82" t="s">
        <v>763</v>
      </c>
      <c r="Z82" t="s">
        <v>109</v>
      </c>
      <c r="AA82" t="s">
        <v>329</v>
      </c>
      <c r="AB82" t="s">
        <v>3326</v>
      </c>
    </row>
    <row r="83" spans="1:28">
      <c r="A83" t="s">
        <v>3339</v>
      </c>
      <c r="B83" t="s">
        <v>1345</v>
      </c>
      <c r="C83" t="s">
        <v>549</v>
      </c>
      <c r="D83" s="1">
        <v>10881.2788816502</v>
      </c>
      <c r="E83">
        <v>9.5</v>
      </c>
      <c r="F83" s="22"/>
      <c r="G83" s="22"/>
      <c r="H83" s="22">
        <v>802.29160320000005</v>
      </c>
      <c r="I83" s="22"/>
      <c r="J83" s="22">
        <v>3</v>
      </c>
      <c r="K83" t="s">
        <v>731</v>
      </c>
      <c r="N83" t="s">
        <v>2799</v>
      </c>
      <c r="P83" t="s">
        <v>3340</v>
      </c>
      <c r="Q83" t="s">
        <v>170</v>
      </c>
      <c r="R83" t="s">
        <v>648</v>
      </c>
      <c r="S83" t="s">
        <v>109</v>
      </c>
      <c r="T83" t="s">
        <v>544</v>
      </c>
      <c r="U83" t="s">
        <v>3097</v>
      </c>
      <c r="W83" t="s">
        <v>3352</v>
      </c>
      <c r="X83" t="s">
        <v>186</v>
      </c>
      <c r="Y83" t="s">
        <v>764</v>
      </c>
      <c r="Z83" t="s">
        <v>109</v>
      </c>
      <c r="AA83" t="s">
        <v>329</v>
      </c>
      <c r="AB83" t="s">
        <v>3329</v>
      </c>
    </row>
    <row r="84" spans="1:28">
      <c r="A84" t="s">
        <v>3339</v>
      </c>
      <c r="B84" t="s">
        <v>1352</v>
      </c>
      <c r="C84" t="s">
        <v>3332</v>
      </c>
      <c r="D84" s="1">
        <v>7554.3432516734401</v>
      </c>
      <c r="E84">
        <v>10.5</v>
      </c>
      <c r="F84" s="22"/>
      <c r="G84" s="22"/>
      <c r="H84" s="22"/>
      <c r="I84" s="22">
        <v>536.52062160000003</v>
      </c>
      <c r="J84" s="22">
        <v>3</v>
      </c>
      <c r="K84" t="s">
        <v>731</v>
      </c>
      <c r="N84" t="s">
        <v>2799</v>
      </c>
      <c r="P84" t="s">
        <v>3340</v>
      </c>
      <c r="Q84" t="s">
        <v>170</v>
      </c>
      <c r="R84" t="s">
        <v>579</v>
      </c>
      <c r="S84" t="s">
        <v>109</v>
      </c>
      <c r="T84" t="s">
        <v>544</v>
      </c>
      <c r="U84" t="s">
        <v>3088</v>
      </c>
      <c r="W84" t="s">
        <v>3352</v>
      </c>
      <c r="X84" t="s">
        <v>186</v>
      </c>
      <c r="Y84" t="s">
        <v>761</v>
      </c>
      <c r="Z84" t="s">
        <v>109</v>
      </c>
      <c r="AA84" t="s">
        <v>329</v>
      </c>
      <c r="AB84" t="s">
        <v>3325</v>
      </c>
    </row>
    <row r="85" spans="1:28">
      <c r="A85" t="s">
        <v>3339</v>
      </c>
      <c r="B85" t="s">
        <v>1352</v>
      </c>
      <c r="C85" t="s">
        <v>542</v>
      </c>
      <c r="D85" s="1">
        <v>169.1363935272</v>
      </c>
      <c r="E85">
        <v>10.5</v>
      </c>
      <c r="F85" s="22">
        <v>35.509763880000001</v>
      </c>
      <c r="G85" s="22"/>
      <c r="H85" s="22"/>
      <c r="I85" s="22"/>
      <c r="J85" s="22">
        <v>3</v>
      </c>
      <c r="K85" t="s">
        <v>731</v>
      </c>
      <c r="L85" t="s">
        <v>40</v>
      </c>
      <c r="M85">
        <v>2.1046766134548301E-2</v>
      </c>
      <c r="N85" t="s">
        <v>2799</v>
      </c>
      <c r="P85" t="s">
        <v>3340</v>
      </c>
      <c r="Q85" t="s">
        <v>170</v>
      </c>
      <c r="R85" t="s">
        <v>651</v>
      </c>
      <c r="S85" t="s">
        <v>109</v>
      </c>
      <c r="T85" t="s">
        <v>544</v>
      </c>
      <c r="U85" t="s">
        <v>3098</v>
      </c>
      <c r="W85" t="s">
        <v>3352</v>
      </c>
      <c r="X85" t="s">
        <v>186</v>
      </c>
      <c r="Y85" t="s">
        <v>754</v>
      </c>
      <c r="Z85" t="s">
        <v>109</v>
      </c>
      <c r="AA85" t="s">
        <v>329</v>
      </c>
      <c r="AB85" t="s">
        <v>3330</v>
      </c>
    </row>
    <row r="86" spans="1:28">
      <c r="A86" t="s">
        <v>3339</v>
      </c>
      <c r="B86" t="s">
        <v>1352</v>
      </c>
      <c r="C86" t="s">
        <v>547</v>
      </c>
      <c r="D86" s="1">
        <v>7554.3432516734401</v>
      </c>
      <c r="E86">
        <v>10.5</v>
      </c>
      <c r="F86" s="22"/>
      <c r="G86" s="22">
        <v>536.52062160000003</v>
      </c>
      <c r="H86" s="22"/>
      <c r="I86" s="22"/>
      <c r="J86" s="22">
        <v>3</v>
      </c>
      <c r="K86" t="s">
        <v>731</v>
      </c>
      <c r="N86" t="s">
        <v>2799</v>
      </c>
      <c r="P86" t="s">
        <v>3340</v>
      </c>
      <c r="Q86" t="s">
        <v>170</v>
      </c>
      <c r="R86" t="s">
        <v>654</v>
      </c>
      <c r="S86" t="s">
        <v>109</v>
      </c>
      <c r="T86" t="s">
        <v>544</v>
      </c>
      <c r="U86" t="s">
        <v>3090</v>
      </c>
      <c r="W86" t="s">
        <v>3352</v>
      </c>
      <c r="X86" t="s">
        <v>186</v>
      </c>
      <c r="Y86" t="s">
        <v>750</v>
      </c>
      <c r="Z86" t="s">
        <v>109</v>
      </c>
      <c r="AA86" t="s">
        <v>329</v>
      </c>
      <c r="AB86" t="s">
        <v>3331</v>
      </c>
    </row>
    <row r="87" spans="1:28">
      <c r="A87" t="s">
        <v>3339</v>
      </c>
      <c r="B87" t="s">
        <v>1352</v>
      </c>
      <c r="C87" t="s">
        <v>549</v>
      </c>
      <c r="D87" s="1">
        <v>7554.3432516734401</v>
      </c>
      <c r="E87">
        <v>10.5</v>
      </c>
      <c r="F87" s="22"/>
      <c r="G87" s="22"/>
      <c r="H87" s="22">
        <v>536.52062160000003</v>
      </c>
      <c r="I87" s="22"/>
      <c r="J87" s="22">
        <v>3</v>
      </c>
      <c r="K87" t="s">
        <v>731</v>
      </c>
      <c r="N87" t="s">
        <v>2799</v>
      </c>
      <c r="P87" t="s">
        <v>3340</v>
      </c>
      <c r="Q87" t="s">
        <v>170</v>
      </c>
      <c r="R87" t="s">
        <v>659</v>
      </c>
      <c r="S87" t="s">
        <v>109</v>
      </c>
      <c r="T87" t="s">
        <v>544</v>
      </c>
      <c r="U87" t="s">
        <v>3108</v>
      </c>
      <c r="W87" t="s">
        <v>3352</v>
      </c>
      <c r="X87" t="s">
        <v>186</v>
      </c>
      <c r="Y87" t="s">
        <v>677</v>
      </c>
      <c r="Z87" t="s">
        <v>109</v>
      </c>
      <c r="AA87" t="s">
        <v>329</v>
      </c>
      <c r="AB87" t="s">
        <v>3281</v>
      </c>
    </row>
    <row r="88" spans="1:28">
      <c r="A88" t="s">
        <v>3339</v>
      </c>
      <c r="B88" t="s">
        <v>1355</v>
      </c>
      <c r="C88" t="s">
        <v>3332</v>
      </c>
      <c r="D88" s="1">
        <v>6675.0052653929197</v>
      </c>
      <c r="E88">
        <v>11.5</v>
      </c>
      <c r="F88" s="22"/>
      <c r="G88" s="22"/>
      <c r="H88" s="22"/>
      <c r="I88" s="22">
        <v>332.40930503999999</v>
      </c>
      <c r="J88" s="22">
        <v>3</v>
      </c>
      <c r="K88" t="s">
        <v>731</v>
      </c>
      <c r="N88" t="s">
        <v>2799</v>
      </c>
      <c r="P88" t="s">
        <v>3340</v>
      </c>
      <c r="Q88" t="s">
        <v>170</v>
      </c>
      <c r="R88" t="s">
        <v>661</v>
      </c>
      <c r="S88" t="s">
        <v>109</v>
      </c>
      <c r="T88" t="s">
        <v>544</v>
      </c>
      <c r="U88" t="s">
        <v>3102</v>
      </c>
      <c r="W88" t="s">
        <v>3352</v>
      </c>
      <c r="X88" t="s">
        <v>186</v>
      </c>
      <c r="Y88" t="s">
        <v>678</v>
      </c>
      <c r="Z88" t="s">
        <v>109</v>
      </c>
      <c r="AA88" t="s">
        <v>329</v>
      </c>
      <c r="AB88" t="s">
        <v>3282</v>
      </c>
    </row>
    <row r="89" spans="1:28">
      <c r="A89" t="s">
        <v>3339</v>
      </c>
      <c r="B89" t="s">
        <v>1355</v>
      </c>
      <c r="C89" t="s">
        <v>542</v>
      </c>
      <c r="D89" s="1">
        <v>56.409356500362797</v>
      </c>
      <c r="E89">
        <v>11.5</v>
      </c>
      <c r="F89" s="22">
        <v>7.2652541279999996</v>
      </c>
      <c r="G89" s="22"/>
      <c r="H89" s="22"/>
      <c r="I89" s="22"/>
      <c r="J89" s="22">
        <v>3</v>
      </c>
      <c r="K89" t="s">
        <v>731</v>
      </c>
      <c r="L89" t="s">
        <v>40</v>
      </c>
      <c r="M89">
        <v>2.1046766134548301E-2</v>
      </c>
      <c r="N89" t="s">
        <v>2799</v>
      </c>
      <c r="P89" t="s">
        <v>3340</v>
      </c>
      <c r="Q89" t="s">
        <v>170</v>
      </c>
      <c r="R89" t="s">
        <v>663</v>
      </c>
      <c r="S89" t="s">
        <v>109</v>
      </c>
      <c r="T89" t="s">
        <v>544</v>
      </c>
      <c r="U89" t="s">
        <v>3092</v>
      </c>
      <c r="W89" t="s">
        <v>2751</v>
      </c>
      <c r="X89" t="s">
        <v>186</v>
      </c>
      <c r="Y89" t="s">
        <v>657</v>
      </c>
      <c r="Z89" t="s">
        <v>109</v>
      </c>
      <c r="AA89" t="s">
        <v>329</v>
      </c>
      <c r="AB89" t="s">
        <v>3276</v>
      </c>
    </row>
    <row r="90" spans="1:28">
      <c r="A90" t="s">
        <v>3339</v>
      </c>
      <c r="B90" t="s">
        <v>1355</v>
      </c>
      <c r="C90" t="s">
        <v>547</v>
      </c>
      <c r="D90" s="1">
        <v>6291.1580846417201</v>
      </c>
      <c r="E90">
        <v>11.5</v>
      </c>
      <c r="F90" s="22"/>
      <c r="G90" s="22">
        <v>332.40930503999999</v>
      </c>
      <c r="H90" s="22"/>
      <c r="I90" s="22"/>
      <c r="J90" s="22">
        <v>3</v>
      </c>
      <c r="K90" t="s">
        <v>731</v>
      </c>
      <c r="N90" t="s">
        <v>2799</v>
      </c>
      <c r="P90" t="s">
        <v>3340</v>
      </c>
      <c r="Q90" t="s">
        <v>170</v>
      </c>
      <c r="R90" t="s">
        <v>665</v>
      </c>
      <c r="S90" t="s">
        <v>109</v>
      </c>
      <c r="T90" t="s">
        <v>544</v>
      </c>
      <c r="U90" t="s">
        <v>3086</v>
      </c>
      <c r="W90" t="s">
        <v>2750</v>
      </c>
      <c r="X90" t="s">
        <v>186</v>
      </c>
      <c r="Y90" t="s">
        <v>655</v>
      </c>
      <c r="Z90" t="s">
        <v>109</v>
      </c>
      <c r="AA90" t="s">
        <v>329</v>
      </c>
      <c r="AB90" t="s">
        <v>3275</v>
      </c>
    </row>
    <row r="91" spans="1:28">
      <c r="A91" t="s">
        <v>3339</v>
      </c>
      <c r="B91" t="s">
        <v>1355</v>
      </c>
      <c r="C91" t="s">
        <v>549</v>
      </c>
      <c r="D91" s="1">
        <v>6671.99624685052</v>
      </c>
      <c r="E91">
        <v>11.5</v>
      </c>
      <c r="F91" s="22"/>
      <c r="G91" s="22"/>
      <c r="H91" s="22">
        <v>332.40930503999999</v>
      </c>
      <c r="I91" s="22"/>
      <c r="J91" s="22">
        <v>3</v>
      </c>
      <c r="K91" t="s">
        <v>731</v>
      </c>
      <c r="N91" t="s">
        <v>2799</v>
      </c>
      <c r="P91" t="s">
        <v>3340</v>
      </c>
      <c r="Q91" t="s">
        <v>170</v>
      </c>
      <c r="R91" t="s">
        <v>673</v>
      </c>
      <c r="S91" t="s">
        <v>109</v>
      </c>
      <c r="T91" t="s">
        <v>544</v>
      </c>
      <c r="U91" t="s">
        <v>3097</v>
      </c>
      <c r="W91" t="s">
        <v>202</v>
      </c>
      <c r="X91" t="s">
        <v>186</v>
      </c>
      <c r="Y91" t="s">
        <v>681</v>
      </c>
      <c r="Z91" t="s">
        <v>109</v>
      </c>
      <c r="AA91" t="s">
        <v>329</v>
      </c>
      <c r="AB91" t="s">
        <v>3283</v>
      </c>
    </row>
    <row r="92" spans="1:28">
      <c r="A92" t="s">
        <v>3339</v>
      </c>
      <c r="B92" t="s">
        <v>1360</v>
      </c>
      <c r="C92" t="s">
        <v>3332</v>
      </c>
      <c r="D92" s="1">
        <v>2688.1061145352801</v>
      </c>
      <c r="E92">
        <v>12.5</v>
      </c>
      <c r="F92" s="22"/>
      <c r="G92" s="22"/>
      <c r="H92" s="22"/>
      <c r="I92" s="22">
        <v>118.54742184</v>
      </c>
      <c r="J92" s="22">
        <v>3</v>
      </c>
      <c r="K92" t="s">
        <v>731</v>
      </c>
      <c r="N92" t="s">
        <v>2799</v>
      </c>
      <c r="P92" t="s">
        <v>3340</v>
      </c>
      <c r="Q92" t="s">
        <v>170</v>
      </c>
      <c r="R92" t="s">
        <v>581</v>
      </c>
      <c r="S92" t="s">
        <v>109</v>
      </c>
      <c r="T92" t="s">
        <v>544</v>
      </c>
      <c r="U92" t="s">
        <v>3088</v>
      </c>
      <c r="W92" t="s">
        <v>3353</v>
      </c>
      <c r="X92" t="s">
        <v>186</v>
      </c>
      <c r="Y92" t="s">
        <v>688</v>
      </c>
      <c r="Z92" t="s">
        <v>109</v>
      </c>
      <c r="AA92" t="s">
        <v>329</v>
      </c>
      <c r="AB92" t="s">
        <v>3286</v>
      </c>
    </row>
    <row r="93" spans="1:28">
      <c r="A93" t="s">
        <v>3339</v>
      </c>
      <c r="B93" t="s">
        <v>1360</v>
      </c>
      <c r="C93" t="s">
        <v>542</v>
      </c>
      <c r="D93" s="1">
        <v>76.110245726399995</v>
      </c>
      <c r="E93">
        <v>12.5</v>
      </c>
      <c r="F93" s="22">
        <v>21.135612552000001</v>
      </c>
      <c r="G93" s="22"/>
      <c r="H93" s="22"/>
      <c r="I93" s="22"/>
      <c r="J93" s="22">
        <v>3</v>
      </c>
      <c r="K93" t="s">
        <v>731</v>
      </c>
      <c r="L93" t="s">
        <v>40</v>
      </c>
      <c r="M93">
        <v>2.1046766134548301E-2</v>
      </c>
      <c r="N93" t="s">
        <v>2799</v>
      </c>
      <c r="P93" t="s">
        <v>3340</v>
      </c>
      <c r="Q93" t="s">
        <v>170</v>
      </c>
      <c r="R93" t="s">
        <v>666</v>
      </c>
      <c r="S93" t="s">
        <v>109</v>
      </c>
      <c r="T93" t="s">
        <v>544</v>
      </c>
      <c r="U93" t="s">
        <v>3098</v>
      </c>
      <c r="W93" t="s">
        <v>3353</v>
      </c>
      <c r="X93" t="s">
        <v>186</v>
      </c>
      <c r="Y93" t="s">
        <v>689</v>
      </c>
      <c r="Z93" t="s">
        <v>109</v>
      </c>
      <c r="AA93" t="s">
        <v>329</v>
      </c>
      <c r="AB93" t="s">
        <v>3287</v>
      </c>
    </row>
    <row r="94" spans="1:28">
      <c r="A94" t="s">
        <v>3339</v>
      </c>
      <c r="B94" t="s">
        <v>1360</v>
      </c>
      <c r="C94" t="s">
        <v>547</v>
      </c>
      <c r="D94" s="1">
        <v>2534.3598550943998</v>
      </c>
      <c r="E94">
        <v>12.5</v>
      </c>
      <c r="F94" s="22"/>
      <c r="G94" s="22">
        <v>118.54742184</v>
      </c>
      <c r="H94" s="22"/>
      <c r="I94" s="22"/>
      <c r="J94" s="22">
        <v>3</v>
      </c>
      <c r="K94" t="s">
        <v>731</v>
      </c>
      <c r="N94" t="s">
        <v>2799</v>
      </c>
      <c r="P94" t="s">
        <v>3340</v>
      </c>
      <c r="Q94" t="s">
        <v>170</v>
      </c>
      <c r="R94" t="s">
        <v>676</v>
      </c>
      <c r="S94" t="s">
        <v>109</v>
      </c>
      <c r="T94" t="s">
        <v>544</v>
      </c>
      <c r="U94" t="s">
        <v>3089</v>
      </c>
      <c r="W94" t="s">
        <v>3353</v>
      </c>
      <c r="X94" t="s">
        <v>186</v>
      </c>
      <c r="Y94" t="s">
        <v>691</v>
      </c>
      <c r="Z94" t="s">
        <v>109</v>
      </c>
      <c r="AA94" t="s">
        <v>329</v>
      </c>
      <c r="AB94" t="s">
        <v>3288</v>
      </c>
    </row>
    <row r="95" spans="1:28">
      <c r="A95" t="s">
        <v>3339</v>
      </c>
      <c r="B95" t="s">
        <v>1360</v>
      </c>
      <c r="C95" t="s">
        <v>549</v>
      </c>
      <c r="D95" s="1">
        <v>2688.1061145352801</v>
      </c>
      <c r="E95">
        <v>12.5</v>
      </c>
      <c r="F95" s="22"/>
      <c r="G95" s="22"/>
      <c r="H95" s="22">
        <v>118.54742184</v>
      </c>
      <c r="I95" s="22"/>
      <c r="J95" s="22">
        <v>3</v>
      </c>
      <c r="K95" t="s">
        <v>731</v>
      </c>
      <c r="N95" t="s">
        <v>2799</v>
      </c>
      <c r="P95" t="s">
        <v>3340</v>
      </c>
      <c r="Q95" t="s">
        <v>170</v>
      </c>
      <c r="R95" t="s">
        <v>682</v>
      </c>
      <c r="S95" t="s">
        <v>109</v>
      </c>
      <c r="T95" t="s">
        <v>544</v>
      </c>
      <c r="U95" t="s">
        <v>3108</v>
      </c>
      <c r="W95" t="s">
        <v>3353</v>
      </c>
      <c r="X95" t="s">
        <v>186</v>
      </c>
      <c r="Y95" t="s">
        <v>693</v>
      </c>
      <c r="Z95" t="s">
        <v>109</v>
      </c>
      <c r="AA95" t="s">
        <v>329</v>
      </c>
      <c r="AB95" t="s">
        <v>3289</v>
      </c>
    </row>
    <row r="96" spans="1:28">
      <c r="A96" t="s">
        <v>3339</v>
      </c>
      <c r="B96" t="s">
        <v>1366</v>
      </c>
      <c r="C96" t="s">
        <v>3332</v>
      </c>
      <c r="D96" s="1">
        <v>602.42483023601301</v>
      </c>
      <c r="E96">
        <v>13.5</v>
      </c>
      <c r="F96" s="22"/>
      <c r="G96" s="22"/>
      <c r="H96" s="22"/>
      <c r="I96" s="22">
        <v>71.028533280000005</v>
      </c>
      <c r="J96" s="22">
        <v>3</v>
      </c>
      <c r="K96" t="s">
        <v>731</v>
      </c>
      <c r="N96" t="s">
        <v>2799</v>
      </c>
      <c r="P96" t="s">
        <v>3340</v>
      </c>
      <c r="Q96" t="s">
        <v>170</v>
      </c>
      <c r="R96" t="s">
        <v>684</v>
      </c>
      <c r="S96" t="s">
        <v>109</v>
      </c>
      <c r="T96" t="s">
        <v>544</v>
      </c>
      <c r="U96" t="s">
        <v>3102</v>
      </c>
      <c r="W96" t="s">
        <v>3353</v>
      </c>
      <c r="X96" t="s">
        <v>186</v>
      </c>
      <c r="Y96" t="s">
        <v>697</v>
      </c>
      <c r="Z96" t="s">
        <v>109</v>
      </c>
      <c r="AA96" t="s">
        <v>329</v>
      </c>
      <c r="AB96" t="s">
        <v>3290</v>
      </c>
    </row>
    <row r="97" spans="1:28">
      <c r="A97" t="s">
        <v>3339</v>
      </c>
      <c r="B97" t="s">
        <v>1366</v>
      </c>
      <c r="C97" t="s">
        <v>542</v>
      </c>
      <c r="D97" s="1">
        <v>7.3401315225600001</v>
      </c>
      <c r="E97">
        <v>13.5</v>
      </c>
      <c r="F97" s="22">
        <v>1.2580006824000001</v>
      </c>
      <c r="G97" s="22"/>
      <c r="H97" s="22"/>
      <c r="I97" s="22"/>
      <c r="J97" s="22">
        <v>3</v>
      </c>
      <c r="K97" t="s">
        <v>731</v>
      </c>
      <c r="L97" t="s">
        <v>40</v>
      </c>
      <c r="M97">
        <v>2.1046766134548301E-2</v>
      </c>
      <c r="N97" t="s">
        <v>2799</v>
      </c>
      <c r="P97" t="s">
        <v>3340</v>
      </c>
      <c r="Q97" t="s">
        <v>170</v>
      </c>
      <c r="R97" t="s">
        <v>686</v>
      </c>
      <c r="S97" t="s">
        <v>109</v>
      </c>
      <c r="T97" t="s">
        <v>544</v>
      </c>
      <c r="U97" t="s">
        <v>3092</v>
      </c>
      <c r="W97" t="s">
        <v>3353</v>
      </c>
      <c r="X97" t="s">
        <v>186</v>
      </c>
      <c r="Y97" t="s">
        <v>698</v>
      </c>
      <c r="Z97" t="s">
        <v>109</v>
      </c>
      <c r="AA97" t="s">
        <v>329</v>
      </c>
      <c r="AB97" t="s">
        <v>3291</v>
      </c>
    </row>
    <row r="98" spans="1:28">
      <c r="A98" t="s">
        <v>3339</v>
      </c>
      <c r="B98" t="s">
        <v>1366</v>
      </c>
      <c r="C98" t="s">
        <v>547</v>
      </c>
      <c r="D98" s="1">
        <v>602.42483023601403</v>
      </c>
      <c r="E98">
        <v>13.5</v>
      </c>
      <c r="F98" s="22"/>
      <c r="G98" s="22">
        <v>71.028533280000005</v>
      </c>
      <c r="H98" s="22"/>
      <c r="I98" s="22"/>
      <c r="J98" s="22">
        <v>3</v>
      </c>
      <c r="K98" t="s">
        <v>731</v>
      </c>
      <c r="N98" t="s">
        <v>2799</v>
      </c>
      <c r="P98" t="s">
        <v>3340</v>
      </c>
      <c r="Q98" t="s">
        <v>170</v>
      </c>
      <c r="R98" t="s">
        <v>690</v>
      </c>
      <c r="S98" t="s">
        <v>109</v>
      </c>
      <c r="T98" t="s">
        <v>544</v>
      </c>
      <c r="U98" t="s">
        <v>3086</v>
      </c>
      <c r="W98" t="s">
        <v>3353</v>
      </c>
      <c r="X98" t="s">
        <v>186</v>
      </c>
      <c r="Y98" t="s">
        <v>700</v>
      </c>
      <c r="Z98" t="s">
        <v>109</v>
      </c>
      <c r="AA98" t="s">
        <v>329</v>
      </c>
      <c r="AB98" t="s">
        <v>3292</v>
      </c>
    </row>
    <row r="99" spans="1:28">
      <c r="A99" t="s">
        <v>3339</v>
      </c>
      <c r="B99" t="s">
        <v>1366</v>
      </c>
      <c r="C99" t="s">
        <v>549</v>
      </c>
      <c r="D99" s="1">
        <v>602.42483023601301</v>
      </c>
      <c r="E99">
        <v>13.5</v>
      </c>
      <c r="F99" s="22"/>
      <c r="G99" s="22"/>
      <c r="H99" s="22">
        <v>71.028533280000005</v>
      </c>
      <c r="I99" s="22"/>
      <c r="J99" s="22">
        <v>3</v>
      </c>
      <c r="K99" t="s">
        <v>731</v>
      </c>
      <c r="N99" t="s">
        <v>2799</v>
      </c>
      <c r="P99" t="s">
        <v>3340</v>
      </c>
      <c r="Q99" t="s">
        <v>170</v>
      </c>
      <c r="R99" t="s">
        <v>692</v>
      </c>
      <c r="S99" t="s">
        <v>109</v>
      </c>
      <c r="T99" t="s">
        <v>544</v>
      </c>
      <c r="U99" t="s">
        <v>3087</v>
      </c>
      <c r="W99" t="s">
        <v>3353</v>
      </c>
      <c r="X99" t="s">
        <v>186</v>
      </c>
      <c r="Y99" t="s">
        <v>702</v>
      </c>
      <c r="Z99" t="s">
        <v>109</v>
      </c>
      <c r="AA99" t="s">
        <v>329</v>
      </c>
      <c r="AB99" t="s">
        <v>3293</v>
      </c>
    </row>
    <row r="100" spans="1:28">
      <c r="A100" t="s">
        <v>3339</v>
      </c>
      <c r="B100" t="s">
        <v>1373</v>
      </c>
      <c r="C100" t="s">
        <v>3332</v>
      </c>
      <c r="D100" s="1">
        <v>5537.0196390095998</v>
      </c>
      <c r="E100">
        <v>16</v>
      </c>
      <c r="F100" s="22"/>
      <c r="G100" s="22"/>
      <c r="H100" s="22"/>
      <c r="I100" s="22">
        <v>354.85445207999999</v>
      </c>
      <c r="J100" s="22">
        <v>3</v>
      </c>
      <c r="K100" t="s">
        <v>731</v>
      </c>
      <c r="N100" t="s">
        <v>2799</v>
      </c>
      <c r="P100" t="s">
        <v>3340</v>
      </c>
      <c r="Q100" t="s">
        <v>170</v>
      </c>
      <c r="R100" t="s">
        <v>696</v>
      </c>
      <c r="S100" t="s">
        <v>109</v>
      </c>
      <c r="T100" t="s">
        <v>544</v>
      </c>
      <c r="U100" t="s">
        <v>3097</v>
      </c>
      <c r="W100" t="s">
        <v>3353</v>
      </c>
      <c r="X100" t="s">
        <v>186</v>
      </c>
      <c r="Y100" t="s">
        <v>704</v>
      </c>
      <c r="Z100" t="s">
        <v>109</v>
      </c>
      <c r="AA100" t="s">
        <v>329</v>
      </c>
      <c r="AB100" t="s">
        <v>3294</v>
      </c>
    </row>
    <row r="101" spans="1:28">
      <c r="A101" t="s">
        <v>3339</v>
      </c>
      <c r="B101" t="s">
        <v>1373</v>
      </c>
      <c r="C101" t="s">
        <v>542</v>
      </c>
      <c r="D101" s="1">
        <v>101.10492857760001</v>
      </c>
      <c r="E101">
        <v>16</v>
      </c>
      <c r="F101" s="22">
        <v>13.353976632</v>
      </c>
      <c r="G101" s="22"/>
      <c r="H101" s="22"/>
      <c r="I101" s="22"/>
      <c r="J101" s="22">
        <v>3</v>
      </c>
      <c r="K101" t="s">
        <v>731</v>
      </c>
      <c r="L101" t="s">
        <v>40</v>
      </c>
      <c r="M101">
        <v>2.1046766134548301E-2</v>
      </c>
      <c r="N101" t="s">
        <v>2799</v>
      </c>
      <c r="P101" t="s">
        <v>3340</v>
      </c>
      <c r="Q101" t="s">
        <v>170</v>
      </c>
      <c r="R101" t="s">
        <v>584</v>
      </c>
      <c r="S101" t="s">
        <v>109</v>
      </c>
      <c r="T101" t="s">
        <v>544</v>
      </c>
      <c r="U101" t="s">
        <v>3088</v>
      </c>
      <c r="W101" t="s">
        <v>3353</v>
      </c>
      <c r="X101" t="s">
        <v>186</v>
      </c>
      <c r="Y101" t="s">
        <v>706</v>
      </c>
      <c r="Z101" t="s">
        <v>109</v>
      </c>
      <c r="AA101" t="s">
        <v>329</v>
      </c>
      <c r="AB101" t="s">
        <v>3295</v>
      </c>
    </row>
    <row r="102" spans="1:28">
      <c r="A102" t="s">
        <v>3339</v>
      </c>
      <c r="B102" t="s">
        <v>1373</v>
      </c>
      <c r="C102" t="s">
        <v>547</v>
      </c>
      <c r="D102" s="1">
        <v>5109.5473979136004</v>
      </c>
      <c r="E102">
        <v>16</v>
      </c>
      <c r="F102" s="22"/>
      <c r="G102" s="22">
        <v>354.85445207999999</v>
      </c>
      <c r="H102" s="22"/>
      <c r="I102" s="22"/>
      <c r="J102" s="22">
        <v>3</v>
      </c>
      <c r="K102" t="s">
        <v>731</v>
      </c>
      <c r="N102" t="s">
        <v>2799</v>
      </c>
      <c r="P102" t="s">
        <v>3340</v>
      </c>
      <c r="Q102" t="s">
        <v>170</v>
      </c>
      <c r="R102" t="s">
        <v>701</v>
      </c>
      <c r="S102" t="s">
        <v>109</v>
      </c>
      <c r="T102" t="s">
        <v>544</v>
      </c>
      <c r="U102" t="s">
        <v>3089</v>
      </c>
      <c r="W102" t="s">
        <v>3353</v>
      </c>
      <c r="X102" t="s">
        <v>186</v>
      </c>
      <c r="Y102" t="s">
        <v>707</v>
      </c>
      <c r="Z102" t="s">
        <v>109</v>
      </c>
      <c r="AA102" t="s">
        <v>329</v>
      </c>
      <c r="AB102" t="s">
        <v>3296</v>
      </c>
    </row>
    <row r="103" spans="1:28">
      <c r="A103" t="s">
        <v>3339</v>
      </c>
      <c r="B103" t="s">
        <v>1373</v>
      </c>
      <c r="C103" t="s">
        <v>549</v>
      </c>
      <c r="D103" s="1">
        <v>5529.5914414895997</v>
      </c>
      <c r="E103">
        <v>16</v>
      </c>
      <c r="F103" s="22"/>
      <c r="G103" s="22"/>
      <c r="H103" s="22">
        <v>354.85445207999999</v>
      </c>
      <c r="I103" s="22"/>
      <c r="J103" s="22">
        <v>3</v>
      </c>
      <c r="K103" t="s">
        <v>731</v>
      </c>
      <c r="N103" t="s">
        <v>2799</v>
      </c>
      <c r="P103" t="s">
        <v>3340</v>
      </c>
      <c r="Q103" t="s">
        <v>170</v>
      </c>
      <c r="R103" t="s">
        <v>703</v>
      </c>
      <c r="S103" t="s">
        <v>109</v>
      </c>
      <c r="T103" t="s">
        <v>544</v>
      </c>
      <c r="U103" t="s">
        <v>3107</v>
      </c>
      <c r="W103" t="s">
        <v>3353</v>
      </c>
      <c r="X103" t="s">
        <v>186</v>
      </c>
      <c r="Y103" t="s">
        <v>708</v>
      </c>
      <c r="Z103" t="s">
        <v>109</v>
      </c>
      <c r="AA103" t="s">
        <v>329</v>
      </c>
      <c r="AB103" t="s">
        <v>3297</v>
      </c>
    </row>
    <row r="104" spans="1:28">
      <c r="A104" t="s">
        <v>3339</v>
      </c>
      <c r="B104" t="s">
        <v>1243</v>
      </c>
      <c r="C104" t="s">
        <v>3332</v>
      </c>
      <c r="D104" s="1">
        <v>2078.1764883144001</v>
      </c>
      <c r="E104">
        <v>0.5</v>
      </c>
      <c r="F104" s="22"/>
      <c r="G104" s="22"/>
      <c r="H104" s="22"/>
      <c r="I104" s="22">
        <v>86.774515440000002</v>
      </c>
      <c r="J104" s="22">
        <v>3</v>
      </c>
      <c r="K104" t="s">
        <v>737</v>
      </c>
      <c r="N104" t="s">
        <v>2808</v>
      </c>
      <c r="P104" t="s">
        <v>3340</v>
      </c>
      <c r="Q104" t="s">
        <v>170</v>
      </c>
      <c r="R104" t="s">
        <v>710</v>
      </c>
      <c r="S104" t="s">
        <v>109</v>
      </c>
      <c r="T104" t="s">
        <v>544</v>
      </c>
      <c r="U104" t="s">
        <v>3108</v>
      </c>
      <c r="W104" t="s">
        <v>3353</v>
      </c>
      <c r="X104" t="s">
        <v>186</v>
      </c>
      <c r="Y104" t="s">
        <v>709</v>
      </c>
      <c r="Z104" t="s">
        <v>109</v>
      </c>
      <c r="AA104" t="s">
        <v>329</v>
      </c>
      <c r="AB104" t="s">
        <v>3298</v>
      </c>
    </row>
    <row r="105" spans="1:28">
      <c r="A105" t="s">
        <v>3339</v>
      </c>
      <c r="B105" t="s">
        <v>1243</v>
      </c>
      <c r="C105" t="s">
        <v>542</v>
      </c>
      <c r="D105" s="1">
        <v>1194.569951856</v>
      </c>
      <c r="E105">
        <v>0.5</v>
      </c>
      <c r="F105" s="22">
        <v>86.774515440000002</v>
      </c>
      <c r="G105" s="22"/>
      <c r="H105" s="22"/>
      <c r="I105" s="22"/>
      <c r="J105" s="22">
        <v>3</v>
      </c>
      <c r="K105" t="s">
        <v>737</v>
      </c>
      <c r="L105" t="s">
        <v>40</v>
      </c>
      <c r="M105">
        <v>0.28793047184132498</v>
      </c>
      <c r="N105" t="s">
        <v>2808</v>
      </c>
      <c r="P105" t="s">
        <v>3340</v>
      </c>
      <c r="Q105" t="s">
        <v>170</v>
      </c>
      <c r="R105" t="s">
        <v>712</v>
      </c>
      <c r="S105" t="s">
        <v>109</v>
      </c>
      <c r="T105" t="s">
        <v>544</v>
      </c>
      <c r="U105" t="s">
        <v>3102</v>
      </c>
      <c r="W105" t="s">
        <v>3353</v>
      </c>
      <c r="X105" t="s">
        <v>186</v>
      </c>
      <c r="Y105" t="s">
        <v>711</v>
      </c>
      <c r="Z105" t="s">
        <v>109</v>
      </c>
      <c r="AA105" t="s">
        <v>329</v>
      </c>
      <c r="AB105" t="s">
        <v>3299</v>
      </c>
    </row>
    <row r="106" spans="1:28">
      <c r="A106" t="s">
        <v>3339</v>
      </c>
      <c r="B106" t="s">
        <v>1243</v>
      </c>
      <c r="C106" t="s">
        <v>547</v>
      </c>
      <c r="D106" s="1">
        <v>1926.2213718263999</v>
      </c>
      <c r="E106">
        <v>0.5</v>
      </c>
      <c r="F106" s="22"/>
      <c r="G106" s="22">
        <v>86.774515440000002</v>
      </c>
      <c r="H106" s="22"/>
      <c r="I106" s="22"/>
      <c r="J106" s="22">
        <v>3</v>
      </c>
      <c r="K106" t="s">
        <v>737</v>
      </c>
      <c r="N106" t="s">
        <v>2808</v>
      </c>
      <c r="P106" t="s">
        <v>3340</v>
      </c>
      <c r="Q106" t="s">
        <v>170</v>
      </c>
      <c r="R106" t="s">
        <v>714</v>
      </c>
      <c r="S106" t="s">
        <v>109</v>
      </c>
      <c r="T106" t="s">
        <v>544</v>
      </c>
      <c r="U106" t="s">
        <v>3092</v>
      </c>
      <c r="W106" t="s">
        <v>3353</v>
      </c>
      <c r="X106" t="s">
        <v>186</v>
      </c>
      <c r="Y106" t="s">
        <v>713</v>
      </c>
      <c r="Z106" t="s">
        <v>109</v>
      </c>
      <c r="AA106" t="s">
        <v>329</v>
      </c>
      <c r="AB106" t="s">
        <v>3300</v>
      </c>
    </row>
    <row r="107" spans="1:28">
      <c r="A107" t="s">
        <v>3339</v>
      </c>
      <c r="B107" t="s">
        <v>1243</v>
      </c>
      <c r="C107" t="s">
        <v>549</v>
      </c>
      <c r="D107" s="1">
        <v>2074.2293613624001</v>
      </c>
      <c r="E107">
        <v>0.5</v>
      </c>
      <c r="F107" s="22"/>
      <c r="G107" s="22"/>
      <c r="H107" s="22">
        <v>86.774515440000002</v>
      </c>
      <c r="I107" s="22"/>
      <c r="J107" s="22">
        <v>3</v>
      </c>
      <c r="K107" t="s">
        <v>737</v>
      </c>
      <c r="N107" t="s">
        <v>2808</v>
      </c>
      <c r="P107" t="s">
        <v>3340</v>
      </c>
      <c r="Q107" t="s">
        <v>170</v>
      </c>
      <c r="R107" t="s">
        <v>717</v>
      </c>
      <c r="S107" t="s">
        <v>109</v>
      </c>
      <c r="T107" t="s">
        <v>544</v>
      </c>
      <c r="U107" t="s">
        <v>3086</v>
      </c>
      <c r="W107" t="s">
        <v>3353</v>
      </c>
      <c r="X107" t="s">
        <v>186</v>
      </c>
      <c r="Y107" t="s">
        <v>715</v>
      </c>
      <c r="Z107" t="s">
        <v>109</v>
      </c>
      <c r="AA107" t="s">
        <v>329</v>
      </c>
      <c r="AB107" t="s">
        <v>3301</v>
      </c>
    </row>
    <row r="108" spans="1:28">
      <c r="A108" t="s">
        <v>3339</v>
      </c>
      <c r="B108" t="s">
        <v>1254</v>
      </c>
      <c r="C108" t="s">
        <v>3332</v>
      </c>
      <c r="D108" s="1">
        <v>5624.5280621279999</v>
      </c>
      <c r="E108">
        <v>1.5</v>
      </c>
      <c r="F108" s="22"/>
      <c r="G108" s="22"/>
      <c r="H108" s="22"/>
      <c r="I108" s="22">
        <v>138.32497559999999</v>
      </c>
      <c r="J108" s="22">
        <v>3</v>
      </c>
      <c r="K108" t="s">
        <v>737</v>
      </c>
      <c r="N108" t="s">
        <v>2808</v>
      </c>
      <c r="P108" t="s">
        <v>3340</v>
      </c>
      <c r="Q108" t="s">
        <v>170</v>
      </c>
      <c r="R108" t="s">
        <v>718</v>
      </c>
      <c r="S108" t="s">
        <v>109</v>
      </c>
      <c r="T108" t="s">
        <v>544</v>
      </c>
      <c r="U108" t="s">
        <v>3087</v>
      </c>
      <c r="W108" t="s">
        <v>3353</v>
      </c>
      <c r="X108" t="s">
        <v>186</v>
      </c>
      <c r="Y108" t="s">
        <v>716</v>
      </c>
      <c r="Z108" t="s">
        <v>109</v>
      </c>
      <c r="AA108" t="s">
        <v>329</v>
      </c>
      <c r="AB108" t="s">
        <v>3302</v>
      </c>
    </row>
    <row r="109" spans="1:28">
      <c r="A109" t="s">
        <v>3339</v>
      </c>
      <c r="B109" t="s">
        <v>1254</v>
      </c>
      <c r="C109" t="s">
        <v>542</v>
      </c>
      <c r="D109" s="1">
        <v>1581.5022960240001</v>
      </c>
      <c r="E109">
        <v>1.5</v>
      </c>
      <c r="F109" s="22">
        <v>124.917678</v>
      </c>
      <c r="G109" s="22"/>
      <c r="H109" s="22"/>
      <c r="I109" s="22"/>
      <c r="J109" s="22">
        <v>3</v>
      </c>
      <c r="K109" t="s">
        <v>737</v>
      </c>
      <c r="L109" t="s">
        <v>40</v>
      </c>
      <c r="M109">
        <v>0.28793047184132498</v>
      </c>
      <c r="N109" t="s">
        <v>2808</v>
      </c>
      <c r="P109" t="s">
        <v>3340</v>
      </c>
      <c r="Q109" t="s">
        <v>170</v>
      </c>
      <c r="R109" t="s">
        <v>1328</v>
      </c>
      <c r="S109" t="s">
        <v>109</v>
      </c>
      <c r="T109" t="s">
        <v>544</v>
      </c>
      <c r="U109" t="s">
        <v>3196</v>
      </c>
      <c r="W109" t="s">
        <v>2815</v>
      </c>
      <c r="X109" t="s">
        <v>186</v>
      </c>
      <c r="Y109" t="s">
        <v>756</v>
      </c>
      <c r="Z109" t="s">
        <v>109</v>
      </c>
      <c r="AA109" t="s">
        <v>329</v>
      </c>
      <c r="AB109" t="s">
        <v>3322</v>
      </c>
    </row>
    <row r="110" spans="1:28">
      <c r="A110" t="s">
        <v>3339</v>
      </c>
      <c r="B110" t="s">
        <v>1254</v>
      </c>
      <c r="C110" t="s">
        <v>547</v>
      </c>
      <c r="D110" s="1">
        <v>4786.7618580239996</v>
      </c>
      <c r="E110">
        <v>1.5</v>
      </c>
      <c r="F110" s="22"/>
      <c r="G110" s="22">
        <v>138.32497559999999</v>
      </c>
      <c r="H110" s="22"/>
      <c r="I110" s="22"/>
      <c r="J110" s="22">
        <v>3</v>
      </c>
      <c r="K110" t="s">
        <v>737</v>
      </c>
      <c r="N110" t="s">
        <v>2808</v>
      </c>
      <c r="P110" t="s">
        <v>3340</v>
      </c>
      <c r="Q110" t="s">
        <v>170</v>
      </c>
      <c r="R110" t="s">
        <v>724</v>
      </c>
      <c r="S110" t="s">
        <v>109</v>
      </c>
      <c r="T110" t="s">
        <v>544</v>
      </c>
      <c r="U110" t="s">
        <v>3097</v>
      </c>
      <c r="W110" t="s">
        <v>3354</v>
      </c>
      <c r="X110" t="s">
        <v>186</v>
      </c>
      <c r="Y110" t="s">
        <v>720</v>
      </c>
      <c r="Z110" t="s">
        <v>109</v>
      </c>
      <c r="AA110" t="s">
        <v>329</v>
      </c>
      <c r="AB110" t="s">
        <v>3304</v>
      </c>
    </row>
    <row r="111" spans="1:28">
      <c r="A111" t="s">
        <v>3339</v>
      </c>
      <c r="B111" t="s">
        <v>1254</v>
      </c>
      <c r="C111" t="s">
        <v>549</v>
      </c>
      <c r="D111" s="1">
        <v>5593.4614371839998</v>
      </c>
      <c r="E111">
        <v>1.5</v>
      </c>
      <c r="F111" s="22"/>
      <c r="G111" s="22"/>
      <c r="H111" s="22">
        <v>138.32497559999999</v>
      </c>
      <c r="I111" s="22"/>
      <c r="J111" s="22">
        <v>3</v>
      </c>
      <c r="K111" t="s">
        <v>737</v>
      </c>
      <c r="N111" t="s">
        <v>2808</v>
      </c>
      <c r="P111" t="s">
        <v>3340</v>
      </c>
      <c r="Q111" t="s">
        <v>170</v>
      </c>
      <c r="R111" t="s">
        <v>3366</v>
      </c>
      <c r="S111" t="s">
        <v>109</v>
      </c>
      <c r="T111" t="s">
        <v>544</v>
      </c>
      <c r="U111" t="s">
        <v>3370</v>
      </c>
      <c r="W111" t="s">
        <v>3354</v>
      </c>
      <c r="X111" t="s">
        <v>186</v>
      </c>
      <c r="Y111" t="s">
        <v>723</v>
      </c>
      <c r="Z111" t="s">
        <v>109</v>
      </c>
      <c r="AA111" t="s">
        <v>329</v>
      </c>
      <c r="AB111" t="s">
        <v>3306</v>
      </c>
    </row>
    <row r="112" spans="1:28">
      <c r="A112" t="s">
        <v>3339</v>
      </c>
      <c r="B112" t="s">
        <v>1267</v>
      </c>
      <c r="C112" t="s">
        <v>3332</v>
      </c>
      <c r="D112" s="1">
        <v>7346.4863902079996</v>
      </c>
      <c r="E112">
        <v>2.5</v>
      </c>
      <c r="F112" s="22"/>
      <c r="G112" s="22"/>
      <c r="H112" s="22"/>
      <c r="I112" s="22">
        <v>239.23578359999999</v>
      </c>
      <c r="J112" s="22">
        <v>3</v>
      </c>
      <c r="K112" t="s">
        <v>737</v>
      </c>
      <c r="N112" t="s">
        <v>2808</v>
      </c>
      <c r="P112" t="s">
        <v>3340</v>
      </c>
      <c r="Q112" t="s">
        <v>170</v>
      </c>
      <c r="R112" t="s">
        <v>589</v>
      </c>
      <c r="S112" t="s">
        <v>109</v>
      </c>
      <c r="T112" t="s">
        <v>544</v>
      </c>
      <c r="U112" t="s">
        <v>3088</v>
      </c>
      <c r="W112" t="s">
        <v>3354</v>
      </c>
      <c r="X112" t="s">
        <v>186</v>
      </c>
      <c r="Y112" t="s">
        <v>725</v>
      </c>
      <c r="Z112" t="s">
        <v>109</v>
      </c>
      <c r="AA112" t="s">
        <v>329</v>
      </c>
      <c r="AB112" t="s">
        <v>3307</v>
      </c>
    </row>
    <row r="113" spans="1:28">
      <c r="A113" t="s">
        <v>3339</v>
      </c>
      <c r="B113" t="s">
        <v>1267</v>
      </c>
      <c r="C113" t="s">
        <v>542</v>
      </c>
      <c r="D113" s="1">
        <v>2439.7905504</v>
      </c>
      <c r="E113">
        <v>2.5</v>
      </c>
      <c r="F113" s="22">
        <v>239.23578359999999</v>
      </c>
      <c r="G113" s="22"/>
      <c r="H113" s="22"/>
      <c r="I113" s="22"/>
      <c r="J113" s="22">
        <v>3</v>
      </c>
      <c r="K113" t="s">
        <v>737</v>
      </c>
      <c r="L113" t="s">
        <v>40</v>
      </c>
      <c r="M113">
        <v>0.28793047184132498</v>
      </c>
      <c r="N113" t="s">
        <v>2808</v>
      </c>
      <c r="P113" t="s">
        <v>3340</v>
      </c>
      <c r="Q113" t="s">
        <v>170</v>
      </c>
      <c r="R113" t="s">
        <v>728</v>
      </c>
      <c r="S113" t="s">
        <v>109</v>
      </c>
      <c r="T113" t="s">
        <v>544</v>
      </c>
      <c r="U113" t="s">
        <v>3089</v>
      </c>
      <c r="W113" t="s">
        <v>3354</v>
      </c>
      <c r="X113" t="s">
        <v>186</v>
      </c>
      <c r="Y113" t="s">
        <v>726</v>
      </c>
      <c r="Z113" t="s">
        <v>109</v>
      </c>
      <c r="AA113" t="s">
        <v>329</v>
      </c>
      <c r="AB113" t="s">
        <v>3308</v>
      </c>
    </row>
    <row r="114" spans="1:28">
      <c r="A114" t="s">
        <v>3339</v>
      </c>
      <c r="B114" t="s">
        <v>1267</v>
      </c>
      <c r="C114" t="s">
        <v>547</v>
      </c>
      <c r="D114" s="1">
        <v>5340.6605483760004</v>
      </c>
      <c r="E114">
        <v>2.5</v>
      </c>
      <c r="F114" s="22"/>
      <c r="G114" s="22">
        <v>239.23578359999999</v>
      </c>
      <c r="H114" s="22"/>
      <c r="I114" s="22"/>
      <c r="J114" s="22">
        <v>3</v>
      </c>
      <c r="K114" t="s">
        <v>737</v>
      </c>
      <c r="N114" t="s">
        <v>2808</v>
      </c>
      <c r="P114" t="s">
        <v>3340</v>
      </c>
      <c r="Q114" t="s">
        <v>170</v>
      </c>
      <c r="R114" t="s">
        <v>730</v>
      </c>
      <c r="S114" t="s">
        <v>109</v>
      </c>
      <c r="T114" t="s">
        <v>544</v>
      </c>
      <c r="U114" t="s">
        <v>3090</v>
      </c>
      <c r="W114" t="s">
        <v>3354</v>
      </c>
      <c r="X114" t="s">
        <v>186</v>
      </c>
      <c r="Y114" t="s">
        <v>727</v>
      </c>
      <c r="Z114" t="s">
        <v>109</v>
      </c>
      <c r="AA114" t="s">
        <v>329</v>
      </c>
      <c r="AB114" t="s">
        <v>3309</v>
      </c>
    </row>
    <row r="115" spans="1:28">
      <c r="A115" t="s">
        <v>3339</v>
      </c>
      <c r="B115" t="s">
        <v>1267</v>
      </c>
      <c r="C115" t="s">
        <v>549</v>
      </c>
      <c r="D115" s="1">
        <v>7321.9254245040001</v>
      </c>
      <c r="E115">
        <v>2.5</v>
      </c>
      <c r="F115" s="22"/>
      <c r="G115" s="22"/>
      <c r="H115" s="22">
        <v>239.23578359999999</v>
      </c>
      <c r="I115" s="22"/>
      <c r="J115" s="22">
        <v>3</v>
      </c>
      <c r="K115" t="s">
        <v>737</v>
      </c>
      <c r="N115" t="s">
        <v>2808</v>
      </c>
      <c r="P115" t="s">
        <v>3340</v>
      </c>
      <c r="Q115" t="s">
        <v>170</v>
      </c>
      <c r="R115" t="s">
        <v>734</v>
      </c>
      <c r="S115" t="s">
        <v>109</v>
      </c>
      <c r="T115" t="s">
        <v>544</v>
      </c>
      <c r="U115" t="s">
        <v>3108</v>
      </c>
      <c r="W115" t="s">
        <v>3354</v>
      </c>
      <c r="X115" t="s">
        <v>186</v>
      </c>
      <c r="Y115" t="s">
        <v>729</v>
      </c>
      <c r="Z115" t="s">
        <v>109</v>
      </c>
      <c r="AA115" t="s">
        <v>329</v>
      </c>
      <c r="AB115" t="s">
        <v>3310</v>
      </c>
    </row>
    <row r="116" spans="1:28">
      <c r="A116" t="s">
        <v>3339</v>
      </c>
      <c r="B116" t="s">
        <v>1278</v>
      </c>
      <c r="C116" t="s">
        <v>3332</v>
      </c>
      <c r="D116" s="1">
        <v>1362.2835895174601</v>
      </c>
      <c r="E116">
        <v>3.5</v>
      </c>
      <c r="F116" s="22"/>
      <c r="G116" s="22"/>
      <c r="H116" s="22"/>
      <c r="I116" s="22">
        <v>82.848334800000003</v>
      </c>
      <c r="J116" s="22">
        <v>3</v>
      </c>
      <c r="K116" t="s">
        <v>737</v>
      </c>
      <c r="N116" t="s">
        <v>2808</v>
      </c>
      <c r="P116" t="s">
        <v>3340</v>
      </c>
      <c r="Q116" t="s">
        <v>170</v>
      </c>
      <c r="R116" t="s">
        <v>736</v>
      </c>
      <c r="S116" t="s">
        <v>109</v>
      </c>
      <c r="T116" t="s">
        <v>544</v>
      </c>
      <c r="U116" t="s">
        <v>3092</v>
      </c>
      <c r="W116" t="s">
        <v>3354</v>
      </c>
      <c r="X116" t="s">
        <v>186</v>
      </c>
      <c r="Y116" t="s">
        <v>732</v>
      </c>
      <c r="Z116" t="s">
        <v>109</v>
      </c>
      <c r="AA116" t="s">
        <v>329</v>
      </c>
      <c r="AB116" t="s">
        <v>3312</v>
      </c>
    </row>
    <row r="117" spans="1:28">
      <c r="A117" t="s">
        <v>3339</v>
      </c>
      <c r="B117" t="s">
        <v>1278</v>
      </c>
      <c r="C117" t="s">
        <v>542</v>
      </c>
      <c r="D117" s="1">
        <v>894.82486607999999</v>
      </c>
      <c r="E117">
        <v>3.5</v>
      </c>
      <c r="F117" s="22">
        <v>82.848334800000003</v>
      </c>
      <c r="G117" s="22"/>
      <c r="H117" s="22"/>
      <c r="I117" s="22"/>
      <c r="J117" s="22">
        <v>3</v>
      </c>
      <c r="K117" t="s">
        <v>737</v>
      </c>
      <c r="L117" t="s">
        <v>40</v>
      </c>
      <c r="M117">
        <v>0.28793047184132498</v>
      </c>
      <c r="N117" t="s">
        <v>2808</v>
      </c>
      <c r="P117" t="s">
        <v>3340</v>
      </c>
      <c r="Q117" t="s">
        <v>170</v>
      </c>
      <c r="R117" t="s">
        <v>738</v>
      </c>
      <c r="S117" t="s">
        <v>109</v>
      </c>
      <c r="T117" t="s">
        <v>544</v>
      </c>
      <c r="U117" t="s">
        <v>3106</v>
      </c>
      <c r="W117" t="s">
        <v>3354</v>
      </c>
      <c r="X117" t="s">
        <v>186</v>
      </c>
      <c r="Y117" t="s">
        <v>733</v>
      </c>
      <c r="Z117" t="s">
        <v>109</v>
      </c>
      <c r="AA117" t="s">
        <v>329</v>
      </c>
      <c r="AB117" t="s">
        <v>3313</v>
      </c>
    </row>
    <row r="118" spans="1:28">
      <c r="A118" t="s">
        <v>3339</v>
      </c>
      <c r="B118" t="s">
        <v>1278</v>
      </c>
      <c r="C118" t="s">
        <v>547</v>
      </c>
      <c r="D118" s="1">
        <v>1362.2835879776401</v>
      </c>
      <c r="E118">
        <v>3.5</v>
      </c>
      <c r="F118" s="22"/>
      <c r="G118" s="22">
        <v>82.848334800000003</v>
      </c>
      <c r="H118" s="22"/>
      <c r="I118" s="22"/>
      <c r="J118" s="22">
        <v>3</v>
      </c>
      <c r="K118" t="s">
        <v>737</v>
      </c>
      <c r="N118" t="s">
        <v>2808</v>
      </c>
      <c r="P118" t="s">
        <v>3340</v>
      </c>
      <c r="Q118" t="s">
        <v>170</v>
      </c>
      <c r="R118" t="s">
        <v>742</v>
      </c>
      <c r="S118" t="s">
        <v>109</v>
      </c>
      <c r="T118" t="s">
        <v>544</v>
      </c>
      <c r="U118" t="s">
        <v>3086</v>
      </c>
      <c r="W118" t="s">
        <v>3354</v>
      </c>
      <c r="X118" t="s">
        <v>186</v>
      </c>
      <c r="Y118" t="s">
        <v>735</v>
      </c>
      <c r="Z118" t="s">
        <v>109</v>
      </c>
      <c r="AA118" t="s">
        <v>329</v>
      </c>
      <c r="AB118" t="s">
        <v>3314</v>
      </c>
    </row>
    <row r="119" spans="1:28">
      <c r="A119" t="s">
        <v>3339</v>
      </c>
      <c r="B119" t="s">
        <v>1278</v>
      </c>
      <c r="C119" t="s">
        <v>549</v>
      </c>
      <c r="D119" s="1">
        <v>1362.2835895174601</v>
      </c>
      <c r="E119">
        <v>3.5</v>
      </c>
      <c r="F119" s="22"/>
      <c r="G119" s="22"/>
      <c r="H119" s="22">
        <v>82.848334800000003</v>
      </c>
      <c r="I119" s="22"/>
      <c r="J119" s="22">
        <v>3</v>
      </c>
      <c r="K119" t="s">
        <v>737</v>
      </c>
      <c r="N119" t="s">
        <v>2808</v>
      </c>
      <c r="P119" t="s">
        <v>3340</v>
      </c>
      <c r="Q119" t="s">
        <v>170</v>
      </c>
      <c r="R119" t="s">
        <v>744</v>
      </c>
      <c r="S119" t="s">
        <v>109</v>
      </c>
      <c r="T119" t="s">
        <v>544</v>
      </c>
      <c r="U119" t="s">
        <v>3087</v>
      </c>
      <c r="W119" t="s">
        <v>3354</v>
      </c>
      <c r="X119" t="s">
        <v>186</v>
      </c>
      <c r="Y119" t="s">
        <v>739</v>
      </c>
      <c r="Z119" t="s">
        <v>109</v>
      </c>
      <c r="AA119" t="s">
        <v>329</v>
      </c>
      <c r="AB119" t="s">
        <v>3316</v>
      </c>
    </row>
    <row r="120" spans="1:28">
      <c r="A120" t="s">
        <v>3339</v>
      </c>
      <c r="B120" t="s">
        <v>1291</v>
      </c>
      <c r="C120" t="s">
        <v>3332</v>
      </c>
      <c r="D120" s="1">
        <v>3280.4083053119998</v>
      </c>
      <c r="E120">
        <v>4.5</v>
      </c>
      <c r="F120" s="22"/>
      <c r="G120" s="22"/>
      <c r="H120" s="22"/>
      <c r="I120" s="22">
        <v>76.965695519999997</v>
      </c>
      <c r="J120" s="22">
        <v>3</v>
      </c>
      <c r="K120" t="s">
        <v>737</v>
      </c>
      <c r="N120" t="s">
        <v>2808</v>
      </c>
      <c r="P120" t="s">
        <v>3340</v>
      </c>
      <c r="Q120" t="s">
        <v>170</v>
      </c>
      <c r="R120" t="s">
        <v>747</v>
      </c>
      <c r="S120" t="s">
        <v>109</v>
      </c>
      <c r="T120" t="s">
        <v>544</v>
      </c>
      <c r="U120" t="s">
        <v>3103</v>
      </c>
      <c r="W120" t="s">
        <v>3354</v>
      </c>
      <c r="X120" t="s">
        <v>186</v>
      </c>
      <c r="Y120" t="s">
        <v>741</v>
      </c>
      <c r="Z120" t="s">
        <v>109</v>
      </c>
      <c r="AA120" t="s">
        <v>329</v>
      </c>
      <c r="AB120" t="s">
        <v>3317</v>
      </c>
    </row>
    <row r="121" spans="1:28">
      <c r="A121" t="s">
        <v>3339</v>
      </c>
      <c r="B121" t="s">
        <v>1291</v>
      </c>
      <c r="C121" t="s">
        <v>542</v>
      </c>
      <c r="D121" s="1">
        <v>743.272322712</v>
      </c>
      <c r="E121">
        <v>4.5</v>
      </c>
      <c r="F121" s="22">
        <v>76.965695519999997</v>
      </c>
      <c r="G121" s="22"/>
      <c r="H121" s="22"/>
      <c r="I121" s="22"/>
      <c r="J121" s="22">
        <v>3</v>
      </c>
      <c r="K121" t="s">
        <v>737</v>
      </c>
      <c r="L121" t="s">
        <v>40</v>
      </c>
      <c r="M121">
        <v>0.28793047184132498</v>
      </c>
      <c r="N121" t="s">
        <v>2808</v>
      </c>
      <c r="P121" t="s">
        <v>3340</v>
      </c>
      <c r="Q121" t="s">
        <v>170</v>
      </c>
      <c r="R121" t="s">
        <v>749</v>
      </c>
      <c r="S121" t="s">
        <v>109</v>
      </c>
      <c r="T121" t="s">
        <v>544</v>
      </c>
      <c r="U121" t="s">
        <v>3104</v>
      </c>
      <c r="W121" t="s">
        <v>3355</v>
      </c>
      <c r="X121" t="s">
        <v>186</v>
      </c>
      <c r="Y121" t="s">
        <v>667</v>
      </c>
      <c r="Z121" t="s">
        <v>109</v>
      </c>
      <c r="AA121" t="s">
        <v>329</v>
      </c>
      <c r="AB121" t="s">
        <v>3269</v>
      </c>
    </row>
    <row r="122" spans="1:28">
      <c r="A122" t="s">
        <v>3339</v>
      </c>
      <c r="B122" t="s">
        <v>1291</v>
      </c>
      <c r="C122" t="s">
        <v>547</v>
      </c>
      <c r="D122" s="1">
        <v>2627.4610015439998</v>
      </c>
      <c r="E122">
        <v>4.5</v>
      </c>
      <c r="F122" s="22"/>
      <c r="G122" s="22">
        <v>76.965695519999997</v>
      </c>
      <c r="H122" s="22"/>
      <c r="I122" s="22"/>
      <c r="J122" s="22">
        <v>3</v>
      </c>
      <c r="K122" t="s">
        <v>737</v>
      </c>
      <c r="N122" t="s">
        <v>2808</v>
      </c>
      <c r="P122" t="s">
        <v>3340</v>
      </c>
      <c r="Q122" t="s">
        <v>170</v>
      </c>
      <c r="R122" t="s">
        <v>1338</v>
      </c>
      <c r="S122" t="s">
        <v>109</v>
      </c>
      <c r="T122" t="s">
        <v>544</v>
      </c>
      <c r="U122" t="s">
        <v>3196</v>
      </c>
      <c r="W122" t="s">
        <v>3355</v>
      </c>
      <c r="X122" t="s">
        <v>186</v>
      </c>
      <c r="Y122" t="s">
        <v>675</v>
      </c>
      <c r="Z122" t="s">
        <v>109</v>
      </c>
      <c r="AA122" t="s">
        <v>329</v>
      </c>
      <c r="AB122" t="s">
        <v>3270</v>
      </c>
    </row>
    <row r="123" spans="1:28">
      <c r="A123" t="s">
        <v>3339</v>
      </c>
      <c r="B123" t="s">
        <v>1291</v>
      </c>
      <c r="C123" t="s">
        <v>549</v>
      </c>
      <c r="D123" s="1">
        <v>3276.234736632</v>
      </c>
      <c r="E123">
        <v>4.5</v>
      </c>
      <c r="F123" s="22"/>
      <c r="G123" s="22"/>
      <c r="H123" s="22">
        <v>76.965695519999997</v>
      </c>
      <c r="I123" s="22"/>
      <c r="J123" s="22">
        <v>3</v>
      </c>
      <c r="K123" t="s">
        <v>737</v>
      </c>
      <c r="N123" t="s">
        <v>2808</v>
      </c>
      <c r="P123" t="s">
        <v>3340</v>
      </c>
      <c r="Q123" t="s">
        <v>170</v>
      </c>
      <c r="R123" t="s">
        <v>753</v>
      </c>
      <c r="S123" t="s">
        <v>109</v>
      </c>
      <c r="T123" t="s">
        <v>544</v>
      </c>
      <c r="U123" t="s">
        <v>3097</v>
      </c>
      <c r="W123" t="s">
        <v>201</v>
      </c>
      <c r="X123" t="s">
        <v>186</v>
      </c>
      <c r="Y123" t="s">
        <v>760</v>
      </c>
      <c r="Z123" t="s">
        <v>109</v>
      </c>
      <c r="AA123" t="s">
        <v>329</v>
      </c>
      <c r="AB123" t="s">
        <v>3324</v>
      </c>
    </row>
    <row r="124" spans="1:28">
      <c r="A124" t="s">
        <v>3339</v>
      </c>
      <c r="B124" t="s">
        <v>1302</v>
      </c>
      <c r="C124" t="s">
        <v>3332</v>
      </c>
      <c r="D124" s="1">
        <v>4257.2606545775798</v>
      </c>
      <c r="E124">
        <v>5.5</v>
      </c>
      <c r="F124" s="22"/>
      <c r="G124" s="22"/>
      <c r="H124" s="22"/>
      <c r="I124" s="22">
        <v>209.10485856</v>
      </c>
      <c r="J124" s="22">
        <v>3</v>
      </c>
      <c r="K124" t="s">
        <v>737</v>
      </c>
      <c r="N124" t="s">
        <v>2808</v>
      </c>
      <c r="P124" t="s">
        <v>3340</v>
      </c>
      <c r="Q124" t="s">
        <v>170</v>
      </c>
      <c r="R124" t="s">
        <v>3368</v>
      </c>
      <c r="S124" t="s">
        <v>109</v>
      </c>
      <c r="T124" t="s">
        <v>544</v>
      </c>
      <c r="U124" t="s">
        <v>3370</v>
      </c>
      <c r="W124" t="s">
        <v>3356</v>
      </c>
      <c r="X124" t="s">
        <v>186</v>
      </c>
      <c r="Y124" t="s">
        <v>722</v>
      </c>
      <c r="Z124" t="s">
        <v>109</v>
      </c>
      <c r="AA124" t="s">
        <v>329</v>
      </c>
      <c r="AB124" t="s">
        <v>3305</v>
      </c>
    </row>
    <row r="125" spans="1:28">
      <c r="A125" t="s">
        <v>3339</v>
      </c>
      <c r="B125" t="s">
        <v>1302</v>
      </c>
      <c r="C125" t="s">
        <v>542</v>
      </c>
      <c r="D125" s="1">
        <v>191.066345721576</v>
      </c>
      <c r="E125">
        <v>5.5</v>
      </c>
      <c r="F125" s="22">
        <v>50.972373599999997</v>
      </c>
      <c r="G125" s="22"/>
      <c r="H125" s="22"/>
      <c r="I125" s="22"/>
      <c r="J125" s="22">
        <v>3</v>
      </c>
      <c r="K125" t="s">
        <v>737</v>
      </c>
      <c r="L125" t="s">
        <v>40</v>
      </c>
      <c r="M125">
        <v>0.28793047184132498</v>
      </c>
      <c r="N125" t="s">
        <v>2808</v>
      </c>
      <c r="P125" t="s">
        <v>3340</v>
      </c>
      <c r="Q125" t="s">
        <v>170</v>
      </c>
      <c r="R125" t="s">
        <v>593</v>
      </c>
      <c r="S125" t="s">
        <v>109</v>
      </c>
      <c r="T125" t="s">
        <v>544</v>
      </c>
      <c r="U125" t="s">
        <v>3088</v>
      </c>
      <c r="W125" t="s">
        <v>3357</v>
      </c>
      <c r="X125" t="s">
        <v>186</v>
      </c>
      <c r="Y125" t="s">
        <v>600</v>
      </c>
      <c r="Z125" t="s">
        <v>109</v>
      </c>
      <c r="AA125" t="s">
        <v>329</v>
      </c>
      <c r="AB125" t="s">
        <v>3234</v>
      </c>
    </row>
    <row r="126" spans="1:28">
      <c r="A126" t="s">
        <v>3339</v>
      </c>
      <c r="B126" t="s">
        <v>1302</v>
      </c>
      <c r="C126" t="s">
        <v>547</v>
      </c>
      <c r="D126" s="1">
        <v>3615.6743380415801</v>
      </c>
      <c r="E126">
        <v>5.5</v>
      </c>
      <c r="F126" s="22"/>
      <c r="G126" s="22">
        <v>209.10485856</v>
      </c>
      <c r="H126" s="22"/>
      <c r="I126" s="22"/>
      <c r="J126" s="22">
        <v>3</v>
      </c>
      <c r="K126" t="s">
        <v>737</v>
      </c>
      <c r="N126" t="s">
        <v>2808</v>
      </c>
      <c r="P126" t="s">
        <v>3340</v>
      </c>
      <c r="Q126" t="s">
        <v>170</v>
      </c>
      <c r="R126" t="s">
        <v>740</v>
      </c>
      <c r="S126" t="s">
        <v>109</v>
      </c>
      <c r="T126" t="s">
        <v>544</v>
      </c>
      <c r="U126" t="s">
        <v>3089</v>
      </c>
      <c r="W126" t="s">
        <v>3358</v>
      </c>
      <c r="X126" t="s">
        <v>186</v>
      </c>
      <c r="Y126" t="s">
        <v>656</v>
      </c>
      <c r="Z126" t="s">
        <v>109</v>
      </c>
      <c r="AA126" t="s">
        <v>329</v>
      </c>
      <c r="AB126" t="s">
        <v>3327</v>
      </c>
    </row>
    <row r="127" spans="1:28">
      <c r="A127" t="s">
        <v>3339</v>
      </c>
      <c r="B127" t="s">
        <v>1302</v>
      </c>
      <c r="C127" t="s">
        <v>549</v>
      </c>
      <c r="D127" s="1">
        <v>4251.2012847935803</v>
      </c>
      <c r="E127">
        <v>5.5</v>
      </c>
      <c r="F127" s="22"/>
      <c r="G127" s="22"/>
      <c r="H127" s="22">
        <v>209.10485856</v>
      </c>
      <c r="I127" s="22"/>
      <c r="J127" s="22">
        <v>3</v>
      </c>
      <c r="K127" t="s">
        <v>737</v>
      </c>
      <c r="N127" t="s">
        <v>2808</v>
      </c>
      <c r="P127" t="s">
        <v>3340</v>
      </c>
      <c r="Q127" t="s">
        <v>170</v>
      </c>
      <c r="R127" t="s">
        <v>759</v>
      </c>
      <c r="S127" t="s">
        <v>109</v>
      </c>
      <c r="T127" t="s">
        <v>544</v>
      </c>
      <c r="U127" t="s">
        <v>3090</v>
      </c>
      <c r="W127" t="s">
        <v>3359</v>
      </c>
      <c r="X127" t="s">
        <v>186</v>
      </c>
      <c r="Y127" t="s">
        <v>755</v>
      </c>
      <c r="Z127" t="s">
        <v>109</v>
      </c>
      <c r="AA127" t="s">
        <v>329</v>
      </c>
      <c r="AB127" t="s">
        <v>3321</v>
      </c>
    </row>
    <row r="128" spans="1:28">
      <c r="A128" t="s">
        <v>3339</v>
      </c>
      <c r="B128" t="s">
        <v>1315</v>
      </c>
      <c r="C128" t="s">
        <v>3332</v>
      </c>
      <c r="D128" s="1">
        <v>8204.9388012719992</v>
      </c>
      <c r="E128">
        <v>6.5</v>
      </c>
      <c r="F128" s="22"/>
      <c r="G128" s="22"/>
      <c r="H128" s="22"/>
      <c r="I128" s="22">
        <v>216.54093119999999</v>
      </c>
      <c r="J128" s="22">
        <v>3</v>
      </c>
      <c r="K128" t="s">
        <v>737</v>
      </c>
      <c r="N128" t="s">
        <v>2808</v>
      </c>
      <c r="P128" t="s">
        <v>3340</v>
      </c>
      <c r="Q128" t="s">
        <v>170</v>
      </c>
      <c r="R128" t="s">
        <v>762</v>
      </c>
      <c r="S128" t="s">
        <v>109</v>
      </c>
      <c r="T128" t="s">
        <v>544</v>
      </c>
      <c r="U128" t="s">
        <v>3108</v>
      </c>
    </row>
    <row r="129" spans="1:21">
      <c r="A129" t="s">
        <v>3339</v>
      </c>
      <c r="B129" t="s">
        <v>1315</v>
      </c>
      <c r="C129" t="s">
        <v>542</v>
      </c>
      <c r="D129" s="1">
        <v>510.334950816</v>
      </c>
      <c r="E129">
        <v>6.5</v>
      </c>
      <c r="F129" s="22">
        <v>63.151642320000001</v>
      </c>
      <c r="G129" s="22"/>
      <c r="H129" s="22"/>
      <c r="I129" s="22"/>
      <c r="J129" s="22">
        <v>3</v>
      </c>
      <c r="K129" t="s">
        <v>737</v>
      </c>
      <c r="L129" t="s">
        <v>40</v>
      </c>
      <c r="M129">
        <v>0.28793047184132498</v>
      </c>
      <c r="N129" t="s">
        <v>2808</v>
      </c>
      <c r="P129" t="s">
        <v>3340</v>
      </c>
      <c r="Q129" t="s">
        <v>170</v>
      </c>
      <c r="R129" t="s">
        <v>765</v>
      </c>
      <c r="S129" t="s">
        <v>109</v>
      </c>
      <c r="T129" t="s">
        <v>544</v>
      </c>
      <c r="U129" t="s">
        <v>3092</v>
      </c>
    </row>
    <row r="130" spans="1:21">
      <c r="A130" t="s">
        <v>3339</v>
      </c>
      <c r="B130" t="s">
        <v>1315</v>
      </c>
      <c r="C130" t="s">
        <v>547</v>
      </c>
      <c r="D130" s="1">
        <v>7027.8730745760004</v>
      </c>
      <c r="E130">
        <v>6.5</v>
      </c>
      <c r="F130" s="22"/>
      <c r="G130" s="22">
        <v>216.54093119999999</v>
      </c>
      <c r="H130" s="22"/>
      <c r="I130" s="22"/>
      <c r="J130" s="22">
        <v>3</v>
      </c>
      <c r="K130" t="s">
        <v>737</v>
      </c>
      <c r="N130" t="s">
        <v>2808</v>
      </c>
      <c r="P130" t="s">
        <v>3340</v>
      </c>
      <c r="Q130" t="s">
        <v>170</v>
      </c>
      <c r="R130" t="s">
        <v>766</v>
      </c>
      <c r="S130" t="s">
        <v>109</v>
      </c>
      <c r="T130" t="s">
        <v>544</v>
      </c>
      <c r="U130" t="s">
        <v>3106</v>
      </c>
    </row>
    <row r="131" spans="1:21">
      <c r="A131" t="s">
        <v>3339</v>
      </c>
      <c r="B131" t="s">
        <v>1315</v>
      </c>
      <c r="C131" t="s">
        <v>549</v>
      </c>
      <c r="D131" s="1">
        <v>8181.6460200239999</v>
      </c>
      <c r="E131">
        <v>6.5</v>
      </c>
      <c r="F131" s="22"/>
      <c r="G131" s="22"/>
      <c r="H131" s="22">
        <v>216.54093119999999</v>
      </c>
      <c r="I131" s="22"/>
      <c r="J131" s="22">
        <v>3</v>
      </c>
      <c r="K131" t="s">
        <v>737</v>
      </c>
      <c r="N131" t="s">
        <v>2808</v>
      </c>
      <c r="P131" t="s">
        <v>3340</v>
      </c>
      <c r="Q131" t="s">
        <v>170</v>
      </c>
      <c r="R131" t="s">
        <v>767</v>
      </c>
      <c r="S131" t="s">
        <v>109</v>
      </c>
      <c r="T131" t="s">
        <v>544</v>
      </c>
      <c r="U131" t="s">
        <v>3086</v>
      </c>
    </row>
    <row r="132" spans="1:21">
      <c r="A132" t="s">
        <v>3339</v>
      </c>
      <c r="B132" t="s">
        <v>1325</v>
      </c>
      <c r="C132" t="s">
        <v>3332</v>
      </c>
      <c r="D132" s="1">
        <v>12640.127340167999</v>
      </c>
      <c r="E132">
        <v>7.5</v>
      </c>
      <c r="F132" s="22"/>
      <c r="G132" s="22"/>
      <c r="H132" s="22"/>
      <c r="I132" s="22">
        <v>293.25371855999998</v>
      </c>
      <c r="J132" s="22">
        <v>3</v>
      </c>
      <c r="K132" t="s">
        <v>737</v>
      </c>
      <c r="N132" t="s">
        <v>2808</v>
      </c>
      <c r="P132" t="s">
        <v>3340</v>
      </c>
      <c r="Q132" t="s">
        <v>170</v>
      </c>
      <c r="R132" t="s">
        <v>768</v>
      </c>
      <c r="S132" t="s">
        <v>109</v>
      </c>
      <c r="T132" t="s">
        <v>544</v>
      </c>
      <c r="U132" t="s">
        <v>3087</v>
      </c>
    </row>
    <row r="133" spans="1:21">
      <c r="A133" t="s">
        <v>3339</v>
      </c>
      <c r="B133" t="s">
        <v>1325</v>
      </c>
      <c r="C133" t="s">
        <v>542</v>
      </c>
      <c r="D133" s="1">
        <v>1686.2422511279999</v>
      </c>
      <c r="E133">
        <v>7.5</v>
      </c>
      <c r="F133" s="22">
        <v>198.24295799999999</v>
      </c>
      <c r="G133" s="22"/>
      <c r="H133" s="22"/>
      <c r="I133" s="22"/>
      <c r="J133" s="22">
        <v>3</v>
      </c>
      <c r="K133" t="s">
        <v>737</v>
      </c>
      <c r="L133" t="s">
        <v>40</v>
      </c>
      <c r="M133">
        <v>0.28793047184132498</v>
      </c>
      <c r="N133" t="s">
        <v>2808</v>
      </c>
      <c r="P133" t="s">
        <v>3340</v>
      </c>
      <c r="Q133" t="s">
        <v>170</v>
      </c>
      <c r="R133" t="s">
        <v>769</v>
      </c>
      <c r="S133" t="s">
        <v>109</v>
      </c>
      <c r="T133" t="s">
        <v>544</v>
      </c>
      <c r="U133" t="s">
        <v>3103</v>
      </c>
    </row>
    <row r="134" spans="1:21">
      <c r="A134" t="s">
        <v>3339</v>
      </c>
      <c r="B134" t="s">
        <v>1325</v>
      </c>
      <c r="C134" t="s">
        <v>547</v>
      </c>
      <c r="D134" s="1">
        <v>7477.3317916079995</v>
      </c>
      <c r="E134">
        <v>7.5</v>
      </c>
      <c r="F134" s="22"/>
      <c r="G134" s="22">
        <v>293.25371855999998</v>
      </c>
      <c r="H134" s="22"/>
      <c r="I134" s="22"/>
      <c r="J134" s="22">
        <v>3</v>
      </c>
      <c r="K134" t="s">
        <v>737</v>
      </c>
      <c r="N134" t="s">
        <v>2808</v>
      </c>
      <c r="P134" t="s">
        <v>3340</v>
      </c>
      <c r="Q134" t="s">
        <v>170</v>
      </c>
      <c r="R134" t="s">
        <v>1349</v>
      </c>
      <c r="S134" t="s">
        <v>109</v>
      </c>
      <c r="T134" t="s">
        <v>544</v>
      </c>
      <c r="U134" t="s">
        <v>3196</v>
      </c>
    </row>
    <row r="135" spans="1:21">
      <c r="A135" t="s">
        <v>3339</v>
      </c>
      <c r="B135" t="s">
        <v>1325</v>
      </c>
      <c r="C135" t="s">
        <v>549</v>
      </c>
      <c r="D135" s="1">
        <v>12521.515862328</v>
      </c>
      <c r="E135">
        <v>7.5</v>
      </c>
      <c r="F135" s="22"/>
      <c r="G135" s="22"/>
      <c r="H135" s="22">
        <v>293.25371855999998</v>
      </c>
      <c r="I135" s="22"/>
      <c r="J135" s="22">
        <v>3</v>
      </c>
      <c r="K135" t="s">
        <v>737</v>
      </c>
      <c r="N135" t="s">
        <v>2808</v>
      </c>
      <c r="P135" t="s">
        <v>3340</v>
      </c>
      <c r="Q135" t="s">
        <v>170</v>
      </c>
      <c r="R135" t="s">
        <v>770</v>
      </c>
      <c r="S135" t="s">
        <v>109</v>
      </c>
      <c r="T135" t="s">
        <v>544</v>
      </c>
      <c r="U135" t="s">
        <v>3097</v>
      </c>
    </row>
    <row r="136" spans="1:21">
      <c r="A136" t="s">
        <v>3339</v>
      </c>
      <c r="B136" t="s">
        <v>1336</v>
      </c>
      <c r="C136" t="s">
        <v>3332</v>
      </c>
      <c r="D136" s="1">
        <v>2166.2053302600002</v>
      </c>
      <c r="E136">
        <v>8.5</v>
      </c>
      <c r="F136" s="22"/>
      <c r="G136" s="22"/>
      <c r="H136" s="22"/>
      <c r="I136" s="22">
        <v>143.86077048000001</v>
      </c>
      <c r="J136" s="22">
        <v>3</v>
      </c>
      <c r="K136" t="s">
        <v>737</v>
      </c>
      <c r="N136" t="s">
        <v>2808</v>
      </c>
      <c r="P136" t="s">
        <v>3340</v>
      </c>
      <c r="Q136" t="s">
        <v>170</v>
      </c>
      <c r="R136" t="s">
        <v>3369</v>
      </c>
      <c r="S136" t="s">
        <v>109</v>
      </c>
      <c r="T136" t="s">
        <v>544</v>
      </c>
      <c r="U136" t="s">
        <v>3370</v>
      </c>
    </row>
    <row r="137" spans="1:21">
      <c r="A137" t="s">
        <v>3339</v>
      </c>
      <c r="B137" t="s">
        <v>1336</v>
      </c>
      <c r="C137" t="s">
        <v>547</v>
      </c>
      <c r="D137" s="1">
        <v>2018.4669207768</v>
      </c>
      <c r="E137">
        <v>8.5</v>
      </c>
      <c r="F137" s="22"/>
      <c r="G137" s="22">
        <v>143.86077048000001</v>
      </c>
      <c r="H137" s="22"/>
      <c r="I137" s="22"/>
      <c r="J137" s="22">
        <v>3</v>
      </c>
      <c r="K137" t="s">
        <v>737</v>
      </c>
      <c r="N137" t="s">
        <v>2808</v>
      </c>
      <c r="P137" t="s">
        <v>3340</v>
      </c>
      <c r="Q137" t="s">
        <v>170</v>
      </c>
      <c r="R137" t="s">
        <v>598</v>
      </c>
      <c r="S137" t="s">
        <v>109</v>
      </c>
      <c r="T137" t="s">
        <v>544</v>
      </c>
      <c r="U137" t="s">
        <v>3088</v>
      </c>
    </row>
    <row r="138" spans="1:21">
      <c r="A138" t="s">
        <v>3339</v>
      </c>
      <c r="B138" t="s">
        <v>1336</v>
      </c>
      <c r="C138" t="s">
        <v>549</v>
      </c>
      <c r="D138" s="1">
        <v>2164.7220875807998</v>
      </c>
      <c r="E138">
        <v>8.5</v>
      </c>
      <c r="F138" s="22"/>
      <c r="G138" s="22"/>
      <c r="H138" s="22">
        <v>143.86077048000001</v>
      </c>
      <c r="I138" s="22"/>
      <c r="J138" s="22">
        <v>3</v>
      </c>
      <c r="K138" t="s">
        <v>737</v>
      </c>
      <c r="N138" t="s">
        <v>2808</v>
      </c>
      <c r="P138" t="s">
        <v>3340</v>
      </c>
      <c r="Q138" t="s">
        <v>170</v>
      </c>
      <c r="R138" t="s">
        <v>694</v>
      </c>
      <c r="S138" t="s">
        <v>109</v>
      </c>
      <c r="T138" t="s">
        <v>544</v>
      </c>
      <c r="U138" t="s">
        <v>3099</v>
      </c>
    </row>
    <row r="139" spans="1:21">
      <c r="A139" t="s">
        <v>3339</v>
      </c>
      <c r="B139" t="s">
        <v>1348</v>
      </c>
      <c r="C139" t="s">
        <v>3332</v>
      </c>
      <c r="D139" s="1">
        <v>3323.5343660255999</v>
      </c>
      <c r="E139">
        <v>9.5</v>
      </c>
      <c r="F139" s="22"/>
      <c r="G139" s="22"/>
      <c r="H139" s="22"/>
      <c r="I139" s="22">
        <v>124.16468088000001</v>
      </c>
      <c r="J139" s="22">
        <v>3</v>
      </c>
      <c r="K139" t="s">
        <v>737</v>
      </c>
      <c r="N139" t="s">
        <v>2808</v>
      </c>
      <c r="P139" t="s">
        <v>3340</v>
      </c>
      <c r="Q139" t="s">
        <v>170</v>
      </c>
      <c r="R139" t="s">
        <v>746</v>
      </c>
      <c r="S139" t="s">
        <v>109</v>
      </c>
      <c r="T139" t="s">
        <v>544</v>
      </c>
      <c r="U139" t="s">
        <v>3089</v>
      </c>
    </row>
    <row r="140" spans="1:21">
      <c r="A140" t="s">
        <v>3339</v>
      </c>
      <c r="B140" t="s">
        <v>1348</v>
      </c>
      <c r="C140" t="s">
        <v>542</v>
      </c>
      <c r="D140" s="1">
        <v>720.66069789599999</v>
      </c>
      <c r="E140">
        <v>9.5</v>
      </c>
      <c r="F140" s="22">
        <v>83.866712160000006</v>
      </c>
      <c r="G140" s="22"/>
      <c r="H140" s="22"/>
      <c r="I140" s="22"/>
      <c r="J140" s="22">
        <v>3</v>
      </c>
      <c r="K140" t="s">
        <v>737</v>
      </c>
      <c r="L140" t="s">
        <v>40</v>
      </c>
      <c r="M140">
        <v>0.28793047184132498</v>
      </c>
      <c r="N140" t="s">
        <v>2808</v>
      </c>
      <c r="P140" t="s">
        <v>3340</v>
      </c>
      <c r="Q140" t="s">
        <v>170</v>
      </c>
      <c r="R140" t="s">
        <v>771</v>
      </c>
      <c r="S140" t="s">
        <v>109</v>
      </c>
      <c r="T140" t="s">
        <v>544</v>
      </c>
      <c r="U140" t="s">
        <v>3090</v>
      </c>
    </row>
    <row r="141" spans="1:21">
      <c r="A141" t="s">
        <v>3339</v>
      </c>
      <c r="B141" t="s">
        <v>1348</v>
      </c>
      <c r="C141" t="s">
        <v>547</v>
      </c>
      <c r="D141" s="1">
        <v>3135.8382540480002</v>
      </c>
      <c r="E141">
        <v>9.5</v>
      </c>
      <c r="F141" s="22"/>
      <c r="G141" s="22">
        <v>124.16468088000001</v>
      </c>
      <c r="H141" s="22"/>
      <c r="I141" s="22"/>
      <c r="J141" s="22">
        <v>3</v>
      </c>
      <c r="K141" t="s">
        <v>737</v>
      </c>
      <c r="N141" t="s">
        <v>2808</v>
      </c>
      <c r="P141" t="s">
        <v>3340</v>
      </c>
      <c r="Q141" t="s">
        <v>170</v>
      </c>
      <c r="R141" t="s">
        <v>772</v>
      </c>
      <c r="S141" t="s">
        <v>109</v>
      </c>
      <c r="T141" t="s">
        <v>544</v>
      </c>
      <c r="U141" t="s">
        <v>3106</v>
      </c>
    </row>
    <row r="142" spans="1:21">
      <c r="A142" t="s">
        <v>3339</v>
      </c>
      <c r="B142" t="s">
        <v>1348</v>
      </c>
      <c r="C142" t="s">
        <v>549</v>
      </c>
      <c r="D142" s="1">
        <v>3322.0283593511999</v>
      </c>
      <c r="E142">
        <v>9.5</v>
      </c>
      <c r="F142" s="22"/>
      <c r="G142" s="22"/>
      <c r="H142" s="22">
        <v>124.16468088000001</v>
      </c>
      <c r="I142" s="22"/>
      <c r="J142" s="22">
        <v>3</v>
      </c>
      <c r="K142" t="s">
        <v>737</v>
      </c>
      <c r="N142" t="s">
        <v>2808</v>
      </c>
      <c r="P142" t="s">
        <v>3340</v>
      </c>
      <c r="Q142" t="s">
        <v>170</v>
      </c>
      <c r="R142" t="s">
        <v>773</v>
      </c>
      <c r="S142" t="s">
        <v>109</v>
      </c>
      <c r="T142" t="s">
        <v>544</v>
      </c>
      <c r="U142" t="s">
        <v>3086</v>
      </c>
    </row>
    <row r="143" spans="1:21">
      <c r="A143" t="s">
        <v>3339</v>
      </c>
      <c r="B143" t="s">
        <v>1353</v>
      </c>
      <c r="C143" t="s">
        <v>3332</v>
      </c>
      <c r="D143" s="1">
        <v>1153.0086578928001</v>
      </c>
      <c r="E143">
        <v>10.5</v>
      </c>
      <c r="F143" s="22"/>
      <c r="G143" s="22"/>
      <c r="H143" s="22"/>
      <c r="I143" s="22">
        <v>82.740494639999994</v>
      </c>
      <c r="J143" s="22">
        <v>3</v>
      </c>
      <c r="K143" t="s">
        <v>737</v>
      </c>
      <c r="N143" t="s">
        <v>2808</v>
      </c>
      <c r="P143" t="s">
        <v>3340</v>
      </c>
      <c r="Q143" t="s">
        <v>170</v>
      </c>
      <c r="R143" t="s">
        <v>774</v>
      </c>
      <c r="S143" t="s">
        <v>109</v>
      </c>
      <c r="T143" t="s">
        <v>544</v>
      </c>
      <c r="U143" t="s">
        <v>3087</v>
      </c>
    </row>
    <row r="144" spans="1:21">
      <c r="A144" t="s">
        <v>3339</v>
      </c>
      <c r="B144" t="s">
        <v>1353</v>
      </c>
      <c r="C144" t="s">
        <v>542</v>
      </c>
      <c r="D144" s="1">
        <v>14.377150656</v>
      </c>
      <c r="E144">
        <v>10.5</v>
      </c>
      <c r="F144" s="22">
        <v>14.377150656</v>
      </c>
      <c r="G144" s="22"/>
      <c r="H144" s="22"/>
      <c r="I144" s="22"/>
      <c r="J144" s="22">
        <v>3</v>
      </c>
      <c r="K144" t="s">
        <v>737</v>
      </c>
      <c r="L144" t="s">
        <v>40</v>
      </c>
      <c r="M144">
        <v>0.28793047184132597</v>
      </c>
      <c r="N144" t="s">
        <v>2808</v>
      </c>
      <c r="P144" t="s">
        <v>3340</v>
      </c>
      <c r="Q144" t="s">
        <v>170</v>
      </c>
      <c r="R144" t="s">
        <v>775</v>
      </c>
      <c r="S144" t="s">
        <v>109</v>
      </c>
      <c r="T144" t="s">
        <v>544</v>
      </c>
      <c r="U144" t="s">
        <v>3103</v>
      </c>
    </row>
    <row r="145" spans="1:21">
      <c r="A145" t="s">
        <v>3339</v>
      </c>
      <c r="B145" t="s">
        <v>1353</v>
      </c>
      <c r="C145" t="s">
        <v>547</v>
      </c>
      <c r="D145" s="1">
        <v>1153.0086578928001</v>
      </c>
      <c r="E145">
        <v>10.5</v>
      </c>
      <c r="F145" s="22"/>
      <c r="G145" s="22">
        <v>82.740494639999994</v>
      </c>
      <c r="H145" s="22"/>
      <c r="I145" s="22"/>
      <c r="J145" s="22">
        <v>3</v>
      </c>
      <c r="K145" t="s">
        <v>737</v>
      </c>
      <c r="N145" t="s">
        <v>2808</v>
      </c>
      <c r="P145" t="s">
        <v>3340</v>
      </c>
      <c r="Q145" t="s">
        <v>170</v>
      </c>
      <c r="R145" t="s">
        <v>776</v>
      </c>
      <c r="S145" t="s">
        <v>109</v>
      </c>
      <c r="T145" t="s">
        <v>544</v>
      </c>
      <c r="U145" t="s">
        <v>3097</v>
      </c>
    </row>
    <row r="146" spans="1:21">
      <c r="A146" t="s">
        <v>3339</v>
      </c>
      <c r="B146" t="s">
        <v>1353</v>
      </c>
      <c r="C146" t="s">
        <v>549</v>
      </c>
      <c r="D146" s="1">
        <v>1153.0086578928001</v>
      </c>
      <c r="E146">
        <v>10.5</v>
      </c>
      <c r="F146" s="22"/>
      <c r="G146" s="22"/>
      <c r="H146" s="22">
        <v>82.740494639999994</v>
      </c>
      <c r="I146" s="22"/>
      <c r="J146" s="22">
        <v>3</v>
      </c>
      <c r="K146" t="s">
        <v>737</v>
      </c>
      <c r="N146" t="s">
        <v>2808</v>
      </c>
      <c r="P146" t="s">
        <v>3340</v>
      </c>
      <c r="Q146" t="s">
        <v>170</v>
      </c>
      <c r="R146" t="s">
        <v>603</v>
      </c>
      <c r="S146" t="s">
        <v>109</v>
      </c>
      <c r="T146" t="s">
        <v>544</v>
      </c>
      <c r="U146" t="s">
        <v>3088</v>
      </c>
    </row>
    <row r="147" spans="1:21">
      <c r="A147" t="s">
        <v>3339</v>
      </c>
      <c r="B147" t="s">
        <v>1359</v>
      </c>
      <c r="C147" t="s">
        <v>3332</v>
      </c>
      <c r="D147" s="1">
        <v>1199.3646911615999</v>
      </c>
      <c r="E147">
        <v>11.5</v>
      </c>
      <c r="F147" s="22"/>
      <c r="G147" s="22"/>
      <c r="H147" s="22"/>
      <c r="I147" s="22">
        <v>65.619720000000001</v>
      </c>
      <c r="J147" s="22">
        <v>3</v>
      </c>
      <c r="K147" t="s">
        <v>737</v>
      </c>
      <c r="N147" t="s">
        <v>2808</v>
      </c>
      <c r="P147" t="s">
        <v>3340</v>
      </c>
      <c r="Q147" t="s">
        <v>170</v>
      </c>
      <c r="R147" t="s">
        <v>751</v>
      </c>
      <c r="S147" t="s">
        <v>109</v>
      </c>
      <c r="T147" t="s">
        <v>544</v>
      </c>
      <c r="U147" t="s">
        <v>3089</v>
      </c>
    </row>
    <row r="148" spans="1:21">
      <c r="A148" t="s">
        <v>3339</v>
      </c>
      <c r="B148" t="s">
        <v>1359</v>
      </c>
      <c r="C148" t="s">
        <v>542</v>
      </c>
      <c r="D148" s="1">
        <v>1.5898733112000001</v>
      </c>
      <c r="E148">
        <v>11.5</v>
      </c>
      <c r="F148" s="22">
        <v>1.5898733112000001</v>
      </c>
      <c r="G148" s="22"/>
      <c r="H148" s="22"/>
      <c r="I148" s="22"/>
      <c r="J148" s="22">
        <v>3</v>
      </c>
      <c r="K148" t="s">
        <v>737</v>
      </c>
      <c r="L148" t="s">
        <v>40</v>
      </c>
      <c r="M148">
        <v>0.28793047184132597</v>
      </c>
      <c r="N148" t="s">
        <v>2808</v>
      </c>
      <c r="P148" t="s">
        <v>3340</v>
      </c>
      <c r="Q148" t="s">
        <v>170</v>
      </c>
      <c r="R148" t="s">
        <v>777</v>
      </c>
      <c r="S148" t="s">
        <v>109</v>
      </c>
      <c r="T148" t="s">
        <v>544</v>
      </c>
      <c r="U148" t="s">
        <v>3090</v>
      </c>
    </row>
    <row r="149" spans="1:21">
      <c r="A149" t="s">
        <v>3339</v>
      </c>
      <c r="B149" t="s">
        <v>1359</v>
      </c>
      <c r="C149" t="s">
        <v>547</v>
      </c>
      <c r="D149" s="1">
        <v>1080.9167392464001</v>
      </c>
      <c r="E149">
        <v>11.5</v>
      </c>
      <c r="F149" s="22"/>
      <c r="G149" s="22">
        <v>65.619720000000001</v>
      </c>
      <c r="H149" s="22"/>
      <c r="I149" s="22"/>
      <c r="J149" s="22">
        <v>3</v>
      </c>
      <c r="K149" t="s">
        <v>737</v>
      </c>
      <c r="N149" t="s">
        <v>2808</v>
      </c>
      <c r="P149" t="s">
        <v>3340</v>
      </c>
      <c r="Q149" t="s">
        <v>170</v>
      </c>
      <c r="R149" t="s">
        <v>778</v>
      </c>
      <c r="S149" t="s">
        <v>109</v>
      </c>
      <c r="T149" t="s">
        <v>544</v>
      </c>
      <c r="U149" t="s">
        <v>3106</v>
      </c>
    </row>
    <row r="150" spans="1:21">
      <c r="A150" t="s">
        <v>3339</v>
      </c>
      <c r="B150" t="s">
        <v>1359</v>
      </c>
      <c r="C150" t="s">
        <v>549</v>
      </c>
      <c r="D150" s="1">
        <v>1198.5577735848001</v>
      </c>
      <c r="E150">
        <v>11.5</v>
      </c>
      <c r="F150" s="22"/>
      <c r="G150" s="22"/>
      <c r="H150" s="22">
        <v>65.619720000000001</v>
      </c>
      <c r="I150" s="22"/>
      <c r="J150" s="22">
        <v>3</v>
      </c>
      <c r="K150" t="s">
        <v>737</v>
      </c>
      <c r="N150" t="s">
        <v>2808</v>
      </c>
      <c r="P150" t="s">
        <v>3340</v>
      </c>
      <c r="Q150" t="s">
        <v>170</v>
      </c>
      <c r="R150" t="s">
        <v>779</v>
      </c>
      <c r="S150" t="s">
        <v>109</v>
      </c>
      <c r="T150" t="s">
        <v>544</v>
      </c>
      <c r="U150" t="s">
        <v>3097</v>
      </c>
    </row>
    <row r="151" spans="1:21">
      <c r="A151" t="s">
        <v>3339</v>
      </c>
      <c r="B151" t="s">
        <v>1362</v>
      </c>
      <c r="C151" t="s">
        <v>3332</v>
      </c>
      <c r="D151" s="1">
        <v>1118.0074590888</v>
      </c>
      <c r="E151">
        <v>12.5</v>
      </c>
      <c r="F151" s="22"/>
      <c r="G151" s="22"/>
      <c r="H151" s="22"/>
      <c r="I151" s="22">
        <v>68.111762159999998</v>
      </c>
      <c r="J151" s="22">
        <v>3</v>
      </c>
      <c r="K151" t="s">
        <v>737</v>
      </c>
      <c r="N151" t="s">
        <v>2808</v>
      </c>
      <c r="P151" t="s">
        <v>3340</v>
      </c>
      <c r="Q151" t="s">
        <v>170</v>
      </c>
      <c r="R151" t="s">
        <v>605</v>
      </c>
      <c r="S151" t="s">
        <v>109</v>
      </c>
      <c r="T151" t="s">
        <v>544</v>
      </c>
      <c r="U151" t="s">
        <v>3088</v>
      </c>
    </row>
    <row r="152" spans="1:21">
      <c r="A152" t="s">
        <v>3339</v>
      </c>
      <c r="B152" t="s">
        <v>1362</v>
      </c>
      <c r="C152" t="s">
        <v>547</v>
      </c>
      <c r="D152" s="1">
        <v>973.46797346400001</v>
      </c>
      <c r="E152">
        <v>12.5</v>
      </c>
      <c r="F152" s="22"/>
      <c r="G152" s="22">
        <v>68.111762159999998</v>
      </c>
      <c r="H152" s="22"/>
      <c r="I152" s="22"/>
      <c r="J152" s="22">
        <v>3</v>
      </c>
      <c r="K152" t="s">
        <v>737</v>
      </c>
      <c r="N152" t="s">
        <v>2808</v>
      </c>
      <c r="P152" t="s">
        <v>3340</v>
      </c>
      <c r="Q152" t="s">
        <v>170</v>
      </c>
      <c r="R152" t="s">
        <v>780</v>
      </c>
      <c r="S152" t="s">
        <v>109</v>
      </c>
      <c r="T152" t="s">
        <v>544</v>
      </c>
      <c r="U152" t="s">
        <v>3090</v>
      </c>
    </row>
    <row r="153" spans="1:21">
      <c r="A153" t="s">
        <v>3339</v>
      </c>
      <c r="B153" t="s">
        <v>1362</v>
      </c>
      <c r="C153" t="s">
        <v>549</v>
      </c>
      <c r="D153" s="1">
        <v>1117.3029787368</v>
      </c>
      <c r="E153">
        <v>12.5</v>
      </c>
      <c r="F153" s="22"/>
      <c r="G153" s="22"/>
      <c r="H153" s="22">
        <v>68.111762159999998</v>
      </c>
      <c r="I153" s="22"/>
      <c r="J153" s="22">
        <v>3</v>
      </c>
      <c r="K153" t="s">
        <v>737</v>
      </c>
      <c r="N153" t="s">
        <v>2808</v>
      </c>
      <c r="P153" t="s">
        <v>3340</v>
      </c>
      <c r="Q153" t="s">
        <v>170</v>
      </c>
      <c r="R153" t="s">
        <v>781</v>
      </c>
      <c r="S153" t="s">
        <v>109</v>
      </c>
      <c r="T153" t="s">
        <v>544</v>
      </c>
      <c r="U153" t="s">
        <v>3103</v>
      </c>
    </row>
    <row r="154" spans="1:21">
      <c r="A154" t="s">
        <v>3339</v>
      </c>
      <c r="B154" t="s">
        <v>1376</v>
      </c>
      <c r="C154" t="s">
        <v>3332</v>
      </c>
      <c r="D154" s="1">
        <v>18033.392084976</v>
      </c>
      <c r="E154">
        <v>16</v>
      </c>
      <c r="F154" s="22"/>
      <c r="G154" s="22"/>
      <c r="H154" s="22"/>
      <c r="I154" s="22">
        <v>587.72661119999998</v>
      </c>
      <c r="J154" s="22">
        <v>3</v>
      </c>
      <c r="K154" t="s">
        <v>737</v>
      </c>
      <c r="N154" t="s">
        <v>2808</v>
      </c>
      <c r="P154" t="s">
        <v>3340</v>
      </c>
      <c r="Q154" t="s">
        <v>170</v>
      </c>
      <c r="R154" t="s">
        <v>1364</v>
      </c>
      <c r="S154" t="s">
        <v>109</v>
      </c>
      <c r="T154" t="s">
        <v>544</v>
      </c>
      <c r="U154" t="s">
        <v>3196</v>
      </c>
    </row>
    <row r="155" spans="1:21">
      <c r="A155" t="s">
        <v>3339</v>
      </c>
      <c r="B155" t="s">
        <v>1376</v>
      </c>
      <c r="C155" t="s">
        <v>547</v>
      </c>
      <c r="D155" s="1">
        <v>15560.140978656</v>
      </c>
      <c r="E155">
        <v>16</v>
      </c>
      <c r="F155" s="22"/>
      <c r="G155" s="22">
        <v>587.72661119999998</v>
      </c>
      <c r="H155" s="22"/>
      <c r="I155" s="22"/>
      <c r="J155" s="22">
        <v>3</v>
      </c>
      <c r="K155" t="s">
        <v>737</v>
      </c>
      <c r="N155" t="s">
        <v>2808</v>
      </c>
      <c r="P155" t="s">
        <v>3340</v>
      </c>
      <c r="Q155" t="s">
        <v>170</v>
      </c>
      <c r="R155" t="s">
        <v>610</v>
      </c>
      <c r="S155" t="s">
        <v>109</v>
      </c>
      <c r="T155" t="s">
        <v>544</v>
      </c>
      <c r="U155" t="s">
        <v>3088</v>
      </c>
    </row>
    <row r="156" spans="1:21">
      <c r="A156" t="s">
        <v>3339</v>
      </c>
      <c r="B156" t="s">
        <v>1376</v>
      </c>
      <c r="C156" t="s">
        <v>549</v>
      </c>
      <c r="D156" s="1">
        <v>18008.762228928001</v>
      </c>
      <c r="E156">
        <v>16</v>
      </c>
      <c r="F156" s="22"/>
      <c r="G156" s="22"/>
      <c r="H156" s="22">
        <v>587.72661119999998</v>
      </c>
      <c r="I156" s="22"/>
      <c r="J156" s="22">
        <v>3</v>
      </c>
      <c r="K156" t="s">
        <v>737</v>
      </c>
      <c r="N156" t="s">
        <v>2808</v>
      </c>
      <c r="P156" t="s">
        <v>3340</v>
      </c>
      <c r="Q156" t="s">
        <v>170</v>
      </c>
      <c r="R156" t="s">
        <v>783</v>
      </c>
      <c r="S156" t="s">
        <v>109</v>
      </c>
      <c r="T156" t="s">
        <v>544</v>
      </c>
      <c r="U156" t="s">
        <v>3087</v>
      </c>
    </row>
    <row r="157" spans="1:21">
      <c r="A157" t="s">
        <v>3339</v>
      </c>
      <c r="B157" t="s">
        <v>1292</v>
      </c>
      <c r="C157" t="s">
        <v>3332</v>
      </c>
      <c r="D157" s="1">
        <v>904.64751527592</v>
      </c>
      <c r="E157">
        <v>4.5</v>
      </c>
      <c r="F157" s="22"/>
      <c r="G157" s="22"/>
      <c r="H157" s="22"/>
      <c r="I157" s="22">
        <v>32.972799623999997</v>
      </c>
      <c r="J157" s="22">
        <v>3</v>
      </c>
      <c r="K157" t="s">
        <v>743</v>
      </c>
      <c r="N157" t="s">
        <v>2811</v>
      </c>
      <c r="P157" t="s">
        <v>3340</v>
      </c>
      <c r="Q157" t="s">
        <v>170</v>
      </c>
      <c r="R157" t="s">
        <v>784</v>
      </c>
      <c r="S157" t="s">
        <v>109</v>
      </c>
      <c r="T157" t="s">
        <v>544</v>
      </c>
      <c r="U157" t="s">
        <v>3103</v>
      </c>
    </row>
    <row r="158" spans="1:21">
      <c r="A158" t="s">
        <v>3339</v>
      </c>
      <c r="B158" t="s">
        <v>1292</v>
      </c>
      <c r="C158" t="s">
        <v>542</v>
      </c>
      <c r="D158" s="1">
        <v>283.16279066544001</v>
      </c>
      <c r="E158">
        <v>4.5</v>
      </c>
      <c r="F158" s="22">
        <v>32.972799623999997</v>
      </c>
      <c r="G158" s="22"/>
      <c r="H158" s="22"/>
      <c r="I158" s="22"/>
      <c r="J158" s="22">
        <v>3</v>
      </c>
      <c r="K158" t="s">
        <v>743</v>
      </c>
      <c r="M158">
        <v>0</v>
      </c>
      <c r="N158" t="s">
        <v>2811</v>
      </c>
      <c r="P158" t="s">
        <v>3340</v>
      </c>
      <c r="Q158" t="s">
        <v>170</v>
      </c>
      <c r="R158" t="s">
        <v>615</v>
      </c>
      <c r="S158" t="s">
        <v>109</v>
      </c>
      <c r="T158" t="s">
        <v>544</v>
      </c>
      <c r="U158" t="s">
        <v>3088</v>
      </c>
    </row>
    <row r="159" spans="1:21">
      <c r="A159" t="s">
        <v>3339</v>
      </c>
      <c r="B159" t="s">
        <v>1292</v>
      </c>
      <c r="C159" t="s">
        <v>547</v>
      </c>
      <c r="D159" s="1">
        <v>622.78466041991999</v>
      </c>
      <c r="E159">
        <v>4.5</v>
      </c>
      <c r="F159" s="22"/>
      <c r="G159" s="22">
        <v>32.972799623999997</v>
      </c>
      <c r="H159" s="22"/>
      <c r="I159" s="22"/>
      <c r="J159" s="22">
        <v>3</v>
      </c>
      <c r="K159" t="s">
        <v>743</v>
      </c>
      <c r="N159" t="s">
        <v>2811</v>
      </c>
      <c r="P159" t="s">
        <v>3340</v>
      </c>
      <c r="Q159" t="s">
        <v>170</v>
      </c>
      <c r="R159" t="s">
        <v>785</v>
      </c>
      <c r="S159" t="s">
        <v>109</v>
      </c>
      <c r="T159" t="s">
        <v>544</v>
      </c>
      <c r="U159" t="s">
        <v>3103</v>
      </c>
    </row>
    <row r="160" spans="1:21">
      <c r="A160" t="s">
        <v>3339</v>
      </c>
      <c r="B160" t="s">
        <v>1292</v>
      </c>
      <c r="C160" t="s">
        <v>549</v>
      </c>
      <c r="D160" s="1">
        <v>900.87051729192001</v>
      </c>
      <c r="E160">
        <v>4.5</v>
      </c>
      <c r="F160" s="22"/>
      <c r="G160" s="22"/>
      <c r="H160" s="22">
        <v>32.972799623999997</v>
      </c>
      <c r="I160" s="22"/>
      <c r="J160" s="22">
        <v>3</v>
      </c>
      <c r="K160" t="s">
        <v>743</v>
      </c>
      <c r="N160" t="s">
        <v>2811</v>
      </c>
      <c r="P160" t="s">
        <v>3340</v>
      </c>
      <c r="Q160" t="s">
        <v>170</v>
      </c>
      <c r="R160" t="s">
        <v>625</v>
      </c>
      <c r="S160" t="s">
        <v>109</v>
      </c>
      <c r="T160" t="s">
        <v>544</v>
      </c>
      <c r="U160" t="s">
        <v>3111</v>
      </c>
    </row>
    <row r="161" spans="1:21">
      <c r="A161" t="s">
        <v>3339</v>
      </c>
      <c r="B161" t="s">
        <v>1304</v>
      </c>
      <c r="C161" t="s">
        <v>3332</v>
      </c>
      <c r="D161" s="1">
        <v>1052.1767847451199</v>
      </c>
      <c r="E161">
        <v>5.5</v>
      </c>
      <c r="F161" s="22"/>
      <c r="G161" s="22"/>
      <c r="H161" s="22"/>
      <c r="I161" s="22">
        <v>53.20204992</v>
      </c>
      <c r="J161" s="22">
        <v>3</v>
      </c>
      <c r="K161" t="s">
        <v>743</v>
      </c>
      <c r="N161" t="s">
        <v>2811</v>
      </c>
      <c r="P161" t="s">
        <v>3340</v>
      </c>
      <c r="Q161" t="s">
        <v>170</v>
      </c>
      <c r="R161" t="s">
        <v>642</v>
      </c>
      <c r="S161" t="s">
        <v>109</v>
      </c>
      <c r="T161" t="s">
        <v>544</v>
      </c>
      <c r="U161" t="s">
        <v>3093</v>
      </c>
    </row>
    <row r="162" spans="1:21">
      <c r="A162" t="s">
        <v>3339</v>
      </c>
      <c r="B162" t="s">
        <v>1304</v>
      </c>
      <c r="C162" t="s">
        <v>542</v>
      </c>
      <c r="D162" s="1">
        <v>307.7920009536</v>
      </c>
      <c r="E162">
        <v>5.5</v>
      </c>
      <c r="F162" s="22">
        <v>53.20204992</v>
      </c>
      <c r="G162" s="22"/>
      <c r="H162" s="22"/>
      <c r="I162" s="22"/>
      <c r="J162" s="22">
        <v>3</v>
      </c>
      <c r="K162" t="s">
        <v>743</v>
      </c>
      <c r="M162">
        <v>0</v>
      </c>
      <c r="N162" t="s">
        <v>2811</v>
      </c>
      <c r="P162" t="s">
        <v>3340</v>
      </c>
      <c r="Q162" t="s">
        <v>170</v>
      </c>
      <c r="R162" t="s">
        <v>699</v>
      </c>
      <c r="S162" t="s">
        <v>109</v>
      </c>
      <c r="T162" t="s">
        <v>544</v>
      </c>
      <c r="U162" t="s">
        <v>3099</v>
      </c>
    </row>
    <row r="163" spans="1:21">
      <c r="A163" t="s">
        <v>3339</v>
      </c>
      <c r="B163" t="s">
        <v>1304</v>
      </c>
      <c r="C163" t="s">
        <v>547</v>
      </c>
      <c r="D163" s="1">
        <v>1042.1780751839999</v>
      </c>
      <c r="E163">
        <v>5.5</v>
      </c>
      <c r="F163" s="22"/>
      <c r="G163" s="22">
        <v>53.20204992</v>
      </c>
      <c r="H163" s="22"/>
      <c r="I163" s="22"/>
      <c r="J163" s="22">
        <v>3</v>
      </c>
      <c r="K163" t="s">
        <v>743</v>
      </c>
      <c r="N163" t="s">
        <v>2811</v>
      </c>
      <c r="P163" t="s">
        <v>3340</v>
      </c>
      <c r="Q163" t="s">
        <v>170</v>
      </c>
      <c r="R163" t="s">
        <v>705</v>
      </c>
      <c r="S163" t="s">
        <v>109</v>
      </c>
      <c r="T163" t="s">
        <v>544</v>
      </c>
      <c r="U163" t="s">
        <v>3112</v>
      </c>
    </row>
    <row r="164" spans="1:21">
      <c r="A164" t="s">
        <v>3339</v>
      </c>
      <c r="B164" t="s">
        <v>1304</v>
      </c>
      <c r="C164" t="s">
        <v>549</v>
      </c>
      <c r="D164" s="1">
        <v>1052.1767847451199</v>
      </c>
      <c r="E164">
        <v>5.5</v>
      </c>
      <c r="F164" s="22"/>
      <c r="G164" s="22"/>
      <c r="H164" s="22">
        <v>53.20204992</v>
      </c>
      <c r="I164" s="22"/>
      <c r="J164" s="22">
        <v>3</v>
      </c>
      <c r="K164" t="s">
        <v>743</v>
      </c>
      <c r="N164" t="s">
        <v>2811</v>
      </c>
      <c r="P164" t="s">
        <v>3340</v>
      </c>
      <c r="Q164" t="s">
        <v>170</v>
      </c>
      <c r="R164" t="s">
        <v>782</v>
      </c>
      <c r="S164" t="s">
        <v>109</v>
      </c>
      <c r="T164" t="s">
        <v>544</v>
      </c>
      <c r="U164" t="s">
        <v>3090</v>
      </c>
    </row>
    <row r="165" spans="1:21">
      <c r="A165" t="s">
        <v>3339</v>
      </c>
      <c r="B165" t="s">
        <v>1327</v>
      </c>
      <c r="C165" t="s">
        <v>3332</v>
      </c>
      <c r="D165" s="1">
        <v>1326.5952333646801</v>
      </c>
      <c r="E165">
        <v>7.5</v>
      </c>
      <c r="F165" s="22"/>
      <c r="G165" s="22"/>
      <c r="H165" s="22"/>
      <c r="I165" s="22">
        <v>84.321396719999996</v>
      </c>
      <c r="J165" s="22">
        <v>3</v>
      </c>
      <c r="K165" t="s">
        <v>743</v>
      </c>
      <c r="N165" t="s">
        <v>2811</v>
      </c>
      <c r="P165" t="s">
        <v>3340</v>
      </c>
      <c r="Q165" t="s">
        <v>170</v>
      </c>
      <c r="R165" t="s">
        <v>786</v>
      </c>
      <c r="S165" t="s">
        <v>109</v>
      </c>
      <c r="T165" t="s">
        <v>544</v>
      </c>
      <c r="U165" t="s">
        <v>3091</v>
      </c>
    </row>
    <row r="166" spans="1:21">
      <c r="A166" t="s">
        <v>3339</v>
      </c>
      <c r="B166" t="s">
        <v>1327</v>
      </c>
      <c r="C166" t="s">
        <v>542</v>
      </c>
      <c r="D166" s="1">
        <v>0.16174295128560001</v>
      </c>
      <c r="E166">
        <v>7.5</v>
      </c>
      <c r="F166" s="22">
        <v>5.5112425919999999E-2</v>
      </c>
      <c r="G166" s="22"/>
      <c r="H166" s="22"/>
      <c r="I166" s="22"/>
      <c r="J166" s="22">
        <v>3</v>
      </c>
      <c r="K166" t="s">
        <v>743</v>
      </c>
      <c r="M166">
        <v>0</v>
      </c>
      <c r="N166" t="s">
        <v>2811</v>
      </c>
      <c r="P166" t="s">
        <v>3340</v>
      </c>
      <c r="Q166" t="s">
        <v>170</v>
      </c>
      <c r="R166" t="s">
        <v>787</v>
      </c>
      <c r="S166" t="s">
        <v>109</v>
      </c>
      <c r="T166" t="s">
        <v>544</v>
      </c>
      <c r="U166" t="s">
        <v>3109</v>
      </c>
    </row>
    <row r="167" spans="1:21">
      <c r="A167" t="s">
        <v>3339</v>
      </c>
      <c r="B167" t="s">
        <v>1327</v>
      </c>
      <c r="C167" t="s">
        <v>547</v>
      </c>
      <c r="D167" s="1">
        <v>1320.4735624174</v>
      </c>
      <c r="E167">
        <v>7.5</v>
      </c>
      <c r="F167" s="22"/>
      <c r="G167" s="22">
        <v>84.321396719999996</v>
      </c>
      <c r="H167" s="22"/>
      <c r="I167" s="22"/>
      <c r="J167" s="22">
        <v>3</v>
      </c>
      <c r="K167" t="s">
        <v>743</v>
      </c>
      <c r="N167" t="s">
        <v>2811</v>
      </c>
      <c r="P167" t="s">
        <v>3340</v>
      </c>
      <c r="Q167" t="s">
        <v>170</v>
      </c>
      <c r="R167" t="s">
        <v>788</v>
      </c>
      <c r="S167" t="s">
        <v>109</v>
      </c>
      <c r="T167" t="s">
        <v>544</v>
      </c>
      <c r="U167" t="s">
        <v>3094</v>
      </c>
    </row>
    <row r="168" spans="1:21">
      <c r="A168" t="s">
        <v>3339</v>
      </c>
      <c r="B168" t="s">
        <v>1327</v>
      </c>
      <c r="C168" t="s">
        <v>549</v>
      </c>
      <c r="D168" s="1">
        <v>1326.5952333646801</v>
      </c>
      <c r="E168">
        <v>7.5</v>
      </c>
      <c r="F168" s="22"/>
      <c r="G168" s="22"/>
      <c r="H168" s="22">
        <v>84.321396719999996</v>
      </c>
      <c r="I168" s="22"/>
      <c r="J168" s="22">
        <v>3</v>
      </c>
      <c r="K168" t="s">
        <v>743</v>
      </c>
      <c r="N168" t="s">
        <v>2811</v>
      </c>
      <c r="P168" t="s">
        <v>3340</v>
      </c>
      <c r="Q168" t="s">
        <v>170</v>
      </c>
      <c r="R168" t="s">
        <v>789</v>
      </c>
      <c r="S168" t="s">
        <v>109</v>
      </c>
      <c r="T168" t="s">
        <v>544</v>
      </c>
      <c r="U168" t="s">
        <v>3095</v>
      </c>
    </row>
    <row r="169" spans="1:21">
      <c r="A169" t="s">
        <v>3339</v>
      </c>
      <c r="B169" t="s">
        <v>1378</v>
      </c>
      <c r="C169" t="s">
        <v>3332</v>
      </c>
      <c r="D169" s="1">
        <v>8074.6659292438098</v>
      </c>
      <c r="E169">
        <v>16</v>
      </c>
      <c r="F169" s="22"/>
      <c r="G169" s="22"/>
      <c r="H169" s="22"/>
      <c r="I169" s="22">
        <v>350.46763343999999</v>
      </c>
      <c r="J169" s="22">
        <v>3</v>
      </c>
      <c r="K169" t="s">
        <v>743</v>
      </c>
      <c r="N169" t="s">
        <v>2811</v>
      </c>
      <c r="P169" t="s">
        <v>3340</v>
      </c>
      <c r="Q169" t="s">
        <v>170</v>
      </c>
      <c r="R169" t="s">
        <v>790</v>
      </c>
      <c r="S169" t="s">
        <v>109</v>
      </c>
      <c r="T169" t="s">
        <v>544</v>
      </c>
      <c r="U169" t="s">
        <v>3106</v>
      </c>
    </row>
    <row r="170" spans="1:21">
      <c r="A170" t="s">
        <v>3339</v>
      </c>
      <c r="B170" t="s">
        <v>1378</v>
      </c>
      <c r="C170" t="s">
        <v>542</v>
      </c>
      <c r="D170" s="1">
        <v>0.100041010416</v>
      </c>
      <c r="E170">
        <v>16</v>
      </c>
      <c r="F170" s="22">
        <v>3.2947636920000002E-2</v>
      </c>
      <c r="G170" s="22"/>
      <c r="H170" s="22"/>
      <c r="I170" s="22"/>
      <c r="J170" s="22">
        <v>3</v>
      </c>
      <c r="K170" t="s">
        <v>743</v>
      </c>
      <c r="M170">
        <v>0</v>
      </c>
      <c r="N170" t="s">
        <v>2811</v>
      </c>
      <c r="P170" t="s">
        <v>3340</v>
      </c>
      <c r="Q170" t="s">
        <v>170</v>
      </c>
      <c r="R170" t="s">
        <v>791</v>
      </c>
      <c r="S170" t="s">
        <v>109</v>
      </c>
      <c r="T170" t="s">
        <v>544</v>
      </c>
      <c r="U170" t="s">
        <v>3086</v>
      </c>
    </row>
    <row r="171" spans="1:21">
      <c r="A171" t="s">
        <v>3339</v>
      </c>
      <c r="B171" t="s">
        <v>1378</v>
      </c>
      <c r="C171" t="s">
        <v>547</v>
      </c>
      <c r="D171" s="1">
        <v>7137.9238152838097</v>
      </c>
      <c r="E171">
        <v>16</v>
      </c>
      <c r="F171" s="22"/>
      <c r="G171" s="22">
        <v>350.46763343999999</v>
      </c>
      <c r="H171" s="22"/>
      <c r="I171" s="22"/>
      <c r="J171" s="22">
        <v>3</v>
      </c>
      <c r="K171" t="s">
        <v>743</v>
      </c>
      <c r="N171" t="s">
        <v>2811</v>
      </c>
      <c r="P171" t="s">
        <v>3340</v>
      </c>
      <c r="Q171" t="s">
        <v>170</v>
      </c>
      <c r="R171" t="s">
        <v>792</v>
      </c>
      <c r="S171" t="s">
        <v>109</v>
      </c>
      <c r="T171" t="s">
        <v>544</v>
      </c>
      <c r="U171" t="s">
        <v>3103</v>
      </c>
    </row>
    <row r="172" spans="1:21">
      <c r="A172" t="s">
        <v>3339</v>
      </c>
      <c r="B172" t="s">
        <v>1378</v>
      </c>
      <c r="C172" t="s">
        <v>549</v>
      </c>
      <c r="D172" s="1">
        <v>8070.1538999638096</v>
      </c>
      <c r="E172">
        <v>16</v>
      </c>
      <c r="F172" s="22"/>
      <c r="G172" s="22"/>
      <c r="H172" s="22">
        <v>350.46763343999999</v>
      </c>
      <c r="I172" s="22"/>
      <c r="J172" s="22">
        <v>3</v>
      </c>
      <c r="K172" t="s">
        <v>743</v>
      </c>
      <c r="N172" t="s">
        <v>2811</v>
      </c>
      <c r="P172" t="s">
        <v>3340</v>
      </c>
      <c r="Q172" t="s">
        <v>170</v>
      </c>
      <c r="R172" t="s">
        <v>793</v>
      </c>
      <c r="S172" t="s">
        <v>109</v>
      </c>
      <c r="T172" t="s">
        <v>544</v>
      </c>
      <c r="U172" t="s">
        <v>3110</v>
      </c>
    </row>
    <row r="173" spans="1:21">
      <c r="A173" t="s">
        <v>3339</v>
      </c>
      <c r="B173" t="s">
        <v>1305</v>
      </c>
      <c r="C173" t="s">
        <v>3332</v>
      </c>
      <c r="D173" s="1">
        <v>884.54884505760003</v>
      </c>
      <c r="E173">
        <v>5.5</v>
      </c>
      <c r="F173" s="22"/>
      <c r="G173" s="22"/>
      <c r="H173" s="22"/>
      <c r="I173" s="22">
        <v>36.907944336</v>
      </c>
      <c r="J173" s="22">
        <v>3</v>
      </c>
      <c r="K173" t="s">
        <v>748</v>
      </c>
      <c r="N173" t="s">
        <v>2813</v>
      </c>
      <c r="P173" t="s">
        <v>3340</v>
      </c>
      <c r="Q173" t="s">
        <v>170</v>
      </c>
      <c r="R173" t="s">
        <v>794</v>
      </c>
      <c r="S173" t="s">
        <v>109</v>
      </c>
      <c r="T173" t="s">
        <v>544</v>
      </c>
      <c r="U173" t="s">
        <v>3104</v>
      </c>
    </row>
    <row r="174" spans="1:21">
      <c r="A174" t="s">
        <v>3339</v>
      </c>
      <c r="B174" t="s">
        <v>1305</v>
      </c>
      <c r="C174" t="s">
        <v>542</v>
      </c>
      <c r="D174" s="1">
        <v>232.86371879999999</v>
      </c>
      <c r="E174">
        <v>5.5</v>
      </c>
      <c r="F174" s="22">
        <v>29.857149696</v>
      </c>
      <c r="G174" s="22"/>
      <c r="H174" s="22"/>
      <c r="I174" s="22"/>
      <c r="J174" s="22">
        <v>3</v>
      </c>
      <c r="K174" t="s">
        <v>748</v>
      </c>
      <c r="L174" t="s">
        <v>40</v>
      </c>
      <c r="M174">
        <v>8.2589266589420798E-2</v>
      </c>
      <c r="N174" t="s">
        <v>2813</v>
      </c>
      <c r="P174" t="s">
        <v>3340</v>
      </c>
      <c r="Q174" t="s">
        <v>170</v>
      </c>
      <c r="R174" t="s">
        <v>795</v>
      </c>
      <c r="S174" t="s">
        <v>109</v>
      </c>
      <c r="T174" t="s">
        <v>544</v>
      </c>
      <c r="U174" t="s">
        <v>3105</v>
      </c>
    </row>
    <row r="175" spans="1:21">
      <c r="A175" t="s">
        <v>3339</v>
      </c>
      <c r="B175" t="s">
        <v>1305</v>
      </c>
      <c r="C175" t="s">
        <v>547</v>
      </c>
      <c r="D175" s="1">
        <v>770.23012866479996</v>
      </c>
      <c r="E175">
        <v>5.5</v>
      </c>
      <c r="F175" s="22"/>
      <c r="G175" s="22">
        <v>36.907944336</v>
      </c>
      <c r="H175" s="22"/>
      <c r="I175" s="22"/>
      <c r="J175" s="22">
        <v>3</v>
      </c>
      <c r="K175" t="s">
        <v>748</v>
      </c>
      <c r="N175" t="s">
        <v>2813</v>
      </c>
      <c r="P175" t="s">
        <v>3340</v>
      </c>
      <c r="Q175" t="s">
        <v>170</v>
      </c>
      <c r="R175" t="s">
        <v>1379</v>
      </c>
      <c r="S175" t="s">
        <v>109</v>
      </c>
      <c r="T175" t="s">
        <v>544</v>
      </c>
      <c r="U175" t="s">
        <v>3196</v>
      </c>
    </row>
    <row r="176" spans="1:21">
      <c r="A176" t="s">
        <v>3339</v>
      </c>
      <c r="B176" t="s">
        <v>1305</v>
      </c>
      <c r="C176" t="s">
        <v>549</v>
      </c>
      <c r="D176" s="1">
        <v>882.6582495504</v>
      </c>
      <c r="E176">
        <v>5.5</v>
      </c>
      <c r="F176" s="22"/>
      <c r="G176" s="22"/>
      <c r="H176" s="22">
        <v>36.907944336</v>
      </c>
      <c r="I176" s="22"/>
      <c r="J176" s="22">
        <v>3</v>
      </c>
      <c r="K176" t="s">
        <v>748</v>
      </c>
      <c r="N176" t="s">
        <v>2813</v>
      </c>
      <c r="P176" t="s">
        <v>3340</v>
      </c>
      <c r="Q176" t="s">
        <v>170</v>
      </c>
      <c r="R176" t="s">
        <v>796</v>
      </c>
      <c r="S176" t="s">
        <v>109</v>
      </c>
      <c r="T176" t="s">
        <v>544</v>
      </c>
      <c r="U176" t="s">
        <v>3097</v>
      </c>
    </row>
    <row r="177" spans="1:21">
      <c r="A177" t="s">
        <v>3340</v>
      </c>
      <c r="B177" t="s">
        <v>541</v>
      </c>
      <c r="C177" t="s">
        <v>3332</v>
      </c>
      <c r="D177" s="1">
        <v>3276.4005425736</v>
      </c>
      <c r="E177">
        <v>0.5</v>
      </c>
      <c r="F177" s="22"/>
      <c r="G177" s="22"/>
      <c r="H177" s="22"/>
      <c r="I177" s="22">
        <v>271.90784783999999</v>
      </c>
      <c r="J177" s="22">
        <v>3</v>
      </c>
      <c r="K177" t="s">
        <v>543</v>
      </c>
      <c r="N177" t="s">
        <v>2677</v>
      </c>
      <c r="P177" t="s">
        <v>3340</v>
      </c>
      <c r="Q177" t="s">
        <v>170</v>
      </c>
      <c r="R177" t="s">
        <v>797</v>
      </c>
      <c r="S177" t="s">
        <v>109</v>
      </c>
      <c r="T177" t="s">
        <v>544</v>
      </c>
      <c r="U177" t="s">
        <v>3113</v>
      </c>
    </row>
    <row r="178" spans="1:21">
      <c r="A178" t="s">
        <v>3340</v>
      </c>
      <c r="B178" t="s">
        <v>541</v>
      </c>
      <c r="C178" t="s">
        <v>542</v>
      </c>
      <c r="D178" s="1">
        <v>2261.1161238959999</v>
      </c>
      <c r="E178">
        <v>0.5</v>
      </c>
      <c r="F178" s="22">
        <v>271.90784783999999</v>
      </c>
      <c r="G178" s="22"/>
      <c r="H178" s="22"/>
      <c r="I178" s="22"/>
      <c r="J178" s="22">
        <v>3</v>
      </c>
      <c r="K178" t="s">
        <v>543</v>
      </c>
      <c r="L178" t="s">
        <v>40</v>
      </c>
      <c r="M178">
        <v>0.24748477856475001</v>
      </c>
      <c r="N178" t="s">
        <v>2677</v>
      </c>
      <c r="P178" t="s">
        <v>3341</v>
      </c>
      <c r="Q178" t="s">
        <v>170</v>
      </c>
      <c r="R178" t="s">
        <v>1130</v>
      </c>
      <c r="S178" t="s">
        <v>109</v>
      </c>
      <c r="T178" t="s">
        <v>544</v>
      </c>
      <c r="U178" t="s">
        <v>3162</v>
      </c>
    </row>
    <row r="179" spans="1:21">
      <c r="A179" t="s">
        <v>3340</v>
      </c>
      <c r="B179" t="s">
        <v>541</v>
      </c>
      <c r="C179" t="s">
        <v>547</v>
      </c>
      <c r="D179" s="1">
        <v>3225.6072657815998</v>
      </c>
      <c r="E179">
        <v>0.5</v>
      </c>
      <c r="F179" s="22"/>
      <c r="G179" s="22">
        <v>271.90784783999999</v>
      </c>
      <c r="H179" s="22"/>
      <c r="I179" s="22"/>
      <c r="J179" s="22">
        <v>3</v>
      </c>
      <c r="K179" t="s">
        <v>543</v>
      </c>
      <c r="N179" t="s">
        <v>2677</v>
      </c>
      <c r="P179" t="s">
        <v>3341</v>
      </c>
      <c r="Q179" t="s">
        <v>170</v>
      </c>
      <c r="R179" t="s">
        <v>1133</v>
      </c>
      <c r="S179" t="s">
        <v>109</v>
      </c>
      <c r="T179" t="s">
        <v>544</v>
      </c>
      <c r="U179" t="s">
        <v>3162</v>
      </c>
    </row>
    <row r="180" spans="1:21">
      <c r="A180" t="s">
        <v>3340</v>
      </c>
      <c r="B180" t="s">
        <v>541</v>
      </c>
      <c r="C180" t="s">
        <v>549</v>
      </c>
      <c r="D180" s="1">
        <v>3275.1946589832</v>
      </c>
      <c r="E180">
        <v>0.5</v>
      </c>
      <c r="F180" s="22"/>
      <c r="G180" s="22"/>
      <c r="H180" s="22">
        <v>271.90784783999999</v>
      </c>
      <c r="I180" s="22"/>
      <c r="J180" s="22">
        <v>3</v>
      </c>
      <c r="K180" t="s">
        <v>543</v>
      </c>
      <c r="N180" t="s">
        <v>2677</v>
      </c>
      <c r="P180" t="s">
        <v>3341</v>
      </c>
      <c r="Q180" t="s">
        <v>170</v>
      </c>
      <c r="R180" t="s">
        <v>1140</v>
      </c>
      <c r="S180" t="s">
        <v>109</v>
      </c>
      <c r="T180" t="s">
        <v>544</v>
      </c>
      <c r="U180" t="s">
        <v>3162</v>
      </c>
    </row>
    <row r="181" spans="1:21">
      <c r="A181" t="s">
        <v>3340</v>
      </c>
      <c r="B181" t="s">
        <v>551</v>
      </c>
      <c r="C181" t="s">
        <v>3332</v>
      </c>
      <c r="D181" s="1">
        <v>858.30568208061595</v>
      </c>
      <c r="E181">
        <v>1.5</v>
      </c>
      <c r="F181" s="22"/>
      <c r="G181" s="22"/>
      <c r="H181" s="22"/>
      <c r="I181" s="22">
        <v>100.2171192</v>
      </c>
      <c r="J181" s="22">
        <v>3</v>
      </c>
      <c r="K181" t="s">
        <v>543</v>
      </c>
      <c r="N181" t="s">
        <v>2677</v>
      </c>
      <c r="P181" t="s">
        <v>3341</v>
      </c>
      <c r="Q181" t="s">
        <v>170</v>
      </c>
      <c r="R181" t="s">
        <v>1149</v>
      </c>
      <c r="S181" t="s">
        <v>109</v>
      </c>
      <c r="T181" t="s">
        <v>544</v>
      </c>
      <c r="U181" t="s">
        <v>3162</v>
      </c>
    </row>
    <row r="182" spans="1:21">
      <c r="A182" t="s">
        <v>3340</v>
      </c>
      <c r="B182" t="s">
        <v>551</v>
      </c>
      <c r="C182" t="s">
        <v>542</v>
      </c>
      <c r="D182" s="1">
        <v>28.502105255016001</v>
      </c>
      <c r="E182">
        <v>1.5</v>
      </c>
      <c r="F182" s="22">
        <v>19.333076712</v>
      </c>
      <c r="G182" s="22"/>
      <c r="H182" s="22"/>
      <c r="I182" s="22"/>
      <c r="J182" s="22">
        <v>3</v>
      </c>
      <c r="K182" t="s">
        <v>543</v>
      </c>
      <c r="L182" t="s">
        <v>40</v>
      </c>
      <c r="M182">
        <v>0.24748477856475001</v>
      </c>
      <c r="N182" t="s">
        <v>2677</v>
      </c>
      <c r="P182" t="s">
        <v>3341</v>
      </c>
      <c r="Q182" t="s">
        <v>170</v>
      </c>
      <c r="R182" t="s">
        <v>1156</v>
      </c>
      <c r="S182" t="s">
        <v>109</v>
      </c>
      <c r="T182" t="s">
        <v>544</v>
      </c>
      <c r="U182" t="s">
        <v>3162</v>
      </c>
    </row>
    <row r="183" spans="1:21">
      <c r="A183" t="s">
        <v>3340</v>
      </c>
      <c r="B183" t="s">
        <v>551</v>
      </c>
      <c r="C183" t="s">
        <v>547</v>
      </c>
      <c r="D183" s="1">
        <v>858.30568208061595</v>
      </c>
      <c r="E183">
        <v>1.5</v>
      </c>
      <c r="F183" s="22"/>
      <c r="G183" s="22">
        <v>100.2171192</v>
      </c>
      <c r="H183" s="22"/>
      <c r="I183" s="22"/>
      <c r="J183" s="22">
        <v>3</v>
      </c>
      <c r="K183" t="s">
        <v>543</v>
      </c>
      <c r="N183" t="s">
        <v>2677</v>
      </c>
      <c r="P183" t="s">
        <v>3341</v>
      </c>
      <c r="Q183" t="s">
        <v>170</v>
      </c>
      <c r="R183" t="s">
        <v>1165</v>
      </c>
      <c r="S183" t="s">
        <v>109</v>
      </c>
      <c r="T183" t="s">
        <v>544</v>
      </c>
      <c r="U183" t="s">
        <v>3162</v>
      </c>
    </row>
    <row r="184" spans="1:21">
      <c r="A184" t="s">
        <v>3340</v>
      </c>
      <c r="B184" t="s">
        <v>551</v>
      </c>
      <c r="C184" t="s">
        <v>549</v>
      </c>
      <c r="D184" s="1">
        <v>858.30568208061595</v>
      </c>
      <c r="E184">
        <v>1.5</v>
      </c>
      <c r="F184" s="22"/>
      <c r="G184" s="22"/>
      <c r="H184" s="22">
        <v>100.2171192</v>
      </c>
      <c r="I184" s="22"/>
      <c r="J184" s="22">
        <v>3</v>
      </c>
      <c r="K184" t="s">
        <v>543</v>
      </c>
      <c r="N184" t="s">
        <v>2677</v>
      </c>
      <c r="P184" t="s">
        <v>3341</v>
      </c>
      <c r="Q184" t="s">
        <v>170</v>
      </c>
      <c r="R184" t="s">
        <v>1173</v>
      </c>
      <c r="S184" t="s">
        <v>109</v>
      </c>
      <c r="T184" t="s">
        <v>544</v>
      </c>
      <c r="U184" t="s">
        <v>3162</v>
      </c>
    </row>
    <row r="185" spans="1:21">
      <c r="A185" t="s">
        <v>3340</v>
      </c>
      <c r="B185" t="s">
        <v>559</v>
      </c>
      <c r="C185" t="s">
        <v>3332</v>
      </c>
      <c r="D185" s="1">
        <v>1497.4311337665599</v>
      </c>
      <c r="E185">
        <v>2.5</v>
      </c>
      <c r="F185" s="22"/>
      <c r="G185" s="22"/>
      <c r="H185" s="22"/>
      <c r="I185" s="22">
        <v>62.949150000000003</v>
      </c>
      <c r="J185" s="22">
        <v>3</v>
      </c>
      <c r="K185" t="s">
        <v>543</v>
      </c>
      <c r="N185" t="s">
        <v>2677</v>
      </c>
      <c r="P185" t="s">
        <v>3341</v>
      </c>
      <c r="Q185" t="s">
        <v>170</v>
      </c>
      <c r="R185" t="s">
        <v>1182</v>
      </c>
      <c r="S185" t="s">
        <v>109</v>
      </c>
      <c r="T185" t="s">
        <v>544</v>
      </c>
      <c r="U185" t="s">
        <v>3162</v>
      </c>
    </row>
    <row r="186" spans="1:21">
      <c r="A186" t="s">
        <v>3340</v>
      </c>
      <c r="B186" t="s">
        <v>559</v>
      </c>
      <c r="C186" t="s">
        <v>542</v>
      </c>
      <c r="D186" s="1">
        <v>638.59228453536002</v>
      </c>
      <c r="E186">
        <v>2.5</v>
      </c>
      <c r="F186" s="22">
        <v>62.949150000000003</v>
      </c>
      <c r="G186" s="22"/>
      <c r="H186" s="22"/>
      <c r="I186" s="22"/>
      <c r="J186" s="22">
        <v>3</v>
      </c>
      <c r="K186" t="s">
        <v>543</v>
      </c>
      <c r="L186" t="s">
        <v>40</v>
      </c>
      <c r="M186">
        <v>0.24748477856475001</v>
      </c>
      <c r="N186" t="s">
        <v>2677</v>
      </c>
      <c r="P186" t="s">
        <v>3341</v>
      </c>
      <c r="Q186" t="s">
        <v>170</v>
      </c>
      <c r="R186" t="s">
        <v>1214</v>
      </c>
      <c r="S186" t="s">
        <v>109</v>
      </c>
      <c r="T186" t="s">
        <v>544</v>
      </c>
      <c r="U186" t="s">
        <v>3162</v>
      </c>
    </row>
    <row r="187" spans="1:21">
      <c r="A187" t="s">
        <v>3340</v>
      </c>
      <c r="B187" t="s">
        <v>559</v>
      </c>
      <c r="C187" t="s">
        <v>547</v>
      </c>
      <c r="D187" s="1">
        <v>1419.1289742393601</v>
      </c>
      <c r="E187">
        <v>2.5</v>
      </c>
      <c r="F187" s="22"/>
      <c r="G187" s="22">
        <v>62.949150000000003</v>
      </c>
      <c r="H187" s="22"/>
      <c r="I187" s="22"/>
      <c r="J187" s="22">
        <v>3</v>
      </c>
      <c r="K187" t="s">
        <v>543</v>
      </c>
      <c r="N187" t="s">
        <v>2677</v>
      </c>
      <c r="P187" t="s">
        <v>3342</v>
      </c>
      <c r="Q187" t="s">
        <v>170</v>
      </c>
      <c r="R187" t="s">
        <v>798</v>
      </c>
      <c r="S187" t="s">
        <v>109</v>
      </c>
      <c r="T187" t="s">
        <v>544</v>
      </c>
      <c r="U187" t="s">
        <v>3114</v>
      </c>
    </row>
    <row r="188" spans="1:21">
      <c r="A188" t="s">
        <v>3340</v>
      </c>
      <c r="B188" t="s">
        <v>559</v>
      </c>
      <c r="C188" t="s">
        <v>549</v>
      </c>
      <c r="D188" s="1">
        <v>1495.57168869216</v>
      </c>
      <c r="E188">
        <v>2.5</v>
      </c>
      <c r="F188" s="22"/>
      <c r="G188" s="22"/>
      <c r="H188" s="22">
        <v>62.949150000000003</v>
      </c>
      <c r="I188" s="22"/>
      <c r="J188" s="22">
        <v>3</v>
      </c>
      <c r="K188" t="s">
        <v>543</v>
      </c>
      <c r="N188" t="s">
        <v>2677</v>
      </c>
      <c r="P188" t="s">
        <v>3342</v>
      </c>
      <c r="Q188" t="s">
        <v>170</v>
      </c>
      <c r="R188" t="s">
        <v>799</v>
      </c>
      <c r="S188" t="s">
        <v>109</v>
      </c>
      <c r="T188" t="s">
        <v>544</v>
      </c>
      <c r="U188" t="s">
        <v>3115</v>
      </c>
    </row>
    <row r="189" spans="1:21">
      <c r="A189" t="s">
        <v>3340</v>
      </c>
      <c r="B189" t="s">
        <v>566</v>
      </c>
      <c r="C189" t="s">
        <v>3332</v>
      </c>
      <c r="D189" s="1">
        <v>2552.5151374502402</v>
      </c>
      <c r="E189">
        <v>3.5</v>
      </c>
      <c r="F189" s="22"/>
      <c r="G189" s="22"/>
      <c r="H189" s="22"/>
      <c r="I189" s="22">
        <v>114.92675063999999</v>
      </c>
      <c r="J189" s="22">
        <v>3</v>
      </c>
      <c r="K189" t="s">
        <v>543</v>
      </c>
      <c r="N189" t="s">
        <v>2677</v>
      </c>
      <c r="P189" t="s">
        <v>3342</v>
      </c>
      <c r="Q189" t="s">
        <v>170</v>
      </c>
      <c r="R189" t="s">
        <v>800</v>
      </c>
      <c r="S189" t="s">
        <v>109</v>
      </c>
      <c r="T189" t="s">
        <v>544</v>
      </c>
      <c r="U189" t="s">
        <v>3116</v>
      </c>
    </row>
    <row r="190" spans="1:21">
      <c r="A190" t="s">
        <v>3340</v>
      </c>
      <c r="B190" t="s">
        <v>566</v>
      </c>
      <c r="C190" t="s">
        <v>542</v>
      </c>
      <c r="D190" s="1">
        <v>1012.679122872</v>
      </c>
      <c r="E190">
        <v>3.5</v>
      </c>
      <c r="F190" s="22">
        <v>114.18875016</v>
      </c>
      <c r="G190" s="22"/>
      <c r="H190" s="22"/>
      <c r="I190" s="22"/>
      <c r="J190" s="22">
        <v>3</v>
      </c>
      <c r="K190" t="s">
        <v>543</v>
      </c>
      <c r="L190" t="s">
        <v>40</v>
      </c>
      <c r="M190">
        <v>0.24748477856475001</v>
      </c>
      <c r="N190" t="s">
        <v>2677</v>
      </c>
      <c r="P190" t="s">
        <v>3342</v>
      </c>
      <c r="Q190" t="s">
        <v>170</v>
      </c>
      <c r="R190" t="s">
        <v>801</v>
      </c>
      <c r="S190" t="s">
        <v>109</v>
      </c>
      <c r="T190" t="s">
        <v>544</v>
      </c>
      <c r="U190" t="s">
        <v>3137</v>
      </c>
    </row>
    <row r="191" spans="1:21">
      <c r="A191" t="s">
        <v>3340</v>
      </c>
      <c r="B191" t="s">
        <v>566</v>
      </c>
      <c r="C191" t="s">
        <v>547</v>
      </c>
      <c r="D191" s="1">
        <v>2552.5151374502402</v>
      </c>
      <c r="E191">
        <v>3.5</v>
      </c>
      <c r="F191" s="22"/>
      <c r="G191" s="22">
        <v>114.92675063999999</v>
      </c>
      <c r="H191" s="22"/>
      <c r="I191" s="22"/>
      <c r="J191" s="22">
        <v>3</v>
      </c>
      <c r="K191" t="s">
        <v>543</v>
      </c>
      <c r="N191" t="s">
        <v>2677</v>
      </c>
      <c r="P191" t="s">
        <v>3342</v>
      </c>
      <c r="Q191" t="s">
        <v>170</v>
      </c>
      <c r="R191" t="s">
        <v>802</v>
      </c>
      <c r="S191" t="s">
        <v>109</v>
      </c>
      <c r="T191" t="s">
        <v>544</v>
      </c>
      <c r="U191" t="s">
        <v>3114</v>
      </c>
    </row>
    <row r="192" spans="1:21">
      <c r="A192" t="s">
        <v>3340</v>
      </c>
      <c r="B192" t="s">
        <v>566</v>
      </c>
      <c r="C192" t="s">
        <v>549</v>
      </c>
      <c r="D192" s="1">
        <v>2552.5151374502402</v>
      </c>
      <c r="E192">
        <v>3.5</v>
      </c>
      <c r="F192" s="22"/>
      <c r="G192" s="22"/>
      <c r="H192" s="22">
        <v>114.92675063999999</v>
      </c>
      <c r="I192" s="22"/>
      <c r="J192" s="22">
        <v>3</v>
      </c>
      <c r="K192" t="s">
        <v>543</v>
      </c>
      <c r="N192" t="s">
        <v>2677</v>
      </c>
      <c r="P192" t="s">
        <v>3342</v>
      </c>
      <c r="Q192" t="s">
        <v>170</v>
      </c>
      <c r="R192" t="s">
        <v>803</v>
      </c>
      <c r="S192" t="s">
        <v>109</v>
      </c>
      <c r="T192" t="s">
        <v>544</v>
      </c>
      <c r="U192" t="s">
        <v>3115</v>
      </c>
    </row>
    <row r="193" spans="1:21">
      <c r="A193" t="s">
        <v>3340</v>
      </c>
      <c r="B193" t="s">
        <v>579</v>
      </c>
      <c r="C193" t="s">
        <v>3332</v>
      </c>
      <c r="D193" s="1">
        <v>710.58956616895102</v>
      </c>
      <c r="E193">
        <v>5.5</v>
      </c>
      <c r="F193" s="22"/>
      <c r="G193" s="22"/>
      <c r="H193" s="22"/>
      <c r="I193" s="22">
        <v>40.160172959999997</v>
      </c>
      <c r="J193" s="22">
        <v>3</v>
      </c>
      <c r="K193" t="s">
        <v>543</v>
      </c>
      <c r="N193" t="s">
        <v>2677</v>
      </c>
      <c r="P193" t="s">
        <v>3342</v>
      </c>
      <c r="Q193" t="s">
        <v>170</v>
      </c>
      <c r="R193" t="s">
        <v>804</v>
      </c>
      <c r="S193" t="s">
        <v>109</v>
      </c>
      <c r="T193" t="s">
        <v>544</v>
      </c>
      <c r="U193" t="s">
        <v>3116</v>
      </c>
    </row>
    <row r="194" spans="1:21">
      <c r="A194" t="s">
        <v>3340</v>
      </c>
      <c r="B194" t="s">
        <v>579</v>
      </c>
      <c r="C194" t="s">
        <v>542</v>
      </c>
      <c r="D194" s="1">
        <v>1.0711812076800001E-6</v>
      </c>
      <c r="E194">
        <v>5.5</v>
      </c>
      <c r="F194" s="22">
        <v>7.1412077999999996E-7</v>
      </c>
      <c r="G194" s="22"/>
      <c r="H194" s="22"/>
      <c r="I194" s="22"/>
      <c r="J194" s="22">
        <v>3</v>
      </c>
      <c r="K194" t="s">
        <v>543</v>
      </c>
      <c r="L194" t="s">
        <v>40</v>
      </c>
      <c r="M194">
        <v>0.24748477856475001</v>
      </c>
      <c r="N194" t="s">
        <v>2677</v>
      </c>
      <c r="P194" t="s">
        <v>3342</v>
      </c>
      <c r="Q194" t="s">
        <v>170</v>
      </c>
      <c r="R194" t="s">
        <v>805</v>
      </c>
      <c r="S194" t="s">
        <v>109</v>
      </c>
      <c r="T194" t="s">
        <v>544</v>
      </c>
      <c r="U194" t="s">
        <v>3137</v>
      </c>
    </row>
    <row r="195" spans="1:21">
      <c r="A195" t="s">
        <v>3340</v>
      </c>
      <c r="B195" t="s">
        <v>579</v>
      </c>
      <c r="C195" t="s">
        <v>547</v>
      </c>
      <c r="D195" s="1">
        <v>508.14789261055103</v>
      </c>
      <c r="E195">
        <v>5.5</v>
      </c>
      <c r="F195" s="22"/>
      <c r="G195" s="22">
        <v>40.160172959999997</v>
      </c>
      <c r="H195" s="22"/>
      <c r="I195" s="22"/>
      <c r="J195" s="22">
        <v>3</v>
      </c>
      <c r="K195" t="s">
        <v>543</v>
      </c>
      <c r="N195" t="s">
        <v>2677</v>
      </c>
      <c r="P195" t="s">
        <v>3342</v>
      </c>
      <c r="Q195" t="s">
        <v>170</v>
      </c>
      <c r="R195" t="s">
        <v>806</v>
      </c>
      <c r="S195" t="s">
        <v>109</v>
      </c>
      <c r="T195" t="s">
        <v>544</v>
      </c>
      <c r="U195" t="s">
        <v>3114</v>
      </c>
    </row>
    <row r="196" spans="1:21">
      <c r="A196" t="s">
        <v>3340</v>
      </c>
      <c r="B196" t="s">
        <v>579</v>
      </c>
      <c r="C196" t="s">
        <v>549</v>
      </c>
      <c r="D196" s="1">
        <v>709.31179667455103</v>
      </c>
      <c r="E196">
        <v>5.5</v>
      </c>
      <c r="F196" s="22"/>
      <c r="G196" s="22"/>
      <c r="H196" s="22">
        <v>40.160172959999997</v>
      </c>
      <c r="I196" s="22"/>
      <c r="J196" s="22">
        <v>3</v>
      </c>
      <c r="K196" t="s">
        <v>543</v>
      </c>
      <c r="N196" t="s">
        <v>2677</v>
      </c>
      <c r="P196" t="s">
        <v>3342</v>
      </c>
      <c r="Q196" t="s">
        <v>170</v>
      </c>
      <c r="R196" t="s">
        <v>807</v>
      </c>
      <c r="S196" t="s">
        <v>109</v>
      </c>
      <c r="T196" t="s">
        <v>544</v>
      </c>
      <c r="U196" t="s">
        <v>3115</v>
      </c>
    </row>
    <row r="197" spans="1:21">
      <c r="A197" t="s">
        <v>3340</v>
      </c>
      <c r="B197" t="s">
        <v>581</v>
      </c>
      <c r="C197" t="s">
        <v>3332</v>
      </c>
      <c r="D197" s="1">
        <v>1768.2495129383999</v>
      </c>
      <c r="E197">
        <v>6.5</v>
      </c>
      <c r="F197" s="22"/>
      <c r="G197" s="22"/>
      <c r="H197" s="22"/>
      <c r="I197" s="22">
        <v>93.174124320000004</v>
      </c>
      <c r="J197" s="22">
        <v>3</v>
      </c>
      <c r="K197" t="s">
        <v>543</v>
      </c>
      <c r="N197" t="s">
        <v>2677</v>
      </c>
      <c r="P197" t="s">
        <v>3342</v>
      </c>
      <c r="Q197" t="s">
        <v>170</v>
      </c>
      <c r="R197" t="s">
        <v>808</v>
      </c>
      <c r="S197" t="s">
        <v>109</v>
      </c>
      <c r="T197" t="s">
        <v>544</v>
      </c>
      <c r="U197" t="s">
        <v>3116</v>
      </c>
    </row>
    <row r="198" spans="1:21">
      <c r="A198" t="s">
        <v>3340</v>
      </c>
      <c r="B198" t="s">
        <v>581</v>
      </c>
      <c r="C198" t="s">
        <v>547</v>
      </c>
      <c r="D198" s="1">
        <v>1369.5112101288</v>
      </c>
      <c r="E198">
        <v>6.5</v>
      </c>
      <c r="F198" s="22"/>
      <c r="G198" s="22">
        <v>93.174124320000004</v>
      </c>
      <c r="H198" s="22"/>
      <c r="I198" s="22"/>
      <c r="J198" s="22">
        <v>3</v>
      </c>
      <c r="K198" t="s">
        <v>543</v>
      </c>
      <c r="N198" t="s">
        <v>2677</v>
      </c>
      <c r="P198" t="s">
        <v>3342</v>
      </c>
      <c r="Q198" t="s">
        <v>170</v>
      </c>
      <c r="R198" t="s">
        <v>809</v>
      </c>
      <c r="S198" t="s">
        <v>109</v>
      </c>
      <c r="T198" t="s">
        <v>544</v>
      </c>
      <c r="U198" t="s">
        <v>3137</v>
      </c>
    </row>
    <row r="199" spans="1:21">
      <c r="A199" t="s">
        <v>3340</v>
      </c>
      <c r="B199" t="s">
        <v>581</v>
      </c>
      <c r="C199" t="s">
        <v>549</v>
      </c>
      <c r="D199" s="1">
        <v>1766.4116336351999</v>
      </c>
      <c r="E199">
        <v>6.5</v>
      </c>
      <c r="F199" s="22"/>
      <c r="G199" s="22"/>
      <c r="H199" s="22">
        <v>93.174124320000004</v>
      </c>
      <c r="I199" s="22"/>
      <c r="J199" s="22">
        <v>3</v>
      </c>
      <c r="K199" t="s">
        <v>543</v>
      </c>
      <c r="N199" t="s">
        <v>2677</v>
      </c>
      <c r="P199" t="s">
        <v>3342</v>
      </c>
      <c r="Q199" t="s">
        <v>170</v>
      </c>
      <c r="R199" t="s">
        <v>810</v>
      </c>
      <c r="S199" t="s">
        <v>109</v>
      </c>
      <c r="T199" t="s">
        <v>544</v>
      </c>
      <c r="U199" t="s">
        <v>3114</v>
      </c>
    </row>
    <row r="200" spans="1:21">
      <c r="A200" t="s">
        <v>3340</v>
      </c>
      <c r="B200" t="s">
        <v>584</v>
      </c>
      <c r="C200" t="s">
        <v>3332</v>
      </c>
      <c r="D200" s="1">
        <v>2175.4523465112602</v>
      </c>
      <c r="E200">
        <v>7.5</v>
      </c>
      <c r="F200" s="22"/>
      <c r="G200" s="22"/>
      <c r="H200" s="22"/>
      <c r="I200" s="22">
        <v>142.57641000000001</v>
      </c>
      <c r="J200" s="22">
        <v>3</v>
      </c>
      <c r="K200" t="s">
        <v>543</v>
      </c>
      <c r="N200" t="s">
        <v>2677</v>
      </c>
      <c r="P200" t="s">
        <v>3342</v>
      </c>
      <c r="Q200" t="s">
        <v>170</v>
      </c>
      <c r="R200" t="s">
        <v>811</v>
      </c>
      <c r="S200" t="s">
        <v>109</v>
      </c>
      <c r="T200" t="s">
        <v>544</v>
      </c>
      <c r="U200" t="s">
        <v>3115</v>
      </c>
    </row>
    <row r="201" spans="1:21">
      <c r="A201" t="s">
        <v>3340</v>
      </c>
      <c r="B201" t="s">
        <v>584</v>
      </c>
      <c r="C201" t="s">
        <v>542</v>
      </c>
      <c r="D201" s="1">
        <v>3.4277797440000003E-5</v>
      </c>
      <c r="E201">
        <v>7.5</v>
      </c>
      <c r="F201" s="22">
        <v>2.2851864959999999E-5</v>
      </c>
      <c r="G201" s="22"/>
      <c r="H201" s="22"/>
      <c r="I201" s="22"/>
      <c r="J201" s="22">
        <v>3</v>
      </c>
      <c r="K201" t="s">
        <v>543</v>
      </c>
      <c r="L201" t="s">
        <v>40</v>
      </c>
      <c r="M201">
        <v>0.24748477856475001</v>
      </c>
      <c r="N201" t="s">
        <v>2677</v>
      </c>
      <c r="P201" t="s">
        <v>3342</v>
      </c>
      <c r="Q201" t="s">
        <v>170</v>
      </c>
      <c r="R201" t="s">
        <v>812</v>
      </c>
      <c r="S201" t="s">
        <v>109</v>
      </c>
      <c r="T201" t="s">
        <v>544</v>
      </c>
      <c r="U201" t="s">
        <v>3116</v>
      </c>
    </row>
    <row r="202" spans="1:21">
      <c r="A202" t="s">
        <v>3340</v>
      </c>
      <c r="B202" t="s">
        <v>584</v>
      </c>
      <c r="C202" t="s">
        <v>547</v>
      </c>
      <c r="D202" s="1">
        <v>1868.2533616872599</v>
      </c>
      <c r="E202">
        <v>7.5</v>
      </c>
      <c r="F202" s="22"/>
      <c r="G202" s="22">
        <v>142.57641000000001</v>
      </c>
      <c r="H202" s="22"/>
      <c r="I202" s="22"/>
      <c r="J202" s="22">
        <v>3</v>
      </c>
      <c r="K202" t="s">
        <v>543</v>
      </c>
      <c r="N202" t="s">
        <v>2677</v>
      </c>
      <c r="P202" t="s">
        <v>3342</v>
      </c>
      <c r="Q202" t="s">
        <v>170</v>
      </c>
      <c r="R202" t="s">
        <v>813</v>
      </c>
      <c r="S202" t="s">
        <v>109</v>
      </c>
      <c r="T202" t="s">
        <v>544</v>
      </c>
      <c r="U202" t="s">
        <v>3137</v>
      </c>
    </row>
    <row r="203" spans="1:21">
      <c r="A203" t="s">
        <v>3340</v>
      </c>
      <c r="B203" t="s">
        <v>584</v>
      </c>
      <c r="C203" t="s">
        <v>549</v>
      </c>
      <c r="D203" s="1">
        <v>2173.6474149768601</v>
      </c>
      <c r="E203">
        <v>7.5</v>
      </c>
      <c r="F203" s="22"/>
      <c r="G203" s="22"/>
      <c r="H203" s="22">
        <v>142.57641000000001</v>
      </c>
      <c r="I203" s="22"/>
      <c r="J203" s="22">
        <v>3</v>
      </c>
      <c r="K203" t="s">
        <v>543</v>
      </c>
      <c r="N203" t="s">
        <v>2677</v>
      </c>
      <c r="P203" t="s">
        <v>3342</v>
      </c>
      <c r="Q203" t="s">
        <v>170</v>
      </c>
      <c r="R203" t="s">
        <v>814</v>
      </c>
      <c r="S203" t="s">
        <v>109</v>
      </c>
      <c r="T203" t="s">
        <v>544</v>
      </c>
      <c r="U203" t="s">
        <v>3114</v>
      </c>
    </row>
    <row r="204" spans="1:21">
      <c r="A204" t="s">
        <v>3340</v>
      </c>
      <c r="B204" t="s">
        <v>589</v>
      </c>
      <c r="C204" t="s">
        <v>3332</v>
      </c>
      <c r="D204" s="1">
        <v>1400.4765184512</v>
      </c>
      <c r="E204">
        <v>8.5</v>
      </c>
      <c r="F204" s="22"/>
      <c r="G204" s="22"/>
      <c r="H204" s="22"/>
      <c r="I204" s="22">
        <v>93.241835280000004</v>
      </c>
      <c r="J204" s="22">
        <v>3</v>
      </c>
      <c r="K204" t="s">
        <v>543</v>
      </c>
      <c r="N204" t="s">
        <v>2677</v>
      </c>
      <c r="P204" t="s">
        <v>3342</v>
      </c>
      <c r="Q204" t="s">
        <v>170</v>
      </c>
      <c r="R204" t="s">
        <v>815</v>
      </c>
      <c r="S204" t="s">
        <v>109</v>
      </c>
      <c r="T204" t="s">
        <v>544</v>
      </c>
      <c r="U204" t="s">
        <v>3115</v>
      </c>
    </row>
    <row r="205" spans="1:21">
      <c r="A205" t="s">
        <v>3340</v>
      </c>
      <c r="B205" t="s">
        <v>589</v>
      </c>
      <c r="C205" t="s">
        <v>547</v>
      </c>
      <c r="D205" s="1">
        <v>1327.0847588736001</v>
      </c>
      <c r="E205">
        <v>8.5</v>
      </c>
      <c r="F205" s="22"/>
      <c r="G205" s="22">
        <v>93.241835280000004</v>
      </c>
      <c r="H205" s="22"/>
      <c r="I205" s="22"/>
      <c r="J205" s="22">
        <v>3</v>
      </c>
      <c r="K205" t="s">
        <v>543</v>
      </c>
      <c r="N205" t="s">
        <v>2677</v>
      </c>
      <c r="P205" t="s">
        <v>3342</v>
      </c>
      <c r="Q205" t="s">
        <v>170</v>
      </c>
      <c r="R205" t="s">
        <v>816</v>
      </c>
      <c r="S205" t="s">
        <v>109</v>
      </c>
      <c r="T205" t="s">
        <v>544</v>
      </c>
      <c r="U205" t="s">
        <v>3116</v>
      </c>
    </row>
    <row r="206" spans="1:21">
      <c r="A206" t="s">
        <v>3340</v>
      </c>
      <c r="B206" t="s">
        <v>589</v>
      </c>
      <c r="C206" t="s">
        <v>549</v>
      </c>
      <c r="D206" s="1">
        <v>1399.8870551688001</v>
      </c>
      <c r="E206">
        <v>8.5</v>
      </c>
      <c r="F206" s="22"/>
      <c r="G206" s="22"/>
      <c r="H206" s="22">
        <v>93.241835280000004</v>
      </c>
      <c r="I206" s="22"/>
      <c r="J206" s="22">
        <v>3</v>
      </c>
      <c r="K206" t="s">
        <v>543</v>
      </c>
      <c r="N206" t="s">
        <v>2677</v>
      </c>
      <c r="P206" t="s">
        <v>3342</v>
      </c>
      <c r="Q206" t="s">
        <v>170</v>
      </c>
      <c r="R206" t="s">
        <v>817</v>
      </c>
      <c r="S206" t="s">
        <v>109</v>
      </c>
      <c r="T206" t="s">
        <v>544</v>
      </c>
      <c r="U206" t="s">
        <v>3137</v>
      </c>
    </row>
    <row r="207" spans="1:21">
      <c r="A207" t="s">
        <v>3340</v>
      </c>
      <c r="B207" t="s">
        <v>593</v>
      </c>
      <c r="C207" t="s">
        <v>3332</v>
      </c>
      <c r="D207" s="1">
        <v>2055.44019164472</v>
      </c>
      <c r="E207">
        <v>9.5</v>
      </c>
      <c r="F207" s="22"/>
      <c r="G207" s="22"/>
      <c r="H207" s="22"/>
      <c r="I207" s="22">
        <v>161.02408584</v>
      </c>
      <c r="J207" s="22">
        <v>3</v>
      </c>
      <c r="K207" t="s">
        <v>543</v>
      </c>
      <c r="N207" t="s">
        <v>2677</v>
      </c>
      <c r="P207" t="s">
        <v>3342</v>
      </c>
      <c r="Q207" t="s">
        <v>170</v>
      </c>
      <c r="R207" t="s">
        <v>818</v>
      </c>
      <c r="S207" t="s">
        <v>109</v>
      </c>
      <c r="T207" t="s">
        <v>544</v>
      </c>
      <c r="U207" t="s">
        <v>3114</v>
      </c>
    </row>
    <row r="208" spans="1:21">
      <c r="A208" t="s">
        <v>3340</v>
      </c>
      <c r="B208" t="s">
        <v>593</v>
      </c>
      <c r="C208" t="s">
        <v>547</v>
      </c>
      <c r="D208" s="1">
        <v>2029.1210176439999</v>
      </c>
      <c r="E208">
        <v>9.5</v>
      </c>
      <c r="F208" s="22"/>
      <c r="G208" s="22">
        <v>161.02408584</v>
      </c>
      <c r="H208" s="22"/>
      <c r="I208" s="22"/>
      <c r="J208" s="22">
        <v>3</v>
      </c>
      <c r="K208" t="s">
        <v>543</v>
      </c>
      <c r="N208" t="s">
        <v>2677</v>
      </c>
      <c r="P208" t="s">
        <v>3342</v>
      </c>
      <c r="Q208" t="s">
        <v>170</v>
      </c>
      <c r="R208" t="s">
        <v>819</v>
      </c>
      <c r="S208" t="s">
        <v>109</v>
      </c>
      <c r="T208" t="s">
        <v>544</v>
      </c>
      <c r="U208" t="s">
        <v>3115</v>
      </c>
    </row>
    <row r="209" spans="1:21">
      <c r="A209" t="s">
        <v>3340</v>
      </c>
      <c r="B209" t="s">
        <v>593</v>
      </c>
      <c r="C209" t="s">
        <v>549</v>
      </c>
      <c r="D209" s="1">
        <v>2055.44019164472</v>
      </c>
      <c r="E209">
        <v>9.5</v>
      </c>
      <c r="F209" s="22"/>
      <c r="G209" s="22"/>
      <c r="H209" s="22">
        <v>161.02408584</v>
      </c>
      <c r="I209" s="22"/>
      <c r="J209" s="22">
        <v>3</v>
      </c>
      <c r="K209" t="s">
        <v>543</v>
      </c>
      <c r="N209" t="s">
        <v>2677</v>
      </c>
      <c r="P209" t="s">
        <v>3342</v>
      </c>
      <c r="Q209" t="s">
        <v>170</v>
      </c>
      <c r="R209" t="s">
        <v>820</v>
      </c>
      <c r="S209" t="s">
        <v>109</v>
      </c>
      <c r="T209" t="s">
        <v>544</v>
      </c>
      <c r="U209" t="s">
        <v>3116</v>
      </c>
    </row>
    <row r="210" spans="1:21">
      <c r="A210" t="s">
        <v>3340</v>
      </c>
      <c r="B210" t="s">
        <v>598</v>
      </c>
      <c r="C210" t="s">
        <v>3332</v>
      </c>
      <c r="D210" s="1">
        <v>1879.2284346480001</v>
      </c>
      <c r="E210">
        <v>10.5</v>
      </c>
      <c r="F210" s="22"/>
      <c r="G210" s="22"/>
      <c r="H210" s="22"/>
      <c r="I210" s="22">
        <v>147.04831007999999</v>
      </c>
      <c r="J210" s="22">
        <v>3</v>
      </c>
      <c r="K210" t="s">
        <v>543</v>
      </c>
      <c r="N210" t="s">
        <v>2677</v>
      </c>
      <c r="P210" t="s">
        <v>3342</v>
      </c>
      <c r="Q210" t="s">
        <v>170</v>
      </c>
      <c r="R210" t="s">
        <v>821</v>
      </c>
      <c r="S210" t="s">
        <v>109</v>
      </c>
      <c r="T210" t="s">
        <v>544</v>
      </c>
      <c r="U210" t="s">
        <v>3137</v>
      </c>
    </row>
    <row r="211" spans="1:21">
      <c r="A211" t="s">
        <v>3340</v>
      </c>
      <c r="B211" t="s">
        <v>598</v>
      </c>
      <c r="C211" t="s">
        <v>547</v>
      </c>
      <c r="D211" s="1">
        <v>1783.8624002951999</v>
      </c>
      <c r="E211">
        <v>10.5</v>
      </c>
      <c r="F211" s="22"/>
      <c r="G211" s="22">
        <v>147.04831007999999</v>
      </c>
      <c r="H211" s="22"/>
      <c r="I211" s="22"/>
      <c r="J211" s="22">
        <v>3</v>
      </c>
      <c r="K211" t="s">
        <v>543</v>
      </c>
      <c r="N211" t="s">
        <v>2677</v>
      </c>
      <c r="P211" t="s">
        <v>3342</v>
      </c>
      <c r="Q211" t="s">
        <v>170</v>
      </c>
      <c r="R211" t="s">
        <v>822</v>
      </c>
      <c r="S211" t="s">
        <v>109</v>
      </c>
      <c r="T211" t="s">
        <v>544</v>
      </c>
      <c r="U211" t="s">
        <v>3117</v>
      </c>
    </row>
    <row r="212" spans="1:21">
      <c r="A212" t="s">
        <v>3340</v>
      </c>
      <c r="B212" t="s">
        <v>598</v>
      </c>
      <c r="C212" t="s">
        <v>549</v>
      </c>
      <c r="D212" s="1">
        <v>1878.7258335624001</v>
      </c>
      <c r="E212">
        <v>10.5</v>
      </c>
      <c r="F212" s="22"/>
      <c r="G212" s="22"/>
      <c r="H212" s="22">
        <v>147.04831007999999</v>
      </c>
      <c r="I212" s="22"/>
      <c r="J212" s="22">
        <v>3</v>
      </c>
      <c r="K212" t="s">
        <v>543</v>
      </c>
      <c r="N212" t="s">
        <v>2677</v>
      </c>
      <c r="P212" t="s">
        <v>3342</v>
      </c>
      <c r="Q212" t="s">
        <v>170</v>
      </c>
      <c r="R212" t="s">
        <v>823</v>
      </c>
      <c r="S212" t="s">
        <v>109</v>
      </c>
      <c r="T212" t="s">
        <v>544</v>
      </c>
      <c r="U212" t="s">
        <v>3114</v>
      </c>
    </row>
    <row r="213" spans="1:21">
      <c r="A213" t="s">
        <v>3340</v>
      </c>
      <c r="B213" t="s">
        <v>603</v>
      </c>
      <c r="C213" t="s">
        <v>3332</v>
      </c>
      <c r="D213" s="1">
        <v>1111.9031247811199</v>
      </c>
      <c r="E213">
        <v>11.5</v>
      </c>
      <c r="F213" s="22"/>
      <c r="G213" s="22"/>
      <c r="H213" s="22"/>
      <c r="I213" s="22">
        <v>55.358024159999999</v>
      </c>
      <c r="J213" s="22">
        <v>3</v>
      </c>
      <c r="K213" t="s">
        <v>543</v>
      </c>
      <c r="N213" t="s">
        <v>2677</v>
      </c>
      <c r="P213" t="s">
        <v>3342</v>
      </c>
      <c r="Q213" t="s">
        <v>170</v>
      </c>
      <c r="R213" t="s">
        <v>824</v>
      </c>
      <c r="S213" t="s">
        <v>109</v>
      </c>
      <c r="T213" t="s">
        <v>544</v>
      </c>
      <c r="U213" t="s">
        <v>3115</v>
      </c>
    </row>
    <row r="214" spans="1:21">
      <c r="A214" t="s">
        <v>3340</v>
      </c>
      <c r="B214" t="s">
        <v>603</v>
      </c>
      <c r="C214" t="s">
        <v>547</v>
      </c>
      <c r="D214" s="1">
        <v>654.18735799392005</v>
      </c>
      <c r="E214">
        <v>11.5</v>
      </c>
      <c r="F214" s="22"/>
      <c r="G214" s="22">
        <v>52.099193999999997</v>
      </c>
      <c r="H214" s="22"/>
      <c r="I214" s="22"/>
      <c r="J214" s="22">
        <v>3</v>
      </c>
      <c r="K214" t="s">
        <v>543</v>
      </c>
      <c r="N214" t="s">
        <v>2677</v>
      </c>
      <c r="P214" t="s">
        <v>3342</v>
      </c>
      <c r="Q214" t="s">
        <v>170</v>
      </c>
      <c r="R214" t="s">
        <v>825</v>
      </c>
      <c r="S214" t="s">
        <v>109</v>
      </c>
      <c r="T214" t="s">
        <v>544</v>
      </c>
      <c r="U214" t="s">
        <v>3116</v>
      </c>
    </row>
    <row r="215" spans="1:21">
      <c r="A215" t="s">
        <v>3340</v>
      </c>
      <c r="B215" t="s">
        <v>603</v>
      </c>
      <c r="C215" t="s">
        <v>549</v>
      </c>
      <c r="D215" s="1">
        <v>1108.3573599139199</v>
      </c>
      <c r="E215">
        <v>11.5</v>
      </c>
      <c r="F215" s="22"/>
      <c r="G215" s="22"/>
      <c r="H215" s="22">
        <v>55.358024159999999</v>
      </c>
      <c r="I215" s="22"/>
      <c r="J215" s="22">
        <v>3</v>
      </c>
      <c r="K215" t="s">
        <v>543</v>
      </c>
      <c r="N215" t="s">
        <v>2677</v>
      </c>
      <c r="P215" t="s">
        <v>3342</v>
      </c>
      <c r="Q215" t="s">
        <v>170</v>
      </c>
      <c r="R215" t="s">
        <v>826</v>
      </c>
      <c r="S215" t="s">
        <v>109</v>
      </c>
      <c r="T215" t="s">
        <v>544</v>
      </c>
      <c r="U215" t="s">
        <v>3137</v>
      </c>
    </row>
    <row r="216" spans="1:21">
      <c r="A216" t="s">
        <v>3340</v>
      </c>
      <c r="B216" t="s">
        <v>605</v>
      </c>
      <c r="C216" t="s">
        <v>3332</v>
      </c>
      <c r="D216" s="1">
        <v>2050.3099696535801</v>
      </c>
      <c r="E216">
        <v>12.5</v>
      </c>
      <c r="F216" s="22"/>
      <c r="G216" s="22"/>
      <c r="H216" s="22"/>
      <c r="I216" s="22">
        <v>169.88280456000001</v>
      </c>
      <c r="J216" s="22">
        <v>3</v>
      </c>
      <c r="K216" t="s">
        <v>543</v>
      </c>
      <c r="N216" t="s">
        <v>2677</v>
      </c>
      <c r="P216" t="s">
        <v>3342</v>
      </c>
      <c r="Q216" t="s">
        <v>170</v>
      </c>
      <c r="R216" t="s">
        <v>827</v>
      </c>
      <c r="S216" t="s">
        <v>109</v>
      </c>
      <c r="T216" t="s">
        <v>544</v>
      </c>
      <c r="U216" t="s">
        <v>3117</v>
      </c>
    </row>
    <row r="217" spans="1:21">
      <c r="A217" t="s">
        <v>3340</v>
      </c>
      <c r="B217" t="s">
        <v>605</v>
      </c>
      <c r="C217" t="s">
        <v>547</v>
      </c>
      <c r="D217" s="1">
        <v>1929.2687299082199</v>
      </c>
      <c r="E217">
        <v>12.5</v>
      </c>
      <c r="F217" s="22"/>
      <c r="G217" s="22">
        <v>169.88280456000001</v>
      </c>
      <c r="H217" s="22"/>
      <c r="I217" s="22"/>
      <c r="J217" s="22">
        <v>3</v>
      </c>
      <c r="K217" t="s">
        <v>543</v>
      </c>
      <c r="N217" t="s">
        <v>2677</v>
      </c>
      <c r="P217" t="s">
        <v>3342</v>
      </c>
      <c r="Q217" t="s">
        <v>170</v>
      </c>
      <c r="R217" t="s">
        <v>828</v>
      </c>
      <c r="S217" t="s">
        <v>109</v>
      </c>
      <c r="T217" t="s">
        <v>544</v>
      </c>
      <c r="U217" t="s">
        <v>3114</v>
      </c>
    </row>
    <row r="218" spans="1:21">
      <c r="A218" t="s">
        <v>3340</v>
      </c>
      <c r="B218" t="s">
        <v>605</v>
      </c>
      <c r="C218" t="s">
        <v>549</v>
      </c>
      <c r="D218" s="1">
        <v>2050.3099696535801</v>
      </c>
      <c r="E218">
        <v>12.5</v>
      </c>
      <c r="F218" s="22"/>
      <c r="G218" s="22"/>
      <c r="H218" s="22">
        <v>169.88280456000001</v>
      </c>
      <c r="I218" s="22"/>
      <c r="J218" s="22">
        <v>3</v>
      </c>
      <c r="K218" t="s">
        <v>543</v>
      </c>
      <c r="N218" t="s">
        <v>2677</v>
      </c>
      <c r="P218" t="s">
        <v>3342</v>
      </c>
      <c r="Q218" t="s">
        <v>170</v>
      </c>
      <c r="R218" t="s">
        <v>829</v>
      </c>
      <c r="S218" t="s">
        <v>109</v>
      </c>
      <c r="T218" t="s">
        <v>544</v>
      </c>
      <c r="U218" t="s">
        <v>3116</v>
      </c>
    </row>
    <row r="219" spans="1:21">
      <c r="A219" t="s">
        <v>3340</v>
      </c>
      <c r="B219" t="s">
        <v>610</v>
      </c>
      <c r="C219" t="s">
        <v>3332</v>
      </c>
      <c r="D219" s="1">
        <v>986.42357754240004</v>
      </c>
      <c r="E219">
        <v>13.5</v>
      </c>
      <c r="F219" s="22"/>
      <c r="G219" s="22"/>
      <c r="H219" s="22"/>
      <c r="I219" s="22">
        <v>86.406683279999996</v>
      </c>
      <c r="J219" s="22">
        <v>3</v>
      </c>
      <c r="K219" t="s">
        <v>543</v>
      </c>
      <c r="N219" t="s">
        <v>2677</v>
      </c>
      <c r="P219" t="s">
        <v>3342</v>
      </c>
      <c r="Q219" t="s">
        <v>170</v>
      </c>
      <c r="R219" t="s">
        <v>830</v>
      </c>
      <c r="S219" t="s">
        <v>109</v>
      </c>
      <c r="T219" t="s">
        <v>544</v>
      </c>
      <c r="U219" t="s">
        <v>3137</v>
      </c>
    </row>
    <row r="220" spans="1:21">
      <c r="A220" t="s">
        <v>3340</v>
      </c>
      <c r="B220" t="s">
        <v>610</v>
      </c>
      <c r="C220" t="s">
        <v>547</v>
      </c>
      <c r="D220" s="1">
        <v>947.96170322399996</v>
      </c>
      <c r="E220">
        <v>13.5</v>
      </c>
      <c r="F220" s="22"/>
      <c r="G220" s="22">
        <v>86.406683279999996</v>
      </c>
      <c r="H220" s="22"/>
      <c r="I220" s="22"/>
      <c r="J220" s="22">
        <v>3</v>
      </c>
      <c r="K220" t="s">
        <v>543</v>
      </c>
      <c r="N220" t="s">
        <v>2677</v>
      </c>
      <c r="P220" t="s">
        <v>3342</v>
      </c>
      <c r="Q220" t="s">
        <v>170</v>
      </c>
      <c r="R220" t="s">
        <v>831</v>
      </c>
      <c r="S220" t="s">
        <v>109</v>
      </c>
      <c r="T220" t="s">
        <v>544</v>
      </c>
      <c r="U220" t="s">
        <v>3117</v>
      </c>
    </row>
    <row r="221" spans="1:21">
      <c r="A221" t="s">
        <v>3340</v>
      </c>
      <c r="B221" t="s">
        <v>610</v>
      </c>
      <c r="C221" t="s">
        <v>549</v>
      </c>
      <c r="D221" s="1">
        <v>986.42357754240004</v>
      </c>
      <c r="E221">
        <v>13.5</v>
      </c>
      <c r="F221" s="22"/>
      <c r="G221" s="22"/>
      <c r="H221" s="22">
        <v>86.406683279999996</v>
      </c>
      <c r="I221" s="22"/>
      <c r="J221" s="22">
        <v>3</v>
      </c>
      <c r="K221" t="s">
        <v>543</v>
      </c>
      <c r="N221" t="s">
        <v>2677</v>
      </c>
      <c r="P221" t="s">
        <v>3342</v>
      </c>
      <c r="Q221" t="s">
        <v>170</v>
      </c>
      <c r="R221" t="s">
        <v>832</v>
      </c>
      <c r="S221" t="s">
        <v>109</v>
      </c>
      <c r="T221" t="s">
        <v>544</v>
      </c>
      <c r="U221" t="s">
        <v>3114</v>
      </c>
    </row>
    <row r="222" spans="1:21">
      <c r="A222" t="s">
        <v>3340</v>
      </c>
      <c r="B222" t="s">
        <v>615</v>
      </c>
      <c r="C222" t="s">
        <v>3332</v>
      </c>
      <c r="D222" s="1">
        <v>1338.1323788784</v>
      </c>
      <c r="E222">
        <v>14.5</v>
      </c>
      <c r="F222" s="22"/>
      <c r="G222" s="22"/>
      <c r="H222" s="22"/>
      <c r="I222" s="22">
        <v>110.06727408</v>
      </c>
      <c r="J222" s="22">
        <v>3</v>
      </c>
      <c r="K222" t="s">
        <v>543</v>
      </c>
      <c r="N222" t="s">
        <v>2677</v>
      </c>
      <c r="P222" t="s">
        <v>3342</v>
      </c>
      <c r="Q222" t="s">
        <v>170</v>
      </c>
      <c r="R222" t="s">
        <v>833</v>
      </c>
      <c r="S222" t="s">
        <v>109</v>
      </c>
      <c r="T222" t="s">
        <v>544</v>
      </c>
      <c r="U222" t="s">
        <v>3116</v>
      </c>
    </row>
    <row r="223" spans="1:21">
      <c r="A223" t="s">
        <v>3340</v>
      </c>
      <c r="B223" t="s">
        <v>615</v>
      </c>
      <c r="C223" t="s">
        <v>547</v>
      </c>
      <c r="D223" s="1">
        <v>1312.647677424</v>
      </c>
      <c r="E223">
        <v>14.5</v>
      </c>
      <c r="F223" s="22"/>
      <c r="G223" s="22">
        <v>110.06727408</v>
      </c>
      <c r="H223" s="22"/>
      <c r="I223" s="22"/>
      <c r="J223" s="22">
        <v>3</v>
      </c>
      <c r="K223" t="s">
        <v>543</v>
      </c>
      <c r="N223" t="s">
        <v>2677</v>
      </c>
      <c r="P223" t="s">
        <v>3342</v>
      </c>
      <c r="Q223" t="s">
        <v>170</v>
      </c>
      <c r="R223" t="s">
        <v>834</v>
      </c>
      <c r="S223" t="s">
        <v>109</v>
      </c>
      <c r="T223" t="s">
        <v>544</v>
      </c>
      <c r="U223" t="s">
        <v>3137</v>
      </c>
    </row>
    <row r="224" spans="1:21">
      <c r="A224" t="s">
        <v>3340</v>
      </c>
      <c r="B224" t="s">
        <v>615</v>
      </c>
      <c r="C224" t="s">
        <v>549</v>
      </c>
      <c r="D224" s="1">
        <v>1338.1323788784</v>
      </c>
      <c r="E224">
        <v>14.5</v>
      </c>
      <c r="F224" s="22"/>
      <c r="G224" s="22"/>
      <c r="H224" s="22">
        <v>110.06727408</v>
      </c>
      <c r="I224" s="22"/>
      <c r="J224" s="22">
        <v>3</v>
      </c>
      <c r="K224" t="s">
        <v>543</v>
      </c>
      <c r="N224" t="s">
        <v>2677</v>
      </c>
      <c r="P224" t="s">
        <v>3342</v>
      </c>
      <c r="Q224" t="s">
        <v>170</v>
      </c>
      <c r="R224" t="s">
        <v>835</v>
      </c>
      <c r="S224" t="s">
        <v>109</v>
      </c>
      <c r="T224" t="s">
        <v>544</v>
      </c>
      <c r="U224" t="s">
        <v>3117</v>
      </c>
    </row>
    <row r="225" spans="1:21">
      <c r="A225" t="s">
        <v>3340</v>
      </c>
      <c r="B225" t="s">
        <v>625</v>
      </c>
      <c r="C225" t="s">
        <v>3332</v>
      </c>
      <c r="D225" s="1">
        <v>956.47835638536003</v>
      </c>
      <c r="E225">
        <v>16</v>
      </c>
      <c r="F225" s="22"/>
      <c r="G225" s="22"/>
      <c r="H225" s="22"/>
      <c r="I225" s="22">
        <v>47.324798880000003</v>
      </c>
      <c r="J225" s="22">
        <v>3</v>
      </c>
      <c r="K225" t="s">
        <v>548</v>
      </c>
      <c r="N225" t="s">
        <v>2678</v>
      </c>
      <c r="P225" t="s">
        <v>3342</v>
      </c>
      <c r="Q225" t="s">
        <v>170</v>
      </c>
      <c r="R225" t="s">
        <v>836</v>
      </c>
      <c r="S225" t="s">
        <v>109</v>
      </c>
      <c r="T225" t="s">
        <v>544</v>
      </c>
      <c r="U225" t="s">
        <v>3114</v>
      </c>
    </row>
    <row r="226" spans="1:21">
      <c r="A226" t="s">
        <v>3340</v>
      </c>
      <c r="B226" t="s">
        <v>625</v>
      </c>
      <c r="C226" t="s">
        <v>547</v>
      </c>
      <c r="D226" s="1">
        <v>849.05947095600004</v>
      </c>
      <c r="E226">
        <v>16</v>
      </c>
      <c r="F226" s="22"/>
      <c r="G226" s="22">
        <v>47.324798880000003</v>
      </c>
      <c r="H226" s="22"/>
      <c r="I226" s="22"/>
      <c r="J226" s="22">
        <v>3</v>
      </c>
      <c r="K226" t="s">
        <v>548</v>
      </c>
      <c r="N226" t="s">
        <v>2678</v>
      </c>
      <c r="P226" t="s">
        <v>3342</v>
      </c>
      <c r="Q226" t="s">
        <v>170</v>
      </c>
      <c r="R226" t="s">
        <v>837</v>
      </c>
      <c r="S226" t="s">
        <v>109</v>
      </c>
      <c r="T226" t="s">
        <v>544</v>
      </c>
      <c r="U226" t="s">
        <v>3116</v>
      </c>
    </row>
    <row r="227" spans="1:21">
      <c r="A227" t="s">
        <v>3340</v>
      </c>
      <c r="B227" t="s">
        <v>625</v>
      </c>
      <c r="C227" t="s">
        <v>549</v>
      </c>
      <c r="D227" s="1">
        <v>956.2093838472</v>
      </c>
      <c r="E227">
        <v>16</v>
      </c>
      <c r="F227" s="22"/>
      <c r="G227" s="22"/>
      <c r="H227" s="22">
        <v>47.324798880000003</v>
      </c>
      <c r="I227" s="22"/>
      <c r="J227" s="22">
        <v>3</v>
      </c>
      <c r="K227" t="s">
        <v>548</v>
      </c>
      <c r="N227" t="s">
        <v>2678</v>
      </c>
      <c r="P227" t="s">
        <v>3342</v>
      </c>
      <c r="Q227" t="s">
        <v>170</v>
      </c>
      <c r="R227" t="s">
        <v>838</v>
      </c>
      <c r="S227" t="s">
        <v>109</v>
      </c>
      <c r="T227" t="s">
        <v>544</v>
      </c>
      <c r="U227" t="s">
        <v>3137</v>
      </c>
    </row>
    <row r="228" spans="1:21">
      <c r="A228" t="s">
        <v>3340</v>
      </c>
      <c r="B228" t="s">
        <v>557</v>
      </c>
      <c r="C228" t="s">
        <v>3332</v>
      </c>
      <c r="D228" s="1">
        <v>556.67012120762399</v>
      </c>
      <c r="E228">
        <v>1.5</v>
      </c>
      <c r="F228" s="22"/>
      <c r="G228" s="22"/>
      <c r="H228" s="22"/>
      <c r="I228" s="22">
        <v>27.938401200000001</v>
      </c>
      <c r="J228" s="22">
        <v>3</v>
      </c>
      <c r="K228" t="s">
        <v>550</v>
      </c>
      <c r="N228" t="s">
        <v>3082</v>
      </c>
      <c r="P228" t="s">
        <v>3342</v>
      </c>
      <c r="Q228" t="s">
        <v>170</v>
      </c>
      <c r="R228" t="s">
        <v>839</v>
      </c>
      <c r="S228" t="s">
        <v>109</v>
      </c>
      <c r="T228" t="s">
        <v>544</v>
      </c>
      <c r="U228" t="s">
        <v>3114</v>
      </c>
    </row>
    <row r="229" spans="1:21">
      <c r="A229" t="s">
        <v>3340</v>
      </c>
      <c r="B229" t="s">
        <v>557</v>
      </c>
      <c r="C229" t="s">
        <v>542</v>
      </c>
      <c r="D229" s="1">
        <v>290.37053532794403</v>
      </c>
      <c r="E229">
        <v>1.5</v>
      </c>
      <c r="F229" s="22">
        <v>27.938401200000001</v>
      </c>
      <c r="G229" s="22"/>
      <c r="H229" s="22"/>
      <c r="I229" s="22"/>
      <c r="J229" s="22">
        <v>3</v>
      </c>
      <c r="K229" t="s">
        <v>550</v>
      </c>
      <c r="M229">
        <v>0</v>
      </c>
      <c r="N229" t="s">
        <v>3082</v>
      </c>
      <c r="P229" t="s">
        <v>3342</v>
      </c>
      <c r="Q229" t="s">
        <v>170</v>
      </c>
      <c r="R229" t="s">
        <v>840</v>
      </c>
      <c r="S229" t="s">
        <v>109</v>
      </c>
      <c r="T229" t="s">
        <v>544</v>
      </c>
      <c r="U229" t="s">
        <v>3116</v>
      </c>
    </row>
    <row r="230" spans="1:21">
      <c r="A230" t="s">
        <v>3340</v>
      </c>
      <c r="B230" t="s">
        <v>557</v>
      </c>
      <c r="C230" t="s">
        <v>547</v>
      </c>
      <c r="D230" s="1">
        <v>556.67012120762399</v>
      </c>
      <c r="E230">
        <v>1.5</v>
      </c>
      <c r="F230" s="22"/>
      <c r="G230" s="22">
        <v>27.938401200000001</v>
      </c>
      <c r="H230" s="22"/>
      <c r="I230" s="22"/>
      <c r="J230" s="22">
        <v>3</v>
      </c>
      <c r="K230" t="s">
        <v>550</v>
      </c>
      <c r="N230" t="s">
        <v>3082</v>
      </c>
      <c r="P230" t="s">
        <v>3342</v>
      </c>
      <c r="Q230" t="s">
        <v>170</v>
      </c>
      <c r="R230" t="s">
        <v>841</v>
      </c>
      <c r="S230" t="s">
        <v>109</v>
      </c>
      <c r="T230" t="s">
        <v>544</v>
      </c>
      <c r="U230" t="s">
        <v>3115</v>
      </c>
    </row>
    <row r="231" spans="1:21">
      <c r="A231" t="s">
        <v>3340</v>
      </c>
      <c r="B231" t="s">
        <v>557</v>
      </c>
      <c r="C231" t="s">
        <v>549</v>
      </c>
      <c r="D231" s="1">
        <v>556.67012120762399</v>
      </c>
      <c r="E231">
        <v>1.5</v>
      </c>
      <c r="F231" s="22"/>
      <c r="G231" s="22"/>
      <c r="H231" s="22">
        <v>27.938401200000001</v>
      </c>
      <c r="I231" s="22"/>
      <c r="J231" s="22">
        <v>3</v>
      </c>
      <c r="K231" t="s">
        <v>550</v>
      </c>
      <c r="N231" t="s">
        <v>3082</v>
      </c>
      <c r="P231" t="s">
        <v>3342</v>
      </c>
      <c r="Q231" t="s">
        <v>170</v>
      </c>
      <c r="R231" t="s">
        <v>842</v>
      </c>
      <c r="S231" t="s">
        <v>109</v>
      </c>
      <c r="T231" t="s">
        <v>544</v>
      </c>
      <c r="U231" t="s">
        <v>3116</v>
      </c>
    </row>
    <row r="232" spans="1:21">
      <c r="A232" t="s">
        <v>3340</v>
      </c>
      <c r="B232" t="s">
        <v>642</v>
      </c>
      <c r="C232" t="s">
        <v>3332</v>
      </c>
      <c r="D232" s="1">
        <v>802.56964015199901</v>
      </c>
      <c r="E232">
        <v>16</v>
      </c>
      <c r="F232" s="22"/>
      <c r="G232" s="22"/>
      <c r="H232" s="22"/>
      <c r="I232" s="22">
        <v>18.535741536</v>
      </c>
      <c r="J232" s="22">
        <v>3</v>
      </c>
      <c r="K232" t="s">
        <v>550</v>
      </c>
      <c r="N232" t="s">
        <v>3082</v>
      </c>
      <c r="P232" t="s">
        <v>3342</v>
      </c>
      <c r="Q232" t="s">
        <v>170</v>
      </c>
      <c r="R232" t="s">
        <v>843</v>
      </c>
      <c r="S232" t="s">
        <v>109</v>
      </c>
      <c r="T232" t="s">
        <v>544</v>
      </c>
      <c r="U232" t="s">
        <v>3116</v>
      </c>
    </row>
    <row r="233" spans="1:21">
      <c r="A233" t="s">
        <v>3340</v>
      </c>
      <c r="B233" t="s">
        <v>642</v>
      </c>
      <c r="C233" t="s">
        <v>547</v>
      </c>
      <c r="D233" s="1">
        <v>341.47527883200001</v>
      </c>
      <c r="E233">
        <v>16</v>
      </c>
      <c r="F233" s="22"/>
      <c r="G233" s="22">
        <v>18.535741536</v>
      </c>
      <c r="H233" s="22"/>
      <c r="I233" s="22"/>
      <c r="J233" s="22">
        <v>3</v>
      </c>
      <c r="K233" t="s">
        <v>550</v>
      </c>
      <c r="N233" t="s">
        <v>3082</v>
      </c>
      <c r="P233" t="s">
        <v>3342</v>
      </c>
      <c r="Q233" t="s">
        <v>170</v>
      </c>
      <c r="R233" t="s">
        <v>844</v>
      </c>
      <c r="S233" t="s">
        <v>109</v>
      </c>
      <c r="T233" t="s">
        <v>544</v>
      </c>
      <c r="U233" t="s">
        <v>3137</v>
      </c>
    </row>
    <row r="234" spans="1:21">
      <c r="A234" t="s">
        <v>3340</v>
      </c>
      <c r="B234" t="s">
        <v>642</v>
      </c>
      <c r="C234" t="s">
        <v>549</v>
      </c>
      <c r="D234" s="1">
        <v>784.15490793599997</v>
      </c>
      <c r="E234">
        <v>16</v>
      </c>
      <c r="F234" s="22"/>
      <c r="G234" s="22"/>
      <c r="H234" s="22">
        <v>18.535741536</v>
      </c>
      <c r="I234" s="22"/>
      <c r="J234" s="22">
        <v>3</v>
      </c>
      <c r="K234" t="s">
        <v>550</v>
      </c>
      <c r="N234" t="s">
        <v>3082</v>
      </c>
      <c r="P234" t="s">
        <v>3342</v>
      </c>
      <c r="Q234" t="s">
        <v>170</v>
      </c>
      <c r="R234" t="s">
        <v>845</v>
      </c>
      <c r="S234" t="s">
        <v>109</v>
      </c>
      <c r="T234" t="s">
        <v>544</v>
      </c>
      <c r="U234" t="s">
        <v>3137</v>
      </c>
    </row>
    <row r="235" spans="1:21">
      <c r="A235" t="s">
        <v>3340</v>
      </c>
      <c r="B235" t="s">
        <v>651</v>
      </c>
      <c r="C235" t="s">
        <v>3332</v>
      </c>
      <c r="D235" s="1">
        <v>1250.3958393406299</v>
      </c>
      <c r="E235">
        <v>5.5</v>
      </c>
      <c r="F235" s="22"/>
      <c r="G235" s="22"/>
      <c r="H235" s="22"/>
      <c r="I235" s="22">
        <v>77.896014719999997</v>
      </c>
      <c r="J235" s="22">
        <v>3</v>
      </c>
      <c r="K235" t="s">
        <v>553</v>
      </c>
      <c r="N235" t="s">
        <v>2679</v>
      </c>
      <c r="P235" t="s">
        <v>3342</v>
      </c>
      <c r="Q235" t="s">
        <v>170</v>
      </c>
      <c r="R235" t="s">
        <v>846</v>
      </c>
      <c r="S235" t="s">
        <v>109</v>
      </c>
      <c r="T235" t="s">
        <v>544</v>
      </c>
      <c r="U235" t="s">
        <v>3114</v>
      </c>
    </row>
    <row r="236" spans="1:21">
      <c r="A236" t="s">
        <v>3340</v>
      </c>
      <c r="B236" t="s">
        <v>651</v>
      </c>
      <c r="C236" t="s">
        <v>542</v>
      </c>
      <c r="D236" s="1">
        <v>394.00047326591999</v>
      </c>
      <c r="E236">
        <v>5.5</v>
      </c>
      <c r="F236" s="22">
        <v>73.442087999999998</v>
      </c>
      <c r="G236" s="22"/>
      <c r="H236" s="22"/>
      <c r="I236" s="22"/>
      <c r="J236" s="22">
        <v>3</v>
      </c>
      <c r="K236" t="s">
        <v>553</v>
      </c>
      <c r="L236" t="s">
        <v>40</v>
      </c>
      <c r="M236">
        <v>1.27048158885915E-2</v>
      </c>
      <c r="N236" t="s">
        <v>2679</v>
      </c>
      <c r="P236" t="s">
        <v>3342</v>
      </c>
      <c r="Q236" t="s">
        <v>170</v>
      </c>
      <c r="R236" t="s">
        <v>847</v>
      </c>
      <c r="S236" t="s">
        <v>109</v>
      </c>
      <c r="T236" t="s">
        <v>544</v>
      </c>
      <c r="U236" t="s">
        <v>3116</v>
      </c>
    </row>
    <row r="237" spans="1:21">
      <c r="A237" t="s">
        <v>3340</v>
      </c>
      <c r="B237" t="s">
        <v>651</v>
      </c>
      <c r="C237" t="s">
        <v>547</v>
      </c>
      <c r="D237" s="1">
        <v>1250.3958393406299</v>
      </c>
      <c r="E237">
        <v>5.5</v>
      </c>
      <c r="F237" s="22"/>
      <c r="G237" s="22">
        <v>77.896014719999997</v>
      </c>
      <c r="H237" s="22"/>
      <c r="I237" s="22"/>
      <c r="J237" s="22">
        <v>3</v>
      </c>
      <c r="K237" t="s">
        <v>553</v>
      </c>
      <c r="N237" t="s">
        <v>2679</v>
      </c>
      <c r="P237" t="s">
        <v>3342</v>
      </c>
      <c r="Q237" t="s">
        <v>170</v>
      </c>
      <c r="R237" t="s">
        <v>848</v>
      </c>
      <c r="S237" t="s">
        <v>109</v>
      </c>
      <c r="T237" t="s">
        <v>544</v>
      </c>
      <c r="U237" t="s">
        <v>3137</v>
      </c>
    </row>
    <row r="238" spans="1:21">
      <c r="A238" t="s">
        <v>3340</v>
      </c>
      <c r="B238" t="s">
        <v>651</v>
      </c>
      <c r="C238" t="s">
        <v>549</v>
      </c>
      <c r="D238" s="1">
        <v>1250.3958393406299</v>
      </c>
      <c r="E238">
        <v>5.5</v>
      </c>
      <c r="F238" s="22"/>
      <c r="G238" s="22"/>
      <c r="H238" s="22">
        <v>77.896014719999997</v>
      </c>
      <c r="I238" s="22"/>
      <c r="J238" s="22">
        <v>3</v>
      </c>
      <c r="K238" t="s">
        <v>553</v>
      </c>
      <c r="N238" t="s">
        <v>2679</v>
      </c>
      <c r="P238" t="s">
        <v>3343</v>
      </c>
      <c r="Q238" t="s">
        <v>170</v>
      </c>
      <c r="R238" t="s">
        <v>850</v>
      </c>
      <c r="S238" t="s">
        <v>109</v>
      </c>
      <c r="T238" t="s">
        <v>544</v>
      </c>
      <c r="U238" t="s">
        <v>3118</v>
      </c>
    </row>
    <row r="239" spans="1:21">
      <c r="A239" t="s">
        <v>3340</v>
      </c>
      <c r="B239" t="s">
        <v>666</v>
      </c>
      <c r="C239" t="s">
        <v>3332</v>
      </c>
      <c r="D239" s="1">
        <v>777.80030907827995</v>
      </c>
      <c r="E239">
        <v>6.5</v>
      </c>
      <c r="F239" s="22"/>
      <c r="G239" s="22"/>
      <c r="H239" s="22"/>
      <c r="I239" s="22">
        <v>93.905568479999999</v>
      </c>
      <c r="J239" s="22">
        <v>3</v>
      </c>
      <c r="K239" t="s">
        <v>553</v>
      </c>
      <c r="N239" t="s">
        <v>2679</v>
      </c>
      <c r="P239" t="s">
        <v>3343</v>
      </c>
      <c r="Q239" t="s">
        <v>170</v>
      </c>
      <c r="R239" t="s">
        <v>851</v>
      </c>
      <c r="S239" t="s">
        <v>109</v>
      </c>
      <c r="T239" t="s">
        <v>544</v>
      </c>
      <c r="U239" t="s">
        <v>3119</v>
      </c>
    </row>
    <row r="240" spans="1:21">
      <c r="A240" t="s">
        <v>3340</v>
      </c>
      <c r="B240" t="s">
        <v>666</v>
      </c>
      <c r="C240" t="s">
        <v>542</v>
      </c>
      <c r="D240" s="1">
        <v>253.3314107736</v>
      </c>
      <c r="E240">
        <v>6.5</v>
      </c>
      <c r="F240" s="22">
        <v>93.905568479999999</v>
      </c>
      <c r="G240" s="22"/>
      <c r="H240" s="22"/>
      <c r="I240" s="22"/>
      <c r="J240" s="22">
        <v>3</v>
      </c>
      <c r="K240" t="s">
        <v>553</v>
      </c>
      <c r="L240" t="s">
        <v>40</v>
      </c>
      <c r="M240">
        <v>1.27048158885915E-2</v>
      </c>
      <c r="N240" t="s">
        <v>2679</v>
      </c>
      <c r="P240" t="s">
        <v>3343</v>
      </c>
      <c r="Q240" t="s">
        <v>170</v>
      </c>
      <c r="R240" t="s">
        <v>859</v>
      </c>
      <c r="S240" t="s">
        <v>109</v>
      </c>
      <c r="T240" t="s">
        <v>544</v>
      </c>
      <c r="U240" t="s">
        <v>3119</v>
      </c>
    </row>
    <row r="241" spans="1:21">
      <c r="A241" t="s">
        <v>3340</v>
      </c>
      <c r="B241" t="s">
        <v>666</v>
      </c>
      <c r="C241" t="s">
        <v>547</v>
      </c>
      <c r="D241" s="1">
        <v>777.63137756184005</v>
      </c>
      <c r="E241">
        <v>6.5</v>
      </c>
      <c r="F241" s="22"/>
      <c r="G241" s="22">
        <v>93.905568479999999</v>
      </c>
      <c r="H241" s="22"/>
      <c r="I241" s="22"/>
      <c r="J241" s="22">
        <v>3</v>
      </c>
      <c r="K241" t="s">
        <v>553</v>
      </c>
      <c r="N241" t="s">
        <v>2679</v>
      </c>
      <c r="P241" t="s">
        <v>3343</v>
      </c>
      <c r="Q241" t="s">
        <v>170</v>
      </c>
      <c r="R241" t="s">
        <v>862</v>
      </c>
      <c r="S241" t="s">
        <v>109</v>
      </c>
      <c r="T241" t="s">
        <v>544</v>
      </c>
      <c r="U241" t="s">
        <v>3119</v>
      </c>
    </row>
    <row r="242" spans="1:21">
      <c r="A242" t="s">
        <v>3340</v>
      </c>
      <c r="B242" t="s">
        <v>666</v>
      </c>
      <c r="C242" t="s">
        <v>549</v>
      </c>
      <c r="D242" s="1">
        <v>777.80030907827995</v>
      </c>
      <c r="E242">
        <v>6.5</v>
      </c>
      <c r="F242" s="22"/>
      <c r="G242" s="22"/>
      <c r="H242" s="22">
        <v>93.905568479999999</v>
      </c>
      <c r="I242" s="22"/>
      <c r="J242" s="22">
        <v>3</v>
      </c>
      <c r="K242" t="s">
        <v>553</v>
      </c>
      <c r="N242" t="s">
        <v>2679</v>
      </c>
      <c r="P242" t="s">
        <v>3344</v>
      </c>
      <c r="Q242" t="s">
        <v>170</v>
      </c>
      <c r="R242" t="s">
        <v>875</v>
      </c>
      <c r="S242" t="s">
        <v>109</v>
      </c>
      <c r="T242" t="s">
        <v>544</v>
      </c>
      <c r="U242" t="s">
        <v>3128</v>
      </c>
    </row>
    <row r="243" spans="1:21">
      <c r="A243" t="s">
        <v>3340</v>
      </c>
      <c r="B243" t="s">
        <v>694</v>
      </c>
      <c r="C243" t="s">
        <v>3332</v>
      </c>
      <c r="D243" s="1">
        <v>1725.3479379840001</v>
      </c>
      <c r="E243">
        <v>10.5</v>
      </c>
      <c r="F243" s="22"/>
      <c r="G243" s="22"/>
      <c r="H243" s="22"/>
      <c r="I243" s="22">
        <v>60.240259440000003</v>
      </c>
      <c r="J243" s="22">
        <v>3</v>
      </c>
      <c r="K243" t="s">
        <v>556</v>
      </c>
      <c r="N243" t="s">
        <v>2680</v>
      </c>
      <c r="P243" t="s">
        <v>3344</v>
      </c>
      <c r="Q243" t="s">
        <v>170</v>
      </c>
      <c r="R243" t="s">
        <v>876</v>
      </c>
      <c r="S243" t="s">
        <v>109</v>
      </c>
      <c r="T243" t="s">
        <v>544</v>
      </c>
      <c r="U243" t="s">
        <v>3122</v>
      </c>
    </row>
    <row r="244" spans="1:21">
      <c r="A244" t="s">
        <v>3340</v>
      </c>
      <c r="B244" t="s">
        <v>694</v>
      </c>
      <c r="C244" t="s">
        <v>547</v>
      </c>
      <c r="D244" s="1">
        <v>563.04514862400003</v>
      </c>
      <c r="E244">
        <v>10.5</v>
      </c>
      <c r="F244" s="22"/>
      <c r="G244" s="22">
        <v>60.240259440000003</v>
      </c>
      <c r="H244" s="22"/>
      <c r="I244" s="22"/>
      <c r="J244" s="22">
        <v>3</v>
      </c>
      <c r="K244" t="s">
        <v>556</v>
      </c>
      <c r="N244" t="s">
        <v>2680</v>
      </c>
      <c r="P244" t="s">
        <v>3344</v>
      </c>
      <c r="Q244" t="s">
        <v>170</v>
      </c>
      <c r="R244" t="s">
        <v>877</v>
      </c>
      <c r="S244" t="s">
        <v>109</v>
      </c>
      <c r="T244" t="s">
        <v>544</v>
      </c>
      <c r="U244" t="s">
        <v>3129</v>
      </c>
    </row>
    <row r="245" spans="1:21">
      <c r="A245" t="s">
        <v>3340</v>
      </c>
      <c r="B245" t="s">
        <v>694</v>
      </c>
      <c r="C245" t="s">
        <v>549</v>
      </c>
      <c r="D245" s="1">
        <v>1701.0565425360001</v>
      </c>
      <c r="E245">
        <v>10.5</v>
      </c>
      <c r="F245" s="22"/>
      <c r="G245" s="22"/>
      <c r="H245" s="22">
        <v>60.240259440000003</v>
      </c>
      <c r="I245" s="22"/>
      <c r="J245" s="22">
        <v>3</v>
      </c>
      <c r="K245" t="s">
        <v>556</v>
      </c>
      <c r="N245" t="s">
        <v>2680</v>
      </c>
      <c r="P245" t="s">
        <v>3344</v>
      </c>
      <c r="Q245" t="s">
        <v>170</v>
      </c>
      <c r="R245" t="s">
        <v>878</v>
      </c>
      <c r="S245" t="s">
        <v>109</v>
      </c>
      <c r="T245" t="s">
        <v>544</v>
      </c>
      <c r="U245" t="s">
        <v>3121</v>
      </c>
    </row>
    <row r="246" spans="1:21">
      <c r="A246" t="s">
        <v>3340</v>
      </c>
      <c r="B246" t="s">
        <v>699</v>
      </c>
      <c r="C246" t="s">
        <v>3332</v>
      </c>
      <c r="D246" s="1">
        <v>4196.4873907871997</v>
      </c>
      <c r="E246">
        <v>16</v>
      </c>
      <c r="F246" s="22"/>
      <c r="G246" s="22"/>
      <c r="H246" s="22"/>
      <c r="I246" s="22">
        <v>142.32180624</v>
      </c>
      <c r="J246" s="22">
        <v>3</v>
      </c>
      <c r="K246" t="s">
        <v>556</v>
      </c>
      <c r="N246" t="s">
        <v>2680</v>
      </c>
      <c r="P246" t="s">
        <v>3344</v>
      </c>
      <c r="Q246" t="s">
        <v>170</v>
      </c>
      <c r="R246" t="s">
        <v>879</v>
      </c>
      <c r="S246" t="s">
        <v>109</v>
      </c>
      <c r="T246" t="s">
        <v>544</v>
      </c>
      <c r="U246" t="s">
        <v>3122</v>
      </c>
    </row>
    <row r="247" spans="1:21">
      <c r="A247" t="s">
        <v>3340</v>
      </c>
      <c r="B247" t="s">
        <v>699</v>
      </c>
      <c r="C247" t="s">
        <v>547</v>
      </c>
      <c r="D247" s="1">
        <v>3597.82401678</v>
      </c>
      <c r="E247">
        <v>16</v>
      </c>
      <c r="F247" s="22"/>
      <c r="G247" s="22">
        <v>142.32180624</v>
      </c>
      <c r="H247" s="22"/>
      <c r="I247" s="22"/>
      <c r="J247" s="22">
        <v>3</v>
      </c>
      <c r="K247" t="s">
        <v>556</v>
      </c>
      <c r="N247" t="s">
        <v>2680</v>
      </c>
      <c r="P247" t="s">
        <v>3344</v>
      </c>
      <c r="Q247" t="s">
        <v>170</v>
      </c>
      <c r="R247" t="s">
        <v>880</v>
      </c>
      <c r="S247" t="s">
        <v>109</v>
      </c>
      <c r="T247" t="s">
        <v>544</v>
      </c>
      <c r="U247" t="s">
        <v>3129</v>
      </c>
    </row>
    <row r="248" spans="1:21">
      <c r="A248" t="s">
        <v>3340</v>
      </c>
      <c r="B248" t="s">
        <v>699</v>
      </c>
      <c r="C248" t="s">
        <v>549</v>
      </c>
      <c r="D248" s="1">
        <v>4195.3599825791998</v>
      </c>
      <c r="E248">
        <v>16</v>
      </c>
      <c r="F248" s="22"/>
      <c r="G248" s="22"/>
      <c r="H248" s="22">
        <v>142.32180624</v>
      </c>
      <c r="I248" s="22"/>
      <c r="J248" s="22">
        <v>3</v>
      </c>
      <c r="K248" t="s">
        <v>556</v>
      </c>
      <c r="N248" t="s">
        <v>2680</v>
      </c>
      <c r="P248" t="s">
        <v>3344</v>
      </c>
      <c r="Q248" t="s">
        <v>170</v>
      </c>
      <c r="R248" t="s">
        <v>881</v>
      </c>
      <c r="S248" t="s">
        <v>109</v>
      </c>
      <c r="T248" t="s">
        <v>544</v>
      </c>
      <c r="U248" t="s">
        <v>3124</v>
      </c>
    </row>
    <row r="249" spans="1:21">
      <c r="A249" t="s">
        <v>3340</v>
      </c>
      <c r="B249" t="s">
        <v>705</v>
      </c>
      <c r="C249" t="s">
        <v>3332</v>
      </c>
      <c r="D249" s="1">
        <v>1686.9053279423999</v>
      </c>
      <c r="E249">
        <v>16</v>
      </c>
      <c r="F249" s="22"/>
      <c r="G249" s="22"/>
      <c r="H249" s="22"/>
      <c r="I249" s="22">
        <v>53.506956479999999</v>
      </c>
      <c r="J249" s="22">
        <v>3</v>
      </c>
      <c r="K249" t="s">
        <v>558</v>
      </c>
      <c r="N249" t="s">
        <v>2681</v>
      </c>
      <c r="P249" t="s">
        <v>3344</v>
      </c>
      <c r="Q249" t="s">
        <v>170</v>
      </c>
      <c r="R249" t="s">
        <v>882</v>
      </c>
      <c r="S249" t="s">
        <v>109</v>
      </c>
      <c r="T249" t="s">
        <v>544</v>
      </c>
      <c r="U249" t="s">
        <v>3125</v>
      </c>
    </row>
    <row r="250" spans="1:21">
      <c r="A250" t="s">
        <v>3340</v>
      </c>
      <c r="B250" t="s">
        <v>705</v>
      </c>
      <c r="C250" t="s">
        <v>547</v>
      </c>
      <c r="D250" s="1">
        <v>1378.374041244</v>
      </c>
      <c r="E250">
        <v>16</v>
      </c>
      <c r="F250" s="22"/>
      <c r="G250" s="22">
        <v>53.506956479999999</v>
      </c>
      <c r="H250" s="22"/>
      <c r="I250" s="22"/>
      <c r="J250" s="22">
        <v>3</v>
      </c>
      <c r="K250" t="s">
        <v>558</v>
      </c>
      <c r="N250" t="s">
        <v>2681</v>
      </c>
      <c r="P250" t="s">
        <v>3344</v>
      </c>
      <c r="Q250" t="s">
        <v>170</v>
      </c>
      <c r="R250" t="s">
        <v>883</v>
      </c>
      <c r="S250" t="s">
        <v>109</v>
      </c>
      <c r="T250" t="s">
        <v>544</v>
      </c>
      <c r="U250" t="s">
        <v>3130</v>
      </c>
    </row>
    <row r="251" spans="1:21">
      <c r="A251" t="s">
        <v>3340</v>
      </c>
      <c r="B251" t="s">
        <v>705</v>
      </c>
      <c r="C251" t="s">
        <v>549</v>
      </c>
      <c r="D251" s="1">
        <v>1686.1726923408</v>
      </c>
      <c r="E251">
        <v>16</v>
      </c>
      <c r="F251" s="22"/>
      <c r="G251" s="22"/>
      <c r="H251" s="22">
        <v>53.506956479999999</v>
      </c>
      <c r="I251" s="22"/>
      <c r="J251" s="22">
        <v>3</v>
      </c>
      <c r="K251" t="s">
        <v>558</v>
      </c>
      <c r="N251" t="s">
        <v>2681</v>
      </c>
      <c r="P251" t="s">
        <v>3344</v>
      </c>
      <c r="Q251" t="s">
        <v>170</v>
      </c>
      <c r="R251" t="s">
        <v>884</v>
      </c>
      <c r="S251" t="s">
        <v>109</v>
      </c>
      <c r="T251" t="s">
        <v>544</v>
      </c>
      <c r="U251" t="s">
        <v>3127</v>
      </c>
    </row>
    <row r="252" spans="1:21">
      <c r="A252" t="s">
        <v>3340</v>
      </c>
      <c r="B252" t="s">
        <v>560</v>
      </c>
      <c r="C252" t="s">
        <v>3332</v>
      </c>
      <c r="D252" s="1">
        <v>3025.8111091679998</v>
      </c>
      <c r="E252">
        <v>1.5</v>
      </c>
      <c r="F252" s="22"/>
      <c r="G252" s="22"/>
      <c r="H252" s="22"/>
      <c r="I252" s="22">
        <v>269.631486</v>
      </c>
      <c r="J252" s="22">
        <v>3</v>
      </c>
      <c r="K252" t="s">
        <v>561</v>
      </c>
      <c r="N252" t="s">
        <v>2682</v>
      </c>
      <c r="P252" t="s">
        <v>3344</v>
      </c>
      <c r="Q252" t="s">
        <v>170</v>
      </c>
      <c r="R252" t="s">
        <v>885</v>
      </c>
      <c r="S252" t="s">
        <v>109</v>
      </c>
      <c r="T252" t="s">
        <v>544</v>
      </c>
      <c r="U252" t="s">
        <v>3121</v>
      </c>
    </row>
    <row r="253" spans="1:21">
      <c r="A253" t="s">
        <v>3340</v>
      </c>
      <c r="B253" t="s">
        <v>560</v>
      </c>
      <c r="C253" t="s">
        <v>542</v>
      </c>
      <c r="D253" s="1">
        <v>2516.0740118399999</v>
      </c>
      <c r="E253">
        <v>1.5</v>
      </c>
      <c r="F253" s="22">
        <v>269.631486</v>
      </c>
      <c r="G253" s="22"/>
      <c r="H253" s="22"/>
      <c r="I253" s="22"/>
      <c r="J253" s="22">
        <v>3</v>
      </c>
      <c r="K253" t="s">
        <v>561</v>
      </c>
      <c r="L253" t="s">
        <v>40</v>
      </c>
      <c r="M253">
        <v>0.30630337649065997</v>
      </c>
      <c r="N253" t="s">
        <v>2682</v>
      </c>
      <c r="P253" t="s">
        <v>3344</v>
      </c>
      <c r="Q253" t="s">
        <v>170</v>
      </c>
      <c r="R253" t="s">
        <v>886</v>
      </c>
      <c r="S253" t="s">
        <v>109</v>
      </c>
      <c r="T253" t="s">
        <v>544</v>
      </c>
      <c r="U253" t="s">
        <v>3122</v>
      </c>
    </row>
    <row r="254" spans="1:21">
      <c r="A254" t="s">
        <v>3340</v>
      </c>
      <c r="B254" t="s">
        <v>560</v>
      </c>
      <c r="C254" t="s">
        <v>547</v>
      </c>
      <c r="D254" s="1">
        <v>3025.8111091679998</v>
      </c>
      <c r="E254">
        <v>1.5</v>
      </c>
      <c r="F254" s="22"/>
      <c r="G254" s="22">
        <v>269.631486</v>
      </c>
      <c r="H254" s="22"/>
      <c r="I254" s="22"/>
      <c r="J254" s="22">
        <v>3</v>
      </c>
      <c r="K254" t="s">
        <v>561</v>
      </c>
      <c r="N254" t="s">
        <v>2682</v>
      </c>
      <c r="P254" t="s">
        <v>3344</v>
      </c>
      <c r="Q254" t="s">
        <v>170</v>
      </c>
      <c r="R254" t="s">
        <v>887</v>
      </c>
      <c r="S254" t="s">
        <v>109</v>
      </c>
      <c r="T254" t="s">
        <v>544</v>
      </c>
      <c r="U254" t="s">
        <v>3123</v>
      </c>
    </row>
    <row r="255" spans="1:21">
      <c r="A255" t="s">
        <v>3340</v>
      </c>
      <c r="B255" t="s">
        <v>560</v>
      </c>
      <c r="C255" t="s">
        <v>549</v>
      </c>
      <c r="D255" s="1">
        <v>3025.8111091679998</v>
      </c>
      <c r="E255">
        <v>1.5</v>
      </c>
      <c r="F255" s="22"/>
      <c r="G255" s="22"/>
      <c r="H255" s="22">
        <v>269.631486</v>
      </c>
      <c r="I255" s="22"/>
      <c r="J255" s="22">
        <v>3</v>
      </c>
      <c r="K255" t="s">
        <v>561</v>
      </c>
      <c r="N255" t="s">
        <v>2682</v>
      </c>
      <c r="P255" t="s">
        <v>3344</v>
      </c>
      <c r="Q255" t="s">
        <v>170</v>
      </c>
      <c r="R255" t="s">
        <v>888</v>
      </c>
      <c r="S255" t="s">
        <v>109</v>
      </c>
      <c r="T255" t="s">
        <v>544</v>
      </c>
      <c r="U255" t="s">
        <v>3129</v>
      </c>
    </row>
    <row r="256" spans="1:21">
      <c r="A256" t="s">
        <v>3340</v>
      </c>
      <c r="B256" t="s">
        <v>676</v>
      </c>
      <c r="C256" t="s">
        <v>3332</v>
      </c>
      <c r="D256" s="1">
        <v>1345.7468629648799</v>
      </c>
      <c r="E256">
        <v>6.5</v>
      </c>
      <c r="F256" s="22"/>
      <c r="G256" s="22"/>
      <c r="H256" s="22"/>
      <c r="I256" s="22">
        <v>79.110290399999997</v>
      </c>
      <c r="J256" s="22">
        <v>3</v>
      </c>
      <c r="K256" t="s">
        <v>561</v>
      </c>
      <c r="N256" t="s">
        <v>2682</v>
      </c>
      <c r="P256" t="s">
        <v>3344</v>
      </c>
      <c r="Q256" t="s">
        <v>170</v>
      </c>
      <c r="R256" t="s">
        <v>889</v>
      </c>
      <c r="S256" t="s">
        <v>109</v>
      </c>
      <c r="T256" t="s">
        <v>544</v>
      </c>
      <c r="U256" t="s">
        <v>3132</v>
      </c>
    </row>
    <row r="257" spans="1:21">
      <c r="A257" t="s">
        <v>3340</v>
      </c>
      <c r="B257" t="s">
        <v>676</v>
      </c>
      <c r="C257" t="s">
        <v>542</v>
      </c>
      <c r="D257" s="1">
        <v>527.14305681600001</v>
      </c>
      <c r="E257">
        <v>6.5</v>
      </c>
      <c r="F257" s="22">
        <v>79.110290399999997</v>
      </c>
      <c r="G257" s="22"/>
      <c r="H257" s="22"/>
      <c r="I257" s="22"/>
      <c r="J257" s="22">
        <v>3</v>
      </c>
      <c r="K257" t="s">
        <v>561</v>
      </c>
      <c r="L257" t="s">
        <v>40</v>
      </c>
      <c r="M257">
        <v>0.30630337649065997</v>
      </c>
      <c r="N257" t="s">
        <v>2682</v>
      </c>
      <c r="P257" t="s">
        <v>3344</v>
      </c>
      <c r="Q257" t="s">
        <v>170</v>
      </c>
      <c r="R257" t="s">
        <v>890</v>
      </c>
      <c r="S257" t="s">
        <v>109</v>
      </c>
      <c r="T257" t="s">
        <v>544</v>
      </c>
      <c r="U257" t="s">
        <v>3124</v>
      </c>
    </row>
    <row r="258" spans="1:21">
      <c r="A258" t="s">
        <v>3340</v>
      </c>
      <c r="B258" t="s">
        <v>676</v>
      </c>
      <c r="C258" t="s">
        <v>547</v>
      </c>
      <c r="D258" s="1">
        <v>1345.7468629648799</v>
      </c>
      <c r="E258">
        <v>6.5</v>
      </c>
      <c r="F258" s="22"/>
      <c r="G258" s="22">
        <v>79.110290399999997</v>
      </c>
      <c r="H258" s="22"/>
      <c r="I258" s="22"/>
      <c r="J258" s="22">
        <v>3</v>
      </c>
      <c r="K258" t="s">
        <v>561</v>
      </c>
      <c r="N258" t="s">
        <v>2682</v>
      </c>
      <c r="P258" t="s">
        <v>3344</v>
      </c>
      <c r="Q258" t="s">
        <v>170</v>
      </c>
      <c r="R258" t="s">
        <v>891</v>
      </c>
      <c r="S258" t="s">
        <v>109</v>
      </c>
      <c r="T258" t="s">
        <v>544</v>
      </c>
      <c r="U258" t="s">
        <v>3125</v>
      </c>
    </row>
    <row r="259" spans="1:21">
      <c r="A259" t="s">
        <v>3340</v>
      </c>
      <c r="B259" t="s">
        <v>676</v>
      </c>
      <c r="C259" t="s">
        <v>549</v>
      </c>
      <c r="D259" s="1">
        <v>1345.7468629648799</v>
      </c>
      <c r="E259">
        <v>6.5</v>
      </c>
      <c r="F259" s="22"/>
      <c r="G259" s="22"/>
      <c r="H259" s="22">
        <v>79.110290399999997</v>
      </c>
      <c r="I259" s="22"/>
      <c r="J259" s="22">
        <v>3</v>
      </c>
      <c r="K259" t="s">
        <v>561</v>
      </c>
      <c r="N259" t="s">
        <v>2682</v>
      </c>
      <c r="P259" t="s">
        <v>3344</v>
      </c>
      <c r="Q259" t="s">
        <v>170</v>
      </c>
      <c r="R259" t="s">
        <v>892</v>
      </c>
      <c r="S259" t="s">
        <v>109</v>
      </c>
      <c r="T259" t="s">
        <v>544</v>
      </c>
      <c r="U259" t="s">
        <v>3126</v>
      </c>
    </row>
    <row r="260" spans="1:21">
      <c r="A260" t="s">
        <v>3340</v>
      </c>
      <c r="B260" t="s">
        <v>701</v>
      </c>
      <c r="C260" t="s">
        <v>3332</v>
      </c>
      <c r="D260" s="1">
        <v>2483.2700528294399</v>
      </c>
      <c r="E260">
        <v>7.5</v>
      </c>
      <c r="F260" s="22"/>
      <c r="G260" s="22"/>
      <c r="H260" s="22"/>
      <c r="I260" s="22">
        <v>106.98098064</v>
      </c>
      <c r="J260" s="22">
        <v>3</v>
      </c>
      <c r="K260" t="s">
        <v>561</v>
      </c>
      <c r="N260" t="s">
        <v>2682</v>
      </c>
      <c r="P260" t="s">
        <v>3344</v>
      </c>
      <c r="Q260" t="s">
        <v>170</v>
      </c>
      <c r="R260" t="s">
        <v>893</v>
      </c>
      <c r="S260" t="s">
        <v>109</v>
      </c>
      <c r="T260" t="s">
        <v>544</v>
      </c>
      <c r="U260" t="s">
        <v>3130</v>
      </c>
    </row>
    <row r="261" spans="1:21">
      <c r="A261" t="s">
        <v>3340</v>
      </c>
      <c r="B261" t="s">
        <v>701</v>
      </c>
      <c r="C261" t="s">
        <v>542</v>
      </c>
      <c r="D261" s="1">
        <v>583.77220824000005</v>
      </c>
      <c r="E261">
        <v>7.5</v>
      </c>
      <c r="F261" s="22">
        <v>90.096798719999995</v>
      </c>
      <c r="G261" s="22"/>
      <c r="H261" s="22"/>
      <c r="I261" s="22"/>
      <c r="J261" s="22">
        <v>3</v>
      </c>
      <c r="K261" t="s">
        <v>561</v>
      </c>
      <c r="L261" t="s">
        <v>40</v>
      </c>
      <c r="M261">
        <v>0.30630337649065997</v>
      </c>
      <c r="N261" t="s">
        <v>2682</v>
      </c>
      <c r="P261" t="s">
        <v>3344</v>
      </c>
      <c r="Q261" t="s">
        <v>170</v>
      </c>
      <c r="R261" t="s">
        <v>894</v>
      </c>
      <c r="S261" t="s">
        <v>109</v>
      </c>
      <c r="T261" t="s">
        <v>544</v>
      </c>
      <c r="U261" t="s">
        <v>3127</v>
      </c>
    </row>
    <row r="262" spans="1:21">
      <c r="A262" t="s">
        <v>3340</v>
      </c>
      <c r="B262" t="s">
        <v>701</v>
      </c>
      <c r="C262" t="s">
        <v>547</v>
      </c>
      <c r="D262" s="1">
        <v>2473.55469408</v>
      </c>
      <c r="E262">
        <v>7.5</v>
      </c>
      <c r="F262" s="22"/>
      <c r="G262" s="22">
        <v>106.98098064</v>
      </c>
      <c r="H262" s="22"/>
      <c r="I262" s="22"/>
      <c r="J262" s="22">
        <v>3</v>
      </c>
      <c r="K262" t="s">
        <v>561</v>
      </c>
      <c r="N262" t="s">
        <v>2682</v>
      </c>
      <c r="P262" t="s">
        <v>3344</v>
      </c>
      <c r="Q262" t="s">
        <v>170</v>
      </c>
      <c r="R262" t="s">
        <v>895</v>
      </c>
      <c r="S262" t="s">
        <v>109</v>
      </c>
      <c r="T262" t="s">
        <v>544</v>
      </c>
      <c r="U262" t="s">
        <v>3121</v>
      </c>
    </row>
    <row r="263" spans="1:21">
      <c r="A263" t="s">
        <v>3340</v>
      </c>
      <c r="B263" t="s">
        <v>701</v>
      </c>
      <c r="C263" t="s">
        <v>549</v>
      </c>
      <c r="D263" s="1">
        <v>2483.2700528294399</v>
      </c>
      <c r="E263">
        <v>7.5</v>
      </c>
      <c r="F263" s="22"/>
      <c r="G263" s="22"/>
      <c r="H263" s="22">
        <v>106.98098064</v>
      </c>
      <c r="I263" s="22"/>
      <c r="J263" s="22">
        <v>3</v>
      </c>
      <c r="K263" t="s">
        <v>561</v>
      </c>
      <c r="N263" t="s">
        <v>2682</v>
      </c>
      <c r="P263" t="s">
        <v>3344</v>
      </c>
      <c r="Q263" t="s">
        <v>170</v>
      </c>
      <c r="R263" t="s">
        <v>896</v>
      </c>
      <c r="S263" t="s">
        <v>109</v>
      </c>
      <c r="T263" t="s">
        <v>544</v>
      </c>
      <c r="U263" t="s">
        <v>3122</v>
      </c>
    </row>
    <row r="264" spans="1:21">
      <c r="A264" t="s">
        <v>3340</v>
      </c>
      <c r="B264" t="s">
        <v>728</v>
      </c>
      <c r="C264" t="s">
        <v>3332</v>
      </c>
      <c r="D264" s="1">
        <v>2315.1400832097602</v>
      </c>
      <c r="E264">
        <v>8.5</v>
      </c>
      <c r="F264" s="22"/>
      <c r="G264" s="22"/>
      <c r="H264" s="22"/>
      <c r="I264" s="22">
        <v>116.3980416</v>
      </c>
      <c r="J264" s="22">
        <v>3</v>
      </c>
      <c r="K264" t="s">
        <v>561</v>
      </c>
      <c r="N264" t="s">
        <v>2682</v>
      </c>
      <c r="P264" t="s">
        <v>3344</v>
      </c>
      <c r="Q264" t="s">
        <v>170</v>
      </c>
      <c r="R264" t="s">
        <v>897</v>
      </c>
      <c r="S264" t="s">
        <v>109</v>
      </c>
      <c r="T264" t="s">
        <v>544</v>
      </c>
      <c r="U264" t="s">
        <v>3123</v>
      </c>
    </row>
    <row r="265" spans="1:21">
      <c r="A265" t="s">
        <v>3340</v>
      </c>
      <c r="B265" t="s">
        <v>728</v>
      </c>
      <c r="C265" t="s">
        <v>547</v>
      </c>
      <c r="D265" s="1">
        <v>2134.3611823593601</v>
      </c>
      <c r="E265">
        <v>8.5</v>
      </c>
      <c r="F265" s="22"/>
      <c r="G265" s="22">
        <v>116.3980416</v>
      </c>
      <c r="H265" s="22"/>
      <c r="I265" s="22"/>
      <c r="J265" s="22">
        <v>3</v>
      </c>
      <c r="K265" t="s">
        <v>561</v>
      </c>
      <c r="N265" t="s">
        <v>2682</v>
      </c>
      <c r="P265" t="s">
        <v>3344</v>
      </c>
      <c r="Q265" t="s">
        <v>170</v>
      </c>
      <c r="R265" t="s">
        <v>898</v>
      </c>
      <c r="S265" t="s">
        <v>109</v>
      </c>
      <c r="T265" t="s">
        <v>544</v>
      </c>
      <c r="U265" t="s">
        <v>3124</v>
      </c>
    </row>
    <row r="266" spans="1:21">
      <c r="A266" t="s">
        <v>3340</v>
      </c>
      <c r="B266" t="s">
        <v>728</v>
      </c>
      <c r="C266" t="s">
        <v>549</v>
      </c>
      <c r="D266" s="1">
        <v>2314.6638400377601</v>
      </c>
      <c r="E266">
        <v>8.5</v>
      </c>
      <c r="F266" s="22"/>
      <c r="G266" s="22"/>
      <c r="H266" s="22">
        <v>116.3980416</v>
      </c>
      <c r="I266" s="22"/>
      <c r="J266" s="22">
        <v>3</v>
      </c>
      <c r="K266" t="s">
        <v>561</v>
      </c>
      <c r="N266" t="s">
        <v>2682</v>
      </c>
      <c r="P266" t="s">
        <v>3344</v>
      </c>
      <c r="Q266" t="s">
        <v>170</v>
      </c>
      <c r="R266" t="s">
        <v>899</v>
      </c>
      <c r="S266" t="s">
        <v>109</v>
      </c>
      <c r="T266" t="s">
        <v>544</v>
      </c>
      <c r="U266" t="s">
        <v>3125</v>
      </c>
    </row>
    <row r="267" spans="1:21">
      <c r="A267" t="s">
        <v>3340</v>
      </c>
      <c r="B267" t="s">
        <v>740</v>
      </c>
      <c r="C267" t="s">
        <v>3332</v>
      </c>
      <c r="D267" s="1">
        <v>952.45927242719995</v>
      </c>
      <c r="E267">
        <v>9.5</v>
      </c>
      <c r="F267" s="22"/>
      <c r="G267" s="22"/>
      <c r="H267" s="22"/>
      <c r="I267" s="22">
        <v>41.2594116</v>
      </c>
      <c r="J267" s="22">
        <v>3</v>
      </c>
      <c r="K267" t="s">
        <v>561</v>
      </c>
      <c r="N267" t="s">
        <v>2682</v>
      </c>
      <c r="P267" t="s">
        <v>3344</v>
      </c>
      <c r="Q267" t="s">
        <v>170</v>
      </c>
      <c r="R267" t="s">
        <v>900</v>
      </c>
      <c r="S267" t="s">
        <v>109</v>
      </c>
      <c r="T267" t="s">
        <v>544</v>
      </c>
      <c r="U267" t="s">
        <v>3126</v>
      </c>
    </row>
    <row r="268" spans="1:21">
      <c r="A268" t="s">
        <v>3340</v>
      </c>
      <c r="B268" t="s">
        <v>740</v>
      </c>
      <c r="C268" t="s">
        <v>547</v>
      </c>
      <c r="D268" s="1">
        <v>798.0834194112</v>
      </c>
      <c r="E268">
        <v>9.5</v>
      </c>
      <c r="F268" s="22"/>
      <c r="G268" s="22">
        <v>41.2594116</v>
      </c>
      <c r="H268" s="22"/>
      <c r="I268" s="22"/>
      <c r="J268" s="22">
        <v>3</v>
      </c>
      <c r="K268" t="s">
        <v>561</v>
      </c>
      <c r="N268" t="s">
        <v>2682</v>
      </c>
      <c r="P268" t="s">
        <v>3344</v>
      </c>
      <c r="Q268" t="s">
        <v>170</v>
      </c>
      <c r="R268" t="s">
        <v>901</v>
      </c>
      <c r="S268" t="s">
        <v>109</v>
      </c>
      <c r="T268" t="s">
        <v>544</v>
      </c>
      <c r="U268" t="s">
        <v>3130</v>
      </c>
    </row>
    <row r="269" spans="1:21">
      <c r="A269" t="s">
        <v>3340</v>
      </c>
      <c r="B269" t="s">
        <v>740</v>
      </c>
      <c r="C269" t="s">
        <v>549</v>
      </c>
      <c r="D269" s="1">
        <v>951.96925118640002</v>
      </c>
      <c r="E269">
        <v>9.5</v>
      </c>
      <c r="F269" s="22"/>
      <c r="G269" s="22"/>
      <c r="H269" s="22">
        <v>41.2594116</v>
      </c>
      <c r="I269" s="22"/>
      <c r="J269" s="22">
        <v>3</v>
      </c>
      <c r="K269" t="s">
        <v>561</v>
      </c>
      <c r="N269" t="s">
        <v>2682</v>
      </c>
      <c r="P269" t="s">
        <v>3344</v>
      </c>
      <c r="Q269" t="s">
        <v>170</v>
      </c>
      <c r="R269" t="s">
        <v>902</v>
      </c>
      <c r="S269" t="s">
        <v>109</v>
      </c>
      <c r="T269" t="s">
        <v>544</v>
      </c>
      <c r="U269" t="s">
        <v>3131</v>
      </c>
    </row>
    <row r="270" spans="1:21">
      <c r="A270" t="s">
        <v>3340</v>
      </c>
      <c r="B270" t="s">
        <v>746</v>
      </c>
      <c r="C270" t="s">
        <v>3332</v>
      </c>
      <c r="D270" s="1">
        <v>563.11588167072</v>
      </c>
      <c r="E270">
        <v>10.5</v>
      </c>
      <c r="F270" s="22"/>
      <c r="G270" s="22"/>
      <c r="H270" s="22"/>
      <c r="I270" s="22">
        <v>32.016722375999997</v>
      </c>
      <c r="J270" s="22">
        <v>3</v>
      </c>
      <c r="K270" t="s">
        <v>561</v>
      </c>
      <c r="N270" t="s">
        <v>2682</v>
      </c>
      <c r="P270" t="s">
        <v>3344</v>
      </c>
      <c r="Q270" t="s">
        <v>170</v>
      </c>
      <c r="R270" t="s">
        <v>903</v>
      </c>
      <c r="S270" t="s">
        <v>109</v>
      </c>
      <c r="T270" t="s">
        <v>544</v>
      </c>
      <c r="U270" t="s">
        <v>3127</v>
      </c>
    </row>
    <row r="271" spans="1:21">
      <c r="A271" t="s">
        <v>3340</v>
      </c>
      <c r="B271" t="s">
        <v>746</v>
      </c>
      <c r="C271" t="s">
        <v>542</v>
      </c>
      <c r="D271" s="1">
        <v>185.129782944</v>
      </c>
      <c r="E271">
        <v>10.5</v>
      </c>
      <c r="F271" s="22">
        <v>27.023056032</v>
      </c>
      <c r="G271" s="22"/>
      <c r="H271" s="22"/>
      <c r="I271" s="22"/>
      <c r="J271" s="22">
        <v>3</v>
      </c>
      <c r="K271" t="s">
        <v>561</v>
      </c>
      <c r="L271" t="s">
        <v>40</v>
      </c>
      <c r="M271">
        <v>0.30630337649065997</v>
      </c>
      <c r="N271" t="s">
        <v>2682</v>
      </c>
      <c r="P271" t="s">
        <v>3344</v>
      </c>
      <c r="Q271" t="s">
        <v>170</v>
      </c>
      <c r="R271" t="s">
        <v>904</v>
      </c>
      <c r="S271" t="s">
        <v>109</v>
      </c>
      <c r="T271" t="s">
        <v>544</v>
      </c>
      <c r="U271" t="s">
        <v>3121</v>
      </c>
    </row>
    <row r="272" spans="1:21">
      <c r="A272" t="s">
        <v>3340</v>
      </c>
      <c r="B272" t="s">
        <v>746</v>
      </c>
      <c r="C272" t="s">
        <v>547</v>
      </c>
      <c r="D272" s="1">
        <v>524.68395639599999</v>
      </c>
      <c r="E272">
        <v>10.5</v>
      </c>
      <c r="F272" s="22"/>
      <c r="G272" s="22">
        <v>32.016722375999997</v>
      </c>
      <c r="H272" s="22"/>
      <c r="I272" s="22"/>
      <c r="J272" s="22">
        <v>3</v>
      </c>
      <c r="K272" t="s">
        <v>561</v>
      </c>
      <c r="N272" t="s">
        <v>2682</v>
      </c>
      <c r="P272" t="s">
        <v>3344</v>
      </c>
      <c r="Q272" t="s">
        <v>170</v>
      </c>
      <c r="R272" t="s">
        <v>905</v>
      </c>
      <c r="S272" t="s">
        <v>109</v>
      </c>
      <c r="T272" t="s">
        <v>544</v>
      </c>
      <c r="U272" t="s">
        <v>3122</v>
      </c>
    </row>
    <row r="273" spans="1:21">
      <c r="A273" t="s">
        <v>3340</v>
      </c>
      <c r="B273" t="s">
        <v>746</v>
      </c>
      <c r="C273" t="s">
        <v>549</v>
      </c>
      <c r="D273" s="1">
        <v>563.11588167072</v>
      </c>
      <c r="E273">
        <v>10.5</v>
      </c>
      <c r="F273" s="22"/>
      <c r="G273" s="22"/>
      <c r="H273" s="22">
        <v>32.016722375999997</v>
      </c>
      <c r="I273" s="22"/>
      <c r="J273" s="22">
        <v>3</v>
      </c>
      <c r="K273" t="s">
        <v>561</v>
      </c>
      <c r="N273" t="s">
        <v>2682</v>
      </c>
      <c r="P273" t="s">
        <v>3344</v>
      </c>
      <c r="Q273" t="s">
        <v>170</v>
      </c>
      <c r="R273" t="s">
        <v>906</v>
      </c>
      <c r="S273" t="s">
        <v>109</v>
      </c>
      <c r="T273" t="s">
        <v>544</v>
      </c>
      <c r="U273" t="s">
        <v>3123</v>
      </c>
    </row>
    <row r="274" spans="1:21">
      <c r="A274" t="s">
        <v>3340</v>
      </c>
      <c r="B274" t="s">
        <v>751</v>
      </c>
      <c r="C274" t="s">
        <v>3332</v>
      </c>
      <c r="D274" s="1">
        <v>530.44022494555497</v>
      </c>
      <c r="E274">
        <v>11.5</v>
      </c>
      <c r="F274" s="22"/>
      <c r="G274" s="22"/>
      <c r="H274" s="22"/>
      <c r="I274" s="22">
        <v>55.711462560000001</v>
      </c>
      <c r="J274" s="22">
        <v>3</v>
      </c>
      <c r="K274" t="s">
        <v>561</v>
      </c>
      <c r="N274" t="s">
        <v>2682</v>
      </c>
      <c r="P274" t="s">
        <v>3344</v>
      </c>
      <c r="Q274" t="s">
        <v>170</v>
      </c>
      <c r="R274" t="s">
        <v>907</v>
      </c>
      <c r="S274" t="s">
        <v>109</v>
      </c>
      <c r="T274" t="s">
        <v>544</v>
      </c>
      <c r="U274" t="s">
        <v>3124</v>
      </c>
    </row>
    <row r="275" spans="1:21">
      <c r="A275" t="s">
        <v>3340</v>
      </c>
      <c r="B275" t="s">
        <v>751</v>
      </c>
      <c r="C275" t="s">
        <v>542</v>
      </c>
      <c r="D275" s="1">
        <v>28.721953033394801</v>
      </c>
      <c r="E275">
        <v>11.5</v>
      </c>
      <c r="F275" s="22">
        <v>28.721953031999998</v>
      </c>
      <c r="G275" s="22"/>
      <c r="H275" s="22"/>
      <c r="I275" s="22"/>
      <c r="J275" s="22">
        <v>3</v>
      </c>
      <c r="K275" t="s">
        <v>561</v>
      </c>
      <c r="L275" t="s">
        <v>40</v>
      </c>
      <c r="M275">
        <v>0.30630337649065997</v>
      </c>
      <c r="N275" t="s">
        <v>2682</v>
      </c>
      <c r="P275" t="s">
        <v>3344</v>
      </c>
      <c r="Q275" t="s">
        <v>170</v>
      </c>
      <c r="R275" t="s">
        <v>908</v>
      </c>
      <c r="S275" t="s">
        <v>109</v>
      </c>
      <c r="T275" t="s">
        <v>544</v>
      </c>
      <c r="U275" t="s">
        <v>3125</v>
      </c>
    </row>
    <row r="276" spans="1:21">
      <c r="A276" t="s">
        <v>3340</v>
      </c>
      <c r="B276" t="s">
        <v>751</v>
      </c>
      <c r="C276" t="s">
        <v>547</v>
      </c>
      <c r="D276" s="1">
        <v>530.44022494555497</v>
      </c>
      <c r="E276">
        <v>11.5</v>
      </c>
      <c r="F276" s="22"/>
      <c r="G276" s="22">
        <v>55.711462560000001</v>
      </c>
      <c r="H276" s="22"/>
      <c r="I276" s="22"/>
      <c r="J276" s="22">
        <v>3</v>
      </c>
      <c r="K276" t="s">
        <v>561</v>
      </c>
      <c r="N276" t="s">
        <v>2682</v>
      </c>
      <c r="P276" t="s">
        <v>3344</v>
      </c>
      <c r="Q276" t="s">
        <v>170</v>
      </c>
      <c r="R276" t="s">
        <v>909</v>
      </c>
      <c r="S276" t="s">
        <v>109</v>
      </c>
      <c r="T276" t="s">
        <v>544</v>
      </c>
      <c r="U276" t="s">
        <v>3126</v>
      </c>
    </row>
    <row r="277" spans="1:21">
      <c r="A277" t="s">
        <v>3340</v>
      </c>
      <c r="B277" t="s">
        <v>751</v>
      </c>
      <c r="C277" t="s">
        <v>549</v>
      </c>
      <c r="D277" s="1">
        <v>530.44022494555497</v>
      </c>
      <c r="E277">
        <v>11.5</v>
      </c>
      <c r="F277" s="22"/>
      <c r="G277" s="22"/>
      <c r="H277" s="22">
        <v>55.711462560000001</v>
      </c>
      <c r="I277" s="22"/>
      <c r="J277" s="22">
        <v>3</v>
      </c>
      <c r="K277" t="s">
        <v>561</v>
      </c>
      <c r="N277" t="s">
        <v>2682</v>
      </c>
      <c r="P277" t="s">
        <v>3344</v>
      </c>
      <c r="Q277" t="s">
        <v>170</v>
      </c>
      <c r="R277" t="s">
        <v>910</v>
      </c>
      <c r="S277" t="s">
        <v>109</v>
      </c>
      <c r="T277" t="s">
        <v>544</v>
      </c>
      <c r="U277" t="s">
        <v>3133</v>
      </c>
    </row>
    <row r="278" spans="1:21">
      <c r="A278" t="s">
        <v>3340</v>
      </c>
      <c r="B278" t="s">
        <v>703</v>
      </c>
      <c r="C278" t="s">
        <v>3332</v>
      </c>
      <c r="D278" s="1">
        <v>759.57125208959997</v>
      </c>
      <c r="E278">
        <v>7.5</v>
      </c>
      <c r="F278" s="22"/>
      <c r="G278" s="22"/>
      <c r="H278" s="22"/>
      <c r="I278" s="22">
        <v>31.592592528000001</v>
      </c>
      <c r="J278" s="22">
        <v>3</v>
      </c>
      <c r="K278" t="s">
        <v>563</v>
      </c>
      <c r="N278" t="s">
        <v>2683</v>
      </c>
      <c r="P278" t="s">
        <v>3344</v>
      </c>
      <c r="Q278" t="s">
        <v>170</v>
      </c>
      <c r="R278" t="s">
        <v>911</v>
      </c>
      <c r="S278" t="s">
        <v>109</v>
      </c>
      <c r="T278" t="s">
        <v>544</v>
      </c>
      <c r="U278" t="s">
        <v>3130</v>
      </c>
    </row>
    <row r="279" spans="1:21">
      <c r="A279" t="s">
        <v>3340</v>
      </c>
      <c r="B279" t="s">
        <v>703</v>
      </c>
      <c r="C279" t="s">
        <v>547</v>
      </c>
      <c r="D279" s="1">
        <v>374.65597371119998</v>
      </c>
      <c r="E279">
        <v>7.5</v>
      </c>
      <c r="F279" s="22"/>
      <c r="G279" s="22">
        <v>31.592592528000001</v>
      </c>
      <c r="H279" s="22"/>
      <c r="I279" s="22"/>
      <c r="J279" s="22">
        <v>3</v>
      </c>
      <c r="K279" t="s">
        <v>563</v>
      </c>
      <c r="N279" t="s">
        <v>2683</v>
      </c>
      <c r="P279" t="s">
        <v>3344</v>
      </c>
      <c r="Q279" t="s">
        <v>170</v>
      </c>
      <c r="R279" t="s">
        <v>912</v>
      </c>
      <c r="S279" t="s">
        <v>109</v>
      </c>
      <c r="T279" t="s">
        <v>544</v>
      </c>
      <c r="U279" t="s">
        <v>3127</v>
      </c>
    </row>
    <row r="280" spans="1:21">
      <c r="A280" t="s">
        <v>3340</v>
      </c>
      <c r="B280" t="s">
        <v>703</v>
      </c>
      <c r="C280" t="s">
        <v>549</v>
      </c>
      <c r="D280" s="1">
        <v>758.17067782319998</v>
      </c>
      <c r="E280">
        <v>7.5</v>
      </c>
      <c r="F280" s="22"/>
      <c r="G280" s="22"/>
      <c r="H280" s="22">
        <v>31.592592528000001</v>
      </c>
      <c r="I280" s="22"/>
      <c r="J280" s="22">
        <v>3</v>
      </c>
      <c r="K280" t="s">
        <v>563</v>
      </c>
      <c r="N280" t="s">
        <v>2683</v>
      </c>
      <c r="P280" t="s">
        <v>3344</v>
      </c>
      <c r="Q280" t="s">
        <v>170</v>
      </c>
      <c r="R280" t="s">
        <v>913</v>
      </c>
      <c r="S280" t="s">
        <v>109</v>
      </c>
      <c r="T280" t="s">
        <v>544</v>
      </c>
      <c r="U280" t="s">
        <v>3121</v>
      </c>
    </row>
    <row r="281" spans="1:21">
      <c r="A281" t="s">
        <v>3340</v>
      </c>
      <c r="B281" t="s">
        <v>582</v>
      </c>
      <c r="C281" t="s">
        <v>3332</v>
      </c>
      <c r="D281" s="1">
        <v>7389.0974144563197</v>
      </c>
      <c r="E281">
        <v>2.5</v>
      </c>
      <c r="F281" s="22"/>
      <c r="G281" s="22"/>
      <c r="H281" s="22"/>
      <c r="I281" s="22">
        <v>361.75904831999998</v>
      </c>
      <c r="J281" s="22">
        <v>3</v>
      </c>
      <c r="K281" t="s">
        <v>565</v>
      </c>
      <c r="N281" t="s">
        <v>2684</v>
      </c>
      <c r="P281" t="s">
        <v>3344</v>
      </c>
      <c r="Q281" t="s">
        <v>170</v>
      </c>
      <c r="R281" t="s">
        <v>914</v>
      </c>
      <c r="S281" t="s">
        <v>109</v>
      </c>
      <c r="T281" t="s">
        <v>544</v>
      </c>
      <c r="U281" t="s">
        <v>3122</v>
      </c>
    </row>
    <row r="282" spans="1:21">
      <c r="A282" t="s">
        <v>3340</v>
      </c>
      <c r="B282" t="s">
        <v>582</v>
      </c>
      <c r="C282" t="s">
        <v>542</v>
      </c>
      <c r="D282" s="1">
        <v>352.55052355200002</v>
      </c>
      <c r="E282">
        <v>2.5</v>
      </c>
      <c r="F282" s="22">
        <v>131.85045887999999</v>
      </c>
      <c r="G282" s="22"/>
      <c r="H282" s="22"/>
      <c r="I282" s="22"/>
      <c r="J282" s="22">
        <v>3</v>
      </c>
      <c r="K282" t="s">
        <v>565</v>
      </c>
      <c r="M282">
        <v>0</v>
      </c>
      <c r="N282" t="s">
        <v>2684</v>
      </c>
      <c r="P282" t="s">
        <v>3344</v>
      </c>
      <c r="Q282" t="s">
        <v>170</v>
      </c>
      <c r="R282" t="s">
        <v>915</v>
      </c>
      <c r="S282" t="s">
        <v>109</v>
      </c>
      <c r="T282" t="s">
        <v>544</v>
      </c>
      <c r="U282" t="s">
        <v>3123</v>
      </c>
    </row>
    <row r="283" spans="1:21">
      <c r="A283" t="s">
        <v>3340</v>
      </c>
      <c r="B283" t="s">
        <v>582</v>
      </c>
      <c r="C283" t="s">
        <v>547</v>
      </c>
      <c r="D283" s="1">
        <v>7367.2645099920001</v>
      </c>
      <c r="E283">
        <v>2.5</v>
      </c>
      <c r="F283" s="22"/>
      <c r="G283" s="22">
        <v>361.75904831999998</v>
      </c>
      <c r="H283" s="22"/>
      <c r="I283" s="22"/>
      <c r="J283" s="22">
        <v>3</v>
      </c>
      <c r="K283" t="s">
        <v>565</v>
      </c>
      <c r="N283" t="s">
        <v>2684</v>
      </c>
      <c r="P283" t="s">
        <v>3344</v>
      </c>
      <c r="Q283" t="s">
        <v>170</v>
      </c>
      <c r="R283" t="s">
        <v>916</v>
      </c>
      <c r="S283" t="s">
        <v>109</v>
      </c>
      <c r="T283" t="s">
        <v>544</v>
      </c>
      <c r="U283" t="s">
        <v>3132</v>
      </c>
    </row>
    <row r="284" spans="1:21">
      <c r="A284" t="s">
        <v>3340</v>
      </c>
      <c r="B284" t="s">
        <v>582</v>
      </c>
      <c r="C284" t="s">
        <v>549</v>
      </c>
      <c r="D284" s="1">
        <v>7389.0974144563197</v>
      </c>
      <c r="E284">
        <v>2.5</v>
      </c>
      <c r="F284" s="22"/>
      <c r="G284" s="22"/>
      <c r="H284" s="22">
        <v>361.75904831999998</v>
      </c>
      <c r="I284" s="22"/>
      <c r="J284" s="22">
        <v>3</v>
      </c>
      <c r="K284" t="s">
        <v>565</v>
      </c>
      <c r="N284" t="s">
        <v>2684</v>
      </c>
      <c r="P284" t="s">
        <v>3344</v>
      </c>
      <c r="Q284" t="s">
        <v>170</v>
      </c>
      <c r="R284" t="s">
        <v>917</v>
      </c>
      <c r="S284" t="s">
        <v>109</v>
      </c>
      <c r="T284" t="s">
        <v>544</v>
      </c>
      <c r="U284" t="s">
        <v>3124</v>
      </c>
    </row>
    <row r="285" spans="1:21">
      <c r="A285" t="s">
        <v>3340</v>
      </c>
      <c r="B285" t="s">
        <v>606</v>
      </c>
      <c r="C285" t="s">
        <v>3332</v>
      </c>
      <c r="D285" s="1">
        <v>3278.1821137891202</v>
      </c>
      <c r="E285">
        <v>3.5</v>
      </c>
      <c r="F285" s="22"/>
      <c r="G285" s="22"/>
      <c r="H285" s="22"/>
      <c r="I285" s="22">
        <v>84.921036240000007</v>
      </c>
      <c r="J285" s="22">
        <v>3</v>
      </c>
      <c r="K285" t="s">
        <v>565</v>
      </c>
      <c r="N285" t="s">
        <v>2684</v>
      </c>
      <c r="P285" t="s">
        <v>3344</v>
      </c>
      <c r="Q285" t="s">
        <v>170</v>
      </c>
      <c r="R285" t="s">
        <v>918</v>
      </c>
      <c r="S285" t="s">
        <v>109</v>
      </c>
      <c r="T285" t="s">
        <v>544</v>
      </c>
      <c r="U285" t="s">
        <v>3125</v>
      </c>
    </row>
    <row r="286" spans="1:21">
      <c r="A286" t="s">
        <v>3340</v>
      </c>
      <c r="B286" t="s">
        <v>606</v>
      </c>
      <c r="C286" t="s">
        <v>542</v>
      </c>
      <c r="D286" s="1">
        <v>260.09101113311999</v>
      </c>
      <c r="E286">
        <v>3.5</v>
      </c>
      <c r="F286" s="22">
        <v>69.441640079999999</v>
      </c>
      <c r="G286" s="22"/>
      <c r="H286" s="22"/>
      <c r="I286" s="22"/>
      <c r="J286" s="22">
        <v>3</v>
      </c>
      <c r="K286" t="s">
        <v>565</v>
      </c>
      <c r="M286">
        <v>0</v>
      </c>
      <c r="N286" t="s">
        <v>2684</v>
      </c>
      <c r="P286" t="s">
        <v>3344</v>
      </c>
      <c r="Q286" t="s">
        <v>170</v>
      </c>
      <c r="R286" t="s">
        <v>919</v>
      </c>
      <c r="S286" t="s">
        <v>109</v>
      </c>
      <c r="T286" t="s">
        <v>544</v>
      </c>
      <c r="U286" t="s">
        <v>3126</v>
      </c>
    </row>
    <row r="287" spans="1:21">
      <c r="A287" t="s">
        <v>3340</v>
      </c>
      <c r="B287" t="s">
        <v>606</v>
      </c>
      <c r="C287" t="s">
        <v>547</v>
      </c>
      <c r="D287" s="1">
        <v>2749.8074296531199</v>
      </c>
      <c r="E287">
        <v>3.5</v>
      </c>
      <c r="F287" s="22"/>
      <c r="G287" s="22">
        <v>84.921036240000007</v>
      </c>
      <c r="H287" s="22"/>
      <c r="I287" s="22"/>
      <c r="J287" s="22">
        <v>3</v>
      </c>
      <c r="K287" t="s">
        <v>565</v>
      </c>
      <c r="N287" t="s">
        <v>2684</v>
      </c>
      <c r="P287" t="s">
        <v>3344</v>
      </c>
      <c r="Q287" t="s">
        <v>170</v>
      </c>
      <c r="R287" t="s">
        <v>920</v>
      </c>
      <c r="S287" t="s">
        <v>109</v>
      </c>
      <c r="T287" t="s">
        <v>544</v>
      </c>
      <c r="U287" t="s">
        <v>3130</v>
      </c>
    </row>
    <row r="288" spans="1:21">
      <c r="A288" t="s">
        <v>3340</v>
      </c>
      <c r="B288" t="s">
        <v>606</v>
      </c>
      <c r="C288" t="s">
        <v>549</v>
      </c>
      <c r="D288" s="1">
        <v>3265.6596141811201</v>
      </c>
      <c r="E288">
        <v>3.5</v>
      </c>
      <c r="F288" s="22"/>
      <c r="G288" s="22"/>
      <c r="H288" s="22">
        <v>84.921036240000007</v>
      </c>
      <c r="I288" s="22"/>
      <c r="J288" s="22">
        <v>3</v>
      </c>
      <c r="K288" t="s">
        <v>565</v>
      </c>
      <c r="N288" t="s">
        <v>2684</v>
      </c>
      <c r="P288" t="s">
        <v>3344</v>
      </c>
      <c r="Q288" t="s">
        <v>170</v>
      </c>
      <c r="R288" t="s">
        <v>921</v>
      </c>
      <c r="S288" t="s">
        <v>109</v>
      </c>
      <c r="T288" t="s">
        <v>544</v>
      </c>
      <c r="U288" t="s">
        <v>3131</v>
      </c>
    </row>
    <row r="289" spans="1:21">
      <c r="A289" t="s">
        <v>3340</v>
      </c>
      <c r="B289" t="s">
        <v>654</v>
      </c>
      <c r="C289" t="s">
        <v>3332</v>
      </c>
      <c r="D289" s="1">
        <v>3122.8648037758298</v>
      </c>
      <c r="E289">
        <v>5.5</v>
      </c>
      <c r="F289" s="22"/>
      <c r="G289" s="22"/>
      <c r="H289" s="22"/>
      <c r="I289" s="22">
        <v>380.0355816</v>
      </c>
      <c r="J289" s="22">
        <v>3</v>
      </c>
      <c r="K289" t="s">
        <v>568</v>
      </c>
      <c r="N289" t="s">
        <v>2685</v>
      </c>
      <c r="P289" t="s">
        <v>3344</v>
      </c>
      <c r="Q289" t="s">
        <v>170</v>
      </c>
      <c r="R289" t="s">
        <v>922</v>
      </c>
      <c r="S289" t="s">
        <v>109</v>
      </c>
      <c r="T289" t="s">
        <v>544</v>
      </c>
      <c r="U289" t="s">
        <v>3127</v>
      </c>
    </row>
    <row r="290" spans="1:21">
      <c r="A290" t="s">
        <v>3340</v>
      </c>
      <c r="B290" t="s">
        <v>654</v>
      </c>
      <c r="C290" t="s">
        <v>542</v>
      </c>
      <c r="D290" s="1">
        <v>531.12731364000001</v>
      </c>
      <c r="E290">
        <v>5.5</v>
      </c>
      <c r="F290" s="22">
        <v>287.93183304000001</v>
      </c>
      <c r="G290" s="22"/>
      <c r="H290" s="22"/>
      <c r="I290" s="22"/>
      <c r="J290" s="22">
        <v>3</v>
      </c>
      <c r="K290" t="s">
        <v>568</v>
      </c>
      <c r="M290">
        <v>0</v>
      </c>
      <c r="N290" t="s">
        <v>2685</v>
      </c>
      <c r="P290" t="s">
        <v>3344</v>
      </c>
      <c r="Q290" t="s">
        <v>170</v>
      </c>
      <c r="R290" t="s">
        <v>923</v>
      </c>
      <c r="S290" t="s">
        <v>109</v>
      </c>
      <c r="T290" t="s">
        <v>544</v>
      </c>
      <c r="U290" t="s">
        <v>3128</v>
      </c>
    </row>
    <row r="291" spans="1:21">
      <c r="A291" t="s">
        <v>3340</v>
      </c>
      <c r="B291" t="s">
        <v>654</v>
      </c>
      <c r="C291" t="s">
        <v>547</v>
      </c>
      <c r="D291" s="1">
        <v>3122.8648037758298</v>
      </c>
      <c r="E291">
        <v>5.5</v>
      </c>
      <c r="F291" s="22"/>
      <c r="G291" s="22">
        <v>380.0355816</v>
      </c>
      <c r="H291" s="22"/>
      <c r="I291" s="22"/>
      <c r="J291" s="22">
        <v>3</v>
      </c>
      <c r="K291" t="s">
        <v>568</v>
      </c>
      <c r="N291" t="s">
        <v>2685</v>
      </c>
      <c r="P291" t="s">
        <v>3344</v>
      </c>
      <c r="Q291" t="s">
        <v>170</v>
      </c>
      <c r="R291" t="s">
        <v>924</v>
      </c>
      <c r="S291" t="s">
        <v>109</v>
      </c>
      <c r="T291" t="s">
        <v>544</v>
      </c>
      <c r="U291" t="s">
        <v>3121</v>
      </c>
    </row>
    <row r="292" spans="1:21">
      <c r="A292" t="s">
        <v>3340</v>
      </c>
      <c r="B292" t="s">
        <v>654</v>
      </c>
      <c r="C292" t="s">
        <v>549</v>
      </c>
      <c r="D292" s="1">
        <v>3122.8648037758298</v>
      </c>
      <c r="E292">
        <v>5.5</v>
      </c>
      <c r="F292" s="22"/>
      <c r="G292" s="22"/>
      <c r="H292" s="22">
        <v>380.0355816</v>
      </c>
      <c r="I292" s="22"/>
      <c r="J292" s="22">
        <v>3</v>
      </c>
      <c r="K292" t="s">
        <v>568</v>
      </c>
      <c r="N292" t="s">
        <v>2685</v>
      </c>
      <c r="P292" t="s">
        <v>3344</v>
      </c>
      <c r="Q292" t="s">
        <v>170</v>
      </c>
      <c r="R292" t="s">
        <v>925</v>
      </c>
      <c r="S292" t="s">
        <v>109</v>
      </c>
      <c r="T292" t="s">
        <v>544</v>
      </c>
      <c r="U292" t="s">
        <v>3123</v>
      </c>
    </row>
    <row r="293" spans="1:21">
      <c r="A293" t="s">
        <v>3340</v>
      </c>
      <c r="B293" t="s">
        <v>730</v>
      </c>
      <c r="C293" t="s">
        <v>3332</v>
      </c>
      <c r="D293" s="1">
        <v>2098.7382198503301</v>
      </c>
      <c r="E293">
        <v>8.5</v>
      </c>
      <c r="F293" s="22"/>
      <c r="G293" s="22"/>
      <c r="H293" s="22"/>
      <c r="I293" s="22">
        <v>167.60165735999999</v>
      </c>
      <c r="J293" s="22">
        <v>3</v>
      </c>
      <c r="K293" t="s">
        <v>568</v>
      </c>
      <c r="N293" t="s">
        <v>2685</v>
      </c>
      <c r="P293" t="s">
        <v>3344</v>
      </c>
      <c r="Q293" t="s">
        <v>170</v>
      </c>
      <c r="R293" t="s">
        <v>926</v>
      </c>
      <c r="S293" t="s">
        <v>109</v>
      </c>
      <c r="T293" t="s">
        <v>544</v>
      </c>
      <c r="U293" t="s">
        <v>3129</v>
      </c>
    </row>
    <row r="294" spans="1:21">
      <c r="A294" t="s">
        <v>3340</v>
      </c>
      <c r="B294" t="s">
        <v>730</v>
      </c>
      <c r="C294" t="s">
        <v>547</v>
      </c>
      <c r="D294" s="1">
        <v>1627.3833270023299</v>
      </c>
      <c r="E294">
        <v>8.5</v>
      </c>
      <c r="F294" s="22"/>
      <c r="G294" s="22">
        <v>167.60165735999999</v>
      </c>
      <c r="H294" s="22"/>
      <c r="I294" s="22"/>
      <c r="J294" s="22">
        <v>3</v>
      </c>
      <c r="K294" t="s">
        <v>568</v>
      </c>
      <c r="N294" t="s">
        <v>2685</v>
      </c>
      <c r="P294" t="s">
        <v>3344</v>
      </c>
      <c r="Q294" t="s">
        <v>170</v>
      </c>
      <c r="R294" t="s">
        <v>927</v>
      </c>
      <c r="S294" t="s">
        <v>109</v>
      </c>
      <c r="T294" t="s">
        <v>544</v>
      </c>
      <c r="U294" t="s">
        <v>3124</v>
      </c>
    </row>
    <row r="295" spans="1:21">
      <c r="A295" t="s">
        <v>3340</v>
      </c>
      <c r="B295" t="s">
        <v>730</v>
      </c>
      <c r="C295" t="s">
        <v>549</v>
      </c>
      <c r="D295" s="1">
        <v>2098.7382198503301</v>
      </c>
      <c r="E295">
        <v>8.5</v>
      </c>
      <c r="F295" s="22"/>
      <c r="G295" s="22"/>
      <c r="H295" s="22">
        <v>167.60165735999999</v>
      </c>
      <c r="I295" s="22"/>
      <c r="J295" s="22">
        <v>3</v>
      </c>
      <c r="K295" t="s">
        <v>568</v>
      </c>
      <c r="N295" t="s">
        <v>2685</v>
      </c>
      <c r="P295" t="s">
        <v>3344</v>
      </c>
      <c r="Q295" t="s">
        <v>170</v>
      </c>
      <c r="R295" t="s">
        <v>928</v>
      </c>
      <c r="S295" t="s">
        <v>109</v>
      </c>
      <c r="T295" t="s">
        <v>544</v>
      </c>
      <c r="U295" t="s">
        <v>3125</v>
      </c>
    </row>
    <row r="296" spans="1:21">
      <c r="A296" t="s">
        <v>3340</v>
      </c>
      <c r="B296" t="s">
        <v>759</v>
      </c>
      <c r="C296" t="s">
        <v>3332</v>
      </c>
      <c r="D296" s="1">
        <v>1249.87527330898</v>
      </c>
      <c r="E296">
        <v>9.5</v>
      </c>
      <c r="F296" s="22"/>
      <c r="G296" s="22"/>
      <c r="H296" s="22"/>
      <c r="I296" s="22">
        <v>64.495913999999999</v>
      </c>
      <c r="J296" s="22">
        <v>3</v>
      </c>
      <c r="K296" t="s">
        <v>568</v>
      </c>
      <c r="N296" t="s">
        <v>2685</v>
      </c>
      <c r="P296" t="s">
        <v>3344</v>
      </c>
      <c r="Q296" t="s">
        <v>170</v>
      </c>
      <c r="R296" t="s">
        <v>929</v>
      </c>
      <c r="S296" t="s">
        <v>109</v>
      </c>
      <c r="T296" t="s">
        <v>544</v>
      </c>
      <c r="U296" t="s">
        <v>3130</v>
      </c>
    </row>
    <row r="297" spans="1:21">
      <c r="A297" t="s">
        <v>3340</v>
      </c>
      <c r="B297" t="s">
        <v>759</v>
      </c>
      <c r="C297" t="s">
        <v>542</v>
      </c>
      <c r="D297" s="1">
        <v>105.116145513192</v>
      </c>
      <c r="E297">
        <v>9.5</v>
      </c>
      <c r="F297" s="22">
        <v>13.213200384</v>
      </c>
      <c r="G297" s="22"/>
      <c r="H297" s="22"/>
      <c r="I297" s="22"/>
      <c r="J297" s="22">
        <v>3</v>
      </c>
      <c r="K297" t="s">
        <v>568</v>
      </c>
      <c r="M297">
        <v>0</v>
      </c>
      <c r="N297" t="s">
        <v>2685</v>
      </c>
      <c r="P297" t="s">
        <v>3344</v>
      </c>
      <c r="Q297" t="s">
        <v>170</v>
      </c>
      <c r="R297" t="s">
        <v>930</v>
      </c>
      <c r="S297" t="s">
        <v>109</v>
      </c>
      <c r="T297" t="s">
        <v>544</v>
      </c>
      <c r="U297" t="s">
        <v>3131</v>
      </c>
    </row>
    <row r="298" spans="1:21">
      <c r="A298" t="s">
        <v>3340</v>
      </c>
      <c r="B298" t="s">
        <v>759</v>
      </c>
      <c r="C298" t="s">
        <v>547</v>
      </c>
      <c r="D298" s="1">
        <v>1041.22565937319</v>
      </c>
      <c r="E298">
        <v>9.5</v>
      </c>
      <c r="F298" s="22"/>
      <c r="G298" s="22">
        <v>64.495913999999999</v>
      </c>
      <c r="H298" s="22"/>
      <c r="I298" s="22"/>
      <c r="J298" s="22">
        <v>3</v>
      </c>
      <c r="K298" t="s">
        <v>568</v>
      </c>
      <c r="N298" t="s">
        <v>2685</v>
      </c>
      <c r="P298" t="s">
        <v>3344</v>
      </c>
      <c r="Q298" t="s">
        <v>170</v>
      </c>
      <c r="R298" t="s">
        <v>931</v>
      </c>
      <c r="S298" t="s">
        <v>109</v>
      </c>
      <c r="T298" t="s">
        <v>544</v>
      </c>
      <c r="U298" t="s">
        <v>3127</v>
      </c>
    </row>
    <row r="299" spans="1:21">
      <c r="A299" t="s">
        <v>3340</v>
      </c>
      <c r="B299" t="s">
        <v>759</v>
      </c>
      <c r="C299" t="s">
        <v>549</v>
      </c>
      <c r="D299" s="1">
        <v>1249.8746742610299</v>
      </c>
      <c r="E299">
        <v>9.5</v>
      </c>
      <c r="F299" s="22"/>
      <c r="G299" s="22"/>
      <c r="H299" s="22">
        <v>64.495913999999999</v>
      </c>
      <c r="I299" s="22"/>
      <c r="J299" s="22">
        <v>3</v>
      </c>
      <c r="K299" t="s">
        <v>568</v>
      </c>
      <c r="N299" t="s">
        <v>2685</v>
      </c>
      <c r="P299" t="s">
        <v>3344</v>
      </c>
      <c r="Q299" t="s">
        <v>170</v>
      </c>
      <c r="R299" t="s">
        <v>932</v>
      </c>
      <c r="S299" t="s">
        <v>109</v>
      </c>
      <c r="T299" t="s">
        <v>544</v>
      </c>
      <c r="U299" t="s">
        <v>3128</v>
      </c>
    </row>
    <row r="300" spans="1:21">
      <c r="A300" t="s">
        <v>3340</v>
      </c>
      <c r="B300" t="s">
        <v>771</v>
      </c>
      <c r="C300" t="s">
        <v>3332</v>
      </c>
      <c r="D300" s="1">
        <v>3590.6929140023999</v>
      </c>
      <c r="E300">
        <v>10.5</v>
      </c>
      <c r="F300" s="22"/>
      <c r="G300" s="22"/>
      <c r="H300" s="22"/>
      <c r="I300" s="22">
        <v>159.13111799999999</v>
      </c>
      <c r="J300" s="22">
        <v>3</v>
      </c>
      <c r="K300" t="s">
        <v>568</v>
      </c>
      <c r="N300" t="s">
        <v>2685</v>
      </c>
      <c r="P300" t="s">
        <v>3344</v>
      </c>
      <c r="Q300" t="s">
        <v>170</v>
      </c>
      <c r="R300" t="s">
        <v>933</v>
      </c>
      <c r="S300" t="s">
        <v>109</v>
      </c>
      <c r="T300" t="s">
        <v>544</v>
      </c>
      <c r="U300" t="s">
        <v>3121</v>
      </c>
    </row>
    <row r="301" spans="1:21">
      <c r="A301" t="s">
        <v>3340</v>
      </c>
      <c r="B301" t="s">
        <v>771</v>
      </c>
      <c r="C301" t="s">
        <v>547</v>
      </c>
      <c r="D301" s="1">
        <v>2396.5956841224001</v>
      </c>
      <c r="E301">
        <v>10.5</v>
      </c>
      <c r="F301" s="22"/>
      <c r="G301" s="22">
        <v>159.13111799999999</v>
      </c>
      <c r="H301" s="22"/>
      <c r="I301" s="22"/>
      <c r="J301" s="22">
        <v>3</v>
      </c>
      <c r="K301" t="s">
        <v>568</v>
      </c>
      <c r="N301" t="s">
        <v>2685</v>
      </c>
      <c r="P301" t="s">
        <v>3344</v>
      </c>
      <c r="Q301" t="s">
        <v>170</v>
      </c>
      <c r="R301" t="s">
        <v>934</v>
      </c>
      <c r="S301" t="s">
        <v>109</v>
      </c>
      <c r="T301" t="s">
        <v>544</v>
      </c>
      <c r="U301" t="s">
        <v>3122</v>
      </c>
    </row>
    <row r="302" spans="1:21">
      <c r="A302" t="s">
        <v>3340</v>
      </c>
      <c r="B302" t="s">
        <v>771</v>
      </c>
      <c r="C302" t="s">
        <v>549</v>
      </c>
      <c r="D302" s="1">
        <v>3585.0337095864002</v>
      </c>
      <c r="E302">
        <v>10.5</v>
      </c>
      <c r="F302" s="22"/>
      <c r="G302" s="22"/>
      <c r="H302" s="22">
        <v>159.13111799999999</v>
      </c>
      <c r="I302" s="22"/>
      <c r="J302" s="22">
        <v>3</v>
      </c>
      <c r="K302" t="s">
        <v>568</v>
      </c>
      <c r="N302" t="s">
        <v>2685</v>
      </c>
      <c r="P302" t="s">
        <v>3344</v>
      </c>
      <c r="Q302" t="s">
        <v>170</v>
      </c>
      <c r="R302" t="s">
        <v>935</v>
      </c>
      <c r="S302" t="s">
        <v>109</v>
      </c>
      <c r="T302" t="s">
        <v>544</v>
      </c>
      <c r="U302" t="s">
        <v>3123</v>
      </c>
    </row>
    <row r="303" spans="1:21">
      <c r="A303" t="s">
        <v>3340</v>
      </c>
      <c r="B303" t="s">
        <v>777</v>
      </c>
      <c r="C303" t="s">
        <v>3332</v>
      </c>
      <c r="D303" s="1">
        <v>2433.6856552631998</v>
      </c>
      <c r="E303">
        <v>11.5</v>
      </c>
      <c r="F303" s="22"/>
      <c r="G303" s="22"/>
      <c r="H303" s="22"/>
      <c r="I303" s="22">
        <v>80.562364560000006</v>
      </c>
      <c r="J303" s="22">
        <v>3</v>
      </c>
      <c r="K303" t="s">
        <v>568</v>
      </c>
      <c r="N303" t="s">
        <v>2685</v>
      </c>
      <c r="P303" t="s">
        <v>3344</v>
      </c>
      <c r="Q303" t="s">
        <v>170</v>
      </c>
      <c r="R303" t="s">
        <v>936</v>
      </c>
      <c r="S303" t="s">
        <v>109</v>
      </c>
      <c r="T303" t="s">
        <v>544</v>
      </c>
      <c r="U303" t="s">
        <v>3129</v>
      </c>
    </row>
    <row r="304" spans="1:21">
      <c r="A304" t="s">
        <v>3340</v>
      </c>
      <c r="B304" t="s">
        <v>777</v>
      </c>
      <c r="C304" t="s">
        <v>547</v>
      </c>
      <c r="D304" s="1">
        <v>1651.3548982991999</v>
      </c>
      <c r="E304">
        <v>11.5</v>
      </c>
      <c r="F304" s="22"/>
      <c r="G304" s="22">
        <v>80.562364560000006</v>
      </c>
      <c r="H304" s="22"/>
      <c r="I304" s="22"/>
      <c r="J304" s="22">
        <v>3</v>
      </c>
      <c r="K304" t="s">
        <v>568</v>
      </c>
      <c r="N304" t="s">
        <v>2685</v>
      </c>
      <c r="P304" t="s">
        <v>3344</v>
      </c>
      <c r="Q304" t="s">
        <v>170</v>
      </c>
      <c r="R304" t="s">
        <v>937</v>
      </c>
      <c r="S304" t="s">
        <v>109</v>
      </c>
      <c r="T304" t="s">
        <v>544</v>
      </c>
      <c r="U304" t="s">
        <v>3132</v>
      </c>
    </row>
    <row r="305" spans="1:21">
      <c r="A305" t="s">
        <v>3340</v>
      </c>
      <c r="B305" t="s">
        <v>777</v>
      </c>
      <c r="C305" t="s">
        <v>549</v>
      </c>
      <c r="D305" s="1">
        <v>2430.7077879071999</v>
      </c>
      <c r="E305">
        <v>11.5</v>
      </c>
      <c r="F305" s="22"/>
      <c r="G305" s="22"/>
      <c r="H305" s="22">
        <v>80.562364560000006</v>
      </c>
      <c r="I305" s="22"/>
      <c r="J305" s="22">
        <v>3</v>
      </c>
      <c r="K305" t="s">
        <v>568</v>
      </c>
      <c r="N305" t="s">
        <v>2685</v>
      </c>
      <c r="P305" t="s">
        <v>3344</v>
      </c>
      <c r="Q305" t="s">
        <v>170</v>
      </c>
      <c r="R305" t="s">
        <v>938</v>
      </c>
      <c r="S305" t="s">
        <v>109</v>
      </c>
      <c r="T305" t="s">
        <v>544</v>
      </c>
      <c r="U305" t="s">
        <v>3125</v>
      </c>
    </row>
    <row r="306" spans="1:21">
      <c r="A306" t="s">
        <v>3340</v>
      </c>
      <c r="B306" t="s">
        <v>780</v>
      </c>
      <c r="C306" t="s">
        <v>3332</v>
      </c>
      <c r="D306" s="1">
        <v>2990.7967276392001</v>
      </c>
      <c r="E306">
        <v>12.5</v>
      </c>
      <c r="F306" s="22"/>
      <c r="G306" s="22"/>
      <c r="H306" s="22"/>
      <c r="I306" s="22">
        <v>153.23645880000001</v>
      </c>
      <c r="J306" s="22">
        <v>3</v>
      </c>
      <c r="K306" t="s">
        <v>568</v>
      </c>
      <c r="N306" t="s">
        <v>2685</v>
      </c>
      <c r="P306" t="s">
        <v>3344</v>
      </c>
      <c r="Q306" t="s">
        <v>170</v>
      </c>
      <c r="R306" t="s">
        <v>939</v>
      </c>
      <c r="S306" t="s">
        <v>109</v>
      </c>
      <c r="T306" t="s">
        <v>544</v>
      </c>
      <c r="U306" t="s">
        <v>3130</v>
      </c>
    </row>
    <row r="307" spans="1:21">
      <c r="A307" t="s">
        <v>3340</v>
      </c>
      <c r="B307" t="s">
        <v>780</v>
      </c>
      <c r="C307" t="s">
        <v>547</v>
      </c>
      <c r="D307" s="1">
        <v>2723.2061905199998</v>
      </c>
      <c r="E307">
        <v>12.5</v>
      </c>
      <c r="F307" s="22"/>
      <c r="G307" s="22">
        <v>153.23645880000001</v>
      </c>
      <c r="H307" s="22"/>
      <c r="I307" s="22"/>
      <c r="J307" s="22">
        <v>3</v>
      </c>
      <c r="K307" t="s">
        <v>568</v>
      </c>
      <c r="N307" t="s">
        <v>2685</v>
      </c>
      <c r="P307" t="s">
        <v>3344</v>
      </c>
      <c r="Q307" t="s">
        <v>170</v>
      </c>
      <c r="R307" t="s">
        <v>940</v>
      </c>
      <c r="S307" t="s">
        <v>109</v>
      </c>
      <c r="T307" t="s">
        <v>544</v>
      </c>
      <c r="U307" t="s">
        <v>3127</v>
      </c>
    </row>
    <row r="308" spans="1:21">
      <c r="A308" t="s">
        <v>3340</v>
      </c>
      <c r="B308" t="s">
        <v>780</v>
      </c>
      <c r="C308" t="s">
        <v>549</v>
      </c>
      <c r="D308" s="1">
        <v>2990.7967276392001</v>
      </c>
      <c r="E308">
        <v>12.5</v>
      </c>
      <c r="F308" s="22"/>
      <c r="G308" s="22"/>
      <c r="H308" s="22">
        <v>153.23645880000001</v>
      </c>
      <c r="I308" s="22"/>
      <c r="J308" s="22">
        <v>3</v>
      </c>
      <c r="K308" t="s">
        <v>568</v>
      </c>
      <c r="N308" t="s">
        <v>2685</v>
      </c>
      <c r="P308" t="s">
        <v>3344</v>
      </c>
      <c r="Q308" t="s">
        <v>170</v>
      </c>
      <c r="R308" t="s">
        <v>941</v>
      </c>
      <c r="S308" t="s">
        <v>109</v>
      </c>
      <c r="T308" t="s">
        <v>544</v>
      </c>
      <c r="U308" t="s">
        <v>3128</v>
      </c>
    </row>
    <row r="309" spans="1:21">
      <c r="A309" t="s">
        <v>3340</v>
      </c>
      <c r="B309" t="s">
        <v>782</v>
      </c>
      <c r="C309" t="s">
        <v>3332</v>
      </c>
      <c r="D309" s="1">
        <v>15700.8645616704</v>
      </c>
      <c r="E309">
        <v>16</v>
      </c>
      <c r="F309" s="22"/>
      <c r="G309" s="22"/>
      <c r="H309" s="22"/>
      <c r="I309" s="22">
        <v>610.08177839999996</v>
      </c>
      <c r="J309" s="22">
        <v>3</v>
      </c>
      <c r="K309" t="s">
        <v>568</v>
      </c>
      <c r="N309" t="s">
        <v>2685</v>
      </c>
      <c r="P309" t="s">
        <v>3344</v>
      </c>
      <c r="Q309" t="s">
        <v>170</v>
      </c>
      <c r="R309" t="s">
        <v>942</v>
      </c>
      <c r="S309" t="s">
        <v>109</v>
      </c>
      <c r="T309" t="s">
        <v>544</v>
      </c>
      <c r="U309" t="s">
        <v>3121</v>
      </c>
    </row>
    <row r="310" spans="1:21">
      <c r="A310" t="s">
        <v>3340</v>
      </c>
      <c r="B310" t="s">
        <v>782</v>
      </c>
      <c r="C310" t="s">
        <v>542</v>
      </c>
      <c r="D310" s="1">
        <v>0.12699815282400001</v>
      </c>
      <c r="E310">
        <v>16</v>
      </c>
      <c r="F310" s="22">
        <v>9.0456228240000006E-2</v>
      </c>
      <c r="G310" s="22"/>
      <c r="H310" s="22"/>
      <c r="I310" s="22"/>
      <c r="J310" s="22">
        <v>3</v>
      </c>
      <c r="K310" t="s">
        <v>568</v>
      </c>
      <c r="M310">
        <v>0</v>
      </c>
      <c r="N310" t="s">
        <v>2685</v>
      </c>
      <c r="P310" t="s">
        <v>3344</v>
      </c>
      <c r="Q310" t="s">
        <v>170</v>
      </c>
      <c r="R310" t="s">
        <v>943</v>
      </c>
      <c r="S310" t="s">
        <v>109</v>
      </c>
      <c r="T310" t="s">
        <v>544</v>
      </c>
      <c r="U310" t="s">
        <v>3122</v>
      </c>
    </row>
    <row r="311" spans="1:21">
      <c r="A311" t="s">
        <v>3340</v>
      </c>
      <c r="B311" t="s">
        <v>782</v>
      </c>
      <c r="C311" t="s">
        <v>547</v>
      </c>
      <c r="D311" s="1">
        <v>14871.765999875999</v>
      </c>
      <c r="E311">
        <v>16</v>
      </c>
      <c r="F311" s="22"/>
      <c r="G311" s="22">
        <v>610.08177839999996</v>
      </c>
      <c r="H311" s="22"/>
      <c r="I311" s="22"/>
      <c r="J311" s="22">
        <v>3</v>
      </c>
      <c r="K311" t="s">
        <v>568</v>
      </c>
      <c r="N311" t="s">
        <v>2685</v>
      </c>
      <c r="P311" t="s">
        <v>3344</v>
      </c>
      <c r="Q311" t="s">
        <v>170</v>
      </c>
      <c r="R311" t="s">
        <v>944</v>
      </c>
      <c r="S311" t="s">
        <v>109</v>
      </c>
      <c r="T311" t="s">
        <v>544</v>
      </c>
      <c r="U311" t="s">
        <v>3129</v>
      </c>
    </row>
    <row r="312" spans="1:21">
      <c r="A312" t="s">
        <v>3340</v>
      </c>
      <c r="B312" t="s">
        <v>782</v>
      </c>
      <c r="C312" t="s">
        <v>549</v>
      </c>
      <c r="D312" s="1">
        <v>15700.3613614728</v>
      </c>
      <c r="E312">
        <v>16</v>
      </c>
      <c r="F312" s="22"/>
      <c r="G312" s="22"/>
      <c r="H312" s="22">
        <v>610.08177839999996</v>
      </c>
      <c r="I312" s="22"/>
      <c r="J312" s="22">
        <v>3</v>
      </c>
      <c r="K312" t="s">
        <v>568</v>
      </c>
      <c r="N312" t="s">
        <v>2685</v>
      </c>
      <c r="P312" t="s">
        <v>3344</v>
      </c>
      <c r="Q312" t="s">
        <v>170</v>
      </c>
      <c r="R312" t="s">
        <v>945</v>
      </c>
      <c r="S312" t="s">
        <v>109</v>
      </c>
      <c r="T312" t="s">
        <v>544</v>
      </c>
      <c r="U312" t="s">
        <v>3132</v>
      </c>
    </row>
    <row r="313" spans="1:21">
      <c r="A313" t="s">
        <v>3340</v>
      </c>
      <c r="B313" t="s">
        <v>562</v>
      </c>
      <c r="C313" t="s">
        <v>3332</v>
      </c>
      <c r="D313" s="1">
        <v>1128.5249324208</v>
      </c>
      <c r="E313">
        <v>1.5</v>
      </c>
      <c r="F313" s="22"/>
      <c r="G313" s="22"/>
      <c r="H313" s="22"/>
      <c r="I313" s="22">
        <v>103.77309384</v>
      </c>
      <c r="J313" s="22">
        <v>3</v>
      </c>
      <c r="K313" t="s">
        <v>570</v>
      </c>
      <c r="N313" t="s">
        <v>2686</v>
      </c>
      <c r="P313" t="s">
        <v>3344</v>
      </c>
      <c r="Q313" t="s">
        <v>170</v>
      </c>
      <c r="R313" t="s">
        <v>946</v>
      </c>
      <c r="S313" t="s">
        <v>109</v>
      </c>
      <c r="T313" t="s">
        <v>544</v>
      </c>
      <c r="U313" t="s">
        <v>3124</v>
      </c>
    </row>
    <row r="314" spans="1:21">
      <c r="A314" t="s">
        <v>3340</v>
      </c>
      <c r="B314" t="s">
        <v>562</v>
      </c>
      <c r="C314" t="s">
        <v>542</v>
      </c>
      <c r="D314" s="1">
        <v>885.16049997599998</v>
      </c>
      <c r="E314">
        <v>1.5</v>
      </c>
      <c r="F314" s="22">
        <v>103.77309384</v>
      </c>
      <c r="G314" s="22"/>
      <c r="H314" s="22"/>
      <c r="I314" s="22"/>
      <c r="J314" s="22">
        <v>3</v>
      </c>
      <c r="K314" t="s">
        <v>570</v>
      </c>
      <c r="L314" t="s">
        <v>40</v>
      </c>
      <c r="M314">
        <v>5.2683420998008497E-2</v>
      </c>
      <c r="N314" t="s">
        <v>2686</v>
      </c>
      <c r="P314" t="s">
        <v>3344</v>
      </c>
      <c r="Q314" t="s">
        <v>170</v>
      </c>
      <c r="R314" t="s">
        <v>947</v>
      </c>
      <c r="S314" t="s">
        <v>109</v>
      </c>
      <c r="T314" t="s">
        <v>544</v>
      </c>
      <c r="U314" t="s">
        <v>3125</v>
      </c>
    </row>
    <row r="315" spans="1:21">
      <c r="A315" t="s">
        <v>3340</v>
      </c>
      <c r="B315" t="s">
        <v>562</v>
      </c>
      <c r="C315" t="s">
        <v>547</v>
      </c>
      <c r="D315" s="1">
        <v>1085.9296254047999</v>
      </c>
      <c r="E315">
        <v>1.5</v>
      </c>
      <c r="F315" s="22"/>
      <c r="G315" s="22">
        <v>103.77309384</v>
      </c>
      <c r="H315" s="22"/>
      <c r="I315" s="22"/>
      <c r="J315" s="22">
        <v>3</v>
      </c>
      <c r="K315" t="s">
        <v>570</v>
      </c>
      <c r="N315" t="s">
        <v>2686</v>
      </c>
      <c r="P315" t="s">
        <v>3344</v>
      </c>
      <c r="Q315" t="s">
        <v>170</v>
      </c>
      <c r="R315" t="s">
        <v>948</v>
      </c>
      <c r="S315" t="s">
        <v>109</v>
      </c>
      <c r="T315" t="s">
        <v>544</v>
      </c>
      <c r="U315" t="s">
        <v>3130</v>
      </c>
    </row>
    <row r="316" spans="1:21">
      <c r="A316" t="s">
        <v>3340</v>
      </c>
      <c r="B316" t="s">
        <v>562</v>
      </c>
      <c r="C316" t="s">
        <v>549</v>
      </c>
      <c r="D316" s="1">
        <v>1127.7725280072</v>
      </c>
      <c r="E316">
        <v>1.5</v>
      </c>
      <c r="F316" s="22"/>
      <c r="G316" s="22"/>
      <c r="H316" s="22">
        <v>103.77309384</v>
      </c>
      <c r="I316" s="22"/>
      <c r="J316" s="22">
        <v>3</v>
      </c>
      <c r="K316" t="s">
        <v>570</v>
      </c>
      <c r="N316" t="s">
        <v>2686</v>
      </c>
      <c r="P316" t="s">
        <v>3344</v>
      </c>
      <c r="Q316" t="s">
        <v>170</v>
      </c>
      <c r="R316" t="s">
        <v>949</v>
      </c>
      <c r="S316" t="s">
        <v>109</v>
      </c>
      <c r="T316" t="s">
        <v>544</v>
      </c>
      <c r="U316" t="s">
        <v>3131</v>
      </c>
    </row>
    <row r="317" spans="1:21">
      <c r="A317" t="s">
        <v>3340</v>
      </c>
      <c r="B317" t="s">
        <v>608</v>
      </c>
      <c r="C317" t="s">
        <v>3332</v>
      </c>
      <c r="D317" s="1">
        <v>661.145894977583</v>
      </c>
      <c r="E317">
        <v>3.5</v>
      </c>
      <c r="F317" s="22"/>
      <c r="G317" s="22"/>
      <c r="H317" s="22"/>
      <c r="I317" s="22">
        <v>83.013071760000003</v>
      </c>
      <c r="J317" s="22">
        <v>3</v>
      </c>
      <c r="K317" t="s">
        <v>570</v>
      </c>
      <c r="N317" t="s">
        <v>2686</v>
      </c>
      <c r="P317" t="s">
        <v>3344</v>
      </c>
      <c r="Q317" t="s">
        <v>170</v>
      </c>
      <c r="R317" t="s">
        <v>950</v>
      </c>
      <c r="S317" t="s">
        <v>109</v>
      </c>
      <c r="T317" t="s">
        <v>544</v>
      </c>
      <c r="U317" t="s">
        <v>3127</v>
      </c>
    </row>
    <row r="318" spans="1:21">
      <c r="A318" t="s">
        <v>3340</v>
      </c>
      <c r="B318" t="s">
        <v>608</v>
      </c>
      <c r="C318" t="s">
        <v>542</v>
      </c>
      <c r="D318" s="1">
        <v>511.6966201056</v>
      </c>
      <c r="E318">
        <v>3.5</v>
      </c>
      <c r="F318" s="22">
        <v>83.013071760000003</v>
      </c>
      <c r="G318" s="22"/>
      <c r="H318" s="22"/>
      <c r="I318" s="22"/>
      <c r="J318" s="22">
        <v>3</v>
      </c>
      <c r="K318" t="s">
        <v>570</v>
      </c>
      <c r="L318" t="s">
        <v>40</v>
      </c>
      <c r="M318">
        <v>5.2683420998008497E-2</v>
      </c>
      <c r="N318" t="s">
        <v>2686</v>
      </c>
      <c r="P318" t="s">
        <v>3344</v>
      </c>
      <c r="Q318" t="s">
        <v>170</v>
      </c>
      <c r="R318" t="s">
        <v>951</v>
      </c>
      <c r="S318" t="s">
        <v>109</v>
      </c>
      <c r="T318" t="s">
        <v>544</v>
      </c>
      <c r="U318" t="s">
        <v>3121</v>
      </c>
    </row>
    <row r="319" spans="1:21">
      <c r="A319" t="s">
        <v>3340</v>
      </c>
      <c r="B319" t="s">
        <v>608</v>
      </c>
      <c r="C319" t="s">
        <v>547</v>
      </c>
      <c r="D319" s="1">
        <v>661.145894977583</v>
      </c>
      <c r="E319">
        <v>3.5</v>
      </c>
      <c r="F319" s="22"/>
      <c r="G319" s="22">
        <v>83.013071760000003</v>
      </c>
      <c r="H319" s="22"/>
      <c r="I319" s="22"/>
      <c r="J319" s="22">
        <v>3</v>
      </c>
      <c r="K319" t="s">
        <v>570</v>
      </c>
      <c r="N319" t="s">
        <v>2686</v>
      </c>
      <c r="P319" t="s">
        <v>3344</v>
      </c>
      <c r="Q319" t="s">
        <v>170</v>
      </c>
      <c r="R319" t="s">
        <v>952</v>
      </c>
      <c r="S319" t="s">
        <v>109</v>
      </c>
      <c r="T319" t="s">
        <v>544</v>
      </c>
      <c r="U319" t="s">
        <v>3122</v>
      </c>
    </row>
    <row r="320" spans="1:21">
      <c r="A320" t="s">
        <v>3340</v>
      </c>
      <c r="B320" t="s">
        <v>608</v>
      </c>
      <c r="C320" t="s">
        <v>549</v>
      </c>
      <c r="D320" s="1">
        <v>661.145894977583</v>
      </c>
      <c r="E320">
        <v>3.5</v>
      </c>
      <c r="F320" s="22"/>
      <c r="G320" s="22"/>
      <c r="H320" s="22">
        <v>83.013071760000003</v>
      </c>
      <c r="I320" s="22"/>
      <c r="J320" s="22">
        <v>3</v>
      </c>
      <c r="K320" t="s">
        <v>570</v>
      </c>
      <c r="N320" t="s">
        <v>2686</v>
      </c>
      <c r="P320" t="s">
        <v>3344</v>
      </c>
      <c r="Q320" t="s">
        <v>170</v>
      </c>
      <c r="R320" t="s">
        <v>953</v>
      </c>
      <c r="S320" t="s">
        <v>109</v>
      </c>
      <c r="T320" t="s">
        <v>544</v>
      </c>
      <c r="U320" t="s">
        <v>3129</v>
      </c>
    </row>
    <row r="321" spans="1:21">
      <c r="A321" t="s">
        <v>3340</v>
      </c>
      <c r="B321" t="s">
        <v>635</v>
      </c>
      <c r="C321" t="s">
        <v>3332</v>
      </c>
      <c r="D321" s="1">
        <v>516.64951876199996</v>
      </c>
      <c r="E321">
        <v>4.5</v>
      </c>
      <c r="F321" s="22"/>
      <c r="G321" s="22"/>
      <c r="H321" s="22"/>
      <c r="I321" s="22">
        <v>26.512066248</v>
      </c>
      <c r="J321" s="22">
        <v>3</v>
      </c>
      <c r="K321" t="s">
        <v>570</v>
      </c>
      <c r="N321" t="s">
        <v>2686</v>
      </c>
      <c r="P321" t="s">
        <v>3344</v>
      </c>
      <c r="Q321" t="s">
        <v>170</v>
      </c>
      <c r="R321" t="s">
        <v>954</v>
      </c>
      <c r="S321" t="s">
        <v>109</v>
      </c>
      <c r="T321" t="s">
        <v>544</v>
      </c>
      <c r="U321" t="s">
        <v>3132</v>
      </c>
    </row>
    <row r="322" spans="1:21">
      <c r="A322" t="s">
        <v>3340</v>
      </c>
      <c r="B322" t="s">
        <v>635</v>
      </c>
      <c r="C322" t="s">
        <v>542</v>
      </c>
      <c r="D322" s="1">
        <v>12.133716614400001</v>
      </c>
      <c r="E322">
        <v>4.5</v>
      </c>
      <c r="F322" s="22">
        <v>11.66885544</v>
      </c>
      <c r="G322" s="22"/>
      <c r="H322" s="22"/>
      <c r="I322" s="22"/>
      <c r="J322" s="22">
        <v>3</v>
      </c>
      <c r="K322" t="s">
        <v>570</v>
      </c>
      <c r="L322" t="s">
        <v>40</v>
      </c>
      <c r="M322">
        <v>5.2683420998008497E-2</v>
      </c>
      <c r="N322" t="s">
        <v>2686</v>
      </c>
      <c r="P322" t="s">
        <v>3344</v>
      </c>
      <c r="Q322" t="s">
        <v>170</v>
      </c>
      <c r="R322" t="s">
        <v>955</v>
      </c>
      <c r="S322" t="s">
        <v>109</v>
      </c>
      <c r="T322" t="s">
        <v>544</v>
      </c>
      <c r="U322" t="s">
        <v>3124</v>
      </c>
    </row>
    <row r="323" spans="1:21">
      <c r="A323" t="s">
        <v>3340</v>
      </c>
      <c r="B323" t="s">
        <v>635</v>
      </c>
      <c r="C323" t="s">
        <v>547</v>
      </c>
      <c r="D323" s="1">
        <v>515.94923162880002</v>
      </c>
      <c r="E323">
        <v>4.5</v>
      </c>
      <c r="F323" s="22"/>
      <c r="G323" s="22">
        <v>26.512066248</v>
      </c>
      <c r="H323" s="22"/>
      <c r="I323" s="22"/>
      <c r="J323" s="22">
        <v>3</v>
      </c>
      <c r="K323" t="s">
        <v>570</v>
      </c>
      <c r="N323" t="s">
        <v>2686</v>
      </c>
      <c r="P323" t="s">
        <v>3344</v>
      </c>
      <c r="Q323" t="s">
        <v>170</v>
      </c>
      <c r="R323" t="s">
        <v>956</v>
      </c>
      <c r="S323" t="s">
        <v>109</v>
      </c>
      <c r="T323" t="s">
        <v>544</v>
      </c>
      <c r="U323" t="s">
        <v>3126</v>
      </c>
    </row>
    <row r="324" spans="1:21">
      <c r="A324" t="s">
        <v>3340</v>
      </c>
      <c r="B324" t="s">
        <v>635</v>
      </c>
      <c r="C324" t="s">
        <v>549</v>
      </c>
      <c r="D324" s="1">
        <v>516.64951876199996</v>
      </c>
      <c r="E324">
        <v>4.5</v>
      </c>
      <c r="F324" s="22"/>
      <c r="G324" s="22"/>
      <c r="H324" s="22">
        <v>26.512066248</v>
      </c>
      <c r="I324" s="22"/>
      <c r="J324" s="22">
        <v>3</v>
      </c>
      <c r="K324" t="s">
        <v>570</v>
      </c>
      <c r="N324" t="s">
        <v>2686</v>
      </c>
      <c r="P324" t="s">
        <v>3344</v>
      </c>
      <c r="Q324" t="s">
        <v>170</v>
      </c>
      <c r="R324" t="s">
        <v>957</v>
      </c>
      <c r="S324" t="s">
        <v>109</v>
      </c>
      <c r="T324" t="s">
        <v>544</v>
      </c>
      <c r="U324" t="s">
        <v>3133</v>
      </c>
    </row>
    <row r="325" spans="1:21">
      <c r="A325" t="s">
        <v>3340</v>
      </c>
      <c r="B325" t="s">
        <v>786</v>
      </c>
      <c r="C325" t="s">
        <v>3332</v>
      </c>
      <c r="D325" s="1">
        <v>2042.41322134488</v>
      </c>
      <c r="E325">
        <v>16</v>
      </c>
      <c r="F325" s="22"/>
      <c r="G325" s="22"/>
      <c r="H325" s="22"/>
      <c r="I325" s="22">
        <v>100.73111208</v>
      </c>
      <c r="J325" s="22">
        <v>3</v>
      </c>
      <c r="K325" t="s">
        <v>570</v>
      </c>
      <c r="N325" t="s">
        <v>2686</v>
      </c>
      <c r="P325" t="s">
        <v>3344</v>
      </c>
      <c r="Q325" t="s">
        <v>170</v>
      </c>
      <c r="R325" t="s">
        <v>958</v>
      </c>
      <c r="S325" t="s">
        <v>109</v>
      </c>
      <c r="T325" t="s">
        <v>544</v>
      </c>
      <c r="U325" t="s">
        <v>3130</v>
      </c>
    </row>
    <row r="326" spans="1:21">
      <c r="A326" t="s">
        <v>3340</v>
      </c>
      <c r="B326" t="s">
        <v>786</v>
      </c>
      <c r="C326" t="s">
        <v>547</v>
      </c>
      <c r="D326" s="1">
        <v>1955.0229076559999</v>
      </c>
      <c r="E326">
        <v>16</v>
      </c>
      <c r="F326" s="22"/>
      <c r="G326" s="22">
        <v>100.73111208</v>
      </c>
      <c r="H326" s="22"/>
      <c r="I326" s="22"/>
      <c r="J326" s="22">
        <v>3</v>
      </c>
      <c r="K326" t="s">
        <v>570</v>
      </c>
      <c r="N326" t="s">
        <v>2686</v>
      </c>
      <c r="P326" t="s">
        <v>3344</v>
      </c>
      <c r="Q326" t="s">
        <v>170</v>
      </c>
      <c r="R326" t="s">
        <v>959</v>
      </c>
      <c r="S326" t="s">
        <v>109</v>
      </c>
      <c r="T326" t="s">
        <v>544</v>
      </c>
      <c r="U326" t="s">
        <v>3127</v>
      </c>
    </row>
    <row r="327" spans="1:21">
      <c r="A327" t="s">
        <v>3340</v>
      </c>
      <c r="B327" t="s">
        <v>786</v>
      </c>
      <c r="C327" t="s">
        <v>549</v>
      </c>
      <c r="D327" s="1">
        <v>2042.41322134488</v>
      </c>
      <c r="E327">
        <v>16</v>
      </c>
      <c r="F327" s="22"/>
      <c r="G327" s="22"/>
      <c r="H327" s="22">
        <v>100.73111208</v>
      </c>
      <c r="I327" s="22"/>
      <c r="J327" s="22">
        <v>3</v>
      </c>
      <c r="K327" t="s">
        <v>570</v>
      </c>
      <c r="N327" t="s">
        <v>2686</v>
      </c>
      <c r="P327" t="s">
        <v>3344</v>
      </c>
      <c r="Q327" t="s">
        <v>170</v>
      </c>
      <c r="R327" t="s">
        <v>960</v>
      </c>
      <c r="S327" t="s">
        <v>109</v>
      </c>
      <c r="T327" t="s">
        <v>544</v>
      </c>
      <c r="U327" t="s">
        <v>3121</v>
      </c>
    </row>
    <row r="328" spans="1:21">
      <c r="A328" t="s">
        <v>3340</v>
      </c>
      <c r="B328" t="s">
        <v>787</v>
      </c>
      <c r="C328" t="s">
        <v>3332</v>
      </c>
      <c r="D328" s="1">
        <v>936.64384037520006</v>
      </c>
      <c r="E328">
        <v>16</v>
      </c>
      <c r="F328" s="22"/>
      <c r="G328" s="22"/>
      <c r="H328" s="22"/>
      <c r="I328" s="22">
        <v>53.708845920000002</v>
      </c>
      <c r="J328" s="22">
        <v>3</v>
      </c>
      <c r="K328" t="s">
        <v>571</v>
      </c>
      <c r="N328" t="s">
        <v>2687</v>
      </c>
      <c r="P328" t="s">
        <v>3344</v>
      </c>
      <c r="Q328" t="s">
        <v>170</v>
      </c>
      <c r="R328" t="s">
        <v>961</v>
      </c>
      <c r="S328" t="s">
        <v>109</v>
      </c>
      <c r="T328" t="s">
        <v>544</v>
      </c>
      <c r="U328" t="s">
        <v>3122</v>
      </c>
    </row>
    <row r="329" spans="1:21">
      <c r="A329" t="s">
        <v>3340</v>
      </c>
      <c r="B329" t="s">
        <v>787</v>
      </c>
      <c r="C329" t="s">
        <v>547</v>
      </c>
      <c r="D329" s="1">
        <v>855.82328303520001</v>
      </c>
      <c r="E329">
        <v>16</v>
      </c>
      <c r="F329" s="22"/>
      <c r="G329" s="22">
        <v>53.708845920000002</v>
      </c>
      <c r="H329" s="22"/>
      <c r="I329" s="22"/>
      <c r="J329" s="22">
        <v>3</v>
      </c>
      <c r="K329" t="s">
        <v>571</v>
      </c>
      <c r="N329" t="s">
        <v>2687</v>
      </c>
      <c r="P329" t="s">
        <v>3344</v>
      </c>
      <c r="Q329" t="s">
        <v>170</v>
      </c>
      <c r="R329" t="s">
        <v>962</v>
      </c>
      <c r="S329" t="s">
        <v>109</v>
      </c>
      <c r="T329" t="s">
        <v>544</v>
      </c>
      <c r="U329" t="s">
        <v>3132</v>
      </c>
    </row>
    <row r="330" spans="1:21">
      <c r="A330" t="s">
        <v>3340</v>
      </c>
      <c r="B330" t="s">
        <v>787</v>
      </c>
      <c r="C330" t="s">
        <v>549</v>
      </c>
      <c r="D330" s="1">
        <v>936.64384037520006</v>
      </c>
      <c r="E330">
        <v>16</v>
      </c>
      <c r="F330" s="22"/>
      <c r="G330" s="22"/>
      <c r="H330" s="22">
        <v>53.708845920000002</v>
      </c>
      <c r="I330" s="22"/>
      <c r="J330" s="22">
        <v>3</v>
      </c>
      <c r="K330" t="s">
        <v>571</v>
      </c>
      <c r="N330" t="s">
        <v>2687</v>
      </c>
      <c r="P330" t="s">
        <v>3344</v>
      </c>
      <c r="Q330" t="s">
        <v>170</v>
      </c>
      <c r="R330" t="s">
        <v>963</v>
      </c>
      <c r="S330" t="s">
        <v>109</v>
      </c>
      <c r="T330" t="s">
        <v>544</v>
      </c>
      <c r="U330" t="s">
        <v>3124</v>
      </c>
    </row>
    <row r="331" spans="1:21">
      <c r="A331" t="s">
        <v>3340</v>
      </c>
      <c r="B331" t="s">
        <v>3083</v>
      </c>
      <c r="C331" t="s">
        <v>3332</v>
      </c>
      <c r="D331" s="1">
        <v>770.37579238559999</v>
      </c>
      <c r="E331">
        <v>4.5</v>
      </c>
      <c r="F331" s="22"/>
      <c r="G331" s="22"/>
      <c r="H331" s="22"/>
      <c r="I331" s="22">
        <v>43.532834399999999</v>
      </c>
      <c r="J331" s="22">
        <v>3</v>
      </c>
      <c r="K331" t="s">
        <v>573</v>
      </c>
      <c r="N331" t="s">
        <v>2688</v>
      </c>
      <c r="P331" t="s">
        <v>3344</v>
      </c>
      <c r="Q331" t="s">
        <v>170</v>
      </c>
      <c r="R331" t="s">
        <v>964</v>
      </c>
      <c r="S331" t="s">
        <v>109</v>
      </c>
      <c r="T331" t="s">
        <v>544</v>
      </c>
      <c r="U331" t="s">
        <v>3126</v>
      </c>
    </row>
    <row r="332" spans="1:21">
      <c r="A332" t="s">
        <v>3340</v>
      </c>
      <c r="B332" t="s">
        <v>3083</v>
      </c>
      <c r="C332" t="s">
        <v>542</v>
      </c>
      <c r="D332" s="1">
        <v>347.55512016</v>
      </c>
      <c r="E332">
        <v>4.5</v>
      </c>
      <c r="F332" s="22">
        <v>43.532834399999999</v>
      </c>
      <c r="G332" s="22"/>
      <c r="H332" s="22"/>
      <c r="I332" s="22"/>
      <c r="J332" s="22">
        <v>3</v>
      </c>
      <c r="K332" t="s">
        <v>573</v>
      </c>
      <c r="L332" t="s">
        <v>40</v>
      </c>
      <c r="M332">
        <v>3.34014102932923E-3</v>
      </c>
      <c r="N332" t="s">
        <v>2688</v>
      </c>
      <c r="P332" t="s">
        <v>3344</v>
      </c>
      <c r="Q332" t="s">
        <v>170</v>
      </c>
      <c r="R332" t="s">
        <v>965</v>
      </c>
      <c r="S332" t="s">
        <v>109</v>
      </c>
      <c r="T332" t="s">
        <v>544</v>
      </c>
      <c r="U332" t="s">
        <v>3133</v>
      </c>
    </row>
    <row r="333" spans="1:21">
      <c r="A333" t="s">
        <v>3340</v>
      </c>
      <c r="B333" t="s">
        <v>3083</v>
      </c>
      <c r="C333" t="s">
        <v>547</v>
      </c>
      <c r="D333" s="1">
        <v>770.37579238559999</v>
      </c>
      <c r="E333">
        <v>4.5</v>
      </c>
      <c r="F333" s="22"/>
      <c r="G333" s="22">
        <v>43.532834399999999</v>
      </c>
      <c r="H333" s="22"/>
      <c r="I333" s="22"/>
      <c r="J333" s="22">
        <v>3</v>
      </c>
      <c r="K333" t="s">
        <v>573</v>
      </c>
      <c r="N333" t="s">
        <v>2688</v>
      </c>
      <c r="P333" t="s">
        <v>3344</v>
      </c>
      <c r="Q333" t="s">
        <v>170</v>
      </c>
      <c r="R333" t="s">
        <v>966</v>
      </c>
      <c r="S333" t="s">
        <v>109</v>
      </c>
      <c r="T333" t="s">
        <v>544</v>
      </c>
      <c r="U333" t="s">
        <v>3130</v>
      </c>
    </row>
    <row r="334" spans="1:21">
      <c r="A334" t="s">
        <v>3340</v>
      </c>
      <c r="B334" t="s">
        <v>3083</v>
      </c>
      <c r="C334" t="s">
        <v>549</v>
      </c>
      <c r="D334" s="1">
        <v>770.37579238559999</v>
      </c>
      <c r="E334">
        <v>4.5</v>
      </c>
      <c r="F334" s="22"/>
      <c r="G334" s="22"/>
      <c r="H334" s="22">
        <v>43.532834399999999</v>
      </c>
      <c r="I334" s="22"/>
      <c r="J334" s="22">
        <v>3</v>
      </c>
      <c r="K334" t="s">
        <v>573</v>
      </c>
      <c r="N334" t="s">
        <v>2688</v>
      </c>
      <c r="P334" t="s">
        <v>3344</v>
      </c>
      <c r="Q334" t="s">
        <v>170</v>
      </c>
      <c r="R334" t="s">
        <v>967</v>
      </c>
      <c r="S334" t="s">
        <v>109</v>
      </c>
      <c r="T334" t="s">
        <v>544</v>
      </c>
      <c r="U334" t="s">
        <v>3127</v>
      </c>
    </row>
    <row r="335" spans="1:21">
      <c r="A335" t="s">
        <v>3340</v>
      </c>
      <c r="B335" t="s">
        <v>564</v>
      </c>
      <c r="C335" t="s">
        <v>3332</v>
      </c>
      <c r="D335" s="1">
        <v>889.66833030984003</v>
      </c>
      <c r="E335">
        <v>1.5</v>
      </c>
      <c r="F335" s="22"/>
      <c r="G335" s="22"/>
      <c r="H335" s="22"/>
      <c r="I335" s="22">
        <v>72.065486879999995</v>
      </c>
      <c r="J335" s="22">
        <v>3</v>
      </c>
      <c r="K335" t="s">
        <v>575</v>
      </c>
      <c r="N335" t="s">
        <v>2689</v>
      </c>
      <c r="P335" t="s">
        <v>3344</v>
      </c>
      <c r="Q335" t="s">
        <v>170</v>
      </c>
      <c r="R335" t="s">
        <v>968</v>
      </c>
      <c r="S335" t="s">
        <v>109</v>
      </c>
      <c r="T335" t="s">
        <v>544</v>
      </c>
      <c r="U335" t="s">
        <v>3121</v>
      </c>
    </row>
    <row r="336" spans="1:21">
      <c r="A336" t="s">
        <v>3340</v>
      </c>
      <c r="B336" t="s">
        <v>564</v>
      </c>
      <c r="C336" t="s">
        <v>547</v>
      </c>
      <c r="D336" s="1">
        <v>889.66833030984003</v>
      </c>
      <c r="E336">
        <v>1.5</v>
      </c>
      <c r="F336" s="22"/>
      <c r="G336" s="22">
        <v>72.065486879999995</v>
      </c>
      <c r="H336" s="22"/>
      <c r="I336" s="22"/>
      <c r="J336" s="22">
        <v>3</v>
      </c>
      <c r="K336" t="s">
        <v>575</v>
      </c>
      <c r="N336" t="s">
        <v>2689</v>
      </c>
      <c r="P336" t="s">
        <v>3344</v>
      </c>
      <c r="Q336" t="s">
        <v>170</v>
      </c>
      <c r="R336" t="s">
        <v>969</v>
      </c>
      <c r="S336" t="s">
        <v>109</v>
      </c>
      <c r="T336" t="s">
        <v>544</v>
      </c>
      <c r="U336" t="s">
        <v>3132</v>
      </c>
    </row>
    <row r="337" spans="1:21">
      <c r="A337" t="s">
        <v>3340</v>
      </c>
      <c r="B337" t="s">
        <v>564</v>
      </c>
      <c r="C337" t="s">
        <v>549</v>
      </c>
      <c r="D337" s="1">
        <v>889.66833030984003</v>
      </c>
      <c r="E337">
        <v>1.5</v>
      </c>
      <c r="F337" s="22"/>
      <c r="G337" s="22"/>
      <c r="H337" s="22">
        <v>72.065486879999995</v>
      </c>
      <c r="I337" s="22"/>
      <c r="J337" s="22">
        <v>3</v>
      </c>
      <c r="K337" t="s">
        <v>575</v>
      </c>
      <c r="N337" t="s">
        <v>2689</v>
      </c>
      <c r="P337" t="s">
        <v>3344</v>
      </c>
      <c r="Q337" t="s">
        <v>170</v>
      </c>
      <c r="R337" t="s">
        <v>970</v>
      </c>
      <c r="S337" t="s">
        <v>109</v>
      </c>
      <c r="T337" t="s">
        <v>544</v>
      </c>
      <c r="U337" t="s">
        <v>3124</v>
      </c>
    </row>
    <row r="338" spans="1:21">
      <c r="A338" t="s">
        <v>3340</v>
      </c>
      <c r="B338" t="s">
        <v>788</v>
      </c>
      <c r="C338" t="s">
        <v>3332</v>
      </c>
      <c r="D338" s="1">
        <v>2842.3585259684401</v>
      </c>
      <c r="E338">
        <v>16</v>
      </c>
      <c r="F338" s="22"/>
      <c r="G338" s="22"/>
      <c r="H338" s="22"/>
      <c r="I338" s="22">
        <v>106.11716663999999</v>
      </c>
      <c r="J338" s="22">
        <v>3</v>
      </c>
      <c r="K338" t="s">
        <v>575</v>
      </c>
      <c r="N338" t="s">
        <v>2689</v>
      </c>
      <c r="P338" t="s">
        <v>3344</v>
      </c>
      <c r="Q338" t="s">
        <v>170</v>
      </c>
      <c r="R338" t="s">
        <v>971</v>
      </c>
      <c r="S338" t="s">
        <v>109</v>
      </c>
      <c r="T338" t="s">
        <v>544</v>
      </c>
      <c r="U338" t="s">
        <v>3125</v>
      </c>
    </row>
    <row r="339" spans="1:21">
      <c r="A339" t="s">
        <v>3340</v>
      </c>
      <c r="B339" t="s">
        <v>788</v>
      </c>
      <c r="C339" t="s">
        <v>542</v>
      </c>
      <c r="D339" s="1">
        <v>0.19648772940000001</v>
      </c>
      <c r="E339">
        <v>16</v>
      </c>
      <c r="F339" s="22">
        <v>0.1216067364</v>
      </c>
      <c r="G339" s="22"/>
      <c r="H339" s="22"/>
      <c r="I339" s="22"/>
      <c r="J339" s="22">
        <v>3</v>
      </c>
      <c r="K339" t="s">
        <v>575</v>
      </c>
      <c r="M339">
        <v>0</v>
      </c>
      <c r="N339" t="s">
        <v>2689</v>
      </c>
      <c r="P339" t="s">
        <v>3344</v>
      </c>
      <c r="Q339" t="s">
        <v>170</v>
      </c>
      <c r="R339" t="s">
        <v>972</v>
      </c>
      <c r="S339" t="s">
        <v>109</v>
      </c>
      <c r="T339" t="s">
        <v>544</v>
      </c>
      <c r="U339" t="s">
        <v>3126</v>
      </c>
    </row>
    <row r="340" spans="1:21">
      <c r="A340" t="s">
        <v>3340</v>
      </c>
      <c r="B340" t="s">
        <v>788</v>
      </c>
      <c r="C340" t="s">
        <v>547</v>
      </c>
      <c r="D340" s="1">
        <v>2093.11069860204</v>
      </c>
      <c r="E340">
        <v>16</v>
      </c>
      <c r="F340" s="22"/>
      <c r="G340" s="22">
        <v>106.11716663999999</v>
      </c>
      <c r="H340" s="22"/>
      <c r="I340" s="22"/>
      <c r="J340" s="22">
        <v>3</v>
      </c>
      <c r="K340" t="s">
        <v>575</v>
      </c>
      <c r="N340" t="s">
        <v>2689</v>
      </c>
      <c r="P340" t="s">
        <v>3344</v>
      </c>
      <c r="Q340" t="s">
        <v>170</v>
      </c>
      <c r="R340" t="s">
        <v>973</v>
      </c>
      <c r="S340" t="s">
        <v>109</v>
      </c>
      <c r="T340" t="s">
        <v>544</v>
      </c>
      <c r="U340" t="s">
        <v>3133</v>
      </c>
    </row>
    <row r="341" spans="1:21">
      <c r="A341" t="s">
        <v>3340</v>
      </c>
      <c r="B341" t="s">
        <v>788</v>
      </c>
      <c r="C341" t="s">
        <v>549</v>
      </c>
      <c r="D341" s="1">
        <v>2841.7870341620401</v>
      </c>
      <c r="E341">
        <v>16</v>
      </c>
      <c r="F341" s="22"/>
      <c r="G341" s="22"/>
      <c r="H341" s="22">
        <v>106.11716663999999</v>
      </c>
      <c r="I341" s="22"/>
      <c r="J341" s="22">
        <v>3</v>
      </c>
      <c r="K341" t="s">
        <v>575</v>
      </c>
      <c r="N341" t="s">
        <v>2689</v>
      </c>
      <c r="P341" t="s">
        <v>3344</v>
      </c>
      <c r="Q341" t="s">
        <v>170</v>
      </c>
      <c r="R341" t="s">
        <v>974</v>
      </c>
      <c r="S341" t="s">
        <v>109</v>
      </c>
      <c r="T341" t="s">
        <v>544</v>
      </c>
      <c r="U341" t="s">
        <v>3130</v>
      </c>
    </row>
    <row r="342" spans="1:21">
      <c r="A342" t="s">
        <v>3340</v>
      </c>
      <c r="B342" t="s">
        <v>659</v>
      </c>
      <c r="C342" t="s">
        <v>3332</v>
      </c>
      <c r="D342" s="1">
        <v>1836.412737312</v>
      </c>
      <c r="E342">
        <v>5.5</v>
      </c>
      <c r="F342" s="22"/>
      <c r="G342" s="22"/>
      <c r="H342" s="22"/>
      <c r="I342" s="22">
        <v>138.39208368000001</v>
      </c>
      <c r="J342" s="22">
        <v>3</v>
      </c>
      <c r="K342" t="s">
        <v>576</v>
      </c>
      <c r="N342" t="s">
        <v>2690</v>
      </c>
      <c r="P342" t="s">
        <v>3344</v>
      </c>
      <c r="Q342" t="s">
        <v>170</v>
      </c>
      <c r="R342" t="s">
        <v>975</v>
      </c>
      <c r="S342" t="s">
        <v>109</v>
      </c>
      <c r="T342" t="s">
        <v>544</v>
      </c>
      <c r="U342" t="s">
        <v>3127</v>
      </c>
    </row>
    <row r="343" spans="1:21">
      <c r="A343" t="s">
        <v>3340</v>
      </c>
      <c r="B343" t="s">
        <v>659</v>
      </c>
      <c r="C343" t="s">
        <v>547</v>
      </c>
      <c r="D343" s="1">
        <v>1354.4073362399999</v>
      </c>
      <c r="E343">
        <v>5.5</v>
      </c>
      <c r="F343" s="22"/>
      <c r="G343" s="22">
        <v>138.39208368000001</v>
      </c>
      <c r="H343" s="22"/>
      <c r="I343" s="22"/>
      <c r="J343" s="22">
        <v>3</v>
      </c>
      <c r="K343" t="s">
        <v>576</v>
      </c>
      <c r="N343" t="s">
        <v>2690</v>
      </c>
      <c r="P343" t="s">
        <v>3344</v>
      </c>
      <c r="Q343" t="s">
        <v>170</v>
      </c>
      <c r="R343" t="s">
        <v>976</v>
      </c>
      <c r="S343" t="s">
        <v>109</v>
      </c>
      <c r="T343" t="s">
        <v>544</v>
      </c>
      <c r="U343" t="s">
        <v>3134</v>
      </c>
    </row>
    <row r="344" spans="1:21">
      <c r="A344" t="s">
        <v>3340</v>
      </c>
      <c r="B344" t="s">
        <v>659</v>
      </c>
      <c r="C344" t="s">
        <v>549</v>
      </c>
      <c r="D344" s="1">
        <v>1836.412737312</v>
      </c>
      <c r="E344">
        <v>5.5</v>
      </c>
      <c r="F344" s="22"/>
      <c r="G344" s="22"/>
      <c r="H344" s="22">
        <v>138.39208368000001</v>
      </c>
      <c r="I344" s="22"/>
      <c r="J344" s="22">
        <v>3</v>
      </c>
      <c r="K344" t="s">
        <v>576</v>
      </c>
      <c r="N344" t="s">
        <v>2690</v>
      </c>
      <c r="P344" t="s">
        <v>3344</v>
      </c>
      <c r="Q344" t="s">
        <v>170</v>
      </c>
      <c r="R344" t="s">
        <v>977</v>
      </c>
      <c r="S344" t="s">
        <v>109</v>
      </c>
      <c r="T344" t="s">
        <v>544</v>
      </c>
      <c r="U344" t="s">
        <v>3121</v>
      </c>
    </row>
    <row r="345" spans="1:21">
      <c r="A345" t="s">
        <v>3340</v>
      </c>
      <c r="B345" t="s">
        <v>682</v>
      </c>
      <c r="C345" t="s">
        <v>3332</v>
      </c>
      <c r="D345" s="1">
        <v>1374.63055037605</v>
      </c>
      <c r="E345">
        <v>6.5</v>
      </c>
      <c r="F345" s="22"/>
      <c r="G345" s="22"/>
      <c r="H345" s="22"/>
      <c r="I345" s="22">
        <v>155.99207256</v>
      </c>
      <c r="J345" s="22">
        <v>3</v>
      </c>
      <c r="K345" t="s">
        <v>576</v>
      </c>
      <c r="N345" t="s">
        <v>2690</v>
      </c>
      <c r="P345" t="s">
        <v>3344</v>
      </c>
      <c r="Q345" t="s">
        <v>170</v>
      </c>
      <c r="R345" t="s">
        <v>978</v>
      </c>
      <c r="S345" t="s">
        <v>109</v>
      </c>
      <c r="T345" t="s">
        <v>544</v>
      </c>
      <c r="U345" t="s">
        <v>3132</v>
      </c>
    </row>
    <row r="346" spans="1:21">
      <c r="A346" t="s">
        <v>3340</v>
      </c>
      <c r="B346" t="s">
        <v>682</v>
      </c>
      <c r="C346" t="s">
        <v>547</v>
      </c>
      <c r="D346" s="1">
        <v>562.635397640051</v>
      </c>
      <c r="E346">
        <v>6.5</v>
      </c>
      <c r="F346" s="22"/>
      <c r="G346" s="22">
        <v>155.99207256</v>
      </c>
      <c r="H346" s="22"/>
      <c r="I346" s="22"/>
      <c r="J346" s="22">
        <v>3</v>
      </c>
      <c r="K346" t="s">
        <v>576</v>
      </c>
      <c r="N346" t="s">
        <v>2690</v>
      </c>
      <c r="P346" t="s">
        <v>3344</v>
      </c>
      <c r="Q346" t="s">
        <v>170</v>
      </c>
      <c r="R346" t="s">
        <v>979</v>
      </c>
      <c r="S346" t="s">
        <v>109</v>
      </c>
      <c r="T346" t="s">
        <v>544</v>
      </c>
      <c r="U346" t="s">
        <v>3124</v>
      </c>
    </row>
    <row r="347" spans="1:21">
      <c r="A347" t="s">
        <v>3340</v>
      </c>
      <c r="B347" t="s">
        <v>682</v>
      </c>
      <c r="C347" t="s">
        <v>549</v>
      </c>
      <c r="D347" s="1">
        <v>1367.6576327600501</v>
      </c>
      <c r="E347">
        <v>6.5</v>
      </c>
      <c r="F347" s="22"/>
      <c r="G347" s="22"/>
      <c r="H347" s="22">
        <v>155.99207256</v>
      </c>
      <c r="I347" s="22"/>
      <c r="J347" s="22">
        <v>3</v>
      </c>
      <c r="K347" t="s">
        <v>576</v>
      </c>
      <c r="N347" t="s">
        <v>2690</v>
      </c>
      <c r="P347" t="s">
        <v>3344</v>
      </c>
      <c r="Q347" t="s">
        <v>170</v>
      </c>
      <c r="R347" t="s">
        <v>980</v>
      </c>
      <c r="S347" t="s">
        <v>109</v>
      </c>
      <c r="T347" t="s">
        <v>544</v>
      </c>
      <c r="U347" t="s">
        <v>3125</v>
      </c>
    </row>
    <row r="348" spans="1:21">
      <c r="A348" t="s">
        <v>3340</v>
      </c>
      <c r="B348" t="s">
        <v>710</v>
      </c>
      <c r="C348" t="s">
        <v>3332</v>
      </c>
      <c r="D348" s="1">
        <v>2074.6463078952002</v>
      </c>
      <c r="E348">
        <v>7.5</v>
      </c>
      <c r="F348" s="22"/>
      <c r="G348" s="22"/>
      <c r="H348" s="22"/>
      <c r="I348" s="22">
        <v>99.116674799999998</v>
      </c>
      <c r="J348" s="22">
        <v>3</v>
      </c>
      <c r="K348" t="s">
        <v>576</v>
      </c>
      <c r="N348" t="s">
        <v>2690</v>
      </c>
      <c r="P348" t="s">
        <v>3344</v>
      </c>
      <c r="Q348" t="s">
        <v>170</v>
      </c>
      <c r="R348" t="s">
        <v>981</v>
      </c>
      <c r="S348" t="s">
        <v>109</v>
      </c>
      <c r="T348" t="s">
        <v>544</v>
      </c>
      <c r="U348" t="s">
        <v>3121</v>
      </c>
    </row>
    <row r="349" spans="1:21">
      <c r="A349" t="s">
        <v>3340</v>
      </c>
      <c r="B349" t="s">
        <v>710</v>
      </c>
      <c r="C349" t="s">
        <v>547</v>
      </c>
      <c r="D349" s="1">
        <v>1293.2906923752</v>
      </c>
      <c r="E349">
        <v>7.5</v>
      </c>
      <c r="F349" s="22"/>
      <c r="G349" s="22">
        <v>99.116674799999998</v>
      </c>
      <c r="H349" s="22"/>
      <c r="I349" s="22"/>
      <c r="J349" s="22">
        <v>3</v>
      </c>
      <c r="K349" t="s">
        <v>576</v>
      </c>
      <c r="N349" t="s">
        <v>2690</v>
      </c>
      <c r="P349" t="s">
        <v>3344</v>
      </c>
      <c r="Q349" t="s">
        <v>170</v>
      </c>
      <c r="R349" t="s">
        <v>982</v>
      </c>
      <c r="S349" t="s">
        <v>109</v>
      </c>
      <c r="T349" t="s">
        <v>544</v>
      </c>
      <c r="U349" t="s">
        <v>3124</v>
      </c>
    </row>
    <row r="350" spans="1:21">
      <c r="A350" t="s">
        <v>3340</v>
      </c>
      <c r="B350" t="s">
        <v>710</v>
      </c>
      <c r="C350" t="s">
        <v>549</v>
      </c>
      <c r="D350" s="1">
        <v>2070.1133134632</v>
      </c>
      <c r="E350">
        <v>7.5</v>
      </c>
      <c r="F350" s="22"/>
      <c r="G350" s="22"/>
      <c r="H350" s="22">
        <v>99.116674799999998</v>
      </c>
      <c r="I350" s="22"/>
      <c r="J350" s="22">
        <v>3</v>
      </c>
      <c r="K350" t="s">
        <v>576</v>
      </c>
      <c r="N350" t="s">
        <v>2690</v>
      </c>
      <c r="P350" t="s">
        <v>3344</v>
      </c>
      <c r="Q350" t="s">
        <v>170</v>
      </c>
      <c r="R350" t="s">
        <v>983</v>
      </c>
      <c r="S350" t="s">
        <v>109</v>
      </c>
      <c r="T350" t="s">
        <v>544</v>
      </c>
      <c r="U350" t="s">
        <v>3125</v>
      </c>
    </row>
    <row r="351" spans="1:21">
      <c r="A351" t="s">
        <v>3340</v>
      </c>
      <c r="B351" t="s">
        <v>734</v>
      </c>
      <c r="C351" t="s">
        <v>3332</v>
      </c>
      <c r="D351" s="1">
        <v>1134.0030855672001</v>
      </c>
      <c r="E351">
        <v>8.5</v>
      </c>
      <c r="F351" s="22"/>
      <c r="G351" s="22"/>
      <c r="H351" s="22"/>
      <c r="I351" s="22">
        <v>62.300978639999997</v>
      </c>
      <c r="J351" s="22">
        <v>3</v>
      </c>
      <c r="K351" t="s">
        <v>576</v>
      </c>
      <c r="N351" t="s">
        <v>2690</v>
      </c>
      <c r="P351" t="s">
        <v>3344</v>
      </c>
      <c r="Q351" t="s">
        <v>170</v>
      </c>
      <c r="R351" t="s">
        <v>984</v>
      </c>
      <c r="S351" t="s">
        <v>109</v>
      </c>
      <c r="T351" t="s">
        <v>544</v>
      </c>
      <c r="U351" t="s">
        <v>3126</v>
      </c>
    </row>
    <row r="352" spans="1:21">
      <c r="A352" t="s">
        <v>3340</v>
      </c>
      <c r="B352" t="s">
        <v>734</v>
      </c>
      <c r="C352" t="s">
        <v>547</v>
      </c>
      <c r="D352" s="1">
        <v>815.20534555200004</v>
      </c>
      <c r="E352">
        <v>8.5</v>
      </c>
      <c r="F352" s="22"/>
      <c r="G352" s="22">
        <v>62.300978639999997</v>
      </c>
      <c r="H352" s="22"/>
      <c r="I352" s="22"/>
      <c r="J352" s="22">
        <v>3</v>
      </c>
      <c r="K352" t="s">
        <v>576</v>
      </c>
      <c r="N352" t="s">
        <v>2690</v>
      </c>
      <c r="P352" t="s">
        <v>3344</v>
      </c>
      <c r="Q352" t="s">
        <v>170</v>
      </c>
      <c r="R352" t="s">
        <v>985</v>
      </c>
      <c r="S352" t="s">
        <v>109</v>
      </c>
      <c r="T352" t="s">
        <v>544</v>
      </c>
      <c r="U352" t="s">
        <v>3121</v>
      </c>
    </row>
    <row r="353" spans="1:21">
      <c r="A353" t="s">
        <v>3340</v>
      </c>
      <c r="B353" t="s">
        <v>734</v>
      </c>
      <c r="C353" t="s">
        <v>549</v>
      </c>
      <c r="D353" s="1">
        <v>1131.0090440711999</v>
      </c>
      <c r="E353">
        <v>8.5</v>
      </c>
      <c r="F353" s="22"/>
      <c r="G353" s="22"/>
      <c r="H353" s="22">
        <v>62.300978639999997</v>
      </c>
      <c r="I353" s="22"/>
      <c r="J353" s="22">
        <v>3</v>
      </c>
      <c r="K353" t="s">
        <v>576</v>
      </c>
      <c r="N353" t="s">
        <v>2690</v>
      </c>
      <c r="P353" t="s">
        <v>3344</v>
      </c>
      <c r="Q353" t="s">
        <v>170</v>
      </c>
      <c r="R353" t="s">
        <v>986</v>
      </c>
      <c r="S353" t="s">
        <v>109</v>
      </c>
      <c r="T353" t="s">
        <v>544</v>
      </c>
      <c r="U353" t="s">
        <v>3124</v>
      </c>
    </row>
    <row r="354" spans="1:21">
      <c r="A354" t="s">
        <v>3340</v>
      </c>
      <c r="B354" t="s">
        <v>762</v>
      </c>
      <c r="C354" t="s">
        <v>3332</v>
      </c>
      <c r="D354" s="1">
        <v>674.22074956783194</v>
      </c>
      <c r="E354">
        <v>9.5</v>
      </c>
      <c r="F354" s="22"/>
      <c r="G354" s="22"/>
      <c r="H354" s="22"/>
      <c r="I354" s="22">
        <v>74.581455840000004</v>
      </c>
      <c r="J354" s="22">
        <v>3</v>
      </c>
      <c r="K354" t="s">
        <v>576</v>
      </c>
      <c r="N354" t="s">
        <v>2690</v>
      </c>
      <c r="P354" t="s">
        <v>3344</v>
      </c>
      <c r="Q354" t="s">
        <v>170</v>
      </c>
      <c r="R354" t="s">
        <v>987</v>
      </c>
      <c r="S354" t="s">
        <v>109</v>
      </c>
      <c r="T354" t="s">
        <v>544</v>
      </c>
      <c r="U354" t="s">
        <v>3125</v>
      </c>
    </row>
    <row r="355" spans="1:21">
      <c r="A355" t="s">
        <v>3340</v>
      </c>
      <c r="B355" t="s">
        <v>762</v>
      </c>
      <c r="C355" t="s">
        <v>547</v>
      </c>
      <c r="D355" s="1">
        <v>265.47771043183201</v>
      </c>
      <c r="E355">
        <v>9.5</v>
      </c>
      <c r="F355" s="22"/>
      <c r="G355" s="22">
        <v>74.581455840000004</v>
      </c>
      <c r="H355" s="22"/>
      <c r="I355" s="22"/>
      <c r="J355" s="22">
        <v>3</v>
      </c>
      <c r="K355" t="s">
        <v>576</v>
      </c>
      <c r="N355" t="s">
        <v>2690</v>
      </c>
      <c r="P355" t="s">
        <v>3344</v>
      </c>
      <c r="Q355" t="s">
        <v>170</v>
      </c>
      <c r="R355" t="s">
        <v>988</v>
      </c>
      <c r="S355" t="s">
        <v>109</v>
      </c>
      <c r="T355" t="s">
        <v>544</v>
      </c>
      <c r="U355" t="s">
        <v>3121</v>
      </c>
    </row>
    <row r="356" spans="1:21">
      <c r="A356" t="s">
        <v>3340</v>
      </c>
      <c r="B356" t="s">
        <v>762</v>
      </c>
      <c r="C356" t="s">
        <v>549</v>
      </c>
      <c r="D356" s="1">
        <v>668.69692939183199</v>
      </c>
      <c r="E356">
        <v>9.5</v>
      </c>
      <c r="F356" s="22"/>
      <c r="G356" s="22"/>
      <c r="H356" s="22">
        <v>74.581455840000004</v>
      </c>
      <c r="I356" s="22"/>
      <c r="J356" s="22">
        <v>3</v>
      </c>
      <c r="K356" t="s">
        <v>576</v>
      </c>
      <c r="N356" t="s">
        <v>2690</v>
      </c>
      <c r="P356" t="s">
        <v>3344</v>
      </c>
      <c r="Q356" t="s">
        <v>170</v>
      </c>
      <c r="R356" t="s">
        <v>989</v>
      </c>
      <c r="S356" t="s">
        <v>109</v>
      </c>
      <c r="T356" t="s">
        <v>544</v>
      </c>
      <c r="U356" t="s">
        <v>3122</v>
      </c>
    </row>
    <row r="357" spans="1:21">
      <c r="A357" t="s">
        <v>3340</v>
      </c>
      <c r="B357" t="s">
        <v>661</v>
      </c>
      <c r="C357" t="s">
        <v>3332</v>
      </c>
      <c r="D357" s="1">
        <v>909.23260068768002</v>
      </c>
      <c r="E357">
        <v>5.5</v>
      </c>
      <c r="F357" s="22"/>
      <c r="G357" s="22"/>
      <c r="H357" s="22"/>
      <c r="I357" s="22">
        <v>41.889044400000003</v>
      </c>
      <c r="J357" s="22">
        <v>3</v>
      </c>
      <c r="K357" t="s">
        <v>578</v>
      </c>
      <c r="N357" t="s">
        <v>2691</v>
      </c>
      <c r="P357" t="s">
        <v>3344</v>
      </c>
      <c r="Q357" t="s">
        <v>170</v>
      </c>
      <c r="R357" t="s">
        <v>990</v>
      </c>
      <c r="S357" t="s">
        <v>109</v>
      </c>
      <c r="T357" t="s">
        <v>544</v>
      </c>
      <c r="U357" t="s">
        <v>3132</v>
      </c>
    </row>
    <row r="358" spans="1:21">
      <c r="A358" t="s">
        <v>3340</v>
      </c>
      <c r="B358" t="s">
        <v>661</v>
      </c>
      <c r="C358" t="s">
        <v>547</v>
      </c>
      <c r="D358" s="1">
        <v>677.82396630287997</v>
      </c>
      <c r="E358">
        <v>5.5</v>
      </c>
      <c r="F358" s="22"/>
      <c r="G358" s="22">
        <v>41.889044400000003</v>
      </c>
      <c r="H358" s="22"/>
      <c r="I358" s="22"/>
      <c r="J358" s="22">
        <v>3</v>
      </c>
      <c r="K358" t="s">
        <v>578</v>
      </c>
      <c r="N358" t="s">
        <v>2691</v>
      </c>
      <c r="P358" t="s">
        <v>3344</v>
      </c>
      <c r="Q358" t="s">
        <v>170</v>
      </c>
      <c r="R358" t="s">
        <v>991</v>
      </c>
      <c r="S358" t="s">
        <v>109</v>
      </c>
      <c r="T358" t="s">
        <v>544</v>
      </c>
      <c r="U358" t="s">
        <v>3124</v>
      </c>
    </row>
    <row r="359" spans="1:21">
      <c r="A359" t="s">
        <v>3340</v>
      </c>
      <c r="B359" t="s">
        <v>661</v>
      </c>
      <c r="C359" t="s">
        <v>549</v>
      </c>
      <c r="D359" s="1">
        <v>908.80787587248005</v>
      </c>
      <c r="E359">
        <v>5.5</v>
      </c>
      <c r="F359" s="22"/>
      <c r="G359" s="22"/>
      <c r="H359" s="22">
        <v>41.889044400000003</v>
      </c>
      <c r="I359" s="22"/>
      <c r="J359" s="22">
        <v>3</v>
      </c>
      <c r="K359" t="s">
        <v>578</v>
      </c>
      <c r="N359" t="s">
        <v>2691</v>
      </c>
      <c r="P359" t="s">
        <v>3344</v>
      </c>
      <c r="Q359" t="s">
        <v>170</v>
      </c>
      <c r="R359" t="s">
        <v>992</v>
      </c>
      <c r="S359" t="s">
        <v>109</v>
      </c>
      <c r="T359" t="s">
        <v>544</v>
      </c>
      <c r="U359" t="s">
        <v>3125</v>
      </c>
    </row>
    <row r="360" spans="1:21">
      <c r="A360" t="s">
        <v>3340</v>
      </c>
      <c r="B360" t="s">
        <v>684</v>
      </c>
      <c r="C360" t="s">
        <v>3332</v>
      </c>
      <c r="D360" s="1">
        <v>1663.8336231671999</v>
      </c>
      <c r="E360">
        <v>6.5</v>
      </c>
      <c r="F360" s="22"/>
      <c r="G360" s="22"/>
      <c r="H360" s="22"/>
      <c r="I360" s="22">
        <v>72.758572799999996</v>
      </c>
      <c r="J360" s="22">
        <v>3</v>
      </c>
      <c r="K360" t="s">
        <v>578</v>
      </c>
      <c r="N360" t="s">
        <v>2691</v>
      </c>
      <c r="P360" t="s">
        <v>3344</v>
      </c>
      <c r="Q360" t="s">
        <v>170</v>
      </c>
      <c r="R360" t="s">
        <v>993</v>
      </c>
      <c r="S360" t="s">
        <v>109</v>
      </c>
      <c r="T360" t="s">
        <v>544</v>
      </c>
      <c r="U360" t="s">
        <v>3126</v>
      </c>
    </row>
    <row r="361" spans="1:21">
      <c r="A361" t="s">
        <v>3340</v>
      </c>
      <c r="B361" t="s">
        <v>684</v>
      </c>
      <c r="C361" t="s">
        <v>547</v>
      </c>
      <c r="D361" s="1">
        <v>1357.0389876984</v>
      </c>
      <c r="E361">
        <v>6.5</v>
      </c>
      <c r="F361" s="22"/>
      <c r="G361" s="22">
        <v>72.758572799999996</v>
      </c>
      <c r="H361" s="22"/>
      <c r="I361" s="22"/>
      <c r="J361" s="22">
        <v>3</v>
      </c>
      <c r="K361" t="s">
        <v>578</v>
      </c>
      <c r="N361" t="s">
        <v>2691</v>
      </c>
      <c r="P361" t="s">
        <v>3344</v>
      </c>
      <c r="Q361" t="s">
        <v>170</v>
      </c>
      <c r="R361" t="s">
        <v>994</v>
      </c>
      <c r="S361" t="s">
        <v>109</v>
      </c>
      <c r="T361" t="s">
        <v>544</v>
      </c>
      <c r="U361" t="s">
        <v>3133</v>
      </c>
    </row>
    <row r="362" spans="1:21">
      <c r="A362" t="s">
        <v>3340</v>
      </c>
      <c r="B362" t="s">
        <v>684</v>
      </c>
      <c r="C362" t="s">
        <v>549</v>
      </c>
      <c r="D362" s="1">
        <v>1662.7199930280001</v>
      </c>
      <c r="E362">
        <v>6.5</v>
      </c>
      <c r="F362" s="22"/>
      <c r="G362" s="22"/>
      <c r="H362" s="22">
        <v>72.758572799999996</v>
      </c>
      <c r="I362" s="22"/>
      <c r="J362" s="22">
        <v>3</v>
      </c>
      <c r="K362" t="s">
        <v>578</v>
      </c>
      <c r="N362" t="s">
        <v>2691</v>
      </c>
      <c r="P362" t="s">
        <v>3344</v>
      </c>
      <c r="Q362" t="s">
        <v>170</v>
      </c>
      <c r="R362" t="s">
        <v>995</v>
      </c>
      <c r="S362" t="s">
        <v>109</v>
      </c>
      <c r="T362" t="s">
        <v>544</v>
      </c>
      <c r="U362" t="s">
        <v>3134</v>
      </c>
    </row>
    <row r="363" spans="1:21">
      <c r="A363" t="s">
        <v>3340</v>
      </c>
      <c r="B363" t="s">
        <v>712</v>
      </c>
      <c r="C363" t="s">
        <v>3332</v>
      </c>
      <c r="D363" s="1">
        <v>537.64015898352</v>
      </c>
      <c r="E363">
        <v>7.5</v>
      </c>
      <c r="F363" s="22"/>
      <c r="G363" s="22"/>
      <c r="H363" s="22"/>
      <c r="I363" s="22">
        <v>15.629162856000001</v>
      </c>
      <c r="J363" s="22">
        <v>3</v>
      </c>
      <c r="K363" t="s">
        <v>578</v>
      </c>
      <c r="N363" t="s">
        <v>2691</v>
      </c>
      <c r="P363" t="s">
        <v>3344</v>
      </c>
      <c r="Q363" t="s">
        <v>170</v>
      </c>
      <c r="R363" t="s">
        <v>996</v>
      </c>
      <c r="S363" t="s">
        <v>109</v>
      </c>
      <c r="T363" t="s">
        <v>544</v>
      </c>
      <c r="U363" t="s">
        <v>3135</v>
      </c>
    </row>
    <row r="364" spans="1:21">
      <c r="A364" t="s">
        <v>3340</v>
      </c>
      <c r="B364" t="s">
        <v>712</v>
      </c>
      <c r="C364" t="s">
        <v>547</v>
      </c>
      <c r="D364" s="1">
        <v>277.49339742671998</v>
      </c>
      <c r="E364">
        <v>7.5</v>
      </c>
      <c r="F364" s="22"/>
      <c r="G364" s="22">
        <v>15.554880504</v>
      </c>
      <c r="H364" s="22"/>
      <c r="I364" s="22"/>
      <c r="J364" s="22">
        <v>3</v>
      </c>
      <c r="K364" t="s">
        <v>578</v>
      </c>
      <c r="N364" t="s">
        <v>2691</v>
      </c>
      <c r="P364" t="s">
        <v>3345</v>
      </c>
      <c r="Q364" t="s">
        <v>170</v>
      </c>
      <c r="R364" t="s">
        <v>849</v>
      </c>
      <c r="S364" t="s">
        <v>109</v>
      </c>
      <c r="T364" t="s">
        <v>544</v>
      </c>
      <c r="U364" t="s">
        <v>3136</v>
      </c>
    </row>
    <row r="365" spans="1:21">
      <c r="A365" t="s">
        <v>3340</v>
      </c>
      <c r="B365" t="s">
        <v>712</v>
      </c>
      <c r="C365" t="s">
        <v>549</v>
      </c>
      <c r="D365" s="1">
        <v>535.44225180191995</v>
      </c>
      <c r="E365">
        <v>7.5</v>
      </c>
      <c r="F365" s="22"/>
      <c r="G365" s="22"/>
      <c r="H365" s="22">
        <v>15.629162856000001</v>
      </c>
      <c r="I365" s="22"/>
      <c r="J365" s="22">
        <v>3</v>
      </c>
      <c r="K365" t="s">
        <v>578</v>
      </c>
      <c r="N365" t="s">
        <v>2691</v>
      </c>
      <c r="P365" t="s">
        <v>3345</v>
      </c>
      <c r="Q365" t="s">
        <v>170</v>
      </c>
      <c r="R365" t="s">
        <v>852</v>
      </c>
      <c r="S365" t="s">
        <v>109</v>
      </c>
      <c r="T365" t="s">
        <v>544</v>
      </c>
      <c r="U365" t="s">
        <v>3136</v>
      </c>
    </row>
    <row r="366" spans="1:21">
      <c r="A366" t="s">
        <v>3340</v>
      </c>
      <c r="B366" t="s">
        <v>567</v>
      </c>
      <c r="C366" t="s">
        <v>3332</v>
      </c>
      <c r="D366" s="1">
        <v>12159.0028680661</v>
      </c>
      <c r="E366">
        <v>1.5</v>
      </c>
      <c r="F366" s="22"/>
      <c r="G366" s="22"/>
      <c r="H366" s="22"/>
      <c r="I366" s="22">
        <v>480.61028399999998</v>
      </c>
      <c r="J366" s="22">
        <v>3</v>
      </c>
      <c r="K366" t="s">
        <v>580</v>
      </c>
      <c r="N366" t="s">
        <v>2692</v>
      </c>
      <c r="P366" t="s">
        <v>3345</v>
      </c>
      <c r="Q366" t="s">
        <v>170</v>
      </c>
      <c r="R366" t="s">
        <v>853</v>
      </c>
      <c r="S366" t="s">
        <v>109</v>
      </c>
      <c r="T366" t="s">
        <v>544</v>
      </c>
      <c r="U366" t="s">
        <v>3120</v>
      </c>
    </row>
    <row r="367" spans="1:21">
      <c r="A367" t="s">
        <v>3340</v>
      </c>
      <c r="B367" t="s">
        <v>567</v>
      </c>
      <c r="C367" t="s">
        <v>542</v>
      </c>
      <c r="D367" s="1">
        <v>1394.4871754400001</v>
      </c>
      <c r="E367">
        <v>1.5</v>
      </c>
      <c r="F367" s="22">
        <v>120.18100056</v>
      </c>
      <c r="G367" s="22"/>
      <c r="H367" s="22"/>
      <c r="I367" s="22"/>
      <c r="J367" s="22">
        <v>3</v>
      </c>
      <c r="K367" t="s">
        <v>580</v>
      </c>
      <c r="M367">
        <v>0</v>
      </c>
      <c r="N367" t="s">
        <v>2692</v>
      </c>
      <c r="P367" t="s">
        <v>3345</v>
      </c>
      <c r="Q367" t="s">
        <v>170</v>
      </c>
      <c r="R367" t="s">
        <v>854</v>
      </c>
      <c r="S367" t="s">
        <v>109</v>
      </c>
      <c r="T367" t="s">
        <v>544</v>
      </c>
      <c r="U367" t="s">
        <v>3136</v>
      </c>
    </row>
    <row r="368" spans="1:21">
      <c r="A368" t="s">
        <v>3340</v>
      </c>
      <c r="B368" t="s">
        <v>567</v>
      </c>
      <c r="C368" t="s">
        <v>547</v>
      </c>
      <c r="D368" s="1">
        <v>12159.002867351999</v>
      </c>
      <c r="E368">
        <v>1.5</v>
      </c>
      <c r="F368" s="22"/>
      <c r="G368" s="22">
        <v>480.61028399999998</v>
      </c>
      <c r="H368" s="22"/>
      <c r="I368" s="22"/>
      <c r="J368" s="22">
        <v>3</v>
      </c>
      <c r="K368" t="s">
        <v>580</v>
      </c>
      <c r="N368" t="s">
        <v>2692</v>
      </c>
      <c r="P368" t="s">
        <v>3345</v>
      </c>
      <c r="Q368" t="s">
        <v>170</v>
      </c>
      <c r="R368" t="s">
        <v>855</v>
      </c>
      <c r="S368" t="s">
        <v>109</v>
      </c>
      <c r="T368" t="s">
        <v>544</v>
      </c>
      <c r="U368" t="s">
        <v>3136</v>
      </c>
    </row>
    <row r="369" spans="1:21">
      <c r="A369" t="s">
        <v>3340</v>
      </c>
      <c r="B369" t="s">
        <v>567</v>
      </c>
      <c r="C369" t="s">
        <v>549</v>
      </c>
      <c r="D369" s="1">
        <v>12159.0028680661</v>
      </c>
      <c r="E369">
        <v>1.5</v>
      </c>
      <c r="F369" s="22"/>
      <c r="G369" s="22"/>
      <c r="H369" s="22">
        <v>480.61028399999998</v>
      </c>
      <c r="I369" s="22"/>
      <c r="J369" s="22">
        <v>3</v>
      </c>
      <c r="K369" t="s">
        <v>580</v>
      </c>
      <c r="N369" t="s">
        <v>2692</v>
      </c>
      <c r="P369" t="s">
        <v>3345</v>
      </c>
      <c r="Q369" t="s">
        <v>170</v>
      </c>
      <c r="R369" t="s">
        <v>856</v>
      </c>
      <c r="S369" t="s">
        <v>109</v>
      </c>
      <c r="T369" t="s">
        <v>544</v>
      </c>
      <c r="U369" t="s">
        <v>3120</v>
      </c>
    </row>
    <row r="370" spans="1:21">
      <c r="A370" t="s">
        <v>3340</v>
      </c>
      <c r="B370" t="s">
        <v>586</v>
      </c>
      <c r="C370" t="s">
        <v>3332</v>
      </c>
      <c r="D370" s="1">
        <v>8299.7538986351992</v>
      </c>
      <c r="E370">
        <v>2.5</v>
      </c>
      <c r="F370" s="22"/>
      <c r="G370" s="22"/>
      <c r="H370" s="22"/>
      <c r="I370" s="22">
        <v>349.10120591999998</v>
      </c>
      <c r="J370" s="22">
        <v>3</v>
      </c>
      <c r="K370" t="s">
        <v>580</v>
      </c>
      <c r="N370" t="s">
        <v>2692</v>
      </c>
      <c r="P370" t="s">
        <v>3345</v>
      </c>
      <c r="Q370" t="s">
        <v>170</v>
      </c>
      <c r="R370" t="s">
        <v>857</v>
      </c>
      <c r="S370" t="s">
        <v>109</v>
      </c>
      <c r="T370" t="s">
        <v>544</v>
      </c>
      <c r="U370" t="s">
        <v>3136</v>
      </c>
    </row>
    <row r="371" spans="1:21">
      <c r="A371" t="s">
        <v>3340</v>
      </c>
      <c r="B371" t="s">
        <v>586</v>
      </c>
      <c r="C371" t="s">
        <v>542</v>
      </c>
      <c r="D371" s="1">
        <v>634.37197562400002</v>
      </c>
      <c r="E371">
        <v>2.5</v>
      </c>
      <c r="F371" s="22">
        <v>108.17607719999999</v>
      </c>
      <c r="G371" s="22"/>
      <c r="H371" s="22"/>
      <c r="I371" s="22"/>
      <c r="J371" s="22">
        <v>3</v>
      </c>
      <c r="K371" t="s">
        <v>580</v>
      </c>
      <c r="M371">
        <v>0</v>
      </c>
      <c r="N371" t="s">
        <v>2692</v>
      </c>
      <c r="P371" t="s">
        <v>3345</v>
      </c>
      <c r="Q371" t="s">
        <v>170</v>
      </c>
      <c r="R371" t="s">
        <v>858</v>
      </c>
      <c r="S371" t="s">
        <v>109</v>
      </c>
      <c r="T371" t="s">
        <v>544</v>
      </c>
      <c r="U371" t="s">
        <v>3120</v>
      </c>
    </row>
    <row r="372" spans="1:21">
      <c r="A372" t="s">
        <v>3340</v>
      </c>
      <c r="B372" t="s">
        <v>586</v>
      </c>
      <c r="C372" t="s">
        <v>547</v>
      </c>
      <c r="D372" s="1">
        <v>8225.0352371040008</v>
      </c>
      <c r="E372">
        <v>2.5</v>
      </c>
      <c r="F372" s="22"/>
      <c r="G372" s="22">
        <v>349.10120591999998</v>
      </c>
      <c r="H372" s="22"/>
      <c r="I372" s="22"/>
      <c r="J372" s="22">
        <v>3</v>
      </c>
      <c r="K372" t="s">
        <v>580</v>
      </c>
      <c r="N372" t="s">
        <v>2692</v>
      </c>
      <c r="P372" t="s">
        <v>3345</v>
      </c>
      <c r="Q372" t="s">
        <v>170</v>
      </c>
      <c r="R372" t="s">
        <v>860</v>
      </c>
      <c r="S372" t="s">
        <v>109</v>
      </c>
      <c r="T372" t="s">
        <v>544</v>
      </c>
      <c r="U372" t="s">
        <v>3136</v>
      </c>
    </row>
    <row r="373" spans="1:21">
      <c r="A373" t="s">
        <v>3340</v>
      </c>
      <c r="B373" t="s">
        <v>586</v>
      </c>
      <c r="C373" t="s">
        <v>549</v>
      </c>
      <c r="D373" s="1">
        <v>8299.7538986351992</v>
      </c>
      <c r="E373">
        <v>2.5</v>
      </c>
      <c r="F373" s="22"/>
      <c r="G373" s="22"/>
      <c r="H373" s="22">
        <v>349.10120591999998</v>
      </c>
      <c r="I373" s="22"/>
      <c r="J373" s="22">
        <v>3</v>
      </c>
      <c r="K373" t="s">
        <v>580</v>
      </c>
      <c r="N373" t="s">
        <v>2692</v>
      </c>
      <c r="P373" t="s">
        <v>3345</v>
      </c>
      <c r="Q373" t="s">
        <v>170</v>
      </c>
      <c r="R373" t="s">
        <v>861</v>
      </c>
      <c r="S373" t="s">
        <v>109</v>
      </c>
      <c r="T373" t="s">
        <v>544</v>
      </c>
      <c r="U373" t="s">
        <v>3120</v>
      </c>
    </row>
    <row r="374" spans="1:21">
      <c r="A374" t="s">
        <v>3340</v>
      </c>
      <c r="B374" t="s">
        <v>3084</v>
      </c>
      <c r="C374" t="s">
        <v>3332</v>
      </c>
      <c r="D374" s="1">
        <v>604.44539299200005</v>
      </c>
      <c r="E374">
        <v>3.5</v>
      </c>
      <c r="F374" s="22"/>
      <c r="G374" s="22"/>
      <c r="H374" s="22"/>
      <c r="I374" s="22">
        <v>21.643603007999999</v>
      </c>
      <c r="J374" s="22">
        <v>3</v>
      </c>
      <c r="K374" t="s">
        <v>580</v>
      </c>
      <c r="N374" t="s">
        <v>2692</v>
      </c>
      <c r="P374" t="s">
        <v>3345</v>
      </c>
      <c r="Q374" t="s">
        <v>170</v>
      </c>
      <c r="R374" t="s">
        <v>863</v>
      </c>
      <c r="S374" t="s">
        <v>109</v>
      </c>
      <c r="T374" t="s">
        <v>544</v>
      </c>
      <c r="U374" t="s">
        <v>3136</v>
      </c>
    </row>
    <row r="375" spans="1:21">
      <c r="A375" t="s">
        <v>3340</v>
      </c>
      <c r="B375" t="s">
        <v>3084</v>
      </c>
      <c r="C375" t="s">
        <v>542</v>
      </c>
      <c r="D375" s="1">
        <v>71.484400992000005</v>
      </c>
      <c r="E375">
        <v>3.5</v>
      </c>
      <c r="F375" s="22">
        <v>21.589690464</v>
      </c>
      <c r="G375" s="22"/>
      <c r="H375" s="22"/>
      <c r="I375" s="22"/>
      <c r="J375" s="22">
        <v>3</v>
      </c>
      <c r="K375" t="s">
        <v>580</v>
      </c>
      <c r="M375">
        <v>0</v>
      </c>
      <c r="N375" t="s">
        <v>2692</v>
      </c>
      <c r="P375" t="s">
        <v>3345</v>
      </c>
      <c r="Q375" t="s">
        <v>170</v>
      </c>
      <c r="R375" t="s">
        <v>864</v>
      </c>
      <c r="S375" t="s">
        <v>109</v>
      </c>
      <c r="T375" t="s">
        <v>544</v>
      </c>
      <c r="U375" t="s">
        <v>3136</v>
      </c>
    </row>
    <row r="376" spans="1:21">
      <c r="A376" t="s">
        <v>3340</v>
      </c>
      <c r="B376" t="s">
        <v>3084</v>
      </c>
      <c r="C376" t="s">
        <v>547</v>
      </c>
      <c r="D376" s="1">
        <v>604.44539299200005</v>
      </c>
      <c r="E376">
        <v>3.5</v>
      </c>
      <c r="F376" s="22"/>
      <c r="G376" s="22">
        <v>21.643603007999999</v>
      </c>
      <c r="H376" s="22"/>
      <c r="I376" s="22"/>
      <c r="J376" s="22">
        <v>3</v>
      </c>
      <c r="K376" t="s">
        <v>580</v>
      </c>
      <c r="N376" t="s">
        <v>2692</v>
      </c>
      <c r="P376" t="s">
        <v>3345</v>
      </c>
      <c r="Q376" t="s">
        <v>170</v>
      </c>
      <c r="R376" t="s">
        <v>865</v>
      </c>
      <c r="S376" t="s">
        <v>109</v>
      </c>
      <c r="T376" t="s">
        <v>544</v>
      </c>
      <c r="U376" t="s">
        <v>3136</v>
      </c>
    </row>
    <row r="377" spans="1:21">
      <c r="A377" t="s">
        <v>3340</v>
      </c>
      <c r="B377" t="s">
        <v>3084</v>
      </c>
      <c r="C377" t="s">
        <v>549</v>
      </c>
      <c r="D377" s="1">
        <v>604.44539299200005</v>
      </c>
      <c r="E377">
        <v>3.5</v>
      </c>
      <c r="F377" s="22"/>
      <c r="G377" s="22"/>
      <c r="H377" s="22">
        <v>21.643603007999999</v>
      </c>
      <c r="I377" s="22"/>
      <c r="J377" s="22">
        <v>3</v>
      </c>
      <c r="K377" t="s">
        <v>580</v>
      </c>
      <c r="N377" t="s">
        <v>2692</v>
      </c>
      <c r="P377" t="s">
        <v>3345</v>
      </c>
      <c r="Q377" t="s">
        <v>170</v>
      </c>
      <c r="R377" t="s">
        <v>866</v>
      </c>
      <c r="S377" t="s">
        <v>109</v>
      </c>
      <c r="T377" t="s">
        <v>544</v>
      </c>
      <c r="U377" t="s">
        <v>3136</v>
      </c>
    </row>
    <row r="378" spans="1:21">
      <c r="A378" t="s">
        <v>3340</v>
      </c>
      <c r="B378" t="s">
        <v>789</v>
      </c>
      <c r="C378" t="s">
        <v>3332</v>
      </c>
      <c r="D378" s="1">
        <v>671.69091041520005</v>
      </c>
      <c r="E378">
        <v>16</v>
      </c>
      <c r="F378" s="22"/>
      <c r="G378" s="22"/>
      <c r="H378" s="22"/>
      <c r="I378" s="22">
        <v>28.621912632000001</v>
      </c>
      <c r="J378" s="22">
        <v>3</v>
      </c>
      <c r="K378" t="s">
        <v>580</v>
      </c>
      <c r="N378" t="s">
        <v>2692</v>
      </c>
      <c r="P378" t="s">
        <v>3345</v>
      </c>
      <c r="Q378" t="s">
        <v>170</v>
      </c>
      <c r="R378" t="s">
        <v>867</v>
      </c>
      <c r="S378" t="s">
        <v>109</v>
      </c>
      <c r="T378" t="s">
        <v>544</v>
      </c>
      <c r="U378" t="s">
        <v>3136</v>
      </c>
    </row>
    <row r="379" spans="1:21">
      <c r="A379" t="s">
        <v>3340</v>
      </c>
      <c r="B379" t="s">
        <v>789</v>
      </c>
      <c r="C379" t="s">
        <v>542</v>
      </c>
      <c r="D379" s="1">
        <v>6.1779822792000001</v>
      </c>
      <c r="E379">
        <v>16</v>
      </c>
      <c r="F379" s="22">
        <v>5.5411944240000004</v>
      </c>
      <c r="G379" s="22"/>
      <c r="H379" s="22"/>
      <c r="I379" s="22"/>
      <c r="J379" s="22">
        <v>3</v>
      </c>
      <c r="K379" t="s">
        <v>580</v>
      </c>
      <c r="M379">
        <v>0</v>
      </c>
      <c r="N379" t="s">
        <v>2692</v>
      </c>
      <c r="P379" t="s">
        <v>3345</v>
      </c>
      <c r="Q379" t="s">
        <v>170</v>
      </c>
      <c r="R379" t="s">
        <v>868</v>
      </c>
      <c r="S379" t="s">
        <v>109</v>
      </c>
      <c r="T379" t="s">
        <v>544</v>
      </c>
      <c r="U379" t="s">
        <v>3136</v>
      </c>
    </row>
    <row r="380" spans="1:21">
      <c r="A380" t="s">
        <v>3340</v>
      </c>
      <c r="B380" t="s">
        <v>789</v>
      </c>
      <c r="C380" t="s">
        <v>547</v>
      </c>
      <c r="D380" s="1">
        <v>547.08294317519994</v>
      </c>
      <c r="E380">
        <v>16</v>
      </c>
      <c r="F380" s="22"/>
      <c r="G380" s="22">
        <v>28.621912632000001</v>
      </c>
      <c r="H380" s="22"/>
      <c r="I380" s="22"/>
      <c r="J380" s="22">
        <v>3</v>
      </c>
      <c r="K380" t="s">
        <v>580</v>
      </c>
      <c r="N380" t="s">
        <v>2692</v>
      </c>
      <c r="P380" t="s">
        <v>3345</v>
      </c>
      <c r="Q380" t="s">
        <v>170</v>
      </c>
      <c r="R380" t="s">
        <v>869</v>
      </c>
      <c r="S380" t="s">
        <v>109</v>
      </c>
      <c r="T380" t="s">
        <v>544</v>
      </c>
      <c r="U380" t="s">
        <v>3120</v>
      </c>
    </row>
    <row r="381" spans="1:21">
      <c r="A381" t="s">
        <v>3340</v>
      </c>
      <c r="B381" t="s">
        <v>789</v>
      </c>
      <c r="C381" t="s">
        <v>549</v>
      </c>
      <c r="D381" s="1">
        <v>667.80907913520002</v>
      </c>
      <c r="E381">
        <v>16</v>
      </c>
      <c r="F381" s="22"/>
      <c r="G381" s="22"/>
      <c r="H381" s="22">
        <v>28.621912632000001</v>
      </c>
      <c r="I381" s="22"/>
      <c r="J381" s="22">
        <v>3</v>
      </c>
      <c r="K381" t="s">
        <v>580</v>
      </c>
      <c r="N381" t="s">
        <v>2692</v>
      </c>
      <c r="P381" t="s">
        <v>3345</v>
      </c>
      <c r="Q381" t="s">
        <v>170</v>
      </c>
      <c r="R381" t="s">
        <v>870</v>
      </c>
      <c r="S381" t="s">
        <v>109</v>
      </c>
      <c r="T381" t="s">
        <v>544</v>
      </c>
      <c r="U381" t="s">
        <v>3136</v>
      </c>
    </row>
    <row r="382" spans="1:21">
      <c r="A382" t="s">
        <v>3340</v>
      </c>
      <c r="B382" t="s">
        <v>552</v>
      </c>
      <c r="C382" t="s">
        <v>3332</v>
      </c>
      <c r="D382" s="1">
        <v>2080.9177682256</v>
      </c>
      <c r="E382">
        <v>0.5</v>
      </c>
      <c r="F382" s="22"/>
      <c r="G382" s="22"/>
      <c r="H382" s="22"/>
      <c r="I382" s="22">
        <v>162.91709136</v>
      </c>
      <c r="J382" s="22">
        <v>3</v>
      </c>
      <c r="K382" t="s">
        <v>583</v>
      </c>
      <c r="N382" t="s">
        <v>2693</v>
      </c>
      <c r="P382" t="s">
        <v>3345</v>
      </c>
      <c r="Q382" t="s">
        <v>170</v>
      </c>
      <c r="R382" t="s">
        <v>871</v>
      </c>
      <c r="S382" t="s">
        <v>109</v>
      </c>
      <c r="T382" t="s">
        <v>544</v>
      </c>
      <c r="U382" t="s">
        <v>3120</v>
      </c>
    </row>
    <row r="383" spans="1:21">
      <c r="A383" t="s">
        <v>3340</v>
      </c>
      <c r="B383" t="s">
        <v>552</v>
      </c>
      <c r="C383" t="s">
        <v>542</v>
      </c>
      <c r="D383" s="1">
        <v>2021.4095400000001</v>
      </c>
      <c r="E383">
        <v>0.5</v>
      </c>
      <c r="F383" s="22">
        <v>162.91709136</v>
      </c>
      <c r="G383" s="22"/>
      <c r="H383" s="22"/>
      <c r="I383" s="22"/>
      <c r="J383" s="22">
        <v>3</v>
      </c>
      <c r="K383" t="s">
        <v>583</v>
      </c>
      <c r="L383" t="s">
        <v>40</v>
      </c>
      <c r="M383">
        <v>1.8213869091339E-3</v>
      </c>
      <c r="N383" t="s">
        <v>2693</v>
      </c>
      <c r="P383" t="s">
        <v>3345</v>
      </c>
      <c r="Q383" t="s">
        <v>170</v>
      </c>
      <c r="R383" t="s">
        <v>872</v>
      </c>
      <c r="S383" t="s">
        <v>109</v>
      </c>
      <c r="T383" t="s">
        <v>544</v>
      </c>
      <c r="U383" t="s">
        <v>3136</v>
      </c>
    </row>
    <row r="384" spans="1:21">
      <c r="A384" t="s">
        <v>3340</v>
      </c>
      <c r="B384" t="s">
        <v>552</v>
      </c>
      <c r="C384" t="s">
        <v>547</v>
      </c>
      <c r="D384" s="1">
        <v>2080.9177682256</v>
      </c>
      <c r="E384">
        <v>0.5</v>
      </c>
      <c r="F384" s="22"/>
      <c r="G384" s="22">
        <v>162.91709136</v>
      </c>
      <c r="H384" s="22"/>
      <c r="I384" s="22"/>
      <c r="J384" s="22">
        <v>3</v>
      </c>
      <c r="K384" t="s">
        <v>583</v>
      </c>
      <c r="N384" t="s">
        <v>2693</v>
      </c>
      <c r="P384" t="s">
        <v>3345</v>
      </c>
      <c r="Q384" t="s">
        <v>170</v>
      </c>
      <c r="R384" t="s">
        <v>873</v>
      </c>
      <c r="S384" t="s">
        <v>109</v>
      </c>
      <c r="T384" t="s">
        <v>544</v>
      </c>
      <c r="U384" t="s">
        <v>3136</v>
      </c>
    </row>
    <row r="385" spans="1:21">
      <c r="A385" t="s">
        <v>3340</v>
      </c>
      <c r="B385" t="s">
        <v>552</v>
      </c>
      <c r="C385" t="s">
        <v>549</v>
      </c>
      <c r="D385" s="1">
        <v>2080.9177682256</v>
      </c>
      <c r="E385">
        <v>0.5</v>
      </c>
      <c r="F385" s="22"/>
      <c r="G385" s="22"/>
      <c r="H385" s="22">
        <v>162.91709136</v>
      </c>
      <c r="I385" s="22"/>
      <c r="J385" s="22">
        <v>3</v>
      </c>
      <c r="K385" t="s">
        <v>583</v>
      </c>
      <c r="N385" t="s">
        <v>2693</v>
      </c>
      <c r="P385" t="s">
        <v>3345</v>
      </c>
      <c r="Q385" t="s">
        <v>170</v>
      </c>
      <c r="R385" t="s">
        <v>874</v>
      </c>
      <c r="S385" t="s">
        <v>109</v>
      </c>
      <c r="T385" t="s">
        <v>544</v>
      </c>
      <c r="U385" t="s">
        <v>3120</v>
      </c>
    </row>
    <row r="386" spans="1:21">
      <c r="A386" t="s">
        <v>3340</v>
      </c>
      <c r="B386" t="s">
        <v>569</v>
      </c>
      <c r="C386" t="s">
        <v>3332</v>
      </c>
      <c r="D386" s="1">
        <v>19669.687338547199</v>
      </c>
      <c r="E386">
        <v>1.5</v>
      </c>
      <c r="F386" s="22"/>
      <c r="G386" s="22"/>
      <c r="H386" s="22"/>
      <c r="I386" s="22">
        <v>622.28331600000001</v>
      </c>
      <c r="J386" s="22">
        <v>3</v>
      </c>
      <c r="K386" t="s">
        <v>583</v>
      </c>
      <c r="N386" t="s">
        <v>2693</v>
      </c>
      <c r="P386" t="s">
        <v>2760</v>
      </c>
      <c r="Q386" t="s">
        <v>170</v>
      </c>
      <c r="R386" t="s">
        <v>1132</v>
      </c>
      <c r="S386" t="s">
        <v>109</v>
      </c>
      <c r="T386" t="s">
        <v>544</v>
      </c>
      <c r="U386" t="s">
        <v>3161</v>
      </c>
    </row>
    <row r="387" spans="1:21">
      <c r="A387" t="s">
        <v>3340</v>
      </c>
      <c r="B387" t="s">
        <v>569</v>
      </c>
      <c r="C387" t="s">
        <v>542</v>
      </c>
      <c r="D387" s="1">
        <v>4449.3166850400003</v>
      </c>
      <c r="E387">
        <v>1.5</v>
      </c>
      <c r="F387" s="22">
        <v>622.28331600000001</v>
      </c>
      <c r="G387" s="22"/>
      <c r="H387" s="22"/>
      <c r="I387" s="22"/>
      <c r="J387" s="22">
        <v>3</v>
      </c>
      <c r="K387" t="s">
        <v>583</v>
      </c>
      <c r="L387" t="s">
        <v>40</v>
      </c>
      <c r="M387">
        <v>1.8213869091339E-3</v>
      </c>
      <c r="N387" t="s">
        <v>2693</v>
      </c>
      <c r="P387" t="s">
        <v>2760</v>
      </c>
      <c r="Q387" t="s">
        <v>170</v>
      </c>
      <c r="R387" t="s">
        <v>1139</v>
      </c>
      <c r="S387" t="s">
        <v>109</v>
      </c>
      <c r="T387" t="s">
        <v>544</v>
      </c>
      <c r="U387" t="s">
        <v>3161</v>
      </c>
    </row>
    <row r="388" spans="1:21">
      <c r="A388" t="s">
        <v>3340</v>
      </c>
      <c r="B388" t="s">
        <v>569</v>
      </c>
      <c r="C388" t="s">
        <v>547</v>
      </c>
      <c r="D388" s="1">
        <v>19598.679188639999</v>
      </c>
      <c r="E388">
        <v>1.5</v>
      </c>
      <c r="F388" s="22"/>
      <c r="G388" s="22">
        <v>622.28331600000001</v>
      </c>
      <c r="H388" s="22"/>
      <c r="I388" s="22"/>
      <c r="J388" s="22">
        <v>3</v>
      </c>
      <c r="K388" t="s">
        <v>583</v>
      </c>
      <c r="N388" t="s">
        <v>2693</v>
      </c>
      <c r="P388" t="s">
        <v>2760</v>
      </c>
      <c r="Q388" t="s">
        <v>170</v>
      </c>
      <c r="R388" t="s">
        <v>1148</v>
      </c>
      <c r="S388" t="s">
        <v>109</v>
      </c>
      <c r="T388" t="s">
        <v>544</v>
      </c>
      <c r="U388" t="s">
        <v>3161</v>
      </c>
    </row>
    <row r="389" spans="1:21">
      <c r="A389" t="s">
        <v>3340</v>
      </c>
      <c r="B389" t="s">
        <v>569</v>
      </c>
      <c r="C389" t="s">
        <v>549</v>
      </c>
      <c r="D389" s="1">
        <v>19669.687338547199</v>
      </c>
      <c r="E389">
        <v>1.5</v>
      </c>
      <c r="F389" s="22"/>
      <c r="G389" s="22"/>
      <c r="H389" s="22">
        <v>622.28331600000001</v>
      </c>
      <c r="I389" s="22"/>
      <c r="J389" s="22">
        <v>3</v>
      </c>
      <c r="K389" t="s">
        <v>583</v>
      </c>
      <c r="N389" t="s">
        <v>2693</v>
      </c>
      <c r="P389" t="s">
        <v>2760</v>
      </c>
      <c r="Q389" t="s">
        <v>170</v>
      </c>
      <c r="R389" t="s">
        <v>1155</v>
      </c>
      <c r="S389" t="s">
        <v>109</v>
      </c>
      <c r="T389" t="s">
        <v>544</v>
      </c>
      <c r="U389" t="s">
        <v>3161</v>
      </c>
    </row>
    <row r="390" spans="1:21">
      <c r="A390" t="s">
        <v>3340</v>
      </c>
      <c r="B390" t="s">
        <v>587</v>
      </c>
      <c r="C390" t="s">
        <v>3332</v>
      </c>
      <c r="D390" s="1">
        <v>12805.214277659999</v>
      </c>
      <c r="E390">
        <v>2.5</v>
      </c>
      <c r="F390" s="22"/>
      <c r="G390" s="22"/>
      <c r="H390" s="22"/>
      <c r="I390" s="22">
        <v>664.332312</v>
      </c>
      <c r="J390" s="22">
        <v>3</v>
      </c>
      <c r="K390" t="s">
        <v>583</v>
      </c>
      <c r="N390" t="s">
        <v>2693</v>
      </c>
      <c r="P390" t="s">
        <v>2760</v>
      </c>
      <c r="Q390" t="s">
        <v>170</v>
      </c>
      <c r="R390" t="s">
        <v>1164</v>
      </c>
      <c r="S390" t="s">
        <v>109</v>
      </c>
      <c r="T390" t="s">
        <v>544</v>
      </c>
      <c r="U390" t="s">
        <v>3161</v>
      </c>
    </row>
    <row r="391" spans="1:21">
      <c r="A391" t="s">
        <v>3340</v>
      </c>
      <c r="B391" t="s">
        <v>587</v>
      </c>
      <c r="C391" t="s">
        <v>542</v>
      </c>
      <c r="D391" s="1">
        <v>2721.6119421839999</v>
      </c>
      <c r="E391">
        <v>2.5</v>
      </c>
      <c r="F391" s="22">
        <v>664.332312</v>
      </c>
      <c r="G391" s="22"/>
      <c r="H391" s="22"/>
      <c r="I391" s="22"/>
      <c r="J391" s="22">
        <v>3</v>
      </c>
      <c r="K391" t="s">
        <v>583</v>
      </c>
      <c r="L391" t="s">
        <v>40</v>
      </c>
      <c r="M391">
        <v>1.8213869091339E-3</v>
      </c>
      <c r="N391" t="s">
        <v>2693</v>
      </c>
      <c r="P391" t="s">
        <v>2760</v>
      </c>
      <c r="Q391" t="s">
        <v>170</v>
      </c>
      <c r="R391" t="s">
        <v>1172</v>
      </c>
      <c r="S391" t="s">
        <v>109</v>
      </c>
      <c r="T391" t="s">
        <v>544</v>
      </c>
      <c r="U391" t="s">
        <v>3161</v>
      </c>
    </row>
    <row r="392" spans="1:21">
      <c r="A392" t="s">
        <v>3340</v>
      </c>
      <c r="B392" t="s">
        <v>587</v>
      </c>
      <c r="C392" t="s">
        <v>547</v>
      </c>
      <c r="D392" s="1">
        <v>12153.750215063999</v>
      </c>
      <c r="E392">
        <v>2.5</v>
      </c>
      <c r="F392" s="22"/>
      <c r="G392" s="22">
        <v>664.332312</v>
      </c>
      <c r="H392" s="22"/>
      <c r="I392" s="22"/>
      <c r="J392" s="22">
        <v>3</v>
      </c>
      <c r="K392" t="s">
        <v>583</v>
      </c>
      <c r="N392" t="s">
        <v>2693</v>
      </c>
      <c r="P392" t="s">
        <v>2760</v>
      </c>
      <c r="Q392" t="s">
        <v>170</v>
      </c>
      <c r="R392" t="s">
        <v>1181</v>
      </c>
      <c r="S392" t="s">
        <v>109</v>
      </c>
      <c r="T392" t="s">
        <v>544</v>
      </c>
      <c r="U392" t="s">
        <v>3161</v>
      </c>
    </row>
    <row r="393" spans="1:21">
      <c r="A393" t="s">
        <v>3340</v>
      </c>
      <c r="B393" t="s">
        <v>587</v>
      </c>
      <c r="C393" t="s">
        <v>549</v>
      </c>
      <c r="D393" s="1">
        <v>12804.573296397601</v>
      </c>
      <c r="E393">
        <v>2.5</v>
      </c>
      <c r="F393" s="22"/>
      <c r="G393" s="22"/>
      <c r="H393" s="22">
        <v>664.332312</v>
      </c>
      <c r="I393" s="22"/>
      <c r="J393" s="22">
        <v>3</v>
      </c>
      <c r="K393" t="s">
        <v>583</v>
      </c>
      <c r="N393" t="s">
        <v>2693</v>
      </c>
      <c r="P393" t="s">
        <v>2760</v>
      </c>
      <c r="Q393" t="s">
        <v>170</v>
      </c>
      <c r="R393" t="s">
        <v>1188</v>
      </c>
      <c r="S393" t="s">
        <v>109</v>
      </c>
      <c r="T393" t="s">
        <v>544</v>
      </c>
      <c r="U393" t="s">
        <v>3161</v>
      </c>
    </row>
    <row r="394" spans="1:21">
      <c r="A394" t="s">
        <v>3340</v>
      </c>
      <c r="B394" t="s">
        <v>613</v>
      </c>
      <c r="C394" t="s">
        <v>3332</v>
      </c>
      <c r="D394" s="1">
        <v>63409.097355744001</v>
      </c>
      <c r="E394">
        <v>3.5</v>
      </c>
      <c r="F394" s="22"/>
      <c r="G394" s="22"/>
      <c r="H394" s="22"/>
      <c r="I394" s="22">
        <v>1617.5108376000001</v>
      </c>
      <c r="J394" s="22">
        <v>3</v>
      </c>
      <c r="K394" t="s">
        <v>583</v>
      </c>
      <c r="N394" t="s">
        <v>2693</v>
      </c>
      <c r="P394" t="s">
        <v>2760</v>
      </c>
      <c r="Q394" t="s">
        <v>170</v>
      </c>
      <c r="R394" t="s">
        <v>1196</v>
      </c>
      <c r="S394" t="s">
        <v>109</v>
      </c>
      <c r="T394" t="s">
        <v>544</v>
      </c>
      <c r="U394" t="s">
        <v>3161</v>
      </c>
    </row>
    <row r="395" spans="1:21">
      <c r="A395" t="s">
        <v>3340</v>
      </c>
      <c r="B395" t="s">
        <v>613</v>
      </c>
      <c r="C395" t="s">
        <v>542</v>
      </c>
      <c r="D395" s="1">
        <v>2304.1116829440002</v>
      </c>
      <c r="E395">
        <v>3.5</v>
      </c>
      <c r="F395" s="22">
        <v>222.20969880000001</v>
      </c>
      <c r="G395" s="22"/>
      <c r="H395" s="22"/>
      <c r="I395" s="22"/>
      <c r="J395" s="22">
        <v>3</v>
      </c>
      <c r="K395" t="s">
        <v>583</v>
      </c>
      <c r="L395" t="s">
        <v>40</v>
      </c>
      <c r="M395">
        <v>1.8213869091339E-3</v>
      </c>
      <c r="N395" t="s">
        <v>2693</v>
      </c>
      <c r="P395" t="s">
        <v>2760</v>
      </c>
      <c r="Q395" t="s">
        <v>170</v>
      </c>
      <c r="R395" t="s">
        <v>1203</v>
      </c>
      <c r="S395" t="s">
        <v>109</v>
      </c>
      <c r="T395" t="s">
        <v>544</v>
      </c>
      <c r="U395" t="s">
        <v>3161</v>
      </c>
    </row>
    <row r="396" spans="1:21">
      <c r="A396" t="s">
        <v>3340</v>
      </c>
      <c r="B396" t="s">
        <v>613</v>
      </c>
      <c r="C396" t="s">
        <v>547</v>
      </c>
      <c r="D396" s="1">
        <v>51234.350537184</v>
      </c>
      <c r="E396">
        <v>3.5</v>
      </c>
      <c r="F396" s="22"/>
      <c r="G396" s="22">
        <v>1617.5108376000001</v>
      </c>
      <c r="H396" s="22"/>
      <c r="I396" s="22"/>
      <c r="J396" s="22">
        <v>3</v>
      </c>
      <c r="K396" t="s">
        <v>583</v>
      </c>
      <c r="N396" t="s">
        <v>2693</v>
      </c>
      <c r="P396" t="s">
        <v>2760</v>
      </c>
      <c r="Q396" t="s">
        <v>170</v>
      </c>
      <c r="R396" t="s">
        <v>1209</v>
      </c>
      <c r="S396" t="s">
        <v>109</v>
      </c>
      <c r="T396" t="s">
        <v>544</v>
      </c>
      <c r="U396" t="s">
        <v>3161</v>
      </c>
    </row>
    <row r="397" spans="1:21">
      <c r="A397" t="s">
        <v>3340</v>
      </c>
      <c r="B397" t="s">
        <v>613</v>
      </c>
      <c r="C397" t="s">
        <v>549</v>
      </c>
      <c r="D397" s="1">
        <v>63290.607471263997</v>
      </c>
      <c r="E397">
        <v>3.5</v>
      </c>
      <c r="F397" s="22"/>
      <c r="G397" s="22"/>
      <c r="H397" s="22">
        <v>1617.5108376000001</v>
      </c>
      <c r="I397" s="22"/>
      <c r="J397" s="22">
        <v>3</v>
      </c>
      <c r="K397" t="s">
        <v>583</v>
      </c>
      <c r="N397" t="s">
        <v>2693</v>
      </c>
      <c r="P397" t="s">
        <v>2760</v>
      </c>
      <c r="Q397" t="s">
        <v>170</v>
      </c>
      <c r="R397" t="s">
        <v>1213</v>
      </c>
      <c r="S397" t="s">
        <v>109</v>
      </c>
      <c r="T397" t="s">
        <v>544</v>
      </c>
      <c r="U397" t="s">
        <v>3161</v>
      </c>
    </row>
    <row r="398" spans="1:21">
      <c r="A398" t="s">
        <v>3340</v>
      </c>
      <c r="B398" t="s">
        <v>639</v>
      </c>
      <c r="C398" t="s">
        <v>3332</v>
      </c>
      <c r="D398" s="1">
        <v>704.69766647338702</v>
      </c>
      <c r="E398">
        <v>4.5</v>
      </c>
      <c r="F398" s="22"/>
      <c r="G398" s="22"/>
      <c r="H398" s="22"/>
      <c r="I398" s="22">
        <v>28.237855463999999</v>
      </c>
      <c r="J398" s="22">
        <v>3</v>
      </c>
      <c r="K398" t="s">
        <v>583</v>
      </c>
      <c r="N398" t="s">
        <v>2693</v>
      </c>
      <c r="P398" t="s">
        <v>2760</v>
      </c>
      <c r="Q398" t="s">
        <v>170</v>
      </c>
      <c r="R398" t="s">
        <v>1223</v>
      </c>
      <c r="S398" t="s">
        <v>109</v>
      </c>
      <c r="T398" t="s">
        <v>544</v>
      </c>
      <c r="U398" t="s">
        <v>3161</v>
      </c>
    </row>
    <row r="399" spans="1:21">
      <c r="A399" t="s">
        <v>3340</v>
      </c>
      <c r="B399" t="s">
        <v>639</v>
      </c>
      <c r="C399" t="s">
        <v>542</v>
      </c>
      <c r="D399" s="1">
        <v>2.6422469236799999E-5</v>
      </c>
      <c r="E399">
        <v>4.5</v>
      </c>
      <c r="F399" s="22">
        <v>1.1425932479999999E-5</v>
      </c>
      <c r="G399" s="22"/>
      <c r="H399" s="22"/>
      <c r="I399" s="22"/>
      <c r="J399" s="22">
        <v>3</v>
      </c>
      <c r="K399" t="s">
        <v>583</v>
      </c>
      <c r="L399" t="s">
        <v>40</v>
      </c>
      <c r="M399">
        <v>1.8213869091339E-3</v>
      </c>
      <c r="N399" t="s">
        <v>2693</v>
      </c>
      <c r="P399" t="s">
        <v>2816</v>
      </c>
      <c r="Q399" t="s">
        <v>170</v>
      </c>
      <c r="R399" t="s">
        <v>1383</v>
      </c>
      <c r="S399" t="s">
        <v>109</v>
      </c>
      <c r="T399" t="s">
        <v>544</v>
      </c>
      <c r="U399" t="s">
        <v>3200</v>
      </c>
    </row>
    <row r="400" spans="1:21">
      <c r="A400" t="s">
        <v>3340</v>
      </c>
      <c r="B400" t="s">
        <v>639</v>
      </c>
      <c r="C400" t="s">
        <v>547</v>
      </c>
      <c r="D400" s="1">
        <v>357.58417776778799</v>
      </c>
      <c r="E400">
        <v>4.5</v>
      </c>
      <c r="F400" s="22"/>
      <c r="G400" s="22">
        <v>28.237855463999999</v>
      </c>
      <c r="H400" s="22"/>
      <c r="I400" s="22"/>
      <c r="J400" s="22">
        <v>3</v>
      </c>
      <c r="K400" t="s">
        <v>583</v>
      </c>
      <c r="N400" t="s">
        <v>2693</v>
      </c>
      <c r="P400" t="s">
        <v>2816</v>
      </c>
      <c r="Q400" t="s">
        <v>170</v>
      </c>
      <c r="R400" t="s">
        <v>1386</v>
      </c>
      <c r="S400" t="s">
        <v>109</v>
      </c>
      <c r="T400" t="s">
        <v>544</v>
      </c>
      <c r="U400" t="s">
        <v>3200</v>
      </c>
    </row>
    <row r="401" spans="1:21">
      <c r="A401" t="s">
        <v>3340</v>
      </c>
      <c r="B401" t="s">
        <v>639</v>
      </c>
      <c r="C401" t="s">
        <v>549</v>
      </c>
      <c r="D401" s="1">
        <v>702.926292746988</v>
      </c>
      <c r="E401">
        <v>4.5</v>
      </c>
      <c r="F401" s="22"/>
      <c r="G401" s="22"/>
      <c r="H401" s="22">
        <v>28.237855463999999</v>
      </c>
      <c r="I401" s="22"/>
      <c r="J401" s="22">
        <v>3</v>
      </c>
      <c r="K401" t="s">
        <v>583</v>
      </c>
      <c r="N401" t="s">
        <v>2693</v>
      </c>
      <c r="P401" t="s">
        <v>2816</v>
      </c>
      <c r="Q401" t="s">
        <v>170</v>
      </c>
      <c r="R401" t="s">
        <v>1389</v>
      </c>
      <c r="S401" t="s">
        <v>109</v>
      </c>
      <c r="T401" t="s">
        <v>544</v>
      </c>
      <c r="U401" t="s">
        <v>3200</v>
      </c>
    </row>
    <row r="402" spans="1:21">
      <c r="A402" t="s">
        <v>3340</v>
      </c>
      <c r="B402" t="s">
        <v>663</v>
      </c>
      <c r="C402" t="s">
        <v>3332</v>
      </c>
      <c r="D402" s="1">
        <v>11017.7383637534</v>
      </c>
      <c r="E402">
        <v>5.5</v>
      </c>
      <c r="F402" s="22"/>
      <c r="G402" s="22"/>
      <c r="H402" s="22"/>
      <c r="I402" s="22">
        <v>466.54660080000002</v>
      </c>
      <c r="J402" s="22">
        <v>3</v>
      </c>
      <c r="K402" t="s">
        <v>583</v>
      </c>
      <c r="N402" t="s">
        <v>2693</v>
      </c>
      <c r="P402" t="s">
        <v>2816</v>
      </c>
      <c r="Q402" t="s">
        <v>170</v>
      </c>
      <c r="R402" t="s">
        <v>1392</v>
      </c>
      <c r="S402" t="s">
        <v>109</v>
      </c>
      <c r="T402" t="s">
        <v>544</v>
      </c>
      <c r="U402" t="s">
        <v>3200</v>
      </c>
    </row>
    <row r="403" spans="1:21">
      <c r="A403" t="s">
        <v>3340</v>
      </c>
      <c r="B403" t="s">
        <v>663</v>
      </c>
      <c r="C403" t="s">
        <v>542</v>
      </c>
      <c r="D403" s="1">
        <v>3.2006265134524798</v>
      </c>
      <c r="E403">
        <v>5.5</v>
      </c>
      <c r="F403" s="22">
        <v>3.1275760248000002</v>
      </c>
      <c r="G403" s="22"/>
      <c r="H403" s="22"/>
      <c r="I403" s="22"/>
      <c r="J403" s="22">
        <v>3</v>
      </c>
      <c r="K403" t="s">
        <v>583</v>
      </c>
      <c r="L403" t="s">
        <v>40</v>
      </c>
      <c r="M403">
        <v>1.8213869091339E-3</v>
      </c>
      <c r="N403" t="s">
        <v>2693</v>
      </c>
      <c r="P403" t="s">
        <v>2816</v>
      </c>
      <c r="Q403" t="s">
        <v>170</v>
      </c>
      <c r="R403" t="s">
        <v>1395</v>
      </c>
      <c r="S403" t="s">
        <v>109</v>
      </c>
      <c r="T403" t="s">
        <v>544</v>
      </c>
      <c r="U403" t="s">
        <v>3200</v>
      </c>
    </row>
    <row r="404" spans="1:21">
      <c r="A404" t="s">
        <v>3340</v>
      </c>
      <c r="B404" t="s">
        <v>663</v>
      </c>
      <c r="C404" t="s">
        <v>547</v>
      </c>
      <c r="D404" s="1">
        <v>8933.5723165214495</v>
      </c>
      <c r="E404">
        <v>5.5</v>
      </c>
      <c r="F404" s="22"/>
      <c r="G404" s="22">
        <v>466.54660080000002</v>
      </c>
      <c r="H404" s="22"/>
      <c r="I404" s="22"/>
      <c r="J404" s="22">
        <v>3</v>
      </c>
      <c r="K404" t="s">
        <v>583</v>
      </c>
      <c r="N404" t="s">
        <v>2693</v>
      </c>
      <c r="P404" t="s">
        <v>2816</v>
      </c>
      <c r="Q404" t="s">
        <v>170</v>
      </c>
      <c r="R404" t="s">
        <v>1398</v>
      </c>
      <c r="S404" t="s">
        <v>109</v>
      </c>
      <c r="T404" t="s">
        <v>544</v>
      </c>
      <c r="U404" t="s">
        <v>3200</v>
      </c>
    </row>
    <row r="405" spans="1:21">
      <c r="A405" t="s">
        <v>3340</v>
      </c>
      <c r="B405" t="s">
        <v>663</v>
      </c>
      <c r="C405" t="s">
        <v>549</v>
      </c>
      <c r="D405" s="1">
        <v>11009.4744954254</v>
      </c>
      <c r="E405">
        <v>5.5</v>
      </c>
      <c r="F405" s="22"/>
      <c r="G405" s="22"/>
      <c r="H405" s="22">
        <v>466.54660080000002</v>
      </c>
      <c r="I405" s="22"/>
      <c r="J405" s="22">
        <v>3</v>
      </c>
      <c r="K405" t="s">
        <v>583</v>
      </c>
      <c r="N405" t="s">
        <v>2693</v>
      </c>
      <c r="P405" t="s">
        <v>2816</v>
      </c>
      <c r="Q405" t="s">
        <v>170</v>
      </c>
      <c r="R405" t="s">
        <v>1401</v>
      </c>
      <c r="S405" t="s">
        <v>109</v>
      </c>
      <c r="T405" t="s">
        <v>544</v>
      </c>
      <c r="U405" t="s">
        <v>3200</v>
      </c>
    </row>
    <row r="406" spans="1:21">
      <c r="A406" t="s">
        <v>3340</v>
      </c>
      <c r="B406" t="s">
        <v>686</v>
      </c>
      <c r="C406" t="s">
        <v>3332</v>
      </c>
      <c r="D406" s="1">
        <v>58769.225502182999</v>
      </c>
      <c r="E406">
        <v>6.5</v>
      </c>
      <c r="F406" s="22"/>
      <c r="G406" s="22"/>
      <c r="H406" s="22"/>
      <c r="I406" s="22">
        <v>2814.6383495999999</v>
      </c>
      <c r="J406" s="22">
        <v>3</v>
      </c>
      <c r="K406" t="s">
        <v>583</v>
      </c>
      <c r="N406" t="s">
        <v>2693</v>
      </c>
      <c r="P406" t="s">
        <v>2816</v>
      </c>
      <c r="Q406" t="s">
        <v>170</v>
      </c>
      <c r="R406" t="s">
        <v>1404</v>
      </c>
      <c r="S406" t="s">
        <v>109</v>
      </c>
      <c r="T406" t="s">
        <v>544</v>
      </c>
      <c r="U406" t="s">
        <v>3200</v>
      </c>
    </row>
    <row r="407" spans="1:21">
      <c r="A407" t="s">
        <v>3340</v>
      </c>
      <c r="B407" t="s">
        <v>686</v>
      </c>
      <c r="C407" t="s">
        <v>547</v>
      </c>
      <c r="D407" s="1">
        <v>51568.056131559002</v>
      </c>
      <c r="E407">
        <v>6.5</v>
      </c>
      <c r="F407" s="22"/>
      <c r="G407" s="22">
        <v>2814.6383495999999</v>
      </c>
      <c r="H407" s="22"/>
      <c r="I407" s="22"/>
      <c r="J407" s="22">
        <v>3</v>
      </c>
      <c r="K407" t="s">
        <v>583</v>
      </c>
      <c r="N407" t="s">
        <v>2693</v>
      </c>
      <c r="P407" t="s">
        <v>2816</v>
      </c>
      <c r="Q407" t="s">
        <v>170</v>
      </c>
      <c r="R407" t="s">
        <v>1407</v>
      </c>
      <c r="S407" t="s">
        <v>109</v>
      </c>
      <c r="T407" t="s">
        <v>544</v>
      </c>
      <c r="U407" t="s">
        <v>3200</v>
      </c>
    </row>
    <row r="408" spans="1:21">
      <c r="A408" t="s">
        <v>3340</v>
      </c>
      <c r="B408" t="s">
        <v>686</v>
      </c>
      <c r="C408" t="s">
        <v>549</v>
      </c>
      <c r="D408" s="1">
        <v>58744.305702302998</v>
      </c>
      <c r="E408">
        <v>6.5</v>
      </c>
      <c r="F408" s="22"/>
      <c r="G408" s="22"/>
      <c r="H408" s="22">
        <v>2814.6383495999999</v>
      </c>
      <c r="I408" s="22"/>
      <c r="J408" s="22">
        <v>3</v>
      </c>
      <c r="K408" t="s">
        <v>583</v>
      </c>
      <c r="N408" t="s">
        <v>2693</v>
      </c>
      <c r="P408" t="s">
        <v>2816</v>
      </c>
      <c r="Q408" t="s">
        <v>170</v>
      </c>
      <c r="R408" t="s">
        <v>1410</v>
      </c>
      <c r="S408" t="s">
        <v>109</v>
      </c>
      <c r="T408" t="s">
        <v>544</v>
      </c>
      <c r="U408" t="s">
        <v>3200</v>
      </c>
    </row>
    <row r="409" spans="1:21">
      <c r="A409" t="s">
        <v>3340</v>
      </c>
      <c r="B409" t="s">
        <v>714</v>
      </c>
      <c r="C409" t="s">
        <v>3332</v>
      </c>
      <c r="D409" s="1">
        <v>4297.875180864</v>
      </c>
      <c r="E409">
        <v>7.5</v>
      </c>
      <c r="F409" s="22"/>
      <c r="G409" s="22"/>
      <c r="H409" s="22"/>
      <c r="I409" s="22">
        <v>205.94071824</v>
      </c>
      <c r="J409" s="22">
        <v>3</v>
      </c>
      <c r="K409" t="s">
        <v>583</v>
      </c>
      <c r="N409" t="s">
        <v>2693</v>
      </c>
      <c r="P409" t="s">
        <v>2816</v>
      </c>
      <c r="Q409" t="s">
        <v>170</v>
      </c>
      <c r="R409" t="s">
        <v>1413</v>
      </c>
      <c r="S409" t="s">
        <v>109</v>
      </c>
      <c r="T409" t="s">
        <v>544</v>
      </c>
      <c r="U409" t="s">
        <v>3200</v>
      </c>
    </row>
    <row r="410" spans="1:21">
      <c r="A410" t="s">
        <v>3340</v>
      </c>
      <c r="B410" t="s">
        <v>714</v>
      </c>
      <c r="C410" t="s">
        <v>547</v>
      </c>
      <c r="D410" s="1">
        <v>3345.8171378880002</v>
      </c>
      <c r="E410">
        <v>7.5</v>
      </c>
      <c r="F410" s="22"/>
      <c r="G410" s="22">
        <v>205.94071824</v>
      </c>
      <c r="H410" s="22"/>
      <c r="I410" s="22"/>
      <c r="J410" s="22">
        <v>3</v>
      </c>
      <c r="K410" t="s">
        <v>583</v>
      </c>
      <c r="N410" t="s">
        <v>2693</v>
      </c>
      <c r="P410" t="s">
        <v>2816</v>
      </c>
      <c r="Q410" t="s">
        <v>170</v>
      </c>
      <c r="R410" t="s">
        <v>1416</v>
      </c>
      <c r="S410" t="s">
        <v>109</v>
      </c>
      <c r="T410" t="s">
        <v>544</v>
      </c>
      <c r="U410" t="s">
        <v>3200</v>
      </c>
    </row>
    <row r="411" spans="1:21">
      <c r="A411" t="s">
        <v>3340</v>
      </c>
      <c r="B411" t="s">
        <v>714</v>
      </c>
      <c r="C411" t="s">
        <v>549</v>
      </c>
      <c r="D411" s="1">
        <v>4286.3932295280001</v>
      </c>
      <c r="E411">
        <v>7.5</v>
      </c>
      <c r="F411" s="22"/>
      <c r="G411" s="22"/>
      <c r="H411" s="22">
        <v>205.94071824</v>
      </c>
      <c r="I411" s="22"/>
      <c r="J411" s="22">
        <v>3</v>
      </c>
      <c r="K411" t="s">
        <v>583</v>
      </c>
      <c r="N411" t="s">
        <v>2693</v>
      </c>
      <c r="P411" t="s">
        <v>199</v>
      </c>
      <c r="Q411" t="s">
        <v>170</v>
      </c>
      <c r="R411" t="s">
        <v>999</v>
      </c>
      <c r="S411" t="s">
        <v>109</v>
      </c>
      <c r="T411" t="s">
        <v>544</v>
      </c>
      <c r="U411" t="s">
        <v>3138</v>
      </c>
    </row>
    <row r="412" spans="1:21">
      <c r="A412" t="s">
        <v>3340</v>
      </c>
      <c r="B412" t="s">
        <v>736</v>
      </c>
      <c r="C412" t="s">
        <v>3332</v>
      </c>
      <c r="D412" s="1">
        <v>9197.6089036512003</v>
      </c>
      <c r="E412">
        <v>8.5</v>
      </c>
      <c r="F412" s="22"/>
      <c r="G412" s="22"/>
      <c r="H412" s="22"/>
      <c r="I412" s="22">
        <v>507.32766479999998</v>
      </c>
      <c r="J412" s="22">
        <v>3</v>
      </c>
      <c r="K412" t="s">
        <v>583</v>
      </c>
      <c r="N412" t="s">
        <v>2693</v>
      </c>
      <c r="P412" t="s">
        <v>199</v>
      </c>
      <c r="Q412" t="s">
        <v>170</v>
      </c>
      <c r="R412" t="s">
        <v>1000</v>
      </c>
      <c r="S412" t="s">
        <v>109</v>
      </c>
      <c r="T412" t="s">
        <v>544</v>
      </c>
      <c r="U412" t="s">
        <v>3138</v>
      </c>
    </row>
    <row r="413" spans="1:21">
      <c r="A413" t="s">
        <v>3340</v>
      </c>
      <c r="B413" t="s">
        <v>736</v>
      </c>
      <c r="C413" t="s">
        <v>547</v>
      </c>
      <c r="D413" s="1">
        <v>2161.4555624111999</v>
      </c>
      <c r="E413">
        <v>8.5</v>
      </c>
      <c r="F413" s="22"/>
      <c r="G413" s="22">
        <v>400.19400480000002</v>
      </c>
      <c r="H413" s="22"/>
      <c r="I413" s="22"/>
      <c r="J413" s="22">
        <v>3</v>
      </c>
      <c r="K413" t="s">
        <v>583</v>
      </c>
      <c r="N413" t="s">
        <v>2693</v>
      </c>
      <c r="P413" t="s">
        <v>199</v>
      </c>
      <c r="Q413" t="s">
        <v>170</v>
      </c>
      <c r="R413" t="s">
        <v>1001</v>
      </c>
      <c r="S413" t="s">
        <v>109</v>
      </c>
      <c r="T413" t="s">
        <v>544</v>
      </c>
      <c r="U413" t="s">
        <v>3138</v>
      </c>
    </row>
    <row r="414" spans="1:21">
      <c r="A414" t="s">
        <v>3340</v>
      </c>
      <c r="B414" t="s">
        <v>736</v>
      </c>
      <c r="C414" t="s">
        <v>549</v>
      </c>
      <c r="D414" s="1">
        <v>9160.3199655312001</v>
      </c>
      <c r="E414">
        <v>8.5</v>
      </c>
      <c r="F414" s="22"/>
      <c r="G414" s="22"/>
      <c r="H414" s="22">
        <v>507.32766479999998</v>
      </c>
      <c r="I414" s="22"/>
      <c r="J414" s="22">
        <v>3</v>
      </c>
      <c r="K414" t="s">
        <v>583</v>
      </c>
      <c r="N414" t="s">
        <v>2693</v>
      </c>
      <c r="P414" t="s">
        <v>199</v>
      </c>
      <c r="Q414" t="s">
        <v>170</v>
      </c>
      <c r="R414" t="s">
        <v>1002</v>
      </c>
      <c r="S414" t="s">
        <v>109</v>
      </c>
      <c r="T414" t="s">
        <v>544</v>
      </c>
      <c r="U414" t="s">
        <v>3138</v>
      </c>
    </row>
    <row r="415" spans="1:21">
      <c r="A415" t="s">
        <v>3340</v>
      </c>
      <c r="B415" t="s">
        <v>765</v>
      </c>
      <c r="C415" t="s">
        <v>3332</v>
      </c>
      <c r="D415" s="1">
        <v>1939.6329498744001</v>
      </c>
      <c r="E415">
        <v>9.5</v>
      </c>
      <c r="F415" s="22"/>
      <c r="G415" s="22"/>
      <c r="H415" s="22"/>
      <c r="I415" s="22">
        <v>119.51007048</v>
      </c>
      <c r="J415" s="22">
        <v>3</v>
      </c>
      <c r="K415" t="s">
        <v>583</v>
      </c>
      <c r="N415" t="s">
        <v>2693</v>
      </c>
      <c r="P415" t="s">
        <v>199</v>
      </c>
      <c r="Q415" t="s">
        <v>170</v>
      </c>
      <c r="R415" t="s">
        <v>1003</v>
      </c>
      <c r="S415" t="s">
        <v>109</v>
      </c>
      <c r="T415" t="s">
        <v>544</v>
      </c>
      <c r="U415" t="s">
        <v>3138</v>
      </c>
    </row>
    <row r="416" spans="1:21">
      <c r="A416" t="s">
        <v>3340</v>
      </c>
      <c r="B416" t="s">
        <v>765</v>
      </c>
      <c r="C416" t="s">
        <v>547</v>
      </c>
      <c r="D416" s="1">
        <v>727.68875642399996</v>
      </c>
      <c r="E416">
        <v>9.5</v>
      </c>
      <c r="F416" s="22"/>
      <c r="G416" s="22">
        <v>118.67142672</v>
      </c>
      <c r="H416" s="22"/>
      <c r="I416" s="22"/>
      <c r="J416" s="22">
        <v>3</v>
      </c>
      <c r="K416" t="s">
        <v>583</v>
      </c>
      <c r="N416" t="s">
        <v>2693</v>
      </c>
      <c r="P416" t="s">
        <v>199</v>
      </c>
      <c r="Q416" t="s">
        <v>170</v>
      </c>
      <c r="R416" t="s">
        <v>1004</v>
      </c>
      <c r="S416" t="s">
        <v>109</v>
      </c>
      <c r="T416" t="s">
        <v>544</v>
      </c>
      <c r="U416" t="s">
        <v>3138</v>
      </c>
    </row>
    <row r="417" spans="1:21">
      <c r="A417" t="s">
        <v>3340</v>
      </c>
      <c r="B417" t="s">
        <v>765</v>
      </c>
      <c r="C417" t="s">
        <v>549</v>
      </c>
      <c r="D417" s="1">
        <v>1936.720378944</v>
      </c>
      <c r="E417">
        <v>9.5</v>
      </c>
      <c r="F417" s="22"/>
      <c r="G417" s="22"/>
      <c r="H417" s="22">
        <v>119.51007048</v>
      </c>
      <c r="I417" s="22"/>
      <c r="J417" s="22">
        <v>3</v>
      </c>
      <c r="K417" t="s">
        <v>583</v>
      </c>
      <c r="N417" t="s">
        <v>2693</v>
      </c>
      <c r="P417" t="s">
        <v>199</v>
      </c>
      <c r="Q417" t="s">
        <v>170</v>
      </c>
      <c r="R417" t="s">
        <v>1005</v>
      </c>
      <c r="S417" t="s">
        <v>109</v>
      </c>
      <c r="T417" t="s">
        <v>544</v>
      </c>
      <c r="U417" t="s">
        <v>3138</v>
      </c>
    </row>
    <row r="418" spans="1:21">
      <c r="A418" t="s">
        <v>3340</v>
      </c>
      <c r="B418" t="s">
        <v>616</v>
      </c>
      <c r="C418" t="s">
        <v>3332</v>
      </c>
      <c r="D418" s="1">
        <v>1232.9185326633601</v>
      </c>
      <c r="E418">
        <v>3.5</v>
      </c>
      <c r="F418" s="22"/>
      <c r="G418" s="22"/>
      <c r="H418" s="22"/>
      <c r="I418" s="22">
        <v>131.81149776000001</v>
      </c>
      <c r="J418" s="22">
        <v>3</v>
      </c>
      <c r="K418" t="s">
        <v>585</v>
      </c>
      <c r="N418" t="s">
        <v>2694</v>
      </c>
      <c r="P418" t="s">
        <v>199</v>
      </c>
      <c r="Q418" t="s">
        <v>170</v>
      </c>
      <c r="R418" t="s">
        <v>1006</v>
      </c>
      <c r="S418" t="s">
        <v>109</v>
      </c>
      <c r="T418" t="s">
        <v>544</v>
      </c>
      <c r="U418" t="s">
        <v>3138</v>
      </c>
    </row>
    <row r="419" spans="1:21">
      <c r="A419" t="s">
        <v>3340</v>
      </c>
      <c r="B419" t="s">
        <v>616</v>
      </c>
      <c r="C419" t="s">
        <v>542</v>
      </c>
      <c r="D419" s="1">
        <v>195.26085352800001</v>
      </c>
      <c r="E419">
        <v>3.5</v>
      </c>
      <c r="F419" s="22">
        <v>89.85538296</v>
      </c>
      <c r="G419" s="22"/>
      <c r="H419" s="22"/>
      <c r="I419" s="22"/>
      <c r="J419" s="22">
        <v>3</v>
      </c>
      <c r="K419" t="s">
        <v>585</v>
      </c>
      <c r="M419">
        <v>0</v>
      </c>
      <c r="N419" t="s">
        <v>2694</v>
      </c>
      <c r="P419" t="s">
        <v>199</v>
      </c>
      <c r="Q419" t="s">
        <v>170</v>
      </c>
      <c r="R419" t="s">
        <v>1007</v>
      </c>
      <c r="S419" t="s">
        <v>109</v>
      </c>
      <c r="T419" t="s">
        <v>544</v>
      </c>
      <c r="U419" t="s">
        <v>3138</v>
      </c>
    </row>
    <row r="420" spans="1:21">
      <c r="A420" t="s">
        <v>3340</v>
      </c>
      <c r="B420" t="s">
        <v>616</v>
      </c>
      <c r="C420" t="s">
        <v>547</v>
      </c>
      <c r="D420" s="1">
        <v>1220.4655224359999</v>
      </c>
      <c r="E420">
        <v>3.5</v>
      </c>
      <c r="F420" s="22"/>
      <c r="G420" s="22">
        <v>131.81149776000001</v>
      </c>
      <c r="H420" s="22"/>
      <c r="I420" s="22"/>
      <c r="J420" s="22">
        <v>3</v>
      </c>
      <c r="K420" t="s">
        <v>585</v>
      </c>
      <c r="N420" t="s">
        <v>2694</v>
      </c>
      <c r="P420" t="s">
        <v>199</v>
      </c>
      <c r="Q420" t="s">
        <v>170</v>
      </c>
      <c r="R420" t="s">
        <v>1008</v>
      </c>
      <c r="S420" t="s">
        <v>109</v>
      </c>
      <c r="T420" t="s">
        <v>544</v>
      </c>
      <c r="U420" t="s">
        <v>3138</v>
      </c>
    </row>
    <row r="421" spans="1:21">
      <c r="A421" t="s">
        <v>3340</v>
      </c>
      <c r="B421" t="s">
        <v>616</v>
      </c>
      <c r="C421" t="s">
        <v>549</v>
      </c>
      <c r="D421" s="1">
        <v>1232.5045903569601</v>
      </c>
      <c r="E421">
        <v>3.5</v>
      </c>
      <c r="F421" s="22"/>
      <c r="G421" s="22"/>
      <c r="H421" s="22">
        <v>131.81149776000001</v>
      </c>
      <c r="I421" s="22"/>
      <c r="J421" s="22">
        <v>3</v>
      </c>
      <c r="K421" t="s">
        <v>585</v>
      </c>
      <c r="N421" t="s">
        <v>2694</v>
      </c>
      <c r="P421" t="s">
        <v>199</v>
      </c>
      <c r="Q421" t="s">
        <v>170</v>
      </c>
      <c r="R421" t="s">
        <v>1009</v>
      </c>
      <c r="S421" t="s">
        <v>109</v>
      </c>
      <c r="T421" t="s">
        <v>544</v>
      </c>
      <c r="U421" t="s">
        <v>3138</v>
      </c>
    </row>
    <row r="422" spans="1:21">
      <c r="A422" t="s">
        <v>3340</v>
      </c>
      <c r="B422" t="s">
        <v>738</v>
      </c>
      <c r="C422" t="s">
        <v>3332</v>
      </c>
      <c r="D422" s="1">
        <v>1297.63254854508</v>
      </c>
      <c r="E422">
        <v>8.5</v>
      </c>
      <c r="F422" s="22"/>
      <c r="G422" s="22"/>
      <c r="H422" s="22"/>
      <c r="I422" s="22">
        <v>52.541293439999997</v>
      </c>
      <c r="J422" s="22">
        <v>3</v>
      </c>
      <c r="K422" t="s">
        <v>585</v>
      </c>
      <c r="N422" t="s">
        <v>2694</v>
      </c>
      <c r="P422" t="s">
        <v>199</v>
      </c>
      <c r="Q422" t="s">
        <v>170</v>
      </c>
      <c r="R422" t="s">
        <v>1010</v>
      </c>
      <c r="S422" t="s">
        <v>109</v>
      </c>
      <c r="T422" t="s">
        <v>544</v>
      </c>
      <c r="U422" t="s">
        <v>3138</v>
      </c>
    </row>
    <row r="423" spans="1:21">
      <c r="A423" t="s">
        <v>3340</v>
      </c>
      <c r="B423" t="s">
        <v>738</v>
      </c>
      <c r="C423" t="s">
        <v>542</v>
      </c>
      <c r="D423" s="1">
        <v>185.70966307200001</v>
      </c>
      <c r="E423">
        <v>8.5</v>
      </c>
      <c r="F423" s="22">
        <v>24.714922416</v>
      </c>
      <c r="G423" s="22"/>
      <c r="H423" s="22"/>
      <c r="I423" s="22"/>
      <c r="J423" s="22">
        <v>3</v>
      </c>
      <c r="K423" t="s">
        <v>585</v>
      </c>
      <c r="M423">
        <v>0</v>
      </c>
      <c r="N423" t="s">
        <v>2694</v>
      </c>
      <c r="P423" t="s">
        <v>199</v>
      </c>
      <c r="Q423" t="s">
        <v>170</v>
      </c>
      <c r="R423" t="s">
        <v>1011</v>
      </c>
      <c r="S423" t="s">
        <v>109</v>
      </c>
      <c r="T423" t="s">
        <v>544</v>
      </c>
      <c r="U423" t="s">
        <v>3138</v>
      </c>
    </row>
    <row r="424" spans="1:21">
      <c r="A424" t="s">
        <v>3340</v>
      </c>
      <c r="B424" t="s">
        <v>738</v>
      </c>
      <c r="C424" t="s">
        <v>547</v>
      </c>
      <c r="D424" s="1">
        <v>786.05577420108</v>
      </c>
      <c r="E424">
        <v>8.5</v>
      </c>
      <c r="F424" s="22"/>
      <c r="G424" s="22">
        <v>52.541293439999997</v>
      </c>
      <c r="H424" s="22"/>
      <c r="I424" s="22"/>
      <c r="J424" s="22">
        <v>3</v>
      </c>
      <c r="K424" t="s">
        <v>585</v>
      </c>
      <c r="N424" t="s">
        <v>2694</v>
      </c>
      <c r="P424" t="s">
        <v>199</v>
      </c>
      <c r="Q424" t="s">
        <v>170</v>
      </c>
      <c r="R424" t="s">
        <v>1012</v>
      </c>
      <c r="S424" t="s">
        <v>109</v>
      </c>
      <c r="T424" t="s">
        <v>544</v>
      </c>
      <c r="U424" t="s">
        <v>3138</v>
      </c>
    </row>
    <row r="425" spans="1:21">
      <c r="A425" t="s">
        <v>3340</v>
      </c>
      <c r="B425" t="s">
        <v>738</v>
      </c>
      <c r="C425" t="s">
        <v>549</v>
      </c>
      <c r="D425" s="1">
        <v>1293.5626149370801</v>
      </c>
      <c r="E425">
        <v>8.5</v>
      </c>
      <c r="F425" s="22"/>
      <c r="G425" s="22"/>
      <c r="H425" s="22">
        <v>52.541293439999997</v>
      </c>
      <c r="I425" s="22"/>
      <c r="J425" s="22">
        <v>3</v>
      </c>
      <c r="K425" t="s">
        <v>585</v>
      </c>
      <c r="N425" t="s">
        <v>2694</v>
      </c>
      <c r="P425" t="s">
        <v>199</v>
      </c>
      <c r="Q425" t="s">
        <v>170</v>
      </c>
      <c r="R425" t="s">
        <v>1013</v>
      </c>
      <c r="S425" t="s">
        <v>109</v>
      </c>
      <c r="T425" t="s">
        <v>544</v>
      </c>
      <c r="U425" t="s">
        <v>3138</v>
      </c>
    </row>
    <row r="426" spans="1:21">
      <c r="A426" t="s">
        <v>3340</v>
      </c>
      <c r="B426" t="s">
        <v>766</v>
      </c>
      <c r="C426" t="s">
        <v>3332</v>
      </c>
      <c r="D426" s="1">
        <v>607.30348128000003</v>
      </c>
      <c r="E426">
        <v>9.5</v>
      </c>
      <c r="F426" s="22"/>
      <c r="G426" s="22"/>
      <c r="H426" s="22"/>
      <c r="I426" s="22">
        <v>44.678796239999997</v>
      </c>
      <c r="J426" s="22">
        <v>3</v>
      </c>
      <c r="K426" t="s">
        <v>585</v>
      </c>
      <c r="N426" t="s">
        <v>2694</v>
      </c>
      <c r="P426" t="s">
        <v>3346</v>
      </c>
      <c r="Q426" t="s">
        <v>170</v>
      </c>
      <c r="R426" t="s">
        <v>1033</v>
      </c>
      <c r="S426" t="s">
        <v>109</v>
      </c>
      <c r="T426" t="s">
        <v>544</v>
      </c>
      <c r="U426" t="s">
        <v>3155</v>
      </c>
    </row>
    <row r="427" spans="1:21">
      <c r="A427" t="s">
        <v>3340</v>
      </c>
      <c r="B427" t="s">
        <v>766</v>
      </c>
      <c r="C427" t="s">
        <v>547</v>
      </c>
      <c r="D427" s="1">
        <v>395.84733118560001</v>
      </c>
      <c r="E427">
        <v>9.5</v>
      </c>
      <c r="F427" s="22"/>
      <c r="G427" s="22">
        <v>44.678796239999997</v>
      </c>
      <c r="H427" s="22"/>
      <c r="I427" s="22"/>
      <c r="J427" s="22">
        <v>3</v>
      </c>
      <c r="K427" t="s">
        <v>585</v>
      </c>
      <c r="N427" t="s">
        <v>2694</v>
      </c>
      <c r="P427" t="s">
        <v>3347</v>
      </c>
      <c r="Q427" t="s">
        <v>170</v>
      </c>
      <c r="R427" t="s">
        <v>1036</v>
      </c>
      <c r="S427" t="s">
        <v>109</v>
      </c>
      <c r="T427" t="s">
        <v>544</v>
      </c>
      <c r="U427" t="s">
        <v>3144</v>
      </c>
    </row>
    <row r="428" spans="1:21">
      <c r="A428" t="s">
        <v>3340</v>
      </c>
      <c r="B428" t="s">
        <v>766</v>
      </c>
      <c r="C428" t="s">
        <v>549</v>
      </c>
      <c r="D428" s="1">
        <v>605.64531636000004</v>
      </c>
      <c r="E428">
        <v>9.5</v>
      </c>
      <c r="F428" s="22"/>
      <c r="G428" s="22"/>
      <c r="H428" s="22">
        <v>44.678796239999997</v>
      </c>
      <c r="I428" s="22"/>
      <c r="J428" s="22">
        <v>3</v>
      </c>
      <c r="K428" t="s">
        <v>585</v>
      </c>
      <c r="N428" t="s">
        <v>2694</v>
      </c>
      <c r="P428" t="s">
        <v>3347</v>
      </c>
      <c r="Q428" t="s">
        <v>170</v>
      </c>
      <c r="R428" t="s">
        <v>1041</v>
      </c>
      <c r="S428" t="s">
        <v>109</v>
      </c>
      <c r="T428" t="s">
        <v>544</v>
      </c>
      <c r="U428" t="s">
        <v>3144</v>
      </c>
    </row>
    <row r="429" spans="1:21">
      <c r="A429" t="s">
        <v>3340</v>
      </c>
      <c r="B429" t="s">
        <v>772</v>
      </c>
      <c r="C429" t="s">
        <v>3332</v>
      </c>
      <c r="D429" s="1">
        <v>1397.1277826808</v>
      </c>
      <c r="E429">
        <v>10.5</v>
      </c>
      <c r="F429" s="22"/>
      <c r="G429" s="22"/>
      <c r="H429" s="22"/>
      <c r="I429" s="22">
        <v>73.348038720000005</v>
      </c>
      <c r="J429" s="22">
        <v>3</v>
      </c>
      <c r="K429" t="s">
        <v>585</v>
      </c>
      <c r="N429" t="s">
        <v>2694</v>
      </c>
      <c r="P429" t="s">
        <v>3347</v>
      </c>
      <c r="Q429" t="s">
        <v>170</v>
      </c>
      <c r="R429" t="s">
        <v>1052</v>
      </c>
      <c r="S429" t="s">
        <v>109</v>
      </c>
      <c r="T429" t="s">
        <v>544</v>
      </c>
      <c r="U429" t="s">
        <v>3144</v>
      </c>
    </row>
    <row r="430" spans="1:21">
      <c r="A430" t="s">
        <v>3340</v>
      </c>
      <c r="B430" t="s">
        <v>772</v>
      </c>
      <c r="C430" t="s">
        <v>542</v>
      </c>
      <c r="D430" s="1">
        <v>10.4072597088</v>
      </c>
      <c r="E430">
        <v>10.5</v>
      </c>
      <c r="F430" s="22">
        <v>3.0605357687999999</v>
      </c>
      <c r="G430" s="22"/>
      <c r="H430" s="22"/>
      <c r="I430" s="22"/>
      <c r="J430" s="22">
        <v>3</v>
      </c>
      <c r="K430" t="s">
        <v>585</v>
      </c>
      <c r="M430">
        <v>0</v>
      </c>
      <c r="N430" t="s">
        <v>2694</v>
      </c>
      <c r="P430" t="s">
        <v>3347</v>
      </c>
      <c r="Q430" t="s">
        <v>170</v>
      </c>
      <c r="R430" t="s">
        <v>1056</v>
      </c>
      <c r="S430" t="s">
        <v>109</v>
      </c>
      <c r="T430" t="s">
        <v>544</v>
      </c>
      <c r="U430" t="s">
        <v>3140</v>
      </c>
    </row>
    <row r="431" spans="1:21">
      <c r="A431" t="s">
        <v>3340</v>
      </c>
      <c r="B431" t="s">
        <v>772</v>
      </c>
      <c r="C431" t="s">
        <v>547</v>
      </c>
      <c r="D431" s="1">
        <v>1089.4016328023999</v>
      </c>
      <c r="E431">
        <v>10.5</v>
      </c>
      <c r="F431" s="22"/>
      <c r="G431" s="22">
        <v>73.348038720000005</v>
      </c>
      <c r="H431" s="22"/>
      <c r="I431" s="22"/>
      <c r="J431" s="22">
        <v>3</v>
      </c>
      <c r="K431" t="s">
        <v>585</v>
      </c>
      <c r="N431" t="s">
        <v>2694</v>
      </c>
      <c r="P431" t="s">
        <v>3347</v>
      </c>
      <c r="Q431" t="s">
        <v>170</v>
      </c>
      <c r="R431" t="s">
        <v>1059</v>
      </c>
      <c r="S431" t="s">
        <v>109</v>
      </c>
      <c r="T431" t="s">
        <v>544</v>
      </c>
      <c r="U431" t="s">
        <v>3144</v>
      </c>
    </row>
    <row r="432" spans="1:21">
      <c r="A432" t="s">
        <v>3340</v>
      </c>
      <c r="B432" t="s">
        <v>772</v>
      </c>
      <c r="C432" t="s">
        <v>549</v>
      </c>
      <c r="D432" s="1">
        <v>1396.6018184879999</v>
      </c>
      <c r="E432">
        <v>10.5</v>
      </c>
      <c r="F432" s="22"/>
      <c r="G432" s="22"/>
      <c r="H432" s="22">
        <v>73.348038720000005</v>
      </c>
      <c r="I432" s="22"/>
      <c r="J432" s="22">
        <v>3</v>
      </c>
      <c r="K432" t="s">
        <v>585</v>
      </c>
      <c r="N432" t="s">
        <v>2694</v>
      </c>
      <c r="P432" t="s">
        <v>3347</v>
      </c>
      <c r="Q432" t="s">
        <v>170</v>
      </c>
      <c r="R432" t="s">
        <v>1066</v>
      </c>
      <c r="S432" t="s">
        <v>109</v>
      </c>
      <c r="T432" t="s">
        <v>544</v>
      </c>
      <c r="U432" t="s">
        <v>3144</v>
      </c>
    </row>
    <row r="433" spans="1:21">
      <c r="A433" t="s">
        <v>3340</v>
      </c>
      <c r="B433" t="s">
        <v>778</v>
      </c>
      <c r="C433" t="s">
        <v>3332</v>
      </c>
      <c r="D433" s="1">
        <v>3023.0716305454298</v>
      </c>
      <c r="E433">
        <v>11.5</v>
      </c>
      <c r="F433" s="22"/>
      <c r="G433" s="22"/>
      <c r="H433" s="22"/>
      <c r="I433" s="22">
        <v>225.82611216000001</v>
      </c>
      <c r="J433" s="22">
        <v>3</v>
      </c>
      <c r="K433" t="s">
        <v>585</v>
      </c>
      <c r="N433" t="s">
        <v>2694</v>
      </c>
      <c r="P433" t="s">
        <v>3347</v>
      </c>
      <c r="Q433" t="s">
        <v>170</v>
      </c>
      <c r="R433" t="s">
        <v>1078</v>
      </c>
      <c r="S433" t="s">
        <v>109</v>
      </c>
      <c r="T433" t="s">
        <v>544</v>
      </c>
      <c r="U433" t="s">
        <v>3145</v>
      </c>
    </row>
    <row r="434" spans="1:21">
      <c r="A434" t="s">
        <v>3340</v>
      </c>
      <c r="B434" t="s">
        <v>778</v>
      </c>
      <c r="C434" t="s">
        <v>547</v>
      </c>
      <c r="D434" s="1">
        <v>2788.1723431918299</v>
      </c>
      <c r="E434">
        <v>11.5</v>
      </c>
      <c r="F434" s="22"/>
      <c r="G434" s="22">
        <v>225.82611216000001</v>
      </c>
      <c r="H434" s="22"/>
      <c r="I434" s="22"/>
      <c r="J434" s="22">
        <v>3</v>
      </c>
      <c r="K434" t="s">
        <v>585</v>
      </c>
      <c r="N434" t="s">
        <v>2694</v>
      </c>
      <c r="P434" t="s">
        <v>3347</v>
      </c>
      <c r="Q434" t="s">
        <v>170</v>
      </c>
      <c r="R434" t="s">
        <v>1083</v>
      </c>
      <c r="S434" t="s">
        <v>109</v>
      </c>
      <c r="T434" t="s">
        <v>544</v>
      </c>
      <c r="U434" t="s">
        <v>3144</v>
      </c>
    </row>
    <row r="435" spans="1:21">
      <c r="A435" t="s">
        <v>3340</v>
      </c>
      <c r="B435" t="s">
        <v>778</v>
      </c>
      <c r="C435" t="s">
        <v>549</v>
      </c>
      <c r="D435" s="1">
        <v>3020.6436888478302</v>
      </c>
      <c r="E435">
        <v>11.5</v>
      </c>
      <c r="F435" s="22"/>
      <c r="G435" s="22"/>
      <c r="H435" s="22">
        <v>225.82611216000001</v>
      </c>
      <c r="I435" s="22"/>
      <c r="J435" s="22">
        <v>3</v>
      </c>
      <c r="K435" t="s">
        <v>585</v>
      </c>
      <c r="N435" t="s">
        <v>2694</v>
      </c>
      <c r="P435" t="s">
        <v>3347</v>
      </c>
      <c r="Q435" t="s">
        <v>170</v>
      </c>
      <c r="R435" t="s">
        <v>1092</v>
      </c>
      <c r="S435" t="s">
        <v>109</v>
      </c>
      <c r="T435" t="s">
        <v>544</v>
      </c>
      <c r="U435" t="s">
        <v>3154</v>
      </c>
    </row>
    <row r="436" spans="1:21">
      <c r="A436" t="s">
        <v>3340</v>
      </c>
      <c r="B436" t="s">
        <v>790</v>
      </c>
      <c r="C436" t="s">
        <v>3332</v>
      </c>
      <c r="D436" s="1">
        <v>3801.4457887888798</v>
      </c>
      <c r="E436">
        <v>16</v>
      </c>
      <c r="F436" s="22"/>
      <c r="G436" s="22"/>
      <c r="H436" s="22"/>
      <c r="I436" s="22">
        <v>261.89777903999999</v>
      </c>
      <c r="J436" s="22">
        <v>3</v>
      </c>
      <c r="K436" t="s">
        <v>585</v>
      </c>
      <c r="N436" t="s">
        <v>2694</v>
      </c>
      <c r="P436" t="s">
        <v>3348</v>
      </c>
      <c r="Q436" t="s">
        <v>170</v>
      </c>
      <c r="R436" t="s">
        <v>1031</v>
      </c>
      <c r="S436" t="s">
        <v>109</v>
      </c>
      <c r="T436" t="s">
        <v>544</v>
      </c>
      <c r="U436" t="s">
        <v>3153</v>
      </c>
    </row>
    <row r="437" spans="1:21">
      <c r="A437" t="s">
        <v>3340</v>
      </c>
      <c r="B437" t="s">
        <v>790</v>
      </c>
      <c r="C437" t="s">
        <v>542</v>
      </c>
      <c r="D437" s="1">
        <v>8.3770869311999991</v>
      </c>
      <c r="E437">
        <v>16</v>
      </c>
      <c r="F437" s="22">
        <v>2.1086489136000002</v>
      </c>
      <c r="G437" s="22"/>
      <c r="H437" s="22"/>
      <c r="I437" s="22"/>
      <c r="J437" s="22">
        <v>3</v>
      </c>
      <c r="K437" t="s">
        <v>585</v>
      </c>
      <c r="M437">
        <v>0</v>
      </c>
      <c r="N437" t="s">
        <v>2694</v>
      </c>
      <c r="P437" t="s">
        <v>3348</v>
      </c>
      <c r="Q437" t="s">
        <v>170</v>
      </c>
      <c r="R437" t="s">
        <v>1037</v>
      </c>
      <c r="S437" t="s">
        <v>109</v>
      </c>
      <c r="T437" t="s">
        <v>544</v>
      </c>
      <c r="U437" t="s">
        <v>3153</v>
      </c>
    </row>
    <row r="438" spans="1:21">
      <c r="A438" t="s">
        <v>3340</v>
      </c>
      <c r="B438" t="s">
        <v>790</v>
      </c>
      <c r="C438" t="s">
        <v>547</v>
      </c>
      <c r="D438" s="1">
        <v>3653.3137962192</v>
      </c>
      <c r="E438">
        <v>16</v>
      </c>
      <c r="F438" s="22"/>
      <c r="G438" s="22">
        <v>261.89777903999999</v>
      </c>
      <c r="H438" s="22"/>
      <c r="I438" s="22"/>
      <c r="J438" s="22">
        <v>3</v>
      </c>
      <c r="K438" t="s">
        <v>585</v>
      </c>
      <c r="N438" t="s">
        <v>2694</v>
      </c>
      <c r="P438" t="s">
        <v>3348</v>
      </c>
      <c r="Q438" t="s">
        <v>170</v>
      </c>
      <c r="R438" t="s">
        <v>1042</v>
      </c>
      <c r="S438" t="s">
        <v>109</v>
      </c>
      <c r="T438" t="s">
        <v>544</v>
      </c>
      <c r="U438" t="s">
        <v>3153</v>
      </c>
    </row>
    <row r="439" spans="1:21">
      <c r="A439" t="s">
        <v>3340</v>
      </c>
      <c r="B439" t="s">
        <v>790</v>
      </c>
      <c r="C439" t="s">
        <v>549</v>
      </c>
      <c r="D439" s="1">
        <v>3801.1145152344002</v>
      </c>
      <c r="E439">
        <v>16</v>
      </c>
      <c r="F439" s="22"/>
      <c r="G439" s="22"/>
      <c r="H439" s="22">
        <v>261.89777903999999</v>
      </c>
      <c r="I439" s="22"/>
      <c r="J439" s="22">
        <v>3</v>
      </c>
      <c r="K439" t="s">
        <v>585</v>
      </c>
      <c r="N439" t="s">
        <v>2694</v>
      </c>
      <c r="P439" t="s">
        <v>3348</v>
      </c>
      <c r="Q439" t="s">
        <v>170</v>
      </c>
      <c r="R439" t="s">
        <v>1044</v>
      </c>
      <c r="S439" t="s">
        <v>109</v>
      </c>
      <c r="T439" t="s">
        <v>544</v>
      </c>
      <c r="U439" t="s">
        <v>3205</v>
      </c>
    </row>
    <row r="440" spans="1:21">
      <c r="A440" t="s">
        <v>3340</v>
      </c>
      <c r="B440" t="s">
        <v>554</v>
      </c>
      <c r="C440" t="s">
        <v>3332</v>
      </c>
      <c r="D440" s="1">
        <v>9956.1129978528006</v>
      </c>
      <c r="E440">
        <v>0.5</v>
      </c>
      <c r="F440" s="22"/>
      <c r="G440" s="22"/>
      <c r="H440" s="22"/>
      <c r="I440" s="22">
        <v>455.3669448</v>
      </c>
      <c r="J440" s="22">
        <v>3</v>
      </c>
      <c r="K440" t="s">
        <v>588</v>
      </c>
      <c r="N440" t="s">
        <v>2696</v>
      </c>
      <c r="P440" t="s">
        <v>3348</v>
      </c>
      <c r="Q440" t="s">
        <v>170</v>
      </c>
      <c r="R440" t="s">
        <v>1047</v>
      </c>
      <c r="S440" t="s">
        <v>109</v>
      </c>
      <c r="T440" t="s">
        <v>544</v>
      </c>
      <c r="U440" t="s">
        <v>3153</v>
      </c>
    </row>
    <row r="441" spans="1:21">
      <c r="A441" t="s">
        <v>3340</v>
      </c>
      <c r="B441" t="s">
        <v>554</v>
      </c>
      <c r="C441" t="s">
        <v>542</v>
      </c>
      <c r="D441" s="1">
        <v>5951.5959784799998</v>
      </c>
      <c r="E441">
        <v>0.5</v>
      </c>
      <c r="F441" s="22">
        <v>455.3669448</v>
      </c>
      <c r="G441" s="22"/>
      <c r="H441" s="22"/>
      <c r="I441" s="22"/>
      <c r="J441" s="22">
        <v>3</v>
      </c>
      <c r="K441" t="s">
        <v>588</v>
      </c>
      <c r="L441" t="s">
        <v>40</v>
      </c>
      <c r="M441">
        <v>0.13379366653243499</v>
      </c>
      <c r="N441" t="s">
        <v>2696</v>
      </c>
      <c r="P441" t="s">
        <v>3348</v>
      </c>
      <c r="Q441" t="s">
        <v>170</v>
      </c>
      <c r="R441" t="s">
        <v>1049</v>
      </c>
      <c r="S441" t="s">
        <v>109</v>
      </c>
      <c r="T441" t="s">
        <v>544</v>
      </c>
      <c r="U441" t="s">
        <v>3205</v>
      </c>
    </row>
    <row r="442" spans="1:21">
      <c r="A442" t="s">
        <v>3340</v>
      </c>
      <c r="B442" t="s">
        <v>554</v>
      </c>
      <c r="C442" t="s">
        <v>547</v>
      </c>
      <c r="D442" s="1">
        <v>9904.0934684160002</v>
      </c>
      <c r="E442">
        <v>0.5</v>
      </c>
      <c r="F442" s="22"/>
      <c r="G442" s="22">
        <v>455.3669448</v>
      </c>
      <c r="H442" s="22"/>
      <c r="I442" s="22"/>
      <c r="J442" s="22">
        <v>3</v>
      </c>
      <c r="K442" t="s">
        <v>588</v>
      </c>
      <c r="N442" t="s">
        <v>2696</v>
      </c>
      <c r="P442" t="s">
        <v>3348</v>
      </c>
      <c r="Q442" t="s">
        <v>170</v>
      </c>
      <c r="R442" t="s">
        <v>1053</v>
      </c>
      <c r="S442" t="s">
        <v>109</v>
      </c>
      <c r="T442" t="s">
        <v>544</v>
      </c>
      <c r="U442" t="s">
        <v>3153</v>
      </c>
    </row>
    <row r="443" spans="1:21">
      <c r="A443" t="s">
        <v>3340</v>
      </c>
      <c r="B443" t="s">
        <v>554</v>
      </c>
      <c r="C443" t="s">
        <v>549</v>
      </c>
      <c r="D443" s="1">
        <v>9954.4877810784001</v>
      </c>
      <c r="E443">
        <v>0.5</v>
      </c>
      <c r="F443" s="22"/>
      <c r="G443" s="22"/>
      <c r="H443" s="22">
        <v>455.3669448</v>
      </c>
      <c r="I443" s="22"/>
      <c r="J443" s="22">
        <v>3</v>
      </c>
      <c r="K443" t="s">
        <v>588</v>
      </c>
      <c r="N443" t="s">
        <v>2696</v>
      </c>
      <c r="P443" t="s">
        <v>3348</v>
      </c>
      <c r="Q443" t="s">
        <v>170</v>
      </c>
      <c r="R443" t="s">
        <v>1055</v>
      </c>
      <c r="S443" t="s">
        <v>109</v>
      </c>
      <c r="T443" t="s">
        <v>544</v>
      </c>
      <c r="U443" t="s">
        <v>3205</v>
      </c>
    </row>
    <row r="444" spans="1:21">
      <c r="A444" t="s">
        <v>3340</v>
      </c>
      <c r="B444" t="s">
        <v>572</v>
      </c>
      <c r="C444" t="s">
        <v>3332</v>
      </c>
      <c r="D444" s="1">
        <v>22186.927435607999</v>
      </c>
      <c r="E444">
        <v>1.5</v>
      </c>
      <c r="F444" s="22"/>
      <c r="G444" s="22"/>
      <c r="H444" s="22"/>
      <c r="I444" s="22">
        <v>711.19982640000001</v>
      </c>
      <c r="J444" s="22">
        <v>3</v>
      </c>
      <c r="K444" t="s">
        <v>588</v>
      </c>
      <c r="N444" t="s">
        <v>2696</v>
      </c>
      <c r="P444" t="s">
        <v>3348</v>
      </c>
      <c r="Q444" t="s">
        <v>170</v>
      </c>
      <c r="R444" t="s">
        <v>1060</v>
      </c>
      <c r="S444" t="s">
        <v>109</v>
      </c>
      <c r="T444" t="s">
        <v>544</v>
      </c>
      <c r="U444" t="s">
        <v>3153</v>
      </c>
    </row>
    <row r="445" spans="1:21">
      <c r="A445" t="s">
        <v>3340</v>
      </c>
      <c r="B445" t="s">
        <v>572</v>
      </c>
      <c r="C445" t="s">
        <v>542</v>
      </c>
      <c r="D445" s="1">
        <v>9977.2382159999997</v>
      </c>
      <c r="E445">
        <v>1.5</v>
      </c>
      <c r="F445" s="22">
        <v>666.55053359999999</v>
      </c>
      <c r="G445" s="22"/>
      <c r="H445" s="22"/>
      <c r="I445" s="22"/>
      <c r="J445" s="22">
        <v>3</v>
      </c>
      <c r="K445" t="s">
        <v>588</v>
      </c>
      <c r="L445" t="s">
        <v>40</v>
      </c>
      <c r="M445">
        <v>0.13379366653243499</v>
      </c>
      <c r="N445" t="s">
        <v>2696</v>
      </c>
      <c r="P445" t="s">
        <v>3348</v>
      </c>
      <c r="Q445" t="s">
        <v>170</v>
      </c>
      <c r="R445" t="s">
        <v>1067</v>
      </c>
      <c r="S445" t="s">
        <v>109</v>
      </c>
      <c r="T445" t="s">
        <v>544</v>
      </c>
      <c r="U445" t="s">
        <v>3153</v>
      </c>
    </row>
    <row r="446" spans="1:21">
      <c r="A446" t="s">
        <v>3340</v>
      </c>
      <c r="B446" t="s">
        <v>572</v>
      </c>
      <c r="C446" t="s">
        <v>547</v>
      </c>
      <c r="D446" s="1">
        <v>21409.694460480001</v>
      </c>
      <c r="E446">
        <v>1.5</v>
      </c>
      <c r="F446" s="22"/>
      <c r="G446" s="22">
        <v>711.19982640000001</v>
      </c>
      <c r="H446" s="22"/>
      <c r="I446" s="22"/>
      <c r="J446" s="22">
        <v>3</v>
      </c>
      <c r="K446" t="s">
        <v>588</v>
      </c>
      <c r="N446" t="s">
        <v>2696</v>
      </c>
      <c r="P446" t="s">
        <v>3348</v>
      </c>
      <c r="Q446" t="s">
        <v>170</v>
      </c>
      <c r="R446" t="s">
        <v>1072</v>
      </c>
      <c r="S446" t="s">
        <v>109</v>
      </c>
      <c r="T446" t="s">
        <v>544</v>
      </c>
      <c r="U446" t="s">
        <v>3153</v>
      </c>
    </row>
    <row r="447" spans="1:21">
      <c r="A447" t="s">
        <v>3340</v>
      </c>
      <c r="B447" t="s">
        <v>572</v>
      </c>
      <c r="C447" t="s">
        <v>549</v>
      </c>
      <c r="D447" s="1">
        <v>22160.356061040002</v>
      </c>
      <c r="E447">
        <v>1.5</v>
      </c>
      <c r="F447" s="22"/>
      <c r="G447" s="22"/>
      <c r="H447" s="22">
        <v>711.19982640000001</v>
      </c>
      <c r="I447" s="22"/>
      <c r="J447" s="22">
        <v>3</v>
      </c>
      <c r="K447" t="s">
        <v>588</v>
      </c>
      <c r="N447" t="s">
        <v>2696</v>
      </c>
      <c r="P447" t="s">
        <v>3348</v>
      </c>
      <c r="Q447" t="s">
        <v>170</v>
      </c>
      <c r="R447" t="s">
        <v>1076</v>
      </c>
      <c r="S447" t="s">
        <v>109</v>
      </c>
      <c r="T447" t="s">
        <v>544</v>
      </c>
      <c r="U447" t="s">
        <v>3153</v>
      </c>
    </row>
    <row r="448" spans="1:21">
      <c r="A448" t="s">
        <v>3340</v>
      </c>
      <c r="B448" t="s">
        <v>591</v>
      </c>
      <c r="C448" t="s">
        <v>3332</v>
      </c>
      <c r="D448" s="1">
        <v>14074.256908848</v>
      </c>
      <c r="E448">
        <v>2.5</v>
      </c>
      <c r="F448" s="22"/>
      <c r="G448" s="22"/>
      <c r="H448" s="22"/>
      <c r="I448" s="22">
        <v>399.9200712</v>
      </c>
      <c r="J448" s="22">
        <v>3</v>
      </c>
      <c r="K448" t="s">
        <v>588</v>
      </c>
      <c r="N448" t="s">
        <v>2696</v>
      </c>
      <c r="P448" t="s">
        <v>3348</v>
      </c>
      <c r="Q448" t="s">
        <v>170</v>
      </c>
      <c r="R448" t="s">
        <v>1080</v>
      </c>
      <c r="S448" t="s">
        <v>109</v>
      </c>
      <c r="T448" t="s">
        <v>544</v>
      </c>
      <c r="U448" t="s">
        <v>3153</v>
      </c>
    </row>
    <row r="449" spans="1:21">
      <c r="A449" t="s">
        <v>3340</v>
      </c>
      <c r="B449" t="s">
        <v>591</v>
      </c>
      <c r="C449" t="s">
        <v>542</v>
      </c>
      <c r="D449" s="1">
        <v>6314.9866838400003</v>
      </c>
      <c r="E449">
        <v>2.5</v>
      </c>
      <c r="F449" s="22">
        <v>399.9200712</v>
      </c>
      <c r="G449" s="22"/>
      <c r="H449" s="22"/>
      <c r="I449" s="22"/>
      <c r="J449" s="22">
        <v>3</v>
      </c>
      <c r="K449" t="s">
        <v>588</v>
      </c>
      <c r="L449" t="s">
        <v>40</v>
      </c>
      <c r="M449">
        <v>0.13379366653243499</v>
      </c>
      <c r="N449" t="s">
        <v>2696</v>
      </c>
      <c r="P449" t="s">
        <v>3348</v>
      </c>
      <c r="Q449" t="s">
        <v>170</v>
      </c>
      <c r="R449" t="s">
        <v>1091</v>
      </c>
      <c r="S449" t="s">
        <v>109</v>
      </c>
      <c r="T449" t="s">
        <v>544</v>
      </c>
      <c r="U449" t="s">
        <v>3153</v>
      </c>
    </row>
    <row r="450" spans="1:21">
      <c r="A450" t="s">
        <v>3340</v>
      </c>
      <c r="B450" t="s">
        <v>591</v>
      </c>
      <c r="C450" t="s">
        <v>547</v>
      </c>
      <c r="D450" s="1">
        <v>13241.65394616</v>
      </c>
      <c r="E450">
        <v>2.5</v>
      </c>
      <c r="F450" s="22"/>
      <c r="G450" s="22">
        <v>399.9200712</v>
      </c>
      <c r="H450" s="22"/>
      <c r="I450" s="22"/>
      <c r="J450" s="22">
        <v>3</v>
      </c>
      <c r="K450" t="s">
        <v>588</v>
      </c>
      <c r="N450" t="s">
        <v>2696</v>
      </c>
      <c r="P450" t="s">
        <v>3348</v>
      </c>
      <c r="Q450" t="s">
        <v>170</v>
      </c>
      <c r="R450" t="s">
        <v>1095</v>
      </c>
      <c r="S450" t="s">
        <v>109</v>
      </c>
      <c r="T450" t="s">
        <v>544</v>
      </c>
      <c r="U450" t="s">
        <v>3205</v>
      </c>
    </row>
    <row r="451" spans="1:21">
      <c r="A451" t="s">
        <v>3340</v>
      </c>
      <c r="B451" t="s">
        <v>591</v>
      </c>
      <c r="C451" t="s">
        <v>549</v>
      </c>
      <c r="D451" s="1">
        <v>14046.432331391999</v>
      </c>
      <c r="E451">
        <v>2.5</v>
      </c>
      <c r="F451" s="22"/>
      <c r="G451" s="22"/>
      <c r="H451" s="22">
        <v>399.9200712</v>
      </c>
      <c r="I451" s="22"/>
      <c r="J451" s="22">
        <v>3</v>
      </c>
      <c r="K451" t="s">
        <v>588</v>
      </c>
      <c r="N451" t="s">
        <v>2696</v>
      </c>
      <c r="P451" t="s">
        <v>3349</v>
      </c>
      <c r="Q451" t="s">
        <v>170</v>
      </c>
      <c r="R451" t="s">
        <v>1118</v>
      </c>
      <c r="S451" t="s">
        <v>109</v>
      </c>
      <c r="T451" t="s">
        <v>544</v>
      </c>
      <c r="U451" t="s">
        <v>3148</v>
      </c>
    </row>
    <row r="452" spans="1:21">
      <c r="A452" t="s">
        <v>3340</v>
      </c>
      <c r="B452" t="s">
        <v>618</v>
      </c>
      <c r="C452" t="s">
        <v>3332</v>
      </c>
      <c r="D452" s="1">
        <v>8316.6707928239994</v>
      </c>
      <c r="E452">
        <v>3.5</v>
      </c>
      <c r="F452" s="22"/>
      <c r="G452" s="22"/>
      <c r="H452" s="22"/>
      <c r="I452" s="22">
        <v>378.13123439999998</v>
      </c>
      <c r="J452" s="22">
        <v>3</v>
      </c>
      <c r="K452" t="s">
        <v>588</v>
      </c>
      <c r="N452" t="s">
        <v>2696</v>
      </c>
      <c r="P452" t="s">
        <v>3349</v>
      </c>
      <c r="Q452" t="s">
        <v>170</v>
      </c>
      <c r="R452" t="s">
        <v>1021</v>
      </c>
      <c r="S452" t="s">
        <v>109</v>
      </c>
      <c r="T452" t="s">
        <v>544</v>
      </c>
      <c r="U452" t="s">
        <v>3157</v>
      </c>
    </row>
    <row r="453" spans="1:21">
      <c r="A453" t="s">
        <v>3340</v>
      </c>
      <c r="B453" t="s">
        <v>618</v>
      </c>
      <c r="C453" t="s">
        <v>542</v>
      </c>
      <c r="D453" s="1">
        <v>4699.9729375200004</v>
      </c>
      <c r="E453">
        <v>3.5</v>
      </c>
      <c r="F453" s="22">
        <v>378.13123439999998</v>
      </c>
      <c r="G453" s="22"/>
      <c r="H453" s="22"/>
      <c r="I453" s="22"/>
      <c r="J453" s="22">
        <v>3</v>
      </c>
      <c r="K453" t="s">
        <v>588</v>
      </c>
      <c r="L453" t="s">
        <v>40</v>
      </c>
      <c r="M453">
        <v>0.13379366653243499</v>
      </c>
      <c r="N453" t="s">
        <v>2696</v>
      </c>
      <c r="P453" t="s">
        <v>3349</v>
      </c>
      <c r="Q453" t="s">
        <v>170</v>
      </c>
      <c r="R453" t="s">
        <v>1119</v>
      </c>
      <c r="S453" t="s">
        <v>109</v>
      </c>
      <c r="T453" t="s">
        <v>544</v>
      </c>
      <c r="U453" t="s">
        <v>3148</v>
      </c>
    </row>
    <row r="454" spans="1:21">
      <c r="A454" t="s">
        <v>3340</v>
      </c>
      <c r="B454" t="s">
        <v>618</v>
      </c>
      <c r="C454" t="s">
        <v>547</v>
      </c>
      <c r="D454" s="1">
        <v>8088.439505976</v>
      </c>
      <c r="E454">
        <v>3.5</v>
      </c>
      <c r="F454" s="22"/>
      <c r="G454" s="22">
        <v>378.13123439999998</v>
      </c>
      <c r="H454" s="22"/>
      <c r="I454" s="22"/>
      <c r="J454" s="22">
        <v>3</v>
      </c>
      <c r="K454" t="s">
        <v>588</v>
      </c>
      <c r="N454" t="s">
        <v>2696</v>
      </c>
      <c r="P454" t="s">
        <v>3349</v>
      </c>
      <c r="Q454" t="s">
        <v>170</v>
      </c>
      <c r="R454" t="s">
        <v>1120</v>
      </c>
      <c r="S454" t="s">
        <v>109</v>
      </c>
      <c r="T454" t="s">
        <v>544</v>
      </c>
      <c r="U454" t="s">
        <v>3148</v>
      </c>
    </row>
    <row r="455" spans="1:21">
      <c r="A455" t="s">
        <v>3340</v>
      </c>
      <c r="B455" t="s">
        <v>618</v>
      </c>
      <c r="C455" t="s">
        <v>549</v>
      </c>
      <c r="D455" s="1">
        <v>8309.899154232</v>
      </c>
      <c r="E455">
        <v>3.5</v>
      </c>
      <c r="F455" s="22"/>
      <c r="G455" s="22"/>
      <c r="H455" s="22">
        <v>378.13123439999998</v>
      </c>
      <c r="I455" s="22"/>
      <c r="J455" s="22">
        <v>3</v>
      </c>
      <c r="K455" t="s">
        <v>588</v>
      </c>
      <c r="N455" t="s">
        <v>2696</v>
      </c>
      <c r="P455" t="s">
        <v>3349</v>
      </c>
      <c r="Q455" t="s">
        <v>170</v>
      </c>
      <c r="R455" t="s">
        <v>1022</v>
      </c>
      <c r="S455" t="s">
        <v>109</v>
      </c>
      <c r="T455" t="s">
        <v>544</v>
      </c>
      <c r="U455" t="s">
        <v>3157</v>
      </c>
    </row>
    <row r="456" spans="1:21">
      <c r="A456" t="s">
        <v>3340</v>
      </c>
      <c r="B456" t="s">
        <v>643</v>
      </c>
      <c r="C456" t="s">
        <v>3332</v>
      </c>
      <c r="D456" s="1">
        <v>8322.3256568733905</v>
      </c>
      <c r="E456">
        <v>4.5</v>
      </c>
      <c r="F456" s="22"/>
      <c r="G456" s="22"/>
      <c r="H456" s="22"/>
      <c r="I456" s="22">
        <v>392.57850000000002</v>
      </c>
      <c r="J456" s="22">
        <v>3</v>
      </c>
      <c r="K456" t="s">
        <v>588</v>
      </c>
      <c r="N456" t="s">
        <v>2696</v>
      </c>
      <c r="P456" t="s">
        <v>3349</v>
      </c>
      <c r="Q456" t="s">
        <v>170</v>
      </c>
      <c r="R456" t="s">
        <v>1121</v>
      </c>
      <c r="S456" t="s">
        <v>109</v>
      </c>
      <c r="T456" t="s">
        <v>544</v>
      </c>
      <c r="U456" t="s">
        <v>3148</v>
      </c>
    </row>
    <row r="457" spans="1:21">
      <c r="A457" t="s">
        <v>3340</v>
      </c>
      <c r="B457" t="s">
        <v>643</v>
      </c>
      <c r="C457" t="s">
        <v>542</v>
      </c>
      <c r="D457" s="1">
        <v>2586.7400446800002</v>
      </c>
      <c r="E457">
        <v>4.5</v>
      </c>
      <c r="F457" s="22">
        <v>369.16215096000002</v>
      </c>
      <c r="G457" s="22"/>
      <c r="H457" s="22"/>
      <c r="I457" s="22"/>
      <c r="J457" s="22">
        <v>3</v>
      </c>
      <c r="K457" t="s">
        <v>588</v>
      </c>
      <c r="L457" t="s">
        <v>40</v>
      </c>
      <c r="M457">
        <v>0.13379366653243499</v>
      </c>
      <c r="N457" t="s">
        <v>2696</v>
      </c>
      <c r="P457" t="s">
        <v>3349</v>
      </c>
      <c r="Q457" t="s">
        <v>170</v>
      </c>
      <c r="R457" t="s">
        <v>1023</v>
      </c>
      <c r="S457" t="s">
        <v>109</v>
      </c>
      <c r="T457" t="s">
        <v>544</v>
      </c>
      <c r="U457" t="s">
        <v>3157</v>
      </c>
    </row>
    <row r="458" spans="1:21">
      <c r="A458" t="s">
        <v>3340</v>
      </c>
      <c r="B458" t="s">
        <v>643</v>
      </c>
      <c r="C458" t="s">
        <v>547</v>
      </c>
      <c r="D458" s="1">
        <v>8322.1770774815996</v>
      </c>
      <c r="E458">
        <v>4.5</v>
      </c>
      <c r="F458" s="22"/>
      <c r="G458" s="22">
        <v>392.57850000000002</v>
      </c>
      <c r="H458" s="22"/>
      <c r="I458" s="22"/>
      <c r="J458" s="22">
        <v>3</v>
      </c>
      <c r="K458" t="s">
        <v>588</v>
      </c>
      <c r="N458" t="s">
        <v>2696</v>
      </c>
      <c r="P458" t="s">
        <v>3349</v>
      </c>
      <c r="Q458" t="s">
        <v>170</v>
      </c>
      <c r="R458" t="s">
        <v>1122</v>
      </c>
      <c r="S458" t="s">
        <v>109</v>
      </c>
      <c r="T458" t="s">
        <v>544</v>
      </c>
      <c r="U458" t="s">
        <v>3148</v>
      </c>
    </row>
    <row r="459" spans="1:21">
      <c r="A459" t="s">
        <v>3340</v>
      </c>
      <c r="B459" t="s">
        <v>643</v>
      </c>
      <c r="C459" t="s">
        <v>549</v>
      </c>
      <c r="D459" s="1">
        <v>8322.3256567841199</v>
      </c>
      <c r="E459">
        <v>4.5</v>
      </c>
      <c r="F459" s="22"/>
      <c r="G459" s="22"/>
      <c r="H459" s="22">
        <v>392.57850000000002</v>
      </c>
      <c r="I459" s="22"/>
      <c r="J459" s="22">
        <v>3</v>
      </c>
      <c r="K459" t="s">
        <v>588</v>
      </c>
      <c r="N459" t="s">
        <v>2696</v>
      </c>
      <c r="P459" t="s">
        <v>3349</v>
      </c>
      <c r="Q459" t="s">
        <v>170</v>
      </c>
      <c r="R459" t="s">
        <v>1123</v>
      </c>
      <c r="S459" t="s">
        <v>109</v>
      </c>
      <c r="T459" t="s">
        <v>544</v>
      </c>
      <c r="U459" t="s">
        <v>3148</v>
      </c>
    </row>
    <row r="460" spans="1:21">
      <c r="A460" t="s">
        <v>3340</v>
      </c>
      <c r="B460" t="s">
        <v>665</v>
      </c>
      <c r="C460" t="s">
        <v>3332</v>
      </c>
      <c r="D460" s="1">
        <v>6169.019363976</v>
      </c>
      <c r="E460">
        <v>5.5</v>
      </c>
      <c r="F460" s="22"/>
      <c r="G460" s="22"/>
      <c r="H460" s="22"/>
      <c r="I460" s="22">
        <v>242.99598384000001</v>
      </c>
      <c r="J460" s="22">
        <v>3</v>
      </c>
      <c r="K460" t="s">
        <v>588</v>
      </c>
      <c r="N460" t="s">
        <v>2696</v>
      </c>
      <c r="P460" t="s">
        <v>3349</v>
      </c>
      <c r="Q460" t="s">
        <v>170</v>
      </c>
      <c r="R460" t="s">
        <v>1024</v>
      </c>
      <c r="S460" t="s">
        <v>109</v>
      </c>
      <c r="T460" t="s">
        <v>544</v>
      </c>
      <c r="U460" t="s">
        <v>3157</v>
      </c>
    </row>
    <row r="461" spans="1:21">
      <c r="A461" t="s">
        <v>3340</v>
      </c>
      <c r="B461" t="s">
        <v>665</v>
      </c>
      <c r="C461" t="s">
        <v>542</v>
      </c>
      <c r="D461" s="1">
        <v>207.78398239200001</v>
      </c>
      <c r="E461">
        <v>5.5</v>
      </c>
      <c r="F461" s="22">
        <v>53.428506720000001</v>
      </c>
      <c r="G461" s="22"/>
      <c r="H461" s="22"/>
      <c r="I461" s="22"/>
      <c r="J461" s="22">
        <v>3</v>
      </c>
      <c r="K461" t="s">
        <v>588</v>
      </c>
      <c r="L461" t="s">
        <v>40</v>
      </c>
      <c r="M461">
        <v>0.13379366653243499</v>
      </c>
      <c r="N461" t="s">
        <v>2696</v>
      </c>
      <c r="P461" t="s">
        <v>3349</v>
      </c>
      <c r="Q461" t="s">
        <v>170</v>
      </c>
      <c r="R461" t="s">
        <v>1124</v>
      </c>
      <c r="S461" t="s">
        <v>109</v>
      </c>
      <c r="T461" t="s">
        <v>544</v>
      </c>
      <c r="U461" t="s">
        <v>3148</v>
      </c>
    </row>
    <row r="462" spans="1:21">
      <c r="A462" t="s">
        <v>3340</v>
      </c>
      <c r="B462" t="s">
        <v>665</v>
      </c>
      <c r="C462" t="s">
        <v>547</v>
      </c>
      <c r="D462" s="1">
        <v>4544.5803010079999</v>
      </c>
      <c r="E462">
        <v>5.5</v>
      </c>
      <c r="F462" s="22"/>
      <c r="G462" s="22">
        <v>242.99598384000001</v>
      </c>
      <c r="H462" s="22"/>
      <c r="I462" s="22"/>
      <c r="J462" s="22">
        <v>3</v>
      </c>
      <c r="K462" t="s">
        <v>588</v>
      </c>
      <c r="N462" t="s">
        <v>2696</v>
      </c>
      <c r="P462" t="s">
        <v>3349</v>
      </c>
      <c r="Q462" t="s">
        <v>170</v>
      </c>
      <c r="R462" t="s">
        <v>1125</v>
      </c>
      <c r="S462" t="s">
        <v>109</v>
      </c>
      <c r="T462" t="s">
        <v>544</v>
      </c>
      <c r="U462" t="s">
        <v>3148</v>
      </c>
    </row>
    <row r="463" spans="1:21">
      <c r="A463" t="s">
        <v>3340</v>
      </c>
      <c r="B463" t="s">
        <v>665</v>
      </c>
      <c r="C463" t="s">
        <v>549</v>
      </c>
      <c r="D463" s="1">
        <v>6155.6330390639996</v>
      </c>
      <c r="E463">
        <v>5.5</v>
      </c>
      <c r="F463" s="22"/>
      <c r="G463" s="22"/>
      <c r="H463" s="22">
        <v>242.99598384000001</v>
      </c>
      <c r="I463" s="22"/>
      <c r="J463" s="22">
        <v>3</v>
      </c>
      <c r="K463" t="s">
        <v>588</v>
      </c>
      <c r="N463" t="s">
        <v>2696</v>
      </c>
      <c r="P463" t="s">
        <v>3349</v>
      </c>
      <c r="Q463" t="s">
        <v>170</v>
      </c>
      <c r="R463" t="s">
        <v>1126</v>
      </c>
      <c r="S463" t="s">
        <v>109</v>
      </c>
      <c r="T463" t="s">
        <v>544</v>
      </c>
      <c r="U463" t="s">
        <v>3148</v>
      </c>
    </row>
    <row r="464" spans="1:21">
      <c r="A464" t="s">
        <v>3340</v>
      </c>
      <c r="B464" t="s">
        <v>690</v>
      </c>
      <c r="C464" t="s">
        <v>3332</v>
      </c>
      <c r="D464" s="1">
        <v>9352.2481119839995</v>
      </c>
      <c r="E464">
        <v>6.5</v>
      </c>
      <c r="F464" s="22"/>
      <c r="G464" s="22"/>
      <c r="H464" s="22"/>
      <c r="I464" s="22">
        <v>427.34093760000002</v>
      </c>
      <c r="J464" s="22">
        <v>3</v>
      </c>
      <c r="K464" t="s">
        <v>588</v>
      </c>
      <c r="N464" t="s">
        <v>2696</v>
      </c>
      <c r="P464" t="s">
        <v>3349</v>
      </c>
      <c r="Q464" t="s">
        <v>170</v>
      </c>
      <c r="R464" t="s">
        <v>1025</v>
      </c>
      <c r="S464" t="s">
        <v>109</v>
      </c>
      <c r="T464" t="s">
        <v>544</v>
      </c>
      <c r="U464" t="s">
        <v>3157</v>
      </c>
    </row>
    <row r="465" spans="1:21">
      <c r="A465" t="s">
        <v>3340</v>
      </c>
      <c r="B465" t="s">
        <v>690</v>
      </c>
      <c r="C465" t="s">
        <v>542</v>
      </c>
      <c r="D465" s="1">
        <v>523.30016028</v>
      </c>
      <c r="E465">
        <v>6.5</v>
      </c>
      <c r="F465" s="22">
        <v>81.26566176</v>
      </c>
      <c r="G465" s="22"/>
      <c r="H465" s="22"/>
      <c r="I465" s="22"/>
      <c r="J465" s="22">
        <v>3</v>
      </c>
      <c r="K465" t="s">
        <v>588</v>
      </c>
      <c r="L465" t="s">
        <v>40</v>
      </c>
      <c r="M465">
        <v>0.13379366653243499</v>
      </c>
      <c r="N465" t="s">
        <v>2696</v>
      </c>
      <c r="P465" t="s">
        <v>3349</v>
      </c>
      <c r="Q465" t="s">
        <v>170</v>
      </c>
      <c r="R465" t="s">
        <v>1127</v>
      </c>
      <c r="S465" t="s">
        <v>109</v>
      </c>
      <c r="T465" t="s">
        <v>544</v>
      </c>
      <c r="U465" t="s">
        <v>3148</v>
      </c>
    </row>
    <row r="466" spans="1:21">
      <c r="A466" t="s">
        <v>3340</v>
      </c>
      <c r="B466" t="s">
        <v>690</v>
      </c>
      <c r="C466" t="s">
        <v>547</v>
      </c>
      <c r="D466" s="1">
        <v>8470.5274003680006</v>
      </c>
      <c r="E466">
        <v>6.5</v>
      </c>
      <c r="F466" s="22"/>
      <c r="G466" s="22">
        <v>427.34093760000002</v>
      </c>
      <c r="H466" s="22"/>
      <c r="I466" s="22"/>
      <c r="J466" s="22">
        <v>3</v>
      </c>
      <c r="K466" t="s">
        <v>588</v>
      </c>
      <c r="N466" t="s">
        <v>2696</v>
      </c>
      <c r="P466" t="s">
        <v>3349</v>
      </c>
      <c r="Q466" t="s">
        <v>170</v>
      </c>
      <c r="R466" t="s">
        <v>1026</v>
      </c>
      <c r="S466" t="s">
        <v>109</v>
      </c>
      <c r="T466" t="s">
        <v>544</v>
      </c>
      <c r="U466" t="s">
        <v>3157</v>
      </c>
    </row>
    <row r="467" spans="1:21">
      <c r="A467" t="s">
        <v>3340</v>
      </c>
      <c r="B467" t="s">
        <v>690</v>
      </c>
      <c r="C467" t="s">
        <v>549</v>
      </c>
      <c r="D467" s="1">
        <v>9342.6753271199905</v>
      </c>
      <c r="E467">
        <v>6.5</v>
      </c>
      <c r="F467" s="22"/>
      <c r="G467" s="22"/>
      <c r="H467" s="22">
        <v>427.34093760000002</v>
      </c>
      <c r="I467" s="22"/>
      <c r="J467" s="22">
        <v>3</v>
      </c>
      <c r="K467" t="s">
        <v>588</v>
      </c>
      <c r="N467" t="s">
        <v>2696</v>
      </c>
      <c r="P467" t="s">
        <v>3349</v>
      </c>
      <c r="Q467" t="s">
        <v>170</v>
      </c>
      <c r="R467" t="s">
        <v>1128</v>
      </c>
      <c r="S467" t="s">
        <v>109</v>
      </c>
      <c r="T467" t="s">
        <v>544</v>
      </c>
      <c r="U467" t="s">
        <v>3148</v>
      </c>
    </row>
    <row r="468" spans="1:21">
      <c r="A468" t="s">
        <v>3340</v>
      </c>
      <c r="B468" t="s">
        <v>717</v>
      </c>
      <c r="C468" t="s">
        <v>3332</v>
      </c>
      <c r="D468" s="1">
        <v>16929.604899631198</v>
      </c>
      <c r="E468">
        <v>7.5</v>
      </c>
      <c r="F468" s="22"/>
      <c r="G468" s="22"/>
      <c r="H468" s="22"/>
      <c r="I468" s="22">
        <v>654.20468159999996</v>
      </c>
      <c r="J468" s="22">
        <v>3</v>
      </c>
      <c r="K468" t="s">
        <v>588</v>
      </c>
      <c r="N468" t="s">
        <v>2696</v>
      </c>
      <c r="P468" t="s">
        <v>3349</v>
      </c>
      <c r="Q468" t="s">
        <v>170</v>
      </c>
      <c r="R468" t="s">
        <v>1129</v>
      </c>
      <c r="S468" t="s">
        <v>109</v>
      </c>
      <c r="T468" t="s">
        <v>544</v>
      </c>
      <c r="U468" t="s">
        <v>3148</v>
      </c>
    </row>
    <row r="469" spans="1:21">
      <c r="A469" t="s">
        <v>3340</v>
      </c>
      <c r="B469" t="s">
        <v>717</v>
      </c>
      <c r="C469" t="s">
        <v>542</v>
      </c>
      <c r="D469" s="1">
        <v>3.1138514615999999</v>
      </c>
      <c r="E469">
        <v>7.5</v>
      </c>
      <c r="F469" s="22">
        <v>3.1138514615999999</v>
      </c>
      <c r="G469" s="22"/>
      <c r="H469" s="22"/>
      <c r="I469" s="22"/>
      <c r="J469" s="22">
        <v>3</v>
      </c>
      <c r="K469" t="s">
        <v>588</v>
      </c>
      <c r="L469" t="s">
        <v>40</v>
      </c>
      <c r="M469">
        <v>0.13379366653243499</v>
      </c>
      <c r="N469" t="s">
        <v>2696</v>
      </c>
      <c r="P469" t="s">
        <v>3349</v>
      </c>
      <c r="Q469" t="s">
        <v>170</v>
      </c>
      <c r="R469" t="s">
        <v>1099</v>
      </c>
      <c r="S469" t="s">
        <v>109</v>
      </c>
      <c r="T469" t="s">
        <v>544</v>
      </c>
      <c r="U469" t="s">
        <v>3149</v>
      </c>
    </row>
    <row r="470" spans="1:21">
      <c r="A470" t="s">
        <v>3340</v>
      </c>
      <c r="B470" t="s">
        <v>717</v>
      </c>
      <c r="C470" t="s">
        <v>547</v>
      </c>
      <c r="D470" s="1">
        <v>14675.0129773032</v>
      </c>
      <c r="E470">
        <v>7.5</v>
      </c>
      <c r="F470" s="22"/>
      <c r="G470" s="22">
        <v>654.20468159999996</v>
      </c>
      <c r="H470" s="22"/>
      <c r="I470" s="22"/>
      <c r="J470" s="22">
        <v>3</v>
      </c>
      <c r="K470" t="s">
        <v>588</v>
      </c>
      <c r="N470" t="s">
        <v>2696</v>
      </c>
      <c r="P470" t="s">
        <v>3349</v>
      </c>
      <c r="Q470" t="s">
        <v>170</v>
      </c>
      <c r="R470" t="s">
        <v>1027</v>
      </c>
      <c r="S470" t="s">
        <v>109</v>
      </c>
      <c r="T470" t="s">
        <v>544</v>
      </c>
      <c r="U470" t="s">
        <v>3157</v>
      </c>
    </row>
    <row r="471" spans="1:21">
      <c r="A471" t="s">
        <v>3340</v>
      </c>
      <c r="B471" t="s">
        <v>717</v>
      </c>
      <c r="C471" t="s">
        <v>549</v>
      </c>
      <c r="D471" s="1">
        <v>16925.3444710152</v>
      </c>
      <c r="E471">
        <v>7.5</v>
      </c>
      <c r="F471" s="22"/>
      <c r="G471" s="22"/>
      <c r="H471" s="22">
        <v>654.20468159999996</v>
      </c>
      <c r="I471" s="22"/>
      <c r="J471" s="22">
        <v>3</v>
      </c>
      <c r="K471" t="s">
        <v>588</v>
      </c>
      <c r="N471" t="s">
        <v>2696</v>
      </c>
      <c r="P471" t="s">
        <v>3350</v>
      </c>
      <c r="Q471" t="s">
        <v>170</v>
      </c>
      <c r="R471" t="s">
        <v>1100</v>
      </c>
      <c r="S471" t="s">
        <v>109</v>
      </c>
      <c r="T471" t="s">
        <v>544</v>
      </c>
      <c r="U471" t="s">
        <v>3139</v>
      </c>
    </row>
    <row r="472" spans="1:21">
      <c r="A472" t="s">
        <v>3340</v>
      </c>
      <c r="B472" t="s">
        <v>742</v>
      </c>
      <c r="C472" t="s">
        <v>3332</v>
      </c>
      <c r="D472" s="1">
        <v>5110.2217314019199</v>
      </c>
      <c r="E472">
        <v>8.5</v>
      </c>
      <c r="F472" s="22"/>
      <c r="G472" s="22"/>
      <c r="H472" s="22"/>
      <c r="I472" s="22">
        <v>238.43674152</v>
      </c>
      <c r="J472" s="22">
        <v>3</v>
      </c>
      <c r="K472" t="s">
        <v>588</v>
      </c>
      <c r="N472" t="s">
        <v>2696</v>
      </c>
      <c r="P472" t="s">
        <v>3350</v>
      </c>
      <c r="Q472" t="s">
        <v>170</v>
      </c>
      <c r="R472" t="s">
        <v>1014</v>
      </c>
      <c r="S472" t="s">
        <v>109</v>
      </c>
      <c r="T472" t="s">
        <v>544</v>
      </c>
      <c r="U472" t="s">
        <v>3142</v>
      </c>
    </row>
    <row r="473" spans="1:21">
      <c r="A473" t="s">
        <v>3340</v>
      </c>
      <c r="B473" t="s">
        <v>742</v>
      </c>
      <c r="C473" t="s">
        <v>542</v>
      </c>
      <c r="D473" s="1">
        <v>227.438149224</v>
      </c>
      <c r="E473">
        <v>8.5</v>
      </c>
      <c r="F473" s="22">
        <v>20.997828095999999</v>
      </c>
      <c r="G473" s="22"/>
      <c r="H473" s="22"/>
      <c r="I473" s="22"/>
      <c r="J473" s="22">
        <v>3</v>
      </c>
      <c r="K473" t="s">
        <v>588</v>
      </c>
      <c r="L473" t="s">
        <v>40</v>
      </c>
      <c r="M473">
        <v>0.13379366653243499</v>
      </c>
      <c r="N473" t="s">
        <v>2696</v>
      </c>
      <c r="P473" t="s">
        <v>3350</v>
      </c>
      <c r="Q473" t="s">
        <v>170</v>
      </c>
      <c r="R473" t="s">
        <v>1420</v>
      </c>
      <c r="S473" t="s">
        <v>109</v>
      </c>
      <c r="T473" t="s">
        <v>544</v>
      </c>
      <c r="U473" t="s">
        <v>3143</v>
      </c>
    </row>
    <row r="474" spans="1:21">
      <c r="A474" t="s">
        <v>3340</v>
      </c>
      <c r="B474" t="s">
        <v>742</v>
      </c>
      <c r="C474" t="s">
        <v>547</v>
      </c>
      <c r="D474" s="1">
        <v>4807.2520261175996</v>
      </c>
      <c r="E474">
        <v>8.5</v>
      </c>
      <c r="F474" s="22"/>
      <c r="G474" s="22">
        <v>238.43674152</v>
      </c>
      <c r="H474" s="22"/>
      <c r="I474" s="22"/>
      <c r="J474" s="22">
        <v>3</v>
      </c>
      <c r="K474" t="s">
        <v>588</v>
      </c>
      <c r="N474" t="s">
        <v>2696</v>
      </c>
      <c r="P474" t="s">
        <v>3350</v>
      </c>
      <c r="Q474" t="s">
        <v>170</v>
      </c>
      <c r="R474" t="s">
        <v>1101</v>
      </c>
      <c r="S474" t="s">
        <v>109</v>
      </c>
      <c r="T474" t="s">
        <v>544</v>
      </c>
      <c r="U474" t="s">
        <v>3139</v>
      </c>
    </row>
    <row r="475" spans="1:21">
      <c r="A475" t="s">
        <v>3340</v>
      </c>
      <c r="B475" t="s">
        <v>742</v>
      </c>
      <c r="C475" t="s">
        <v>549</v>
      </c>
      <c r="D475" s="1">
        <v>5110.2217314019199</v>
      </c>
      <c r="E475">
        <v>8.5</v>
      </c>
      <c r="F475" s="22"/>
      <c r="G475" s="22"/>
      <c r="H475" s="22">
        <v>238.43674152</v>
      </c>
      <c r="I475" s="22"/>
      <c r="J475" s="22">
        <v>3</v>
      </c>
      <c r="K475" t="s">
        <v>588</v>
      </c>
      <c r="N475" t="s">
        <v>2696</v>
      </c>
      <c r="P475" t="s">
        <v>3350</v>
      </c>
      <c r="Q475" t="s">
        <v>170</v>
      </c>
      <c r="R475" t="s">
        <v>1015</v>
      </c>
      <c r="S475" t="s">
        <v>109</v>
      </c>
      <c r="T475" t="s">
        <v>544</v>
      </c>
      <c r="U475" t="s">
        <v>3142</v>
      </c>
    </row>
    <row r="476" spans="1:21">
      <c r="A476" t="s">
        <v>3340</v>
      </c>
      <c r="B476" t="s">
        <v>767</v>
      </c>
      <c r="C476" t="s">
        <v>3332</v>
      </c>
      <c r="D476" s="1">
        <v>8537.1937776983996</v>
      </c>
      <c r="E476">
        <v>9.5</v>
      </c>
      <c r="F476" s="22"/>
      <c r="G476" s="22"/>
      <c r="H476" s="22"/>
      <c r="I476" s="22">
        <v>497.65558559999999</v>
      </c>
      <c r="J476" s="22">
        <v>3</v>
      </c>
      <c r="K476" t="s">
        <v>588</v>
      </c>
      <c r="N476" t="s">
        <v>2696</v>
      </c>
      <c r="P476" t="s">
        <v>3350</v>
      </c>
      <c r="Q476" t="s">
        <v>170</v>
      </c>
      <c r="R476" t="s">
        <v>1421</v>
      </c>
      <c r="S476" t="s">
        <v>109</v>
      </c>
      <c r="T476" t="s">
        <v>544</v>
      </c>
      <c r="U476" t="s">
        <v>3143</v>
      </c>
    </row>
    <row r="477" spans="1:21">
      <c r="A477" t="s">
        <v>3340</v>
      </c>
      <c r="B477" t="s">
        <v>767</v>
      </c>
      <c r="C477" t="s">
        <v>542</v>
      </c>
      <c r="D477" s="1">
        <v>444.44148712319998</v>
      </c>
      <c r="E477">
        <v>9.5</v>
      </c>
      <c r="F477" s="22">
        <v>55.743226800000002</v>
      </c>
      <c r="G477" s="22"/>
      <c r="H477" s="22"/>
      <c r="I477" s="22"/>
      <c r="J477" s="22">
        <v>3</v>
      </c>
      <c r="K477" t="s">
        <v>588</v>
      </c>
      <c r="L477" t="s">
        <v>40</v>
      </c>
      <c r="M477">
        <v>0.13379366653243499</v>
      </c>
      <c r="N477" t="s">
        <v>2696</v>
      </c>
      <c r="P477" t="s">
        <v>3350</v>
      </c>
      <c r="Q477" t="s">
        <v>170</v>
      </c>
      <c r="R477" t="s">
        <v>1102</v>
      </c>
      <c r="S477" t="s">
        <v>109</v>
      </c>
      <c r="T477" t="s">
        <v>544</v>
      </c>
      <c r="U477" t="s">
        <v>3139</v>
      </c>
    </row>
    <row r="478" spans="1:21">
      <c r="A478" t="s">
        <v>3340</v>
      </c>
      <c r="B478" t="s">
        <v>767</v>
      </c>
      <c r="C478" t="s">
        <v>547</v>
      </c>
      <c r="D478" s="1">
        <v>8263.4270654327993</v>
      </c>
      <c r="E478">
        <v>9.5</v>
      </c>
      <c r="F478" s="22"/>
      <c r="G478" s="22">
        <v>497.65558559999999</v>
      </c>
      <c r="H478" s="22"/>
      <c r="I478" s="22"/>
      <c r="J478" s="22">
        <v>3</v>
      </c>
      <c r="K478" t="s">
        <v>588</v>
      </c>
      <c r="N478" t="s">
        <v>2696</v>
      </c>
      <c r="P478" t="s">
        <v>3350</v>
      </c>
      <c r="Q478" t="s">
        <v>170</v>
      </c>
      <c r="R478" t="s">
        <v>1016</v>
      </c>
      <c r="S478" t="s">
        <v>109</v>
      </c>
      <c r="T478" t="s">
        <v>544</v>
      </c>
      <c r="U478" t="s">
        <v>3142</v>
      </c>
    </row>
    <row r="479" spans="1:21">
      <c r="A479" t="s">
        <v>3340</v>
      </c>
      <c r="B479" t="s">
        <v>767</v>
      </c>
      <c r="C479" t="s">
        <v>549</v>
      </c>
      <c r="D479" s="1">
        <v>8535.3642852096</v>
      </c>
      <c r="E479">
        <v>9.5</v>
      </c>
      <c r="F479" s="22"/>
      <c r="G479" s="22"/>
      <c r="H479" s="22">
        <v>497.65558559999999</v>
      </c>
      <c r="I479" s="22"/>
      <c r="J479" s="22">
        <v>3</v>
      </c>
      <c r="K479" t="s">
        <v>588</v>
      </c>
      <c r="N479" t="s">
        <v>2696</v>
      </c>
      <c r="P479" t="s">
        <v>3350</v>
      </c>
      <c r="Q479" t="s">
        <v>170</v>
      </c>
      <c r="R479" t="s">
        <v>1422</v>
      </c>
      <c r="S479" t="s">
        <v>109</v>
      </c>
      <c r="T479" t="s">
        <v>544</v>
      </c>
      <c r="U479" t="s">
        <v>3143</v>
      </c>
    </row>
    <row r="480" spans="1:21">
      <c r="A480" t="s">
        <v>3340</v>
      </c>
      <c r="B480" t="s">
        <v>773</v>
      </c>
      <c r="C480" t="s">
        <v>3332</v>
      </c>
      <c r="D480" s="1">
        <v>1650.24418879475</v>
      </c>
      <c r="E480">
        <v>10.5</v>
      </c>
      <c r="F480" s="22"/>
      <c r="G480" s="22"/>
      <c r="H480" s="22"/>
      <c r="I480" s="22">
        <v>140.35694495999999</v>
      </c>
      <c r="J480" s="22">
        <v>3</v>
      </c>
      <c r="K480" t="s">
        <v>588</v>
      </c>
      <c r="N480" t="s">
        <v>2696</v>
      </c>
      <c r="P480" t="s">
        <v>3350</v>
      </c>
      <c r="Q480" t="s">
        <v>170</v>
      </c>
      <c r="R480" t="s">
        <v>1103</v>
      </c>
      <c r="S480" t="s">
        <v>109</v>
      </c>
      <c r="T480" t="s">
        <v>544</v>
      </c>
      <c r="U480" t="s">
        <v>3139</v>
      </c>
    </row>
    <row r="481" spans="1:21">
      <c r="A481" t="s">
        <v>3340</v>
      </c>
      <c r="B481" t="s">
        <v>773</v>
      </c>
      <c r="C481" t="s">
        <v>547</v>
      </c>
      <c r="D481" s="1">
        <v>1629.25055361611</v>
      </c>
      <c r="E481">
        <v>10.5</v>
      </c>
      <c r="F481" s="22"/>
      <c r="G481" s="22">
        <v>140.35694495999999</v>
      </c>
      <c r="H481" s="22"/>
      <c r="I481" s="22"/>
      <c r="J481" s="22">
        <v>3</v>
      </c>
      <c r="K481" t="s">
        <v>588</v>
      </c>
      <c r="N481" t="s">
        <v>2696</v>
      </c>
      <c r="P481" t="s">
        <v>3350</v>
      </c>
      <c r="Q481" t="s">
        <v>170</v>
      </c>
      <c r="R481" t="s">
        <v>1423</v>
      </c>
      <c r="S481" t="s">
        <v>109</v>
      </c>
      <c r="T481" t="s">
        <v>544</v>
      </c>
      <c r="U481" t="s">
        <v>3143</v>
      </c>
    </row>
    <row r="482" spans="1:21">
      <c r="A482" t="s">
        <v>3340</v>
      </c>
      <c r="B482" t="s">
        <v>773</v>
      </c>
      <c r="C482" t="s">
        <v>549</v>
      </c>
      <c r="D482" s="1">
        <v>1650.24418879475</v>
      </c>
      <c r="E482">
        <v>10.5</v>
      </c>
      <c r="F482" s="22"/>
      <c r="G482" s="22"/>
      <c r="H482" s="22">
        <v>140.35694495999999</v>
      </c>
      <c r="I482" s="22"/>
      <c r="J482" s="22">
        <v>3</v>
      </c>
      <c r="K482" t="s">
        <v>588</v>
      </c>
      <c r="N482" t="s">
        <v>2696</v>
      </c>
      <c r="P482" t="s">
        <v>3350</v>
      </c>
      <c r="Q482" t="s">
        <v>170</v>
      </c>
      <c r="R482" t="s">
        <v>997</v>
      </c>
      <c r="S482" t="s">
        <v>109</v>
      </c>
      <c r="T482" t="s">
        <v>544</v>
      </c>
      <c r="U482" t="s">
        <v>3141</v>
      </c>
    </row>
    <row r="483" spans="1:21">
      <c r="A483" t="s">
        <v>3340</v>
      </c>
      <c r="B483" t="s">
        <v>791</v>
      </c>
      <c r="C483" t="s">
        <v>3332</v>
      </c>
      <c r="D483" s="1">
        <v>8814.6910118157593</v>
      </c>
      <c r="E483">
        <v>16</v>
      </c>
      <c r="F483" s="22"/>
      <c r="G483" s="22"/>
      <c r="H483" s="22"/>
      <c r="I483" s="22">
        <v>286.42278671999998</v>
      </c>
      <c r="J483" s="22">
        <v>3</v>
      </c>
      <c r="K483" t="s">
        <v>588</v>
      </c>
      <c r="N483" t="s">
        <v>2696</v>
      </c>
      <c r="P483" t="s">
        <v>3350</v>
      </c>
      <c r="Q483" t="s">
        <v>170</v>
      </c>
      <c r="R483" t="s">
        <v>1424</v>
      </c>
      <c r="S483" t="s">
        <v>109</v>
      </c>
      <c r="T483" t="s">
        <v>544</v>
      </c>
      <c r="U483" t="s">
        <v>3143</v>
      </c>
    </row>
    <row r="484" spans="1:21">
      <c r="A484" t="s">
        <v>3340</v>
      </c>
      <c r="B484" t="s">
        <v>791</v>
      </c>
      <c r="C484" t="s">
        <v>542</v>
      </c>
      <c r="D484" s="1">
        <v>429.56230574376002</v>
      </c>
      <c r="E484">
        <v>16</v>
      </c>
      <c r="F484" s="22">
        <v>61.862496479999997</v>
      </c>
      <c r="G484" s="22"/>
      <c r="H484" s="22"/>
      <c r="I484" s="22"/>
      <c r="J484" s="22">
        <v>3</v>
      </c>
      <c r="K484" t="s">
        <v>588</v>
      </c>
      <c r="L484" t="s">
        <v>40</v>
      </c>
      <c r="M484">
        <v>0.13379366653243499</v>
      </c>
      <c r="N484" t="s">
        <v>2696</v>
      </c>
      <c r="P484" t="s">
        <v>3350</v>
      </c>
      <c r="Q484" t="s">
        <v>170</v>
      </c>
      <c r="R484" t="s">
        <v>1017</v>
      </c>
      <c r="S484" t="s">
        <v>109</v>
      </c>
      <c r="T484" t="s">
        <v>544</v>
      </c>
      <c r="U484" t="s">
        <v>3142</v>
      </c>
    </row>
    <row r="485" spans="1:21">
      <c r="A485" t="s">
        <v>3340</v>
      </c>
      <c r="B485" t="s">
        <v>791</v>
      </c>
      <c r="C485" t="s">
        <v>547</v>
      </c>
      <c r="D485" s="1">
        <v>7922.3479427037601</v>
      </c>
      <c r="E485">
        <v>16</v>
      </c>
      <c r="F485" s="22"/>
      <c r="G485" s="22">
        <v>286.42278671999998</v>
      </c>
      <c r="H485" s="22"/>
      <c r="I485" s="22"/>
      <c r="J485" s="22">
        <v>3</v>
      </c>
      <c r="K485" t="s">
        <v>588</v>
      </c>
      <c r="N485" t="s">
        <v>2696</v>
      </c>
      <c r="P485" t="s">
        <v>3350</v>
      </c>
      <c r="Q485" t="s">
        <v>170</v>
      </c>
      <c r="R485" t="s">
        <v>1425</v>
      </c>
      <c r="S485" t="s">
        <v>109</v>
      </c>
      <c r="T485" t="s">
        <v>544</v>
      </c>
      <c r="U485" t="s">
        <v>3143</v>
      </c>
    </row>
    <row r="486" spans="1:21">
      <c r="A486" t="s">
        <v>3340</v>
      </c>
      <c r="B486" t="s">
        <v>791</v>
      </c>
      <c r="C486" t="s">
        <v>549</v>
      </c>
      <c r="D486" s="1">
        <v>8802.4302977757598</v>
      </c>
      <c r="E486">
        <v>16</v>
      </c>
      <c r="F486" s="22"/>
      <c r="G486" s="22"/>
      <c r="H486" s="22">
        <v>286.42278671999998</v>
      </c>
      <c r="I486" s="22"/>
      <c r="J486" s="22">
        <v>3</v>
      </c>
      <c r="K486" t="s">
        <v>588</v>
      </c>
      <c r="N486" t="s">
        <v>2696</v>
      </c>
      <c r="P486" t="s">
        <v>3350</v>
      </c>
      <c r="Q486" t="s">
        <v>170</v>
      </c>
      <c r="R486" t="s">
        <v>1018</v>
      </c>
      <c r="S486" t="s">
        <v>109</v>
      </c>
      <c r="T486" t="s">
        <v>544</v>
      </c>
      <c r="U486" t="s">
        <v>3142</v>
      </c>
    </row>
    <row r="487" spans="1:21">
      <c r="A487" t="s">
        <v>3340</v>
      </c>
      <c r="B487" t="s">
        <v>574</v>
      </c>
      <c r="C487" t="s">
        <v>3332</v>
      </c>
      <c r="D487" s="1">
        <v>590.07306926604201</v>
      </c>
      <c r="E487">
        <v>1.5</v>
      </c>
      <c r="F487" s="22"/>
      <c r="G487" s="22"/>
      <c r="H487" s="22"/>
      <c r="I487" s="22">
        <v>64.074161759999996</v>
      </c>
      <c r="J487" s="22">
        <v>3</v>
      </c>
      <c r="K487" t="s">
        <v>590</v>
      </c>
      <c r="N487" t="s">
        <v>2697</v>
      </c>
      <c r="P487" t="s">
        <v>3350</v>
      </c>
      <c r="Q487" t="s">
        <v>170</v>
      </c>
      <c r="R487" t="s">
        <v>1019</v>
      </c>
      <c r="S487" t="s">
        <v>109</v>
      </c>
      <c r="T487" t="s">
        <v>544</v>
      </c>
      <c r="U487" t="s">
        <v>3142</v>
      </c>
    </row>
    <row r="488" spans="1:21">
      <c r="A488" t="s">
        <v>3340</v>
      </c>
      <c r="B488" t="s">
        <v>574</v>
      </c>
      <c r="C488" t="s">
        <v>542</v>
      </c>
      <c r="D488" s="1">
        <v>578.18975421599998</v>
      </c>
      <c r="E488">
        <v>1.5</v>
      </c>
      <c r="F488" s="22">
        <v>64.074161759999996</v>
      </c>
      <c r="G488" s="22"/>
      <c r="H488" s="22"/>
      <c r="I488" s="22"/>
      <c r="J488" s="22">
        <v>3</v>
      </c>
      <c r="K488" t="s">
        <v>590</v>
      </c>
      <c r="L488" t="s">
        <v>40</v>
      </c>
      <c r="M488">
        <v>0.3940160838722</v>
      </c>
      <c r="N488" t="s">
        <v>2697</v>
      </c>
      <c r="P488" t="s">
        <v>3350</v>
      </c>
      <c r="Q488" t="s">
        <v>170</v>
      </c>
      <c r="R488" t="s">
        <v>1020</v>
      </c>
      <c r="S488" t="s">
        <v>109</v>
      </c>
      <c r="T488" t="s">
        <v>544</v>
      </c>
      <c r="U488" t="s">
        <v>3142</v>
      </c>
    </row>
    <row r="489" spans="1:21">
      <c r="A489" t="s">
        <v>3340</v>
      </c>
      <c r="B489" t="s">
        <v>574</v>
      </c>
      <c r="C489" t="s">
        <v>547</v>
      </c>
      <c r="D489" s="1">
        <v>590.07306917956703</v>
      </c>
      <c r="E489">
        <v>1.5</v>
      </c>
      <c r="F489" s="22"/>
      <c r="G489" s="22">
        <v>64.074161759999996</v>
      </c>
      <c r="H489" s="22"/>
      <c r="I489" s="22"/>
      <c r="J489" s="22">
        <v>3</v>
      </c>
      <c r="K489" t="s">
        <v>590</v>
      </c>
      <c r="N489" t="s">
        <v>2697</v>
      </c>
      <c r="P489" t="s">
        <v>3350</v>
      </c>
      <c r="Q489" t="s">
        <v>170</v>
      </c>
      <c r="R489" t="s">
        <v>998</v>
      </c>
      <c r="S489" t="s">
        <v>109</v>
      </c>
      <c r="T489" t="s">
        <v>544</v>
      </c>
      <c r="U489" t="s">
        <v>3141</v>
      </c>
    </row>
    <row r="490" spans="1:21">
      <c r="A490" t="s">
        <v>3340</v>
      </c>
      <c r="B490" t="s">
        <v>574</v>
      </c>
      <c r="C490" t="s">
        <v>549</v>
      </c>
      <c r="D490" s="1">
        <v>590.07306926604201</v>
      </c>
      <c r="E490">
        <v>1.5</v>
      </c>
      <c r="F490" s="22"/>
      <c r="G490" s="22"/>
      <c r="H490" s="22">
        <v>64.074161759999996</v>
      </c>
      <c r="I490" s="22"/>
      <c r="J490" s="22">
        <v>3</v>
      </c>
      <c r="K490" t="s">
        <v>590</v>
      </c>
      <c r="N490" t="s">
        <v>2697</v>
      </c>
      <c r="P490" t="s">
        <v>3350</v>
      </c>
      <c r="Q490" t="s">
        <v>170</v>
      </c>
      <c r="R490" t="s">
        <v>1426</v>
      </c>
      <c r="S490" t="s">
        <v>109</v>
      </c>
      <c r="T490" t="s">
        <v>544</v>
      </c>
      <c r="U490" t="s">
        <v>3143</v>
      </c>
    </row>
    <row r="491" spans="1:21">
      <c r="A491" t="s">
        <v>3340</v>
      </c>
      <c r="B491" t="s">
        <v>620</v>
      </c>
      <c r="C491" t="s">
        <v>3332</v>
      </c>
      <c r="D491" s="1">
        <v>1112.47643076648</v>
      </c>
      <c r="E491">
        <v>3.5</v>
      </c>
      <c r="F491" s="22"/>
      <c r="G491" s="22"/>
      <c r="H491" s="22"/>
      <c r="I491" s="22">
        <v>43.574734560000003</v>
      </c>
      <c r="J491" s="22">
        <v>3</v>
      </c>
      <c r="K491" t="s">
        <v>590</v>
      </c>
      <c r="N491" t="s">
        <v>2697</v>
      </c>
      <c r="P491" t="s">
        <v>3351</v>
      </c>
      <c r="Q491" t="s">
        <v>170</v>
      </c>
      <c r="R491" t="s">
        <v>1030</v>
      </c>
      <c r="S491" t="s">
        <v>109</v>
      </c>
      <c r="T491" t="s">
        <v>544</v>
      </c>
      <c r="U491" t="s">
        <v>3150</v>
      </c>
    </row>
    <row r="492" spans="1:21">
      <c r="A492" t="s">
        <v>3340</v>
      </c>
      <c r="B492" t="s">
        <v>620</v>
      </c>
      <c r="C492" t="s">
        <v>542</v>
      </c>
      <c r="D492" s="1">
        <v>295.77636256967997</v>
      </c>
      <c r="E492">
        <v>3.5</v>
      </c>
      <c r="F492" s="22">
        <v>42.106495680000002</v>
      </c>
      <c r="G492" s="22"/>
      <c r="H492" s="22"/>
      <c r="I492" s="22"/>
      <c r="J492" s="22">
        <v>3</v>
      </c>
      <c r="K492" t="s">
        <v>590</v>
      </c>
      <c r="L492" t="s">
        <v>40</v>
      </c>
      <c r="M492">
        <v>0.3940160838722</v>
      </c>
      <c r="N492" t="s">
        <v>2697</v>
      </c>
      <c r="P492" t="s">
        <v>3351</v>
      </c>
      <c r="Q492" t="s">
        <v>170</v>
      </c>
      <c r="R492" t="s">
        <v>1085</v>
      </c>
      <c r="S492" t="s">
        <v>109</v>
      </c>
      <c r="T492" t="s">
        <v>544</v>
      </c>
      <c r="U492" t="s">
        <v>3150</v>
      </c>
    </row>
    <row r="493" spans="1:21">
      <c r="A493" t="s">
        <v>3340</v>
      </c>
      <c r="B493" t="s">
        <v>620</v>
      </c>
      <c r="C493" t="s">
        <v>547</v>
      </c>
      <c r="D493" s="1">
        <v>993.04003749768003</v>
      </c>
      <c r="E493">
        <v>3.5</v>
      </c>
      <c r="F493" s="22"/>
      <c r="G493" s="22">
        <v>43.574734560000003</v>
      </c>
      <c r="H493" s="22"/>
      <c r="I493" s="22"/>
      <c r="J493" s="22">
        <v>3</v>
      </c>
      <c r="K493" t="s">
        <v>590</v>
      </c>
      <c r="N493" t="s">
        <v>2697</v>
      </c>
      <c r="P493" t="s">
        <v>3351</v>
      </c>
      <c r="Q493" t="s">
        <v>170</v>
      </c>
      <c r="R493" t="s">
        <v>1090</v>
      </c>
      <c r="S493" t="s">
        <v>109</v>
      </c>
      <c r="T493" t="s">
        <v>544</v>
      </c>
      <c r="U493" t="s">
        <v>3150</v>
      </c>
    </row>
    <row r="494" spans="1:21">
      <c r="A494" t="s">
        <v>3340</v>
      </c>
      <c r="B494" t="s">
        <v>620</v>
      </c>
      <c r="C494" t="s">
        <v>549</v>
      </c>
      <c r="D494" s="1">
        <v>1109.64173572968</v>
      </c>
      <c r="E494">
        <v>3.5</v>
      </c>
      <c r="F494" s="22"/>
      <c r="G494" s="22"/>
      <c r="H494" s="22">
        <v>43.574734560000003</v>
      </c>
      <c r="I494" s="22"/>
      <c r="J494" s="22">
        <v>3</v>
      </c>
      <c r="K494" t="s">
        <v>590</v>
      </c>
      <c r="N494" t="s">
        <v>2697</v>
      </c>
      <c r="P494" t="s">
        <v>3351</v>
      </c>
      <c r="Q494" t="s">
        <v>170</v>
      </c>
      <c r="R494" t="s">
        <v>1094</v>
      </c>
      <c r="S494" t="s">
        <v>109</v>
      </c>
      <c r="T494" t="s">
        <v>544</v>
      </c>
      <c r="U494" t="s">
        <v>3151</v>
      </c>
    </row>
    <row r="495" spans="1:21">
      <c r="A495" t="s">
        <v>3340</v>
      </c>
      <c r="B495" t="s">
        <v>692</v>
      </c>
      <c r="C495" t="s">
        <v>3332</v>
      </c>
      <c r="D495" s="1">
        <v>3462.6596996532198</v>
      </c>
      <c r="E495">
        <v>6.5</v>
      </c>
      <c r="F495" s="22"/>
      <c r="G495" s="22"/>
      <c r="H495" s="22"/>
      <c r="I495" s="22">
        <v>137.78701824000001</v>
      </c>
      <c r="J495" s="22">
        <v>3</v>
      </c>
      <c r="K495" t="s">
        <v>590</v>
      </c>
      <c r="N495" t="s">
        <v>2697</v>
      </c>
      <c r="P495" t="s">
        <v>3352</v>
      </c>
      <c r="Q495" t="s">
        <v>170</v>
      </c>
      <c r="R495" t="s">
        <v>1441</v>
      </c>
      <c r="S495" t="s">
        <v>109</v>
      </c>
      <c r="T495" t="s">
        <v>544</v>
      </c>
      <c r="U495" t="s">
        <v>3203</v>
      </c>
    </row>
    <row r="496" spans="1:21">
      <c r="A496" t="s">
        <v>3340</v>
      </c>
      <c r="B496" t="s">
        <v>692</v>
      </c>
      <c r="C496" t="s">
        <v>542</v>
      </c>
      <c r="D496" s="1">
        <v>930.27901002216004</v>
      </c>
      <c r="E496">
        <v>6.5</v>
      </c>
      <c r="F496" s="22">
        <v>103.79046432</v>
      </c>
      <c r="G496" s="22"/>
      <c r="H496" s="22"/>
      <c r="I496" s="22"/>
      <c r="J496" s="22">
        <v>3</v>
      </c>
      <c r="K496" t="s">
        <v>590</v>
      </c>
      <c r="L496" t="s">
        <v>40</v>
      </c>
      <c r="M496">
        <v>0.3940160838722</v>
      </c>
      <c r="N496" t="s">
        <v>2697</v>
      </c>
      <c r="P496" t="s">
        <v>3352</v>
      </c>
      <c r="Q496" t="s">
        <v>170</v>
      </c>
      <c r="R496" t="s">
        <v>1447</v>
      </c>
      <c r="S496" t="s">
        <v>109</v>
      </c>
      <c r="T496" t="s">
        <v>544</v>
      </c>
      <c r="U496" t="s">
        <v>3206</v>
      </c>
    </row>
    <row r="497" spans="1:21">
      <c r="A497" t="s">
        <v>3340</v>
      </c>
      <c r="B497" t="s">
        <v>692</v>
      </c>
      <c r="C497" t="s">
        <v>547</v>
      </c>
      <c r="D497" s="1">
        <v>2799.2284302845001</v>
      </c>
      <c r="E497">
        <v>6.5</v>
      </c>
      <c r="F497" s="22"/>
      <c r="G497" s="22">
        <v>137.78701824000001</v>
      </c>
      <c r="H497" s="22"/>
      <c r="I497" s="22"/>
      <c r="J497" s="22">
        <v>3</v>
      </c>
      <c r="K497" t="s">
        <v>590</v>
      </c>
      <c r="N497" t="s">
        <v>2697</v>
      </c>
      <c r="P497" t="s">
        <v>3352</v>
      </c>
      <c r="Q497" t="s">
        <v>170</v>
      </c>
      <c r="R497" t="s">
        <v>1448</v>
      </c>
      <c r="S497" t="s">
        <v>109</v>
      </c>
      <c r="T497" t="s">
        <v>544</v>
      </c>
      <c r="U497" t="s">
        <v>3206</v>
      </c>
    </row>
    <row r="498" spans="1:21">
      <c r="A498" t="s">
        <v>3340</v>
      </c>
      <c r="B498" t="s">
        <v>692</v>
      </c>
      <c r="C498" t="s">
        <v>549</v>
      </c>
      <c r="D498" s="1">
        <v>3462.6596996532198</v>
      </c>
      <c r="E498">
        <v>6.5</v>
      </c>
      <c r="F498" s="22"/>
      <c r="G498" s="22"/>
      <c r="H498" s="22">
        <v>137.78701824000001</v>
      </c>
      <c r="I498" s="22"/>
      <c r="J498" s="22">
        <v>3</v>
      </c>
      <c r="K498" t="s">
        <v>590</v>
      </c>
      <c r="N498" t="s">
        <v>2697</v>
      </c>
      <c r="P498" t="s">
        <v>3352</v>
      </c>
      <c r="Q498" t="s">
        <v>170</v>
      </c>
      <c r="R498" t="s">
        <v>1442</v>
      </c>
      <c r="S498" t="s">
        <v>109</v>
      </c>
      <c r="T498" t="s">
        <v>544</v>
      </c>
      <c r="U498" t="s">
        <v>3203</v>
      </c>
    </row>
    <row r="499" spans="1:21">
      <c r="A499" t="s">
        <v>3340</v>
      </c>
      <c r="B499" t="s">
        <v>718</v>
      </c>
      <c r="C499" t="s">
        <v>3332</v>
      </c>
      <c r="D499" s="1">
        <v>2107.5621126901201</v>
      </c>
      <c r="E499">
        <v>7.5</v>
      </c>
      <c r="F499" s="22"/>
      <c r="G499" s="22"/>
      <c r="H499" s="22"/>
      <c r="I499" s="22">
        <v>165.97282632</v>
      </c>
      <c r="J499" s="22">
        <v>3</v>
      </c>
      <c r="K499" t="s">
        <v>590</v>
      </c>
      <c r="N499" t="s">
        <v>2697</v>
      </c>
      <c r="P499" t="s">
        <v>3352</v>
      </c>
      <c r="Q499" t="s">
        <v>170</v>
      </c>
      <c r="R499" t="s">
        <v>1449</v>
      </c>
      <c r="S499" t="s">
        <v>109</v>
      </c>
      <c r="T499" t="s">
        <v>544</v>
      </c>
      <c r="U499" t="s">
        <v>3206</v>
      </c>
    </row>
    <row r="500" spans="1:21">
      <c r="A500" t="s">
        <v>3340</v>
      </c>
      <c r="B500" t="s">
        <v>718</v>
      </c>
      <c r="C500" t="s">
        <v>542</v>
      </c>
      <c r="D500" s="1">
        <v>2.4023026810967999E-3</v>
      </c>
      <c r="E500">
        <v>7.5</v>
      </c>
      <c r="F500" s="22">
        <v>2.3994461976000001E-3</v>
      </c>
      <c r="G500" s="22"/>
      <c r="H500" s="22"/>
      <c r="I500" s="22"/>
      <c r="J500" s="22">
        <v>3</v>
      </c>
      <c r="K500" t="s">
        <v>590</v>
      </c>
      <c r="L500" t="s">
        <v>40</v>
      </c>
      <c r="M500">
        <v>0.3940160838722</v>
      </c>
      <c r="N500" t="s">
        <v>2697</v>
      </c>
      <c r="P500" t="s">
        <v>3352</v>
      </c>
      <c r="Q500" t="s">
        <v>170</v>
      </c>
      <c r="R500" t="s">
        <v>1443</v>
      </c>
      <c r="S500" t="s">
        <v>109</v>
      </c>
      <c r="T500" t="s">
        <v>544</v>
      </c>
      <c r="U500" t="s">
        <v>3203</v>
      </c>
    </row>
    <row r="501" spans="1:21">
      <c r="A501" t="s">
        <v>3340</v>
      </c>
      <c r="B501" t="s">
        <v>718</v>
      </c>
      <c r="C501" t="s">
        <v>547</v>
      </c>
      <c r="D501" s="1">
        <v>1716.71211693852</v>
      </c>
      <c r="E501">
        <v>7.5</v>
      </c>
      <c r="F501" s="22"/>
      <c r="G501" s="22">
        <v>165.97282632</v>
      </c>
      <c r="H501" s="22"/>
      <c r="I501" s="22"/>
      <c r="J501" s="22">
        <v>3</v>
      </c>
      <c r="K501" t="s">
        <v>590</v>
      </c>
      <c r="N501" t="s">
        <v>2697</v>
      </c>
      <c r="P501" t="s">
        <v>3352</v>
      </c>
      <c r="Q501" t="s">
        <v>170</v>
      </c>
      <c r="R501" t="s">
        <v>1450</v>
      </c>
      <c r="S501" t="s">
        <v>109</v>
      </c>
      <c r="T501" t="s">
        <v>544</v>
      </c>
      <c r="U501" t="s">
        <v>3206</v>
      </c>
    </row>
    <row r="502" spans="1:21">
      <c r="A502" t="s">
        <v>3340</v>
      </c>
      <c r="B502" t="s">
        <v>718</v>
      </c>
      <c r="C502" t="s">
        <v>549</v>
      </c>
      <c r="D502" s="1">
        <v>2107.5621126901201</v>
      </c>
      <c r="E502">
        <v>7.5</v>
      </c>
      <c r="F502" s="22"/>
      <c r="G502" s="22"/>
      <c r="H502" s="22">
        <v>165.97282632</v>
      </c>
      <c r="I502" s="22"/>
      <c r="J502" s="22">
        <v>3</v>
      </c>
      <c r="K502" t="s">
        <v>590</v>
      </c>
      <c r="N502" t="s">
        <v>2697</v>
      </c>
      <c r="P502" t="s">
        <v>3352</v>
      </c>
      <c r="Q502" t="s">
        <v>170</v>
      </c>
      <c r="R502" t="s">
        <v>1432</v>
      </c>
      <c r="S502" t="s">
        <v>109</v>
      </c>
      <c r="T502" t="s">
        <v>544</v>
      </c>
      <c r="U502" t="s">
        <v>3202</v>
      </c>
    </row>
    <row r="503" spans="1:21">
      <c r="A503" t="s">
        <v>3340</v>
      </c>
      <c r="B503" t="s">
        <v>744</v>
      </c>
      <c r="C503" t="s">
        <v>3332</v>
      </c>
      <c r="D503" s="1">
        <v>1791.3606249086599</v>
      </c>
      <c r="E503">
        <v>8.5</v>
      </c>
      <c r="F503" s="22"/>
      <c r="G503" s="22"/>
      <c r="H503" s="22"/>
      <c r="I503" s="22">
        <v>102.50908056</v>
      </c>
      <c r="J503" s="22">
        <v>3</v>
      </c>
      <c r="K503" t="s">
        <v>590</v>
      </c>
      <c r="N503" t="s">
        <v>2697</v>
      </c>
      <c r="P503" t="s">
        <v>3352</v>
      </c>
      <c r="Q503" t="s">
        <v>170</v>
      </c>
      <c r="R503" t="s">
        <v>1444</v>
      </c>
      <c r="S503" t="s">
        <v>109</v>
      </c>
      <c r="T503" t="s">
        <v>544</v>
      </c>
      <c r="U503" t="s">
        <v>3203</v>
      </c>
    </row>
    <row r="504" spans="1:21">
      <c r="A504" t="s">
        <v>3340</v>
      </c>
      <c r="B504" t="s">
        <v>744</v>
      </c>
      <c r="C504" t="s">
        <v>542</v>
      </c>
      <c r="D504" s="1">
        <v>1.7971438320000001E-3</v>
      </c>
      <c r="E504">
        <v>8.5</v>
      </c>
      <c r="F504" s="22">
        <v>1.7971438320000001E-3</v>
      </c>
      <c r="G504" s="22"/>
      <c r="H504" s="22"/>
      <c r="I504" s="22"/>
      <c r="J504" s="22">
        <v>3</v>
      </c>
      <c r="K504" t="s">
        <v>590</v>
      </c>
      <c r="L504" t="s">
        <v>40</v>
      </c>
      <c r="M504">
        <v>0.3940160838722</v>
      </c>
      <c r="N504" t="s">
        <v>2697</v>
      </c>
      <c r="P504" t="s">
        <v>3352</v>
      </c>
      <c r="Q504" t="s">
        <v>170</v>
      </c>
      <c r="R504" t="s">
        <v>1451</v>
      </c>
      <c r="S504" t="s">
        <v>109</v>
      </c>
      <c r="T504" t="s">
        <v>544</v>
      </c>
      <c r="U504" t="s">
        <v>3206</v>
      </c>
    </row>
    <row r="505" spans="1:21">
      <c r="A505" t="s">
        <v>3340</v>
      </c>
      <c r="B505" t="s">
        <v>744</v>
      </c>
      <c r="C505" t="s">
        <v>547</v>
      </c>
      <c r="D505" s="1">
        <v>1340.8873316750601</v>
      </c>
      <c r="E505">
        <v>8.5</v>
      </c>
      <c r="F505" s="22"/>
      <c r="G505" s="22">
        <v>102.50908056</v>
      </c>
      <c r="H505" s="22"/>
      <c r="I505" s="22"/>
      <c r="J505" s="22">
        <v>3</v>
      </c>
      <c r="K505" t="s">
        <v>590</v>
      </c>
      <c r="N505" t="s">
        <v>2697</v>
      </c>
      <c r="P505" t="s">
        <v>3352</v>
      </c>
      <c r="Q505" t="s">
        <v>170</v>
      </c>
      <c r="R505" t="s">
        <v>1057</v>
      </c>
      <c r="S505" t="s">
        <v>109</v>
      </c>
      <c r="T505" t="s">
        <v>544</v>
      </c>
      <c r="U505" t="s">
        <v>3158</v>
      </c>
    </row>
    <row r="506" spans="1:21">
      <c r="A506" t="s">
        <v>3340</v>
      </c>
      <c r="B506" t="s">
        <v>744</v>
      </c>
      <c r="C506" t="s">
        <v>549</v>
      </c>
      <c r="D506" s="1">
        <v>1791.3606249086599</v>
      </c>
      <c r="E506">
        <v>8.5</v>
      </c>
      <c r="F506" s="22"/>
      <c r="G506" s="22"/>
      <c r="H506" s="22">
        <v>102.50908056</v>
      </c>
      <c r="I506" s="22"/>
      <c r="J506" s="22">
        <v>3</v>
      </c>
      <c r="K506" t="s">
        <v>590</v>
      </c>
      <c r="N506" t="s">
        <v>2697</v>
      </c>
      <c r="P506" t="s">
        <v>3352</v>
      </c>
      <c r="Q506" t="s">
        <v>170</v>
      </c>
      <c r="R506" t="s">
        <v>1452</v>
      </c>
      <c r="S506" t="s">
        <v>109</v>
      </c>
      <c r="T506" t="s">
        <v>544</v>
      </c>
      <c r="U506" t="s">
        <v>3206</v>
      </c>
    </row>
    <row r="507" spans="1:21">
      <c r="A507" t="s">
        <v>3340</v>
      </c>
      <c r="B507" t="s">
        <v>768</v>
      </c>
      <c r="C507" t="s">
        <v>3332</v>
      </c>
      <c r="D507" s="1">
        <v>5291.6537082672003</v>
      </c>
      <c r="E507">
        <v>9.5</v>
      </c>
      <c r="F507" s="22"/>
      <c r="G507" s="22"/>
      <c r="H507" s="22"/>
      <c r="I507" s="22">
        <v>374.86505663999998</v>
      </c>
      <c r="J507" s="22">
        <v>3</v>
      </c>
      <c r="K507" t="s">
        <v>590</v>
      </c>
      <c r="N507" t="s">
        <v>2697</v>
      </c>
      <c r="P507" t="s">
        <v>3352</v>
      </c>
      <c r="Q507" t="s">
        <v>170</v>
      </c>
      <c r="R507" t="s">
        <v>1062</v>
      </c>
      <c r="S507" t="s">
        <v>109</v>
      </c>
      <c r="T507" t="s">
        <v>544</v>
      </c>
      <c r="U507" t="s">
        <v>3158</v>
      </c>
    </row>
    <row r="508" spans="1:21">
      <c r="A508" t="s">
        <v>3340</v>
      </c>
      <c r="B508" t="s">
        <v>768</v>
      </c>
      <c r="C508" t="s">
        <v>547</v>
      </c>
      <c r="D508" s="1">
        <v>5269.8220029311997</v>
      </c>
      <c r="E508">
        <v>9.5</v>
      </c>
      <c r="F508" s="22"/>
      <c r="G508" s="22">
        <v>374.86505663999998</v>
      </c>
      <c r="H508" s="22"/>
      <c r="I508" s="22"/>
      <c r="J508" s="22">
        <v>3</v>
      </c>
      <c r="K508" t="s">
        <v>590</v>
      </c>
      <c r="N508" t="s">
        <v>2697</v>
      </c>
      <c r="P508" t="s">
        <v>3352</v>
      </c>
      <c r="Q508" t="s">
        <v>170</v>
      </c>
      <c r="R508" t="s">
        <v>1445</v>
      </c>
      <c r="S508" t="s">
        <v>109</v>
      </c>
      <c r="T508" t="s">
        <v>544</v>
      </c>
      <c r="U508" t="s">
        <v>3203</v>
      </c>
    </row>
    <row r="509" spans="1:21">
      <c r="A509" t="s">
        <v>3340</v>
      </c>
      <c r="B509" t="s">
        <v>768</v>
      </c>
      <c r="C509" t="s">
        <v>549</v>
      </c>
      <c r="D509" s="1">
        <v>5291.6537082672003</v>
      </c>
      <c r="E509">
        <v>9.5</v>
      </c>
      <c r="F509" s="22"/>
      <c r="G509" s="22"/>
      <c r="H509" s="22">
        <v>374.86505663999998</v>
      </c>
      <c r="I509" s="22"/>
      <c r="J509" s="22">
        <v>3</v>
      </c>
      <c r="K509" t="s">
        <v>590</v>
      </c>
      <c r="N509" t="s">
        <v>2697</v>
      </c>
      <c r="P509" t="s">
        <v>3352</v>
      </c>
      <c r="Q509" t="s">
        <v>170</v>
      </c>
      <c r="R509" t="s">
        <v>1069</v>
      </c>
      <c r="S509" t="s">
        <v>109</v>
      </c>
      <c r="T509" t="s">
        <v>544</v>
      </c>
      <c r="U509" t="s">
        <v>3158</v>
      </c>
    </row>
    <row r="510" spans="1:21">
      <c r="A510" t="s">
        <v>3340</v>
      </c>
      <c r="B510" t="s">
        <v>774</v>
      </c>
      <c r="C510" t="s">
        <v>3332</v>
      </c>
      <c r="D510" s="1">
        <v>998.21878380120802</v>
      </c>
      <c r="E510">
        <v>10.5</v>
      </c>
      <c r="F510" s="22"/>
      <c r="G510" s="22"/>
      <c r="H510" s="22"/>
      <c r="I510" s="22">
        <v>100.81977311999999</v>
      </c>
      <c r="J510" s="22">
        <v>3</v>
      </c>
      <c r="K510" t="s">
        <v>590</v>
      </c>
      <c r="N510" t="s">
        <v>2697</v>
      </c>
      <c r="P510" t="s">
        <v>3352</v>
      </c>
      <c r="Q510" t="s">
        <v>170</v>
      </c>
      <c r="R510" t="s">
        <v>1453</v>
      </c>
      <c r="S510" t="s">
        <v>109</v>
      </c>
      <c r="T510" t="s">
        <v>544</v>
      </c>
      <c r="U510" t="s">
        <v>3206</v>
      </c>
    </row>
    <row r="511" spans="1:21">
      <c r="A511" t="s">
        <v>3340</v>
      </c>
      <c r="B511" t="s">
        <v>774</v>
      </c>
      <c r="C511" t="s">
        <v>542</v>
      </c>
      <c r="D511" s="1">
        <v>6.4270870199999998E-6</v>
      </c>
      <c r="E511">
        <v>10.5</v>
      </c>
      <c r="F511" s="22">
        <v>1.4282415599999999E-6</v>
      </c>
      <c r="G511" s="22"/>
      <c r="H511" s="22"/>
      <c r="I511" s="22"/>
      <c r="J511" s="22">
        <v>3</v>
      </c>
      <c r="K511" t="s">
        <v>590</v>
      </c>
      <c r="L511" t="s">
        <v>40</v>
      </c>
      <c r="M511">
        <v>0.3940160838722</v>
      </c>
      <c r="N511" t="s">
        <v>2697</v>
      </c>
      <c r="P511" t="s">
        <v>3352</v>
      </c>
      <c r="Q511" t="s">
        <v>170</v>
      </c>
      <c r="R511" t="s">
        <v>1454</v>
      </c>
      <c r="S511" t="s">
        <v>109</v>
      </c>
      <c r="T511" t="s">
        <v>544</v>
      </c>
      <c r="U511" t="s">
        <v>3206</v>
      </c>
    </row>
    <row r="512" spans="1:21">
      <c r="A512" t="s">
        <v>3340</v>
      </c>
      <c r="B512" t="s">
        <v>774</v>
      </c>
      <c r="C512" t="s">
        <v>547</v>
      </c>
      <c r="D512" s="1">
        <v>998.21878380120802</v>
      </c>
      <c r="E512">
        <v>10.5</v>
      </c>
      <c r="F512" s="22"/>
      <c r="G512" s="22">
        <v>100.81977311999999</v>
      </c>
      <c r="H512" s="22"/>
      <c r="I512" s="22"/>
      <c r="J512" s="22">
        <v>3</v>
      </c>
      <c r="K512" t="s">
        <v>590</v>
      </c>
      <c r="N512" t="s">
        <v>2697</v>
      </c>
      <c r="P512" t="s">
        <v>3352</v>
      </c>
      <c r="Q512" t="s">
        <v>170</v>
      </c>
      <c r="R512" t="s">
        <v>1455</v>
      </c>
      <c r="S512" t="s">
        <v>109</v>
      </c>
      <c r="T512" t="s">
        <v>544</v>
      </c>
      <c r="U512" t="s">
        <v>3206</v>
      </c>
    </row>
    <row r="513" spans="1:21">
      <c r="A513" t="s">
        <v>3340</v>
      </c>
      <c r="B513" t="s">
        <v>774</v>
      </c>
      <c r="C513" t="s">
        <v>549</v>
      </c>
      <c r="D513" s="1">
        <v>998.21878380120802</v>
      </c>
      <c r="E513">
        <v>10.5</v>
      </c>
      <c r="F513" s="22"/>
      <c r="G513" s="22"/>
      <c r="H513" s="22">
        <v>100.81977311999999</v>
      </c>
      <c r="I513" s="22"/>
      <c r="J513" s="22">
        <v>3</v>
      </c>
      <c r="K513" t="s">
        <v>590</v>
      </c>
      <c r="N513" t="s">
        <v>2697</v>
      </c>
      <c r="P513" t="s">
        <v>3352</v>
      </c>
      <c r="Q513" t="s">
        <v>170</v>
      </c>
      <c r="R513" t="s">
        <v>1086</v>
      </c>
      <c r="S513" t="s">
        <v>109</v>
      </c>
      <c r="T513" t="s">
        <v>544</v>
      </c>
      <c r="U513" t="s">
        <v>3158</v>
      </c>
    </row>
    <row r="514" spans="1:21">
      <c r="A514" t="s">
        <v>3340</v>
      </c>
      <c r="B514" t="s">
        <v>783</v>
      </c>
      <c r="C514" t="s">
        <v>3332</v>
      </c>
      <c r="D514" s="1">
        <v>1949.9088962904</v>
      </c>
      <c r="E514">
        <v>13.5</v>
      </c>
      <c r="F514" s="22"/>
      <c r="G514" s="22"/>
      <c r="H514" s="22"/>
      <c r="I514" s="22">
        <v>135.92396832</v>
      </c>
      <c r="J514" s="22">
        <v>3</v>
      </c>
      <c r="K514" t="s">
        <v>590</v>
      </c>
      <c r="N514" t="s">
        <v>2697</v>
      </c>
      <c r="P514" t="s">
        <v>3352</v>
      </c>
      <c r="Q514" t="s">
        <v>170</v>
      </c>
      <c r="R514" t="s">
        <v>1446</v>
      </c>
      <c r="S514" t="s">
        <v>109</v>
      </c>
      <c r="T514" t="s">
        <v>544</v>
      </c>
      <c r="U514" t="s">
        <v>3203</v>
      </c>
    </row>
    <row r="515" spans="1:21">
      <c r="A515" t="s">
        <v>3340</v>
      </c>
      <c r="B515" t="s">
        <v>783</v>
      </c>
      <c r="C515" t="s">
        <v>547</v>
      </c>
      <c r="D515" s="1">
        <v>1949.9088962904</v>
      </c>
      <c r="E515">
        <v>13.5</v>
      </c>
      <c r="F515" s="22"/>
      <c r="G515" s="22">
        <v>135.92396832</v>
      </c>
      <c r="H515" s="22"/>
      <c r="I515" s="22"/>
      <c r="J515" s="22">
        <v>3</v>
      </c>
      <c r="K515" t="s">
        <v>590</v>
      </c>
      <c r="N515" t="s">
        <v>2697</v>
      </c>
      <c r="P515" t="s">
        <v>3352</v>
      </c>
      <c r="Q515" t="s">
        <v>170</v>
      </c>
      <c r="R515" t="s">
        <v>1456</v>
      </c>
      <c r="S515" t="s">
        <v>109</v>
      </c>
      <c r="T515" t="s">
        <v>544</v>
      </c>
      <c r="U515" t="s">
        <v>3206</v>
      </c>
    </row>
    <row r="516" spans="1:21">
      <c r="A516" t="s">
        <v>3340</v>
      </c>
      <c r="B516" t="s">
        <v>783</v>
      </c>
      <c r="C516" t="s">
        <v>549</v>
      </c>
      <c r="D516" s="1">
        <v>1949.9088962904</v>
      </c>
      <c r="E516">
        <v>13.5</v>
      </c>
      <c r="F516" s="22"/>
      <c r="G516" s="22"/>
      <c r="H516" s="22">
        <v>135.92396832</v>
      </c>
      <c r="I516" s="22"/>
      <c r="J516" s="22">
        <v>3</v>
      </c>
      <c r="K516" t="s">
        <v>590</v>
      </c>
      <c r="N516" t="s">
        <v>2697</v>
      </c>
      <c r="P516" t="s">
        <v>3352</v>
      </c>
      <c r="Q516" t="s">
        <v>170</v>
      </c>
      <c r="R516" t="s">
        <v>1381</v>
      </c>
      <c r="S516" t="s">
        <v>109</v>
      </c>
      <c r="T516" t="s">
        <v>544</v>
      </c>
      <c r="U516" t="s">
        <v>3207</v>
      </c>
    </row>
    <row r="517" spans="1:21">
      <c r="A517" t="s">
        <v>3340</v>
      </c>
      <c r="B517" t="s">
        <v>645</v>
      </c>
      <c r="C517" t="s">
        <v>3332</v>
      </c>
      <c r="D517" s="1">
        <v>2621.7945094391998</v>
      </c>
      <c r="E517">
        <v>4.5</v>
      </c>
      <c r="F517" s="22"/>
      <c r="G517" s="22"/>
      <c r="H517" s="22"/>
      <c r="I517" s="22">
        <v>96.997853039999995</v>
      </c>
      <c r="J517" s="22">
        <v>3</v>
      </c>
      <c r="K517" t="s">
        <v>592</v>
      </c>
      <c r="N517" t="s">
        <v>2698</v>
      </c>
      <c r="P517" t="s">
        <v>3352</v>
      </c>
      <c r="Q517" t="s">
        <v>170</v>
      </c>
      <c r="R517" t="s">
        <v>1380</v>
      </c>
      <c r="S517" t="s">
        <v>109</v>
      </c>
      <c r="T517" t="s">
        <v>544</v>
      </c>
      <c r="U517" t="s">
        <v>3208</v>
      </c>
    </row>
    <row r="518" spans="1:21">
      <c r="A518" t="s">
        <v>3340</v>
      </c>
      <c r="B518" t="s">
        <v>645</v>
      </c>
      <c r="C518" t="s">
        <v>542</v>
      </c>
      <c r="D518" s="1">
        <v>12.615949776000001</v>
      </c>
      <c r="E518">
        <v>4.5</v>
      </c>
      <c r="F518" s="22">
        <v>12.615949776000001</v>
      </c>
      <c r="G518" s="22"/>
      <c r="H518" s="22"/>
      <c r="I518" s="22"/>
      <c r="J518" s="22">
        <v>3</v>
      </c>
      <c r="K518" t="s">
        <v>592</v>
      </c>
      <c r="M518">
        <v>0</v>
      </c>
      <c r="N518" t="s">
        <v>2698</v>
      </c>
      <c r="P518" t="s">
        <v>3352</v>
      </c>
      <c r="Q518" t="s">
        <v>170</v>
      </c>
      <c r="R518" t="s">
        <v>1097</v>
      </c>
      <c r="S518" t="s">
        <v>109</v>
      </c>
      <c r="T518" t="s">
        <v>544</v>
      </c>
      <c r="U518" t="s">
        <v>3159</v>
      </c>
    </row>
    <row r="519" spans="1:21">
      <c r="A519" t="s">
        <v>3340</v>
      </c>
      <c r="B519" t="s">
        <v>645</v>
      </c>
      <c r="C519" t="s">
        <v>547</v>
      </c>
      <c r="D519" s="1">
        <v>2431.4152623119999</v>
      </c>
      <c r="E519">
        <v>4.5</v>
      </c>
      <c r="F519" s="22"/>
      <c r="G519" s="22">
        <v>96.997853039999995</v>
      </c>
      <c r="H519" s="22"/>
      <c r="I519" s="22"/>
      <c r="J519" s="22">
        <v>3</v>
      </c>
      <c r="K519" t="s">
        <v>592</v>
      </c>
      <c r="N519" t="s">
        <v>2698</v>
      </c>
      <c r="P519" t="s">
        <v>3352</v>
      </c>
      <c r="Q519" t="s">
        <v>170</v>
      </c>
      <c r="R519" t="s">
        <v>1098</v>
      </c>
      <c r="S519" t="s">
        <v>109</v>
      </c>
      <c r="T519" t="s">
        <v>544</v>
      </c>
      <c r="U519" t="s">
        <v>3158</v>
      </c>
    </row>
    <row r="520" spans="1:21">
      <c r="A520" t="s">
        <v>3340</v>
      </c>
      <c r="B520" t="s">
        <v>645</v>
      </c>
      <c r="C520" t="s">
        <v>549</v>
      </c>
      <c r="D520" s="1">
        <v>2621.2697434704</v>
      </c>
      <c r="E520">
        <v>4.5</v>
      </c>
      <c r="F520" s="22"/>
      <c r="G520" s="22"/>
      <c r="H520" s="22">
        <v>96.997853039999995</v>
      </c>
      <c r="I520" s="22"/>
      <c r="J520" s="22">
        <v>3</v>
      </c>
      <c r="K520" t="s">
        <v>592</v>
      </c>
      <c r="N520" t="s">
        <v>2698</v>
      </c>
      <c r="P520" t="s">
        <v>2751</v>
      </c>
      <c r="Q520" t="s">
        <v>170</v>
      </c>
      <c r="R520" t="s">
        <v>1051</v>
      </c>
      <c r="S520" t="s">
        <v>109</v>
      </c>
      <c r="T520" t="s">
        <v>544</v>
      </c>
      <c r="U520" t="s">
        <v>3156</v>
      </c>
    </row>
    <row r="521" spans="1:21">
      <c r="A521" t="s">
        <v>3340</v>
      </c>
      <c r="B521" t="s">
        <v>747</v>
      </c>
      <c r="C521" t="s">
        <v>3332</v>
      </c>
      <c r="D521" s="1">
        <v>1886.2960206263999</v>
      </c>
      <c r="E521">
        <v>8.5</v>
      </c>
      <c r="F521" s="22"/>
      <c r="G521" s="22"/>
      <c r="H521" s="22"/>
      <c r="I521" s="22">
        <v>64.264671840000005</v>
      </c>
      <c r="J521" s="22">
        <v>3</v>
      </c>
      <c r="K521" t="s">
        <v>592</v>
      </c>
      <c r="N521" t="s">
        <v>2698</v>
      </c>
      <c r="P521" t="s">
        <v>2751</v>
      </c>
      <c r="Q521" t="s">
        <v>170</v>
      </c>
      <c r="R521" t="s">
        <v>1065</v>
      </c>
      <c r="S521" t="s">
        <v>109</v>
      </c>
      <c r="T521" t="s">
        <v>544</v>
      </c>
      <c r="U521" t="s">
        <v>3156</v>
      </c>
    </row>
    <row r="522" spans="1:21">
      <c r="A522" t="s">
        <v>3340</v>
      </c>
      <c r="B522" t="s">
        <v>747</v>
      </c>
      <c r="C522" t="s">
        <v>547</v>
      </c>
      <c r="D522" s="1">
        <v>1106.7525418104001</v>
      </c>
      <c r="E522">
        <v>8.5</v>
      </c>
      <c r="F522" s="22"/>
      <c r="G522" s="22">
        <v>64.264671840000005</v>
      </c>
      <c r="H522" s="22"/>
      <c r="I522" s="22"/>
      <c r="J522" s="22">
        <v>3</v>
      </c>
      <c r="K522" t="s">
        <v>592</v>
      </c>
      <c r="N522" t="s">
        <v>2698</v>
      </c>
      <c r="P522" t="s">
        <v>2751</v>
      </c>
      <c r="Q522" t="s">
        <v>170</v>
      </c>
      <c r="R522" t="s">
        <v>1071</v>
      </c>
      <c r="S522" t="s">
        <v>109</v>
      </c>
      <c r="T522" t="s">
        <v>544</v>
      </c>
      <c r="U522" t="s">
        <v>3156</v>
      </c>
    </row>
    <row r="523" spans="1:21">
      <c r="A523" t="s">
        <v>3340</v>
      </c>
      <c r="B523" t="s">
        <v>747</v>
      </c>
      <c r="C523" t="s">
        <v>549</v>
      </c>
      <c r="D523" s="1">
        <v>1874.7577565304</v>
      </c>
      <c r="E523">
        <v>8.5</v>
      </c>
      <c r="F523" s="22"/>
      <c r="G523" s="22"/>
      <c r="H523" s="22">
        <v>64.264671840000005</v>
      </c>
      <c r="I523" s="22"/>
      <c r="J523" s="22">
        <v>3</v>
      </c>
      <c r="K523" t="s">
        <v>592</v>
      </c>
      <c r="N523" t="s">
        <v>2698</v>
      </c>
      <c r="P523" t="s">
        <v>2751</v>
      </c>
      <c r="Q523" t="s">
        <v>170</v>
      </c>
      <c r="R523" t="s">
        <v>1075</v>
      </c>
      <c r="S523" t="s">
        <v>109</v>
      </c>
      <c r="T523" t="s">
        <v>544</v>
      </c>
      <c r="U523" t="s">
        <v>3156</v>
      </c>
    </row>
    <row r="524" spans="1:21">
      <c r="A524" t="s">
        <v>3340</v>
      </c>
      <c r="B524" t="s">
        <v>769</v>
      </c>
      <c r="C524" t="s">
        <v>3332</v>
      </c>
      <c r="D524" s="1">
        <v>955.3748879016</v>
      </c>
      <c r="E524">
        <v>9.5</v>
      </c>
      <c r="F524" s="22"/>
      <c r="G524" s="22"/>
      <c r="H524" s="22"/>
      <c r="I524" s="22">
        <v>53.450662559999998</v>
      </c>
      <c r="J524" s="22">
        <v>3</v>
      </c>
      <c r="K524" t="s">
        <v>592</v>
      </c>
      <c r="N524" t="s">
        <v>2698</v>
      </c>
      <c r="P524" t="s">
        <v>2751</v>
      </c>
      <c r="Q524" t="s">
        <v>170</v>
      </c>
      <c r="R524" t="s">
        <v>1089</v>
      </c>
      <c r="S524" t="s">
        <v>109</v>
      </c>
      <c r="T524" t="s">
        <v>544</v>
      </c>
      <c r="U524" t="s">
        <v>3156</v>
      </c>
    </row>
    <row r="525" spans="1:21">
      <c r="A525" t="s">
        <v>3340</v>
      </c>
      <c r="B525" t="s">
        <v>769</v>
      </c>
      <c r="C525" t="s">
        <v>547</v>
      </c>
      <c r="D525" s="1">
        <v>533.2125749544</v>
      </c>
      <c r="E525">
        <v>9.5</v>
      </c>
      <c r="F525" s="22"/>
      <c r="G525" s="22">
        <v>53.240370480000003</v>
      </c>
      <c r="H525" s="22"/>
      <c r="I525" s="22"/>
      <c r="J525" s="22">
        <v>3</v>
      </c>
      <c r="K525" t="s">
        <v>592</v>
      </c>
      <c r="N525" t="s">
        <v>2698</v>
      </c>
      <c r="P525" t="s">
        <v>2750</v>
      </c>
      <c r="Q525" t="s">
        <v>170</v>
      </c>
      <c r="R525" t="s">
        <v>1034</v>
      </c>
      <c r="S525" t="s">
        <v>109</v>
      </c>
      <c r="T525" t="s">
        <v>544</v>
      </c>
      <c r="U525" t="s">
        <v>3152</v>
      </c>
    </row>
    <row r="526" spans="1:21">
      <c r="A526" t="s">
        <v>3340</v>
      </c>
      <c r="B526" t="s">
        <v>769</v>
      </c>
      <c r="C526" t="s">
        <v>549</v>
      </c>
      <c r="D526" s="1">
        <v>953.59451732160005</v>
      </c>
      <c r="E526">
        <v>9.5</v>
      </c>
      <c r="F526" s="22"/>
      <c r="G526" s="22"/>
      <c r="H526" s="22">
        <v>53.450662559999998</v>
      </c>
      <c r="I526" s="22"/>
      <c r="J526" s="22">
        <v>3</v>
      </c>
      <c r="K526" t="s">
        <v>592</v>
      </c>
      <c r="N526" t="s">
        <v>2698</v>
      </c>
      <c r="P526" t="s">
        <v>2750</v>
      </c>
      <c r="Q526" t="s">
        <v>170</v>
      </c>
      <c r="R526" t="s">
        <v>1039</v>
      </c>
      <c r="S526" t="s">
        <v>109</v>
      </c>
      <c r="T526" t="s">
        <v>544</v>
      </c>
      <c r="U526" t="s">
        <v>3152</v>
      </c>
    </row>
    <row r="527" spans="1:21">
      <c r="A527" t="s">
        <v>3340</v>
      </c>
      <c r="B527" t="s">
        <v>775</v>
      </c>
      <c r="C527" t="s">
        <v>3332</v>
      </c>
      <c r="D527" s="1">
        <v>4982.9553718103998</v>
      </c>
      <c r="E527">
        <v>10.5</v>
      </c>
      <c r="F527" s="22"/>
      <c r="G527" s="22"/>
      <c r="H527" s="22"/>
      <c r="I527" s="22">
        <v>203.2510068</v>
      </c>
      <c r="J527" s="22">
        <v>3</v>
      </c>
      <c r="K527" t="s">
        <v>592</v>
      </c>
      <c r="N527" t="s">
        <v>2698</v>
      </c>
      <c r="P527" t="s">
        <v>2750</v>
      </c>
      <c r="Q527" t="s">
        <v>170</v>
      </c>
      <c r="R527" t="s">
        <v>1045</v>
      </c>
      <c r="S527" t="s">
        <v>109</v>
      </c>
      <c r="T527" t="s">
        <v>544</v>
      </c>
      <c r="U527" t="s">
        <v>3152</v>
      </c>
    </row>
    <row r="528" spans="1:21">
      <c r="A528" t="s">
        <v>3340</v>
      </c>
      <c r="B528" t="s">
        <v>775</v>
      </c>
      <c r="C528" t="s">
        <v>547</v>
      </c>
      <c r="D528" s="1">
        <v>3354.4194830184001</v>
      </c>
      <c r="E528">
        <v>10.5</v>
      </c>
      <c r="F528" s="22"/>
      <c r="G528" s="22">
        <v>203.2510068</v>
      </c>
      <c r="H528" s="22"/>
      <c r="I528" s="22"/>
      <c r="J528" s="22">
        <v>3</v>
      </c>
      <c r="K528" t="s">
        <v>592</v>
      </c>
      <c r="N528" t="s">
        <v>2698</v>
      </c>
      <c r="P528" t="s">
        <v>2750</v>
      </c>
      <c r="Q528" t="s">
        <v>170</v>
      </c>
      <c r="R528" t="s">
        <v>1063</v>
      </c>
      <c r="S528" t="s">
        <v>109</v>
      </c>
      <c r="T528" t="s">
        <v>544</v>
      </c>
      <c r="U528" t="s">
        <v>3152</v>
      </c>
    </row>
    <row r="529" spans="1:21">
      <c r="A529" t="s">
        <v>3340</v>
      </c>
      <c r="B529" t="s">
        <v>775</v>
      </c>
      <c r="C529" t="s">
        <v>549</v>
      </c>
      <c r="D529" s="1">
        <v>4973.5053898344004</v>
      </c>
      <c r="E529">
        <v>10.5</v>
      </c>
      <c r="F529" s="22"/>
      <c r="G529" s="22"/>
      <c r="H529" s="22">
        <v>203.2510068</v>
      </c>
      <c r="I529" s="22"/>
      <c r="J529" s="22">
        <v>3</v>
      </c>
      <c r="K529" t="s">
        <v>592</v>
      </c>
      <c r="N529" t="s">
        <v>2698</v>
      </c>
      <c r="P529" t="s">
        <v>2750</v>
      </c>
      <c r="Q529" t="s">
        <v>170</v>
      </c>
      <c r="R529" t="s">
        <v>1087</v>
      </c>
      <c r="S529" t="s">
        <v>109</v>
      </c>
      <c r="T529" t="s">
        <v>544</v>
      </c>
      <c r="U529" t="s">
        <v>3152</v>
      </c>
    </row>
    <row r="530" spans="1:21">
      <c r="A530" t="s">
        <v>3340</v>
      </c>
      <c r="B530" t="s">
        <v>781</v>
      </c>
      <c r="C530" t="s">
        <v>3332</v>
      </c>
      <c r="D530" s="1">
        <v>1083.3219182676</v>
      </c>
      <c r="E530">
        <v>12.5</v>
      </c>
      <c r="F530" s="22"/>
      <c r="G530" s="22"/>
      <c r="H530" s="22"/>
      <c r="I530" s="22">
        <v>47.757289919999998</v>
      </c>
      <c r="J530" s="22">
        <v>3</v>
      </c>
      <c r="K530" t="s">
        <v>592</v>
      </c>
      <c r="N530" t="s">
        <v>2698</v>
      </c>
      <c r="P530" t="s">
        <v>202</v>
      </c>
      <c r="Q530" t="s">
        <v>170</v>
      </c>
      <c r="R530" t="s">
        <v>1104</v>
      </c>
      <c r="S530" t="s">
        <v>109</v>
      </c>
      <c r="T530" t="s">
        <v>544</v>
      </c>
      <c r="U530" t="s">
        <v>3160</v>
      </c>
    </row>
    <row r="531" spans="1:21">
      <c r="A531" t="s">
        <v>3340</v>
      </c>
      <c r="B531" t="s">
        <v>781</v>
      </c>
      <c r="C531" t="s">
        <v>547</v>
      </c>
      <c r="D531" s="1">
        <v>922.2750592008</v>
      </c>
      <c r="E531">
        <v>12.5</v>
      </c>
      <c r="F531" s="22"/>
      <c r="G531" s="22">
        <v>47.757289919999998</v>
      </c>
      <c r="H531" s="22"/>
      <c r="I531" s="22"/>
      <c r="J531" s="22">
        <v>3</v>
      </c>
      <c r="K531" t="s">
        <v>592</v>
      </c>
      <c r="N531" t="s">
        <v>2698</v>
      </c>
      <c r="P531" t="s">
        <v>202</v>
      </c>
      <c r="Q531" t="s">
        <v>170</v>
      </c>
      <c r="R531" t="s">
        <v>1105</v>
      </c>
      <c r="S531" t="s">
        <v>109</v>
      </c>
      <c r="T531" t="s">
        <v>544</v>
      </c>
      <c r="U531" t="s">
        <v>3160</v>
      </c>
    </row>
    <row r="532" spans="1:21">
      <c r="A532" t="s">
        <v>3340</v>
      </c>
      <c r="B532" t="s">
        <v>781</v>
      </c>
      <c r="C532" t="s">
        <v>549</v>
      </c>
      <c r="D532" s="1">
        <v>1083.3219182676</v>
      </c>
      <c r="E532">
        <v>12.5</v>
      </c>
      <c r="F532" s="22"/>
      <c r="G532" s="22"/>
      <c r="H532" s="22">
        <v>47.757289919999998</v>
      </c>
      <c r="I532" s="22"/>
      <c r="J532" s="22">
        <v>3</v>
      </c>
      <c r="K532" t="s">
        <v>592</v>
      </c>
      <c r="N532" t="s">
        <v>2698</v>
      </c>
      <c r="P532" t="s">
        <v>202</v>
      </c>
      <c r="Q532" t="s">
        <v>170</v>
      </c>
      <c r="R532" t="s">
        <v>1106</v>
      </c>
      <c r="S532" t="s">
        <v>109</v>
      </c>
      <c r="T532" t="s">
        <v>544</v>
      </c>
      <c r="U532" t="s">
        <v>3160</v>
      </c>
    </row>
    <row r="533" spans="1:21">
      <c r="A533" t="s">
        <v>3340</v>
      </c>
      <c r="B533" t="s">
        <v>784</v>
      </c>
      <c r="C533" t="s">
        <v>3332</v>
      </c>
      <c r="D533" s="1">
        <v>1089.9869451806401</v>
      </c>
      <c r="E533">
        <v>13.5</v>
      </c>
      <c r="F533" s="22"/>
      <c r="G533" s="22"/>
      <c r="H533" s="22"/>
      <c r="I533" s="22">
        <v>57.868642559999998</v>
      </c>
      <c r="J533" s="22">
        <v>3</v>
      </c>
      <c r="K533" t="s">
        <v>592</v>
      </c>
      <c r="N533" t="s">
        <v>2698</v>
      </c>
      <c r="P533" t="s">
        <v>202</v>
      </c>
      <c r="Q533" t="s">
        <v>170</v>
      </c>
      <c r="R533" t="s">
        <v>1107</v>
      </c>
      <c r="S533" t="s">
        <v>109</v>
      </c>
      <c r="T533" t="s">
        <v>544</v>
      </c>
      <c r="U533" t="s">
        <v>3160</v>
      </c>
    </row>
    <row r="534" spans="1:21">
      <c r="A534" t="s">
        <v>3340</v>
      </c>
      <c r="B534" t="s">
        <v>784</v>
      </c>
      <c r="C534" t="s">
        <v>547</v>
      </c>
      <c r="D534" s="1">
        <v>1085.7732417239999</v>
      </c>
      <c r="E534">
        <v>13.5</v>
      </c>
      <c r="F534" s="22"/>
      <c r="G534" s="22">
        <v>57.868642559999998</v>
      </c>
      <c r="H534" s="22"/>
      <c r="I534" s="22"/>
      <c r="J534" s="22">
        <v>3</v>
      </c>
      <c r="K534" t="s">
        <v>592</v>
      </c>
      <c r="N534" t="s">
        <v>2698</v>
      </c>
      <c r="P534" t="s">
        <v>202</v>
      </c>
      <c r="Q534" t="s">
        <v>170</v>
      </c>
      <c r="R534" t="s">
        <v>1108</v>
      </c>
      <c r="S534" t="s">
        <v>109</v>
      </c>
      <c r="T534" t="s">
        <v>544</v>
      </c>
      <c r="U534" t="s">
        <v>3160</v>
      </c>
    </row>
    <row r="535" spans="1:21">
      <c r="A535" t="s">
        <v>3340</v>
      </c>
      <c r="B535" t="s">
        <v>784</v>
      </c>
      <c r="C535" t="s">
        <v>549</v>
      </c>
      <c r="D535" s="1">
        <v>1089.9869451806401</v>
      </c>
      <c r="E535">
        <v>13.5</v>
      </c>
      <c r="F535" s="22"/>
      <c r="G535" s="22"/>
      <c r="H535" s="22">
        <v>57.868642559999998</v>
      </c>
      <c r="I535" s="22"/>
      <c r="J535" s="22">
        <v>3</v>
      </c>
      <c r="K535" t="s">
        <v>592</v>
      </c>
      <c r="N535" t="s">
        <v>2698</v>
      </c>
      <c r="P535" t="s">
        <v>202</v>
      </c>
      <c r="Q535" t="s">
        <v>170</v>
      </c>
      <c r="R535" t="s">
        <v>1109</v>
      </c>
      <c r="S535" t="s">
        <v>109</v>
      </c>
      <c r="T535" t="s">
        <v>544</v>
      </c>
      <c r="U535" t="s">
        <v>3160</v>
      </c>
    </row>
    <row r="536" spans="1:21">
      <c r="A536" t="s">
        <v>3340</v>
      </c>
      <c r="B536" t="s">
        <v>785</v>
      </c>
      <c r="C536" t="s">
        <v>3332</v>
      </c>
      <c r="D536" s="1">
        <v>729.26961663021598</v>
      </c>
      <c r="E536">
        <v>14.5</v>
      </c>
      <c r="F536" s="22"/>
      <c r="G536" s="22"/>
      <c r="H536" s="22"/>
      <c r="I536" s="22">
        <v>41.117471039999998</v>
      </c>
      <c r="J536" s="22">
        <v>3</v>
      </c>
      <c r="K536" t="s">
        <v>592</v>
      </c>
      <c r="N536" t="s">
        <v>2698</v>
      </c>
      <c r="P536" t="s">
        <v>202</v>
      </c>
      <c r="Q536" t="s">
        <v>170</v>
      </c>
      <c r="R536" t="s">
        <v>1110</v>
      </c>
      <c r="S536" t="s">
        <v>109</v>
      </c>
      <c r="T536" t="s">
        <v>544</v>
      </c>
      <c r="U536" t="s">
        <v>3160</v>
      </c>
    </row>
    <row r="537" spans="1:21">
      <c r="A537" t="s">
        <v>3340</v>
      </c>
      <c r="B537" t="s">
        <v>785</v>
      </c>
      <c r="C537" t="s">
        <v>547</v>
      </c>
      <c r="D537" s="1">
        <v>652.36263981357604</v>
      </c>
      <c r="E537">
        <v>14.5</v>
      </c>
      <c r="F537" s="22"/>
      <c r="G537" s="22">
        <v>41.117471039999998</v>
      </c>
      <c r="H537" s="22"/>
      <c r="I537" s="22"/>
      <c r="J537" s="22">
        <v>3</v>
      </c>
      <c r="K537" t="s">
        <v>592</v>
      </c>
      <c r="N537" t="s">
        <v>2698</v>
      </c>
      <c r="P537" t="s">
        <v>202</v>
      </c>
      <c r="Q537" t="s">
        <v>170</v>
      </c>
      <c r="R537" t="s">
        <v>1111</v>
      </c>
      <c r="S537" t="s">
        <v>109</v>
      </c>
      <c r="T537" t="s">
        <v>544</v>
      </c>
      <c r="U537" t="s">
        <v>3160</v>
      </c>
    </row>
    <row r="538" spans="1:21">
      <c r="A538" t="s">
        <v>3340</v>
      </c>
      <c r="B538" t="s">
        <v>785</v>
      </c>
      <c r="C538" t="s">
        <v>549</v>
      </c>
      <c r="D538" s="1">
        <v>729.26961663021598</v>
      </c>
      <c r="E538">
        <v>14.5</v>
      </c>
      <c r="F538" s="22"/>
      <c r="G538" s="22"/>
      <c r="H538" s="22">
        <v>41.117471039999998</v>
      </c>
      <c r="I538" s="22"/>
      <c r="J538" s="22">
        <v>3</v>
      </c>
      <c r="K538" t="s">
        <v>592</v>
      </c>
      <c r="N538" t="s">
        <v>2698</v>
      </c>
      <c r="P538" t="s">
        <v>202</v>
      </c>
      <c r="Q538" t="s">
        <v>170</v>
      </c>
      <c r="R538" t="s">
        <v>1112</v>
      </c>
      <c r="S538" t="s">
        <v>109</v>
      </c>
      <c r="T538" t="s">
        <v>544</v>
      </c>
      <c r="U538" t="s">
        <v>3160</v>
      </c>
    </row>
    <row r="539" spans="1:21">
      <c r="A539" t="s">
        <v>3340</v>
      </c>
      <c r="B539" t="s">
        <v>792</v>
      </c>
      <c r="C539" t="s">
        <v>3332</v>
      </c>
      <c r="D539" s="1">
        <v>12949.1666968272</v>
      </c>
      <c r="E539">
        <v>16</v>
      </c>
      <c r="F539" s="22"/>
      <c r="G539" s="22"/>
      <c r="H539" s="22"/>
      <c r="I539" s="22">
        <v>566.2938504</v>
      </c>
      <c r="J539" s="22">
        <v>3</v>
      </c>
      <c r="K539" t="s">
        <v>592</v>
      </c>
      <c r="N539" t="s">
        <v>2698</v>
      </c>
      <c r="P539" t="s">
        <v>202</v>
      </c>
      <c r="Q539" t="s">
        <v>170</v>
      </c>
      <c r="R539" t="s">
        <v>1113</v>
      </c>
      <c r="S539" t="s">
        <v>109</v>
      </c>
      <c r="T539" t="s">
        <v>544</v>
      </c>
      <c r="U539" t="s">
        <v>3160</v>
      </c>
    </row>
    <row r="540" spans="1:21">
      <c r="A540" t="s">
        <v>3340</v>
      </c>
      <c r="B540" t="s">
        <v>792</v>
      </c>
      <c r="C540" t="s">
        <v>542</v>
      </c>
      <c r="D540" s="1">
        <v>0.5846707632</v>
      </c>
      <c r="E540">
        <v>16</v>
      </c>
      <c r="F540" s="22">
        <v>0.5846707632</v>
      </c>
      <c r="G540" s="22"/>
      <c r="H540" s="22"/>
      <c r="I540" s="22"/>
      <c r="J540" s="22">
        <v>3</v>
      </c>
      <c r="K540" t="s">
        <v>592</v>
      </c>
      <c r="M540">
        <v>0</v>
      </c>
      <c r="N540" t="s">
        <v>2698</v>
      </c>
      <c r="P540" t="s">
        <v>202</v>
      </c>
      <c r="Q540" t="s">
        <v>170</v>
      </c>
      <c r="R540" t="s">
        <v>1114</v>
      </c>
      <c r="S540" t="s">
        <v>109</v>
      </c>
      <c r="T540" t="s">
        <v>544</v>
      </c>
      <c r="U540" t="s">
        <v>3160</v>
      </c>
    </row>
    <row r="541" spans="1:21">
      <c r="A541" t="s">
        <v>3340</v>
      </c>
      <c r="B541" t="s">
        <v>792</v>
      </c>
      <c r="C541" t="s">
        <v>547</v>
      </c>
      <c r="D541" s="1">
        <v>10341.681664387201</v>
      </c>
      <c r="E541">
        <v>16</v>
      </c>
      <c r="F541" s="22"/>
      <c r="G541" s="22">
        <v>566.2938504</v>
      </c>
      <c r="H541" s="22"/>
      <c r="I541" s="22"/>
      <c r="J541" s="22">
        <v>3</v>
      </c>
      <c r="K541" t="s">
        <v>592</v>
      </c>
      <c r="N541" t="s">
        <v>2698</v>
      </c>
      <c r="P541" t="s">
        <v>202</v>
      </c>
      <c r="Q541" t="s">
        <v>170</v>
      </c>
      <c r="R541" t="s">
        <v>1115</v>
      </c>
      <c r="S541" t="s">
        <v>109</v>
      </c>
      <c r="T541" t="s">
        <v>544</v>
      </c>
      <c r="U541" t="s">
        <v>3160</v>
      </c>
    </row>
    <row r="542" spans="1:21">
      <c r="A542" t="s">
        <v>3340</v>
      </c>
      <c r="B542" t="s">
        <v>792</v>
      </c>
      <c r="C542" t="s">
        <v>549</v>
      </c>
      <c r="D542" s="1">
        <v>12918.286369339199</v>
      </c>
      <c r="E542">
        <v>16</v>
      </c>
      <c r="F542" s="22"/>
      <c r="G542" s="22"/>
      <c r="H542" s="22">
        <v>566.2938504</v>
      </c>
      <c r="I542" s="22"/>
      <c r="J542" s="22">
        <v>3</v>
      </c>
      <c r="K542" t="s">
        <v>592</v>
      </c>
      <c r="N542" t="s">
        <v>2698</v>
      </c>
      <c r="P542" t="s">
        <v>202</v>
      </c>
      <c r="Q542" t="s">
        <v>170</v>
      </c>
      <c r="R542" t="s">
        <v>1116</v>
      </c>
      <c r="S542" t="s">
        <v>109</v>
      </c>
      <c r="T542" t="s">
        <v>544</v>
      </c>
      <c r="U542" t="s">
        <v>3160</v>
      </c>
    </row>
    <row r="543" spans="1:21">
      <c r="A543" t="s">
        <v>3340</v>
      </c>
      <c r="B543" t="s">
        <v>793</v>
      </c>
      <c r="C543" t="s">
        <v>3332</v>
      </c>
      <c r="D543" s="1">
        <v>1104.87502322256</v>
      </c>
      <c r="E543">
        <v>16</v>
      </c>
      <c r="F543" s="22"/>
      <c r="G543" s="22"/>
      <c r="H543" s="22"/>
      <c r="I543" s="22">
        <v>59.886218159999999</v>
      </c>
      <c r="J543" s="22">
        <v>3</v>
      </c>
      <c r="K543" t="s">
        <v>594</v>
      </c>
      <c r="N543" t="s">
        <v>2699</v>
      </c>
      <c r="P543" t="s">
        <v>202</v>
      </c>
      <c r="Q543" t="s">
        <v>170</v>
      </c>
      <c r="R543" t="s">
        <v>1117</v>
      </c>
      <c r="S543" t="s">
        <v>109</v>
      </c>
      <c r="T543" t="s">
        <v>544</v>
      </c>
      <c r="U543" t="s">
        <v>3160</v>
      </c>
    </row>
    <row r="544" spans="1:21">
      <c r="A544" t="s">
        <v>3340</v>
      </c>
      <c r="B544" t="s">
        <v>793</v>
      </c>
      <c r="C544" t="s">
        <v>547</v>
      </c>
      <c r="D544" s="1">
        <v>1016.200349016</v>
      </c>
      <c r="E544">
        <v>16</v>
      </c>
      <c r="F544" s="22"/>
      <c r="G544" s="22">
        <v>59.886218159999999</v>
      </c>
      <c r="H544" s="22"/>
      <c r="I544" s="22"/>
      <c r="J544" s="22">
        <v>3</v>
      </c>
      <c r="K544" t="s">
        <v>594</v>
      </c>
      <c r="N544" t="s">
        <v>2699</v>
      </c>
      <c r="P544" t="s">
        <v>3353</v>
      </c>
      <c r="Q544" t="s">
        <v>170</v>
      </c>
      <c r="R544" t="s">
        <v>1131</v>
      </c>
      <c r="S544" t="s">
        <v>109</v>
      </c>
      <c r="T544" t="s">
        <v>544</v>
      </c>
      <c r="U544" t="s">
        <v>3165</v>
      </c>
    </row>
    <row r="545" spans="1:21">
      <c r="A545" t="s">
        <v>3340</v>
      </c>
      <c r="B545" t="s">
        <v>793</v>
      </c>
      <c r="C545" t="s">
        <v>549</v>
      </c>
      <c r="D545" s="1">
        <v>1104.87502322256</v>
      </c>
      <c r="E545">
        <v>16</v>
      </c>
      <c r="F545" s="22"/>
      <c r="G545" s="22"/>
      <c r="H545" s="22">
        <v>59.886218159999999</v>
      </c>
      <c r="I545" s="22"/>
      <c r="J545" s="22">
        <v>3</v>
      </c>
      <c r="K545" t="s">
        <v>594</v>
      </c>
      <c r="N545" t="s">
        <v>2699</v>
      </c>
      <c r="P545" t="s">
        <v>3353</v>
      </c>
      <c r="Q545" t="s">
        <v>170</v>
      </c>
      <c r="R545" t="s">
        <v>1134</v>
      </c>
      <c r="S545" t="s">
        <v>109</v>
      </c>
      <c r="T545" t="s">
        <v>544</v>
      </c>
      <c r="U545" t="s">
        <v>3163</v>
      </c>
    </row>
    <row r="546" spans="1:21">
      <c r="A546" t="s">
        <v>3340</v>
      </c>
      <c r="B546" t="s">
        <v>595</v>
      </c>
      <c r="C546" t="s">
        <v>3332</v>
      </c>
      <c r="D546" s="1">
        <v>13542.4167711475</v>
      </c>
      <c r="E546">
        <v>2.5</v>
      </c>
      <c r="F546" s="22"/>
      <c r="G546" s="22"/>
      <c r="H546" s="22"/>
      <c r="I546" s="22">
        <v>538.65180239999995</v>
      </c>
      <c r="J546" s="22">
        <v>3</v>
      </c>
      <c r="K546" t="s">
        <v>596</v>
      </c>
      <c r="N546" t="s">
        <v>2700</v>
      </c>
      <c r="P546" t="s">
        <v>3353</v>
      </c>
      <c r="Q546" t="s">
        <v>170</v>
      </c>
      <c r="R546" t="s">
        <v>1135</v>
      </c>
      <c r="S546" t="s">
        <v>109</v>
      </c>
      <c r="T546" t="s">
        <v>544</v>
      </c>
      <c r="U546" t="s">
        <v>3164</v>
      </c>
    </row>
    <row r="547" spans="1:21">
      <c r="A547" t="s">
        <v>3340</v>
      </c>
      <c r="B547" t="s">
        <v>595</v>
      </c>
      <c r="C547" t="s">
        <v>542</v>
      </c>
      <c r="D547" s="1">
        <v>1279.8605906131199</v>
      </c>
      <c r="E547">
        <v>2.5</v>
      </c>
      <c r="F547" s="22">
        <v>290.18483328000002</v>
      </c>
      <c r="G547" s="22"/>
      <c r="H547" s="22"/>
      <c r="I547" s="22"/>
      <c r="J547" s="22">
        <v>3</v>
      </c>
      <c r="K547" t="s">
        <v>596</v>
      </c>
      <c r="M547">
        <v>0</v>
      </c>
      <c r="N547" t="s">
        <v>2700</v>
      </c>
      <c r="P547" t="s">
        <v>3353</v>
      </c>
      <c r="Q547" t="s">
        <v>170</v>
      </c>
      <c r="R547" t="s">
        <v>1136</v>
      </c>
      <c r="S547" t="s">
        <v>109</v>
      </c>
      <c r="T547" t="s">
        <v>544</v>
      </c>
      <c r="U547" t="s">
        <v>3165</v>
      </c>
    </row>
    <row r="548" spans="1:21">
      <c r="A548" t="s">
        <v>3340</v>
      </c>
      <c r="B548" t="s">
        <v>595</v>
      </c>
      <c r="C548" t="s">
        <v>547</v>
      </c>
      <c r="D548" s="1">
        <v>13444.7066538211</v>
      </c>
      <c r="E548">
        <v>2.5</v>
      </c>
      <c r="F548" s="22"/>
      <c r="G548" s="22">
        <v>538.65180239999995</v>
      </c>
      <c r="H548" s="22"/>
      <c r="I548" s="22"/>
      <c r="J548" s="22">
        <v>3</v>
      </c>
      <c r="K548" t="s">
        <v>596</v>
      </c>
      <c r="N548" t="s">
        <v>2700</v>
      </c>
      <c r="P548" t="s">
        <v>3353</v>
      </c>
      <c r="Q548" t="s">
        <v>170</v>
      </c>
      <c r="R548" t="s">
        <v>1137</v>
      </c>
      <c r="S548" t="s">
        <v>109</v>
      </c>
      <c r="T548" t="s">
        <v>544</v>
      </c>
      <c r="U548" t="s">
        <v>3166</v>
      </c>
    </row>
    <row r="549" spans="1:21">
      <c r="A549" t="s">
        <v>3340</v>
      </c>
      <c r="B549" t="s">
        <v>595</v>
      </c>
      <c r="C549" t="s">
        <v>549</v>
      </c>
      <c r="D549" s="1">
        <v>13542.4167711475</v>
      </c>
      <c r="E549">
        <v>2.5</v>
      </c>
      <c r="F549" s="22"/>
      <c r="G549" s="22"/>
      <c r="H549" s="22">
        <v>538.65180239999995</v>
      </c>
      <c r="I549" s="22"/>
      <c r="J549" s="22">
        <v>3</v>
      </c>
      <c r="K549" t="s">
        <v>596</v>
      </c>
      <c r="N549" t="s">
        <v>2700</v>
      </c>
      <c r="P549" t="s">
        <v>3353</v>
      </c>
      <c r="Q549" t="s">
        <v>170</v>
      </c>
      <c r="R549" t="s">
        <v>1138</v>
      </c>
      <c r="S549" t="s">
        <v>109</v>
      </c>
      <c r="T549" t="s">
        <v>544</v>
      </c>
      <c r="U549" t="s">
        <v>3168</v>
      </c>
    </row>
    <row r="550" spans="1:21">
      <c r="A550" t="s">
        <v>3340</v>
      </c>
      <c r="B550" t="s">
        <v>623</v>
      </c>
      <c r="C550" t="s">
        <v>3332</v>
      </c>
      <c r="D550" s="1">
        <v>891.85726501680006</v>
      </c>
      <c r="E550">
        <v>3.5</v>
      </c>
      <c r="F550" s="22"/>
      <c r="G550" s="22"/>
      <c r="H550" s="22"/>
      <c r="I550" s="22">
        <v>98.898620640000004</v>
      </c>
      <c r="J550" s="22">
        <v>3</v>
      </c>
      <c r="K550" t="s">
        <v>596</v>
      </c>
      <c r="N550" t="s">
        <v>2700</v>
      </c>
      <c r="P550" t="s">
        <v>3353</v>
      </c>
      <c r="Q550" t="s">
        <v>170</v>
      </c>
      <c r="R550" t="s">
        <v>1141</v>
      </c>
      <c r="S550" t="s">
        <v>109</v>
      </c>
      <c r="T550" t="s">
        <v>544</v>
      </c>
      <c r="U550" t="s">
        <v>3163</v>
      </c>
    </row>
    <row r="551" spans="1:21">
      <c r="A551" t="s">
        <v>3340</v>
      </c>
      <c r="B551" t="s">
        <v>623</v>
      </c>
      <c r="C551" t="s">
        <v>542</v>
      </c>
      <c r="D551" s="1">
        <v>84.416649499200005</v>
      </c>
      <c r="E551">
        <v>3.5</v>
      </c>
      <c r="F551" s="22">
        <v>19.437310896</v>
      </c>
      <c r="G551" s="22"/>
      <c r="H551" s="22"/>
      <c r="I551" s="22"/>
      <c r="J551" s="22">
        <v>3</v>
      </c>
      <c r="K551" t="s">
        <v>596</v>
      </c>
      <c r="M551">
        <v>0</v>
      </c>
      <c r="N551" t="s">
        <v>2700</v>
      </c>
      <c r="P551" t="s">
        <v>3353</v>
      </c>
      <c r="Q551" t="s">
        <v>170</v>
      </c>
      <c r="R551" t="s">
        <v>1142</v>
      </c>
      <c r="S551" t="s">
        <v>109</v>
      </c>
      <c r="T551" t="s">
        <v>544</v>
      </c>
      <c r="U551" t="s">
        <v>3164</v>
      </c>
    </row>
    <row r="552" spans="1:21">
      <c r="A552" t="s">
        <v>3340</v>
      </c>
      <c r="B552" t="s">
        <v>623</v>
      </c>
      <c r="C552" t="s">
        <v>547</v>
      </c>
      <c r="D552" s="1">
        <v>891.85726501680006</v>
      </c>
      <c r="E552">
        <v>3.5</v>
      </c>
      <c r="F552" s="22"/>
      <c r="G552" s="22">
        <v>98.898620640000004</v>
      </c>
      <c r="H552" s="22"/>
      <c r="I552" s="22"/>
      <c r="J552" s="22">
        <v>3</v>
      </c>
      <c r="K552" t="s">
        <v>596</v>
      </c>
      <c r="N552" t="s">
        <v>2700</v>
      </c>
      <c r="P552" t="s">
        <v>3353</v>
      </c>
      <c r="Q552" t="s">
        <v>170</v>
      </c>
      <c r="R552" t="s">
        <v>1143</v>
      </c>
      <c r="S552" t="s">
        <v>109</v>
      </c>
      <c r="T552" t="s">
        <v>544</v>
      </c>
      <c r="U552" t="s">
        <v>3165</v>
      </c>
    </row>
    <row r="553" spans="1:21">
      <c r="A553" t="s">
        <v>3340</v>
      </c>
      <c r="B553" t="s">
        <v>623</v>
      </c>
      <c r="C553" t="s">
        <v>549</v>
      </c>
      <c r="D553" s="1">
        <v>891.85726501680006</v>
      </c>
      <c r="E553">
        <v>3.5</v>
      </c>
      <c r="F553" s="22"/>
      <c r="G553" s="22"/>
      <c r="H553" s="22">
        <v>98.898620640000004</v>
      </c>
      <c r="I553" s="22"/>
      <c r="J553" s="22">
        <v>3</v>
      </c>
      <c r="K553" t="s">
        <v>596</v>
      </c>
      <c r="N553" t="s">
        <v>2700</v>
      </c>
      <c r="P553" t="s">
        <v>3353</v>
      </c>
      <c r="Q553" t="s">
        <v>170</v>
      </c>
      <c r="R553" t="s">
        <v>1144</v>
      </c>
      <c r="S553" t="s">
        <v>109</v>
      </c>
      <c r="T553" t="s">
        <v>544</v>
      </c>
      <c r="U553" t="s">
        <v>3166</v>
      </c>
    </row>
    <row r="554" spans="1:21">
      <c r="A554" t="s">
        <v>3340</v>
      </c>
      <c r="B554" t="s">
        <v>749</v>
      </c>
      <c r="C554" t="s">
        <v>3332</v>
      </c>
      <c r="D554" s="1">
        <v>989.44454622143996</v>
      </c>
      <c r="E554">
        <v>8.5</v>
      </c>
      <c r="F554" s="22"/>
      <c r="G554" s="22"/>
      <c r="H554" s="22"/>
      <c r="I554" s="22">
        <v>61.162816560000003</v>
      </c>
      <c r="J554" s="22">
        <v>3</v>
      </c>
      <c r="K554" t="s">
        <v>596</v>
      </c>
      <c r="N554" t="s">
        <v>2700</v>
      </c>
      <c r="P554" t="s">
        <v>3353</v>
      </c>
      <c r="Q554" t="s">
        <v>170</v>
      </c>
      <c r="R554" t="s">
        <v>1145</v>
      </c>
      <c r="S554" t="s">
        <v>109</v>
      </c>
      <c r="T554" t="s">
        <v>544</v>
      </c>
      <c r="U554" t="s">
        <v>3168</v>
      </c>
    </row>
    <row r="555" spans="1:21">
      <c r="A555" t="s">
        <v>3340</v>
      </c>
      <c r="B555" t="s">
        <v>749</v>
      </c>
      <c r="C555" t="s">
        <v>547</v>
      </c>
      <c r="D555" s="1">
        <v>918.05600284800005</v>
      </c>
      <c r="E555">
        <v>8.5</v>
      </c>
      <c r="F555" s="22"/>
      <c r="G555" s="22">
        <v>61.162816560000003</v>
      </c>
      <c r="H555" s="22"/>
      <c r="I555" s="22"/>
      <c r="J555" s="22">
        <v>3</v>
      </c>
      <c r="K555" t="s">
        <v>596</v>
      </c>
      <c r="N555" t="s">
        <v>2700</v>
      </c>
      <c r="P555" t="s">
        <v>3353</v>
      </c>
      <c r="Q555" t="s">
        <v>170</v>
      </c>
      <c r="R555" t="s">
        <v>1146</v>
      </c>
      <c r="S555" t="s">
        <v>109</v>
      </c>
      <c r="T555" t="s">
        <v>544</v>
      </c>
      <c r="U555" t="s">
        <v>3171</v>
      </c>
    </row>
    <row r="556" spans="1:21">
      <c r="A556" t="s">
        <v>3340</v>
      </c>
      <c r="B556" t="s">
        <v>749</v>
      </c>
      <c r="C556" t="s">
        <v>549</v>
      </c>
      <c r="D556" s="1">
        <v>989.35828332504002</v>
      </c>
      <c r="E556">
        <v>8.5</v>
      </c>
      <c r="F556" s="22"/>
      <c r="G556" s="22"/>
      <c r="H556" s="22">
        <v>61.162816560000003</v>
      </c>
      <c r="I556" s="22"/>
      <c r="J556" s="22">
        <v>3</v>
      </c>
      <c r="K556" t="s">
        <v>596</v>
      </c>
      <c r="N556" t="s">
        <v>2700</v>
      </c>
      <c r="P556" t="s">
        <v>3353</v>
      </c>
      <c r="Q556" t="s">
        <v>170</v>
      </c>
      <c r="R556" t="s">
        <v>1147</v>
      </c>
      <c r="S556" t="s">
        <v>109</v>
      </c>
      <c r="T556" t="s">
        <v>544</v>
      </c>
      <c r="U556" t="s">
        <v>3172</v>
      </c>
    </row>
    <row r="557" spans="1:21">
      <c r="A557" t="s">
        <v>3340</v>
      </c>
      <c r="B557" t="s">
        <v>794</v>
      </c>
      <c r="C557" t="s">
        <v>3332</v>
      </c>
      <c r="D557" s="1">
        <v>3473.3232822984</v>
      </c>
      <c r="E557">
        <v>16</v>
      </c>
      <c r="F557" s="22"/>
      <c r="G557" s="22"/>
      <c r="H557" s="22"/>
      <c r="I557" s="22">
        <v>146.74879175999999</v>
      </c>
      <c r="J557" s="22">
        <v>3</v>
      </c>
      <c r="K557" t="s">
        <v>596</v>
      </c>
      <c r="N557" t="s">
        <v>2700</v>
      </c>
      <c r="P557" t="s">
        <v>3353</v>
      </c>
      <c r="Q557" t="s">
        <v>170</v>
      </c>
      <c r="R557" t="s">
        <v>1150</v>
      </c>
      <c r="S557" t="s">
        <v>109</v>
      </c>
      <c r="T557" t="s">
        <v>544</v>
      </c>
      <c r="U557" t="s">
        <v>3163</v>
      </c>
    </row>
    <row r="558" spans="1:21">
      <c r="A558" t="s">
        <v>3340</v>
      </c>
      <c r="B558" t="s">
        <v>794</v>
      </c>
      <c r="C558" t="s">
        <v>547</v>
      </c>
      <c r="D558" s="1">
        <v>3116.1684952320002</v>
      </c>
      <c r="E558">
        <v>16</v>
      </c>
      <c r="F558" s="22"/>
      <c r="G558" s="22">
        <v>146.74879175999999</v>
      </c>
      <c r="H558" s="22"/>
      <c r="I558" s="22"/>
      <c r="J558" s="22">
        <v>3</v>
      </c>
      <c r="K558" t="s">
        <v>596</v>
      </c>
      <c r="N558" t="s">
        <v>2700</v>
      </c>
      <c r="P558" t="s">
        <v>3353</v>
      </c>
      <c r="Q558" t="s">
        <v>170</v>
      </c>
      <c r="R558" t="s">
        <v>1151</v>
      </c>
      <c r="S558" t="s">
        <v>109</v>
      </c>
      <c r="T558" t="s">
        <v>544</v>
      </c>
      <c r="U558" t="s">
        <v>3164</v>
      </c>
    </row>
    <row r="559" spans="1:21">
      <c r="A559" t="s">
        <v>3340</v>
      </c>
      <c r="B559" t="s">
        <v>794</v>
      </c>
      <c r="C559" t="s">
        <v>549</v>
      </c>
      <c r="D559" s="1">
        <v>3472.4318989727999</v>
      </c>
      <c r="E559">
        <v>16</v>
      </c>
      <c r="F559" s="22"/>
      <c r="G559" s="22"/>
      <c r="H559" s="22">
        <v>146.74879175999999</v>
      </c>
      <c r="I559" s="22"/>
      <c r="J559" s="22">
        <v>3</v>
      </c>
      <c r="K559" t="s">
        <v>596</v>
      </c>
      <c r="N559" t="s">
        <v>2700</v>
      </c>
      <c r="P559" t="s">
        <v>3353</v>
      </c>
      <c r="Q559" t="s">
        <v>170</v>
      </c>
      <c r="R559" t="s">
        <v>1152</v>
      </c>
      <c r="S559" t="s">
        <v>109</v>
      </c>
      <c r="T559" t="s">
        <v>544</v>
      </c>
      <c r="U559" t="s">
        <v>3165</v>
      </c>
    </row>
    <row r="560" spans="1:21">
      <c r="A560" t="s">
        <v>3340</v>
      </c>
      <c r="B560" t="s">
        <v>795</v>
      </c>
      <c r="C560" t="s">
        <v>3332</v>
      </c>
      <c r="D560" s="1">
        <v>784.64859309333599</v>
      </c>
      <c r="E560">
        <v>16</v>
      </c>
      <c r="F560" s="22"/>
      <c r="G560" s="22"/>
      <c r="H560" s="22"/>
      <c r="I560" s="22">
        <v>30.400483992000002</v>
      </c>
      <c r="J560" s="22">
        <v>3</v>
      </c>
      <c r="K560" t="s">
        <v>597</v>
      </c>
      <c r="N560" t="s">
        <v>2702</v>
      </c>
      <c r="P560" t="s">
        <v>3353</v>
      </c>
      <c r="Q560" t="s">
        <v>170</v>
      </c>
      <c r="R560" t="s">
        <v>1153</v>
      </c>
      <c r="S560" t="s">
        <v>109</v>
      </c>
      <c r="T560" t="s">
        <v>544</v>
      </c>
      <c r="U560" t="s">
        <v>3166</v>
      </c>
    </row>
    <row r="561" spans="1:21">
      <c r="A561" t="s">
        <v>3340</v>
      </c>
      <c r="B561" t="s">
        <v>795</v>
      </c>
      <c r="C561" t="s">
        <v>547</v>
      </c>
      <c r="D561" s="1">
        <v>682.964389528536</v>
      </c>
      <c r="E561">
        <v>16</v>
      </c>
      <c r="F561" s="22"/>
      <c r="G561" s="22">
        <v>30.400483992000002</v>
      </c>
      <c r="H561" s="22"/>
      <c r="I561" s="22"/>
      <c r="J561" s="22">
        <v>3</v>
      </c>
      <c r="K561" t="s">
        <v>597</v>
      </c>
      <c r="N561" t="s">
        <v>2702</v>
      </c>
      <c r="P561" t="s">
        <v>3353</v>
      </c>
      <c r="Q561" t="s">
        <v>170</v>
      </c>
      <c r="R561" t="s">
        <v>1154</v>
      </c>
      <c r="S561" t="s">
        <v>109</v>
      </c>
      <c r="T561" t="s">
        <v>544</v>
      </c>
      <c r="U561" t="s">
        <v>3168</v>
      </c>
    </row>
    <row r="562" spans="1:21">
      <c r="A562" t="s">
        <v>3340</v>
      </c>
      <c r="B562" t="s">
        <v>795</v>
      </c>
      <c r="C562" t="s">
        <v>549</v>
      </c>
      <c r="D562" s="1">
        <v>784.13580785733598</v>
      </c>
      <c r="E562">
        <v>16</v>
      </c>
      <c r="F562" s="22"/>
      <c r="G562" s="22"/>
      <c r="H562" s="22">
        <v>30.400483992000002</v>
      </c>
      <c r="I562" s="22"/>
      <c r="J562" s="22">
        <v>3</v>
      </c>
      <c r="K562" t="s">
        <v>597</v>
      </c>
      <c r="N562" t="s">
        <v>2702</v>
      </c>
      <c r="P562" t="s">
        <v>3353</v>
      </c>
      <c r="Q562" t="s">
        <v>170</v>
      </c>
      <c r="R562" t="s">
        <v>1157</v>
      </c>
      <c r="S562" t="s">
        <v>109</v>
      </c>
      <c r="T562" t="s">
        <v>544</v>
      </c>
      <c r="U562" t="s">
        <v>3163</v>
      </c>
    </row>
    <row r="563" spans="1:21">
      <c r="A563" t="s">
        <v>3340</v>
      </c>
      <c r="B563" t="s">
        <v>1328</v>
      </c>
      <c r="C563" t="s">
        <v>3332</v>
      </c>
      <c r="D563" s="1">
        <v>654.07652075164799</v>
      </c>
      <c r="E563">
        <v>7.5</v>
      </c>
      <c r="F563" s="22"/>
      <c r="G563" s="22"/>
      <c r="H563" s="22"/>
      <c r="I563" s="22">
        <v>24.890443392000002</v>
      </c>
      <c r="J563" s="22">
        <v>3</v>
      </c>
      <c r="K563" t="s">
        <v>745</v>
      </c>
      <c r="N563" t="s">
        <v>2812</v>
      </c>
      <c r="P563" t="s">
        <v>3353</v>
      </c>
      <c r="Q563" t="s">
        <v>170</v>
      </c>
      <c r="R563" t="s">
        <v>1158</v>
      </c>
      <c r="S563" t="s">
        <v>109</v>
      </c>
      <c r="T563" t="s">
        <v>544</v>
      </c>
      <c r="U563" t="s">
        <v>3164</v>
      </c>
    </row>
    <row r="564" spans="1:21">
      <c r="A564" t="s">
        <v>3340</v>
      </c>
      <c r="B564" t="s">
        <v>1328</v>
      </c>
      <c r="C564" t="s">
        <v>542</v>
      </c>
      <c r="D564" s="1">
        <v>4.9720979351999997E-2</v>
      </c>
      <c r="E564">
        <v>7.5</v>
      </c>
      <c r="F564" s="22">
        <v>9.5847671040000006E-3</v>
      </c>
      <c r="G564" s="22"/>
      <c r="H564" s="22"/>
      <c r="I564" s="22"/>
      <c r="J564" s="22">
        <v>3</v>
      </c>
      <c r="K564" t="s">
        <v>745</v>
      </c>
      <c r="M564">
        <v>0</v>
      </c>
      <c r="N564" t="s">
        <v>2812</v>
      </c>
      <c r="P564" t="s">
        <v>3353</v>
      </c>
      <c r="Q564" t="s">
        <v>170</v>
      </c>
      <c r="R564" t="s">
        <v>1159</v>
      </c>
      <c r="S564" t="s">
        <v>109</v>
      </c>
      <c r="T564" t="s">
        <v>544</v>
      </c>
      <c r="U564" t="s">
        <v>3165</v>
      </c>
    </row>
    <row r="565" spans="1:21">
      <c r="A565" t="s">
        <v>3340</v>
      </c>
      <c r="B565" t="s">
        <v>1328</v>
      </c>
      <c r="C565" t="s">
        <v>547</v>
      </c>
      <c r="D565" s="1">
        <v>575.53833234796798</v>
      </c>
      <c r="E565">
        <v>7.5</v>
      </c>
      <c r="F565" s="22"/>
      <c r="G565" s="22">
        <v>24.890443392000002</v>
      </c>
      <c r="H565" s="22"/>
      <c r="I565" s="22"/>
      <c r="J565" s="22">
        <v>3</v>
      </c>
      <c r="K565" t="s">
        <v>745</v>
      </c>
      <c r="N565" t="s">
        <v>2812</v>
      </c>
      <c r="P565" t="s">
        <v>3353</v>
      </c>
      <c r="Q565" t="s">
        <v>170</v>
      </c>
      <c r="R565" t="s">
        <v>1160</v>
      </c>
      <c r="S565" t="s">
        <v>109</v>
      </c>
      <c r="T565" t="s">
        <v>544</v>
      </c>
      <c r="U565" t="s">
        <v>3170</v>
      </c>
    </row>
    <row r="566" spans="1:21">
      <c r="A566" t="s">
        <v>3340</v>
      </c>
      <c r="B566" t="s">
        <v>1328</v>
      </c>
      <c r="C566" t="s">
        <v>549</v>
      </c>
      <c r="D566" s="1">
        <v>654.07652075164799</v>
      </c>
      <c r="E566">
        <v>7.5</v>
      </c>
      <c r="F566" s="22"/>
      <c r="G566" s="22"/>
      <c r="H566" s="22">
        <v>24.890443392000002</v>
      </c>
      <c r="I566" s="22"/>
      <c r="J566" s="22">
        <v>3</v>
      </c>
      <c r="K566" t="s">
        <v>745</v>
      </c>
      <c r="N566" t="s">
        <v>2812</v>
      </c>
      <c r="P566" t="s">
        <v>3353</v>
      </c>
      <c r="Q566" t="s">
        <v>170</v>
      </c>
      <c r="R566" t="s">
        <v>1161</v>
      </c>
      <c r="S566" t="s">
        <v>109</v>
      </c>
      <c r="T566" t="s">
        <v>544</v>
      </c>
      <c r="U566" t="s">
        <v>3166</v>
      </c>
    </row>
    <row r="567" spans="1:21">
      <c r="A567" t="s">
        <v>3340</v>
      </c>
      <c r="B567" t="s">
        <v>1338</v>
      </c>
      <c r="C567" t="s">
        <v>3332</v>
      </c>
      <c r="D567" s="1">
        <v>509.49750011783999</v>
      </c>
      <c r="E567">
        <v>8.5</v>
      </c>
      <c r="F567" s="22"/>
      <c r="G567" s="22"/>
      <c r="H567" s="22"/>
      <c r="I567" s="22">
        <v>20.643191472000002</v>
      </c>
      <c r="J567" s="22">
        <v>3</v>
      </c>
      <c r="K567" t="s">
        <v>745</v>
      </c>
      <c r="N567" t="s">
        <v>2812</v>
      </c>
      <c r="P567" t="s">
        <v>3353</v>
      </c>
      <c r="Q567" t="s">
        <v>170</v>
      </c>
      <c r="R567" t="s">
        <v>1162</v>
      </c>
      <c r="S567" t="s">
        <v>109</v>
      </c>
      <c r="T567" t="s">
        <v>544</v>
      </c>
      <c r="U567" t="s">
        <v>3168</v>
      </c>
    </row>
    <row r="568" spans="1:21">
      <c r="A568" t="s">
        <v>3340</v>
      </c>
      <c r="B568" t="s">
        <v>1338</v>
      </c>
      <c r="C568" t="s">
        <v>547</v>
      </c>
      <c r="D568" s="1">
        <v>464.55212880504001</v>
      </c>
      <c r="E568">
        <v>8.5</v>
      </c>
      <c r="F568" s="22"/>
      <c r="G568" s="22">
        <v>20.643191472000002</v>
      </c>
      <c r="H568" s="22"/>
      <c r="I568" s="22"/>
      <c r="J568" s="22">
        <v>3</v>
      </c>
      <c r="K568" t="s">
        <v>745</v>
      </c>
      <c r="N568" t="s">
        <v>2812</v>
      </c>
      <c r="P568" t="s">
        <v>3353</v>
      </c>
      <c r="Q568" t="s">
        <v>170</v>
      </c>
      <c r="R568" t="s">
        <v>1163</v>
      </c>
      <c r="S568" t="s">
        <v>109</v>
      </c>
      <c r="T568" t="s">
        <v>544</v>
      </c>
      <c r="U568" t="s">
        <v>3171</v>
      </c>
    </row>
    <row r="569" spans="1:21">
      <c r="A569" t="s">
        <v>3340</v>
      </c>
      <c r="B569" t="s">
        <v>1338</v>
      </c>
      <c r="C569" t="s">
        <v>549</v>
      </c>
      <c r="D569" s="1">
        <v>509.04941219544003</v>
      </c>
      <c r="E569">
        <v>8.5</v>
      </c>
      <c r="F569" s="22"/>
      <c r="G569" s="22"/>
      <c r="H569" s="22">
        <v>20.643191472000002</v>
      </c>
      <c r="I569" s="22"/>
      <c r="J569" s="22">
        <v>3</v>
      </c>
      <c r="K569" t="s">
        <v>745</v>
      </c>
      <c r="N569" t="s">
        <v>2812</v>
      </c>
      <c r="P569" t="s">
        <v>3353</v>
      </c>
      <c r="Q569" t="s">
        <v>170</v>
      </c>
      <c r="R569" t="s">
        <v>1166</v>
      </c>
      <c r="S569" t="s">
        <v>109</v>
      </c>
      <c r="T569" t="s">
        <v>544</v>
      </c>
      <c r="U569" t="s">
        <v>3163</v>
      </c>
    </row>
    <row r="570" spans="1:21">
      <c r="A570" t="s">
        <v>3340</v>
      </c>
      <c r="B570" t="s">
        <v>1349</v>
      </c>
      <c r="C570" t="s">
        <v>3332</v>
      </c>
      <c r="D570" s="1">
        <v>651.29753493168005</v>
      </c>
      <c r="E570">
        <v>9.5</v>
      </c>
      <c r="F570" s="22"/>
      <c r="G570" s="22"/>
      <c r="H570" s="22"/>
      <c r="I570" s="22">
        <v>29.628914399999999</v>
      </c>
      <c r="J570" s="22">
        <v>3</v>
      </c>
      <c r="K570" t="s">
        <v>745</v>
      </c>
      <c r="N570" t="s">
        <v>2812</v>
      </c>
      <c r="P570" t="s">
        <v>3353</v>
      </c>
      <c r="Q570" t="s">
        <v>170</v>
      </c>
      <c r="R570" t="s">
        <v>1167</v>
      </c>
      <c r="S570" t="s">
        <v>109</v>
      </c>
      <c r="T570" t="s">
        <v>544</v>
      </c>
      <c r="U570" t="s">
        <v>3165</v>
      </c>
    </row>
    <row r="571" spans="1:21">
      <c r="A571" t="s">
        <v>3340</v>
      </c>
      <c r="B571" t="s">
        <v>1349</v>
      </c>
      <c r="C571" t="s">
        <v>547</v>
      </c>
      <c r="D571" s="1">
        <v>620.81617782815999</v>
      </c>
      <c r="E571">
        <v>9.5</v>
      </c>
      <c r="F571" s="22"/>
      <c r="G571" s="22">
        <v>29.628914399999999</v>
      </c>
      <c r="H571" s="22"/>
      <c r="I571" s="22"/>
      <c r="J571" s="22">
        <v>3</v>
      </c>
      <c r="K571" t="s">
        <v>745</v>
      </c>
      <c r="N571" t="s">
        <v>2812</v>
      </c>
      <c r="P571" t="s">
        <v>3353</v>
      </c>
      <c r="Q571" t="s">
        <v>170</v>
      </c>
      <c r="R571" t="s">
        <v>1168</v>
      </c>
      <c r="S571" t="s">
        <v>109</v>
      </c>
      <c r="T571" t="s">
        <v>544</v>
      </c>
      <c r="U571" t="s">
        <v>3166</v>
      </c>
    </row>
    <row r="572" spans="1:21">
      <c r="A572" t="s">
        <v>3340</v>
      </c>
      <c r="B572" t="s">
        <v>1349</v>
      </c>
      <c r="C572" t="s">
        <v>549</v>
      </c>
      <c r="D572" s="1">
        <v>650.14077325007997</v>
      </c>
      <c r="E572">
        <v>9.5</v>
      </c>
      <c r="F572" s="22"/>
      <c r="G572" s="22"/>
      <c r="H572" s="22">
        <v>29.628914399999999</v>
      </c>
      <c r="I572" s="22"/>
      <c r="J572" s="22">
        <v>3</v>
      </c>
      <c r="K572" t="s">
        <v>745</v>
      </c>
      <c r="N572" t="s">
        <v>2812</v>
      </c>
      <c r="P572" t="s">
        <v>3353</v>
      </c>
      <c r="Q572" t="s">
        <v>170</v>
      </c>
      <c r="R572" t="s">
        <v>1169</v>
      </c>
      <c r="S572" t="s">
        <v>109</v>
      </c>
      <c r="T572" t="s">
        <v>544</v>
      </c>
      <c r="U572" t="s">
        <v>3174</v>
      </c>
    </row>
    <row r="573" spans="1:21">
      <c r="A573" t="s">
        <v>3340</v>
      </c>
      <c r="B573" t="s">
        <v>1364</v>
      </c>
      <c r="C573" t="s">
        <v>3332</v>
      </c>
      <c r="D573" s="1">
        <v>643.93583371919999</v>
      </c>
      <c r="E573">
        <v>12.5</v>
      </c>
      <c r="F573" s="22"/>
      <c r="G573" s="22"/>
      <c r="H573" s="22"/>
      <c r="I573" s="22">
        <v>38.518794479999997</v>
      </c>
      <c r="J573" s="22">
        <v>3</v>
      </c>
      <c r="K573" t="s">
        <v>745</v>
      </c>
      <c r="N573" t="s">
        <v>2812</v>
      </c>
      <c r="P573" t="s">
        <v>3353</v>
      </c>
      <c r="Q573" t="s">
        <v>170</v>
      </c>
      <c r="R573" t="s">
        <v>1170</v>
      </c>
      <c r="S573" t="s">
        <v>109</v>
      </c>
      <c r="T573" t="s">
        <v>544</v>
      </c>
      <c r="U573" t="s">
        <v>3175</v>
      </c>
    </row>
    <row r="574" spans="1:21">
      <c r="A574" t="s">
        <v>3340</v>
      </c>
      <c r="B574" t="s">
        <v>1364</v>
      </c>
      <c r="C574" t="s">
        <v>547</v>
      </c>
      <c r="D574" s="1">
        <v>485.61344344320003</v>
      </c>
      <c r="E574">
        <v>12.5</v>
      </c>
      <c r="F574" s="22"/>
      <c r="G574" s="22">
        <v>38.518794479999997</v>
      </c>
      <c r="H574" s="22"/>
      <c r="I574" s="22"/>
      <c r="J574" s="22">
        <v>3</v>
      </c>
      <c r="K574" t="s">
        <v>745</v>
      </c>
      <c r="N574" t="s">
        <v>2812</v>
      </c>
      <c r="P574" t="s">
        <v>3353</v>
      </c>
      <c r="Q574" t="s">
        <v>170</v>
      </c>
      <c r="R574" t="s">
        <v>1171</v>
      </c>
      <c r="S574" t="s">
        <v>109</v>
      </c>
      <c r="T574" t="s">
        <v>544</v>
      </c>
      <c r="U574" t="s">
        <v>3168</v>
      </c>
    </row>
    <row r="575" spans="1:21">
      <c r="A575" t="s">
        <v>3340</v>
      </c>
      <c r="B575" t="s">
        <v>1364</v>
      </c>
      <c r="C575" t="s">
        <v>549</v>
      </c>
      <c r="D575" s="1">
        <v>642.58318351440005</v>
      </c>
      <c r="E575">
        <v>12.5</v>
      </c>
      <c r="F575" s="22"/>
      <c r="G575" s="22"/>
      <c r="H575" s="22">
        <v>38.518794479999997</v>
      </c>
      <c r="I575" s="22"/>
      <c r="J575" s="22">
        <v>3</v>
      </c>
      <c r="K575" t="s">
        <v>745</v>
      </c>
      <c r="N575" t="s">
        <v>2812</v>
      </c>
      <c r="P575" t="s">
        <v>3353</v>
      </c>
      <c r="Q575" t="s">
        <v>170</v>
      </c>
      <c r="R575" t="s">
        <v>1174</v>
      </c>
      <c r="S575" t="s">
        <v>109</v>
      </c>
      <c r="T575" t="s">
        <v>544</v>
      </c>
      <c r="U575" t="s">
        <v>3165</v>
      </c>
    </row>
    <row r="576" spans="1:21">
      <c r="A576" t="s">
        <v>3340</v>
      </c>
      <c r="B576" t="s">
        <v>1379</v>
      </c>
      <c r="C576" t="s">
        <v>3332</v>
      </c>
      <c r="D576" s="1">
        <v>5635.6854530159999</v>
      </c>
      <c r="E576">
        <v>16</v>
      </c>
      <c r="F576" s="22"/>
      <c r="G576" s="22"/>
      <c r="H576" s="22"/>
      <c r="I576" s="22">
        <v>224.06611703999999</v>
      </c>
      <c r="J576" s="22">
        <v>3</v>
      </c>
      <c r="K576" t="s">
        <v>745</v>
      </c>
      <c r="N576" t="s">
        <v>2812</v>
      </c>
      <c r="P576" t="s">
        <v>3353</v>
      </c>
      <c r="Q576" t="s">
        <v>170</v>
      </c>
      <c r="R576" t="s">
        <v>1175</v>
      </c>
      <c r="S576" t="s">
        <v>109</v>
      </c>
      <c r="T576" t="s">
        <v>544</v>
      </c>
      <c r="U576" t="s">
        <v>3170</v>
      </c>
    </row>
    <row r="577" spans="1:21">
      <c r="A577" t="s">
        <v>3340</v>
      </c>
      <c r="B577" t="s">
        <v>1379</v>
      </c>
      <c r="C577" t="s">
        <v>542</v>
      </c>
      <c r="D577" s="1">
        <v>1.3179054768</v>
      </c>
      <c r="E577">
        <v>16</v>
      </c>
      <c r="F577" s="22">
        <v>1.3179054768</v>
      </c>
      <c r="G577" s="22"/>
      <c r="H577" s="22"/>
      <c r="I577" s="22"/>
      <c r="J577" s="22">
        <v>3</v>
      </c>
      <c r="K577" t="s">
        <v>745</v>
      </c>
      <c r="M577">
        <v>0</v>
      </c>
      <c r="N577" t="s">
        <v>2812</v>
      </c>
      <c r="P577" t="s">
        <v>3353</v>
      </c>
      <c r="Q577" t="s">
        <v>170</v>
      </c>
      <c r="R577" t="s">
        <v>1176</v>
      </c>
      <c r="S577" t="s">
        <v>109</v>
      </c>
      <c r="T577" t="s">
        <v>544</v>
      </c>
      <c r="U577" t="s">
        <v>3173</v>
      </c>
    </row>
    <row r="578" spans="1:21">
      <c r="A578" t="s">
        <v>3340</v>
      </c>
      <c r="B578" t="s">
        <v>1379</v>
      </c>
      <c r="C578" t="s">
        <v>547</v>
      </c>
      <c r="D578" s="1">
        <v>5214.4852724927996</v>
      </c>
      <c r="E578">
        <v>16</v>
      </c>
      <c r="F578" s="22"/>
      <c r="G578" s="22">
        <v>224.06611703999999</v>
      </c>
      <c r="H578" s="22"/>
      <c r="I578" s="22"/>
      <c r="J578" s="22">
        <v>3</v>
      </c>
      <c r="K578" t="s">
        <v>745</v>
      </c>
      <c r="N578" t="s">
        <v>2812</v>
      </c>
      <c r="P578" t="s">
        <v>3353</v>
      </c>
      <c r="Q578" t="s">
        <v>170</v>
      </c>
      <c r="R578" t="s">
        <v>1177</v>
      </c>
      <c r="S578" t="s">
        <v>109</v>
      </c>
      <c r="T578" t="s">
        <v>544</v>
      </c>
      <c r="U578" t="s">
        <v>3175</v>
      </c>
    </row>
    <row r="579" spans="1:21">
      <c r="A579" t="s">
        <v>3340</v>
      </c>
      <c r="B579" t="s">
        <v>1379</v>
      </c>
      <c r="C579" t="s">
        <v>549</v>
      </c>
      <c r="D579" s="1">
        <v>5633.8254088295998</v>
      </c>
      <c r="E579">
        <v>16</v>
      </c>
      <c r="F579" s="22"/>
      <c r="G579" s="22"/>
      <c r="H579" s="22">
        <v>224.06611703999999</v>
      </c>
      <c r="I579" s="22"/>
      <c r="J579" s="22">
        <v>3</v>
      </c>
      <c r="K579" t="s">
        <v>745</v>
      </c>
      <c r="N579" t="s">
        <v>2812</v>
      </c>
      <c r="P579" t="s">
        <v>3353</v>
      </c>
      <c r="Q579" t="s">
        <v>170</v>
      </c>
      <c r="R579" t="s">
        <v>1178</v>
      </c>
      <c r="S579" t="s">
        <v>109</v>
      </c>
      <c r="T579" t="s">
        <v>544</v>
      </c>
      <c r="U579" t="s">
        <v>3168</v>
      </c>
    </row>
    <row r="580" spans="1:21">
      <c r="A580" t="s">
        <v>3340</v>
      </c>
      <c r="B580" t="s">
        <v>577</v>
      </c>
      <c r="C580" t="s">
        <v>3332</v>
      </c>
      <c r="D580" s="1">
        <v>7011.9744739807902</v>
      </c>
      <c r="E580">
        <v>1.5</v>
      </c>
      <c r="F580" s="22"/>
      <c r="G580" s="22"/>
      <c r="H580" s="22"/>
      <c r="I580" s="22">
        <v>284.52443063999999</v>
      </c>
      <c r="J580" s="22">
        <v>3</v>
      </c>
      <c r="K580" t="s">
        <v>602</v>
      </c>
      <c r="N580" t="s">
        <v>2706</v>
      </c>
      <c r="P580" t="s">
        <v>3353</v>
      </c>
      <c r="Q580" t="s">
        <v>170</v>
      </c>
      <c r="R580" t="s">
        <v>1179</v>
      </c>
      <c r="S580" t="s">
        <v>109</v>
      </c>
      <c r="T580" t="s">
        <v>544</v>
      </c>
      <c r="U580" t="s">
        <v>3176</v>
      </c>
    </row>
    <row r="581" spans="1:21">
      <c r="A581" t="s">
        <v>3340</v>
      </c>
      <c r="B581" t="s">
        <v>577</v>
      </c>
      <c r="C581" t="s">
        <v>542</v>
      </c>
      <c r="D581" s="1">
        <v>834.91055747999997</v>
      </c>
      <c r="E581">
        <v>1.5</v>
      </c>
      <c r="F581" s="22">
        <v>85.665065519999999</v>
      </c>
      <c r="G581" s="22"/>
      <c r="H581" s="22"/>
      <c r="I581" s="22"/>
      <c r="J581" s="22">
        <v>3</v>
      </c>
      <c r="K581" t="s">
        <v>602</v>
      </c>
      <c r="M581">
        <v>0</v>
      </c>
      <c r="N581" t="s">
        <v>2706</v>
      </c>
      <c r="P581" t="s">
        <v>3353</v>
      </c>
      <c r="Q581" t="s">
        <v>170</v>
      </c>
      <c r="R581" t="s">
        <v>1180</v>
      </c>
      <c r="S581" t="s">
        <v>109</v>
      </c>
      <c r="T581" t="s">
        <v>544</v>
      </c>
      <c r="U581" t="s">
        <v>3171</v>
      </c>
    </row>
    <row r="582" spans="1:21">
      <c r="A582" t="s">
        <v>3340</v>
      </c>
      <c r="B582" t="s">
        <v>577</v>
      </c>
      <c r="C582" t="s">
        <v>547</v>
      </c>
      <c r="D582" s="1">
        <v>6761.5730167920001</v>
      </c>
      <c r="E582">
        <v>1.5</v>
      </c>
      <c r="F582" s="22"/>
      <c r="G582" s="22">
        <v>284.52443063999999</v>
      </c>
      <c r="H582" s="22"/>
      <c r="I582" s="22"/>
      <c r="J582" s="22">
        <v>3</v>
      </c>
      <c r="K582" t="s">
        <v>602</v>
      </c>
      <c r="N582" t="s">
        <v>2706</v>
      </c>
      <c r="P582" t="s">
        <v>3353</v>
      </c>
      <c r="Q582" t="s">
        <v>170</v>
      </c>
      <c r="R582" t="s">
        <v>1183</v>
      </c>
      <c r="S582" t="s">
        <v>109</v>
      </c>
      <c r="T582" t="s">
        <v>544</v>
      </c>
      <c r="U582" t="s">
        <v>3163</v>
      </c>
    </row>
    <row r="583" spans="1:21">
      <c r="A583" t="s">
        <v>3340</v>
      </c>
      <c r="B583" t="s">
        <v>577</v>
      </c>
      <c r="C583" t="s">
        <v>549</v>
      </c>
      <c r="D583" s="1">
        <v>7011.9744739807902</v>
      </c>
      <c r="E583">
        <v>1.5</v>
      </c>
      <c r="F583" s="22"/>
      <c r="G583" s="22"/>
      <c r="H583" s="22">
        <v>284.52443063999999</v>
      </c>
      <c r="I583" s="22"/>
      <c r="J583" s="22">
        <v>3</v>
      </c>
      <c r="K583" t="s">
        <v>602</v>
      </c>
      <c r="N583" t="s">
        <v>2706</v>
      </c>
      <c r="P583" t="s">
        <v>3353</v>
      </c>
      <c r="Q583" t="s">
        <v>170</v>
      </c>
      <c r="R583" t="s">
        <v>1184</v>
      </c>
      <c r="S583" t="s">
        <v>109</v>
      </c>
      <c r="T583" t="s">
        <v>544</v>
      </c>
      <c r="U583" t="s">
        <v>3165</v>
      </c>
    </row>
    <row r="584" spans="1:21">
      <c r="A584" t="s">
        <v>3340</v>
      </c>
      <c r="B584" t="s">
        <v>601</v>
      </c>
      <c r="C584" t="s">
        <v>3332</v>
      </c>
      <c r="D584" s="1">
        <v>21778.3339758984</v>
      </c>
      <c r="E584">
        <v>2.5</v>
      </c>
      <c r="F584" s="22"/>
      <c r="G584" s="22"/>
      <c r="H584" s="22"/>
      <c r="I584" s="22">
        <v>797.30842319999999</v>
      </c>
      <c r="J584" s="22">
        <v>3</v>
      </c>
      <c r="K584" t="s">
        <v>602</v>
      </c>
      <c r="N584" t="s">
        <v>2706</v>
      </c>
      <c r="P584" t="s">
        <v>3353</v>
      </c>
      <c r="Q584" t="s">
        <v>170</v>
      </c>
      <c r="R584" t="s">
        <v>1185</v>
      </c>
      <c r="S584" t="s">
        <v>109</v>
      </c>
      <c r="T584" t="s">
        <v>544</v>
      </c>
      <c r="U584" t="s">
        <v>3173</v>
      </c>
    </row>
    <row r="585" spans="1:21">
      <c r="A585" t="s">
        <v>3340</v>
      </c>
      <c r="B585" t="s">
        <v>601</v>
      </c>
      <c r="C585" t="s">
        <v>542</v>
      </c>
      <c r="D585" s="1">
        <v>1488.5629041623999</v>
      </c>
      <c r="E585">
        <v>2.5</v>
      </c>
      <c r="F585" s="22">
        <v>515.96957280000004</v>
      </c>
      <c r="G585" s="22"/>
      <c r="H585" s="22"/>
      <c r="I585" s="22"/>
      <c r="J585" s="22">
        <v>3</v>
      </c>
      <c r="K585" t="s">
        <v>602</v>
      </c>
      <c r="M585">
        <v>0</v>
      </c>
      <c r="N585" t="s">
        <v>2706</v>
      </c>
      <c r="P585" t="s">
        <v>3353</v>
      </c>
      <c r="Q585" t="s">
        <v>170</v>
      </c>
      <c r="R585" t="s">
        <v>1186</v>
      </c>
      <c r="S585" t="s">
        <v>109</v>
      </c>
      <c r="T585" t="s">
        <v>544</v>
      </c>
      <c r="U585" t="s">
        <v>3175</v>
      </c>
    </row>
    <row r="586" spans="1:21">
      <c r="A586" t="s">
        <v>3340</v>
      </c>
      <c r="B586" t="s">
        <v>601</v>
      </c>
      <c r="C586" t="s">
        <v>547</v>
      </c>
      <c r="D586" s="1">
        <v>20662.470516722398</v>
      </c>
      <c r="E586">
        <v>2.5</v>
      </c>
      <c r="F586" s="22"/>
      <c r="G586" s="22">
        <v>797.30842319999999</v>
      </c>
      <c r="H586" s="22"/>
      <c r="I586" s="22"/>
      <c r="J586" s="22">
        <v>3</v>
      </c>
      <c r="K586" t="s">
        <v>602</v>
      </c>
      <c r="N586" t="s">
        <v>2706</v>
      </c>
      <c r="P586" t="s">
        <v>3353</v>
      </c>
      <c r="Q586" t="s">
        <v>170</v>
      </c>
      <c r="R586" t="s">
        <v>1187</v>
      </c>
      <c r="S586" t="s">
        <v>109</v>
      </c>
      <c r="T586" t="s">
        <v>544</v>
      </c>
      <c r="U586" t="s">
        <v>3168</v>
      </c>
    </row>
    <row r="587" spans="1:21">
      <c r="A587" t="s">
        <v>3340</v>
      </c>
      <c r="B587" t="s">
        <v>601</v>
      </c>
      <c r="C587" t="s">
        <v>549</v>
      </c>
      <c r="D587" s="1">
        <v>21774.206535074401</v>
      </c>
      <c r="E587">
        <v>2.5</v>
      </c>
      <c r="F587" s="22"/>
      <c r="G587" s="22"/>
      <c r="H587" s="22">
        <v>797.30842319999999</v>
      </c>
      <c r="I587" s="22"/>
      <c r="J587" s="22">
        <v>3</v>
      </c>
      <c r="K587" t="s">
        <v>602</v>
      </c>
      <c r="N587" t="s">
        <v>2706</v>
      </c>
      <c r="P587" t="s">
        <v>3353</v>
      </c>
      <c r="Q587" t="s">
        <v>170</v>
      </c>
      <c r="R587" t="s">
        <v>1189</v>
      </c>
      <c r="S587" t="s">
        <v>109</v>
      </c>
      <c r="T587" t="s">
        <v>544</v>
      </c>
      <c r="U587" t="s">
        <v>3163</v>
      </c>
    </row>
    <row r="588" spans="1:21">
      <c r="A588" t="s">
        <v>3340</v>
      </c>
      <c r="B588" t="s">
        <v>629</v>
      </c>
      <c r="C588" t="s">
        <v>3332</v>
      </c>
      <c r="D588" s="1">
        <v>10900.5205022952</v>
      </c>
      <c r="E588">
        <v>3.5</v>
      </c>
      <c r="F588" s="22"/>
      <c r="G588" s="22"/>
      <c r="H588" s="22"/>
      <c r="I588" s="22">
        <v>451.80693839999998</v>
      </c>
      <c r="J588" s="22">
        <v>3</v>
      </c>
      <c r="K588" t="s">
        <v>602</v>
      </c>
      <c r="N588" t="s">
        <v>2706</v>
      </c>
      <c r="P588" t="s">
        <v>3353</v>
      </c>
      <c r="Q588" t="s">
        <v>170</v>
      </c>
      <c r="R588" t="s">
        <v>1190</v>
      </c>
      <c r="S588" t="s">
        <v>109</v>
      </c>
      <c r="T588" t="s">
        <v>544</v>
      </c>
      <c r="U588" t="s">
        <v>3164</v>
      </c>
    </row>
    <row r="589" spans="1:21">
      <c r="A589" t="s">
        <v>3340</v>
      </c>
      <c r="B589" t="s">
        <v>629</v>
      </c>
      <c r="C589" t="s">
        <v>547</v>
      </c>
      <c r="D589" s="1">
        <v>8176.0976321112003</v>
      </c>
      <c r="E589">
        <v>3.5</v>
      </c>
      <c r="F589" s="22"/>
      <c r="G589" s="22">
        <v>451.80693839999998</v>
      </c>
      <c r="H589" s="22"/>
      <c r="I589" s="22"/>
      <c r="J589" s="22">
        <v>3</v>
      </c>
      <c r="K589" t="s">
        <v>602</v>
      </c>
      <c r="N589" t="s">
        <v>2706</v>
      </c>
      <c r="P589" t="s">
        <v>3353</v>
      </c>
      <c r="Q589" t="s">
        <v>170</v>
      </c>
      <c r="R589" t="s">
        <v>1191</v>
      </c>
      <c r="S589" t="s">
        <v>109</v>
      </c>
      <c r="T589" t="s">
        <v>544</v>
      </c>
      <c r="U589" t="s">
        <v>3165</v>
      </c>
    </row>
    <row r="590" spans="1:21">
      <c r="A590" t="s">
        <v>3340</v>
      </c>
      <c r="B590" t="s">
        <v>629</v>
      </c>
      <c r="C590" t="s">
        <v>549</v>
      </c>
      <c r="D590" s="1">
        <v>10893.688960039201</v>
      </c>
      <c r="E590">
        <v>3.5</v>
      </c>
      <c r="F590" s="22"/>
      <c r="G590" s="22"/>
      <c r="H590" s="22">
        <v>451.80693839999998</v>
      </c>
      <c r="I590" s="22"/>
      <c r="J590" s="22">
        <v>3</v>
      </c>
      <c r="K590" t="s">
        <v>602</v>
      </c>
      <c r="N590" t="s">
        <v>2706</v>
      </c>
      <c r="P590" t="s">
        <v>3353</v>
      </c>
      <c r="Q590" t="s">
        <v>170</v>
      </c>
      <c r="R590" t="s">
        <v>1192</v>
      </c>
      <c r="S590" t="s">
        <v>109</v>
      </c>
      <c r="T590" t="s">
        <v>544</v>
      </c>
      <c r="U590" t="s">
        <v>3178</v>
      </c>
    </row>
    <row r="591" spans="1:21">
      <c r="A591" t="s">
        <v>3340</v>
      </c>
      <c r="B591" t="s">
        <v>648</v>
      </c>
      <c r="C591" t="s">
        <v>3332</v>
      </c>
      <c r="D591" s="1">
        <v>2667.20722676276</v>
      </c>
      <c r="E591">
        <v>4.5</v>
      </c>
      <c r="F591" s="22"/>
      <c r="G591" s="22"/>
      <c r="H591" s="22"/>
      <c r="I591" s="22">
        <v>90.935480159999997</v>
      </c>
      <c r="J591" s="22">
        <v>3</v>
      </c>
      <c r="K591" t="s">
        <v>602</v>
      </c>
      <c r="N591" t="s">
        <v>2706</v>
      </c>
      <c r="P591" t="s">
        <v>3353</v>
      </c>
      <c r="Q591" t="s">
        <v>170</v>
      </c>
      <c r="R591" t="s">
        <v>1193</v>
      </c>
      <c r="S591" t="s">
        <v>109</v>
      </c>
      <c r="T591" t="s">
        <v>544</v>
      </c>
      <c r="U591" t="s">
        <v>3168</v>
      </c>
    </row>
    <row r="592" spans="1:21">
      <c r="A592" t="s">
        <v>3340</v>
      </c>
      <c r="B592" t="s">
        <v>648</v>
      </c>
      <c r="C592" t="s">
        <v>542</v>
      </c>
      <c r="D592" s="1">
        <v>8.8149289079999995E-7</v>
      </c>
      <c r="E592">
        <v>4.5</v>
      </c>
      <c r="F592" s="22">
        <v>3.5706042768000002E-7</v>
      </c>
      <c r="G592" s="22"/>
      <c r="H592" s="22"/>
      <c r="I592" s="22"/>
      <c r="J592" s="22">
        <v>3</v>
      </c>
      <c r="K592" t="s">
        <v>602</v>
      </c>
      <c r="M592">
        <v>0</v>
      </c>
      <c r="N592" t="s">
        <v>2706</v>
      </c>
      <c r="P592" t="s">
        <v>3353</v>
      </c>
      <c r="Q592" t="s">
        <v>170</v>
      </c>
      <c r="R592" t="s">
        <v>1194</v>
      </c>
      <c r="S592" t="s">
        <v>109</v>
      </c>
      <c r="T592" t="s">
        <v>544</v>
      </c>
      <c r="U592" t="s">
        <v>3176</v>
      </c>
    </row>
    <row r="593" spans="1:21">
      <c r="A593" t="s">
        <v>3340</v>
      </c>
      <c r="B593" t="s">
        <v>648</v>
      </c>
      <c r="C593" t="s">
        <v>547</v>
      </c>
      <c r="D593" s="1">
        <v>1779.06950941076</v>
      </c>
      <c r="E593">
        <v>4.5</v>
      </c>
      <c r="F593" s="22"/>
      <c r="G593" s="22">
        <v>90.935480159999997</v>
      </c>
      <c r="H593" s="22"/>
      <c r="I593" s="22"/>
      <c r="J593" s="22">
        <v>3</v>
      </c>
      <c r="K593" t="s">
        <v>602</v>
      </c>
      <c r="N593" t="s">
        <v>2706</v>
      </c>
      <c r="P593" t="s">
        <v>3353</v>
      </c>
      <c r="Q593" t="s">
        <v>170</v>
      </c>
      <c r="R593" t="s">
        <v>1195</v>
      </c>
      <c r="S593" t="s">
        <v>109</v>
      </c>
      <c r="T593" t="s">
        <v>544</v>
      </c>
      <c r="U593" t="s">
        <v>3172</v>
      </c>
    </row>
    <row r="594" spans="1:21">
      <c r="A594" t="s">
        <v>3340</v>
      </c>
      <c r="B594" t="s">
        <v>648</v>
      </c>
      <c r="C594" t="s">
        <v>549</v>
      </c>
      <c r="D594" s="1">
        <v>2652.34484813876</v>
      </c>
      <c r="E594">
        <v>4.5</v>
      </c>
      <c r="F594" s="22"/>
      <c r="G594" s="22"/>
      <c r="H594" s="22">
        <v>90.935480159999997</v>
      </c>
      <c r="I594" s="22"/>
      <c r="J594" s="22">
        <v>3</v>
      </c>
      <c r="K594" t="s">
        <v>602</v>
      </c>
      <c r="N594" t="s">
        <v>2706</v>
      </c>
      <c r="P594" t="s">
        <v>3353</v>
      </c>
      <c r="Q594" t="s">
        <v>170</v>
      </c>
      <c r="R594" t="s">
        <v>1197</v>
      </c>
      <c r="S594" t="s">
        <v>109</v>
      </c>
      <c r="T594" t="s">
        <v>544</v>
      </c>
      <c r="U594" t="s">
        <v>3163</v>
      </c>
    </row>
    <row r="595" spans="1:21">
      <c r="A595" t="s">
        <v>3340</v>
      </c>
      <c r="B595" t="s">
        <v>673</v>
      </c>
      <c r="C595" t="s">
        <v>3332</v>
      </c>
      <c r="D595" s="1">
        <v>1595.2054892757601</v>
      </c>
      <c r="E595">
        <v>5.5</v>
      </c>
      <c r="F595" s="22"/>
      <c r="G595" s="22"/>
      <c r="H595" s="22"/>
      <c r="I595" s="22">
        <v>103.98274536</v>
      </c>
      <c r="J595" s="22">
        <v>3</v>
      </c>
      <c r="K595" t="s">
        <v>602</v>
      </c>
      <c r="N595" t="s">
        <v>2706</v>
      </c>
      <c r="P595" t="s">
        <v>3353</v>
      </c>
      <c r="Q595" t="s">
        <v>170</v>
      </c>
      <c r="R595" t="s">
        <v>1198</v>
      </c>
      <c r="S595" t="s">
        <v>109</v>
      </c>
      <c r="T595" t="s">
        <v>544</v>
      </c>
      <c r="U595" t="s">
        <v>3165</v>
      </c>
    </row>
    <row r="596" spans="1:21">
      <c r="A596" t="s">
        <v>3340</v>
      </c>
      <c r="B596" t="s">
        <v>673</v>
      </c>
      <c r="C596" t="s">
        <v>542</v>
      </c>
      <c r="D596" s="1">
        <v>0.48462960960000001</v>
      </c>
      <c r="E596">
        <v>5.5</v>
      </c>
      <c r="F596" s="22">
        <v>0.48462960960000001</v>
      </c>
      <c r="G596" s="22"/>
      <c r="H596" s="22"/>
      <c r="I596" s="22"/>
      <c r="J596" s="22">
        <v>3</v>
      </c>
      <c r="K596" t="s">
        <v>602</v>
      </c>
      <c r="M596">
        <v>0</v>
      </c>
      <c r="N596" t="s">
        <v>2706</v>
      </c>
      <c r="P596" t="s">
        <v>3353</v>
      </c>
      <c r="Q596" t="s">
        <v>170</v>
      </c>
      <c r="R596" t="s">
        <v>1199</v>
      </c>
      <c r="S596" t="s">
        <v>109</v>
      </c>
      <c r="T596" t="s">
        <v>544</v>
      </c>
      <c r="U596" t="s">
        <v>3178</v>
      </c>
    </row>
    <row r="597" spans="1:21">
      <c r="A597" t="s">
        <v>3340</v>
      </c>
      <c r="B597" t="s">
        <v>673</v>
      </c>
      <c r="C597" t="s">
        <v>547</v>
      </c>
      <c r="D597" s="1">
        <v>1489.4291895936001</v>
      </c>
      <c r="E597">
        <v>5.5</v>
      </c>
      <c r="F597" s="22"/>
      <c r="G597" s="22">
        <v>103.98274536</v>
      </c>
      <c r="H597" s="22"/>
      <c r="I597" s="22"/>
      <c r="J597" s="22">
        <v>3</v>
      </c>
      <c r="K597" t="s">
        <v>602</v>
      </c>
      <c r="N597" t="s">
        <v>2706</v>
      </c>
      <c r="P597" t="s">
        <v>3353</v>
      </c>
      <c r="Q597" t="s">
        <v>170</v>
      </c>
      <c r="R597" t="s">
        <v>1200</v>
      </c>
      <c r="S597" t="s">
        <v>109</v>
      </c>
      <c r="T597" t="s">
        <v>544</v>
      </c>
      <c r="U597" t="s">
        <v>3168</v>
      </c>
    </row>
    <row r="598" spans="1:21">
      <c r="A598" t="s">
        <v>3340</v>
      </c>
      <c r="B598" t="s">
        <v>673</v>
      </c>
      <c r="C598" t="s">
        <v>549</v>
      </c>
      <c r="D598" s="1">
        <v>1595.09107109208</v>
      </c>
      <c r="E598">
        <v>5.5</v>
      </c>
      <c r="F598" s="22"/>
      <c r="G598" s="22"/>
      <c r="H598" s="22">
        <v>103.98274536</v>
      </c>
      <c r="I598" s="22"/>
      <c r="J598" s="22">
        <v>3</v>
      </c>
      <c r="K598" t="s">
        <v>602</v>
      </c>
      <c r="N598" t="s">
        <v>2706</v>
      </c>
      <c r="P598" t="s">
        <v>3353</v>
      </c>
      <c r="Q598" t="s">
        <v>170</v>
      </c>
      <c r="R598" t="s">
        <v>1201</v>
      </c>
      <c r="S598" t="s">
        <v>109</v>
      </c>
      <c r="T598" t="s">
        <v>544</v>
      </c>
      <c r="U598" t="s">
        <v>3171</v>
      </c>
    </row>
    <row r="599" spans="1:21">
      <c r="A599" t="s">
        <v>3340</v>
      </c>
      <c r="B599" t="s">
        <v>696</v>
      </c>
      <c r="C599" t="s">
        <v>3332</v>
      </c>
      <c r="D599" s="1">
        <v>556.54911590808001</v>
      </c>
      <c r="E599">
        <v>6.5</v>
      </c>
      <c r="F599" s="22"/>
      <c r="G599" s="22"/>
      <c r="H599" s="22"/>
      <c r="I599" s="22">
        <v>33.247162776000003</v>
      </c>
      <c r="J599" s="22">
        <v>3</v>
      </c>
      <c r="K599" t="s">
        <v>602</v>
      </c>
      <c r="N599" t="s">
        <v>2706</v>
      </c>
      <c r="P599" t="s">
        <v>3353</v>
      </c>
      <c r="Q599" t="s">
        <v>170</v>
      </c>
      <c r="R599" t="s">
        <v>1202</v>
      </c>
      <c r="S599" t="s">
        <v>109</v>
      </c>
      <c r="T599" t="s">
        <v>544</v>
      </c>
      <c r="U599" t="s">
        <v>3172</v>
      </c>
    </row>
    <row r="600" spans="1:21">
      <c r="A600" t="s">
        <v>3340</v>
      </c>
      <c r="B600" t="s">
        <v>696</v>
      </c>
      <c r="C600" t="s">
        <v>547</v>
      </c>
      <c r="D600" s="1">
        <v>491.1354711816</v>
      </c>
      <c r="E600">
        <v>6.5</v>
      </c>
      <c r="F600" s="22"/>
      <c r="G600" s="22">
        <v>33.247162776000003</v>
      </c>
      <c r="H600" s="22"/>
      <c r="I600" s="22"/>
      <c r="J600" s="22">
        <v>3</v>
      </c>
      <c r="K600" t="s">
        <v>602</v>
      </c>
      <c r="N600" t="s">
        <v>2706</v>
      </c>
      <c r="P600" t="s">
        <v>3353</v>
      </c>
      <c r="Q600" t="s">
        <v>170</v>
      </c>
      <c r="R600" t="s">
        <v>1204</v>
      </c>
      <c r="S600" t="s">
        <v>109</v>
      </c>
      <c r="T600" t="s">
        <v>544</v>
      </c>
      <c r="U600" t="s">
        <v>3163</v>
      </c>
    </row>
    <row r="601" spans="1:21">
      <c r="A601" t="s">
        <v>3340</v>
      </c>
      <c r="B601" t="s">
        <v>696</v>
      </c>
      <c r="C601" t="s">
        <v>549</v>
      </c>
      <c r="D601" s="1">
        <v>556.38976914744001</v>
      </c>
      <c r="E601">
        <v>6.5</v>
      </c>
      <c r="F601" s="22"/>
      <c r="G601" s="22"/>
      <c r="H601" s="22">
        <v>33.247162776000003</v>
      </c>
      <c r="I601" s="22"/>
      <c r="J601" s="22">
        <v>3</v>
      </c>
      <c r="K601" t="s">
        <v>602</v>
      </c>
      <c r="N601" t="s">
        <v>2706</v>
      </c>
      <c r="P601" t="s">
        <v>3353</v>
      </c>
      <c r="Q601" t="s">
        <v>170</v>
      </c>
      <c r="R601" t="s">
        <v>1205</v>
      </c>
      <c r="S601" t="s">
        <v>109</v>
      </c>
      <c r="T601" t="s">
        <v>544</v>
      </c>
      <c r="U601" t="s">
        <v>3165</v>
      </c>
    </row>
    <row r="602" spans="1:21">
      <c r="A602" t="s">
        <v>3340</v>
      </c>
      <c r="B602" t="s">
        <v>724</v>
      </c>
      <c r="C602" t="s">
        <v>3332</v>
      </c>
      <c r="D602" s="1">
        <v>4773.6223534274404</v>
      </c>
      <c r="E602">
        <v>7.5</v>
      </c>
      <c r="F602" s="22"/>
      <c r="G602" s="22"/>
      <c r="H602" s="22"/>
      <c r="I602" s="22">
        <v>281.37106679999999</v>
      </c>
      <c r="J602" s="22">
        <v>3</v>
      </c>
      <c r="K602" t="s">
        <v>602</v>
      </c>
      <c r="N602" t="s">
        <v>2706</v>
      </c>
      <c r="P602" t="s">
        <v>3353</v>
      </c>
      <c r="Q602" t="s">
        <v>170</v>
      </c>
      <c r="R602" t="s">
        <v>1206</v>
      </c>
      <c r="S602" t="s">
        <v>109</v>
      </c>
      <c r="T602" t="s">
        <v>544</v>
      </c>
      <c r="U602" t="s">
        <v>3178</v>
      </c>
    </row>
    <row r="603" spans="1:21">
      <c r="A603" t="s">
        <v>3340</v>
      </c>
      <c r="B603" t="s">
        <v>724</v>
      </c>
      <c r="C603" t="s">
        <v>542</v>
      </c>
      <c r="D603" s="1">
        <v>6.1767828117599999</v>
      </c>
      <c r="E603">
        <v>7.5</v>
      </c>
      <c r="F603" s="22">
        <v>1.3640322024</v>
      </c>
      <c r="G603" s="22"/>
      <c r="H603" s="22"/>
      <c r="I603" s="22"/>
      <c r="J603" s="22">
        <v>3</v>
      </c>
      <c r="K603" t="s">
        <v>602</v>
      </c>
      <c r="M603">
        <v>0</v>
      </c>
      <c r="N603" t="s">
        <v>2706</v>
      </c>
      <c r="P603" t="s">
        <v>3353</v>
      </c>
      <c r="Q603" t="s">
        <v>170</v>
      </c>
      <c r="R603" t="s">
        <v>1207</v>
      </c>
      <c r="S603" t="s">
        <v>109</v>
      </c>
      <c r="T603" t="s">
        <v>544</v>
      </c>
      <c r="U603" t="s">
        <v>3168</v>
      </c>
    </row>
    <row r="604" spans="1:21">
      <c r="A604" t="s">
        <v>3340</v>
      </c>
      <c r="B604" t="s">
        <v>724</v>
      </c>
      <c r="C604" t="s">
        <v>547</v>
      </c>
      <c r="D604" s="1">
        <v>4210.7664373053603</v>
      </c>
      <c r="E604">
        <v>7.5</v>
      </c>
      <c r="F604" s="22"/>
      <c r="G604" s="22">
        <v>281.37106679999999</v>
      </c>
      <c r="H604" s="22"/>
      <c r="I604" s="22"/>
      <c r="J604" s="22">
        <v>3</v>
      </c>
      <c r="K604" t="s">
        <v>602</v>
      </c>
      <c r="N604" t="s">
        <v>2706</v>
      </c>
      <c r="P604" t="s">
        <v>3353</v>
      </c>
      <c r="Q604" t="s">
        <v>170</v>
      </c>
      <c r="R604" t="s">
        <v>1208</v>
      </c>
      <c r="S604" t="s">
        <v>109</v>
      </c>
      <c r="T604" t="s">
        <v>544</v>
      </c>
      <c r="U604" t="s">
        <v>3172</v>
      </c>
    </row>
    <row r="605" spans="1:21">
      <c r="A605" t="s">
        <v>3340</v>
      </c>
      <c r="B605" t="s">
        <v>724</v>
      </c>
      <c r="C605" t="s">
        <v>549</v>
      </c>
      <c r="D605" s="1">
        <v>4773.6223534274404</v>
      </c>
      <c r="E605">
        <v>7.5</v>
      </c>
      <c r="F605" s="22"/>
      <c r="G605" s="22"/>
      <c r="H605" s="22">
        <v>281.37106679999999</v>
      </c>
      <c r="I605" s="22"/>
      <c r="J605" s="22">
        <v>3</v>
      </c>
      <c r="K605" t="s">
        <v>602</v>
      </c>
      <c r="N605" t="s">
        <v>2706</v>
      </c>
      <c r="P605" t="s">
        <v>3353</v>
      </c>
      <c r="Q605" t="s">
        <v>170</v>
      </c>
      <c r="R605" t="s">
        <v>1210</v>
      </c>
      <c r="S605" t="s">
        <v>109</v>
      </c>
      <c r="T605" t="s">
        <v>544</v>
      </c>
      <c r="U605" t="s">
        <v>3163</v>
      </c>
    </row>
    <row r="606" spans="1:21">
      <c r="A606" t="s">
        <v>3340</v>
      </c>
      <c r="B606" t="s">
        <v>753</v>
      </c>
      <c r="C606" t="s">
        <v>3332</v>
      </c>
      <c r="D606" s="1">
        <v>8555.6239714861204</v>
      </c>
      <c r="E606">
        <v>8.5</v>
      </c>
      <c r="F606" s="22"/>
      <c r="G606" s="22"/>
      <c r="H606" s="22"/>
      <c r="I606" s="22">
        <v>585.23671679999995</v>
      </c>
      <c r="J606" s="22">
        <v>3</v>
      </c>
      <c r="K606" t="s">
        <v>602</v>
      </c>
      <c r="N606" t="s">
        <v>2706</v>
      </c>
      <c r="P606" t="s">
        <v>3353</v>
      </c>
      <c r="Q606" t="s">
        <v>170</v>
      </c>
      <c r="R606" t="s">
        <v>1211</v>
      </c>
      <c r="S606" t="s">
        <v>109</v>
      </c>
      <c r="T606" t="s">
        <v>544</v>
      </c>
      <c r="U606" t="s">
        <v>3178</v>
      </c>
    </row>
    <row r="607" spans="1:21">
      <c r="A607" t="s">
        <v>3340</v>
      </c>
      <c r="B607" t="s">
        <v>753</v>
      </c>
      <c r="C607" t="s">
        <v>542</v>
      </c>
      <c r="D607" s="1">
        <v>7.1412077999999996E-7</v>
      </c>
      <c r="E607">
        <v>8.5</v>
      </c>
      <c r="F607" s="22">
        <v>7.1412077999999996E-7</v>
      </c>
      <c r="G607" s="22"/>
      <c r="H607" s="22"/>
      <c r="I607" s="22"/>
      <c r="J607" s="22">
        <v>3</v>
      </c>
      <c r="K607" t="s">
        <v>602</v>
      </c>
      <c r="M607">
        <v>0</v>
      </c>
      <c r="N607" t="s">
        <v>2706</v>
      </c>
      <c r="P607" t="s">
        <v>3353</v>
      </c>
      <c r="Q607" t="s">
        <v>170</v>
      </c>
      <c r="R607" t="s">
        <v>1212</v>
      </c>
      <c r="S607" t="s">
        <v>109</v>
      </c>
      <c r="T607" t="s">
        <v>544</v>
      </c>
      <c r="U607" t="s">
        <v>3168</v>
      </c>
    </row>
    <row r="608" spans="1:21">
      <c r="A608" t="s">
        <v>3340</v>
      </c>
      <c r="B608" t="s">
        <v>753</v>
      </c>
      <c r="C608" t="s">
        <v>547</v>
      </c>
      <c r="D608" s="1">
        <v>7395.1937895781202</v>
      </c>
      <c r="E608">
        <v>8.5</v>
      </c>
      <c r="F608" s="22"/>
      <c r="G608" s="22">
        <v>585.23671679999995</v>
      </c>
      <c r="H608" s="22"/>
      <c r="I608" s="22"/>
      <c r="J608" s="22">
        <v>3</v>
      </c>
      <c r="K608" t="s">
        <v>602</v>
      </c>
      <c r="N608" t="s">
        <v>2706</v>
      </c>
      <c r="P608" t="s">
        <v>3353</v>
      </c>
      <c r="Q608" t="s">
        <v>170</v>
      </c>
      <c r="R608" t="s">
        <v>1215</v>
      </c>
      <c r="S608" t="s">
        <v>109</v>
      </c>
      <c r="T608" t="s">
        <v>544</v>
      </c>
      <c r="U608" t="s">
        <v>3163</v>
      </c>
    </row>
    <row r="609" spans="1:21">
      <c r="A609" t="s">
        <v>3340</v>
      </c>
      <c r="B609" t="s">
        <v>753</v>
      </c>
      <c r="C609" t="s">
        <v>549</v>
      </c>
      <c r="D609" s="1">
        <v>8554.2120155989196</v>
      </c>
      <c r="E609">
        <v>8.5</v>
      </c>
      <c r="F609" s="22"/>
      <c r="G609" s="22"/>
      <c r="H609" s="22">
        <v>585.23671679999995</v>
      </c>
      <c r="I609" s="22"/>
      <c r="J609" s="22">
        <v>3</v>
      </c>
      <c r="K609" t="s">
        <v>602</v>
      </c>
      <c r="N609" t="s">
        <v>2706</v>
      </c>
      <c r="P609" t="s">
        <v>3353</v>
      </c>
      <c r="Q609" t="s">
        <v>170</v>
      </c>
      <c r="R609" t="s">
        <v>1216</v>
      </c>
      <c r="S609" t="s">
        <v>109</v>
      </c>
      <c r="T609" t="s">
        <v>544</v>
      </c>
      <c r="U609" t="s">
        <v>3165</v>
      </c>
    </row>
    <row r="610" spans="1:21">
      <c r="A610" t="s">
        <v>3340</v>
      </c>
      <c r="B610" t="s">
        <v>770</v>
      </c>
      <c r="C610" t="s">
        <v>3332</v>
      </c>
      <c r="D610" s="1">
        <v>11887.3818618731</v>
      </c>
      <c r="E610">
        <v>9.5</v>
      </c>
      <c r="F610" s="22"/>
      <c r="G610" s="22"/>
      <c r="H610" s="22"/>
      <c r="I610" s="22">
        <v>844.82365679999998</v>
      </c>
      <c r="J610" s="22">
        <v>3</v>
      </c>
      <c r="K610" t="s">
        <v>602</v>
      </c>
      <c r="N610" t="s">
        <v>2706</v>
      </c>
      <c r="P610" t="s">
        <v>3353</v>
      </c>
      <c r="Q610" t="s">
        <v>170</v>
      </c>
      <c r="R610" t="s">
        <v>1217</v>
      </c>
      <c r="S610" t="s">
        <v>109</v>
      </c>
      <c r="T610" t="s">
        <v>544</v>
      </c>
      <c r="U610" t="s">
        <v>3169</v>
      </c>
    </row>
    <row r="611" spans="1:21">
      <c r="A611" t="s">
        <v>3340</v>
      </c>
      <c r="B611" t="s">
        <v>770</v>
      </c>
      <c r="C611" t="s">
        <v>547</v>
      </c>
      <c r="D611" s="1">
        <v>10060.5759872171</v>
      </c>
      <c r="E611">
        <v>9.5</v>
      </c>
      <c r="F611" s="22"/>
      <c r="G611" s="22">
        <v>844.82365679999998</v>
      </c>
      <c r="H611" s="22"/>
      <c r="I611" s="22"/>
      <c r="J611" s="22">
        <v>3</v>
      </c>
      <c r="K611" t="s">
        <v>602</v>
      </c>
      <c r="N611" t="s">
        <v>2706</v>
      </c>
      <c r="P611" t="s">
        <v>3353</v>
      </c>
      <c r="Q611" t="s">
        <v>170</v>
      </c>
      <c r="R611" t="s">
        <v>1218</v>
      </c>
      <c r="S611" t="s">
        <v>109</v>
      </c>
      <c r="T611" t="s">
        <v>544</v>
      </c>
      <c r="U611" t="s">
        <v>3163</v>
      </c>
    </row>
    <row r="612" spans="1:21">
      <c r="A612" t="s">
        <v>3340</v>
      </c>
      <c r="B612" t="s">
        <v>770</v>
      </c>
      <c r="C612" t="s">
        <v>549</v>
      </c>
      <c r="D612" s="1">
        <v>11882.152774657099</v>
      </c>
      <c r="E612">
        <v>9.5</v>
      </c>
      <c r="F612" s="22"/>
      <c r="G612" s="22"/>
      <c r="H612" s="22">
        <v>844.82365679999998</v>
      </c>
      <c r="I612" s="22"/>
      <c r="J612" s="22">
        <v>3</v>
      </c>
      <c r="K612" t="s">
        <v>602</v>
      </c>
      <c r="N612" t="s">
        <v>2706</v>
      </c>
      <c r="P612" t="s">
        <v>3353</v>
      </c>
      <c r="Q612" t="s">
        <v>170</v>
      </c>
      <c r="R612" t="s">
        <v>1219</v>
      </c>
      <c r="S612" t="s">
        <v>109</v>
      </c>
      <c r="T612" t="s">
        <v>544</v>
      </c>
      <c r="U612" t="s">
        <v>3165</v>
      </c>
    </row>
    <row r="613" spans="1:21">
      <c r="A613" t="s">
        <v>3340</v>
      </c>
      <c r="B613" t="s">
        <v>776</v>
      </c>
      <c r="C613" t="s">
        <v>3332</v>
      </c>
      <c r="D613" s="1">
        <v>4138.4449631688003</v>
      </c>
      <c r="E613">
        <v>10.5</v>
      </c>
      <c r="F613" s="22"/>
      <c r="G613" s="22"/>
      <c r="H613" s="22"/>
      <c r="I613" s="22">
        <v>264.29999207999998</v>
      </c>
      <c r="J613" s="22">
        <v>3</v>
      </c>
      <c r="K613" t="s">
        <v>602</v>
      </c>
      <c r="N613" t="s">
        <v>2706</v>
      </c>
      <c r="P613" t="s">
        <v>3353</v>
      </c>
      <c r="Q613" t="s">
        <v>170</v>
      </c>
      <c r="R613" t="s">
        <v>1220</v>
      </c>
      <c r="S613" t="s">
        <v>109</v>
      </c>
      <c r="T613" t="s">
        <v>544</v>
      </c>
      <c r="U613" t="s">
        <v>3168</v>
      </c>
    </row>
    <row r="614" spans="1:21">
      <c r="A614" t="s">
        <v>3340</v>
      </c>
      <c r="B614" t="s">
        <v>776</v>
      </c>
      <c r="C614" t="s">
        <v>547</v>
      </c>
      <c r="D614" s="1">
        <v>3549.357990552</v>
      </c>
      <c r="E614">
        <v>10.5</v>
      </c>
      <c r="F614" s="22"/>
      <c r="G614" s="22">
        <v>264.29999207999998</v>
      </c>
      <c r="H614" s="22"/>
      <c r="I614" s="22"/>
      <c r="J614" s="22">
        <v>3</v>
      </c>
      <c r="K614" t="s">
        <v>602</v>
      </c>
      <c r="N614" t="s">
        <v>2706</v>
      </c>
      <c r="P614" t="s">
        <v>3353</v>
      </c>
      <c r="Q614" t="s">
        <v>170</v>
      </c>
      <c r="R614" t="s">
        <v>1221</v>
      </c>
      <c r="S614" t="s">
        <v>109</v>
      </c>
      <c r="T614" t="s">
        <v>544</v>
      </c>
      <c r="U614" t="s">
        <v>3163</v>
      </c>
    </row>
    <row r="615" spans="1:21">
      <c r="A615" t="s">
        <v>3340</v>
      </c>
      <c r="B615" t="s">
        <v>776</v>
      </c>
      <c r="C615" t="s">
        <v>549</v>
      </c>
      <c r="D615" s="1">
        <v>4136.3842383168003</v>
      </c>
      <c r="E615">
        <v>10.5</v>
      </c>
      <c r="F615" s="22"/>
      <c r="G615" s="22"/>
      <c r="H615" s="22">
        <v>264.29999207999998</v>
      </c>
      <c r="I615" s="22"/>
      <c r="J615" s="22">
        <v>3</v>
      </c>
      <c r="K615" t="s">
        <v>602</v>
      </c>
      <c r="N615" t="s">
        <v>2706</v>
      </c>
      <c r="P615" t="s">
        <v>3353</v>
      </c>
      <c r="Q615" t="s">
        <v>170</v>
      </c>
      <c r="R615" t="s">
        <v>1222</v>
      </c>
      <c r="S615" t="s">
        <v>109</v>
      </c>
      <c r="T615" t="s">
        <v>544</v>
      </c>
      <c r="U615" t="s">
        <v>3171</v>
      </c>
    </row>
    <row r="616" spans="1:21">
      <c r="A616" t="s">
        <v>3340</v>
      </c>
      <c r="B616" t="s">
        <v>779</v>
      </c>
      <c r="C616" t="s">
        <v>3332</v>
      </c>
      <c r="D616" s="1">
        <v>3906.4263886824001</v>
      </c>
      <c r="E616">
        <v>11.5</v>
      </c>
      <c r="F616" s="22"/>
      <c r="G616" s="22"/>
      <c r="H616" s="22"/>
      <c r="I616" s="22">
        <v>209.95793376</v>
      </c>
      <c r="J616" s="22">
        <v>3</v>
      </c>
      <c r="K616" t="s">
        <v>602</v>
      </c>
      <c r="N616" t="s">
        <v>2706</v>
      </c>
      <c r="P616" t="s">
        <v>3353</v>
      </c>
      <c r="Q616" t="s">
        <v>170</v>
      </c>
      <c r="R616" t="s">
        <v>1224</v>
      </c>
      <c r="S616" t="s">
        <v>109</v>
      </c>
      <c r="T616" t="s">
        <v>544</v>
      </c>
      <c r="U616" t="s">
        <v>3163</v>
      </c>
    </row>
    <row r="617" spans="1:21">
      <c r="A617" t="s">
        <v>3340</v>
      </c>
      <c r="B617" t="s">
        <v>779</v>
      </c>
      <c r="C617" t="s">
        <v>547</v>
      </c>
      <c r="D617" s="1">
        <v>2977.250268756</v>
      </c>
      <c r="E617">
        <v>11.5</v>
      </c>
      <c r="F617" s="22"/>
      <c r="G617" s="22">
        <v>209.95793376</v>
      </c>
      <c r="H617" s="22"/>
      <c r="I617" s="22"/>
      <c r="J617" s="22">
        <v>3</v>
      </c>
      <c r="K617" t="s">
        <v>602</v>
      </c>
      <c r="N617" t="s">
        <v>2706</v>
      </c>
      <c r="P617" t="s">
        <v>3353</v>
      </c>
      <c r="Q617" t="s">
        <v>170</v>
      </c>
      <c r="R617" t="s">
        <v>1225</v>
      </c>
      <c r="S617" t="s">
        <v>109</v>
      </c>
      <c r="T617" t="s">
        <v>544</v>
      </c>
      <c r="U617" t="s">
        <v>3165</v>
      </c>
    </row>
    <row r="618" spans="1:21">
      <c r="A618" t="s">
        <v>3340</v>
      </c>
      <c r="B618" t="s">
        <v>779</v>
      </c>
      <c r="C618" t="s">
        <v>549</v>
      </c>
      <c r="D618" s="1">
        <v>3902.7530265239998</v>
      </c>
      <c r="E618">
        <v>11.5</v>
      </c>
      <c r="F618" s="22"/>
      <c r="G618" s="22"/>
      <c r="H618" s="22">
        <v>209.95793376</v>
      </c>
      <c r="I618" s="22"/>
      <c r="J618" s="22">
        <v>3</v>
      </c>
      <c r="K618" t="s">
        <v>602</v>
      </c>
      <c r="N618" t="s">
        <v>2706</v>
      </c>
      <c r="P618" t="s">
        <v>3353</v>
      </c>
      <c r="Q618" t="s">
        <v>170</v>
      </c>
      <c r="R618" t="s">
        <v>1226</v>
      </c>
      <c r="S618" t="s">
        <v>109</v>
      </c>
      <c r="T618" t="s">
        <v>544</v>
      </c>
      <c r="U618" t="s">
        <v>3166</v>
      </c>
    </row>
    <row r="619" spans="1:21">
      <c r="A619" t="s">
        <v>3340</v>
      </c>
      <c r="B619" t="s">
        <v>796</v>
      </c>
      <c r="C619" t="s">
        <v>3332</v>
      </c>
      <c r="D619" s="1">
        <v>706.59025011524898</v>
      </c>
      <c r="E619">
        <v>16</v>
      </c>
      <c r="F619" s="22"/>
      <c r="G619" s="22"/>
      <c r="H619" s="22"/>
      <c r="I619" s="22">
        <v>28.541040047999999</v>
      </c>
      <c r="J619" s="22">
        <v>3</v>
      </c>
      <c r="K619" t="s">
        <v>602</v>
      </c>
      <c r="N619" t="s">
        <v>2706</v>
      </c>
      <c r="P619" t="s">
        <v>3353</v>
      </c>
      <c r="Q619" t="s">
        <v>170</v>
      </c>
      <c r="R619" t="s">
        <v>1227</v>
      </c>
      <c r="S619" t="s">
        <v>109</v>
      </c>
      <c r="T619" t="s">
        <v>544</v>
      </c>
      <c r="U619" t="s">
        <v>3167</v>
      </c>
    </row>
    <row r="620" spans="1:21">
      <c r="A620" t="s">
        <v>3340</v>
      </c>
      <c r="B620" t="s">
        <v>796</v>
      </c>
      <c r="C620" t="s">
        <v>547</v>
      </c>
      <c r="D620" s="1">
        <v>277.74858970724898</v>
      </c>
      <c r="E620">
        <v>16</v>
      </c>
      <c r="F620" s="22"/>
      <c r="G620" s="22">
        <v>28.541040047999999</v>
      </c>
      <c r="H620" s="22"/>
      <c r="I620" s="22"/>
      <c r="J620" s="22">
        <v>3</v>
      </c>
      <c r="K620" t="s">
        <v>602</v>
      </c>
      <c r="N620" t="s">
        <v>2706</v>
      </c>
      <c r="P620" t="s">
        <v>3353</v>
      </c>
      <c r="Q620" t="s">
        <v>170</v>
      </c>
      <c r="R620" t="s">
        <v>1228</v>
      </c>
      <c r="S620" t="s">
        <v>109</v>
      </c>
      <c r="T620" t="s">
        <v>544</v>
      </c>
      <c r="U620" t="s">
        <v>3178</v>
      </c>
    </row>
    <row r="621" spans="1:21">
      <c r="A621" t="s">
        <v>3340</v>
      </c>
      <c r="B621" t="s">
        <v>796</v>
      </c>
      <c r="C621" t="s">
        <v>549</v>
      </c>
      <c r="D621" s="1">
        <v>696.90124882724899</v>
      </c>
      <c r="E621">
        <v>16</v>
      </c>
      <c r="F621" s="22"/>
      <c r="G621" s="22"/>
      <c r="H621" s="22">
        <v>28.541040047999999</v>
      </c>
      <c r="I621" s="22"/>
      <c r="J621" s="22">
        <v>3</v>
      </c>
      <c r="K621" t="s">
        <v>602</v>
      </c>
      <c r="N621" t="s">
        <v>2706</v>
      </c>
      <c r="P621" t="s">
        <v>3353</v>
      </c>
      <c r="Q621" t="s">
        <v>170</v>
      </c>
      <c r="R621" t="s">
        <v>1229</v>
      </c>
      <c r="S621" t="s">
        <v>109</v>
      </c>
      <c r="T621" t="s">
        <v>544</v>
      </c>
      <c r="U621" t="s">
        <v>3168</v>
      </c>
    </row>
    <row r="622" spans="1:21">
      <c r="A622" t="s">
        <v>3340</v>
      </c>
      <c r="B622" t="s">
        <v>797</v>
      </c>
      <c r="C622" t="s">
        <v>3332</v>
      </c>
      <c r="D622" s="1">
        <v>921.34775055744001</v>
      </c>
      <c r="E622">
        <v>16</v>
      </c>
      <c r="F622" s="22"/>
      <c r="G622" s="22"/>
      <c r="H622" s="22"/>
      <c r="I622" s="22">
        <v>33.714417384000001</v>
      </c>
      <c r="J622" s="22">
        <v>3</v>
      </c>
      <c r="K622" t="s">
        <v>604</v>
      </c>
      <c r="N622" t="s">
        <v>2707</v>
      </c>
      <c r="P622" t="s">
        <v>3353</v>
      </c>
      <c r="Q622" t="s">
        <v>170</v>
      </c>
      <c r="R622" t="s">
        <v>1230</v>
      </c>
      <c r="S622" t="s">
        <v>109</v>
      </c>
      <c r="T622" t="s">
        <v>544</v>
      </c>
      <c r="U622" t="s">
        <v>3171</v>
      </c>
    </row>
    <row r="623" spans="1:21">
      <c r="A623" t="s">
        <v>3340</v>
      </c>
      <c r="B623" t="s">
        <v>797</v>
      </c>
      <c r="C623" t="s">
        <v>547</v>
      </c>
      <c r="D623" s="1">
        <v>791.01228736799999</v>
      </c>
      <c r="E623">
        <v>16</v>
      </c>
      <c r="F623" s="22"/>
      <c r="G623" s="22">
        <v>33.714417384000001</v>
      </c>
      <c r="H623" s="22"/>
      <c r="I623" s="22"/>
      <c r="J623" s="22">
        <v>3</v>
      </c>
      <c r="K623" t="s">
        <v>604</v>
      </c>
      <c r="N623" t="s">
        <v>2707</v>
      </c>
      <c r="P623" t="s">
        <v>3353</v>
      </c>
      <c r="Q623" t="s">
        <v>170</v>
      </c>
      <c r="R623" t="s">
        <v>1231</v>
      </c>
      <c r="S623" t="s">
        <v>109</v>
      </c>
      <c r="T623" t="s">
        <v>544</v>
      </c>
      <c r="U623" t="s">
        <v>3179</v>
      </c>
    </row>
    <row r="624" spans="1:21">
      <c r="A624" t="s">
        <v>3340</v>
      </c>
      <c r="B624" t="s">
        <v>797</v>
      </c>
      <c r="C624" t="s">
        <v>549</v>
      </c>
      <c r="D624" s="1">
        <v>920.99790652800004</v>
      </c>
      <c r="E624">
        <v>16</v>
      </c>
      <c r="F624" s="22"/>
      <c r="G624" s="22"/>
      <c r="H624" s="22">
        <v>33.714417384000001</v>
      </c>
      <c r="I624" s="22"/>
      <c r="J624" s="22">
        <v>3</v>
      </c>
      <c r="K624" t="s">
        <v>604</v>
      </c>
      <c r="N624" t="s">
        <v>2707</v>
      </c>
      <c r="P624" t="s">
        <v>3353</v>
      </c>
      <c r="Q624" t="s">
        <v>170</v>
      </c>
      <c r="R624" t="s">
        <v>1232</v>
      </c>
      <c r="S624" t="s">
        <v>109</v>
      </c>
      <c r="T624" t="s">
        <v>544</v>
      </c>
      <c r="U624" t="s">
        <v>3169</v>
      </c>
    </row>
    <row r="625" spans="1:21">
      <c r="A625" t="s">
        <v>3340</v>
      </c>
      <c r="B625" t="s">
        <v>3366</v>
      </c>
      <c r="C625" t="s">
        <v>3332</v>
      </c>
      <c r="D625" s="1">
        <v>1770.5575659192</v>
      </c>
      <c r="E625">
        <v>7.5</v>
      </c>
      <c r="F625" s="22"/>
      <c r="G625" s="22"/>
      <c r="H625" s="22"/>
      <c r="I625" s="22">
        <v>90.594024000000005</v>
      </c>
      <c r="J625" s="22">
        <v>3</v>
      </c>
      <c r="K625" t="s">
        <v>3367</v>
      </c>
      <c r="N625" t="s">
        <v>3362</v>
      </c>
      <c r="P625" t="s">
        <v>3353</v>
      </c>
      <c r="Q625" t="s">
        <v>170</v>
      </c>
      <c r="R625" t="s">
        <v>1233</v>
      </c>
      <c r="S625" t="s">
        <v>109</v>
      </c>
      <c r="T625" t="s">
        <v>544</v>
      </c>
      <c r="U625" t="s">
        <v>3177</v>
      </c>
    </row>
    <row r="626" spans="1:21">
      <c r="A626" t="s">
        <v>3340</v>
      </c>
      <c r="B626" t="s">
        <v>3366</v>
      </c>
      <c r="C626" t="s">
        <v>547</v>
      </c>
      <c r="D626" s="1">
        <v>1184.4262603560001</v>
      </c>
      <c r="E626">
        <v>7.5</v>
      </c>
      <c r="F626" s="22"/>
      <c r="G626" s="22">
        <v>90.594024000000005</v>
      </c>
      <c r="H626" s="22"/>
      <c r="I626" s="22"/>
      <c r="J626" s="22">
        <v>3</v>
      </c>
      <c r="K626" t="s">
        <v>3367</v>
      </c>
      <c r="N626" t="s">
        <v>3362</v>
      </c>
      <c r="P626" t="s">
        <v>2815</v>
      </c>
      <c r="Q626" t="s">
        <v>170</v>
      </c>
      <c r="R626" t="s">
        <v>1385</v>
      </c>
      <c r="S626" t="s">
        <v>109</v>
      </c>
      <c r="T626" t="s">
        <v>544</v>
      </c>
      <c r="U626" t="s">
        <v>3199</v>
      </c>
    </row>
    <row r="627" spans="1:21">
      <c r="A627" t="s">
        <v>3340</v>
      </c>
      <c r="B627" t="s">
        <v>3366</v>
      </c>
      <c r="C627" t="s">
        <v>549</v>
      </c>
      <c r="D627" s="1">
        <v>1768.6639752287999</v>
      </c>
      <c r="E627">
        <v>7.5</v>
      </c>
      <c r="F627" s="22"/>
      <c r="G627" s="22"/>
      <c r="H627" s="22">
        <v>90.594024000000005</v>
      </c>
      <c r="I627" s="22"/>
      <c r="J627" s="22">
        <v>3</v>
      </c>
      <c r="K627" t="s">
        <v>3367</v>
      </c>
      <c r="N627" t="s">
        <v>3362</v>
      </c>
      <c r="P627" t="s">
        <v>2815</v>
      </c>
      <c r="Q627" t="s">
        <v>170</v>
      </c>
      <c r="R627" t="s">
        <v>1388</v>
      </c>
      <c r="S627" t="s">
        <v>109</v>
      </c>
      <c r="T627" t="s">
        <v>544</v>
      </c>
      <c r="U627" t="s">
        <v>3199</v>
      </c>
    </row>
    <row r="628" spans="1:21">
      <c r="A628" t="s">
        <v>3340</v>
      </c>
      <c r="B628" t="s">
        <v>3368</v>
      </c>
      <c r="C628" t="s">
        <v>3332</v>
      </c>
      <c r="D628" s="1">
        <v>642.24172874856004</v>
      </c>
      <c r="E628">
        <v>8.5</v>
      </c>
      <c r="F628" s="22"/>
      <c r="G628" s="22"/>
      <c r="H628" s="22"/>
      <c r="I628" s="22">
        <v>40.974889920000003</v>
      </c>
      <c r="J628" s="22">
        <v>3</v>
      </c>
      <c r="K628" t="s">
        <v>3367</v>
      </c>
      <c r="N628" t="s">
        <v>3362</v>
      </c>
      <c r="P628" t="s">
        <v>2815</v>
      </c>
      <c r="Q628" t="s">
        <v>170</v>
      </c>
      <c r="R628" t="s">
        <v>1391</v>
      </c>
      <c r="S628" t="s">
        <v>109</v>
      </c>
      <c r="T628" t="s">
        <v>544</v>
      </c>
      <c r="U628" t="s">
        <v>3199</v>
      </c>
    </row>
    <row r="629" spans="1:21">
      <c r="A629" t="s">
        <v>3340</v>
      </c>
      <c r="B629" t="s">
        <v>3368</v>
      </c>
      <c r="C629" t="s">
        <v>547</v>
      </c>
      <c r="D629" s="1">
        <v>528.06917544960004</v>
      </c>
      <c r="E629">
        <v>8.5</v>
      </c>
      <c r="F629" s="22"/>
      <c r="G629" s="22">
        <v>40.974889920000003</v>
      </c>
      <c r="H629" s="22"/>
      <c r="I629" s="22"/>
      <c r="J629" s="22">
        <v>3</v>
      </c>
      <c r="K629" t="s">
        <v>3367</v>
      </c>
      <c r="N629" t="s">
        <v>3362</v>
      </c>
      <c r="P629" t="s">
        <v>2815</v>
      </c>
      <c r="Q629" t="s">
        <v>170</v>
      </c>
      <c r="R629" t="s">
        <v>1394</v>
      </c>
      <c r="S629" t="s">
        <v>109</v>
      </c>
      <c r="T629" t="s">
        <v>544</v>
      </c>
      <c r="U629" t="s">
        <v>3199</v>
      </c>
    </row>
    <row r="630" spans="1:21">
      <c r="A630" t="s">
        <v>3340</v>
      </c>
      <c r="B630" t="s">
        <v>3368</v>
      </c>
      <c r="C630" t="s">
        <v>549</v>
      </c>
      <c r="D630" s="1">
        <v>639.81618349895996</v>
      </c>
      <c r="E630">
        <v>8.5</v>
      </c>
      <c r="F630" s="22"/>
      <c r="G630" s="22"/>
      <c r="H630" s="22">
        <v>40.974889920000003</v>
      </c>
      <c r="I630" s="22"/>
      <c r="J630" s="22">
        <v>3</v>
      </c>
      <c r="K630" t="s">
        <v>3367</v>
      </c>
      <c r="N630" t="s">
        <v>3362</v>
      </c>
      <c r="P630" t="s">
        <v>2815</v>
      </c>
      <c r="Q630" t="s">
        <v>170</v>
      </c>
      <c r="R630" t="s">
        <v>1397</v>
      </c>
      <c r="S630" t="s">
        <v>109</v>
      </c>
      <c r="T630" t="s">
        <v>544</v>
      </c>
      <c r="U630" t="s">
        <v>3199</v>
      </c>
    </row>
    <row r="631" spans="1:21">
      <c r="A631" t="s">
        <v>3340</v>
      </c>
      <c r="B631" t="s">
        <v>3369</v>
      </c>
      <c r="C631" t="s">
        <v>3332</v>
      </c>
      <c r="D631" s="1">
        <v>2570.4723002877599</v>
      </c>
      <c r="E631">
        <v>9.5</v>
      </c>
      <c r="F631" s="22"/>
      <c r="G631" s="22"/>
      <c r="H631" s="22"/>
      <c r="I631" s="22">
        <v>143.84939112000001</v>
      </c>
      <c r="J631" s="22">
        <v>3</v>
      </c>
      <c r="K631" t="s">
        <v>3367</v>
      </c>
      <c r="N631" t="s">
        <v>3362</v>
      </c>
      <c r="P631" t="s">
        <v>2815</v>
      </c>
      <c r="Q631" t="s">
        <v>170</v>
      </c>
      <c r="R631" t="s">
        <v>1400</v>
      </c>
      <c r="S631" t="s">
        <v>109</v>
      </c>
      <c r="T631" t="s">
        <v>544</v>
      </c>
      <c r="U631" t="s">
        <v>3199</v>
      </c>
    </row>
    <row r="632" spans="1:21">
      <c r="A632" t="s">
        <v>3340</v>
      </c>
      <c r="B632" t="s">
        <v>3369</v>
      </c>
      <c r="C632" t="s">
        <v>547</v>
      </c>
      <c r="D632" s="1">
        <v>2528.929519752</v>
      </c>
      <c r="E632">
        <v>9.5</v>
      </c>
      <c r="F632" s="22"/>
      <c r="G632" s="22">
        <v>143.84939112000001</v>
      </c>
      <c r="H632" s="22"/>
      <c r="I632" s="22"/>
      <c r="J632" s="22">
        <v>3</v>
      </c>
      <c r="K632" t="s">
        <v>3367</v>
      </c>
      <c r="N632" t="s">
        <v>3362</v>
      </c>
      <c r="P632" t="s">
        <v>2815</v>
      </c>
      <c r="Q632" t="s">
        <v>170</v>
      </c>
      <c r="R632" t="s">
        <v>1403</v>
      </c>
      <c r="S632" t="s">
        <v>109</v>
      </c>
      <c r="T632" t="s">
        <v>544</v>
      </c>
      <c r="U632" t="s">
        <v>3199</v>
      </c>
    </row>
    <row r="633" spans="1:21">
      <c r="A633" t="s">
        <v>3340</v>
      </c>
      <c r="B633" t="s">
        <v>3369</v>
      </c>
      <c r="C633" t="s">
        <v>549</v>
      </c>
      <c r="D633" s="1">
        <v>2570.4723002877599</v>
      </c>
      <c r="E633">
        <v>9.5</v>
      </c>
      <c r="F633" s="22"/>
      <c r="G633" s="22"/>
      <c r="H633" s="22">
        <v>143.84939112000001</v>
      </c>
      <c r="I633" s="22"/>
      <c r="J633" s="22">
        <v>3</v>
      </c>
      <c r="K633" t="s">
        <v>3367</v>
      </c>
      <c r="N633" t="s">
        <v>3362</v>
      </c>
      <c r="P633" t="s">
        <v>2815</v>
      </c>
      <c r="Q633" t="s">
        <v>170</v>
      </c>
      <c r="R633" t="s">
        <v>1406</v>
      </c>
      <c r="S633" t="s">
        <v>109</v>
      </c>
      <c r="T633" t="s">
        <v>544</v>
      </c>
      <c r="U633" t="s">
        <v>3199</v>
      </c>
    </row>
    <row r="634" spans="1:21">
      <c r="A634" t="s">
        <v>3341</v>
      </c>
      <c r="B634" t="s">
        <v>1130</v>
      </c>
      <c r="C634" t="s">
        <v>3332</v>
      </c>
      <c r="D634" s="1">
        <v>2846.4825731997598</v>
      </c>
      <c r="E634">
        <v>0.5</v>
      </c>
      <c r="F634" s="22"/>
      <c r="G634" s="22"/>
      <c r="H634" s="22"/>
      <c r="I634" s="22">
        <v>316.62323135999998</v>
      </c>
      <c r="J634" s="22">
        <v>3</v>
      </c>
      <c r="K634" t="s">
        <v>687</v>
      </c>
      <c r="N634" t="s">
        <v>2761</v>
      </c>
      <c r="P634" t="s">
        <v>2815</v>
      </c>
      <c r="Q634" t="s">
        <v>170</v>
      </c>
      <c r="R634" t="s">
        <v>1409</v>
      </c>
      <c r="S634" t="s">
        <v>109</v>
      </c>
      <c r="T634" t="s">
        <v>544</v>
      </c>
      <c r="U634" t="s">
        <v>3199</v>
      </c>
    </row>
    <row r="635" spans="1:21">
      <c r="A635" t="s">
        <v>3341</v>
      </c>
      <c r="B635" t="s">
        <v>1130</v>
      </c>
      <c r="C635" t="s">
        <v>542</v>
      </c>
      <c r="D635" s="1">
        <v>2511.6165431999998</v>
      </c>
      <c r="E635">
        <v>0.5</v>
      </c>
      <c r="F635" s="22">
        <v>316.62323135999998</v>
      </c>
      <c r="G635" s="22"/>
      <c r="H635" s="22"/>
      <c r="I635" s="22"/>
      <c r="J635" s="22">
        <v>3</v>
      </c>
      <c r="K635" t="s">
        <v>687</v>
      </c>
      <c r="L635" t="s">
        <v>40</v>
      </c>
      <c r="M635">
        <v>0.1145415996372</v>
      </c>
      <c r="N635" t="s">
        <v>2761</v>
      </c>
      <c r="P635" t="s">
        <v>2815</v>
      </c>
      <c r="Q635" t="s">
        <v>170</v>
      </c>
      <c r="R635" t="s">
        <v>1412</v>
      </c>
      <c r="S635" t="s">
        <v>109</v>
      </c>
      <c r="T635" t="s">
        <v>544</v>
      </c>
      <c r="U635" t="s">
        <v>3199</v>
      </c>
    </row>
    <row r="636" spans="1:21">
      <c r="A636" t="s">
        <v>3341</v>
      </c>
      <c r="B636" t="s">
        <v>1130</v>
      </c>
      <c r="C636" t="s">
        <v>547</v>
      </c>
      <c r="D636" s="1">
        <v>2843.5130923943998</v>
      </c>
      <c r="E636">
        <v>0.5</v>
      </c>
      <c r="F636" s="22"/>
      <c r="G636" s="22">
        <v>316.62323135999998</v>
      </c>
      <c r="H636" s="22"/>
      <c r="I636" s="22"/>
      <c r="J636" s="22">
        <v>3</v>
      </c>
      <c r="K636" t="s">
        <v>687</v>
      </c>
      <c r="N636" t="s">
        <v>2761</v>
      </c>
      <c r="P636" t="s">
        <v>2815</v>
      </c>
      <c r="Q636" t="s">
        <v>170</v>
      </c>
      <c r="R636" t="s">
        <v>1415</v>
      </c>
      <c r="S636" t="s">
        <v>109</v>
      </c>
      <c r="T636" t="s">
        <v>544</v>
      </c>
      <c r="U636" t="s">
        <v>3199</v>
      </c>
    </row>
    <row r="637" spans="1:21">
      <c r="A637" t="s">
        <v>3341</v>
      </c>
      <c r="B637" t="s">
        <v>1130</v>
      </c>
      <c r="C637" t="s">
        <v>549</v>
      </c>
      <c r="D637" s="1">
        <v>2846.4208712577602</v>
      </c>
      <c r="E637">
        <v>0.5</v>
      </c>
      <c r="F637" s="22"/>
      <c r="G637" s="22"/>
      <c r="H637" s="22">
        <v>316.62323135999998</v>
      </c>
      <c r="I637" s="22"/>
      <c r="J637" s="22">
        <v>3</v>
      </c>
      <c r="K637" t="s">
        <v>687</v>
      </c>
      <c r="N637" t="s">
        <v>2761</v>
      </c>
      <c r="P637" t="s">
        <v>2815</v>
      </c>
      <c r="Q637" t="s">
        <v>170</v>
      </c>
      <c r="R637" t="s">
        <v>1417</v>
      </c>
      <c r="S637" t="s">
        <v>109</v>
      </c>
      <c r="T637" t="s">
        <v>544</v>
      </c>
      <c r="U637" t="s">
        <v>3199</v>
      </c>
    </row>
    <row r="638" spans="1:21">
      <c r="A638" t="s">
        <v>3341</v>
      </c>
      <c r="B638" t="s">
        <v>1133</v>
      </c>
      <c r="C638" t="s">
        <v>3332</v>
      </c>
      <c r="D638" s="1">
        <v>95478.171464640007</v>
      </c>
      <c r="E638">
        <v>1.5</v>
      </c>
      <c r="F638" s="22"/>
      <c r="G638" s="22"/>
      <c r="H638" s="22"/>
      <c r="I638" s="22">
        <v>1585.6588032</v>
      </c>
      <c r="J638" s="22">
        <v>3</v>
      </c>
      <c r="K638" t="s">
        <v>687</v>
      </c>
      <c r="N638" t="s">
        <v>2761</v>
      </c>
      <c r="P638" t="s">
        <v>2815</v>
      </c>
      <c r="Q638" t="s">
        <v>170</v>
      </c>
      <c r="R638" t="s">
        <v>1418</v>
      </c>
      <c r="S638" t="s">
        <v>109</v>
      </c>
      <c r="T638" t="s">
        <v>544</v>
      </c>
      <c r="U638" t="s">
        <v>3199</v>
      </c>
    </row>
    <row r="639" spans="1:21">
      <c r="A639" t="s">
        <v>3341</v>
      </c>
      <c r="B639" t="s">
        <v>1133</v>
      </c>
      <c r="C639" t="s">
        <v>542</v>
      </c>
      <c r="D639" s="1">
        <v>13801.2800568</v>
      </c>
      <c r="E639">
        <v>1.5</v>
      </c>
      <c r="F639" s="22">
        <v>1477.3303103999999</v>
      </c>
      <c r="G639" s="22"/>
      <c r="H639" s="22"/>
      <c r="I639" s="22"/>
      <c r="J639" s="22">
        <v>3</v>
      </c>
      <c r="K639" t="s">
        <v>687</v>
      </c>
      <c r="L639" t="s">
        <v>40</v>
      </c>
      <c r="M639">
        <v>0.1145415996372</v>
      </c>
      <c r="N639" t="s">
        <v>2761</v>
      </c>
      <c r="P639" t="s">
        <v>2815</v>
      </c>
      <c r="Q639" t="s">
        <v>170</v>
      </c>
      <c r="R639" t="s">
        <v>1419</v>
      </c>
      <c r="S639" t="s">
        <v>109</v>
      </c>
      <c r="T639" t="s">
        <v>544</v>
      </c>
      <c r="U639" t="s">
        <v>3199</v>
      </c>
    </row>
    <row r="640" spans="1:21">
      <c r="A640" t="s">
        <v>3341</v>
      </c>
      <c r="B640" t="s">
        <v>1133</v>
      </c>
      <c r="C640" t="s">
        <v>547</v>
      </c>
      <c r="D640" s="1">
        <v>75282.1459608</v>
      </c>
      <c r="E640">
        <v>1.5</v>
      </c>
      <c r="F640" s="22"/>
      <c r="G640" s="22">
        <v>1585.6588032</v>
      </c>
      <c r="H640" s="22"/>
      <c r="I640" s="22"/>
      <c r="J640" s="22">
        <v>3</v>
      </c>
      <c r="K640" t="s">
        <v>687</v>
      </c>
      <c r="N640" t="s">
        <v>2761</v>
      </c>
      <c r="P640" t="s">
        <v>3354</v>
      </c>
      <c r="Q640" t="s">
        <v>170</v>
      </c>
      <c r="R640" t="s">
        <v>1235</v>
      </c>
      <c r="S640" t="s">
        <v>109</v>
      </c>
      <c r="T640" t="s">
        <v>544</v>
      </c>
      <c r="U640" t="s">
        <v>3189</v>
      </c>
    </row>
    <row r="641" spans="1:21">
      <c r="A641" t="s">
        <v>3341</v>
      </c>
      <c r="B641" t="s">
        <v>1133</v>
      </c>
      <c r="C641" t="s">
        <v>549</v>
      </c>
      <c r="D641" s="1">
        <v>95277.986404080002</v>
      </c>
      <c r="E641">
        <v>1.5</v>
      </c>
      <c r="F641" s="22"/>
      <c r="G641" s="22"/>
      <c r="H641" s="22">
        <v>1585.6588032</v>
      </c>
      <c r="I641" s="22"/>
      <c r="J641" s="22">
        <v>3</v>
      </c>
      <c r="K641" t="s">
        <v>687</v>
      </c>
      <c r="N641" t="s">
        <v>2761</v>
      </c>
      <c r="P641" t="s">
        <v>3354</v>
      </c>
      <c r="Q641" t="s">
        <v>170</v>
      </c>
      <c r="R641" t="s">
        <v>1237</v>
      </c>
      <c r="S641" t="s">
        <v>109</v>
      </c>
      <c r="T641" t="s">
        <v>544</v>
      </c>
      <c r="U641" t="s">
        <v>3181</v>
      </c>
    </row>
    <row r="642" spans="1:21">
      <c r="A642" t="s">
        <v>3341</v>
      </c>
      <c r="B642" t="s">
        <v>1140</v>
      </c>
      <c r="C642" t="s">
        <v>3332</v>
      </c>
      <c r="D642" s="1">
        <v>34376.803126099199</v>
      </c>
      <c r="E642">
        <v>2.5</v>
      </c>
      <c r="F642" s="22"/>
      <c r="G642" s="22"/>
      <c r="H642" s="22"/>
      <c r="I642" s="22">
        <v>1809.1128839999999</v>
      </c>
      <c r="J642" s="22">
        <v>3</v>
      </c>
      <c r="K642" t="s">
        <v>687</v>
      </c>
      <c r="N642" t="s">
        <v>2761</v>
      </c>
      <c r="P642" t="s">
        <v>3354</v>
      </c>
      <c r="Q642" t="s">
        <v>170</v>
      </c>
      <c r="R642" t="s">
        <v>1238</v>
      </c>
      <c r="S642" t="s">
        <v>109</v>
      </c>
      <c r="T642" t="s">
        <v>544</v>
      </c>
      <c r="U642" t="s">
        <v>3182</v>
      </c>
    </row>
    <row r="643" spans="1:21">
      <c r="A643" t="s">
        <v>3341</v>
      </c>
      <c r="B643" t="s">
        <v>1140</v>
      </c>
      <c r="C643" t="s">
        <v>542</v>
      </c>
      <c r="D643" s="1">
        <v>19070.850288000001</v>
      </c>
      <c r="E643">
        <v>2.5</v>
      </c>
      <c r="F643" s="22">
        <v>1809.1128839999999</v>
      </c>
      <c r="G643" s="22"/>
      <c r="H643" s="22"/>
      <c r="I643" s="22"/>
      <c r="J643" s="22">
        <v>3</v>
      </c>
      <c r="K643" t="s">
        <v>687</v>
      </c>
      <c r="L643" t="s">
        <v>40</v>
      </c>
      <c r="M643">
        <v>0.1145415996372</v>
      </c>
      <c r="N643" t="s">
        <v>2761</v>
      </c>
      <c r="P643" t="s">
        <v>3354</v>
      </c>
      <c r="Q643" t="s">
        <v>170</v>
      </c>
      <c r="R643" t="s">
        <v>1239</v>
      </c>
      <c r="S643" t="s">
        <v>109</v>
      </c>
      <c r="T643" t="s">
        <v>544</v>
      </c>
      <c r="U643" t="s">
        <v>3183</v>
      </c>
    </row>
    <row r="644" spans="1:21">
      <c r="A644" t="s">
        <v>3341</v>
      </c>
      <c r="B644" t="s">
        <v>1140</v>
      </c>
      <c r="C644" t="s">
        <v>547</v>
      </c>
      <c r="D644" s="1">
        <v>32825.30721744</v>
      </c>
      <c r="E644">
        <v>2.5</v>
      </c>
      <c r="F644" s="22"/>
      <c r="G644" s="22">
        <v>1809.1128839999999</v>
      </c>
      <c r="H644" s="22"/>
      <c r="I644" s="22"/>
      <c r="J644" s="22">
        <v>3</v>
      </c>
      <c r="K644" t="s">
        <v>687</v>
      </c>
      <c r="N644" t="s">
        <v>2761</v>
      </c>
      <c r="P644" t="s">
        <v>3354</v>
      </c>
      <c r="Q644" t="s">
        <v>170</v>
      </c>
      <c r="R644" t="s">
        <v>1240</v>
      </c>
      <c r="S644" t="s">
        <v>109</v>
      </c>
      <c r="T644" t="s">
        <v>544</v>
      </c>
      <c r="U644" t="s">
        <v>3190</v>
      </c>
    </row>
    <row r="645" spans="1:21">
      <c r="A645" t="s">
        <v>3341</v>
      </c>
      <c r="B645" t="s">
        <v>1140</v>
      </c>
      <c r="C645" t="s">
        <v>549</v>
      </c>
      <c r="D645" s="1">
        <v>34374.800508705601</v>
      </c>
      <c r="E645">
        <v>2.5</v>
      </c>
      <c r="F645" s="22"/>
      <c r="G645" s="22"/>
      <c r="H645" s="22">
        <v>1809.1128839999999</v>
      </c>
      <c r="I645" s="22"/>
      <c r="J645" s="22">
        <v>3</v>
      </c>
      <c r="K645" t="s">
        <v>687</v>
      </c>
      <c r="N645" t="s">
        <v>2761</v>
      </c>
      <c r="P645" t="s">
        <v>3354</v>
      </c>
      <c r="Q645" t="s">
        <v>170</v>
      </c>
      <c r="R645" t="s">
        <v>1241</v>
      </c>
      <c r="S645" t="s">
        <v>109</v>
      </c>
      <c r="T645" t="s">
        <v>544</v>
      </c>
      <c r="U645" t="s">
        <v>3191</v>
      </c>
    </row>
    <row r="646" spans="1:21">
      <c r="A646" t="s">
        <v>3341</v>
      </c>
      <c r="B646" t="s">
        <v>1149</v>
      </c>
      <c r="C646" t="s">
        <v>3332</v>
      </c>
      <c r="D646" s="1">
        <v>13340.8264521696</v>
      </c>
      <c r="E646">
        <v>3.5</v>
      </c>
      <c r="F646" s="22"/>
      <c r="G646" s="22"/>
      <c r="H646" s="22"/>
      <c r="I646" s="22">
        <v>368.02575983999998</v>
      </c>
      <c r="J646" s="22">
        <v>3</v>
      </c>
      <c r="K646" t="s">
        <v>687</v>
      </c>
      <c r="N646" t="s">
        <v>2761</v>
      </c>
      <c r="P646" t="s">
        <v>3354</v>
      </c>
      <c r="Q646" t="s">
        <v>170</v>
      </c>
      <c r="R646" t="s">
        <v>1242</v>
      </c>
      <c r="S646" t="s">
        <v>109</v>
      </c>
      <c r="T646" t="s">
        <v>544</v>
      </c>
      <c r="U646" t="s">
        <v>3186</v>
      </c>
    </row>
    <row r="647" spans="1:21">
      <c r="A647" t="s">
        <v>3341</v>
      </c>
      <c r="B647" t="s">
        <v>1149</v>
      </c>
      <c r="C647" t="s">
        <v>542</v>
      </c>
      <c r="D647" s="1">
        <v>4320.1956146399998</v>
      </c>
      <c r="E647">
        <v>3.5</v>
      </c>
      <c r="F647" s="22">
        <v>368.02575983999998</v>
      </c>
      <c r="G647" s="22"/>
      <c r="H647" s="22"/>
      <c r="I647" s="22"/>
      <c r="J647" s="22">
        <v>3</v>
      </c>
      <c r="K647" t="s">
        <v>687</v>
      </c>
      <c r="L647" t="s">
        <v>40</v>
      </c>
      <c r="M647">
        <v>0.1145415996372</v>
      </c>
      <c r="N647" t="s">
        <v>2761</v>
      </c>
      <c r="P647" t="s">
        <v>3354</v>
      </c>
      <c r="Q647" t="s">
        <v>170</v>
      </c>
      <c r="R647" t="s">
        <v>1245</v>
      </c>
      <c r="S647" t="s">
        <v>109</v>
      </c>
      <c r="T647" t="s">
        <v>544</v>
      </c>
      <c r="U647" t="s">
        <v>3189</v>
      </c>
    </row>
    <row r="648" spans="1:21">
      <c r="A648" t="s">
        <v>3341</v>
      </c>
      <c r="B648" t="s">
        <v>1149</v>
      </c>
      <c r="C648" t="s">
        <v>547</v>
      </c>
      <c r="D648" s="1">
        <v>12563.16996816</v>
      </c>
      <c r="E648">
        <v>3.5</v>
      </c>
      <c r="F648" s="22"/>
      <c r="G648" s="22">
        <v>368.02575983999998</v>
      </c>
      <c r="H648" s="22"/>
      <c r="I648" s="22"/>
      <c r="J648" s="22">
        <v>3</v>
      </c>
      <c r="K648" t="s">
        <v>687</v>
      </c>
      <c r="N648" t="s">
        <v>2761</v>
      </c>
      <c r="P648" t="s">
        <v>3354</v>
      </c>
      <c r="Q648" t="s">
        <v>170</v>
      </c>
      <c r="R648" t="s">
        <v>1247</v>
      </c>
      <c r="S648" t="s">
        <v>109</v>
      </c>
      <c r="T648" t="s">
        <v>544</v>
      </c>
      <c r="U648" t="s">
        <v>3181</v>
      </c>
    </row>
    <row r="649" spans="1:21">
      <c r="A649" t="s">
        <v>3341</v>
      </c>
      <c r="B649" t="s">
        <v>1149</v>
      </c>
      <c r="C649" t="s">
        <v>549</v>
      </c>
      <c r="D649" s="1">
        <v>13338.7609378128</v>
      </c>
      <c r="E649">
        <v>3.5</v>
      </c>
      <c r="F649" s="22"/>
      <c r="G649" s="22"/>
      <c r="H649" s="22">
        <v>368.02575983999998</v>
      </c>
      <c r="I649" s="22"/>
      <c r="J649" s="22">
        <v>3</v>
      </c>
      <c r="K649" t="s">
        <v>687</v>
      </c>
      <c r="N649" t="s">
        <v>2761</v>
      </c>
      <c r="P649" t="s">
        <v>3354</v>
      </c>
      <c r="Q649" t="s">
        <v>170</v>
      </c>
      <c r="R649" t="s">
        <v>1248</v>
      </c>
      <c r="S649" t="s">
        <v>109</v>
      </c>
      <c r="T649" t="s">
        <v>544</v>
      </c>
      <c r="U649" t="s">
        <v>3182</v>
      </c>
    </row>
    <row r="650" spans="1:21">
      <c r="A650" t="s">
        <v>3341</v>
      </c>
      <c r="B650" t="s">
        <v>1156</v>
      </c>
      <c r="C650" t="s">
        <v>3332</v>
      </c>
      <c r="D650" s="1">
        <v>16891.611496607999</v>
      </c>
      <c r="E650">
        <v>4.5</v>
      </c>
      <c r="F650" s="22"/>
      <c r="G650" s="22"/>
      <c r="H650" s="22"/>
      <c r="I650" s="22">
        <v>511.90050960000002</v>
      </c>
      <c r="J650" s="22">
        <v>3</v>
      </c>
      <c r="K650" t="s">
        <v>687</v>
      </c>
      <c r="N650" t="s">
        <v>2761</v>
      </c>
      <c r="P650" t="s">
        <v>3354</v>
      </c>
      <c r="Q650" t="s">
        <v>170</v>
      </c>
      <c r="R650" t="s">
        <v>1249</v>
      </c>
      <c r="S650" t="s">
        <v>109</v>
      </c>
      <c r="T650" t="s">
        <v>544</v>
      </c>
      <c r="U650" t="s">
        <v>3183</v>
      </c>
    </row>
    <row r="651" spans="1:21">
      <c r="A651" t="s">
        <v>3341</v>
      </c>
      <c r="B651" t="s">
        <v>1156</v>
      </c>
      <c r="C651" t="s">
        <v>542</v>
      </c>
      <c r="D651" s="1">
        <v>128.63477232</v>
      </c>
      <c r="E651">
        <v>4.5</v>
      </c>
      <c r="F651" s="22">
        <v>11.926447224</v>
      </c>
      <c r="G651" s="22"/>
      <c r="H651" s="22"/>
      <c r="I651" s="22"/>
      <c r="J651" s="22">
        <v>3</v>
      </c>
      <c r="K651" t="s">
        <v>687</v>
      </c>
      <c r="L651" t="s">
        <v>40</v>
      </c>
      <c r="M651">
        <v>0.1145415996372</v>
      </c>
      <c r="N651" t="s">
        <v>2761</v>
      </c>
      <c r="P651" t="s">
        <v>3354</v>
      </c>
      <c r="Q651" t="s">
        <v>170</v>
      </c>
      <c r="R651" t="s">
        <v>1250</v>
      </c>
      <c r="S651" t="s">
        <v>109</v>
      </c>
      <c r="T651" t="s">
        <v>544</v>
      </c>
      <c r="U651" t="s">
        <v>3190</v>
      </c>
    </row>
    <row r="652" spans="1:21">
      <c r="A652" t="s">
        <v>3341</v>
      </c>
      <c r="B652" t="s">
        <v>1156</v>
      </c>
      <c r="C652" t="s">
        <v>547</v>
      </c>
      <c r="D652" s="1">
        <v>10076.189912688</v>
      </c>
      <c r="E652">
        <v>4.5</v>
      </c>
      <c r="F652" s="22"/>
      <c r="G652" s="22">
        <v>511.90050960000002</v>
      </c>
      <c r="H652" s="22"/>
      <c r="I652" s="22"/>
      <c r="J652" s="22">
        <v>3</v>
      </c>
      <c r="K652" t="s">
        <v>687</v>
      </c>
      <c r="N652" t="s">
        <v>2761</v>
      </c>
      <c r="P652" t="s">
        <v>3354</v>
      </c>
      <c r="Q652" t="s">
        <v>170</v>
      </c>
      <c r="R652" t="s">
        <v>1252</v>
      </c>
      <c r="S652" t="s">
        <v>109</v>
      </c>
      <c r="T652" t="s">
        <v>544</v>
      </c>
      <c r="U652" t="s">
        <v>3191</v>
      </c>
    </row>
    <row r="653" spans="1:21">
      <c r="A653" t="s">
        <v>3341</v>
      </c>
      <c r="B653" t="s">
        <v>1156</v>
      </c>
      <c r="C653" t="s">
        <v>549</v>
      </c>
      <c r="D653" s="1">
        <v>16810.422513648002</v>
      </c>
      <c r="E653">
        <v>4.5</v>
      </c>
      <c r="F653" s="22"/>
      <c r="G653" s="22"/>
      <c r="H653" s="22">
        <v>511.90050960000002</v>
      </c>
      <c r="I653" s="22"/>
      <c r="J653" s="22">
        <v>3</v>
      </c>
      <c r="K653" t="s">
        <v>687</v>
      </c>
      <c r="N653" t="s">
        <v>2761</v>
      </c>
      <c r="P653" t="s">
        <v>3354</v>
      </c>
      <c r="Q653" t="s">
        <v>170</v>
      </c>
      <c r="R653" t="s">
        <v>1253</v>
      </c>
      <c r="S653" t="s">
        <v>109</v>
      </c>
      <c r="T653" t="s">
        <v>544</v>
      </c>
      <c r="U653" t="s">
        <v>3186</v>
      </c>
    </row>
    <row r="654" spans="1:21">
      <c r="A654" t="s">
        <v>3341</v>
      </c>
      <c r="B654" t="s">
        <v>1165</v>
      </c>
      <c r="C654" t="s">
        <v>3332</v>
      </c>
      <c r="D654" s="1">
        <v>25039.494092640001</v>
      </c>
      <c r="E654">
        <v>5.5</v>
      </c>
      <c r="F654" s="22"/>
      <c r="G654" s="22"/>
      <c r="H654" s="22"/>
      <c r="I654" s="22">
        <v>748.65073199999995</v>
      </c>
      <c r="J654" s="22">
        <v>3</v>
      </c>
      <c r="K654" t="s">
        <v>687</v>
      </c>
      <c r="N654" t="s">
        <v>2761</v>
      </c>
      <c r="P654" t="s">
        <v>3354</v>
      </c>
      <c r="Q654" t="s">
        <v>170</v>
      </c>
      <c r="R654" t="s">
        <v>1255</v>
      </c>
      <c r="S654" t="s">
        <v>109</v>
      </c>
      <c r="T654" t="s">
        <v>544</v>
      </c>
      <c r="U654" t="s">
        <v>3195</v>
      </c>
    </row>
    <row r="655" spans="1:21">
      <c r="A655" t="s">
        <v>3341</v>
      </c>
      <c r="B655" t="s">
        <v>1165</v>
      </c>
      <c r="C655" t="s">
        <v>542</v>
      </c>
      <c r="D655" s="1">
        <v>912.98206679999998</v>
      </c>
      <c r="E655">
        <v>5.5</v>
      </c>
      <c r="F655" s="22">
        <v>85.239130799999998</v>
      </c>
      <c r="G655" s="22"/>
      <c r="H655" s="22"/>
      <c r="I655" s="22"/>
      <c r="J655" s="22">
        <v>3</v>
      </c>
      <c r="K655" t="s">
        <v>687</v>
      </c>
      <c r="L655" t="s">
        <v>40</v>
      </c>
      <c r="M655">
        <v>0.1145415996372</v>
      </c>
      <c r="N655" t="s">
        <v>2761</v>
      </c>
      <c r="P655" t="s">
        <v>3354</v>
      </c>
      <c r="Q655" t="s">
        <v>170</v>
      </c>
      <c r="R655" t="s">
        <v>1257</v>
      </c>
      <c r="S655" t="s">
        <v>109</v>
      </c>
      <c r="T655" t="s">
        <v>544</v>
      </c>
      <c r="U655" t="s">
        <v>3189</v>
      </c>
    </row>
    <row r="656" spans="1:21">
      <c r="A656" t="s">
        <v>3341</v>
      </c>
      <c r="B656" t="s">
        <v>1165</v>
      </c>
      <c r="C656" t="s">
        <v>547</v>
      </c>
      <c r="D656" s="1">
        <v>15598.12889208</v>
      </c>
      <c r="E656">
        <v>5.5</v>
      </c>
      <c r="F656" s="22"/>
      <c r="G656" s="22">
        <v>748.65073199999995</v>
      </c>
      <c r="H656" s="22"/>
      <c r="I656" s="22"/>
      <c r="J656" s="22">
        <v>3</v>
      </c>
      <c r="K656" t="s">
        <v>687</v>
      </c>
      <c r="N656" t="s">
        <v>2761</v>
      </c>
      <c r="P656" t="s">
        <v>3354</v>
      </c>
      <c r="Q656" t="s">
        <v>170</v>
      </c>
      <c r="R656" t="s">
        <v>1259</v>
      </c>
      <c r="S656" t="s">
        <v>109</v>
      </c>
      <c r="T656" t="s">
        <v>544</v>
      </c>
      <c r="U656" t="s">
        <v>3181</v>
      </c>
    </row>
    <row r="657" spans="1:21">
      <c r="A657" t="s">
        <v>3341</v>
      </c>
      <c r="B657" t="s">
        <v>1165</v>
      </c>
      <c r="C657" t="s">
        <v>549</v>
      </c>
      <c r="D657" s="1">
        <v>24880.085612160001</v>
      </c>
      <c r="E657">
        <v>5.5</v>
      </c>
      <c r="F657" s="22"/>
      <c r="G657" s="22"/>
      <c r="H657" s="22">
        <v>748.65073199999995</v>
      </c>
      <c r="I657" s="22"/>
      <c r="J657" s="22">
        <v>3</v>
      </c>
      <c r="K657" t="s">
        <v>687</v>
      </c>
      <c r="N657" t="s">
        <v>2761</v>
      </c>
      <c r="P657" t="s">
        <v>3354</v>
      </c>
      <c r="Q657" t="s">
        <v>170</v>
      </c>
      <c r="R657" t="s">
        <v>1260</v>
      </c>
      <c r="S657" t="s">
        <v>109</v>
      </c>
      <c r="T657" t="s">
        <v>544</v>
      </c>
      <c r="U657" t="s">
        <v>3182</v>
      </c>
    </row>
    <row r="658" spans="1:21">
      <c r="A658" t="s">
        <v>3341</v>
      </c>
      <c r="B658" t="s">
        <v>1173</v>
      </c>
      <c r="C658" t="s">
        <v>3332</v>
      </c>
      <c r="D658" s="1">
        <v>960.03123911829698</v>
      </c>
      <c r="E658">
        <v>6.5</v>
      </c>
      <c r="F658" s="22"/>
      <c r="G658" s="22"/>
      <c r="H658" s="22"/>
      <c r="I658" s="22">
        <v>49.358576880000001</v>
      </c>
      <c r="J658" s="22">
        <v>3</v>
      </c>
      <c r="K658" t="s">
        <v>687</v>
      </c>
      <c r="N658" t="s">
        <v>2761</v>
      </c>
      <c r="P658" t="s">
        <v>3354</v>
      </c>
      <c r="Q658" t="s">
        <v>170</v>
      </c>
      <c r="R658" t="s">
        <v>1261</v>
      </c>
      <c r="S658" t="s">
        <v>109</v>
      </c>
      <c r="T658" t="s">
        <v>544</v>
      </c>
      <c r="U658" t="s">
        <v>3183</v>
      </c>
    </row>
    <row r="659" spans="1:21">
      <c r="A659" t="s">
        <v>3341</v>
      </c>
      <c r="B659" t="s">
        <v>1173</v>
      </c>
      <c r="C659" t="s">
        <v>542</v>
      </c>
      <c r="D659" s="1">
        <v>54.721832402399997</v>
      </c>
      <c r="E659">
        <v>6.5</v>
      </c>
      <c r="F659" s="22">
        <v>7.8780816480000002</v>
      </c>
      <c r="G659" s="22"/>
      <c r="H659" s="22"/>
      <c r="I659" s="22"/>
      <c r="J659" s="22">
        <v>3</v>
      </c>
      <c r="K659" t="s">
        <v>687</v>
      </c>
      <c r="L659" t="s">
        <v>40</v>
      </c>
      <c r="M659">
        <v>0.1145415996372</v>
      </c>
      <c r="N659" t="s">
        <v>2761</v>
      </c>
      <c r="P659" t="s">
        <v>3354</v>
      </c>
      <c r="Q659" t="s">
        <v>170</v>
      </c>
      <c r="R659" t="s">
        <v>1262</v>
      </c>
      <c r="S659" t="s">
        <v>109</v>
      </c>
      <c r="T659" t="s">
        <v>544</v>
      </c>
      <c r="U659" t="s">
        <v>3190</v>
      </c>
    </row>
    <row r="660" spans="1:21">
      <c r="A660" t="s">
        <v>3341</v>
      </c>
      <c r="B660" t="s">
        <v>1173</v>
      </c>
      <c r="C660" t="s">
        <v>547</v>
      </c>
      <c r="D660" s="1">
        <v>893.58004661519999</v>
      </c>
      <c r="E660">
        <v>6.5</v>
      </c>
      <c r="F660" s="22"/>
      <c r="G660" s="22">
        <v>49.358576880000001</v>
      </c>
      <c r="H660" s="22"/>
      <c r="I660" s="22"/>
      <c r="J660" s="22">
        <v>3</v>
      </c>
      <c r="K660" t="s">
        <v>687</v>
      </c>
      <c r="N660" t="s">
        <v>2761</v>
      </c>
      <c r="P660" t="s">
        <v>3354</v>
      </c>
      <c r="Q660" t="s">
        <v>170</v>
      </c>
      <c r="R660" t="s">
        <v>1264</v>
      </c>
      <c r="S660" t="s">
        <v>109</v>
      </c>
      <c r="T660" t="s">
        <v>544</v>
      </c>
      <c r="U660" t="s">
        <v>3191</v>
      </c>
    </row>
    <row r="661" spans="1:21">
      <c r="A661" t="s">
        <v>3341</v>
      </c>
      <c r="B661" t="s">
        <v>1173</v>
      </c>
      <c r="C661" t="s">
        <v>549</v>
      </c>
      <c r="D661" s="1">
        <v>960.03123911829698</v>
      </c>
      <c r="E661">
        <v>6.5</v>
      </c>
      <c r="F661" s="22"/>
      <c r="G661" s="22"/>
      <c r="H661" s="22">
        <v>49.358576880000001</v>
      </c>
      <c r="I661" s="22"/>
      <c r="J661" s="22">
        <v>3</v>
      </c>
      <c r="K661" t="s">
        <v>687</v>
      </c>
      <c r="N661" t="s">
        <v>2761</v>
      </c>
      <c r="P661" t="s">
        <v>3354</v>
      </c>
      <c r="Q661" t="s">
        <v>170</v>
      </c>
      <c r="R661" t="s">
        <v>1265</v>
      </c>
      <c r="S661" t="s">
        <v>109</v>
      </c>
      <c r="T661" t="s">
        <v>544</v>
      </c>
      <c r="U661" t="s">
        <v>3194</v>
      </c>
    </row>
    <row r="662" spans="1:21">
      <c r="A662" t="s">
        <v>3341</v>
      </c>
      <c r="B662" t="s">
        <v>1182</v>
      </c>
      <c r="C662" t="s">
        <v>3332</v>
      </c>
      <c r="D662" s="1">
        <v>668.91971220719995</v>
      </c>
      <c r="E662">
        <v>7.5</v>
      </c>
      <c r="F662" s="22"/>
      <c r="G662" s="22"/>
      <c r="H662" s="22"/>
      <c r="I662" s="22">
        <v>28.288233624</v>
      </c>
      <c r="J662" s="22">
        <v>3</v>
      </c>
      <c r="K662" t="s">
        <v>687</v>
      </c>
      <c r="N662" t="s">
        <v>2761</v>
      </c>
      <c r="P662" t="s">
        <v>3354</v>
      </c>
      <c r="Q662" t="s">
        <v>170</v>
      </c>
      <c r="R662" t="s">
        <v>1266</v>
      </c>
      <c r="S662" t="s">
        <v>109</v>
      </c>
      <c r="T662" t="s">
        <v>544</v>
      </c>
      <c r="U662" t="s">
        <v>3186</v>
      </c>
    </row>
    <row r="663" spans="1:21">
      <c r="A663" t="s">
        <v>3341</v>
      </c>
      <c r="B663" t="s">
        <v>1182</v>
      </c>
      <c r="C663" t="s">
        <v>542</v>
      </c>
      <c r="D663" s="1">
        <v>158.998718016</v>
      </c>
      <c r="E663">
        <v>7.5</v>
      </c>
      <c r="F663" s="22">
        <v>21.244635863999999</v>
      </c>
      <c r="G663" s="22"/>
      <c r="H663" s="22"/>
      <c r="I663" s="22"/>
      <c r="J663" s="22">
        <v>3</v>
      </c>
      <c r="K663" t="s">
        <v>687</v>
      </c>
      <c r="L663" t="s">
        <v>40</v>
      </c>
      <c r="M663">
        <v>0.1145415996372</v>
      </c>
      <c r="N663" t="s">
        <v>2761</v>
      </c>
      <c r="P663" t="s">
        <v>3354</v>
      </c>
      <c r="Q663" t="s">
        <v>170</v>
      </c>
      <c r="R663" t="s">
        <v>1269</v>
      </c>
      <c r="S663" t="s">
        <v>109</v>
      </c>
      <c r="T663" t="s">
        <v>544</v>
      </c>
      <c r="U663" t="s">
        <v>3189</v>
      </c>
    </row>
    <row r="664" spans="1:21">
      <c r="A664" t="s">
        <v>3341</v>
      </c>
      <c r="B664" t="s">
        <v>1182</v>
      </c>
      <c r="C664" t="s">
        <v>547</v>
      </c>
      <c r="D664" s="1">
        <v>627.68064931439994</v>
      </c>
      <c r="E664">
        <v>7.5</v>
      </c>
      <c r="F664" s="22"/>
      <c r="G664" s="22">
        <v>28.288233624</v>
      </c>
      <c r="H664" s="22"/>
      <c r="I664" s="22"/>
      <c r="J664" s="22">
        <v>3</v>
      </c>
      <c r="K664" t="s">
        <v>687</v>
      </c>
      <c r="N664" t="s">
        <v>2761</v>
      </c>
      <c r="P664" t="s">
        <v>3354</v>
      </c>
      <c r="Q664" t="s">
        <v>170</v>
      </c>
      <c r="R664" t="s">
        <v>1271</v>
      </c>
      <c r="S664" t="s">
        <v>109</v>
      </c>
      <c r="T664" t="s">
        <v>544</v>
      </c>
      <c r="U664" t="s">
        <v>3181</v>
      </c>
    </row>
    <row r="665" spans="1:21">
      <c r="A665" t="s">
        <v>3341</v>
      </c>
      <c r="B665" t="s">
        <v>1182</v>
      </c>
      <c r="C665" t="s">
        <v>549</v>
      </c>
      <c r="D665" s="1">
        <v>668.30868315359999</v>
      </c>
      <c r="E665">
        <v>7.5</v>
      </c>
      <c r="F665" s="22"/>
      <c r="G665" s="22"/>
      <c r="H665" s="22">
        <v>28.288233624</v>
      </c>
      <c r="I665" s="22"/>
      <c r="J665" s="22">
        <v>3</v>
      </c>
      <c r="K665" t="s">
        <v>687</v>
      </c>
      <c r="N665" t="s">
        <v>2761</v>
      </c>
      <c r="P665" t="s">
        <v>3354</v>
      </c>
      <c r="Q665" t="s">
        <v>170</v>
      </c>
      <c r="R665" t="s">
        <v>1272</v>
      </c>
      <c r="S665" t="s">
        <v>109</v>
      </c>
      <c r="T665" t="s">
        <v>544</v>
      </c>
      <c r="U665" t="s">
        <v>3182</v>
      </c>
    </row>
    <row r="666" spans="1:21">
      <c r="A666" t="s">
        <v>3341</v>
      </c>
      <c r="B666" t="s">
        <v>1214</v>
      </c>
      <c r="C666" t="s">
        <v>3332</v>
      </c>
      <c r="D666" s="1">
        <v>4108.9143622944002</v>
      </c>
      <c r="E666">
        <v>12.5</v>
      </c>
      <c r="F666" s="22"/>
      <c r="G666" s="22"/>
      <c r="H666" s="22"/>
      <c r="I666" s="22">
        <v>176.27585712000001</v>
      </c>
      <c r="J666" s="22">
        <v>3</v>
      </c>
      <c r="K666" t="s">
        <v>687</v>
      </c>
      <c r="N666" t="s">
        <v>2761</v>
      </c>
      <c r="P666" t="s">
        <v>3354</v>
      </c>
      <c r="Q666" t="s">
        <v>170</v>
      </c>
      <c r="R666" t="s">
        <v>1273</v>
      </c>
      <c r="S666" t="s">
        <v>109</v>
      </c>
      <c r="T666" t="s">
        <v>544</v>
      </c>
      <c r="U666" t="s">
        <v>3183</v>
      </c>
    </row>
    <row r="667" spans="1:21">
      <c r="A667" t="s">
        <v>3341</v>
      </c>
      <c r="B667" t="s">
        <v>1214</v>
      </c>
      <c r="C667" t="s">
        <v>542</v>
      </c>
      <c r="D667" s="1">
        <v>61.645032012000001</v>
      </c>
      <c r="E667">
        <v>12.5</v>
      </c>
      <c r="F667" s="22">
        <v>7.3760785440000003</v>
      </c>
      <c r="G667" s="22"/>
      <c r="H667" s="22"/>
      <c r="I667" s="22"/>
      <c r="J667" s="22">
        <v>3</v>
      </c>
      <c r="K667" t="s">
        <v>687</v>
      </c>
      <c r="L667" t="s">
        <v>40</v>
      </c>
      <c r="M667">
        <v>0.1145415996372</v>
      </c>
      <c r="N667" t="s">
        <v>2761</v>
      </c>
      <c r="P667" t="s">
        <v>3354</v>
      </c>
      <c r="Q667" t="s">
        <v>170</v>
      </c>
      <c r="R667" t="s">
        <v>1274</v>
      </c>
      <c r="S667" t="s">
        <v>109</v>
      </c>
      <c r="T667" t="s">
        <v>544</v>
      </c>
      <c r="U667" t="s">
        <v>3190</v>
      </c>
    </row>
    <row r="668" spans="1:21">
      <c r="A668" t="s">
        <v>3341</v>
      </c>
      <c r="B668" t="s">
        <v>1214</v>
      </c>
      <c r="C668" t="s">
        <v>547</v>
      </c>
      <c r="D668" s="1">
        <v>1618.7000967744</v>
      </c>
      <c r="E668">
        <v>12.5</v>
      </c>
      <c r="F668" s="22"/>
      <c r="G668" s="22">
        <v>171.10604807999999</v>
      </c>
      <c r="H668" s="22"/>
      <c r="I668" s="22"/>
      <c r="J668" s="22">
        <v>3</v>
      </c>
      <c r="K668" t="s">
        <v>687</v>
      </c>
      <c r="N668" t="s">
        <v>2761</v>
      </c>
      <c r="P668" t="s">
        <v>3354</v>
      </c>
      <c r="Q668" t="s">
        <v>170</v>
      </c>
      <c r="R668" t="s">
        <v>1276</v>
      </c>
      <c r="S668" t="s">
        <v>109</v>
      </c>
      <c r="T668" t="s">
        <v>544</v>
      </c>
      <c r="U668" t="s">
        <v>3191</v>
      </c>
    </row>
    <row r="669" spans="1:21">
      <c r="A669" t="s">
        <v>3341</v>
      </c>
      <c r="B669" t="s">
        <v>1214</v>
      </c>
      <c r="C669" t="s">
        <v>549</v>
      </c>
      <c r="D669" s="1">
        <v>4061.1103491744002</v>
      </c>
      <c r="E669">
        <v>12.5</v>
      </c>
      <c r="F669" s="22"/>
      <c r="G669" s="22"/>
      <c r="H669" s="22">
        <v>176.27585712000001</v>
      </c>
      <c r="I669" s="22"/>
      <c r="J669" s="22">
        <v>3</v>
      </c>
      <c r="K669" t="s">
        <v>687</v>
      </c>
      <c r="N669" t="s">
        <v>2761</v>
      </c>
      <c r="P669" t="s">
        <v>3354</v>
      </c>
      <c r="Q669" t="s">
        <v>170</v>
      </c>
      <c r="R669" t="s">
        <v>1277</v>
      </c>
      <c r="S669" t="s">
        <v>109</v>
      </c>
      <c r="T669" t="s">
        <v>544</v>
      </c>
      <c r="U669" t="s">
        <v>3186</v>
      </c>
    </row>
    <row r="670" spans="1:21">
      <c r="A670" t="s">
        <v>3342</v>
      </c>
      <c r="B670" t="s">
        <v>798</v>
      </c>
      <c r="C670" t="s">
        <v>3332</v>
      </c>
      <c r="D670" s="1">
        <v>20250.114442991999</v>
      </c>
      <c r="E670">
        <v>0.5</v>
      </c>
      <c r="F670" s="22"/>
      <c r="G670" s="22"/>
      <c r="H670" s="22"/>
      <c r="I670" s="22">
        <v>830.68988879999995</v>
      </c>
      <c r="J670" s="22">
        <v>3</v>
      </c>
      <c r="K670" t="s">
        <v>607</v>
      </c>
      <c r="N670" t="s">
        <v>2708</v>
      </c>
      <c r="P670" t="s">
        <v>3354</v>
      </c>
      <c r="Q670" t="s">
        <v>170</v>
      </c>
      <c r="R670" t="s">
        <v>1279</v>
      </c>
      <c r="S670" t="s">
        <v>109</v>
      </c>
      <c r="T670" t="s">
        <v>544</v>
      </c>
      <c r="U670" t="s">
        <v>3195</v>
      </c>
    </row>
    <row r="671" spans="1:21">
      <c r="A671" t="s">
        <v>3342</v>
      </c>
      <c r="B671" t="s">
        <v>798</v>
      </c>
      <c r="C671" t="s">
        <v>542</v>
      </c>
      <c r="D671" s="1">
        <v>12996.361403999999</v>
      </c>
      <c r="E671">
        <v>0.5</v>
      </c>
      <c r="F671" s="22">
        <v>830.68988879999995</v>
      </c>
      <c r="G671" s="22"/>
      <c r="H671" s="22"/>
      <c r="I671" s="22"/>
      <c r="J671" s="22">
        <v>3</v>
      </c>
      <c r="K671" t="s">
        <v>607</v>
      </c>
      <c r="L671" t="s">
        <v>40</v>
      </c>
      <c r="M671">
        <v>5.9204453418497997E-2</v>
      </c>
      <c r="N671" t="s">
        <v>2708</v>
      </c>
      <c r="P671" t="s">
        <v>3354</v>
      </c>
      <c r="Q671" t="s">
        <v>170</v>
      </c>
      <c r="R671" t="s">
        <v>1281</v>
      </c>
      <c r="S671" t="s">
        <v>109</v>
      </c>
      <c r="T671" t="s">
        <v>544</v>
      </c>
      <c r="U671" t="s">
        <v>3189</v>
      </c>
    </row>
    <row r="672" spans="1:21">
      <c r="A672" t="s">
        <v>3342</v>
      </c>
      <c r="B672" t="s">
        <v>798</v>
      </c>
      <c r="C672" t="s">
        <v>547</v>
      </c>
      <c r="D672" s="1">
        <v>19865.179379976002</v>
      </c>
      <c r="E672">
        <v>0.5</v>
      </c>
      <c r="F672" s="22"/>
      <c r="G672" s="22">
        <v>830.68988879999995</v>
      </c>
      <c r="H672" s="22"/>
      <c r="I672" s="22"/>
      <c r="J672" s="22">
        <v>3</v>
      </c>
      <c r="K672" t="s">
        <v>607</v>
      </c>
      <c r="N672" t="s">
        <v>2708</v>
      </c>
      <c r="P672" t="s">
        <v>3354</v>
      </c>
      <c r="Q672" t="s">
        <v>170</v>
      </c>
      <c r="R672" t="s">
        <v>1283</v>
      </c>
      <c r="S672" t="s">
        <v>109</v>
      </c>
      <c r="T672" t="s">
        <v>544</v>
      </c>
      <c r="U672" t="s">
        <v>3181</v>
      </c>
    </row>
    <row r="673" spans="1:21">
      <c r="A673" t="s">
        <v>3342</v>
      </c>
      <c r="B673" t="s">
        <v>798</v>
      </c>
      <c r="C673" t="s">
        <v>549</v>
      </c>
      <c r="D673" s="1">
        <v>20236.918613088001</v>
      </c>
      <c r="E673">
        <v>0.5</v>
      </c>
      <c r="F673" s="22"/>
      <c r="G673" s="22"/>
      <c r="H673" s="22">
        <v>830.68988879999995</v>
      </c>
      <c r="I673" s="22"/>
      <c r="J673" s="22">
        <v>3</v>
      </c>
      <c r="K673" t="s">
        <v>607</v>
      </c>
      <c r="N673" t="s">
        <v>2708</v>
      </c>
      <c r="P673" t="s">
        <v>3354</v>
      </c>
      <c r="Q673" t="s">
        <v>170</v>
      </c>
      <c r="R673" t="s">
        <v>1284</v>
      </c>
      <c r="S673" t="s">
        <v>109</v>
      </c>
      <c r="T673" t="s">
        <v>544</v>
      </c>
      <c r="U673" t="s">
        <v>3182</v>
      </c>
    </row>
    <row r="674" spans="1:21">
      <c r="A674" t="s">
        <v>3342</v>
      </c>
      <c r="B674" t="s">
        <v>802</v>
      </c>
      <c r="C674" t="s">
        <v>3332</v>
      </c>
      <c r="D674" s="1">
        <v>9668.5193220887995</v>
      </c>
      <c r="E674">
        <v>1.5</v>
      </c>
      <c r="F674" s="22"/>
      <c r="G674" s="22"/>
      <c r="H674" s="22"/>
      <c r="I674" s="22">
        <v>398.8605096</v>
      </c>
      <c r="J674" s="22">
        <v>3</v>
      </c>
      <c r="K674" t="s">
        <v>607</v>
      </c>
      <c r="N674" t="s">
        <v>2708</v>
      </c>
      <c r="P674" t="s">
        <v>3354</v>
      </c>
      <c r="Q674" t="s">
        <v>170</v>
      </c>
      <c r="R674" t="s">
        <v>1285</v>
      </c>
      <c r="S674" t="s">
        <v>109</v>
      </c>
      <c r="T674" t="s">
        <v>544</v>
      </c>
      <c r="U674" t="s">
        <v>3183</v>
      </c>
    </row>
    <row r="675" spans="1:21">
      <c r="A675" t="s">
        <v>3342</v>
      </c>
      <c r="B675" t="s">
        <v>802</v>
      </c>
      <c r="C675" t="s">
        <v>542</v>
      </c>
      <c r="D675" s="1">
        <v>1848.1111564800001</v>
      </c>
      <c r="E675">
        <v>1.5</v>
      </c>
      <c r="F675" s="22">
        <v>382.34611919999998</v>
      </c>
      <c r="G675" s="22"/>
      <c r="H675" s="22"/>
      <c r="I675" s="22"/>
      <c r="J675" s="22">
        <v>3</v>
      </c>
      <c r="K675" t="s">
        <v>607</v>
      </c>
      <c r="L675" t="s">
        <v>40</v>
      </c>
      <c r="M675">
        <v>5.9204453418497997E-2</v>
      </c>
      <c r="N675" t="s">
        <v>2708</v>
      </c>
      <c r="P675" t="s">
        <v>3354</v>
      </c>
      <c r="Q675" t="s">
        <v>170</v>
      </c>
      <c r="R675" t="s">
        <v>1286</v>
      </c>
      <c r="S675" t="s">
        <v>109</v>
      </c>
      <c r="T675" t="s">
        <v>544</v>
      </c>
      <c r="U675" t="s">
        <v>3190</v>
      </c>
    </row>
    <row r="676" spans="1:21">
      <c r="A676" t="s">
        <v>3342</v>
      </c>
      <c r="B676" t="s">
        <v>802</v>
      </c>
      <c r="C676" t="s">
        <v>547</v>
      </c>
      <c r="D676" s="1">
        <v>7188.0562637687999</v>
      </c>
      <c r="E676">
        <v>1.5</v>
      </c>
      <c r="F676" s="22"/>
      <c r="G676" s="22">
        <v>398.8605096</v>
      </c>
      <c r="H676" s="22"/>
      <c r="I676" s="22"/>
      <c r="J676" s="22">
        <v>3</v>
      </c>
      <c r="K676" t="s">
        <v>607</v>
      </c>
      <c r="N676" t="s">
        <v>2708</v>
      </c>
      <c r="P676" t="s">
        <v>3354</v>
      </c>
      <c r="Q676" t="s">
        <v>170</v>
      </c>
      <c r="R676" t="s">
        <v>1288</v>
      </c>
      <c r="S676" t="s">
        <v>109</v>
      </c>
      <c r="T676" t="s">
        <v>544</v>
      </c>
      <c r="U676" t="s">
        <v>3191</v>
      </c>
    </row>
    <row r="677" spans="1:21">
      <c r="A677" t="s">
        <v>3342</v>
      </c>
      <c r="B677" t="s">
        <v>802</v>
      </c>
      <c r="C677" t="s">
        <v>549</v>
      </c>
      <c r="D677" s="1">
        <v>9591.6003497687998</v>
      </c>
      <c r="E677">
        <v>1.5</v>
      </c>
      <c r="F677" s="22"/>
      <c r="G677" s="22"/>
      <c r="H677" s="22">
        <v>398.8605096</v>
      </c>
      <c r="I677" s="22"/>
      <c r="J677" s="22">
        <v>3</v>
      </c>
      <c r="K677" t="s">
        <v>607</v>
      </c>
      <c r="N677" t="s">
        <v>2708</v>
      </c>
      <c r="P677" t="s">
        <v>3354</v>
      </c>
      <c r="Q677" t="s">
        <v>170</v>
      </c>
      <c r="R677" t="s">
        <v>1289</v>
      </c>
      <c r="S677" t="s">
        <v>109</v>
      </c>
      <c r="T677" t="s">
        <v>544</v>
      </c>
      <c r="U677" t="s">
        <v>3194</v>
      </c>
    </row>
    <row r="678" spans="1:21">
      <c r="A678" t="s">
        <v>3342</v>
      </c>
      <c r="B678" t="s">
        <v>806</v>
      </c>
      <c r="C678" t="s">
        <v>3332</v>
      </c>
      <c r="D678" s="1">
        <v>3406.4736441432001</v>
      </c>
      <c r="E678">
        <v>2.5</v>
      </c>
      <c r="F678" s="22"/>
      <c r="G678" s="22"/>
      <c r="H678" s="22"/>
      <c r="I678" s="22">
        <v>146.26712832000001</v>
      </c>
      <c r="J678" s="22">
        <v>3</v>
      </c>
      <c r="K678" t="s">
        <v>607</v>
      </c>
      <c r="N678" t="s">
        <v>2708</v>
      </c>
      <c r="P678" t="s">
        <v>3354</v>
      </c>
      <c r="Q678" t="s">
        <v>170</v>
      </c>
      <c r="R678" t="s">
        <v>1290</v>
      </c>
      <c r="S678" t="s">
        <v>109</v>
      </c>
      <c r="T678" t="s">
        <v>544</v>
      </c>
      <c r="U678" t="s">
        <v>3186</v>
      </c>
    </row>
    <row r="679" spans="1:21">
      <c r="A679" t="s">
        <v>3342</v>
      </c>
      <c r="B679" t="s">
        <v>806</v>
      </c>
      <c r="C679" t="s">
        <v>542</v>
      </c>
      <c r="D679" s="1">
        <v>930.37302964800006</v>
      </c>
      <c r="E679">
        <v>2.5</v>
      </c>
      <c r="F679" s="22">
        <v>115.96909248</v>
      </c>
      <c r="G679" s="22"/>
      <c r="H679" s="22"/>
      <c r="I679" s="22"/>
      <c r="J679" s="22">
        <v>3</v>
      </c>
      <c r="K679" t="s">
        <v>607</v>
      </c>
      <c r="L679" t="s">
        <v>40</v>
      </c>
      <c r="M679">
        <v>5.9204453418497997E-2</v>
      </c>
      <c r="N679" t="s">
        <v>2708</v>
      </c>
      <c r="P679" t="s">
        <v>3354</v>
      </c>
      <c r="Q679" t="s">
        <v>170</v>
      </c>
      <c r="R679" t="s">
        <v>1294</v>
      </c>
      <c r="S679" t="s">
        <v>109</v>
      </c>
      <c r="T679" t="s">
        <v>544</v>
      </c>
      <c r="U679" t="s">
        <v>3189</v>
      </c>
    </row>
    <row r="680" spans="1:21">
      <c r="A680" t="s">
        <v>3342</v>
      </c>
      <c r="B680" t="s">
        <v>806</v>
      </c>
      <c r="C680" t="s">
        <v>547</v>
      </c>
      <c r="D680" s="1">
        <v>3118.4687552352002</v>
      </c>
      <c r="E680">
        <v>2.5</v>
      </c>
      <c r="F680" s="22"/>
      <c r="G680" s="22">
        <v>146.26712832000001</v>
      </c>
      <c r="H680" s="22"/>
      <c r="I680" s="22"/>
      <c r="J680" s="22">
        <v>3</v>
      </c>
      <c r="K680" t="s">
        <v>607</v>
      </c>
      <c r="N680" t="s">
        <v>2708</v>
      </c>
      <c r="P680" t="s">
        <v>3354</v>
      </c>
      <c r="Q680" t="s">
        <v>170</v>
      </c>
      <c r="R680" t="s">
        <v>1296</v>
      </c>
      <c r="S680" t="s">
        <v>109</v>
      </c>
      <c r="T680" t="s">
        <v>544</v>
      </c>
      <c r="U680" t="s">
        <v>3181</v>
      </c>
    </row>
    <row r="681" spans="1:21">
      <c r="A681" t="s">
        <v>3342</v>
      </c>
      <c r="B681" t="s">
        <v>806</v>
      </c>
      <c r="C681" t="s">
        <v>549</v>
      </c>
      <c r="D681" s="1">
        <v>3405.3384482328001</v>
      </c>
      <c r="E681">
        <v>2.5</v>
      </c>
      <c r="F681" s="22"/>
      <c r="G681" s="22"/>
      <c r="H681" s="22">
        <v>146.26712832000001</v>
      </c>
      <c r="I681" s="22"/>
      <c r="J681" s="22">
        <v>3</v>
      </c>
      <c r="K681" t="s">
        <v>607</v>
      </c>
      <c r="N681" t="s">
        <v>2708</v>
      </c>
      <c r="P681" t="s">
        <v>3354</v>
      </c>
      <c r="Q681" t="s">
        <v>170</v>
      </c>
      <c r="R681" t="s">
        <v>1297</v>
      </c>
      <c r="S681" t="s">
        <v>109</v>
      </c>
      <c r="T681" t="s">
        <v>544</v>
      </c>
      <c r="U681" t="s">
        <v>3183</v>
      </c>
    </row>
    <row r="682" spans="1:21">
      <c r="A682" t="s">
        <v>3342</v>
      </c>
      <c r="B682" t="s">
        <v>810</v>
      </c>
      <c r="C682" t="s">
        <v>3332</v>
      </c>
      <c r="D682" s="1">
        <v>31890.153669672</v>
      </c>
      <c r="E682">
        <v>3.5</v>
      </c>
      <c r="F682" s="22"/>
      <c r="G682" s="22"/>
      <c r="H682" s="22"/>
      <c r="I682" s="22">
        <v>1246.4099375999999</v>
      </c>
      <c r="J682" s="22">
        <v>3</v>
      </c>
      <c r="K682" t="s">
        <v>607</v>
      </c>
      <c r="N682" t="s">
        <v>2708</v>
      </c>
      <c r="P682" t="s">
        <v>3354</v>
      </c>
      <c r="Q682" t="s">
        <v>170</v>
      </c>
      <c r="R682" t="s">
        <v>1298</v>
      </c>
      <c r="S682" t="s">
        <v>109</v>
      </c>
      <c r="T682" t="s">
        <v>544</v>
      </c>
      <c r="U682" t="s">
        <v>3190</v>
      </c>
    </row>
    <row r="683" spans="1:21">
      <c r="A683" t="s">
        <v>3342</v>
      </c>
      <c r="B683" t="s">
        <v>810</v>
      </c>
      <c r="C683" t="s">
        <v>542</v>
      </c>
      <c r="D683" s="1">
        <v>346.19040708</v>
      </c>
      <c r="E683">
        <v>3.5</v>
      </c>
      <c r="F683" s="22">
        <v>26.831954375999999</v>
      </c>
      <c r="G683" s="22"/>
      <c r="H683" s="22"/>
      <c r="I683" s="22"/>
      <c r="J683" s="22">
        <v>3</v>
      </c>
      <c r="K683" t="s">
        <v>607</v>
      </c>
      <c r="L683" t="s">
        <v>40</v>
      </c>
      <c r="M683">
        <v>5.9204453418497997E-2</v>
      </c>
      <c r="N683" t="s">
        <v>2708</v>
      </c>
      <c r="P683" t="s">
        <v>3354</v>
      </c>
      <c r="Q683" t="s">
        <v>170</v>
      </c>
      <c r="R683" t="s">
        <v>1300</v>
      </c>
      <c r="S683" t="s">
        <v>109</v>
      </c>
      <c r="T683" t="s">
        <v>544</v>
      </c>
      <c r="U683" t="s">
        <v>3191</v>
      </c>
    </row>
    <row r="684" spans="1:21">
      <c r="A684" t="s">
        <v>3342</v>
      </c>
      <c r="B684" t="s">
        <v>810</v>
      </c>
      <c r="C684" t="s">
        <v>547</v>
      </c>
      <c r="D684" s="1">
        <v>23514.940105176</v>
      </c>
      <c r="E684">
        <v>3.5</v>
      </c>
      <c r="F684" s="22"/>
      <c r="G684" s="22">
        <v>1246.4099375999999</v>
      </c>
      <c r="H684" s="22"/>
      <c r="I684" s="22"/>
      <c r="J684" s="22">
        <v>3</v>
      </c>
      <c r="K684" t="s">
        <v>607</v>
      </c>
      <c r="N684" t="s">
        <v>2708</v>
      </c>
      <c r="P684" t="s">
        <v>3354</v>
      </c>
      <c r="Q684" t="s">
        <v>170</v>
      </c>
      <c r="R684" t="s">
        <v>1301</v>
      </c>
      <c r="S684" t="s">
        <v>109</v>
      </c>
      <c r="T684" t="s">
        <v>544</v>
      </c>
      <c r="U684" t="s">
        <v>3186</v>
      </c>
    </row>
    <row r="685" spans="1:21">
      <c r="A685" t="s">
        <v>3342</v>
      </c>
      <c r="B685" t="s">
        <v>810</v>
      </c>
      <c r="C685" t="s">
        <v>549</v>
      </c>
      <c r="D685" s="1">
        <v>31879.998608231999</v>
      </c>
      <c r="E685">
        <v>3.5</v>
      </c>
      <c r="F685" s="22"/>
      <c r="G685" s="22"/>
      <c r="H685" s="22">
        <v>1246.4099375999999</v>
      </c>
      <c r="I685" s="22"/>
      <c r="J685" s="22">
        <v>3</v>
      </c>
      <c r="K685" t="s">
        <v>607</v>
      </c>
      <c r="N685" t="s">
        <v>2708</v>
      </c>
      <c r="P685" t="s">
        <v>3354</v>
      </c>
      <c r="Q685" t="s">
        <v>170</v>
      </c>
      <c r="R685" t="s">
        <v>1303</v>
      </c>
      <c r="S685" t="s">
        <v>109</v>
      </c>
      <c r="T685" t="s">
        <v>544</v>
      </c>
      <c r="U685" t="s">
        <v>3195</v>
      </c>
    </row>
    <row r="686" spans="1:21">
      <c r="A686" t="s">
        <v>3342</v>
      </c>
      <c r="B686" t="s">
        <v>814</v>
      </c>
      <c r="C686" t="s">
        <v>3332</v>
      </c>
      <c r="D686" s="1">
        <v>18014.031830019099</v>
      </c>
      <c r="E686">
        <v>4.5</v>
      </c>
      <c r="F686" s="22"/>
      <c r="G686" s="22"/>
      <c r="H686" s="22"/>
      <c r="I686" s="22">
        <v>768.78277920000005</v>
      </c>
      <c r="J686" s="22">
        <v>3</v>
      </c>
      <c r="K686" t="s">
        <v>607</v>
      </c>
      <c r="N686" t="s">
        <v>2708</v>
      </c>
      <c r="P686" t="s">
        <v>3354</v>
      </c>
      <c r="Q686" t="s">
        <v>170</v>
      </c>
      <c r="R686" t="s">
        <v>1307</v>
      </c>
      <c r="S686" t="s">
        <v>109</v>
      </c>
      <c r="T686" t="s">
        <v>544</v>
      </c>
      <c r="U686" t="s">
        <v>3189</v>
      </c>
    </row>
    <row r="687" spans="1:21">
      <c r="A687" t="s">
        <v>3342</v>
      </c>
      <c r="B687" t="s">
        <v>814</v>
      </c>
      <c r="C687" t="s">
        <v>542</v>
      </c>
      <c r="D687" s="1">
        <v>2307.5369155200001</v>
      </c>
      <c r="E687">
        <v>4.5</v>
      </c>
      <c r="F687" s="22">
        <v>191.11427879999999</v>
      </c>
      <c r="G687" s="22"/>
      <c r="H687" s="22"/>
      <c r="I687" s="22"/>
      <c r="J687" s="22">
        <v>3</v>
      </c>
      <c r="K687" t="s">
        <v>607</v>
      </c>
      <c r="L687" t="s">
        <v>40</v>
      </c>
      <c r="M687">
        <v>5.9204453418497997E-2</v>
      </c>
      <c r="N687" t="s">
        <v>2708</v>
      </c>
      <c r="P687" t="s">
        <v>3354</v>
      </c>
      <c r="Q687" t="s">
        <v>170</v>
      </c>
      <c r="R687" t="s">
        <v>1309</v>
      </c>
      <c r="S687" t="s">
        <v>109</v>
      </c>
      <c r="T687" t="s">
        <v>544</v>
      </c>
      <c r="U687" t="s">
        <v>3181</v>
      </c>
    </row>
    <row r="688" spans="1:21">
      <c r="A688" t="s">
        <v>3342</v>
      </c>
      <c r="B688" t="s">
        <v>814</v>
      </c>
      <c r="C688" t="s">
        <v>547</v>
      </c>
      <c r="D688" s="1">
        <v>17170.949693496001</v>
      </c>
      <c r="E688">
        <v>4.5</v>
      </c>
      <c r="F688" s="22"/>
      <c r="G688" s="22">
        <v>768.78277920000005</v>
      </c>
      <c r="H688" s="22"/>
      <c r="I688" s="22"/>
      <c r="J688" s="22">
        <v>3</v>
      </c>
      <c r="K688" t="s">
        <v>607</v>
      </c>
      <c r="N688" t="s">
        <v>2708</v>
      </c>
      <c r="P688" t="s">
        <v>3354</v>
      </c>
      <c r="Q688" t="s">
        <v>170</v>
      </c>
      <c r="R688" t="s">
        <v>1310</v>
      </c>
      <c r="S688" t="s">
        <v>109</v>
      </c>
      <c r="T688" t="s">
        <v>544</v>
      </c>
      <c r="U688" t="s">
        <v>3182</v>
      </c>
    </row>
    <row r="689" spans="1:21">
      <c r="A689" t="s">
        <v>3342</v>
      </c>
      <c r="B689" t="s">
        <v>814</v>
      </c>
      <c r="C689" t="s">
        <v>549</v>
      </c>
      <c r="D689" s="1">
        <v>18014.031830019099</v>
      </c>
      <c r="E689">
        <v>4.5</v>
      </c>
      <c r="F689" s="22"/>
      <c r="G689" s="22"/>
      <c r="H689" s="22">
        <v>768.78277920000005</v>
      </c>
      <c r="I689" s="22"/>
      <c r="J689" s="22">
        <v>3</v>
      </c>
      <c r="K689" t="s">
        <v>607</v>
      </c>
      <c r="N689" t="s">
        <v>2708</v>
      </c>
      <c r="P689" t="s">
        <v>3354</v>
      </c>
      <c r="Q689" t="s">
        <v>170</v>
      </c>
      <c r="R689" t="s">
        <v>1311</v>
      </c>
      <c r="S689" t="s">
        <v>109</v>
      </c>
      <c r="T689" t="s">
        <v>544</v>
      </c>
      <c r="U689" t="s">
        <v>3183</v>
      </c>
    </row>
    <row r="690" spans="1:21">
      <c r="A690" t="s">
        <v>3342</v>
      </c>
      <c r="B690" t="s">
        <v>818</v>
      </c>
      <c r="C690" t="s">
        <v>3332</v>
      </c>
      <c r="D690" s="1">
        <v>1788.65604251746</v>
      </c>
      <c r="E690">
        <v>5.5</v>
      </c>
      <c r="F690" s="22"/>
      <c r="G690" s="22"/>
      <c r="H690" s="22"/>
      <c r="I690" s="22">
        <v>83.693007359999996</v>
      </c>
      <c r="J690" s="22">
        <v>3</v>
      </c>
      <c r="K690" t="s">
        <v>607</v>
      </c>
      <c r="N690" t="s">
        <v>2708</v>
      </c>
      <c r="P690" t="s">
        <v>3354</v>
      </c>
      <c r="Q690" t="s">
        <v>170</v>
      </c>
      <c r="R690" t="s">
        <v>1313</v>
      </c>
      <c r="S690" t="s">
        <v>109</v>
      </c>
      <c r="T690" t="s">
        <v>544</v>
      </c>
      <c r="U690" t="s">
        <v>3191</v>
      </c>
    </row>
    <row r="691" spans="1:21">
      <c r="A691" t="s">
        <v>3342</v>
      </c>
      <c r="B691" t="s">
        <v>818</v>
      </c>
      <c r="C691" t="s">
        <v>542</v>
      </c>
      <c r="D691" s="1">
        <v>1.279566423456</v>
      </c>
      <c r="E691">
        <v>5.5</v>
      </c>
      <c r="F691" s="22">
        <v>0.19109630544</v>
      </c>
      <c r="G691" s="22"/>
      <c r="H691" s="22"/>
      <c r="I691" s="22"/>
      <c r="J691" s="22">
        <v>3</v>
      </c>
      <c r="K691" t="s">
        <v>607</v>
      </c>
      <c r="L691" t="s">
        <v>40</v>
      </c>
      <c r="M691">
        <v>5.9204453418497997E-2</v>
      </c>
      <c r="N691" t="s">
        <v>2708</v>
      </c>
      <c r="P691" t="s">
        <v>3354</v>
      </c>
      <c r="Q691" t="s">
        <v>170</v>
      </c>
      <c r="R691" t="s">
        <v>1314</v>
      </c>
      <c r="S691" t="s">
        <v>109</v>
      </c>
      <c r="T691" t="s">
        <v>544</v>
      </c>
      <c r="U691" t="s">
        <v>3186</v>
      </c>
    </row>
    <row r="692" spans="1:21">
      <c r="A692" t="s">
        <v>3342</v>
      </c>
      <c r="B692" t="s">
        <v>818</v>
      </c>
      <c r="C692" t="s">
        <v>547</v>
      </c>
      <c r="D692" s="1">
        <v>1701.5011527526599</v>
      </c>
      <c r="E692">
        <v>5.5</v>
      </c>
      <c r="F692" s="22"/>
      <c r="G692" s="22">
        <v>83.693007359999996</v>
      </c>
      <c r="H692" s="22"/>
      <c r="I692" s="22"/>
      <c r="J692" s="22">
        <v>3</v>
      </c>
      <c r="K692" t="s">
        <v>607</v>
      </c>
      <c r="N692" t="s">
        <v>2708</v>
      </c>
      <c r="P692" t="s">
        <v>3354</v>
      </c>
      <c r="Q692" t="s">
        <v>170</v>
      </c>
      <c r="R692" t="s">
        <v>1316</v>
      </c>
      <c r="S692" t="s">
        <v>109</v>
      </c>
      <c r="T692" t="s">
        <v>544</v>
      </c>
      <c r="U692" t="s">
        <v>3195</v>
      </c>
    </row>
    <row r="693" spans="1:21">
      <c r="A693" t="s">
        <v>3342</v>
      </c>
      <c r="B693" t="s">
        <v>818</v>
      </c>
      <c r="C693" t="s">
        <v>549</v>
      </c>
      <c r="D693" s="1">
        <v>1788.65604251746</v>
      </c>
      <c r="E693">
        <v>5.5</v>
      </c>
      <c r="F693" s="22"/>
      <c r="G693" s="22"/>
      <c r="H693" s="22">
        <v>83.693007359999996</v>
      </c>
      <c r="I693" s="22"/>
      <c r="J693" s="22">
        <v>3</v>
      </c>
      <c r="K693" t="s">
        <v>607</v>
      </c>
      <c r="N693" t="s">
        <v>2708</v>
      </c>
      <c r="P693" t="s">
        <v>3354</v>
      </c>
      <c r="Q693" t="s">
        <v>170</v>
      </c>
      <c r="R693" t="s">
        <v>1318</v>
      </c>
      <c r="S693" t="s">
        <v>109</v>
      </c>
      <c r="T693" t="s">
        <v>544</v>
      </c>
      <c r="U693" t="s">
        <v>3189</v>
      </c>
    </row>
    <row r="694" spans="1:21">
      <c r="A694" t="s">
        <v>3342</v>
      </c>
      <c r="B694" t="s">
        <v>823</v>
      </c>
      <c r="C694" t="s">
        <v>3332</v>
      </c>
      <c r="D694" s="1">
        <v>13543.989037269201</v>
      </c>
      <c r="E694">
        <v>6.5</v>
      </c>
      <c r="F694" s="22"/>
      <c r="G694" s="22"/>
      <c r="H694" s="22"/>
      <c r="I694" s="22">
        <v>648.91742399999998</v>
      </c>
      <c r="J694" s="22">
        <v>3</v>
      </c>
      <c r="K694" t="s">
        <v>607</v>
      </c>
      <c r="N694" t="s">
        <v>2708</v>
      </c>
      <c r="P694" t="s">
        <v>3354</v>
      </c>
      <c r="Q694" t="s">
        <v>170</v>
      </c>
      <c r="R694" t="s">
        <v>1320</v>
      </c>
      <c r="S694" t="s">
        <v>109</v>
      </c>
      <c r="T694" t="s">
        <v>544</v>
      </c>
      <c r="U694" t="s">
        <v>3181</v>
      </c>
    </row>
    <row r="695" spans="1:21">
      <c r="A695" t="s">
        <v>3342</v>
      </c>
      <c r="B695" t="s">
        <v>823</v>
      </c>
      <c r="C695" t="s">
        <v>542</v>
      </c>
      <c r="D695" s="1">
        <v>0.144969602448</v>
      </c>
      <c r="E695">
        <v>6.5</v>
      </c>
      <c r="F695" s="22">
        <v>1.8570486264E-2</v>
      </c>
      <c r="G695" s="22"/>
      <c r="H695" s="22"/>
      <c r="I695" s="22"/>
      <c r="J695" s="22">
        <v>3</v>
      </c>
      <c r="K695" t="s">
        <v>607</v>
      </c>
      <c r="L695" t="s">
        <v>40</v>
      </c>
      <c r="M695">
        <v>5.9204453418497997E-2</v>
      </c>
      <c r="N695" t="s">
        <v>2708</v>
      </c>
      <c r="P695" t="s">
        <v>3354</v>
      </c>
      <c r="Q695" t="s">
        <v>170</v>
      </c>
      <c r="R695" t="s">
        <v>1321</v>
      </c>
      <c r="S695" t="s">
        <v>109</v>
      </c>
      <c r="T695" t="s">
        <v>544</v>
      </c>
      <c r="U695" t="s">
        <v>3182</v>
      </c>
    </row>
    <row r="696" spans="1:21">
      <c r="A696" t="s">
        <v>3342</v>
      </c>
      <c r="B696" t="s">
        <v>823</v>
      </c>
      <c r="C696" t="s">
        <v>547</v>
      </c>
      <c r="D696" s="1">
        <v>13412.2326321908</v>
      </c>
      <c r="E696">
        <v>6.5</v>
      </c>
      <c r="F696" s="22"/>
      <c r="G696" s="22">
        <v>648.91742399999998</v>
      </c>
      <c r="H696" s="22"/>
      <c r="I696" s="22"/>
      <c r="J696" s="22">
        <v>3</v>
      </c>
      <c r="K696" t="s">
        <v>607</v>
      </c>
      <c r="N696" t="s">
        <v>2708</v>
      </c>
      <c r="P696" t="s">
        <v>3354</v>
      </c>
      <c r="Q696" t="s">
        <v>170</v>
      </c>
      <c r="R696" t="s">
        <v>1322</v>
      </c>
      <c r="S696" t="s">
        <v>109</v>
      </c>
      <c r="T696" t="s">
        <v>544</v>
      </c>
      <c r="U696" t="s">
        <v>3183</v>
      </c>
    </row>
    <row r="697" spans="1:21">
      <c r="A697" t="s">
        <v>3342</v>
      </c>
      <c r="B697" t="s">
        <v>823</v>
      </c>
      <c r="C697" t="s">
        <v>549</v>
      </c>
      <c r="D697" s="1">
        <v>13543.989037269201</v>
      </c>
      <c r="E697">
        <v>6.5</v>
      </c>
      <c r="F697" s="22"/>
      <c r="G697" s="22"/>
      <c r="H697" s="22">
        <v>648.91742399999998</v>
      </c>
      <c r="I697" s="22"/>
      <c r="J697" s="22">
        <v>3</v>
      </c>
      <c r="K697" t="s">
        <v>607</v>
      </c>
      <c r="N697" t="s">
        <v>2708</v>
      </c>
      <c r="P697" t="s">
        <v>3354</v>
      </c>
      <c r="Q697" t="s">
        <v>170</v>
      </c>
      <c r="R697" t="s">
        <v>3085</v>
      </c>
      <c r="S697" t="s">
        <v>109</v>
      </c>
      <c r="T697" t="s">
        <v>544</v>
      </c>
      <c r="U697" t="s">
        <v>3191</v>
      </c>
    </row>
    <row r="698" spans="1:21">
      <c r="A698" t="s">
        <v>3342</v>
      </c>
      <c r="B698" t="s">
        <v>828</v>
      </c>
      <c r="C698" t="s">
        <v>3332</v>
      </c>
      <c r="D698" s="1">
        <v>2641.3168857725</v>
      </c>
      <c r="E698">
        <v>7.5</v>
      </c>
      <c r="F698" s="22"/>
      <c r="G698" s="22"/>
      <c r="H698" s="22"/>
      <c r="I698" s="22">
        <v>119.01943919999999</v>
      </c>
      <c r="J698" s="22">
        <v>3</v>
      </c>
      <c r="K698" t="s">
        <v>607</v>
      </c>
      <c r="N698" t="s">
        <v>2708</v>
      </c>
      <c r="P698" t="s">
        <v>3354</v>
      </c>
      <c r="Q698" t="s">
        <v>170</v>
      </c>
      <c r="R698" t="s">
        <v>1324</v>
      </c>
      <c r="S698" t="s">
        <v>109</v>
      </c>
      <c r="T698" t="s">
        <v>544</v>
      </c>
      <c r="U698" t="s">
        <v>3186</v>
      </c>
    </row>
    <row r="699" spans="1:21">
      <c r="A699" t="s">
        <v>3342</v>
      </c>
      <c r="B699" t="s">
        <v>828</v>
      </c>
      <c r="C699" t="s">
        <v>547</v>
      </c>
      <c r="D699" s="1">
        <v>2606.3211010946602</v>
      </c>
      <c r="E699">
        <v>7.5</v>
      </c>
      <c r="F699" s="22"/>
      <c r="G699" s="22">
        <v>119.01943919999999</v>
      </c>
      <c r="H699" s="22"/>
      <c r="I699" s="22"/>
      <c r="J699" s="22">
        <v>3</v>
      </c>
      <c r="K699" t="s">
        <v>607</v>
      </c>
      <c r="N699" t="s">
        <v>2708</v>
      </c>
      <c r="P699" t="s">
        <v>3354</v>
      </c>
      <c r="Q699" t="s">
        <v>170</v>
      </c>
      <c r="R699" t="s">
        <v>1326</v>
      </c>
      <c r="S699" t="s">
        <v>109</v>
      </c>
      <c r="T699" t="s">
        <v>544</v>
      </c>
      <c r="U699" t="s">
        <v>3195</v>
      </c>
    </row>
    <row r="700" spans="1:21">
      <c r="A700" t="s">
        <v>3342</v>
      </c>
      <c r="B700" t="s">
        <v>828</v>
      </c>
      <c r="C700" t="s">
        <v>549</v>
      </c>
      <c r="D700" s="1">
        <v>2641.3168857725</v>
      </c>
      <c r="E700">
        <v>7.5</v>
      </c>
      <c r="F700" s="22"/>
      <c r="G700" s="22"/>
      <c r="H700" s="22">
        <v>119.01943919999999</v>
      </c>
      <c r="I700" s="22"/>
      <c r="J700" s="22">
        <v>3</v>
      </c>
      <c r="K700" t="s">
        <v>607</v>
      </c>
      <c r="N700" t="s">
        <v>2708</v>
      </c>
      <c r="P700" t="s">
        <v>3354</v>
      </c>
      <c r="Q700" t="s">
        <v>170</v>
      </c>
      <c r="R700" t="s">
        <v>1330</v>
      </c>
      <c r="S700" t="s">
        <v>109</v>
      </c>
      <c r="T700" t="s">
        <v>544</v>
      </c>
      <c r="U700" t="s">
        <v>3189</v>
      </c>
    </row>
    <row r="701" spans="1:21">
      <c r="A701" t="s">
        <v>3342</v>
      </c>
      <c r="B701" t="s">
        <v>832</v>
      </c>
      <c r="C701" t="s">
        <v>3332</v>
      </c>
      <c r="D701" s="1">
        <v>2832.3617965666799</v>
      </c>
      <c r="E701">
        <v>8.5</v>
      </c>
      <c r="F701" s="22"/>
      <c r="G701" s="22"/>
      <c r="H701" s="22"/>
      <c r="I701" s="22">
        <v>120.78124296</v>
      </c>
      <c r="J701" s="22">
        <v>3</v>
      </c>
      <c r="K701" t="s">
        <v>607</v>
      </c>
      <c r="N701" t="s">
        <v>2708</v>
      </c>
      <c r="P701" t="s">
        <v>3354</v>
      </c>
      <c r="Q701" t="s">
        <v>170</v>
      </c>
      <c r="R701" t="s">
        <v>1331</v>
      </c>
      <c r="S701" t="s">
        <v>109</v>
      </c>
      <c r="T701" t="s">
        <v>544</v>
      </c>
      <c r="U701" t="s">
        <v>3181</v>
      </c>
    </row>
    <row r="702" spans="1:21">
      <c r="A702" t="s">
        <v>3342</v>
      </c>
      <c r="B702" t="s">
        <v>832</v>
      </c>
      <c r="C702" t="s">
        <v>547</v>
      </c>
      <c r="D702" s="1">
        <v>2778.4912105654798</v>
      </c>
      <c r="E702">
        <v>8.5</v>
      </c>
      <c r="F702" s="22"/>
      <c r="G702" s="22">
        <v>120.78124296</v>
      </c>
      <c r="H702" s="22"/>
      <c r="I702" s="22"/>
      <c r="J702" s="22">
        <v>3</v>
      </c>
      <c r="K702" t="s">
        <v>607</v>
      </c>
      <c r="N702" t="s">
        <v>2708</v>
      </c>
      <c r="P702" t="s">
        <v>3354</v>
      </c>
      <c r="Q702" t="s">
        <v>170</v>
      </c>
      <c r="R702" t="s">
        <v>1332</v>
      </c>
      <c r="S702" t="s">
        <v>109</v>
      </c>
      <c r="T702" t="s">
        <v>544</v>
      </c>
      <c r="U702" t="s">
        <v>3182</v>
      </c>
    </row>
    <row r="703" spans="1:21">
      <c r="A703" t="s">
        <v>3342</v>
      </c>
      <c r="B703" t="s">
        <v>832</v>
      </c>
      <c r="C703" t="s">
        <v>549</v>
      </c>
      <c r="D703" s="1">
        <v>2832.3617965666799</v>
      </c>
      <c r="E703">
        <v>8.5</v>
      </c>
      <c r="F703" s="22"/>
      <c r="G703" s="22"/>
      <c r="H703" s="22">
        <v>120.78124296</v>
      </c>
      <c r="I703" s="22"/>
      <c r="J703" s="22">
        <v>3</v>
      </c>
      <c r="K703" t="s">
        <v>607</v>
      </c>
      <c r="N703" t="s">
        <v>2708</v>
      </c>
      <c r="P703" t="s">
        <v>3354</v>
      </c>
      <c r="Q703" t="s">
        <v>170</v>
      </c>
      <c r="R703" t="s">
        <v>1334</v>
      </c>
      <c r="S703" t="s">
        <v>109</v>
      </c>
      <c r="T703" t="s">
        <v>544</v>
      </c>
      <c r="U703" t="s">
        <v>3191</v>
      </c>
    </row>
    <row r="704" spans="1:21">
      <c r="A704" t="s">
        <v>3342</v>
      </c>
      <c r="B704" t="s">
        <v>836</v>
      </c>
      <c r="C704" t="s">
        <v>3332</v>
      </c>
      <c r="D704" s="1">
        <v>603.72772400320798</v>
      </c>
      <c r="E704">
        <v>9.5</v>
      </c>
      <c r="F704" s="22"/>
      <c r="G704" s="22"/>
      <c r="H704" s="22"/>
      <c r="I704" s="22">
        <v>22.702120871999998</v>
      </c>
      <c r="J704" s="22">
        <v>3</v>
      </c>
      <c r="K704" t="s">
        <v>607</v>
      </c>
      <c r="N704" t="s">
        <v>2708</v>
      </c>
      <c r="P704" t="s">
        <v>3354</v>
      </c>
      <c r="Q704" t="s">
        <v>170</v>
      </c>
      <c r="R704" t="s">
        <v>1335</v>
      </c>
      <c r="S704" t="s">
        <v>109</v>
      </c>
      <c r="T704" t="s">
        <v>544</v>
      </c>
      <c r="U704" t="s">
        <v>3186</v>
      </c>
    </row>
    <row r="705" spans="1:21">
      <c r="A705" t="s">
        <v>3342</v>
      </c>
      <c r="B705" t="s">
        <v>836</v>
      </c>
      <c r="C705" t="s">
        <v>547</v>
      </c>
      <c r="D705" s="1">
        <v>492.95776144360798</v>
      </c>
      <c r="E705">
        <v>9.5</v>
      </c>
      <c r="F705" s="22"/>
      <c r="G705" s="22">
        <v>22.702120871999998</v>
      </c>
      <c r="H705" s="22"/>
      <c r="I705" s="22"/>
      <c r="J705" s="22">
        <v>3</v>
      </c>
      <c r="K705" t="s">
        <v>607</v>
      </c>
      <c r="N705" t="s">
        <v>2708</v>
      </c>
      <c r="P705" t="s">
        <v>3354</v>
      </c>
      <c r="Q705" t="s">
        <v>170</v>
      </c>
      <c r="R705" t="s">
        <v>1337</v>
      </c>
      <c r="S705" t="s">
        <v>109</v>
      </c>
      <c r="T705" t="s">
        <v>544</v>
      </c>
      <c r="U705" t="s">
        <v>3195</v>
      </c>
    </row>
    <row r="706" spans="1:21">
      <c r="A706" t="s">
        <v>3342</v>
      </c>
      <c r="B706" t="s">
        <v>836</v>
      </c>
      <c r="C706" t="s">
        <v>549</v>
      </c>
      <c r="D706" s="1">
        <v>603.51446292760795</v>
      </c>
      <c r="E706">
        <v>9.5</v>
      </c>
      <c r="F706" s="22"/>
      <c r="G706" s="22"/>
      <c r="H706" s="22">
        <v>22.702120871999998</v>
      </c>
      <c r="I706" s="22"/>
      <c r="J706" s="22">
        <v>3</v>
      </c>
      <c r="K706" t="s">
        <v>607</v>
      </c>
      <c r="N706" t="s">
        <v>2708</v>
      </c>
      <c r="P706" t="s">
        <v>3354</v>
      </c>
      <c r="Q706" t="s">
        <v>170</v>
      </c>
      <c r="R706" t="s">
        <v>1341</v>
      </c>
      <c r="S706" t="s">
        <v>109</v>
      </c>
      <c r="T706" t="s">
        <v>544</v>
      </c>
      <c r="U706" t="s">
        <v>3181</v>
      </c>
    </row>
    <row r="707" spans="1:21">
      <c r="A707" t="s">
        <v>3342</v>
      </c>
      <c r="B707" t="s">
        <v>839</v>
      </c>
      <c r="C707" t="s">
        <v>3332</v>
      </c>
      <c r="D707" s="1">
        <v>694.68118494240002</v>
      </c>
      <c r="E707">
        <v>10.5</v>
      </c>
      <c r="F707" s="22"/>
      <c r="G707" s="22"/>
      <c r="H707" s="22"/>
      <c r="I707" s="22">
        <v>34.778331024000003</v>
      </c>
      <c r="J707" s="22">
        <v>3</v>
      </c>
      <c r="K707" t="s">
        <v>607</v>
      </c>
      <c r="N707" t="s">
        <v>2708</v>
      </c>
      <c r="P707" t="s">
        <v>3354</v>
      </c>
      <c r="Q707" t="s">
        <v>170</v>
      </c>
      <c r="R707" t="s">
        <v>1342</v>
      </c>
      <c r="S707" t="s">
        <v>109</v>
      </c>
      <c r="T707" t="s">
        <v>544</v>
      </c>
      <c r="U707" t="s">
        <v>3182</v>
      </c>
    </row>
    <row r="708" spans="1:21">
      <c r="A708" t="s">
        <v>3342</v>
      </c>
      <c r="B708" t="s">
        <v>839</v>
      </c>
      <c r="C708" t="s">
        <v>547</v>
      </c>
      <c r="D708" s="1">
        <v>641.64746156759998</v>
      </c>
      <c r="E708">
        <v>10.5</v>
      </c>
      <c r="F708" s="22"/>
      <c r="G708" s="22">
        <v>34.778331024000003</v>
      </c>
      <c r="H708" s="22"/>
      <c r="I708" s="22"/>
      <c r="J708" s="22">
        <v>3</v>
      </c>
      <c r="K708" t="s">
        <v>607</v>
      </c>
      <c r="N708" t="s">
        <v>2708</v>
      </c>
      <c r="P708" t="s">
        <v>3354</v>
      </c>
      <c r="Q708" t="s">
        <v>170</v>
      </c>
      <c r="R708" t="s">
        <v>1343</v>
      </c>
      <c r="S708" t="s">
        <v>109</v>
      </c>
      <c r="T708" t="s">
        <v>544</v>
      </c>
      <c r="U708" t="s">
        <v>3183</v>
      </c>
    </row>
    <row r="709" spans="1:21">
      <c r="A709" t="s">
        <v>3342</v>
      </c>
      <c r="B709" t="s">
        <v>839</v>
      </c>
      <c r="C709" t="s">
        <v>549</v>
      </c>
      <c r="D709" s="1">
        <v>694.68118494240002</v>
      </c>
      <c r="E709">
        <v>10.5</v>
      </c>
      <c r="F709" s="22"/>
      <c r="G709" s="22"/>
      <c r="H709" s="22">
        <v>34.778331024000003</v>
      </c>
      <c r="I709" s="22"/>
      <c r="J709" s="22">
        <v>3</v>
      </c>
      <c r="K709" t="s">
        <v>607</v>
      </c>
      <c r="N709" t="s">
        <v>2708</v>
      </c>
      <c r="P709" t="s">
        <v>3354</v>
      </c>
      <c r="Q709" t="s">
        <v>170</v>
      </c>
      <c r="R709" t="s">
        <v>1344</v>
      </c>
      <c r="S709" t="s">
        <v>109</v>
      </c>
      <c r="T709" t="s">
        <v>544</v>
      </c>
      <c r="U709" t="s">
        <v>3184</v>
      </c>
    </row>
    <row r="710" spans="1:21">
      <c r="A710" t="s">
        <v>3342</v>
      </c>
      <c r="B710" t="s">
        <v>846</v>
      </c>
      <c r="C710" t="s">
        <v>3332</v>
      </c>
      <c r="D710" s="1">
        <v>573.60100498567203</v>
      </c>
      <c r="E710">
        <v>16</v>
      </c>
      <c r="F710" s="22"/>
      <c r="G710" s="22"/>
      <c r="H710" s="22"/>
      <c r="I710" s="22">
        <v>26.397647159999998</v>
      </c>
      <c r="J710" s="22">
        <v>3</v>
      </c>
      <c r="K710" t="s">
        <v>607</v>
      </c>
      <c r="N710" t="s">
        <v>2708</v>
      </c>
      <c r="P710" t="s">
        <v>3354</v>
      </c>
      <c r="Q710" t="s">
        <v>170</v>
      </c>
      <c r="R710" t="s">
        <v>1346</v>
      </c>
      <c r="S710" t="s">
        <v>109</v>
      </c>
      <c r="T710" t="s">
        <v>544</v>
      </c>
      <c r="U710" t="s">
        <v>3191</v>
      </c>
    </row>
    <row r="711" spans="1:21">
      <c r="A711" t="s">
        <v>3342</v>
      </c>
      <c r="B711" t="s">
        <v>846</v>
      </c>
      <c r="C711" t="s">
        <v>547</v>
      </c>
      <c r="D711" s="1">
        <v>488.60688461767199</v>
      </c>
      <c r="E711">
        <v>16</v>
      </c>
      <c r="F711" s="22"/>
      <c r="G711" s="22">
        <v>26.397647159999998</v>
      </c>
      <c r="H711" s="22"/>
      <c r="I711" s="22"/>
      <c r="J711" s="22">
        <v>3</v>
      </c>
      <c r="K711" t="s">
        <v>607</v>
      </c>
      <c r="N711" t="s">
        <v>2708</v>
      </c>
      <c r="P711" t="s">
        <v>3354</v>
      </c>
      <c r="Q711" t="s">
        <v>170</v>
      </c>
      <c r="R711" t="s">
        <v>1347</v>
      </c>
      <c r="S711" t="s">
        <v>109</v>
      </c>
      <c r="T711" t="s">
        <v>544</v>
      </c>
      <c r="U711" t="s">
        <v>3194</v>
      </c>
    </row>
    <row r="712" spans="1:21">
      <c r="A712" t="s">
        <v>3342</v>
      </c>
      <c r="B712" t="s">
        <v>846</v>
      </c>
      <c r="C712" t="s">
        <v>549</v>
      </c>
      <c r="D712" s="1">
        <v>573.60100498567203</v>
      </c>
      <c r="E712">
        <v>16</v>
      </c>
      <c r="F712" s="22"/>
      <c r="G712" s="22"/>
      <c r="H712" s="22">
        <v>26.397647159999998</v>
      </c>
      <c r="I712" s="22"/>
      <c r="J712" s="22">
        <v>3</v>
      </c>
      <c r="K712" t="s">
        <v>607</v>
      </c>
      <c r="N712" t="s">
        <v>2708</v>
      </c>
      <c r="P712" t="s">
        <v>3354</v>
      </c>
      <c r="Q712" t="s">
        <v>170</v>
      </c>
      <c r="R712" t="s">
        <v>1350</v>
      </c>
      <c r="S712" t="s">
        <v>109</v>
      </c>
      <c r="T712" t="s">
        <v>544</v>
      </c>
      <c r="U712" t="s">
        <v>3181</v>
      </c>
    </row>
    <row r="713" spans="1:21">
      <c r="A713" t="s">
        <v>3342</v>
      </c>
      <c r="B713" t="s">
        <v>799</v>
      </c>
      <c r="C713" t="s">
        <v>3332</v>
      </c>
      <c r="D713" s="1">
        <v>16122.226011565001</v>
      </c>
      <c r="E713">
        <v>0.5</v>
      </c>
      <c r="F713" s="22"/>
      <c r="G713" s="22"/>
      <c r="H713" s="22"/>
      <c r="I713" s="22">
        <v>918.19076159999997</v>
      </c>
      <c r="J713" s="22">
        <v>3</v>
      </c>
      <c r="K713" t="s">
        <v>609</v>
      </c>
      <c r="N713" t="s">
        <v>2709</v>
      </c>
      <c r="P713" t="s">
        <v>3354</v>
      </c>
      <c r="Q713" t="s">
        <v>170</v>
      </c>
      <c r="R713" t="s">
        <v>1351</v>
      </c>
      <c r="S713" t="s">
        <v>109</v>
      </c>
      <c r="T713" t="s">
        <v>544</v>
      </c>
      <c r="U713" t="s">
        <v>3182</v>
      </c>
    </row>
    <row r="714" spans="1:21">
      <c r="A714" t="s">
        <v>3342</v>
      </c>
      <c r="B714" t="s">
        <v>799</v>
      </c>
      <c r="C714" t="s">
        <v>542</v>
      </c>
      <c r="D714" s="1">
        <v>11651.659418400001</v>
      </c>
      <c r="E714">
        <v>0.5</v>
      </c>
      <c r="F714" s="22">
        <v>918.19076159999997</v>
      </c>
      <c r="G714" s="22"/>
      <c r="H714" s="22"/>
      <c r="I714" s="22"/>
      <c r="J714" s="22">
        <v>3</v>
      </c>
      <c r="K714" t="s">
        <v>609</v>
      </c>
      <c r="M714">
        <v>0</v>
      </c>
      <c r="N714" t="s">
        <v>2709</v>
      </c>
      <c r="P714" t="s">
        <v>3354</v>
      </c>
      <c r="Q714" t="s">
        <v>170</v>
      </c>
      <c r="R714" t="s">
        <v>1354</v>
      </c>
      <c r="S714" t="s">
        <v>109</v>
      </c>
      <c r="T714" t="s">
        <v>544</v>
      </c>
      <c r="U714" t="s">
        <v>3182</v>
      </c>
    </row>
    <row r="715" spans="1:21">
      <c r="A715" t="s">
        <v>3342</v>
      </c>
      <c r="B715" t="s">
        <v>799</v>
      </c>
      <c r="C715" t="s">
        <v>547</v>
      </c>
      <c r="D715" s="1">
        <v>16111.4736994416</v>
      </c>
      <c r="E715">
        <v>0.5</v>
      </c>
      <c r="F715" s="22"/>
      <c r="G715" s="22">
        <v>918.19076159999997</v>
      </c>
      <c r="H715" s="22"/>
      <c r="I715" s="22"/>
      <c r="J715" s="22">
        <v>3</v>
      </c>
      <c r="K715" t="s">
        <v>609</v>
      </c>
      <c r="N715" t="s">
        <v>2709</v>
      </c>
      <c r="P715" t="s">
        <v>3354</v>
      </c>
      <c r="Q715" t="s">
        <v>170</v>
      </c>
      <c r="R715" t="s">
        <v>1356</v>
      </c>
      <c r="S715" t="s">
        <v>109</v>
      </c>
      <c r="T715" t="s">
        <v>544</v>
      </c>
      <c r="U715" t="s">
        <v>3191</v>
      </c>
    </row>
    <row r="716" spans="1:21">
      <c r="A716" t="s">
        <v>3342</v>
      </c>
      <c r="B716" t="s">
        <v>799</v>
      </c>
      <c r="C716" t="s">
        <v>549</v>
      </c>
      <c r="D716" s="1">
        <v>16121.9827980922</v>
      </c>
      <c r="E716">
        <v>0.5</v>
      </c>
      <c r="F716" s="22"/>
      <c r="G716" s="22"/>
      <c r="H716" s="22">
        <v>918.19076159999997</v>
      </c>
      <c r="I716" s="22"/>
      <c r="J716" s="22">
        <v>3</v>
      </c>
      <c r="K716" t="s">
        <v>609</v>
      </c>
      <c r="N716" t="s">
        <v>2709</v>
      </c>
      <c r="P716" t="s">
        <v>3354</v>
      </c>
      <c r="Q716" t="s">
        <v>170</v>
      </c>
      <c r="R716" t="s">
        <v>1357</v>
      </c>
      <c r="S716" t="s">
        <v>109</v>
      </c>
      <c r="T716" t="s">
        <v>544</v>
      </c>
      <c r="U716" t="s">
        <v>3194</v>
      </c>
    </row>
    <row r="717" spans="1:21">
      <c r="A717" t="s">
        <v>3342</v>
      </c>
      <c r="B717" t="s">
        <v>803</v>
      </c>
      <c r="C717" t="s">
        <v>3332</v>
      </c>
      <c r="D717" s="1">
        <v>16809.408729480001</v>
      </c>
      <c r="E717">
        <v>1.5</v>
      </c>
      <c r="F717" s="22"/>
      <c r="G717" s="22"/>
      <c r="H717" s="22"/>
      <c r="I717" s="22">
        <v>640.49556719999998</v>
      </c>
      <c r="J717" s="22">
        <v>3</v>
      </c>
      <c r="K717" t="s">
        <v>609</v>
      </c>
      <c r="N717" t="s">
        <v>2709</v>
      </c>
      <c r="P717" t="s">
        <v>3354</v>
      </c>
      <c r="Q717" t="s">
        <v>170</v>
      </c>
      <c r="R717" t="s">
        <v>1358</v>
      </c>
      <c r="S717" t="s">
        <v>109</v>
      </c>
      <c r="T717" t="s">
        <v>544</v>
      </c>
      <c r="U717" t="s">
        <v>3186</v>
      </c>
    </row>
    <row r="718" spans="1:21">
      <c r="A718" t="s">
        <v>3342</v>
      </c>
      <c r="B718" t="s">
        <v>803</v>
      </c>
      <c r="C718" t="s">
        <v>542</v>
      </c>
      <c r="D718" s="1">
        <v>9913.0601327999993</v>
      </c>
      <c r="E718">
        <v>1.5</v>
      </c>
      <c r="F718" s="22">
        <v>640.49556719999998</v>
      </c>
      <c r="G718" s="22"/>
      <c r="H718" s="22"/>
      <c r="I718" s="22"/>
      <c r="J718" s="22">
        <v>3</v>
      </c>
      <c r="K718" t="s">
        <v>609</v>
      </c>
      <c r="M718">
        <v>0</v>
      </c>
      <c r="N718" t="s">
        <v>2709</v>
      </c>
      <c r="P718" t="s">
        <v>3354</v>
      </c>
      <c r="Q718" t="s">
        <v>170</v>
      </c>
      <c r="R718" t="s">
        <v>1361</v>
      </c>
      <c r="S718" t="s">
        <v>109</v>
      </c>
      <c r="T718" t="s">
        <v>544</v>
      </c>
      <c r="U718" t="s">
        <v>3191</v>
      </c>
    </row>
    <row r="719" spans="1:21">
      <c r="A719" t="s">
        <v>3342</v>
      </c>
      <c r="B719" t="s">
        <v>803</v>
      </c>
      <c r="C719" t="s">
        <v>547</v>
      </c>
      <c r="D719" s="1">
        <v>16601.676263183999</v>
      </c>
      <c r="E719">
        <v>1.5</v>
      </c>
      <c r="F719" s="22"/>
      <c r="G719" s="22">
        <v>640.49556719999998</v>
      </c>
      <c r="H719" s="22"/>
      <c r="I719" s="22"/>
      <c r="J719" s="22">
        <v>3</v>
      </c>
      <c r="K719" t="s">
        <v>609</v>
      </c>
      <c r="N719" t="s">
        <v>2709</v>
      </c>
      <c r="P719" t="s">
        <v>3354</v>
      </c>
      <c r="Q719" t="s">
        <v>170</v>
      </c>
      <c r="R719" t="s">
        <v>1363</v>
      </c>
      <c r="S719" t="s">
        <v>109</v>
      </c>
      <c r="T719" t="s">
        <v>544</v>
      </c>
      <c r="U719" t="s">
        <v>3195</v>
      </c>
    </row>
    <row r="720" spans="1:21">
      <c r="A720" t="s">
        <v>3342</v>
      </c>
      <c r="B720" t="s">
        <v>803</v>
      </c>
      <c r="C720" t="s">
        <v>549</v>
      </c>
      <c r="D720" s="1">
        <v>16802.534054928001</v>
      </c>
      <c r="E720">
        <v>1.5</v>
      </c>
      <c r="F720" s="22"/>
      <c r="G720" s="22"/>
      <c r="H720" s="22">
        <v>640.49556719999998</v>
      </c>
      <c r="I720" s="22"/>
      <c r="J720" s="22">
        <v>3</v>
      </c>
      <c r="K720" t="s">
        <v>609</v>
      </c>
      <c r="N720" t="s">
        <v>2709</v>
      </c>
      <c r="P720" t="s">
        <v>3354</v>
      </c>
      <c r="Q720" t="s">
        <v>170</v>
      </c>
      <c r="R720" t="s">
        <v>1365</v>
      </c>
      <c r="S720" t="s">
        <v>109</v>
      </c>
      <c r="T720" t="s">
        <v>544</v>
      </c>
      <c r="U720" t="s">
        <v>3181</v>
      </c>
    </row>
    <row r="721" spans="1:21">
      <c r="A721" t="s">
        <v>3342</v>
      </c>
      <c r="B721" t="s">
        <v>807</v>
      </c>
      <c r="C721" t="s">
        <v>3332</v>
      </c>
      <c r="D721" s="1">
        <v>7609.3007721743998</v>
      </c>
      <c r="E721">
        <v>2.5</v>
      </c>
      <c r="F721" s="22"/>
      <c r="G721" s="22"/>
      <c r="H721" s="22"/>
      <c r="I721" s="22">
        <v>290.53830936000003</v>
      </c>
      <c r="J721" s="22">
        <v>3</v>
      </c>
      <c r="K721" t="s">
        <v>609</v>
      </c>
      <c r="N721" t="s">
        <v>2709</v>
      </c>
      <c r="P721" t="s">
        <v>3354</v>
      </c>
      <c r="Q721" t="s">
        <v>170</v>
      </c>
      <c r="R721" t="s">
        <v>1367</v>
      </c>
      <c r="S721" t="s">
        <v>109</v>
      </c>
      <c r="T721" t="s">
        <v>544</v>
      </c>
      <c r="U721" t="s">
        <v>3191</v>
      </c>
    </row>
    <row r="722" spans="1:21">
      <c r="A722" t="s">
        <v>3342</v>
      </c>
      <c r="B722" t="s">
        <v>807</v>
      </c>
      <c r="C722" t="s">
        <v>542</v>
      </c>
      <c r="D722" s="1">
        <v>3965.9999596799998</v>
      </c>
      <c r="E722">
        <v>2.5</v>
      </c>
      <c r="F722" s="22">
        <v>290.53830936000003</v>
      </c>
      <c r="G722" s="22"/>
      <c r="H722" s="22"/>
      <c r="I722" s="22"/>
      <c r="J722" s="22">
        <v>3</v>
      </c>
      <c r="K722" t="s">
        <v>609</v>
      </c>
      <c r="M722">
        <v>0</v>
      </c>
      <c r="N722" t="s">
        <v>2709</v>
      </c>
      <c r="P722" t="s">
        <v>3354</v>
      </c>
      <c r="Q722" t="s">
        <v>170</v>
      </c>
      <c r="R722" t="s">
        <v>1369</v>
      </c>
      <c r="S722" t="s">
        <v>109</v>
      </c>
      <c r="T722" t="s">
        <v>544</v>
      </c>
      <c r="U722" t="s">
        <v>3181</v>
      </c>
    </row>
    <row r="723" spans="1:21">
      <c r="A723" t="s">
        <v>3342</v>
      </c>
      <c r="B723" t="s">
        <v>807</v>
      </c>
      <c r="C723" t="s">
        <v>547</v>
      </c>
      <c r="D723" s="1">
        <v>7531.7528159040003</v>
      </c>
      <c r="E723">
        <v>2.5</v>
      </c>
      <c r="F723" s="22"/>
      <c r="G723" s="22">
        <v>290.53830936000003</v>
      </c>
      <c r="H723" s="22"/>
      <c r="I723" s="22"/>
      <c r="J723" s="22">
        <v>3</v>
      </c>
      <c r="K723" t="s">
        <v>609</v>
      </c>
      <c r="N723" t="s">
        <v>2709</v>
      </c>
      <c r="P723" t="s">
        <v>3354</v>
      </c>
      <c r="Q723" t="s">
        <v>170</v>
      </c>
      <c r="R723" t="s">
        <v>1370</v>
      </c>
      <c r="S723" t="s">
        <v>109</v>
      </c>
      <c r="T723" t="s">
        <v>544</v>
      </c>
      <c r="U723" t="s">
        <v>3182</v>
      </c>
    </row>
    <row r="724" spans="1:21">
      <c r="A724" t="s">
        <v>3342</v>
      </c>
      <c r="B724" t="s">
        <v>807</v>
      </c>
      <c r="C724" t="s">
        <v>549</v>
      </c>
      <c r="D724" s="1">
        <v>7607.1957175560001</v>
      </c>
      <c r="E724">
        <v>2.5</v>
      </c>
      <c r="F724" s="22"/>
      <c r="G724" s="22"/>
      <c r="H724" s="22">
        <v>290.53830936000003</v>
      </c>
      <c r="I724" s="22"/>
      <c r="J724" s="22">
        <v>3</v>
      </c>
      <c r="K724" t="s">
        <v>609</v>
      </c>
      <c r="N724" t="s">
        <v>2709</v>
      </c>
      <c r="P724" t="s">
        <v>3354</v>
      </c>
      <c r="Q724" t="s">
        <v>170</v>
      </c>
      <c r="R724" t="s">
        <v>1371</v>
      </c>
      <c r="S724" t="s">
        <v>109</v>
      </c>
      <c r="T724" t="s">
        <v>544</v>
      </c>
      <c r="U724" t="s">
        <v>3183</v>
      </c>
    </row>
    <row r="725" spans="1:21">
      <c r="A725" t="s">
        <v>3342</v>
      </c>
      <c r="B725" t="s">
        <v>811</v>
      </c>
      <c r="C725" t="s">
        <v>3332</v>
      </c>
      <c r="D725" s="1">
        <v>7270.457487312</v>
      </c>
      <c r="E725">
        <v>3.5</v>
      </c>
      <c r="F725" s="22"/>
      <c r="G725" s="22"/>
      <c r="H725" s="22"/>
      <c r="I725" s="22">
        <v>265.36324631999997</v>
      </c>
      <c r="J725" s="22">
        <v>3</v>
      </c>
      <c r="K725" t="s">
        <v>609</v>
      </c>
      <c r="N725" t="s">
        <v>2709</v>
      </c>
      <c r="P725" t="s">
        <v>3354</v>
      </c>
      <c r="Q725" t="s">
        <v>170</v>
      </c>
      <c r="R725" t="s">
        <v>1372</v>
      </c>
      <c r="S725" t="s">
        <v>109</v>
      </c>
      <c r="T725" t="s">
        <v>544</v>
      </c>
      <c r="U725" t="s">
        <v>3184</v>
      </c>
    </row>
    <row r="726" spans="1:21">
      <c r="A726" t="s">
        <v>3342</v>
      </c>
      <c r="B726" t="s">
        <v>811</v>
      </c>
      <c r="C726" t="s">
        <v>542</v>
      </c>
      <c r="D726" s="1">
        <v>788.47357476000002</v>
      </c>
      <c r="E726">
        <v>3.5</v>
      </c>
      <c r="F726" s="22">
        <v>58.108852560000003</v>
      </c>
      <c r="G726" s="22"/>
      <c r="H726" s="22"/>
      <c r="I726" s="22"/>
      <c r="J726" s="22">
        <v>3</v>
      </c>
      <c r="K726" t="s">
        <v>609</v>
      </c>
      <c r="M726">
        <v>0</v>
      </c>
      <c r="N726" t="s">
        <v>2709</v>
      </c>
      <c r="P726" t="s">
        <v>3354</v>
      </c>
      <c r="Q726" t="s">
        <v>170</v>
      </c>
      <c r="R726" t="s">
        <v>1374</v>
      </c>
      <c r="S726" t="s">
        <v>109</v>
      </c>
      <c r="T726" t="s">
        <v>544</v>
      </c>
      <c r="U726" t="s">
        <v>3191</v>
      </c>
    </row>
    <row r="727" spans="1:21">
      <c r="A727" t="s">
        <v>3342</v>
      </c>
      <c r="B727" t="s">
        <v>811</v>
      </c>
      <c r="C727" t="s">
        <v>547</v>
      </c>
      <c r="D727" s="1">
        <v>4720.6912629119997</v>
      </c>
      <c r="E727">
        <v>3.5</v>
      </c>
      <c r="F727" s="22"/>
      <c r="G727" s="22">
        <v>265.36324631999997</v>
      </c>
      <c r="H727" s="22"/>
      <c r="I727" s="22"/>
      <c r="J727" s="22">
        <v>3</v>
      </c>
      <c r="K727" t="s">
        <v>609</v>
      </c>
      <c r="N727" t="s">
        <v>2709</v>
      </c>
      <c r="P727" t="s">
        <v>3354</v>
      </c>
      <c r="Q727" t="s">
        <v>170</v>
      </c>
      <c r="R727" t="s">
        <v>1375</v>
      </c>
      <c r="S727" t="s">
        <v>109</v>
      </c>
      <c r="T727" t="s">
        <v>544</v>
      </c>
      <c r="U727" t="s">
        <v>3194</v>
      </c>
    </row>
    <row r="728" spans="1:21">
      <c r="A728" t="s">
        <v>3342</v>
      </c>
      <c r="B728" t="s">
        <v>811</v>
      </c>
      <c r="C728" t="s">
        <v>549</v>
      </c>
      <c r="D728" s="1">
        <v>7220.437588752</v>
      </c>
      <c r="E728">
        <v>3.5</v>
      </c>
      <c r="F728" s="22"/>
      <c r="G728" s="22"/>
      <c r="H728" s="22">
        <v>265.36324631999997</v>
      </c>
      <c r="I728" s="22"/>
      <c r="J728" s="22">
        <v>3</v>
      </c>
      <c r="K728" t="s">
        <v>609</v>
      </c>
      <c r="N728" t="s">
        <v>2709</v>
      </c>
      <c r="P728" t="s">
        <v>3354</v>
      </c>
      <c r="Q728" t="s">
        <v>170</v>
      </c>
      <c r="R728" t="s">
        <v>1377</v>
      </c>
      <c r="S728" t="s">
        <v>109</v>
      </c>
      <c r="T728" t="s">
        <v>544</v>
      </c>
      <c r="U728" t="s">
        <v>3197</v>
      </c>
    </row>
    <row r="729" spans="1:21">
      <c r="A729" t="s">
        <v>3342</v>
      </c>
      <c r="B729" t="s">
        <v>815</v>
      </c>
      <c r="C729" t="s">
        <v>3332</v>
      </c>
      <c r="D729" s="1">
        <v>18472.551655601499</v>
      </c>
      <c r="E729">
        <v>4.5</v>
      </c>
      <c r="F729" s="22"/>
      <c r="G729" s="22"/>
      <c r="H729" s="22"/>
      <c r="I729" s="22">
        <v>794.94513359999996</v>
      </c>
      <c r="J729" s="22">
        <v>3</v>
      </c>
      <c r="K729" t="s">
        <v>609</v>
      </c>
      <c r="N729" t="s">
        <v>2709</v>
      </c>
      <c r="P729" t="s">
        <v>3355</v>
      </c>
      <c r="Q729" t="s">
        <v>170</v>
      </c>
      <c r="R729" t="s">
        <v>1028</v>
      </c>
      <c r="S729" t="s">
        <v>109</v>
      </c>
      <c r="T729" t="s">
        <v>544</v>
      </c>
      <c r="U729" t="s">
        <v>3146</v>
      </c>
    </row>
    <row r="730" spans="1:21">
      <c r="A730" t="s">
        <v>3342</v>
      </c>
      <c r="B730" t="s">
        <v>815</v>
      </c>
      <c r="C730" t="s">
        <v>542</v>
      </c>
      <c r="D730" s="1">
        <v>163.07223834551999</v>
      </c>
      <c r="E730">
        <v>4.5</v>
      </c>
      <c r="F730" s="22">
        <v>13.973993496</v>
      </c>
      <c r="G730" s="22"/>
      <c r="H730" s="22"/>
      <c r="I730" s="22"/>
      <c r="J730" s="22">
        <v>3</v>
      </c>
      <c r="K730" t="s">
        <v>609</v>
      </c>
      <c r="M730">
        <v>0</v>
      </c>
      <c r="N730" t="s">
        <v>2709</v>
      </c>
      <c r="P730" t="s">
        <v>3355</v>
      </c>
      <c r="Q730" t="s">
        <v>170</v>
      </c>
      <c r="R730" t="s">
        <v>1032</v>
      </c>
      <c r="S730" t="s">
        <v>109</v>
      </c>
      <c r="T730" t="s">
        <v>544</v>
      </c>
      <c r="U730" t="s">
        <v>3146</v>
      </c>
    </row>
    <row r="731" spans="1:21">
      <c r="A731" t="s">
        <v>3342</v>
      </c>
      <c r="B731" t="s">
        <v>815</v>
      </c>
      <c r="C731" t="s">
        <v>547</v>
      </c>
      <c r="D731" s="1">
        <v>14866.6212634735</v>
      </c>
      <c r="E731">
        <v>4.5</v>
      </c>
      <c r="F731" s="22"/>
      <c r="G731" s="22">
        <v>794.94513359999996</v>
      </c>
      <c r="H731" s="22"/>
      <c r="I731" s="22"/>
      <c r="J731" s="22">
        <v>3</v>
      </c>
      <c r="K731" t="s">
        <v>609</v>
      </c>
      <c r="N731" t="s">
        <v>2709</v>
      </c>
      <c r="P731" t="s">
        <v>3355</v>
      </c>
      <c r="Q731" t="s">
        <v>170</v>
      </c>
      <c r="R731" t="s">
        <v>1038</v>
      </c>
      <c r="S731" t="s">
        <v>109</v>
      </c>
      <c r="T731" t="s">
        <v>544</v>
      </c>
      <c r="U731" t="s">
        <v>3146</v>
      </c>
    </row>
    <row r="732" spans="1:21">
      <c r="A732" t="s">
        <v>3342</v>
      </c>
      <c r="B732" t="s">
        <v>815</v>
      </c>
      <c r="C732" t="s">
        <v>549</v>
      </c>
      <c r="D732" s="1">
        <v>18464.897020121502</v>
      </c>
      <c r="E732">
        <v>4.5</v>
      </c>
      <c r="F732" s="22"/>
      <c r="G732" s="22"/>
      <c r="H732" s="22">
        <v>794.94513359999996</v>
      </c>
      <c r="I732" s="22"/>
      <c r="J732" s="22">
        <v>3</v>
      </c>
      <c r="K732" t="s">
        <v>609</v>
      </c>
      <c r="N732" t="s">
        <v>2709</v>
      </c>
      <c r="P732" t="s">
        <v>3355</v>
      </c>
      <c r="Q732" t="s">
        <v>170</v>
      </c>
      <c r="R732" t="s">
        <v>1043</v>
      </c>
      <c r="S732" t="s">
        <v>109</v>
      </c>
      <c r="T732" t="s">
        <v>544</v>
      </c>
      <c r="U732" t="s">
        <v>3146</v>
      </c>
    </row>
    <row r="733" spans="1:21">
      <c r="A733" t="s">
        <v>3342</v>
      </c>
      <c r="B733" t="s">
        <v>819</v>
      </c>
      <c r="C733" t="s">
        <v>3332</v>
      </c>
      <c r="D733" s="1">
        <v>8463.0843415620893</v>
      </c>
      <c r="E733">
        <v>5.5</v>
      </c>
      <c r="F733" s="22"/>
      <c r="G733" s="22"/>
      <c r="H733" s="22"/>
      <c r="I733" s="22">
        <v>254.86672872</v>
      </c>
      <c r="J733" s="22">
        <v>3</v>
      </c>
      <c r="K733" t="s">
        <v>609</v>
      </c>
      <c r="N733" t="s">
        <v>2709</v>
      </c>
      <c r="P733" t="s">
        <v>3355</v>
      </c>
      <c r="Q733" t="s">
        <v>170</v>
      </c>
      <c r="R733" t="s">
        <v>1048</v>
      </c>
      <c r="S733" t="s">
        <v>109</v>
      </c>
      <c r="T733" t="s">
        <v>544</v>
      </c>
      <c r="U733" t="s">
        <v>3146</v>
      </c>
    </row>
    <row r="734" spans="1:21">
      <c r="A734" t="s">
        <v>3342</v>
      </c>
      <c r="B734" t="s">
        <v>819</v>
      </c>
      <c r="C734" t="s">
        <v>542</v>
      </c>
      <c r="D734" s="1">
        <v>3.7632199980959999</v>
      </c>
      <c r="E734">
        <v>5.5</v>
      </c>
      <c r="F734" s="22">
        <v>0.40795156319999998</v>
      </c>
      <c r="G734" s="22"/>
      <c r="H734" s="22"/>
      <c r="I734" s="22"/>
      <c r="J734" s="22">
        <v>3</v>
      </c>
      <c r="K734" t="s">
        <v>609</v>
      </c>
      <c r="M734">
        <v>0</v>
      </c>
      <c r="N734" t="s">
        <v>2709</v>
      </c>
      <c r="P734" t="s">
        <v>3355</v>
      </c>
      <c r="Q734" t="s">
        <v>170</v>
      </c>
      <c r="R734" t="s">
        <v>1054</v>
      </c>
      <c r="S734" t="s">
        <v>109</v>
      </c>
      <c r="T734" t="s">
        <v>544</v>
      </c>
      <c r="U734" t="s">
        <v>3146</v>
      </c>
    </row>
    <row r="735" spans="1:21">
      <c r="A735" t="s">
        <v>3342</v>
      </c>
      <c r="B735" t="s">
        <v>819</v>
      </c>
      <c r="C735" t="s">
        <v>547</v>
      </c>
      <c r="D735" s="1">
        <v>6032.7131129220998</v>
      </c>
      <c r="E735">
        <v>5.5</v>
      </c>
      <c r="F735" s="22"/>
      <c r="G735" s="22">
        <v>254.86672872</v>
      </c>
      <c r="H735" s="22"/>
      <c r="I735" s="22"/>
      <c r="J735" s="22">
        <v>3</v>
      </c>
      <c r="K735" t="s">
        <v>609</v>
      </c>
      <c r="N735" t="s">
        <v>2709</v>
      </c>
      <c r="P735" t="s">
        <v>3355</v>
      </c>
      <c r="Q735" t="s">
        <v>170</v>
      </c>
      <c r="R735" t="s">
        <v>1061</v>
      </c>
      <c r="S735" t="s">
        <v>109</v>
      </c>
      <c r="T735" t="s">
        <v>544</v>
      </c>
      <c r="U735" t="s">
        <v>3146</v>
      </c>
    </row>
    <row r="736" spans="1:21">
      <c r="A736" t="s">
        <v>3342</v>
      </c>
      <c r="B736" t="s">
        <v>819</v>
      </c>
      <c r="C736" t="s">
        <v>549</v>
      </c>
      <c r="D736" s="1">
        <v>8423.5357903621007</v>
      </c>
      <c r="E736">
        <v>5.5</v>
      </c>
      <c r="F736" s="22"/>
      <c r="G736" s="22"/>
      <c r="H736" s="22">
        <v>254.86672872</v>
      </c>
      <c r="I736" s="22"/>
      <c r="J736" s="22">
        <v>3</v>
      </c>
      <c r="K736" t="s">
        <v>609</v>
      </c>
      <c r="N736" t="s">
        <v>2709</v>
      </c>
      <c r="P736" t="s">
        <v>3355</v>
      </c>
      <c r="Q736" t="s">
        <v>170</v>
      </c>
      <c r="R736" t="s">
        <v>1068</v>
      </c>
      <c r="S736" t="s">
        <v>109</v>
      </c>
      <c r="T736" t="s">
        <v>544</v>
      </c>
      <c r="U736" t="s">
        <v>3146</v>
      </c>
    </row>
    <row r="737" spans="1:21">
      <c r="A737" t="s">
        <v>3342</v>
      </c>
      <c r="B737" t="s">
        <v>824</v>
      </c>
      <c r="C737" t="s">
        <v>3332</v>
      </c>
      <c r="D737" s="1">
        <v>3046.7981080320001</v>
      </c>
      <c r="E737">
        <v>6.5</v>
      </c>
      <c r="F737" s="22"/>
      <c r="G737" s="22"/>
      <c r="H737" s="22"/>
      <c r="I737" s="22">
        <v>113.63221656</v>
      </c>
      <c r="J737" s="22">
        <v>3</v>
      </c>
      <c r="K737" t="s">
        <v>609</v>
      </c>
      <c r="N737" t="s">
        <v>2709</v>
      </c>
      <c r="P737" t="s">
        <v>3355</v>
      </c>
      <c r="Q737" t="s">
        <v>170</v>
      </c>
      <c r="R737" t="s">
        <v>1073</v>
      </c>
      <c r="S737" t="s">
        <v>109</v>
      </c>
      <c r="T737" t="s">
        <v>544</v>
      </c>
      <c r="U737" t="s">
        <v>3146</v>
      </c>
    </row>
    <row r="738" spans="1:21">
      <c r="A738" t="s">
        <v>3342</v>
      </c>
      <c r="B738" t="s">
        <v>824</v>
      </c>
      <c r="C738" t="s">
        <v>542</v>
      </c>
      <c r="D738" s="1">
        <v>1321.0392093600001</v>
      </c>
      <c r="E738">
        <v>6.5</v>
      </c>
      <c r="F738" s="22">
        <v>113.63221656</v>
      </c>
      <c r="G738" s="22"/>
      <c r="H738" s="22"/>
      <c r="I738" s="22"/>
      <c r="J738" s="22">
        <v>3</v>
      </c>
      <c r="K738" t="s">
        <v>609</v>
      </c>
      <c r="M738">
        <v>0</v>
      </c>
      <c r="N738" t="s">
        <v>2709</v>
      </c>
      <c r="P738" t="s">
        <v>3355</v>
      </c>
      <c r="Q738" t="s">
        <v>170</v>
      </c>
      <c r="R738" t="s">
        <v>1077</v>
      </c>
      <c r="S738" t="s">
        <v>109</v>
      </c>
      <c r="T738" t="s">
        <v>544</v>
      </c>
      <c r="U738" t="s">
        <v>3146</v>
      </c>
    </row>
    <row r="739" spans="1:21">
      <c r="A739" t="s">
        <v>3342</v>
      </c>
      <c r="B739" t="s">
        <v>824</v>
      </c>
      <c r="C739" t="s">
        <v>547</v>
      </c>
      <c r="D739" s="1">
        <v>2824.21703892</v>
      </c>
      <c r="E739">
        <v>6.5</v>
      </c>
      <c r="F739" s="22"/>
      <c r="G739" s="22">
        <v>113.63221656</v>
      </c>
      <c r="H739" s="22"/>
      <c r="I739" s="22"/>
      <c r="J739" s="22">
        <v>3</v>
      </c>
      <c r="K739" t="s">
        <v>609</v>
      </c>
      <c r="N739" t="s">
        <v>2709</v>
      </c>
      <c r="P739" t="s">
        <v>3355</v>
      </c>
      <c r="Q739" t="s">
        <v>170</v>
      </c>
      <c r="R739" t="s">
        <v>1081</v>
      </c>
      <c r="S739" t="s">
        <v>109</v>
      </c>
      <c r="T739" t="s">
        <v>544</v>
      </c>
      <c r="U739" t="s">
        <v>3146</v>
      </c>
    </row>
    <row r="740" spans="1:21">
      <c r="A740" t="s">
        <v>3342</v>
      </c>
      <c r="B740" t="s">
        <v>824</v>
      </c>
      <c r="C740" t="s">
        <v>549</v>
      </c>
      <c r="D740" s="1">
        <v>3042.8240248080001</v>
      </c>
      <c r="E740">
        <v>6.5</v>
      </c>
      <c r="F740" s="22"/>
      <c r="G740" s="22"/>
      <c r="H740" s="22">
        <v>113.63221656</v>
      </c>
      <c r="I740" s="22"/>
      <c r="J740" s="22">
        <v>3</v>
      </c>
      <c r="K740" t="s">
        <v>609</v>
      </c>
      <c r="N740" t="s">
        <v>2709</v>
      </c>
      <c r="P740" t="s">
        <v>3355</v>
      </c>
      <c r="Q740" t="s">
        <v>170</v>
      </c>
      <c r="R740" t="s">
        <v>1084</v>
      </c>
      <c r="S740" t="s">
        <v>109</v>
      </c>
      <c r="T740" t="s">
        <v>544</v>
      </c>
      <c r="U740" t="s">
        <v>3146</v>
      </c>
    </row>
    <row r="741" spans="1:21">
      <c r="A741" t="s">
        <v>3342</v>
      </c>
      <c r="B741" t="s">
        <v>841</v>
      </c>
      <c r="C741" t="s">
        <v>3332</v>
      </c>
      <c r="D741" s="1">
        <v>6164.2579582183298</v>
      </c>
      <c r="E741">
        <v>11.5</v>
      </c>
      <c r="F741" s="22"/>
      <c r="G741" s="22"/>
      <c r="H741" s="22"/>
      <c r="I741" s="22">
        <v>304.17862007999997</v>
      </c>
      <c r="J741" s="22">
        <v>3</v>
      </c>
      <c r="K741" t="s">
        <v>609</v>
      </c>
      <c r="N741" t="s">
        <v>2709</v>
      </c>
      <c r="P741" t="s">
        <v>3355</v>
      </c>
      <c r="Q741" t="s">
        <v>170</v>
      </c>
      <c r="R741" t="s">
        <v>1093</v>
      </c>
      <c r="S741" t="s">
        <v>109</v>
      </c>
      <c r="T741" t="s">
        <v>544</v>
      </c>
      <c r="U741" t="s">
        <v>3146</v>
      </c>
    </row>
    <row r="742" spans="1:21">
      <c r="A742" t="s">
        <v>3342</v>
      </c>
      <c r="B742" t="s">
        <v>841</v>
      </c>
      <c r="C742" t="s">
        <v>542</v>
      </c>
      <c r="D742" s="1">
        <v>4.1873456560799998</v>
      </c>
      <c r="E742">
        <v>11.5</v>
      </c>
      <c r="F742" s="22">
        <v>0.87580829760000001</v>
      </c>
      <c r="G742" s="22"/>
      <c r="H742" s="22"/>
      <c r="I742" s="22"/>
      <c r="J742" s="22">
        <v>3</v>
      </c>
      <c r="K742" t="s">
        <v>609</v>
      </c>
      <c r="M742">
        <v>0</v>
      </c>
      <c r="N742" t="s">
        <v>2709</v>
      </c>
      <c r="P742" t="s">
        <v>3355</v>
      </c>
      <c r="Q742" t="s">
        <v>170</v>
      </c>
      <c r="R742" t="s">
        <v>1096</v>
      </c>
      <c r="S742" t="s">
        <v>109</v>
      </c>
      <c r="T742" t="s">
        <v>544</v>
      </c>
      <c r="U742" t="s">
        <v>3147</v>
      </c>
    </row>
    <row r="743" spans="1:21">
      <c r="A743" t="s">
        <v>3342</v>
      </c>
      <c r="B743" t="s">
        <v>841</v>
      </c>
      <c r="C743" t="s">
        <v>547</v>
      </c>
      <c r="D743" s="1">
        <v>5807.3295491140798</v>
      </c>
      <c r="E743">
        <v>11.5</v>
      </c>
      <c r="F743" s="22"/>
      <c r="G743" s="22">
        <v>304.17862007999997</v>
      </c>
      <c r="H743" s="22"/>
      <c r="I743" s="22"/>
      <c r="J743" s="22">
        <v>3</v>
      </c>
      <c r="K743" t="s">
        <v>609</v>
      </c>
      <c r="N743" t="s">
        <v>2709</v>
      </c>
      <c r="P743" t="s">
        <v>201</v>
      </c>
      <c r="Q743" t="s">
        <v>170</v>
      </c>
      <c r="R743" t="s">
        <v>1427</v>
      </c>
      <c r="S743" t="s">
        <v>109</v>
      </c>
      <c r="T743" t="s">
        <v>544</v>
      </c>
      <c r="U743" t="s">
        <v>3201</v>
      </c>
    </row>
    <row r="744" spans="1:21">
      <c r="A744" t="s">
        <v>3342</v>
      </c>
      <c r="B744" t="s">
        <v>841</v>
      </c>
      <c r="C744" t="s">
        <v>549</v>
      </c>
      <c r="D744" s="1">
        <v>6164.2579582183298</v>
      </c>
      <c r="E744">
        <v>11.5</v>
      </c>
      <c r="F744" s="22"/>
      <c r="G744" s="22"/>
      <c r="H744" s="22">
        <v>304.17862007999997</v>
      </c>
      <c r="I744" s="22"/>
      <c r="J744" s="22">
        <v>3</v>
      </c>
      <c r="K744" t="s">
        <v>609</v>
      </c>
      <c r="N744" t="s">
        <v>2709</v>
      </c>
      <c r="P744" t="s">
        <v>201</v>
      </c>
      <c r="Q744" t="s">
        <v>170</v>
      </c>
      <c r="R744" t="s">
        <v>1428</v>
      </c>
      <c r="S744" t="s">
        <v>109</v>
      </c>
      <c r="T744" t="s">
        <v>544</v>
      </c>
      <c r="U744" t="s">
        <v>3201</v>
      </c>
    </row>
    <row r="745" spans="1:21">
      <c r="A745" t="s">
        <v>3342</v>
      </c>
      <c r="B745" t="s">
        <v>800</v>
      </c>
      <c r="C745" t="s">
        <v>3332</v>
      </c>
      <c r="D745" s="1">
        <v>32434.8885015048</v>
      </c>
      <c r="E745">
        <v>0.5</v>
      </c>
      <c r="F745" s="22"/>
      <c r="G745" s="22"/>
      <c r="H745" s="22"/>
      <c r="I745" s="22">
        <v>959.79475679999996</v>
      </c>
      <c r="J745" s="22">
        <v>3</v>
      </c>
      <c r="K745" t="s">
        <v>611</v>
      </c>
      <c r="N745" t="s">
        <v>2710</v>
      </c>
      <c r="P745" t="s">
        <v>201</v>
      </c>
      <c r="Q745" t="s">
        <v>170</v>
      </c>
      <c r="R745" t="s">
        <v>1429</v>
      </c>
      <c r="S745" t="s">
        <v>109</v>
      </c>
      <c r="T745" t="s">
        <v>544</v>
      </c>
      <c r="U745" t="s">
        <v>3201</v>
      </c>
    </row>
    <row r="746" spans="1:21">
      <c r="A746" t="s">
        <v>3342</v>
      </c>
      <c r="B746" t="s">
        <v>800</v>
      </c>
      <c r="C746" t="s">
        <v>542</v>
      </c>
      <c r="D746" s="1">
        <v>11101.848619943999</v>
      </c>
      <c r="E746">
        <v>0.5</v>
      </c>
      <c r="F746" s="22">
        <v>959.79475679999996</v>
      </c>
      <c r="G746" s="22"/>
      <c r="H746" s="22"/>
      <c r="I746" s="22"/>
      <c r="J746" s="22">
        <v>3</v>
      </c>
      <c r="K746" t="s">
        <v>611</v>
      </c>
      <c r="L746" t="s">
        <v>40</v>
      </c>
      <c r="M746">
        <v>1.43902813951301E-2</v>
      </c>
      <c r="N746" t="s">
        <v>2710</v>
      </c>
      <c r="P746" t="s">
        <v>201</v>
      </c>
      <c r="Q746" t="s">
        <v>170</v>
      </c>
      <c r="R746" t="s">
        <v>1430</v>
      </c>
      <c r="S746" t="s">
        <v>109</v>
      </c>
      <c r="T746" t="s">
        <v>544</v>
      </c>
      <c r="U746" t="s">
        <v>3201</v>
      </c>
    </row>
    <row r="747" spans="1:21">
      <c r="A747" t="s">
        <v>3342</v>
      </c>
      <c r="B747" t="s">
        <v>800</v>
      </c>
      <c r="C747" t="s">
        <v>547</v>
      </c>
      <c r="D747" s="1">
        <v>31818.002701943999</v>
      </c>
      <c r="E747">
        <v>0.5</v>
      </c>
      <c r="F747" s="22"/>
      <c r="G747" s="22">
        <v>959.79475679999996</v>
      </c>
      <c r="H747" s="22"/>
      <c r="I747" s="22"/>
      <c r="J747" s="22">
        <v>3</v>
      </c>
      <c r="K747" t="s">
        <v>611</v>
      </c>
      <c r="N747" t="s">
        <v>2710</v>
      </c>
      <c r="P747" t="s">
        <v>201</v>
      </c>
      <c r="Q747" t="s">
        <v>170</v>
      </c>
      <c r="R747" t="s">
        <v>1431</v>
      </c>
      <c r="S747" t="s">
        <v>109</v>
      </c>
      <c r="T747" t="s">
        <v>544</v>
      </c>
      <c r="U747" t="s">
        <v>3201</v>
      </c>
    </row>
    <row r="748" spans="1:21">
      <c r="A748" t="s">
        <v>3342</v>
      </c>
      <c r="B748" t="s">
        <v>800</v>
      </c>
      <c r="C748" t="s">
        <v>549</v>
      </c>
      <c r="D748" s="1">
        <v>32434.8885015048</v>
      </c>
      <c r="E748">
        <v>0.5</v>
      </c>
      <c r="F748" s="22"/>
      <c r="G748" s="22"/>
      <c r="H748" s="22">
        <v>959.79475679999996</v>
      </c>
      <c r="I748" s="22"/>
      <c r="J748" s="22">
        <v>3</v>
      </c>
      <c r="K748" t="s">
        <v>611</v>
      </c>
      <c r="N748" t="s">
        <v>2710</v>
      </c>
      <c r="P748" t="s">
        <v>201</v>
      </c>
      <c r="Q748" t="s">
        <v>170</v>
      </c>
      <c r="R748" t="s">
        <v>1433</v>
      </c>
      <c r="S748" t="s">
        <v>109</v>
      </c>
      <c r="T748" t="s">
        <v>544</v>
      </c>
      <c r="U748" t="s">
        <v>3201</v>
      </c>
    </row>
    <row r="749" spans="1:21">
      <c r="A749" t="s">
        <v>3342</v>
      </c>
      <c r="B749" t="s">
        <v>804</v>
      </c>
      <c r="C749" t="s">
        <v>3332</v>
      </c>
      <c r="D749" s="1">
        <v>64595.097910992001</v>
      </c>
      <c r="E749">
        <v>1.5</v>
      </c>
      <c r="F749" s="22"/>
      <c r="G749" s="22"/>
      <c r="H749" s="22"/>
      <c r="I749" s="22">
        <v>2310.2342760000001</v>
      </c>
      <c r="J749" s="22">
        <v>3</v>
      </c>
      <c r="K749" t="s">
        <v>611</v>
      </c>
      <c r="N749" t="s">
        <v>2710</v>
      </c>
      <c r="P749" t="s">
        <v>201</v>
      </c>
      <c r="Q749" t="s">
        <v>170</v>
      </c>
      <c r="R749" t="s">
        <v>1434</v>
      </c>
      <c r="S749" t="s">
        <v>109</v>
      </c>
      <c r="T749" t="s">
        <v>544</v>
      </c>
      <c r="U749" t="s">
        <v>3201</v>
      </c>
    </row>
    <row r="750" spans="1:21">
      <c r="A750" t="s">
        <v>3342</v>
      </c>
      <c r="B750" t="s">
        <v>804</v>
      </c>
      <c r="C750" t="s">
        <v>542</v>
      </c>
      <c r="D750" s="1">
        <v>31121.727422399999</v>
      </c>
      <c r="E750">
        <v>1.5</v>
      </c>
      <c r="F750" s="22">
        <v>2121.3474504000001</v>
      </c>
      <c r="G750" s="22"/>
      <c r="H750" s="22"/>
      <c r="I750" s="22"/>
      <c r="J750" s="22">
        <v>3</v>
      </c>
      <c r="K750" t="s">
        <v>611</v>
      </c>
      <c r="L750" t="s">
        <v>40</v>
      </c>
      <c r="M750">
        <v>1.43902813951301E-2</v>
      </c>
      <c r="N750" t="s">
        <v>2710</v>
      </c>
      <c r="P750" t="s">
        <v>201</v>
      </c>
      <c r="Q750" t="s">
        <v>170</v>
      </c>
      <c r="R750" t="s">
        <v>1435</v>
      </c>
      <c r="S750" t="s">
        <v>109</v>
      </c>
      <c r="T750" t="s">
        <v>544</v>
      </c>
      <c r="U750" t="s">
        <v>3201</v>
      </c>
    </row>
    <row r="751" spans="1:21">
      <c r="A751" t="s">
        <v>3342</v>
      </c>
      <c r="B751" t="s">
        <v>804</v>
      </c>
      <c r="C751" t="s">
        <v>547</v>
      </c>
      <c r="D751" s="1">
        <v>64337.0771628</v>
      </c>
      <c r="E751">
        <v>1.5</v>
      </c>
      <c r="F751" s="22"/>
      <c r="G751" s="22">
        <v>2310.2342760000001</v>
      </c>
      <c r="H751" s="22"/>
      <c r="I751" s="22"/>
      <c r="J751" s="22">
        <v>3</v>
      </c>
      <c r="K751" t="s">
        <v>611</v>
      </c>
      <c r="N751" t="s">
        <v>2710</v>
      </c>
      <c r="P751" t="s">
        <v>201</v>
      </c>
      <c r="Q751" t="s">
        <v>170</v>
      </c>
      <c r="R751" t="s">
        <v>1436</v>
      </c>
      <c r="S751" t="s">
        <v>109</v>
      </c>
      <c r="T751" t="s">
        <v>544</v>
      </c>
      <c r="U751" t="s">
        <v>3201</v>
      </c>
    </row>
    <row r="752" spans="1:21">
      <c r="A752" t="s">
        <v>3342</v>
      </c>
      <c r="B752" t="s">
        <v>804</v>
      </c>
      <c r="C752" t="s">
        <v>549</v>
      </c>
      <c r="D752" s="1">
        <v>64588.441889711998</v>
      </c>
      <c r="E752">
        <v>1.5</v>
      </c>
      <c r="F752" s="22"/>
      <c r="G752" s="22"/>
      <c r="H752" s="22">
        <v>2310.2342760000001</v>
      </c>
      <c r="I752" s="22"/>
      <c r="J752" s="22">
        <v>3</v>
      </c>
      <c r="K752" t="s">
        <v>611</v>
      </c>
      <c r="N752" t="s">
        <v>2710</v>
      </c>
      <c r="P752" t="s">
        <v>201</v>
      </c>
      <c r="Q752" t="s">
        <v>170</v>
      </c>
      <c r="R752" t="s">
        <v>1437</v>
      </c>
      <c r="S752" t="s">
        <v>109</v>
      </c>
      <c r="T752" t="s">
        <v>544</v>
      </c>
      <c r="U752" t="s">
        <v>3201</v>
      </c>
    </row>
    <row r="753" spans="1:21">
      <c r="A753" t="s">
        <v>3342</v>
      </c>
      <c r="B753" t="s">
        <v>808</v>
      </c>
      <c r="C753" t="s">
        <v>3332</v>
      </c>
      <c r="D753" s="1">
        <v>128701.4308776</v>
      </c>
      <c r="E753">
        <v>2.5</v>
      </c>
      <c r="F753" s="22"/>
      <c r="G753" s="22"/>
      <c r="H753" s="22"/>
      <c r="I753" s="22">
        <v>2728.8835680000002</v>
      </c>
      <c r="J753" s="22">
        <v>3</v>
      </c>
      <c r="K753" t="s">
        <v>611</v>
      </c>
      <c r="N753" t="s">
        <v>2710</v>
      </c>
      <c r="P753" t="s">
        <v>201</v>
      </c>
      <c r="Q753" t="s">
        <v>170</v>
      </c>
      <c r="R753" t="s">
        <v>1438</v>
      </c>
      <c r="S753" t="s">
        <v>109</v>
      </c>
      <c r="T753" t="s">
        <v>544</v>
      </c>
      <c r="U753" t="s">
        <v>3201</v>
      </c>
    </row>
    <row r="754" spans="1:21">
      <c r="A754" t="s">
        <v>3342</v>
      </c>
      <c r="B754" t="s">
        <v>808</v>
      </c>
      <c r="C754" t="s">
        <v>542</v>
      </c>
      <c r="D754" s="1">
        <v>9479.2891032000007</v>
      </c>
      <c r="E754">
        <v>2.5</v>
      </c>
      <c r="F754" s="22">
        <v>692.49698160000003</v>
      </c>
      <c r="G754" s="22"/>
      <c r="H754" s="22"/>
      <c r="I754" s="22"/>
      <c r="J754" s="22">
        <v>3</v>
      </c>
      <c r="K754" t="s">
        <v>611</v>
      </c>
      <c r="L754" t="s">
        <v>40</v>
      </c>
      <c r="M754">
        <v>1.43902813951301E-2</v>
      </c>
      <c r="N754" t="s">
        <v>2710</v>
      </c>
      <c r="P754" t="s">
        <v>201</v>
      </c>
      <c r="Q754" t="s">
        <v>170</v>
      </c>
      <c r="R754" t="s">
        <v>1439</v>
      </c>
      <c r="S754" t="s">
        <v>109</v>
      </c>
      <c r="T754" t="s">
        <v>544</v>
      </c>
      <c r="U754" t="s">
        <v>3201</v>
      </c>
    </row>
    <row r="755" spans="1:21">
      <c r="A755" t="s">
        <v>3342</v>
      </c>
      <c r="B755" t="s">
        <v>808</v>
      </c>
      <c r="C755" t="s">
        <v>547</v>
      </c>
      <c r="D755" s="1">
        <v>94171.045934399997</v>
      </c>
      <c r="E755">
        <v>2.5</v>
      </c>
      <c r="F755" s="22"/>
      <c r="G755" s="22">
        <v>2728.8835680000002</v>
      </c>
      <c r="H755" s="22"/>
      <c r="I755" s="22"/>
      <c r="J755" s="22">
        <v>3</v>
      </c>
      <c r="K755" t="s">
        <v>611</v>
      </c>
      <c r="N755" t="s">
        <v>2710</v>
      </c>
      <c r="P755" t="s">
        <v>201</v>
      </c>
      <c r="Q755" t="s">
        <v>170</v>
      </c>
      <c r="R755" t="s">
        <v>1440</v>
      </c>
      <c r="S755" t="s">
        <v>109</v>
      </c>
      <c r="T755" t="s">
        <v>544</v>
      </c>
      <c r="U755" t="s">
        <v>3201</v>
      </c>
    </row>
    <row r="756" spans="1:21">
      <c r="A756" t="s">
        <v>3342</v>
      </c>
      <c r="B756" t="s">
        <v>808</v>
      </c>
      <c r="C756" t="s">
        <v>549</v>
      </c>
      <c r="D756" s="1">
        <v>127431.41442</v>
      </c>
      <c r="E756">
        <v>2.5</v>
      </c>
      <c r="F756" s="22"/>
      <c r="G756" s="22"/>
      <c r="H756" s="22">
        <v>2728.8835680000002</v>
      </c>
      <c r="I756" s="22"/>
      <c r="J756" s="22">
        <v>3</v>
      </c>
      <c r="K756" t="s">
        <v>611</v>
      </c>
      <c r="N756" t="s">
        <v>2710</v>
      </c>
      <c r="P756" t="s">
        <v>3356</v>
      </c>
      <c r="Q756" t="s">
        <v>170</v>
      </c>
      <c r="R756" t="s">
        <v>1236</v>
      </c>
      <c r="S756" t="s">
        <v>109</v>
      </c>
      <c r="T756" t="s">
        <v>544</v>
      </c>
      <c r="U756" t="s">
        <v>3180</v>
      </c>
    </row>
    <row r="757" spans="1:21">
      <c r="A757" t="s">
        <v>3342</v>
      </c>
      <c r="B757" t="s">
        <v>812</v>
      </c>
      <c r="C757" t="s">
        <v>3332</v>
      </c>
      <c r="D757" s="1">
        <v>3667.9831311600001</v>
      </c>
      <c r="E757">
        <v>3.5</v>
      </c>
      <c r="F757" s="22"/>
      <c r="G757" s="22"/>
      <c r="H757" s="22"/>
      <c r="I757" s="22">
        <v>173.36865671999999</v>
      </c>
      <c r="J757" s="22">
        <v>3</v>
      </c>
      <c r="K757" t="s">
        <v>611</v>
      </c>
      <c r="N757" t="s">
        <v>2710</v>
      </c>
      <c r="P757" t="s">
        <v>3356</v>
      </c>
      <c r="Q757" t="s">
        <v>170</v>
      </c>
      <c r="R757" t="s">
        <v>1246</v>
      </c>
      <c r="S757" t="s">
        <v>109</v>
      </c>
      <c r="T757" t="s">
        <v>544</v>
      </c>
      <c r="U757" t="s">
        <v>3180</v>
      </c>
    </row>
    <row r="758" spans="1:21">
      <c r="A758" t="s">
        <v>3342</v>
      </c>
      <c r="B758" t="s">
        <v>812</v>
      </c>
      <c r="C758" t="s">
        <v>542</v>
      </c>
      <c r="D758" s="1">
        <v>2497.2583154399999</v>
      </c>
      <c r="E758">
        <v>3.5</v>
      </c>
      <c r="F758" s="22">
        <v>173.36865671999999</v>
      </c>
      <c r="G758" s="22"/>
      <c r="H758" s="22"/>
      <c r="I758" s="22"/>
      <c r="J758" s="22">
        <v>3</v>
      </c>
      <c r="K758" t="s">
        <v>611</v>
      </c>
      <c r="L758" t="s">
        <v>40</v>
      </c>
      <c r="M758">
        <v>1.43902813951301E-2</v>
      </c>
      <c r="N758" t="s">
        <v>2710</v>
      </c>
      <c r="P758" t="s">
        <v>3356</v>
      </c>
      <c r="Q758" t="s">
        <v>170</v>
      </c>
      <c r="R758" t="s">
        <v>1258</v>
      </c>
      <c r="S758" t="s">
        <v>109</v>
      </c>
      <c r="T758" t="s">
        <v>544</v>
      </c>
      <c r="U758" t="s">
        <v>3180</v>
      </c>
    </row>
    <row r="759" spans="1:21">
      <c r="A759" t="s">
        <v>3342</v>
      </c>
      <c r="B759" t="s">
        <v>812</v>
      </c>
      <c r="C759" t="s">
        <v>547</v>
      </c>
      <c r="D759" s="1">
        <v>3618.1932584495999</v>
      </c>
      <c r="E759">
        <v>3.5</v>
      </c>
      <c r="F759" s="22"/>
      <c r="G759" s="22">
        <v>173.36865671999999</v>
      </c>
      <c r="H759" s="22"/>
      <c r="I759" s="22"/>
      <c r="J759" s="22">
        <v>3</v>
      </c>
      <c r="K759" t="s">
        <v>611</v>
      </c>
      <c r="N759" t="s">
        <v>2710</v>
      </c>
      <c r="P759" t="s">
        <v>3356</v>
      </c>
      <c r="Q759" t="s">
        <v>170</v>
      </c>
      <c r="R759" t="s">
        <v>1270</v>
      </c>
      <c r="S759" t="s">
        <v>109</v>
      </c>
      <c r="T759" t="s">
        <v>544</v>
      </c>
      <c r="U759" t="s">
        <v>3180</v>
      </c>
    </row>
    <row r="760" spans="1:21">
      <c r="A760" t="s">
        <v>3342</v>
      </c>
      <c r="B760" t="s">
        <v>812</v>
      </c>
      <c r="C760" t="s">
        <v>549</v>
      </c>
      <c r="D760" s="1">
        <v>3666.3549188256002</v>
      </c>
      <c r="E760">
        <v>3.5</v>
      </c>
      <c r="F760" s="22"/>
      <c r="G760" s="22"/>
      <c r="H760" s="22">
        <v>173.36865671999999</v>
      </c>
      <c r="I760" s="22"/>
      <c r="J760" s="22">
        <v>3</v>
      </c>
      <c r="K760" t="s">
        <v>611</v>
      </c>
      <c r="N760" t="s">
        <v>2710</v>
      </c>
      <c r="P760" t="s">
        <v>3356</v>
      </c>
      <c r="Q760" t="s">
        <v>170</v>
      </c>
      <c r="R760" t="s">
        <v>1282</v>
      </c>
      <c r="S760" t="s">
        <v>109</v>
      </c>
      <c r="T760" t="s">
        <v>544</v>
      </c>
      <c r="U760" t="s">
        <v>3180</v>
      </c>
    </row>
    <row r="761" spans="1:21">
      <c r="A761" t="s">
        <v>3342</v>
      </c>
      <c r="B761" t="s">
        <v>816</v>
      </c>
      <c r="C761" t="s">
        <v>3332</v>
      </c>
      <c r="D761" s="1">
        <v>778.95405538396801</v>
      </c>
      <c r="E761">
        <v>4.5</v>
      </c>
      <c r="F761" s="22"/>
      <c r="G761" s="22"/>
      <c r="H761" s="22"/>
      <c r="I761" s="22">
        <v>35.769153000000003</v>
      </c>
      <c r="J761" s="22">
        <v>3</v>
      </c>
      <c r="K761" t="s">
        <v>611</v>
      </c>
      <c r="N761" t="s">
        <v>2710</v>
      </c>
      <c r="P761" t="s">
        <v>3356</v>
      </c>
      <c r="Q761" t="s">
        <v>170</v>
      </c>
      <c r="R761" t="s">
        <v>1295</v>
      </c>
      <c r="S761" t="s">
        <v>109</v>
      </c>
      <c r="T761" t="s">
        <v>544</v>
      </c>
      <c r="U761" t="s">
        <v>3180</v>
      </c>
    </row>
    <row r="762" spans="1:21">
      <c r="A762" t="s">
        <v>3342</v>
      </c>
      <c r="B762" t="s">
        <v>816</v>
      </c>
      <c r="C762" t="s">
        <v>542</v>
      </c>
      <c r="D762" s="1">
        <v>25.907026373880001</v>
      </c>
      <c r="E762">
        <v>4.5</v>
      </c>
      <c r="F762" s="22">
        <v>5.8802541359999996</v>
      </c>
      <c r="G762" s="22"/>
      <c r="H762" s="22"/>
      <c r="I762" s="22"/>
      <c r="J762" s="22">
        <v>3</v>
      </c>
      <c r="K762" t="s">
        <v>611</v>
      </c>
      <c r="L762" t="s">
        <v>40</v>
      </c>
      <c r="M762">
        <v>1.43902813951301E-2</v>
      </c>
      <c r="N762" t="s">
        <v>2710</v>
      </c>
      <c r="P762" t="s">
        <v>3356</v>
      </c>
      <c r="Q762" t="s">
        <v>170</v>
      </c>
      <c r="R762" t="s">
        <v>1308</v>
      </c>
      <c r="S762" t="s">
        <v>109</v>
      </c>
      <c r="T762" t="s">
        <v>544</v>
      </c>
      <c r="U762" t="s">
        <v>3180</v>
      </c>
    </row>
    <row r="763" spans="1:21">
      <c r="A763" t="s">
        <v>3342</v>
      </c>
      <c r="B763" t="s">
        <v>816</v>
      </c>
      <c r="C763" t="s">
        <v>547</v>
      </c>
      <c r="D763" s="1">
        <v>707.99862219321597</v>
      </c>
      <c r="E763">
        <v>4.5</v>
      </c>
      <c r="F763" s="22"/>
      <c r="G763" s="22">
        <v>35.769153000000003</v>
      </c>
      <c r="H763" s="22"/>
      <c r="I763" s="22"/>
      <c r="J763" s="22">
        <v>3</v>
      </c>
      <c r="K763" t="s">
        <v>611</v>
      </c>
      <c r="N763" t="s">
        <v>2710</v>
      </c>
      <c r="P763" t="s">
        <v>3356</v>
      </c>
      <c r="Q763" t="s">
        <v>170</v>
      </c>
      <c r="R763" t="s">
        <v>1319</v>
      </c>
      <c r="S763" t="s">
        <v>109</v>
      </c>
      <c r="T763" t="s">
        <v>544</v>
      </c>
      <c r="U763" t="s">
        <v>3180</v>
      </c>
    </row>
    <row r="764" spans="1:21">
      <c r="A764" t="s">
        <v>3342</v>
      </c>
      <c r="B764" t="s">
        <v>816</v>
      </c>
      <c r="C764" t="s">
        <v>549</v>
      </c>
      <c r="D764" s="1">
        <v>777.76973756476798</v>
      </c>
      <c r="E764">
        <v>4.5</v>
      </c>
      <c r="F764" s="22"/>
      <c r="G764" s="22"/>
      <c r="H764" s="22">
        <v>35.769153000000003</v>
      </c>
      <c r="I764" s="22"/>
      <c r="J764" s="22">
        <v>3</v>
      </c>
      <c r="K764" t="s">
        <v>611</v>
      </c>
      <c r="N764" t="s">
        <v>2710</v>
      </c>
      <c r="P764" t="s">
        <v>3356</v>
      </c>
      <c r="Q764" t="s">
        <v>170</v>
      </c>
      <c r="R764" t="s">
        <v>1340</v>
      </c>
      <c r="S764" t="s">
        <v>109</v>
      </c>
      <c r="T764" t="s">
        <v>544</v>
      </c>
      <c r="U764" t="s">
        <v>3180</v>
      </c>
    </row>
    <row r="765" spans="1:21">
      <c r="A765" t="s">
        <v>3342</v>
      </c>
      <c r="B765" t="s">
        <v>820</v>
      </c>
      <c r="C765" t="s">
        <v>3332</v>
      </c>
      <c r="D765" s="1">
        <v>49699.055193731103</v>
      </c>
      <c r="E765">
        <v>5.5</v>
      </c>
      <c r="F765" s="22"/>
      <c r="G765" s="22"/>
      <c r="H765" s="22"/>
      <c r="I765" s="22">
        <v>1569.1097471999999</v>
      </c>
      <c r="J765" s="22">
        <v>3</v>
      </c>
      <c r="K765" t="s">
        <v>611</v>
      </c>
      <c r="N765" t="s">
        <v>2710</v>
      </c>
      <c r="P765" t="s">
        <v>3357</v>
      </c>
      <c r="Q765" t="s">
        <v>170</v>
      </c>
      <c r="R765" t="s">
        <v>599</v>
      </c>
      <c r="S765" t="s">
        <v>109</v>
      </c>
      <c r="T765" t="s">
        <v>544</v>
      </c>
      <c r="U765" t="s">
        <v>3096</v>
      </c>
    </row>
    <row r="766" spans="1:21">
      <c r="A766" t="s">
        <v>3342</v>
      </c>
      <c r="B766" t="s">
        <v>820</v>
      </c>
      <c r="C766" t="s">
        <v>542</v>
      </c>
      <c r="D766" s="1">
        <v>689.17115263200003</v>
      </c>
      <c r="E766">
        <v>5.5</v>
      </c>
      <c r="F766" s="22">
        <v>259.57409111999999</v>
      </c>
      <c r="G766" s="22"/>
      <c r="H766" s="22"/>
      <c r="I766" s="22"/>
      <c r="J766" s="22">
        <v>3</v>
      </c>
      <c r="K766" t="s">
        <v>611</v>
      </c>
      <c r="L766" t="s">
        <v>40</v>
      </c>
      <c r="M766">
        <v>1.43902813951301E-2</v>
      </c>
      <c r="N766" t="s">
        <v>2710</v>
      </c>
      <c r="P766" t="s">
        <v>3357</v>
      </c>
      <c r="Q766" t="s">
        <v>170</v>
      </c>
      <c r="R766" t="s">
        <v>627</v>
      </c>
      <c r="S766" t="s">
        <v>109</v>
      </c>
      <c r="T766" t="s">
        <v>544</v>
      </c>
      <c r="U766" t="s">
        <v>3096</v>
      </c>
    </row>
    <row r="767" spans="1:21">
      <c r="A767" t="s">
        <v>3342</v>
      </c>
      <c r="B767" t="s">
        <v>820</v>
      </c>
      <c r="C767" t="s">
        <v>547</v>
      </c>
      <c r="D767" s="1">
        <v>47005.362343032</v>
      </c>
      <c r="E767">
        <v>5.5</v>
      </c>
      <c r="F767" s="22"/>
      <c r="G767" s="22">
        <v>1569.1097471999999</v>
      </c>
      <c r="H767" s="22"/>
      <c r="I767" s="22"/>
      <c r="J767" s="22">
        <v>3</v>
      </c>
      <c r="K767" t="s">
        <v>611</v>
      </c>
      <c r="N767" t="s">
        <v>2710</v>
      </c>
      <c r="P767" t="s">
        <v>3357</v>
      </c>
      <c r="Q767" t="s">
        <v>170</v>
      </c>
      <c r="R767" t="s">
        <v>647</v>
      </c>
      <c r="S767" t="s">
        <v>109</v>
      </c>
      <c r="T767" t="s">
        <v>544</v>
      </c>
      <c r="U767" t="s">
        <v>3096</v>
      </c>
    </row>
    <row r="768" spans="1:21">
      <c r="A768" t="s">
        <v>3342</v>
      </c>
      <c r="B768" t="s">
        <v>820</v>
      </c>
      <c r="C768" t="s">
        <v>549</v>
      </c>
      <c r="D768" s="1">
        <v>49699.039618480798</v>
      </c>
      <c r="E768">
        <v>5.5</v>
      </c>
      <c r="F768" s="22"/>
      <c r="G768" s="22"/>
      <c r="H768" s="22">
        <v>1569.1097471999999</v>
      </c>
      <c r="I768" s="22"/>
      <c r="J768" s="22">
        <v>3</v>
      </c>
      <c r="K768" t="s">
        <v>611</v>
      </c>
      <c r="N768" t="s">
        <v>2710</v>
      </c>
      <c r="P768" t="s">
        <v>3357</v>
      </c>
      <c r="Q768" t="s">
        <v>170</v>
      </c>
      <c r="R768" t="s">
        <v>670</v>
      </c>
      <c r="S768" t="s">
        <v>109</v>
      </c>
      <c r="T768" t="s">
        <v>544</v>
      </c>
      <c r="U768" t="s">
        <v>3096</v>
      </c>
    </row>
    <row r="769" spans="1:21">
      <c r="A769" t="s">
        <v>3342</v>
      </c>
      <c r="B769" t="s">
        <v>825</v>
      </c>
      <c r="C769" t="s">
        <v>3332</v>
      </c>
      <c r="D769" s="1">
        <v>871.33684143126402</v>
      </c>
      <c r="E769">
        <v>6.5</v>
      </c>
      <c r="F769" s="22"/>
      <c r="G769" s="22"/>
      <c r="H769" s="22"/>
      <c r="I769" s="22">
        <v>43.251251760000002</v>
      </c>
      <c r="J769" s="22">
        <v>3</v>
      </c>
      <c r="K769" t="s">
        <v>611</v>
      </c>
      <c r="N769" t="s">
        <v>2710</v>
      </c>
      <c r="P769" t="s">
        <v>3357</v>
      </c>
      <c r="Q769" t="s">
        <v>170</v>
      </c>
      <c r="R769" t="s">
        <v>695</v>
      </c>
      <c r="S769" t="s">
        <v>109</v>
      </c>
      <c r="T769" t="s">
        <v>544</v>
      </c>
      <c r="U769" t="s">
        <v>3096</v>
      </c>
    </row>
    <row r="770" spans="1:21">
      <c r="A770" t="s">
        <v>3342</v>
      </c>
      <c r="B770" t="s">
        <v>825</v>
      </c>
      <c r="C770" t="s">
        <v>542</v>
      </c>
      <c r="D770" s="1">
        <v>2.0086077562320002</v>
      </c>
      <c r="E770">
        <v>6.5</v>
      </c>
      <c r="F770" s="22">
        <v>0.38698490400000002</v>
      </c>
      <c r="G770" s="22"/>
      <c r="H770" s="22"/>
      <c r="I770" s="22"/>
      <c r="J770" s="22">
        <v>3</v>
      </c>
      <c r="K770" t="s">
        <v>611</v>
      </c>
      <c r="L770" t="s">
        <v>40</v>
      </c>
      <c r="M770">
        <v>1.43902813951301E-2</v>
      </c>
      <c r="N770" t="s">
        <v>2710</v>
      </c>
      <c r="P770" t="s">
        <v>3357</v>
      </c>
      <c r="Q770" t="s">
        <v>170</v>
      </c>
      <c r="R770" t="s">
        <v>721</v>
      </c>
      <c r="S770" t="s">
        <v>109</v>
      </c>
      <c r="T770" t="s">
        <v>544</v>
      </c>
      <c r="U770" t="s">
        <v>3096</v>
      </c>
    </row>
    <row r="771" spans="1:21">
      <c r="A771" t="s">
        <v>3342</v>
      </c>
      <c r="B771" t="s">
        <v>825</v>
      </c>
      <c r="C771" t="s">
        <v>547</v>
      </c>
      <c r="D771" s="1">
        <v>519.91792627686402</v>
      </c>
      <c r="E771">
        <v>6.5</v>
      </c>
      <c r="F771" s="22"/>
      <c r="G771" s="22">
        <v>43.251251760000002</v>
      </c>
      <c r="H771" s="22"/>
      <c r="I771" s="22"/>
      <c r="J771" s="22">
        <v>3</v>
      </c>
      <c r="K771" t="s">
        <v>611</v>
      </c>
      <c r="N771" t="s">
        <v>2710</v>
      </c>
      <c r="P771" t="s">
        <v>3357</v>
      </c>
      <c r="Q771" t="s">
        <v>170</v>
      </c>
      <c r="R771" t="s">
        <v>752</v>
      </c>
      <c r="S771" t="s">
        <v>109</v>
      </c>
      <c r="T771" t="s">
        <v>544</v>
      </c>
      <c r="U771" t="s">
        <v>3096</v>
      </c>
    </row>
    <row r="772" spans="1:21">
      <c r="A772" t="s">
        <v>3342</v>
      </c>
      <c r="B772" t="s">
        <v>825</v>
      </c>
      <c r="C772" t="s">
        <v>549</v>
      </c>
      <c r="D772" s="1">
        <v>871.33684143126402</v>
      </c>
      <c r="E772">
        <v>6.5</v>
      </c>
      <c r="F772" s="22"/>
      <c r="G772" s="22"/>
      <c r="H772" s="22">
        <v>43.251251760000002</v>
      </c>
      <c r="I772" s="22"/>
      <c r="J772" s="22">
        <v>3</v>
      </c>
      <c r="K772" t="s">
        <v>611</v>
      </c>
      <c r="N772" t="s">
        <v>2710</v>
      </c>
      <c r="P772" t="s">
        <v>3358</v>
      </c>
      <c r="Q772" t="s">
        <v>170</v>
      </c>
      <c r="R772" t="s">
        <v>1029</v>
      </c>
      <c r="S772" t="s">
        <v>109</v>
      </c>
      <c r="T772" t="s">
        <v>544</v>
      </c>
      <c r="U772" t="s">
        <v>3204</v>
      </c>
    </row>
    <row r="773" spans="1:21">
      <c r="A773" t="s">
        <v>3342</v>
      </c>
      <c r="B773" t="s">
        <v>829</v>
      </c>
      <c r="C773" t="s">
        <v>3332</v>
      </c>
      <c r="D773" s="1">
        <v>840.80580559995997</v>
      </c>
      <c r="E773">
        <v>7.5</v>
      </c>
      <c r="F773" s="22"/>
      <c r="G773" s="22"/>
      <c r="H773" s="22"/>
      <c r="I773" s="22">
        <v>40.998854399999999</v>
      </c>
      <c r="J773" s="22">
        <v>3</v>
      </c>
      <c r="K773" t="s">
        <v>611</v>
      </c>
      <c r="N773" t="s">
        <v>2710</v>
      </c>
      <c r="P773" t="s">
        <v>3358</v>
      </c>
      <c r="Q773" t="s">
        <v>170</v>
      </c>
      <c r="R773" t="s">
        <v>1035</v>
      </c>
      <c r="S773" t="s">
        <v>109</v>
      </c>
      <c r="T773" t="s">
        <v>544</v>
      </c>
      <c r="U773" t="s">
        <v>3204</v>
      </c>
    </row>
    <row r="774" spans="1:21">
      <c r="A774" t="s">
        <v>3342</v>
      </c>
      <c r="B774" t="s">
        <v>829</v>
      </c>
      <c r="C774" t="s">
        <v>542</v>
      </c>
      <c r="D774" s="1">
        <v>8.9265088079999999E-8</v>
      </c>
      <c r="E774">
        <v>7.5</v>
      </c>
      <c r="F774" s="22">
        <v>8.9265088079999999E-8</v>
      </c>
      <c r="G774" s="22"/>
      <c r="H774" s="22"/>
      <c r="I774" s="22"/>
      <c r="J774" s="22">
        <v>3</v>
      </c>
      <c r="K774" t="s">
        <v>611</v>
      </c>
      <c r="L774" t="s">
        <v>40</v>
      </c>
      <c r="M774">
        <v>1.43902813951301E-2</v>
      </c>
      <c r="N774" t="s">
        <v>2710</v>
      </c>
      <c r="P774" t="s">
        <v>3358</v>
      </c>
      <c r="Q774" t="s">
        <v>170</v>
      </c>
      <c r="R774" t="s">
        <v>1040</v>
      </c>
      <c r="S774" t="s">
        <v>109</v>
      </c>
      <c r="T774" t="s">
        <v>544</v>
      </c>
      <c r="U774" t="s">
        <v>3204</v>
      </c>
    </row>
    <row r="775" spans="1:21">
      <c r="A775" t="s">
        <v>3342</v>
      </c>
      <c r="B775" t="s">
        <v>829</v>
      </c>
      <c r="C775" t="s">
        <v>547</v>
      </c>
      <c r="D775" s="1">
        <v>540.67618336635996</v>
      </c>
      <c r="E775">
        <v>7.5</v>
      </c>
      <c r="F775" s="22"/>
      <c r="G775" s="22">
        <v>40.998854399999999</v>
      </c>
      <c r="H775" s="22"/>
      <c r="I775" s="22"/>
      <c r="J775" s="22">
        <v>3</v>
      </c>
      <c r="K775" t="s">
        <v>611</v>
      </c>
      <c r="N775" t="s">
        <v>2710</v>
      </c>
      <c r="P775" t="s">
        <v>3358</v>
      </c>
      <c r="Q775" t="s">
        <v>170</v>
      </c>
      <c r="R775" t="s">
        <v>1046</v>
      </c>
      <c r="S775" t="s">
        <v>109</v>
      </c>
      <c r="T775" t="s">
        <v>544</v>
      </c>
      <c r="U775" t="s">
        <v>3204</v>
      </c>
    </row>
    <row r="776" spans="1:21">
      <c r="A776" t="s">
        <v>3342</v>
      </c>
      <c r="B776" t="s">
        <v>829</v>
      </c>
      <c r="C776" t="s">
        <v>549</v>
      </c>
      <c r="D776" s="1">
        <v>840.80580559995997</v>
      </c>
      <c r="E776">
        <v>7.5</v>
      </c>
      <c r="F776" s="22"/>
      <c r="G776" s="22"/>
      <c r="H776" s="22">
        <v>40.998854399999999</v>
      </c>
      <c r="I776" s="22"/>
      <c r="J776" s="22">
        <v>3</v>
      </c>
      <c r="K776" t="s">
        <v>611</v>
      </c>
      <c r="N776" t="s">
        <v>2710</v>
      </c>
      <c r="P776" t="s">
        <v>3358</v>
      </c>
      <c r="Q776" t="s">
        <v>170</v>
      </c>
      <c r="R776" t="s">
        <v>1050</v>
      </c>
      <c r="S776" t="s">
        <v>109</v>
      </c>
      <c r="T776" t="s">
        <v>544</v>
      </c>
      <c r="U776" t="s">
        <v>3204</v>
      </c>
    </row>
    <row r="777" spans="1:21">
      <c r="A777" t="s">
        <v>3342</v>
      </c>
      <c r="B777" t="s">
        <v>833</v>
      </c>
      <c r="C777" t="s">
        <v>3332</v>
      </c>
      <c r="D777" s="1">
        <v>6880.9320662088003</v>
      </c>
      <c r="E777">
        <v>8.5</v>
      </c>
      <c r="F777" s="22"/>
      <c r="G777" s="22"/>
      <c r="H777" s="22"/>
      <c r="I777" s="22">
        <v>149.98365744</v>
      </c>
      <c r="J777" s="22">
        <v>3</v>
      </c>
      <c r="K777" t="s">
        <v>611</v>
      </c>
      <c r="N777" t="s">
        <v>2710</v>
      </c>
      <c r="P777" t="s">
        <v>3358</v>
      </c>
      <c r="Q777" t="s">
        <v>170</v>
      </c>
      <c r="R777" t="s">
        <v>1058</v>
      </c>
      <c r="S777" t="s">
        <v>109</v>
      </c>
      <c r="T777" t="s">
        <v>544</v>
      </c>
      <c r="U777" t="s">
        <v>3204</v>
      </c>
    </row>
    <row r="778" spans="1:21">
      <c r="A778" t="s">
        <v>3342</v>
      </c>
      <c r="B778" t="s">
        <v>833</v>
      </c>
      <c r="C778" t="s">
        <v>542</v>
      </c>
      <c r="D778" s="1">
        <v>139.15464436080001</v>
      </c>
      <c r="E778">
        <v>8.5</v>
      </c>
      <c r="F778" s="22">
        <v>18.070883376000001</v>
      </c>
      <c r="G778" s="22"/>
      <c r="H778" s="22"/>
      <c r="I778" s="22"/>
      <c r="J778" s="22">
        <v>3</v>
      </c>
      <c r="K778" t="s">
        <v>611</v>
      </c>
      <c r="L778" t="s">
        <v>40</v>
      </c>
      <c r="M778">
        <v>1.43902813951301E-2</v>
      </c>
      <c r="N778" t="s">
        <v>2710</v>
      </c>
      <c r="P778" t="s">
        <v>3358</v>
      </c>
      <c r="Q778" t="s">
        <v>170</v>
      </c>
      <c r="R778" t="s">
        <v>1064</v>
      </c>
      <c r="S778" t="s">
        <v>109</v>
      </c>
      <c r="T778" t="s">
        <v>544</v>
      </c>
      <c r="U778" t="s">
        <v>3204</v>
      </c>
    </row>
    <row r="779" spans="1:21">
      <c r="A779" t="s">
        <v>3342</v>
      </c>
      <c r="B779" t="s">
        <v>833</v>
      </c>
      <c r="C779" t="s">
        <v>547</v>
      </c>
      <c r="D779" s="1">
        <v>4867.1825989128001</v>
      </c>
      <c r="E779">
        <v>8.5</v>
      </c>
      <c r="F779" s="22"/>
      <c r="G779" s="22">
        <v>149.98365744</v>
      </c>
      <c r="H779" s="22"/>
      <c r="I779" s="22"/>
      <c r="J779" s="22">
        <v>3</v>
      </c>
      <c r="K779" t="s">
        <v>611</v>
      </c>
      <c r="N779" t="s">
        <v>2710</v>
      </c>
      <c r="P779" t="s">
        <v>3358</v>
      </c>
      <c r="Q779" t="s">
        <v>170</v>
      </c>
      <c r="R779" t="s">
        <v>1070</v>
      </c>
      <c r="S779" t="s">
        <v>109</v>
      </c>
      <c r="T779" t="s">
        <v>544</v>
      </c>
      <c r="U779" t="s">
        <v>3204</v>
      </c>
    </row>
    <row r="780" spans="1:21">
      <c r="A780" t="s">
        <v>3342</v>
      </c>
      <c r="B780" t="s">
        <v>833</v>
      </c>
      <c r="C780" t="s">
        <v>549</v>
      </c>
      <c r="D780" s="1">
        <v>6856.0536050567998</v>
      </c>
      <c r="E780">
        <v>8.5</v>
      </c>
      <c r="F780" s="22"/>
      <c r="G780" s="22"/>
      <c r="H780" s="22">
        <v>149.98365744</v>
      </c>
      <c r="I780" s="22"/>
      <c r="J780" s="22">
        <v>3</v>
      </c>
      <c r="K780" t="s">
        <v>611</v>
      </c>
      <c r="N780" t="s">
        <v>2710</v>
      </c>
      <c r="P780" t="s">
        <v>3358</v>
      </c>
      <c r="Q780" t="s">
        <v>170</v>
      </c>
      <c r="R780" t="s">
        <v>1074</v>
      </c>
      <c r="S780" t="s">
        <v>109</v>
      </c>
      <c r="T780" t="s">
        <v>544</v>
      </c>
      <c r="U780" t="s">
        <v>3204</v>
      </c>
    </row>
    <row r="781" spans="1:21">
      <c r="A781" t="s">
        <v>3342</v>
      </c>
      <c r="B781" t="s">
        <v>837</v>
      </c>
      <c r="C781" t="s">
        <v>3332</v>
      </c>
      <c r="D781" s="1">
        <v>9556.3832912935795</v>
      </c>
      <c r="E781">
        <v>9.5</v>
      </c>
      <c r="F781" s="22"/>
      <c r="G781" s="22"/>
      <c r="H781" s="22"/>
      <c r="I781" s="22">
        <v>350.56880424000002</v>
      </c>
      <c r="J781" s="22">
        <v>3</v>
      </c>
      <c r="K781" t="s">
        <v>611</v>
      </c>
      <c r="N781" t="s">
        <v>2710</v>
      </c>
      <c r="P781" t="s">
        <v>3358</v>
      </c>
      <c r="Q781" t="s">
        <v>170</v>
      </c>
      <c r="R781" t="s">
        <v>1079</v>
      </c>
      <c r="S781" t="s">
        <v>109</v>
      </c>
      <c r="T781" t="s">
        <v>544</v>
      </c>
      <c r="U781" t="s">
        <v>3204</v>
      </c>
    </row>
    <row r="782" spans="1:21">
      <c r="A782" t="s">
        <v>3342</v>
      </c>
      <c r="B782" t="s">
        <v>837</v>
      </c>
      <c r="C782" t="s">
        <v>542</v>
      </c>
      <c r="D782" s="1">
        <v>5.5790703599999998E-9</v>
      </c>
      <c r="E782">
        <v>9.5</v>
      </c>
      <c r="F782" s="22">
        <v>5.5790703599999998E-9</v>
      </c>
      <c r="G782" s="22"/>
      <c r="H782" s="22"/>
      <c r="I782" s="22"/>
      <c r="J782" s="22">
        <v>3</v>
      </c>
      <c r="K782" t="s">
        <v>611</v>
      </c>
      <c r="L782" t="s">
        <v>40</v>
      </c>
      <c r="M782">
        <v>1.43902813951301E-2</v>
      </c>
      <c r="N782" t="s">
        <v>2710</v>
      </c>
      <c r="P782" t="s">
        <v>3358</v>
      </c>
      <c r="Q782" t="s">
        <v>170</v>
      </c>
      <c r="R782" t="s">
        <v>1082</v>
      </c>
      <c r="S782" t="s">
        <v>109</v>
      </c>
      <c r="T782" t="s">
        <v>544</v>
      </c>
      <c r="U782" t="s">
        <v>3204</v>
      </c>
    </row>
    <row r="783" spans="1:21">
      <c r="A783" t="s">
        <v>3342</v>
      </c>
      <c r="B783" t="s">
        <v>837</v>
      </c>
      <c r="C783" t="s">
        <v>547</v>
      </c>
      <c r="D783" s="1">
        <v>8375.9238814855798</v>
      </c>
      <c r="E783">
        <v>9.5</v>
      </c>
      <c r="F783" s="22"/>
      <c r="G783" s="22">
        <v>350.56880424000002</v>
      </c>
      <c r="H783" s="22"/>
      <c r="I783" s="22"/>
      <c r="J783" s="22">
        <v>3</v>
      </c>
      <c r="K783" t="s">
        <v>611</v>
      </c>
      <c r="N783" t="s">
        <v>2710</v>
      </c>
      <c r="P783" t="s">
        <v>3358</v>
      </c>
      <c r="Q783" t="s">
        <v>170</v>
      </c>
      <c r="R783" t="s">
        <v>1088</v>
      </c>
      <c r="S783" t="s">
        <v>109</v>
      </c>
      <c r="T783" t="s">
        <v>544</v>
      </c>
      <c r="U783" t="s">
        <v>3204</v>
      </c>
    </row>
    <row r="784" spans="1:21">
      <c r="A784" t="s">
        <v>3342</v>
      </c>
      <c r="B784" t="s">
        <v>837</v>
      </c>
      <c r="C784" t="s">
        <v>549</v>
      </c>
      <c r="D784" s="1">
        <v>9536.6512512055797</v>
      </c>
      <c r="E784">
        <v>9.5</v>
      </c>
      <c r="F784" s="22"/>
      <c r="G784" s="22"/>
      <c r="H784" s="22">
        <v>350.56880424000002</v>
      </c>
      <c r="I784" s="22"/>
      <c r="J784" s="22">
        <v>3</v>
      </c>
      <c r="K784" t="s">
        <v>611</v>
      </c>
      <c r="N784" t="s">
        <v>2710</v>
      </c>
      <c r="P784" t="s">
        <v>3359</v>
      </c>
      <c r="Q784" t="s">
        <v>170</v>
      </c>
      <c r="R784" t="s">
        <v>1382</v>
      </c>
      <c r="S784" t="s">
        <v>109</v>
      </c>
      <c r="T784" t="s">
        <v>544</v>
      </c>
      <c r="U784" t="s">
        <v>3198</v>
      </c>
    </row>
    <row r="785" spans="1:21">
      <c r="A785" t="s">
        <v>3342</v>
      </c>
      <c r="B785" t="s">
        <v>840</v>
      </c>
      <c r="C785" t="s">
        <v>3332</v>
      </c>
      <c r="D785" s="1">
        <v>6062.6159401151999</v>
      </c>
      <c r="E785">
        <v>10.5</v>
      </c>
      <c r="F785" s="22"/>
      <c r="G785" s="22"/>
      <c r="H785" s="22"/>
      <c r="I785" s="22">
        <v>279.12040272000002</v>
      </c>
      <c r="J785" s="22">
        <v>3</v>
      </c>
      <c r="K785" t="s">
        <v>611</v>
      </c>
      <c r="N785" t="s">
        <v>2710</v>
      </c>
      <c r="P785" t="s">
        <v>3359</v>
      </c>
      <c r="Q785" t="s">
        <v>170</v>
      </c>
      <c r="R785" t="s">
        <v>1384</v>
      </c>
      <c r="S785" t="s">
        <v>109</v>
      </c>
      <c r="T785" t="s">
        <v>544</v>
      </c>
      <c r="U785" t="s">
        <v>3198</v>
      </c>
    </row>
    <row r="786" spans="1:21">
      <c r="A786" t="s">
        <v>3342</v>
      </c>
      <c r="B786" t="s">
        <v>840</v>
      </c>
      <c r="C786" t="s">
        <v>547</v>
      </c>
      <c r="D786" s="1">
        <v>5582.9336952984004</v>
      </c>
      <c r="E786">
        <v>10.5</v>
      </c>
      <c r="F786" s="22"/>
      <c r="G786" s="22">
        <v>279.12040272000002</v>
      </c>
      <c r="H786" s="22"/>
      <c r="I786" s="22"/>
      <c r="J786" s="22">
        <v>3</v>
      </c>
      <c r="K786" t="s">
        <v>611</v>
      </c>
      <c r="N786" t="s">
        <v>2710</v>
      </c>
      <c r="P786" t="s">
        <v>3359</v>
      </c>
      <c r="Q786" t="s">
        <v>170</v>
      </c>
      <c r="R786" t="s">
        <v>1387</v>
      </c>
      <c r="S786" t="s">
        <v>109</v>
      </c>
      <c r="T786" t="s">
        <v>544</v>
      </c>
      <c r="U786" t="s">
        <v>3198</v>
      </c>
    </row>
    <row r="787" spans="1:21">
      <c r="A787" t="s">
        <v>3342</v>
      </c>
      <c r="B787" t="s">
        <v>840</v>
      </c>
      <c r="C787" t="s">
        <v>549</v>
      </c>
      <c r="D787" s="1">
        <v>6062.6159401151999</v>
      </c>
      <c r="E787">
        <v>10.5</v>
      </c>
      <c r="F787" s="22"/>
      <c r="G787" s="22"/>
      <c r="H787" s="22">
        <v>279.12040272000002</v>
      </c>
      <c r="I787" s="22"/>
      <c r="J787" s="22">
        <v>3</v>
      </c>
      <c r="K787" t="s">
        <v>611</v>
      </c>
      <c r="N787" t="s">
        <v>2710</v>
      </c>
      <c r="P787" t="s">
        <v>3359</v>
      </c>
      <c r="Q787" t="s">
        <v>170</v>
      </c>
      <c r="R787" t="s">
        <v>1390</v>
      </c>
      <c r="S787" t="s">
        <v>109</v>
      </c>
      <c r="T787" t="s">
        <v>544</v>
      </c>
      <c r="U787" t="s">
        <v>3198</v>
      </c>
    </row>
    <row r="788" spans="1:21">
      <c r="A788" t="s">
        <v>3342</v>
      </c>
      <c r="B788" t="s">
        <v>842</v>
      </c>
      <c r="C788" t="s">
        <v>3332</v>
      </c>
      <c r="D788" s="1">
        <v>9482.3561911439992</v>
      </c>
      <c r="E788">
        <v>11.5</v>
      </c>
      <c r="F788" s="22"/>
      <c r="G788" s="22"/>
      <c r="H788" s="22"/>
      <c r="I788" s="22">
        <v>389.97405839999999</v>
      </c>
      <c r="J788" s="22">
        <v>3</v>
      </c>
      <c r="K788" t="s">
        <v>611</v>
      </c>
      <c r="N788" t="s">
        <v>2710</v>
      </c>
      <c r="P788" t="s">
        <v>3359</v>
      </c>
      <c r="Q788" t="s">
        <v>170</v>
      </c>
      <c r="R788" t="s">
        <v>1393</v>
      </c>
      <c r="S788" t="s">
        <v>109</v>
      </c>
      <c r="T788" t="s">
        <v>544</v>
      </c>
      <c r="U788" t="s">
        <v>3198</v>
      </c>
    </row>
    <row r="789" spans="1:21">
      <c r="A789" t="s">
        <v>3342</v>
      </c>
      <c r="B789" t="s">
        <v>842</v>
      </c>
      <c r="C789" t="s">
        <v>547</v>
      </c>
      <c r="D789" s="1">
        <v>8085.3996870479996</v>
      </c>
      <c r="E789">
        <v>11.5</v>
      </c>
      <c r="F789" s="22"/>
      <c r="G789" s="22">
        <v>389.97405839999999</v>
      </c>
      <c r="H789" s="22"/>
      <c r="I789" s="22"/>
      <c r="J789" s="22">
        <v>3</v>
      </c>
      <c r="K789" t="s">
        <v>611</v>
      </c>
      <c r="N789" t="s">
        <v>2710</v>
      </c>
      <c r="P789" t="s">
        <v>3359</v>
      </c>
      <c r="Q789" t="s">
        <v>170</v>
      </c>
      <c r="R789" t="s">
        <v>1396</v>
      </c>
      <c r="S789" t="s">
        <v>109</v>
      </c>
      <c r="T789" t="s">
        <v>544</v>
      </c>
      <c r="U789" t="s">
        <v>3198</v>
      </c>
    </row>
    <row r="790" spans="1:21">
      <c r="A790" t="s">
        <v>3342</v>
      </c>
      <c r="B790" t="s">
        <v>842</v>
      </c>
      <c r="C790" t="s">
        <v>549</v>
      </c>
      <c r="D790" s="1">
        <v>9471.2216870880002</v>
      </c>
      <c r="E790">
        <v>11.5</v>
      </c>
      <c r="F790" s="22"/>
      <c r="G790" s="22"/>
      <c r="H790" s="22">
        <v>389.97405839999999</v>
      </c>
      <c r="I790" s="22"/>
      <c r="J790" s="22">
        <v>3</v>
      </c>
      <c r="K790" t="s">
        <v>611</v>
      </c>
      <c r="N790" t="s">
        <v>2710</v>
      </c>
      <c r="P790" t="s">
        <v>3359</v>
      </c>
      <c r="Q790" t="s">
        <v>170</v>
      </c>
      <c r="R790" t="s">
        <v>1399</v>
      </c>
      <c r="S790" t="s">
        <v>109</v>
      </c>
      <c r="T790" t="s">
        <v>544</v>
      </c>
      <c r="U790" t="s">
        <v>3198</v>
      </c>
    </row>
    <row r="791" spans="1:21">
      <c r="A791" t="s">
        <v>3342</v>
      </c>
      <c r="B791" t="s">
        <v>843</v>
      </c>
      <c r="C791" t="s">
        <v>3332</v>
      </c>
      <c r="D791" s="1">
        <v>5754.6925315934404</v>
      </c>
      <c r="E791">
        <v>12.5</v>
      </c>
      <c r="F791" s="22"/>
      <c r="G791" s="22"/>
      <c r="H791" s="22"/>
      <c r="I791" s="22">
        <v>202.47822768</v>
      </c>
      <c r="J791" s="22">
        <v>3</v>
      </c>
      <c r="K791" t="s">
        <v>611</v>
      </c>
      <c r="N791" t="s">
        <v>2710</v>
      </c>
      <c r="P791" t="s">
        <v>3359</v>
      </c>
      <c r="Q791" t="s">
        <v>170</v>
      </c>
      <c r="R791" t="s">
        <v>1402</v>
      </c>
      <c r="S791" t="s">
        <v>109</v>
      </c>
      <c r="T791" t="s">
        <v>544</v>
      </c>
      <c r="U791" t="s">
        <v>3198</v>
      </c>
    </row>
    <row r="792" spans="1:21">
      <c r="A792" t="s">
        <v>3342</v>
      </c>
      <c r="B792" t="s">
        <v>843</v>
      </c>
      <c r="C792" t="s">
        <v>547</v>
      </c>
      <c r="D792" s="1">
        <v>4739.7147452952004</v>
      </c>
      <c r="E792">
        <v>12.5</v>
      </c>
      <c r="F792" s="22"/>
      <c r="G792" s="22">
        <v>202.47822768</v>
      </c>
      <c r="H792" s="22"/>
      <c r="I792" s="22"/>
      <c r="J792" s="22">
        <v>3</v>
      </c>
      <c r="K792" t="s">
        <v>611</v>
      </c>
      <c r="N792" t="s">
        <v>2710</v>
      </c>
      <c r="P792" t="s">
        <v>3359</v>
      </c>
      <c r="Q792" t="s">
        <v>170</v>
      </c>
      <c r="R792" t="s">
        <v>1405</v>
      </c>
      <c r="S792" t="s">
        <v>109</v>
      </c>
      <c r="T792" t="s">
        <v>544</v>
      </c>
      <c r="U792" t="s">
        <v>3198</v>
      </c>
    </row>
    <row r="793" spans="1:21">
      <c r="A793" t="s">
        <v>3342</v>
      </c>
      <c r="B793" t="s">
        <v>843</v>
      </c>
      <c r="C793" t="s">
        <v>549</v>
      </c>
      <c r="D793" s="1">
        <v>5754.5331848327996</v>
      </c>
      <c r="E793">
        <v>12.5</v>
      </c>
      <c r="F793" s="22"/>
      <c r="G793" s="22"/>
      <c r="H793" s="22">
        <v>202.47822768</v>
      </c>
      <c r="I793" s="22"/>
      <c r="J793" s="22">
        <v>3</v>
      </c>
      <c r="K793" t="s">
        <v>611</v>
      </c>
      <c r="N793" t="s">
        <v>2710</v>
      </c>
      <c r="P793" t="s">
        <v>3359</v>
      </c>
      <c r="Q793" t="s">
        <v>170</v>
      </c>
      <c r="R793" t="s">
        <v>1408</v>
      </c>
      <c r="S793" t="s">
        <v>109</v>
      </c>
      <c r="T793" t="s">
        <v>544</v>
      </c>
      <c r="U793" t="s">
        <v>3198</v>
      </c>
    </row>
    <row r="794" spans="1:21">
      <c r="A794" t="s">
        <v>3342</v>
      </c>
      <c r="B794" t="s">
        <v>847</v>
      </c>
      <c r="C794" t="s">
        <v>3332</v>
      </c>
      <c r="D794" s="1">
        <v>13819.366308898499</v>
      </c>
      <c r="E794">
        <v>16</v>
      </c>
      <c r="F794" s="22"/>
      <c r="G794" s="22"/>
      <c r="H794" s="22"/>
      <c r="I794" s="22">
        <v>606.13630560000001</v>
      </c>
      <c r="J794" s="22">
        <v>3</v>
      </c>
      <c r="K794" t="s">
        <v>611</v>
      </c>
      <c r="N794" t="s">
        <v>2710</v>
      </c>
      <c r="P794" t="s">
        <v>3359</v>
      </c>
      <c r="Q794" t="s">
        <v>170</v>
      </c>
      <c r="R794" t="s">
        <v>1411</v>
      </c>
      <c r="S794" t="s">
        <v>109</v>
      </c>
      <c r="T794" t="s">
        <v>544</v>
      </c>
      <c r="U794" t="s">
        <v>3198</v>
      </c>
    </row>
    <row r="795" spans="1:21">
      <c r="A795" t="s">
        <v>3342</v>
      </c>
      <c r="B795" t="s">
        <v>847</v>
      </c>
      <c r="C795" t="s">
        <v>542</v>
      </c>
      <c r="D795" s="1">
        <v>1.3310846144640001</v>
      </c>
      <c r="E795">
        <v>16</v>
      </c>
      <c r="F795" s="22">
        <v>0.31989163224</v>
      </c>
      <c r="G795" s="22"/>
      <c r="H795" s="22"/>
      <c r="I795" s="22"/>
      <c r="J795" s="22">
        <v>3</v>
      </c>
      <c r="K795" t="s">
        <v>611</v>
      </c>
      <c r="L795" t="s">
        <v>40</v>
      </c>
      <c r="M795">
        <v>1.43902813951301E-2</v>
      </c>
      <c r="N795" t="s">
        <v>2710</v>
      </c>
      <c r="P795" t="s">
        <v>3359</v>
      </c>
      <c r="Q795" t="s">
        <v>170</v>
      </c>
      <c r="R795" t="s">
        <v>1414</v>
      </c>
      <c r="S795" t="s">
        <v>109</v>
      </c>
      <c r="T795" t="s">
        <v>544</v>
      </c>
      <c r="U795" t="s">
        <v>3198</v>
      </c>
    </row>
    <row r="796" spans="1:21">
      <c r="A796" t="s">
        <v>3342</v>
      </c>
      <c r="B796" t="s">
        <v>847</v>
      </c>
      <c r="C796" t="s">
        <v>547</v>
      </c>
      <c r="D796" s="1">
        <v>12377.382398100901</v>
      </c>
      <c r="E796">
        <v>16</v>
      </c>
      <c r="F796" s="22"/>
      <c r="G796" s="22">
        <v>606.13630560000001</v>
      </c>
      <c r="H796" s="22"/>
      <c r="I796" s="22"/>
      <c r="J796" s="22">
        <v>3</v>
      </c>
      <c r="K796" t="s">
        <v>611</v>
      </c>
      <c r="N796" t="s">
        <v>2710</v>
      </c>
    </row>
    <row r="797" spans="1:21">
      <c r="A797" t="s">
        <v>3342</v>
      </c>
      <c r="B797" t="s">
        <v>847</v>
      </c>
      <c r="C797" t="s">
        <v>549</v>
      </c>
      <c r="D797" s="1">
        <v>13819.366308898499</v>
      </c>
      <c r="E797">
        <v>16</v>
      </c>
      <c r="F797" s="22"/>
      <c r="G797" s="22"/>
      <c r="H797" s="22">
        <v>606.13630560000001</v>
      </c>
      <c r="I797" s="22"/>
      <c r="J797" s="22">
        <v>3</v>
      </c>
      <c r="K797" t="s">
        <v>611</v>
      </c>
      <c r="N797" t="s">
        <v>2710</v>
      </c>
    </row>
    <row r="798" spans="1:21">
      <c r="A798" t="s">
        <v>3342</v>
      </c>
      <c r="B798" t="s">
        <v>801</v>
      </c>
      <c r="C798" t="s">
        <v>3332</v>
      </c>
      <c r="D798" s="1">
        <v>1414.9142005885799</v>
      </c>
      <c r="E798">
        <v>0.5</v>
      </c>
      <c r="F798" s="22"/>
      <c r="G798" s="22"/>
      <c r="H798" s="22"/>
      <c r="I798" s="22">
        <v>105.87755952000001</v>
      </c>
      <c r="J798" s="22">
        <v>3</v>
      </c>
      <c r="K798" t="s">
        <v>612</v>
      </c>
      <c r="N798" t="s">
        <v>2731</v>
      </c>
    </row>
    <row r="799" spans="1:21">
      <c r="A799" t="s">
        <v>3342</v>
      </c>
      <c r="B799" t="s">
        <v>801</v>
      </c>
      <c r="C799" t="s">
        <v>542</v>
      </c>
      <c r="D799" s="1">
        <v>1133.46587088</v>
      </c>
      <c r="E799">
        <v>0.5</v>
      </c>
      <c r="F799" s="22">
        <v>105.87755952000001</v>
      </c>
      <c r="G799" s="22"/>
      <c r="H799" s="22"/>
      <c r="I799" s="22"/>
      <c r="J799" s="22">
        <v>3</v>
      </c>
      <c r="K799" t="s">
        <v>612</v>
      </c>
      <c r="L799" t="s">
        <v>40</v>
      </c>
      <c r="M799">
        <v>0.22710574191289901</v>
      </c>
      <c r="N799" t="s">
        <v>2731</v>
      </c>
    </row>
    <row r="800" spans="1:21">
      <c r="A800" t="s">
        <v>3342</v>
      </c>
      <c r="B800" t="s">
        <v>801</v>
      </c>
      <c r="C800" t="s">
        <v>547</v>
      </c>
      <c r="D800" s="1">
        <v>1414.6871614095101</v>
      </c>
      <c r="E800">
        <v>0.5</v>
      </c>
      <c r="F800" s="22"/>
      <c r="G800" s="22">
        <v>105.87755952000001</v>
      </c>
      <c r="H800" s="22"/>
      <c r="I800" s="22"/>
      <c r="J800" s="22">
        <v>3</v>
      </c>
      <c r="K800" t="s">
        <v>612</v>
      </c>
      <c r="N800" t="s">
        <v>2731</v>
      </c>
    </row>
    <row r="801" spans="1:14">
      <c r="A801" t="s">
        <v>3342</v>
      </c>
      <c r="B801" t="s">
        <v>801</v>
      </c>
      <c r="C801" t="s">
        <v>549</v>
      </c>
      <c r="D801" s="1">
        <v>1414.9118043968001</v>
      </c>
      <c r="E801">
        <v>0.5</v>
      </c>
      <c r="F801" s="22"/>
      <c r="G801" s="22"/>
      <c r="H801" s="22">
        <v>105.87755952000001</v>
      </c>
      <c r="I801" s="22"/>
      <c r="J801" s="22">
        <v>3</v>
      </c>
      <c r="K801" t="s">
        <v>612</v>
      </c>
      <c r="N801" t="s">
        <v>2731</v>
      </c>
    </row>
    <row r="802" spans="1:14">
      <c r="A802" t="s">
        <v>3342</v>
      </c>
      <c r="B802" t="s">
        <v>805</v>
      </c>
      <c r="C802" t="s">
        <v>3332</v>
      </c>
      <c r="D802" s="1">
        <v>15128.3009206426</v>
      </c>
      <c r="E802">
        <v>1.5</v>
      </c>
      <c r="F802" s="22"/>
      <c r="G802" s="22"/>
      <c r="H802" s="22"/>
      <c r="I802" s="22">
        <v>637.5045288</v>
      </c>
      <c r="J802" s="22">
        <v>3</v>
      </c>
      <c r="K802" t="s">
        <v>612</v>
      </c>
      <c r="N802" t="s">
        <v>2731</v>
      </c>
    </row>
    <row r="803" spans="1:14">
      <c r="A803" t="s">
        <v>3342</v>
      </c>
      <c r="B803" t="s">
        <v>805</v>
      </c>
      <c r="C803" t="s">
        <v>542</v>
      </c>
      <c r="D803" s="1">
        <v>7308.9767188799997</v>
      </c>
      <c r="E803">
        <v>1.5</v>
      </c>
      <c r="F803" s="22">
        <v>637.5045288</v>
      </c>
      <c r="G803" s="22"/>
      <c r="H803" s="22"/>
      <c r="I803" s="22"/>
      <c r="J803" s="22">
        <v>3</v>
      </c>
      <c r="K803" t="s">
        <v>612</v>
      </c>
      <c r="L803" t="s">
        <v>40</v>
      </c>
      <c r="M803">
        <v>0.22710574191289901</v>
      </c>
      <c r="N803" t="s">
        <v>2731</v>
      </c>
    </row>
    <row r="804" spans="1:14">
      <c r="A804" t="s">
        <v>3342</v>
      </c>
      <c r="B804" t="s">
        <v>805</v>
      </c>
      <c r="C804" t="s">
        <v>547</v>
      </c>
      <c r="D804" s="1">
        <v>15109.255387847999</v>
      </c>
      <c r="E804">
        <v>1.5</v>
      </c>
      <c r="F804" s="22"/>
      <c r="G804" s="22">
        <v>637.5045288</v>
      </c>
      <c r="H804" s="22"/>
      <c r="I804" s="22"/>
      <c r="J804" s="22">
        <v>3</v>
      </c>
      <c r="K804" t="s">
        <v>612</v>
      </c>
      <c r="N804" t="s">
        <v>2731</v>
      </c>
    </row>
    <row r="805" spans="1:14">
      <c r="A805" t="s">
        <v>3342</v>
      </c>
      <c r="B805" t="s">
        <v>805</v>
      </c>
      <c r="C805" t="s">
        <v>549</v>
      </c>
      <c r="D805" s="1">
        <v>15127.6293876826</v>
      </c>
      <c r="E805">
        <v>1.5</v>
      </c>
      <c r="F805" s="22"/>
      <c r="G805" s="22"/>
      <c r="H805" s="22">
        <v>637.5045288</v>
      </c>
      <c r="I805" s="22"/>
      <c r="J805" s="22">
        <v>3</v>
      </c>
      <c r="K805" t="s">
        <v>612</v>
      </c>
      <c r="N805" t="s">
        <v>2731</v>
      </c>
    </row>
    <row r="806" spans="1:14">
      <c r="A806" t="s">
        <v>3342</v>
      </c>
      <c r="B806" t="s">
        <v>809</v>
      </c>
      <c r="C806" t="s">
        <v>3332</v>
      </c>
      <c r="D806" s="1">
        <v>13643.3053308408</v>
      </c>
      <c r="E806">
        <v>2.5</v>
      </c>
      <c r="F806" s="22"/>
      <c r="G806" s="22"/>
      <c r="H806" s="22"/>
      <c r="I806" s="22">
        <v>559.79103599999996</v>
      </c>
      <c r="J806" s="22">
        <v>3</v>
      </c>
      <c r="K806" t="s">
        <v>612</v>
      </c>
      <c r="N806" t="s">
        <v>2731</v>
      </c>
    </row>
    <row r="807" spans="1:14">
      <c r="A807" t="s">
        <v>3342</v>
      </c>
      <c r="B807" t="s">
        <v>809</v>
      </c>
      <c r="C807" t="s">
        <v>542</v>
      </c>
      <c r="D807" s="1">
        <v>8754.1739774399994</v>
      </c>
      <c r="E807">
        <v>2.5</v>
      </c>
      <c r="F807" s="22">
        <v>559.79103599999996</v>
      </c>
      <c r="G807" s="22"/>
      <c r="H807" s="22"/>
      <c r="I807" s="22"/>
      <c r="J807" s="22">
        <v>3</v>
      </c>
      <c r="K807" t="s">
        <v>612</v>
      </c>
      <c r="L807" t="s">
        <v>40</v>
      </c>
      <c r="M807">
        <v>0.22710574191289901</v>
      </c>
      <c r="N807" t="s">
        <v>2731</v>
      </c>
    </row>
    <row r="808" spans="1:14">
      <c r="A808" t="s">
        <v>3342</v>
      </c>
      <c r="B808" t="s">
        <v>809</v>
      </c>
      <c r="C808" t="s">
        <v>547</v>
      </c>
      <c r="D808" s="1">
        <v>13643.3053308408</v>
      </c>
      <c r="E808">
        <v>2.5</v>
      </c>
      <c r="F808" s="22"/>
      <c r="G808" s="22">
        <v>559.79103599999996</v>
      </c>
      <c r="H808" s="22"/>
      <c r="I808" s="22"/>
      <c r="J808" s="22">
        <v>3</v>
      </c>
      <c r="K808" t="s">
        <v>612</v>
      </c>
      <c r="N808" t="s">
        <v>2731</v>
      </c>
    </row>
    <row r="809" spans="1:14">
      <c r="A809" t="s">
        <v>3342</v>
      </c>
      <c r="B809" t="s">
        <v>809</v>
      </c>
      <c r="C809" t="s">
        <v>549</v>
      </c>
      <c r="D809" s="1">
        <v>13643.3053308408</v>
      </c>
      <c r="E809">
        <v>2.5</v>
      </c>
      <c r="F809" s="22"/>
      <c r="G809" s="22"/>
      <c r="H809" s="22">
        <v>559.79103599999996</v>
      </c>
      <c r="I809" s="22"/>
      <c r="J809" s="22">
        <v>3</v>
      </c>
      <c r="K809" t="s">
        <v>612</v>
      </c>
      <c r="N809" t="s">
        <v>2731</v>
      </c>
    </row>
    <row r="810" spans="1:14">
      <c r="A810" t="s">
        <v>3342</v>
      </c>
      <c r="B810" t="s">
        <v>813</v>
      </c>
      <c r="C810" t="s">
        <v>3332</v>
      </c>
      <c r="D810" s="1">
        <v>7306.8007527624004</v>
      </c>
      <c r="E810">
        <v>3.5</v>
      </c>
      <c r="F810" s="22"/>
      <c r="G810" s="22"/>
      <c r="H810" s="22"/>
      <c r="I810" s="22">
        <v>337.99962288</v>
      </c>
      <c r="J810" s="22">
        <v>3</v>
      </c>
      <c r="K810" t="s">
        <v>612</v>
      </c>
      <c r="N810" t="s">
        <v>2731</v>
      </c>
    </row>
    <row r="811" spans="1:14">
      <c r="A811" t="s">
        <v>3342</v>
      </c>
      <c r="B811" t="s">
        <v>813</v>
      </c>
      <c r="C811" t="s">
        <v>542</v>
      </c>
      <c r="D811" s="1">
        <v>4761.8383353600002</v>
      </c>
      <c r="E811">
        <v>3.5</v>
      </c>
      <c r="F811" s="22">
        <v>337.99962288</v>
      </c>
      <c r="G811" s="22"/>
      <c r="H811" s="22"/>
      <c r="I811" s="22"/>
      <c r="J811" s="22">
        <v>3</v>
      </c>
      <c r="K811" t="s">
        <v>612</v>
      </c>
      <c r="L811" t="s">
        <v>40</v>
      </c>
      <c r="M811">
        <v>0.22710574191289901</v>
      </c>
      <c r="N811" t="s">
        <v>2731</v>
      </c>
    </row>
    <row r="812" spans="1:14">
      <c r="A812" t="s">
        <v>3342</v>
      </c>
      <c r="B812" t="s">
        <v>813</v>
      </c>
      <c r="C812" t="s">
        <v>547</v>
      </c>
      <c r="D812" s="1">
        <v>7185.2095883760003</v>
      </c>
      <c r="E812">
        <v>3.5</v>
      </c>
      <c r="F812" s="22"/>
      <c r="G812" s="22">
        <v>337.99962288</v>
      </c>
      <c r="H812" s="22"/>
      <c r="I812" s="22"/>
      <c r="J812" s="22">
        <v>3</v>
      </c>
      <c r="K812" t="s">
        <v>612</v>
      </c>
      <c r="N812" t="s">
        <v>2731</v>
      </c>
    </row>
    <row r="813" spans="1:14">
      <c r="A813" t="s">
        <v>3342</v>
      </c>
      <c r="B813" t="s">
        <v>813</v>
      </c>
      <c r="C813" t="s">
        <v>549</v>
      </c>
      <c r="D813" s="1">
        <v>7303.9097472264002</v>
      </c>
      <c r="E813">
        <v>3.5</v>
      </c>
      <c r="F813" s="22"/>
      <c r="G813" s="22"/>
      <c r="H813" s="22">
        <v>337.99962288</v>
      </c>
      <c r="I813" s="22"/>
      <c r="J813" s="22">
        <v>3</v>
      </c>
      <c r="K813" t="s">
        <v>612</v>
      </c>
      <c r="N813" t="s">
        <v>2731</v>
      </c>
    </row>
    <row r="814" spans="1:14">
      <c r="A814" t="s">
        <v>3342</v>
      </c>
      <c r="B814" t="s">
        <v>817</v>
      </c>
      <c r="C814" t="s">
        <v>3332</v>
      </c>
      <c r="D814" s="1">
        <v>3839.8956433379999</v>
      </c>
      <c r="E814">
        <v>4.5</v>
      </c>
      <c r="F814" s="22"/>
      <c r="G814" s="22"/>
      <c r="H814" s="22"/>
      <c r="I814" s="22">
        <v>171.2079348</v>
      </c>
      <c r="J814" s="22">
        <v>3</v>
      </c>
      <c r="K814" t="s">
        <v>612</v>
      </c>
      <c r="N814" t="s">
        <v>2731</v>
      </c>
    </row>
    <row r="815" spans="1:14">
      <c r="A815" t="s">
        <v>3342</v>
      </c>
      <c r="B815" t="s">
        <v>817</v>
      </c>
      <c r="C815" t="s">
        <v>542</v>
      </c>
      <c r="D815" s="1">
        <v>912.97303490399997</v>
      </c>
      <c r="E815">
        <v>4.5</v>
      </c>
      <c r="F815" s="22">
        <v>138.61970855999999</v>
      </c>
      <c r="G815" s="22"/>
      <c r="H815" s="22"/>
      <c r="I815" s="22"/>
      <c r="J815" s="22">
        <v>3</v>
      </c>
      <c r="K815" t="s">
        <v>612</v>
      </c>
      <c r="L815" t="s">
        <v>40</v>
      </c>
      <c r="M815">
        <v>0.22710574191289901</v>
      </c>
      <c r="N815" t="s">
        <v>2731</v>
      </c>
    </row>
    <row r="816" spans="1:14">
      <c r="A816" t="s">
        <v>3342</v>
      </c>
      <c r="B816" t="s">
        <v>817</v>
      </c>
      <c r="C816" t="s">
        <v>547</v>
      </c>
      <c r="D816" s="1">
        <v>3730.0170603360002</v>
      </c>
      <c r="E816">
        <v>4.5</v>
      </c>
      <c r="F816" s="22"/>
      <c r="G816" s="22">
        <v>171.2079348</v>
      </c>
      <c r="H816" s="22"/>
      <c r="I816" s="22"/>
      <c r="J816" s="22">
        <v>3</v>
      </c>
      <c r="K816" t="s">
        <v>612</v>
      </c>
      <c r="N816" t="s">
        <v>2731</v>
      </c>
    </row>
    <row r="817" spans="1:14">
      <c r="A817" t="s">
        <v>3342</v>
      </c>
      <c r="B817" t="s">
        <v>817</v>
      </c>
      <c r="C817" t="s">
        <v>549</v>
      </c>
      <c r="D817" s="1">
        <v>3839.5200402432001</v>
      </c>
      <c r="E817">
        <v>4.5</v>
      </c>
      <c r="F817" s="22"/>
      <c r="G817" s="22"/>
      <c r="H817" s="22">
        <v>171.2079348</v>
      </c>
      <c r="I817" s="22"/>
      <c r="J817" s="22">
        <v>3</v>
      </c>
      <c r="K817" t="s">
        <v>612</v>
      </c>
      <c r="N817" t="s">
        <v>2731</v>
      </c>
    </row>
    <row r="818" spans="1:14">
      <c r="A818" t="s">
        <v>3342</v>
      </c>
      <c r="B818" t="s">
        <v>821</v>
      </c>
      <c r="C818" t="s">
        <v>3332</v>
      </c>
      <c r="D818" s="1">
        <v>7157.2292874455497</v>
      </c>
      <c r="E818">
        <v>5.5</v>
      </c>
      <c r="F818" s="22"/>
      <c r="G818" s="22"/>
      <c r="H818" s="22"/>
      <c r="I818" s="22">
        <v>265.25009327999999</v>
      </c>
      <c r="J818" s="22">
        <v>3</v>
      </c>
      <c r="K818" t="s">
        <v>612</v>
      </c>
      <c r="N818" t="s">
        <v>2731</v>
      </c>
    </row>
    <row r="819" spans="1:14">
      <c r="A819" t="s">
        <v>3342</v>
      </c>
      <c r="B819" t="s">
        <v>821</v>
      </c>
      <c r="C819" t="s">
        <v>542</v>
      </c>
      <c r="D819" s="1">
        <v>637.82496748555195</v>
      </c>
      <c r="E819">
        <v>5.5</v>
      </c>
      <c r="F819" s="22">
        <v>157.18302431999999</v>
      </c>
      <c r="G819" s="22"/>
      <c r="H819" s="22"/>
      <c r="I819" s="22"/>
      <c r="J819" s="22">
        <v>3</v>
      </c>
      <c r="K819" t="s">
        <v>612</v>
      </c>
      <c r="L819" t="s">
        <v>40</v>
      </c>
      <c r="M819">
        <v>0.22710574191289901</v>
      </c>
      <c r="N819" t="s">
        <v>2731</v>
      </c>
    </row>
    <row r="820" spans="1:14">
      <c r="A820" t="s">
        <v>3342</v>
      </c>
      <c r="B820" t="s">
        <v>821</v>
      </c>
      <c r="C820" t="s">
        <v>547</v>
      </c>
      <c r="D820" s="1">
        <v>6304.4096520455496</v>
      </c>
      <c r="E820">
        <v>5.5</v>
      </c>
      <c r="F820" s="22"/>
      <c r="G820" s="22">
        <v>265.25009327999999</v>
      </c>
      <c r="H820" s="22"/>
      <c r="I820" s="22"/>
      <c r="J820" s="22">
        <v>3</v>
      </c>
      <c r="K820" t="s">
        <v>612</v>
      </c>
      <c r="N820" t="s">
        <v>2731</v>
      </c>
    </row>
    <row r="821" spans="1:14">
      <c r="A821" t="s">
        <v>3342</v>
      </c>
      <c r="B821" t="s">
        <v>821</v>
      </c>
      <c r="C821" t="s">
        <v>549</v>
      </c>
      <c r="D821" s="1">
        <v>7150.2144357575498</v>
      </c>
      <c r="E821">
        <v>5.5</v>
      </c>
      <c r="F821" s="22"/>
      <c r="G821" s="22"/>
      <c r="H821" s="22">
        <v>265.25009327999999</v>
      </c>
      <c r="I821" s="22"/>
      <c r="J821" s="22">
        <v>3</v>
      </c>
      <c r="K821" t="s">
        <v>612</v>
      </c>
      <c r="N821" t="s">
        <v>2731</v>
      </c>
    </row>
    <row r="822" spans="1:14">
      <c r="A822" t="s">
        <v>3342</v>
      </c>
      <c r="B822" t="s">
        <v>826</v>
      </c>
      <c r="C822" t="s">
        <v>3332</v>
      </c>
      <c r="D822" s="1">
        <v>512.12129651330395</v>
      </c>
      <c r="E822">
        <v>6.5</v>
      </c>
      <c r="F822" s="22"/>
      <c r="G822" s="22"/>
      <c r="H822" s="22"/>
      <c r="I822" s="22">
        <v>48.622912560000003</v>
      </c>
      <c r="J822" s="22">
        <v>3</v>
      </c>
      <c r="K822" t="s">
        <v>612</v>
      </c>
      <c r="N822" t="s">
        <v>2731</v>
      </c>
    </row>
    <row r="823" spans="1:14">
      <c r="A823" t="s">
        <v>3342</v>
      </c>
      <c r="B823" t="s">
        <v>826</v>
      </c>
      <c r="C823" t="s">
        <v>542</v>
      </c>
      <c r="D823" s="1">
        <v>0.93691102586399999</v>
      </c>
      <c r="E823">
        <v>6.5</v>
      </c>
      <c r="F823" s="22">
        <v>0.10303626144</v>
      </c>
      <c r="G823" s="22"/>
      <c r="H823" s="22"/>
      <c r="I823" s="22"/>
      <c r="J823" s="22">
        <v>3</v>
      </c>
      <c r="K823" t="s">
        <v>612</v>
      </c>
      <c r="L823" t="s">
        <v>40</v>
      </c>
      <c r="M823">
        <v>0.22710574191289901</v>
      </c>
      <c r="N823" t="s">
        <v>2731</v>
      </c>
    </row>
    <row r="824" spans="1:14">
      <c r="A824" t="s">
        <v>3342</v>
      </c>
      <c r="B824" t="s">
        <v>826</v>
      </c>
      <c r="C824" t="s">
        <v>547</v>
      </c>
      <c r="D824" s="1">
        <v>437.87529018914398</v>
      </c>
      <c r="E824">
        <v>6.5</v>
      </c>
      <c r="F824" s="22"/>
      <c r="G824" s="22">
        <v>48.622912560000003</v>
      </c>
      <c r="H824" s="22"/>
      <c r="I824" s="22"/>
      <c r="J824" s="22">
        <v>3</v>
      </c>
      <c r="K824" t="s">
        <v>612</v>
      </c>
      <c r="N824" t="s">
        <v>2731</v>
      </c>
    </row>
    <row r="825" spans="1:14">
      <c r="A825" t="s">
        <v>3342</v>
      </c>
      <c r="B825" t="s">
        <v>826</v>
      </c>
      <c r="C825" t="s">
        <v>549</v>
      </c>
      <c r="D825" s="1">
        <v>512.12129651330395</v>
      </c>
      <c r="E825">
        <v>6.5</v>
      </c>
      <c r="F825" s="22"/>
      <c r="G825" s="22"/>
      <c r="H825" s="22">
        <v>48.622912560000003</v>
      </c>
      <c r="I825" s="22"/>
      <c r="J825" s="22">
        <v>3</v>
      </c>
      <c r="K825" t="s">
        <v>612</v>
      </c>
      <c r="N825" t="s">
        <v>2731</v>
      </c>
    </row>
    <row r="826" spans="1:14">
      <c r="A826" t="s">
        <v>3342</v>
      </c>
      <c r="B826" t="s">
        <v>830</v>
      </c>
      <c r="C826" t="s">
        <v>3332</v>
      </c>
      <c r="D826" s="1">
        <v>2886.8122049136</v>
      </c>
      <c r="E826">
        <v>7.5</v>
      </c>
      <c r="F826" s="22"/>
      <c r="G826" s="22"/>
      <c r="H826" s="22"/>
      <c r="I826" s="22">
        <v>167.28891336000001</v>
      </c>
      <c r="J826" s="22">
        <v>3</v>
      </c>
      <c r="K826" t="s">
        <v>612</v>
      </c>
      <c r="N826" t="s">
        <v>2731</v>
      </c>
    </row>
    <row r="827" spans="1:14">
      <c r="A827" t="s">
        <v>3342</v>
      </c>
      <c r="B827" t="s">
        <v>830</v>
      </c>
      <c r="C827" t="s">
        <v>547</v>
      </c>
      <c r="D827" s="1">
        <v>2426.4186618263998</v>
      </c>
      <c r="E827">
        <v>7.5</v>
      </c>
      <c r="F827" s="22"/>
      <c r="G827" s="22">
        <v>167.28891336000001</v>
      </c>
      <c r="H827" s="22"/>
      <c r="I827" s="22"/>
      <c r="J827" s="22">
        <v>3</v>
      </c>
      <c r="K827" t="s">
        <v>612</v>
      </c>
      <c r="N827" t="s">
        <v>2731</v>
      </c>
    </row>
    <row r="828" spans="1:14">
      <c r="A828" t="s">
        <v>3342</v>
      </c>
      <c r="B828" t="s">
        <v>830</v>
      </c>
      <c r="C828" t="s">
        <v>549</v>
      </c>
      <c r="D828" s="1">
        <v>2886.8122049136</v>
      </c>
      <c r="E828">
        <v>7.5</v>
      </c>
      <c r="F828" s="22"/>
      <c r="G828" s="22"/>
      <c r="H828" s="22">
        <v>167.28891336000001</v>
      </c>
      <c r="I828" s="22"/>
      <c r="J828" s="22">
        <v>3</v>
      </c>
      <c r="K828" t="s">
        <v>612</v>
      </c>
      <c r="N828" t="s">
        <v>2731</v>
      </c>
    </row>
    <row r="829" spans="1:14">
      <c r="A829" t="s">
        <v>3342</v>
      </c>
      <c r="B829" t="s">
        <v>834</v>
      </c>
      <c r="C829" t="s">
        <v>3332</v>
      </c>
      <c r="D829" s="1">
        <v>1212.4371594596901</v>
      </c>
      <c r="E829">
        <v>8.5</v>
      </c>
      <c r="F829" s="22"/>
      <c r="G829" s="22"/>
      <c r="H829" s="22"/>
      <c r="I829" s="22">
        <v>70.927287120000003</v>
      </c>
      <c r="J829" s="22">
        <v>3</v>
      </c>
      <c r="K829" t="s">
        <v>612</v>
      </c>
      <c r="N829" t="s">
        <v>2731</v>
      </c>
    </row>
    <row r="830" spans="1:14">
      <c r="A830" t="s">
        <v>3342</v>
      </c>
      <c r="B830" t="s">
        <v>834</v>
      </c>
      <c r="C830" t="s">
        <v>542</v>
      </c>
      <c r="D830" s="1">
        <v>0.1395781758504</v>
      </c>
      <c r="E830">
        <v>8.5</v>
      </c>
      <c r="F830" s="22">
        <v>2.9353353023999999E-2</v>
      </c>
      <c r="G830" s="22"/>
      <c r="H830" s="22"/>
      <c r="I830" s="22"/>
      <c r="J830" s="22">
        <v>3</v>
      </c>
      <c r="K830" t="s">
        <v>612</v>
      </c>
      <c r="L830" t="s">
        <v>40</v>
      </c>
      <c r="M830">
        <v>0.22710574191289901</v>
      </c>
      <c r="N830" t="s">
        <v>2731</v>
      </c>
    </row>
    <row r="831" spans="1:14">
      <c r="A831" t="s">
        <v>3342</v>
      </c>
      <c r="B831" t="s">
        <v>834</v>
      </c>
      <c r="C831" t="s">
        <v>547</v>
      </c>
      <c r="D831" s="1">
        <v>1107.11734238945</v>
      </c>
      <c r="E831">
        <v>8.5</v>
      </c>
      <c r="F831" s="22"/>
      <c r="G831" s="22">
        <v>70.927287120000003</v>
      </c>
      <c r="H831" s="22"/>
      <c r="I831" s="22"/>
      <c r="J831" s="22">
        <v>3</v>
      </c>
      <c r="K831" t="s">
        <v>612</v>
      </c>
      <c r="N831" t="s">
        <v>2731</v>
      </c>
    </row>
    <row r="832" spans="1:14">
      <c r="A832" t="s">
        <v>3342</v>
      </c>
      <c r="B832" t="s">
        <v>834</v>
      </c>
      <c r="C832" t="s">
        <v>549</v>
      </c>
      <c r="D832" s="1">
        <v>1212.4371594596901</v>
      </c>
      <c r="E832">
        <v>8.5</v>
      </c>
      <c r="F832" s="22"/>
      <c r="G832" s="22"/>
      <c r="H832" s="22">
        <v>70.927287120000003</v>
      </c>
      <c r="I832" s="22"/>
      <c r="J832" s="22">
        <v>3</v>
      </c>
      <c r="K832" t="s">
        <v>612</v>
      </c>
      <c r="N832" t="s">
        <v>2731</v>
      </c>
    </row>
    <row r="833" spans="1:14">
      <c r="A833" t="s">
        <v>3342</v>
      </c>
      <c r="B833" t="s">
        <v>838</v>
      </c>
      <c r="C833" t="s">
        <v>3332</v>
      </c>
      <c r="D833" s="1">
        <v>2401.1022806999999</v>
      </c>
      <c r="E833">
        <v>9.5</v>
      </c>
      <c r="F833" s="22"/>
      <c r="G833" s="22"/>
      <c r="H833" s="22"/>
      <c r="I833" s="22">
        <v>117.89265648</v>
      </c>
      <c r="J833" s="22">
        <v>3</v>
      </c>
      <c r="K833" t="s">
        <v>612</v>
      </c>
      <c r="N833" t="s">
        <v>2731</v>
      </c>
    </row>
    <row r="834" spans="1:14">
      <c r="A834" t="s">
        <v>3342</v>
      </c>
      <c r="B834" t="s">
        <v>838</v>
      </c>
      <c r="C834" t="s">
        <v>547</v>
      </c>
      <c r="D834" s="1">
        <v>2327.133631656</v>
      </c>
      <c r="E834">
        <v>9.5</v>
      </c>
      <c r="F834" s="22"/>
      <c r="G834" s="22">
        <v>117.89265648</v>
      </c>
      <c r="H834" s="22"/>
      <c r="I834" s="22"/>
      <c r="J834" s="22">
        <v>3</v>
      </c>
      <c r="K834" t="s">
        <v>612</v>
      </c>
      <c r="N834" t="s">
        <v>2731</v>
      </c>
    </row>
    <row r="835" spans="1:14">
      <c r="A835" t="s">
        <v>3342</v>
      </c>
      <c r="B835" t="s">
        <v>838</v>
      </c>
      <c r="C835" t="s">
        <v>549</v>
      </c>
      <c r="D835" s="1">
        <v>2401.1022806999999</v>
      </c>
      <c r="E835">
        <v>9.5</v>
      </c>
      <c r="F835" s="22"/>
      <c r="G835" s="22"/>
      <c r="H835" s="22">
        <v>117.89265648</v>
      </c>
      <c r="I835" s="22"/>
      <c r="J835" s="22">
        <v>3</v>
      </c>
      <c r="K835" t="s">
        <v>612</v>
      </c>
      <c r="N835" t="s">
        <v>2731</v>
      </c>
    </row>
    <row r="836" spans="1:14">
      <c r="A836" t="s">
        <v>3342</v>
      </c>
      <c r="B836" t="s">
        <v>844</v>
      </c>
      <c r="C836" t="s">
        <v>3332</v>
      </c>
      <c r="D836" s="1">
        <v>1176.9374857927201</v>
      </c>
      <c r="E836">
        <v>12.5</v>
      </c>
      <c r="F836" s="22"/>
      <c r="G836" s="22"/>
      <c r="H836" s="22"/>
      <c r="I836" s="22">
        <v>85.903466879999996</v>
      </c>
      <c r="J836" s="22">
        <v>3</v>
      </c>
      <c r="K836" t="s">
        <v>612</v>
      </c>
      <c r="N836" t="s">
        <v>2731</v>
      </c>
    </row>
    <row r="837" spans="1:14">
      <c r="A837" t="s">
        <v>3342</v>
      </c>
      <c r="B837" t="s">
        <v>844</v>
      </c>
      <c r="C837" t="s">
        <v>547</v>
      </c>
      <c r="D837" s="1">
        <v>1156.6776853440001</v>
      </c>
      <c r="E837">
        <v>12.5</v>
      </c>
      <c r="F837" s="22"/>
      <c r="G837" s="22">
        <v>85.903466879999996</v>
      </c>
      <c r="H837" s="22"/>
      <c r="I837" s="22"/>
      <c r="J837" s="22">
        <v>3</v>
      </c>
      <c r="K837" t="s">
        <v>612</v>
      </c>
      <c r="N837" t="s">
        <v>2731</v>
      </c>
    </row>
    <row r="838" spans="1:14">
      <c r="A838" t="s">
        <v>3342</v>
      </c>
      <c r="B838" t="s">
        <v>844</v>
      </c>
      <c r="C838" t="s">
        <v>549</v>
      </c>
      <c r="D838" s="1">
        <v>1176.9374857927201</v>
      </c>
      <c r="E838">
        <v>12.5</v>
      </c>
      <c r="F838" s="22"/>
      <c r="G838" s="22"/>
      <c r="H838" s="22">
        <v>85.903466879999996</v>
      </c>
      <c r="I838" s="22"/>
      <c r="J838" s="22">
        <v>3</v>
      </c>
      <c r="K838" t="s">
        <v>612</v>
      </c>
      <c r="N838" t="s">
        <v>2731</v>
      </c>
    </row>
    <row r="839" spans="1:14">
      <c r="A839" t="s">
        <v>3342</v>
      </c>
      <c r="B839" t="s">
        <v>845</v>
      </c>
      <c r="C839" t="s">
        <v>3332</v>
      </c>
      <c r="D839" s="1">
        <v>1086.1092504864</v>
      </c>
      <c r="E839">
        <v>13.5</v>
      </c>
      <c r="F839" s="22"/>
      <c r="G839" s="22"/>
      <c r="H839" s="22"/>
      <c r="I839" s="22">
        <v>79.912987439999995</v>
      </c>
      <c r="J839" s="22">
        <v>3</v>
      </c>
      <c r="K839" t="s">
        <v>612</v>
      </c>
      <c r="N839" t="s">
        <v>2731</v>
      </c>
    </row>
    <row r="840" spans="1:14">
      <c r="A840" t="s">
        <v>3342</v>
      </c>
      <c r="B840" t="s">
        <v>845</v>
      </c>
      <c r="C840" t="s">
        <v>547</v>
      </c>
      <c r="D840" s="1">
        <v>1074.2546899199999</v>
      </c>
      <c r="E840">
        <v>13.5</v>
      </c>
      <c r="F840" s="22"/>
      <c r="G840" s="22">
        <v>79.912987439999995</v>
      </c>
      <c r="H840" s="22"/>
      <c r="I840" s="22"/>
      <c r="J840" s="22">
        <v>3</v>
      </c>
      <c r="K840" t="s">
        <v>612</v>
      </c>
      <c r="N840" t="s">
        <v>2731</v>
      </c>
    </row>
    <row r="841" spans="1:14">
      <c r="A841" t="s">
        <v>3342</v>
      </c>
      <c r="B841" t="s">
        <v>845</v>
      </c>
      <c r="C841" t="s">
        <v>549</v>
      </c>
      <c r="D841" s="1">
        <v>1086.1092504864</v>
      </c>
      <c r="E841">
        <v>13.5</v>
      </c>
      <c r="F841" s="22"/>
      <c r="G841" s="22"/>
      <c r="H841" s="22">
        <v>79.912987439999995</v>
      </c>
      <c r="I841" s="22"/>
      <c r="J841" s="22">
        <v>3</v>
      </c>
      <c r="K841" t="s">
        <v>612</v>
      </c>
      <c r="N841" t="s">
        <v>2731</v>
      </c>
    </row>
    <row r="842" spans="1:14">
      <c r="A842" t="s">
        <v>3342</v>
      </c>
      <c r="B842" t="s">
        <v>848</v>
      </c>
      <c r="C842" t="s">
        <v>3332</v>
      </c>
      <c r="D842" s="1">
        <v>2032.0287437101399</v>
      </c>
      <c r="E842">
        <v>16</v>
      </c>
      <c r="F842" s="22"/>
      <c r="G842" s="22"/>
      <c r="H842" s="22"/>
      <c r="I842" s="22">
        <v>63.175606799999997</v>
      </c>
      <c r="J842" s="22">
        <v>3</v>
      </c>
      <c r="K842" t="s">
        <v>612</v>
      </c>
      <c r="N842" t="s">
        <v>2731</v>
      </c>
    </row>
    <row r="843" spans="1:14">
      <c r="A843" t="s">
        <v>3342</v>
      </c>
      <c r="B843" t="s">
        <v>848</v>
      </c>
      <c r="C843" t="s">
        <v>547</v>
      </c>
      <c r="D843" s="1">
        <v>1764.7910582832001</v>
      </c>
      <c r="E843">
        <v>16</v>
      </c>
      <c r="F843" s="22"/>
      <c r="G843" s="22">
        <v>63.175606799999997</v>
      </c>
      <c r="H843" s="22"/>
      <c r="I843" s="22"/>
      <c r="J843" s="22">
        <v>3</v>
      </c>
      <c r="K843" t="s">
        <v>612</v>
      </c>
      <c r="N843" t="s">
        <v>2731</v>
      </c>
    </row>
    <row r="844" spans="1:14">
      <c r="A844" t="s">
        <v>3342</v>
      </c>
      <c r="B844" t="s">
        <v>848</v>
      </c>
      <c r="C844" t="s">
        <v>549</v>
      </c>
      <c r="D844" s="1">
        <v>2032.0287437101399</v>
      </c>
      <c r="E844">
        <v>16</v>
      </c>
      <c r="F844" s="22"/>
      <c r="G844" s="22"/>
      <c r="H844" s="22">
        <v>63.175606799999997</v>
      </c>
      <c r="I844" s="22"/>
      <c r="J844" s="22">
        <v>3</v>
      </c>
      <c r="K844" t="s">
        <v>612</v>
      </c>
      <c r="N844" t="s">
        <v>2731</v>
      </c>
    </row>
    <row r="845" spans="1:14">
      <c r="A845" t="s">
        <v>3342</v>
      </c>
      <c r="B845" t="s">
        <v>822</v>
      </c>
      <c r="C845" t="s">
        <v>3332</v>
      </c>
      <c r="D845" s="1">
        <v>1222.4927639733601</v>
      </c>
      <c r="E845">
        <v>5.5</v>
      </c>
      <c r="F845" s="22"/>
      <c r="G845" s="22"/>
      <c r="H845" s="22"/>
      <c r="I845" s="22">
        <v>60.324135120000001</v>
      </c>
      <c r="J845" s="22">
        <v>3</v>
      </c>
      <c r="K845" t="s">
        <v>614</v>
      </c>
      <c r="N845" t="s">
        <v>2711</v>
      </c>
    </row>
    <row r="846" spans="1:14">
      <c r="A846" t="s">
        <v>3342</v>
      </c>
      <c r="B846" t="s">
        <v>822</v>
      </c>
      <c r="C846" t="s">
        <v>547</v>
      </c>
      <c r="D846" s="1">
        <v>934.2105111912</v>
      </c>
      <c r="E846">
        <v>5.5</v>
      </c>
      <c r="F846" s="22"/>
      <c r="G846" s="22">
        <v>60.324135120000001</v>
      </c>
      <c r="H846" s="22"/>
      <c r="I846" s="22"/>
      <c r="J846" s="22">
        <v>3</v>
      </c>
      <c r="K846" t="s">
        <v>614</v>
      </c>
      <c r="N846" t="s">
        <v>2711</v>
      </c>
    </row>
    <row r="847" spans="1:14">
      <c r="A847" t="s">
        <v>3342</v>
      </c>
      <c r="B847" t="s">
        <v>822</v>
      </c>
      <c r="C847" t="s">
        <v>549</v>
      </c>
      <c r="D847" s="1">
        <v>1222.4927639733601</v>
      </c>
      <c r="E847">
        <v>5.5</v>
      </c>
      <c r="F847" s="22"/>
      <c r="G847" s="22"/>
      <c r="H847" s="22">
        <v>60.324135120000001</v>
      </c>
      <c r="I847" s="22"/>
      <c r="J847" s="22">
        <v>3</v>
      </c>
      <c r="K847" t="s">
        <v>614</v>
      </c>
      <c r="N847" t="s">
        <v>2711</v>
      </c>
    </row>
    <row r="848" spans="1:14">
      <c r="A848" t="s">
        <v>3342</v>
      </c>
      <c r="B848" t="s">
        <v>827</v>
      </c>
      <c r="C848" t="s">
        <v>3332</v>
      </c>
      <c r="D848" s="1">
        <v>1686.5866186708799</v>
      </c>
      <c r="E848">
        <v>6.5</v>
      </c>
      <c r="F848" s="22"/>
      <c r="G848" s="22"/>
      <c r="H848" s="22"/>
      <c r="I848" s="22">
        <v>82.806396960000001</v>
      </c>
      <c r="J848" s="22">
        <v>3</v>
      </c>
      <c r="K848" t="s">
        <v>614</v>
      </c>
      <c r="N848" t="s">
        <v>2711</v>
      </c>
    </row>
    <row r="849" spans="1:14">
      <c r="A849" t="s">
        <v>3342</v>
      </c>
      <c r="B849" t="s">
        <v>827</v>
      </c>
      <c r="C849" t="s">
        <v>547</v>
      </c>
      <c r="D849" s="1">
        <v>1434.09750021168</v>
      </c>
      <c r="E849">
        <v>6.5</v>
      </c>
      <c r="F849" s="22"/>
      <c r="G849" s="22">
        <v>82.806396960000001</v>
      </c>
      <c r="H849" s="22"/>
      <c r="I849" s="22"/>
      <c r="J849" s="22">
        <v>3</v>
      </c>
      <c r="K849" t="s">
        <v>614</v>
      </c>
      <c r="N849" t="s">
        <v>2711</v>
      </c>
    </row>
    <row r="850" spans="1:14">
      <c r="A850" t="s">
        <v>3342</v>
      </c>
      <c r="B850" t="s">
        <v>827</v>
      </c>
      <c r="C850" t="s">
        <v>549</v>
      </c>
      <c r="D850" s="1">
        <v>1686.5866186708799</v>
      </c>
      <c r="E850">
        <v>6.5</v>
      </c>
      <c r="F850" s="22"/>
      <c r="G850" s="22"/>
      <c r="H850" s="22">
        <v>82.806396960000001</v>
      </c>
      <c r="I850" s="22"/>
      <c r="J850" s="22">
        <v>3</v>
      </c>
      <c r="K850" t="s">
        <v>614</v>
      </c>
      <c r="N850" t="s">
        <v>2711</v>
      </c>
    </row>
    <row r="851" spans="1:14">
      <c r="A851" t="s">
        <v>3342</v>
      </c>
      <c r="B851" t="s">
        <v>831</v>
      </c>
      <c r="C851" t="s">
        <v>3332</v>
      </c>
      <c r="D851" s="1">
        <v>2429.0448504760798</v>
      </c>
      <c r="E851">
        <v>7.5</v>
      </c>
      <c r="F851" s="22"/>
      <c r="G851" s="22"/>
      <c r="H851" s="22"/>
      <c r="I851" s="22">
        <v>120.37030488000001</v>
      </c>
      <c r="J851" s="22">
        <v>3</v>
      </c>
      <c r="K851" t="s">
        <v>614</v>
      </c>
      <c r="N851" t="s">
        <v>2711</v>
      </c>
    </row>
    <row r="852" spans="1:14">
      <c r="A852" t="s">
        <v>3342</v>
      </c>
      <c r="B852" t="s">
        <v>831</v>
      </c>
      <c r="C852" t="s">
        <v>547</v>
      </c>
      <c r="D852" s="1">
        <v>2396.1379466911199</v>
      </c>
      <c r="E852">
        <v>7.5</v>
      </c>
      <c r="F852" s="22"/>
      <c r="G852" s="22">
        <v>120.37030488000001</v>
      </c>
      <c r="H852" s="22"/>
      <c r="I852" s="22"/>
      <c r="J852" s="22">
        <v>3</v>
      </c>
      <c r="K852" t="s">
        <v>614</v>
      </c>
      <c r="N852" t="s">
        <v>2711</v>
      </c>
    </row>
    <row r="853" spans="1:14">
      <c r="A853" t="s">
        <v>3342</v>
      </c>
      <c r="B853" t="s">
        <v>831</v>
      </c>
      <c r="C853" t="s">
        <v>549</v>
      </c>
      <c r="D853" s="1">
        <v>2429.0448504760798</v>
      </c>
      <c r="E853">
        <v>7.5</v>
      </c>
      <c r="F853" s="22"/>
      <c r="G853" s="22"/>
      <c r="H853" s="22">
        <v>120.37030488000001</v>
      </c>
      <c r="I853" s="22"/>
      <c r="J853" s="22">
        <v>3</v>
      </c>
      <c r="K853" t="s">
        <v>614</v>
      </c>
      <c r="N853" t="s">
        <v>2711</v>
      </c>
    </row>
    <row r="854" spans="1:14">
      <c r="A854" t="s">
        <v>3342</v>
      </c>
      <c r="B854" t="s">
        <v>835</v>
      </c>
      <c r="C854" t="s">
        <v>3332</v>
      </c>
      <c r="D854" s="1">
        <v>1544.5511617416</v>
      </c>
      <c r="E854">
        <v>8.5</v>
      </c>
      <c r="F854" s="22"/>
      <c r="G854" s="22"/>
      <c r="H854" s="22"/>
      <c r="I854" s="22">
        <v>75.899389200000002</v>
      </c>
      <c r="J854" s="22">
        <v>3</v>
      </c>
      <c r="K854" t="s">
        <v>614</v>
      </c>
      <c r="N854" t="s">
        <v>2711</v>
      </c>
    </row>
    <row r="855" spans="1:14">
      <c r="A855" t="s">
        <v>3342</v>
      </c>
      <c r="B855" t="s">
        <v>835</v>
      </c>
      <c r="C855" t="s">
        <v>547</v>
      </c>
      <c r="D855" s="1">
        <v>1540.3584248688001</v>
      </c>
      <c r="E855">
        <v>8.5</v>
      </c>
      <c r="F855" s="22"/>
      <c r="G855" s="22">
        <v>75.899389200000002</v>
      </c>
      <c r="H855" s="22"/>
      <c r="I855" s="22"/>
      <c r="J855" s="22">
        <v>3</v>
      </c>
      <c r="K855" t="s">
        <v>614</v>
      </c>
      <c r="N855" t="s">
        <v>2711</v>
      </c>
    </row>
    <row r="856" spans="1:14">
      <c r="A856" t="s">
        <v>3342</v>
      </c>
      <c r="B856" t="s">
        <v>835</v>
      </c>
      <c r="C856" t="s">
        <v>549</v>
      </c>
      <c r="D856" s="1">
        <v>1544.5511617416</v>
      </c>
      <c r="E856">
        <v>8.5</v>
      </c>
      <c r="F856" s="22"/>
      <c r="G856" s="22"/>
      <c r="H856" s="22">
        <v>75.899389200000002</v>
      </c>
      <c r="I856" s="22"/>
      <c r="J856" s="22">
        <v>3</v>
      </c>
      <c r="K856" t="s">
        <v>614</v>
      </c>
      <c r="N856" t="s">
        <v>2711</v>
      </c>
    </row>
    <row r="857" spans="1:14">
      <c r="A857" t="s">
        <v>3343</v>
      </c>
      <c r="B857" t="s">
        <v>850</v>
      </c>
      <c r="C857" t="s">
        <v>3332</v>
      </c>
      <c r="D857" s="1">
        <v>1415.78818721568</v>
      </c>
      <c r="E857">
        <v>1.5</v>
      </c>
      <c r="F857" s="22"/>
      <c r="G857" s="22"/>
      <c r="H857" s="22"/>
      <c r="I857" s="22">
        <v>52.656933359999996</v>
      </c>
      <c r="J857" s="22">
        <v>3</v>
      </c>
      <c r="K857" t="s">
        <v>617</v>
      </c>
      <c r="N857" t="s">
        <v>2712</v>
      </c>
    </row>
    <row r="858" spans="1:14">
      <c r="A858" t="s">
        <v>3343</v>
      </c>
      <c r="B858" t="s">
        <v>850</v>
      </c>
      <c r="C858" t="s">
        <v>542</v>
      </c>
      <c r="D858" s="1">
        <v>748.57511954400002</v>
      </c>
      <c r="E858">
        <v>1.5</v>
      </c>
      <c r="F858" s="22">
        <v>52.656933359999996</v>
      </c>
      <c r="G858" s="22"/>
      <c r="H858" s="22"/>
      <c r="I858" s="22"/>
      <c r="J858" s="22">
        <v>3</v>
      </c>
      <c r="K858" t="s">
        <v>617</v>
      </c>
      <c r="L858" t="s">
        <v>40</v>
      </c>
      <c r="M858">
        <v>0.102883999087094</v>
      </c>
      <c r="N858" t="s">
        <v>2712</v>
      </c>
    </row>
    <row r="859" spans="1:14">
      <c r="A859" t="s">
        <v>3343</v>
      </c>
      <c r="B859" t="s">
        <v>850</v>
      </c>
      <c r="C859" t="s">
        <v>547</v>
      </c>
      <c r="D859" s="1">
        <v>1408.1629053223201</v>
      </c>
      <c r="E859">
        <v>1.5</v>
      </c>
      <c r="F859" s="22"/>
      <c r="G859" s="22">
        <v>52.656933359999996</v>
      </c>
      <c r="H859" s="22"/>
      <c r="I859" s="22"/>
      <c r="J859" s="22">
        <v>3</v>
      </c>
      <c r="K859" t="s">
        <v>617</v>
      </c>
      <c r="N859" t="s">
        <v>2712</v>
      </c>
    </row>
    <row r="860" spans="1:14">
      <c r="A860" t="s">
        <v>3343</v>
      </c>
      <c r="B860" t="s">
        <v>850</v>
      </c>
      <c r="C860" t="s">
        <v>549</v>
      </c>
      <c r="D860" s="1">
        <v>1415.59709091024</v>
      </c>
      <c r="E860">
        <v>1.5</v>
      </c>
      <c r="F860" s="22"/>
      <c r="G860" s="22"/>
      <c r="H860" s="22">
        <v>52.656933359999996</v>
      </c>
      <c r="I860" s="22"/>
      <c r="J860" s="22">
        <v>3</v>
      </c>
      <c r="K860" t="s">
        <v>617</v>
      </c>
      <c r="N860" t="s">
        <v>2712</v>
      </c>
    </row>
    <row r="861" spans="1:14">
      <c r="A861" t="s">
        <v>3343</v>
      </c>
      <c r="B861" t="s">
        <v>851</v>
      </c>
      <c r="C861" t="s">
        <v>3332</v>
      </c>
      <c r="D861" s="1">
        <v>828.79781284559999</v>
      </c>
      <c r="E861">
        <v>1.5</v>
      </c>
      <c r="F861" s="22"/>
      <c r="G861" s="22"/>
      <c r="H861" s="22"/>
      <c r="I861" s="22">
        <v>18.043324223999999</v>
      </c>
      <c r="J861" s="22">
        <v>3</v>
      </c>
      <c r="K861" t="s">
        <v>619</v>
      </c>
      <c r="N861" t="s">
        <v>2713</v>
      </c>
    </row>
    <row r="862" spans="1:14">
      <c r="A862" t="s">
        <v>3343</v>
      </c>
      <c r="B862" t="s">
        <v>851</v>
      </c>
      <c r="C862" t="s">
        <v>542</v>
      </c>
      <c r="D862" s="1">
        <v>302.22568075200002</v>
      </c>
      <c r="E862">
        <v>1.5</v>
      </c>
      <c r="F862" s="22">
        <v>18.043324223999999</v>
      </c>
      <c r="G862" s="22"/>
      <c r="H862" s="22"/>
      <c r="I862" s="22"/>
      <c r="J862" s="22">
        <v>3</v>
      </c>
      <c r="K862" t="s">
        <v>619</v>
      </c>
      <c r="M862">
        <v>0</v>
      </c>
      <c r="N862" t="s">
        <v>2713</v>
      </c>
    </row>
    <row r="863" spans="1:14">
      <c r="A863" t="s">
        <v>3343</v>
      </c>
      <c r="B863" t="s">
        <v>851</v>
      </c>
      <c r="C863" t="s">
        <v>547</v>
      </c>
      <c r="D863" s="1">
        <v>740.96840171999997</v>
      </c>
      <c r="E863">
        <v>1.5</v>
      </c>
      <c r="F863" s="22"/>
      <c r="G863" s="22">
        <v>18.043324223999999</v>
      </c>
      <c r="H863" s="22"/>
      <c r="I863" s="22"/>
      <c r="J863" s="22">
        <v>3</v>
      </c>
      <c r="K863" t="s">
        <v>619</v>
      </c>
      <c r="N863" t="s">
        <v>2713</v>
      </c>
    </row>
    <row r="864" spans="1:14">
      <c r="A864" t="s">
        <v>3343</v>
      </c>
      <c r="B864" t="s">
        <v>851</v>
      </c>
      <c r="C864" t="s">
        <v>549</v>
      </c>
      <c r="D864" s="1">
        <v>826.71192792720001</v>
      </c>
      <c r="E864">
        <v>1.5</v>
      </c>
      <c r="F864" s="22"/>
      <c r="G864" s="22"/>
      <c r="H864" s="22">
        <v>18.043324223999999</v>
      </c>
      <c r="I864" s="22"/>
      <c r="J864" s="22">
        <v>3</v>
      </c>
      <c r="K864" t="s">
        <v>619</v>
      </c>
      <c r="N864" t="s">
        <v>2713</v>
      </c>
    </row>
    <row r="865" spans="1:14">
      <c r="A865" t="s">
        <v>3343</v>
      </c>
      <c r="B865" t="s">
        <v>859</v>
      </c>
      <c r="C865" t="s">
        <v>3332</v>
      </c>
      <c r="D865" s="1">
        <v>684.95082593567997</v>
      </c>
      <c r="E865">
        <v>5.5</v>
      </c>
      <c r="F865" s="22"/>
      <c r="G865" s="22"/>
      <c r="H865" s="22"/>
      <c r="I865" s="22">
        <v>45.5935536</v>
      </c>
      <c r="J865" s="22">
        <v>3</v>
      </c>
      <c r="K865" t="s">
        <v>619</v>
      </c>
      <c r="N865" t="s">
        <v>2713</v>
      </c>
    </row>
    <row r="866" spans="1:14">
      <c r="A866" t="s">
        <v>3343</v>
      </c>
      <c r="B866" t="s">
        <v>859</v>
      </c>
      <c r="C866" t="s">
        <v>547</v>
      </c>
      <c r="D866" s="1">
        <v>684.74475341280004</v>
      </c>
      <c r="E866">
        <v>5.5</v>
      </c>
      <c r="F866" s="22"/>
      <c r="G866" s="22">
        <v>45.5935536</v>
      </c>
      <c r="H866" s="22"/>
      <c r="I866" s="22"/>
      <c r="J866" s="22">
        <v>3</v>
      </c>
      <c r="K866" t="s">
        <v>619</v>
      </c>
      <c r="N866" t="s">
        <v>2713</v>
      </c>
    </row>
    <row r="867" spans="1:14">
      <c r="A867" t="s">
        <v>3343</v>
      </c>
      <c r="B867" t="s">
        <v>859</v>
      </c>
      <c r="C867" t="s">
        <v>549</v>
      </c>
      <c r="D867" s="1">
        <v>684.95082593567997</v>
      </c>
      <c r="E867">
        <v>5.5</v>
      </c>
      <c r="F867" s="22"/>
      <c r="G867" s="22"/>
      <c r="H867" s="22">
        <v>45.5935536</v>
      </c>
      <c r="I867" s="22"/>
      <c r="J867" s="22">
        <v>3</v>
      </c>
      <c r="K867" t="s">
        <v>619</v>
      </c>
      <c r="N867" t="s">
        <v>2713</v>
      </c>
    </row>
    <row r="868" spans="1:14">
      <c r="A868" t="s">
        <v>3343</v>
      </c>
      <c r="B868" t="s">
        <v>862</v>
      </c>
      <c r="C868" t="s">
        <v>3332</v>
      </c>
      <c r="D868" s="1">
        <v>696.61611511440003</v>
      </c>
      <c r="E868">
        <v>6.5</v>
      </c>
      <c r="F868" s="22"/>
      <c r="G868" s="22"/>
      <c r="H868" s="22"/>
      <c r="I868" s="22">
        <v>33.684469319999998</v>
      </c>
      <c r="J868" s="22">
        <v>3</v>
      </c>
      <c r="K868" t="s">
        <v>619</v>
      </c>
      <c r="N868" t="s">
        <v>2713</v>
      </c>
    </row>
    <row r="869" spans="1:14">
      <c r="A869" t="s">
        <v>3343</v>
      </c>
      <c r="B869" t="s">
        <v>862</v>
      </c>
      <c r="C869" t="s">
        <v>547</v>
      </c>
      <c r="D869" s="1">
        <v>501.9087510192</v>
      </c>
      <c r="E869">
        <v>6.5</v>
      </c>
      <c r="F869" s="22"/>
      <c r="G869" s="22">
        <v>33.684469319999998</v>
      </c>
      <c r="H869" s="22"/>
      <c r="I869" s="22"/>
      <c r="J869" s="22">
        <v>3</v>
      </c>
      <c r="K869" t="s">
        <v>619</v>
      </c>
      <c r="N869" t="s">
        <v>2713</v>
      </c>
    </row>
    <row r="870" spans="1:14">
      <c r="A870" t="s">
        <v>3343</v>
      </c>
      <c r="B870" t="s">
        <v>862</v>
      </c>
      <c r="C870" t="s">
        <v>549</v>
      </c>
      <c r="D870" s="1">
        <v>695.10471718559995</v>
      </c>
      <c r="E870">
        <v>6.5</v>
      </c>
      <c r="F870" s="22"/>
      <c r="G870" s="22"/>
      <c r="H870" s="22">
        <v>33.684469319999998</v>
      </c>
      <c r="I870" s="22"/>
      <c r="J870" s="22">
        <v>3</v>
      </c>
      <c r="K870" t="s">
        <v>619</v>
      </c>
      <c r="N870" t="s">
        <v>2713</v>
      </c>
    </row>
    <row r="871" spans="1:14">
      <c r="A871" t="s">
        <v>3344</v>
      </c>
      <c r="B871" t="s">
        <v>878</v>
      </c>
      <c r="C871" t="s">
        <v>3332</v>
      </c>
      <c r="D871" s="1">
        <v>17959.2245963112</v>
      </c>
      <c r="E871">
        <v>1.5</v>
      </c>
      <c r="F871" s="22"/>
      <c r="G871" s="22"/>
      <c r="H871" s="22"/>
      <c r="I871" s="22">
        <v>1050.6544248</v>
      </c>
      <c r="J871" s="22">
        <v>3</v>
      </c>
      <c r="K871" t="s">
        <v>624</v>
      </c>
      <c r="N871" t="s">
        <v>2716</v>
      </c>
    </row>
    <row r="872" spans="1:14">
      <c r="A872" t="s">
        <v>3344</v>
      </c>
      <c r="B872" t="s">
        <v>878</v>
      </c>
      <c r="C872" t="s">
        <v>542</v>
      </c>
      <c r="D872" s="1">
        <v>13224.2809416</v>
      </c>
      <c r="E872">
        <v>1.5</v>
      </c>
      <c r="F872" s="22">
        <v>1050.6544248</v>
      </c>
      <c r="G872" s="22"/>
      <c r="H872" s="22"/>
      <c r="I872" s="22"/>
      <c r="J872" s="22">
        <v>3</v>
      </c>
      <c r="K872" t="s">
        <v>624</v>
      </c>
      <c r="L872" t="s">
        <v>40</v>
      </c>
      <c r="M872">
        <v>1.9572968392471302E-2</v>
      </c>
      <c r="N872" t="s">
        <v>2716</v>
      </c>
    </row>
    <row r="873" spans="1:14">
      <c r="A873" t="s">
        <v>3344</v>
      </c>
      <c r="B873" t="s">
        <v>878</v>
      </c>
      <c r="C873" t="s">
        <v>547</v>
      </c>
      <c r="D873" s="1">
        <v>17931.903816657599</v>
      </c>
      <c r="E873">
        <v>1.5</v>
      </c>
      <c r="F873" s="22"/>
      <c r="G873" s="22">
        <v>1050.6544248</v>
      </c>
      <c r="H873" s="22"/>
      <c r="I873" s="22"/>
      <c r="J873" s="22">
        <v>3</v>
      </c>
      <c r="K873" t="s">
        <v>624</v>
      </c>
      <c r="N873" t="s">
        <v>2716</v>
      </c>
    </row>
    <row r="874" spans="1:14">
      <c r="A874" t="s">
        <v>3344</v>
      </c>
      <c r="B874" t="s">
        <v>878</v>
      </c>
      <c r="C874" t="s">
        <v>549</v>
      </c>
      <c r="D874" s="1">
        <v>17958.493757668799</v>
      </c>
      <c r="E874">
        <v>1.5</v>
      </c>
      <c r="F874" s="22"/>
      <c r="G874" s="22"/>
      <c r="H874" s="22">
        <v>1050.6544248</v>
      </c>
      <c r="I874" s="22"/>
      <c r="J874" s="22">
        <v>3</v>
      </c>
      <c r="K874" t="s">
        <v>624</v>
      </c>
      <c r="N874" t="s">
        <v>2716</v>
      </c>
    </row>
    <row r="875" spans="1:14">
      <c r="A875" t="s">
        <v>3344</v>
      </c>
      <c r="B875" t="s">
        <v>885</v>
      </c>
      <c r="C875" t="s">
        <v>3332</v>
      </c>
      <c r="D875" s="1">
        <v>14797.625468640001</v>
      </c>
      <c r="E875">
        <v>2.5</v>
      </c>
      <c r="F875" s="22"/>
      <c r="G875" s="22"/>
      <c r="H875" s="22"/>
      <c r="I875" s="22">
        <v>433.7065968</v>
      </c>
      <c r="J875" s="22">
        <v>3</v>
      </c>
      <c r="K875" t="s">
        <v>624</v>
      </c>
      <c r="N875" t="s">
        <v>2716</v>
      </c>
    </row>
    <row r="876" spans="1:14">
      <c r="A876" t="s">
        <v>3344</v>
      </c>
      <c r="B876" t="s">
        <v>885</v>
      </c>
      <c r="C876" t="s">
        <v>542</v>
      </c>
      <c r="D876" s="1">
        <v>5506.61673144</v>
      </c>
      <c r="E876">
        <v>2.5</v>
      </c>
      <c r="F876" s="22">
        <v>433.7065968</v>
      </c>
      <c r="G876" s="22"/>
      <c r="H876" s="22"/>
      <c r="I876" s="22"/>
      <c r="J876" s="22">
        <v>3</v>
      </c>
      <c r="K876" t="s">
        <v>624</v>
      </c>
      <c r="L876" t="s">
        <v>40</v>
      </c>
      <c r="M876">
        <v>1.9572968392471302E-2</v>
      </c>
      <c r="N876" t="s">
        <v>2716</v>
      </c>
    </row>
    <row r="877" spans="1:14">
      <c r="A877" t="s">
        <v>3344</v>
      </c>
      <c r="B877" t="s">
        <v>885</v>
      </c>
      <c r="C877" t="s">
        <v>547</v>
      </c>
      <c r="D877" s="1">
        <v>13871.8710876</v>
      </c>
      <c r="E877">
        <v>2.5</v>
      </c>
      <c r="F877" s="22"/>
      <c r="G877" s="22">
        <v>433.7065968</v>
      </c>
      <c r="H877" s="22"/>
      <c r="I877" s="22"/>
      <c r="J877" s="22">
        <v>3</v>
      </c>
      <c r="K877" t="s">
        <v>624</v>
      </c>
      <c r="N877" t="s">
        <v>2716</v>
      </c>
    </row>
    <row r="878" spans="1:14">
      <c r="A878" t="s">
        <v>3344</v>
      </c>
      <c r="B878" t="s">
        <v>885</v>
      </c>
      <c r="C878" t="s">
        <v>549</v>
      </c>
      <c r="D878" s="1">
        <v>14788.863790992</v>
      </c>
      <c r="E878">
        <v>2.5</v>
      </c>
      <c r="F878" s="22"/>
      <c r="G878" s="22"/>
      <c r="H878" s="22">
        <v>433.7065968</v>
      </c>
      <c r="I878" s="22"/>
      <c r="J878" s="22">
        <v>3</v>
      </c>
      <c r="K878" t="s">
        <v>624</v>
      </c>
      <c r="N878" t="s">
        <v>2716</v>
      </c>
    </row>
    <row r="879" spans="1:14">
      <c r="A879" t="s">
        <v>3344</v>
      </c>
      <c r="B879" t="s">
        <v>895</v>
      </c>
      <c r="C879" t="s">
        <v>3332</v>
      </c>
      <c r="D879" s="1">
        <v>21920.565876904799</v>
      </c>
      <c r="E879">
        <v>3.5</v>
      </c>
      <c r="F879" s="22"/>
      <c r="G879" s="22"/>
      <c r="H879" s="22"/>
      <c r="I879" s="22">
        <v>811.3638168</v>
      </c>
      <c r="J879" s="22">
        <v>3</v>
      </c>
      <c r="K879" t="s">
        <v>624</v>
      </c>
      <c r="N879" t="s">
        <v>2716</v>
      </c>
    </row>
    <row r="880" spans="1:14">
      <c r="A880" t="s">
        <v>3344</v>
      </c>
      <c r="B880" t="s">
        <v>895</v>
      </c>
      <c r="C880" t="s">
        <v>542</v>
      </c>
      <c r="D880" s="1">
        <v>5924.2351740000004</v>
      </c>
      <c r="E880">
        <v>3.5</v>
      </c>
      <c r="F880" s="22">
        <v>811.3638168</v>
      </c>
      <c r="G880" s="22"/>
      <c r="H880" s="22"/>
      <c r="I880" s="22"/>
      <c r="J880" s="22">
        <v>3</v>
      </c>
      <c r="K880" t="s">
        <v>624</v>
      </c>
      <c r="L880" t="s">
        <v>40</v>
      </c>
      <c r="M880">
        <v>1.9572968392471302E-2</v>
      </c>
      <c r="N880" t="s">
        <v>2716</v>
      </c>
    </row>
    <row r="881" spans="1:14">
      <c r="A881" t="s">
        <v>3344</v>
      </c>
      <c r="B881" t="s">
        <v>895</v>
      </c>
      <c r="C881" t="s">
        <v>547</v>
      </c>
      <c r="D881" s="1">
        <v>21767.147875488001</v>
      </c>
      <c r="E881">
        <v>3.5</v>
      </c>
      <c r="F881" s="22"/>
      <c r="G881" s="22">
        <v>811.3638168</v>
      </c>
      <c r="H881" s="22"/>
      <c r="I881" s="22"/>
      <c r="J881" s="22">
        <v>3</v>
      </c>
      <c r="K881" t="s">
        <v>624</v>
      </c>
      <c r="N881" t="s">
        <v>2716</v>
      </c>
    </row>
    <row r="882" spans="1:14">
      <c r="A882" t="s">
        <v>3344</v>
      </c>
      <c r="B882" t="s">
        <v>895</v>
      </c>
      <c r="C882" t="s">
        <v>549</v>
      </c>
      <c r="D882" s="1">
        <v>21917.154897165601</v>
      </c>
      <c r="E882">
        <v>3.5</v>
      </c>
      <c r="F882" s="22"/>
      <c r="G882" s="22"/>
      <c r="H882" s="22">
        <v>811.3638168</v>
      </c>
      <c r="I882" s="22"/>
      <c r="J882" s="22">
        <v>3</v>
      </c>
      <c r="K882" t="s">
        <v>624</v>
      </c>
      <c r="N882" t="s">
        <v>2716</v>
      </c>
    </row>
    <row r="883" spans="1:14">
      <c r="A883" t="s">
        <v>3344</v>
      </c>
      <c r="B883" t="s">
        <v>904</v>
      </c>
      <c r="C883" t="s">
        <v>3332</v>
      </c>
      <c r="D883" s="1">
        <v>37892.570853359997</v>
      </c>
      <c r="E883">
        <v>4.5</v>
      </c>
      <c r="F883" s="22"/>
      <c r="G883" s="22"/>
      <c r="H883" s="22"/>
      <c r="I883" s="22">
        <v>733.87075200000004</v>
      </c>
      <c r="J883" s="22">
        <v>3</v>
      </c>
      <c r="K883" t="s">
        <v>624</v>
      </c>
      <c r="N883" t="s">
        <v>2716</v>
      </c>
    </row>
    <row r="884" spans="1:14">
      <c r="A884" t="s">
        <v>3344</v>
      </c>
      <c r="B884" t="s">
        <v>904</v>
      </c>
      <c r="C884" t="s">
        <v>542</v>
      </c>
      <c r="D884" s="1">
        <v>4037.2711898399998</v>
      </c>
      <c r="E884">
        <v>4.5</v>
      </c>
      <c r="F884" s="22">
        <v>300.03800256</v>
      </c>
      <c r="G884" s="22"/>
      <c r="H884" s="22"/>
      <c r="I884" s="22"/>
      <c r="J884" s="22">
        <v>3</v>
      </c>
      <c r="K884" t="s">
        <v>624</v>
      </c>
      <c r="L884" t="s">
        <v>40</v>
      </c>
      <c r="M884">
        <v>1.9572968392471302E-2</v>
      </c>
      <c r="N884" t="s">
        <v>2716</v>
      </c>
    </row>
    <row r="885" spans="1:14">
      <c r="A885" t="s">
        <v>3344</v>
      </c>
      <c r="B885" t="s">
        <v>904</v>
      </c>
      <c r="C885" t="s">
        <v>547</v>
      </c>
      <c r="D885" s="1">
        <v>21151.057094160002</v>
      </c>
      <c r="E885">
        <v>4.5</v>
      </c>
      <c r="F885" s="22"/>
      <c r="G885" s="22">
        <v>733.87075200000004</v>
      </c>
      <c r="H885" s="22"/>
      <c r="I885" s="22"/>
      <c r="J885" s="22">
        <v>3</v>
      </c>
      <c r="K885" t="s">
        <v>624</v>
      </c>
      <c r="N885" t="s">
        <v>2716</v>
      </c>
    </row>
    <row r="886" spans="1:14">
      <c r="A886" t="s">
        <v>3344</v>
      </c>
      <c r="B886" t="s">
        <v>904</v>
      </c>
      <c r="C886" t="s">
        <v>549</v>
      </c>
      <c r="D886" s="1">
        <v>37287.436082159998</v>
      </c>
      <c r="E886">
        <v>4.5</v>
      </c>
      <c r="F886" s="22"/>
      <c r="G886" s="22"/>
      <c r="H886" s="22">
        <v>733.87075200000004</v>
      </c>
      <c r="I886" s="22"/>
      <c r="J886" s="22">
        <v>3</v>
      </c>
      <c r="K886" t="s">
        <v>624</v>
      </c>
      <c r="N886" t="s">
        <v>2716</v>
      </c>
    </row>
    <row r="887" spans="1:14">
      <c r="A887" t="s">
        <v>3344</v>
      </c>
      <c r="B887" t="s">
        <v>913</v>
      </c>
      <c r="C887" t="s">
        <v>3332</v>
      </c>
      <c r="D887" s="1">
        <v>6017.4990460511999</v>
      </c>
      <c r="E887">
        <v>5.5</v>
      </c>
      <c r="F887" s="22"/>
      <c r="G887" s="22"/>
      <c r="H887" s="22"/>
      <c r="I887" s="22">
        <v>187.17558840000001</v>
      </c>
      <c r="J887" s="22">
        <v>3</v>
      </c>
      <c r="K887" t="s">
        <v>624</v>
      </c>
      <c r="N887" t="s">
        <v>2716</v>
      </c>
    </row>
    <row r="888" spans="1:14">
      <c r="A888" t="s">
        <v>3344</v>
      </c>
      <c r="B888" t="s">
        <v>913</v>
      </c>
      <c r="C888" t="s">
        <v>542</v>
      </c>
      <c r="D888" s="1">
        <v>1536.7347520799999</v>
      </c>
      <c r="E888">
        <v>5.5</v>
      </c>
      <c r="F888" s="22">
        <v>187.17558840000001</v>
      </c>
      <c r="G888" s="22"/>
      <c r="H888" s="22"/>
      <c r="I888" s="22"/>
      <c r="J888" s="22">
        <v>3</v>
      </c>
      <c r="K888" t="s">
        <v>624</v>
      </c>
      <c r="L888" t="s">
        <v>40</v>
      </c>
      <c r="M888">
        <v>1.9572968392471302E-2</v>
      </c>
      <c r="N888" t="s">
        <v>2716</v>
      </c>
    </row>
    <row r="889" spans="1:14">
      <c r="A889" t="s">
        <v>3344</v>
      </c>
      <c r="B889" t="s">
        <v>913</v>
      </c>
      <c r="C889" t="s">
        <v>547</v>
      </c>
      <c r="D889" s="1">
        <v>4648.3054470480001</v>
      </c>
      <c r="E889">
        <v>5.5</v>
      </c>
      <c r="F889" s="22"/>
      <c r="G889" s="22">
        <v>187.17558840000001</v>
      </c>
      <c r="H889" s="22"/>
      <c r="I889" s="22"/>
      <c r="J889" s="22">
        <v>3</v>
      </c>
      <c r="K889" t="s">
        <v>624</v>
      </c>
      <c r="N889" t="s">
        <v>2716</v>
      </c>
    </row>
    <row r="890" spans="1:14">
      <c r="A890" t="s">
        <v>3344</v>
      </c>
      <c r="B890" t="s">
        <v>913</v>
      </c>
      <c r="C890" t="s">
        <v>549</v>
      </c>
      <c r="D890" s="1">
        <v>6013.9508847360003</v>
      </c>
      <c r="E890">
        <v>5.5</v>
      </c>
      <c r="F890" s="22"/>
      <c r="G890" s="22"/>
      <c r="H890" s="22">
        <v>187.17558840000001</v>
      </c>
      <c r="I890" s="22"/>
      <c r="J890" s="22">
        <v>3</v>
      </c>
      <c r="K890" t="s">
        <v>624</v>
      </c>
      <c r="N890" t="s">
        <v>2716</v>
      </c>
    </row>
    <row r="891" spans="1:14">
      <c r="A891" t="s">
        <v>3344</v>
      </c>
      <c r="B891" t="s">
        <v>924</v>
      </c>
      <c r="C891" t="s">
        <v>3332</v>
      </c>
      <c r="D891" s="1">
        <v>2289.7776417499199</v>
      </c>
      <c r="E891">
        <v>6.5</v>
      </c>
      <c r="F891" s="22"/>
      <c r="G891" s="22"/>
      <c r="H891" s="22"/>
      <c r="I891" s="22">
        <v>93.028566479999995</v>
      </c>
      <c r="J891" s="22">
        <v>3</v>
      </c>
      <c r="K891" t="s">
        <v>624</v>
      </c>
      <c r="N891" t="s">
        <v>2716</v>
      </c>
    </row>
    <row r="892" spans="1:14">
      <c r="A892" t="s">
        <v>3344</v>
      </c>
      <c r="B892" t="s">
        <v>924</v>
      </c>
      <c r="C892" t="s">
        <v>542</v>
      </c>
      <c r="D892" s="1">
        <v>1217.97894576</v>
      </c>
      <c r="E892">
        <v>6.5</v>
      </c>
      <c r="F892" s="22">
        <v>93.028566479999995</v>
      </c>
      <c r="G892" s="22"/>
      <c r="H892" s="22"/>
      <c r="I892" s="22"/>
      <c r="J892" s="22">
        <v>3</v>
      </c>
      <c r="K892" t="s">
        <v>624</v>
      </c>
      <c r="L892" t="s">
        <v>40</v>
      </c>
      <c r="M892">
        <v>1.9572968392471302E-2</v>
      </c>
      <c r="N892" t="s">
        <v>2716</v>
      </c>
    </row>
    <row r="893" spans="1:14">
      <c r="A893" t="s">
        <v>3344</v>
      </c>
      <c r="B893" t="s">
        <v>924</v>
      </c>
      <c r="C893" t="s">
        <v>547</v>
      </c>
      <c r="D893" s="1">
        <v>2281.4532695908802</v>
      </c>
      <c r="E893">
        <v>6.5</v>
      </c>
      <c r="F893" s="22"/>
      <c r="G893" s="22">
        <v>93.028566479999995</v>
      </c>
      <c r="H893" s="22"/>
      <c r="I893" s="22"/>
      <c r="J893" s="22">
        <v>3</v>
      </c>
      <c r="K893" t="s">
        <v>624</v>
      </c>
      <c r="N893" t="s">
        <v>2716</v>
      </c>
    </row>
    <row r="894" spans="1:14">
      <c r="A894" t="s">
        <v>3344</v>
      </c>
      <c r="B894" t="s">
        <v>924</v>
      </c>
      <c r="C894" t="s">
        <v>549</v>
      </c>
      <c r="D894" s="1">
        <v>2289.2954082115202</v>
      </c>
      <c r="E894">
        <v>6.5</v>
      </c>
      <c r="F894" s="22"/>
      <c r="G894" s="22"/>
      <c r="H894" s="22">
        <v>93.028566479999995</v>
      </c>
      <c r="I894" s="22"/>
      <c r="J894" s="22">
        <v>3</v>
      </c>
      <c r="K894" t="s">
        <v>624</v>
      </c>
      <c r="N894" t="s">
        <v>2716</v>
      </c>
    </row>
    <row r="895" spans="1:14">
      <c r="A895" t="s">
        <v>3344</v>
      </c>
      <c r="B895" t="s">
        <v>933</v>
      </c>
      <c r="C895" t="s">
        <v>3332</v>
      </c>
      <c r="D895" s="1">
        <v>2176.7900963040001</v>
      </c>
      <c r="E895">
        <v>7.5</v>
      </c>
      <c r="F895" s="22"/>
      <c r="G895" s="22"/>
      <c r="H895" s="22"/>
      <c r="I895" s="22">
        <v>86.011909919999994</v>
      </c>
      <c r="J895" s="22">
        <v>3</v>
      </c>
      <c r="K895" t="s">
        <v>624</v>
      </c>
      <c r="N895" t="s">
        <v>2716</v>
      </c>
    </row>
    <row r="896" spans="1:14">
      <c r="A896" t="s">
        <v>3344</v>
      </c>
      <c r="B896" t="s">
        <v>933</v>
      </c>
      <c r="C896" t="s">
        <v>542</v>
      </c>
      <c r="D896" s="1">
        <v>634.883025696</v>
      </c>
      <c r="E896">
        <v>7.5</v>
      </c>
      <c r="F896" s="22">
        <v>59.877853199999997</v>
      </c>
      <c r="G896" s="22"/>
      <c r="H896" s="22"/>
      <c r="I896" s="22"/>
      <c r="J896" s="22">
        <v>3</v>
      </c>
      <c r="K896" t="s">
        <v>624</v>
      </c>
      <c r="L896" t="s">
        <v>40</v>
      </c>
      <c r="M896">
        <v>1.9572968392471302E-2</v>
      </c>
      <c r="N896" t="s">
        <v>2716</v>
      </c>
    </row>
    <row r="897" spans="1:14">
      <c r="A897" t="s">
        <v>3344</v>
      </c>
      <c r="B897" t="s">
        <v>933</v>
      </c>
      <c r="C897" t="s">
        <v>547</v>
      </c>
      <c r="D897" s="1">
        <v>2012.6012295840001</v>
      </c>
      <c r="E897">
        <v>7.5</v>
      </c>
      <c r="F897" s="22"/>
      <c r="G897" s="22">
        <v>86.011909919999994</v>
      </c>
      <c r="H897" s="22"/>
      <c r="I897" s="22"/>
      <c r="J897" s="22">
        <v>3</v>
      </c>
      <c r="K897" t="s">
        <v>624</v>
      </c>
      <c r="N897" t="s">
        <v>2716</v>
      </c>
    </row>
    <row r="898" spans="1:14">
      <c r="A898" t="s">
        <v>3344</v>
      </c>
      <c r="B898" t="s">
        <v>933</v>
      </c>
      <c r="C898" t="s">
        <v>549</v>
      </c>
      <c r="D898" s="1">
        <v>2171.0494201920001</v>
      </c>
      <c r="E898">
        <v>7.5</v>
      </c>
      <c r="F898" s="22"/>
      <c r="G898" s="22"/>
      <c r="H898" s="22">
        <v>86.011909919999994</v>
      </c>
      <c r="I898" s="22"/>
      <c r="J898" s="22">
        <v>3</v>
      </c>
      <c r="K898" t="s">
        <v>624</v>
      </c>
      <c r="N898" t="s">
        <v>2716</v>
      </c>
    </row>
    <row r="899" spans="1:14">
      <c r="A899" t="s">
        <v>3344</v>
      </c>
      <c r="B899" t="s">
        <v>942</v>
      </c>
      <c r="C899" t="s">
        <v>3332</v>
      </c>
      <c r="D899" s="1">
        <v>6633.4718117352004</v>
      </c>
      <c r="E899">
        <v>8.5</v>
      </c>
      <c r="F899" s="22"/>
      <c r="G899" s="22"/>
      <c r="H899" s="22"/>
      <c r="I899" s="22">
        <v>469.2712416</v>
      </c>
      <c r="J899" s="22">
        <v>3</v>
      </c>
      <c r="K899" t="s">
        <v>624</v>
      </c>
      <c r="N899" t="s">
        <v>2716</v>
      </c>
    </row>
    <row r="900" spans="1:14">
      <c r="A900" t="s">
        <v>3344</v>
      </c>
      <c r="B900" t="s">
        <v>942</v>
      </c>
      <c r="C900" t="s">
        <v>542</v>
      </c>
      <c r="D900" s="1">
        <v>206.3570649072</v>
      </c>
      <c r="E900">
        <v>8.5</v>
      </c>
      <c r="F900" s="22">
        <v>19.727250959999999</v>
      </c>
      <c r="G900" s="22"/>
      <c r="H900" s="22"/>
      <c r="I900" s="22"/>
      <c r="J900" s="22">
        <v>3</v>
      </c>
      <c r="K900" t="s">
        <v>624</v>
      </c>
      <c r="L900" t="s">
        <v>40</v>
      </c>
      <c r="M900">
        <v>1.9572968392471302E-2</v>
      </c>
      <c r="N900" t="s">
        <v>2716</v>
      </c>
    </row>
    <row r="901" spans="1:14">
      <c r="A901" t="s">
        <v>3344</v>
      </c>
      <c r="B901" t="s">
        <v>942</v>
      </c>
      <c r="C901" t="s">
        <v>547</v>
      </c>
      <c r="D901" s="1">
        <v>6632.9961676752</v>
      </c>
      <c r="E901">
        <v>8.5</v>
      </c>
      <c r="F901" s="22"/>
      <c r="G901" s="22">
        <v>469.2712416</v>
      </c>
      <c r="H901" s="22"/>
      <c r="I901" s="22"/>
      <c r="J901" s="22">
        <v>3</v>
      </c>
      <c r="K901" t="s">
        <v>624</v>
      </c>
      <c r="N901" t="s">
        <v>2716</v>
      </c>
    </row>
    <row r="902" spans="1:14">
      <c r="A902" t="s">
        <v>3344</v>
      </c>
      <c r="B902" t="s">
        <v>942</v>
      </c>
      <c r="C902" t="s">
        <v>549</v>
      </c>
      <c r="D902" s="1">
        <v>6633.4718117352004</v>
      </c>
      <c r="E902">
        <v>8.5</v>
      </c>
      <c r="F902" s="22"/>
      <c r="G902" s="22"/>
      <c r="H902" s="22">
        <v>469.2712416</v>
      </c>
      <c r="I902" s="22"/>
      <c r="J902" s="22">
        <v>3</v>
      </c>
      <c r="K902" t="s">
        <v>624</v>
      </c>
      <c r="N902" t="s">
        <v>2716</v>
      </c>
    </row>
    <row r="903" spans="1:14">
      <c r="A903" t="s">
        <v>3344</v>
      </c>
      <c r="B903" t="s">
        <v>951</v>
      </c>
      <c r="C903" t="s">
        <v>3332</v>
      </c>
      <c r="D903" s="1">
        <v>9688.9879522943993</v>
      </c>
      <c r="E903">
        <v>9.5</v>
      </c>
      <c r="F903" s="22"/>
      <c r="G903" s="22"/>
      <c r="H903" s="22"/>
      <c r="I903" s="22">
        <v>678.10661279999999</v>
      </c>
      <c r="J903" s="22">
        <v>3</v>
      </c>
      <c r="K903" t="s">
        <v>624</v>
      </c>
      <c r="N903" t="s">
        <v>2716</v>
      </c>
    </row>
    <row r="904" spans="1:14">
      <c r="A904" t="s">
        <v>3344</v>
      </c>
      <c r="B904" t="s">
        <v>951</v>
      </c>
      <c r="C904" t="s">
        <v>542</v>
      </c>
      <c r="D904" s="1">
        <v>188.21727611520001</v>
      </c>
      <c r="E904">
        <v>9.5</v>
      </c>
      <c r="F904" s="22">
        <v>20.219668272</v>
      </c>
      <c r="G904" s="22"/>
      <c r="H904" s="22"/>
      <c r="I904" s="22"/>
      <c r="J904" s="22">
        <v>3</v>
      </c>
      <c r="K904" t="s">
        <v>624</v>
      </c>
      <c r="L904" t="s">
        <v>40</v>
      </c>
      <c r="M904">
        <v>1.9572968392471302E-2</v>
      </c>
      <c r="N904" t="s">
        <v>2716</v>
      </c>
    </row>
    <row r="905" spans="1:14">
      <c r="A905" t="s">
        <v>3344</v>
      </c>
      <c r="B905" t="s">
        <v>951</v>
      </c>
      <c r="C905" t="s">
        <v>547</v>
      </c>
      <c r="D905" s="1">
        <v>7981.3789971744</v>
      </c>
      <c r="E905">
        <v>9.5</v>
      </c>
      <c r="F905" s="22"/>
      <c r="G905" s="22">
        <v>678.10661279999999</v>
      </c>
      <c r="H905" s="22"/>
      <c r="I905" s="22"/>
      <c r="J905" s="22">
        <v>3</v>
      </c>
      <c r="K905" t="s">
        <v>624</v>
      </c>
      <c r="N905" t="s">
        <v>2716</v>
      </c>
    </row>
    <row r="906" spans="1:14">
      <c r="A906" t="s">
        <v>3344</v>
      </c>
      <c r="B906" t="s">
        <v>951</v>
      </c>
      <c r="C906" t="s">
        <v>549</v>
      </c>
      <c r="D906" s="1">
        <v>9630.6790189343992</v>
      </c>
      <c r="E906">
        <v>9.5</v>
      </c>
      <c r="F906" s="22"/>
      <c r="G906" s="22"/>
      <c r="H906" s="22">
        <v>678.10661279999999</v>
      </c>
      <c r="I906" s="22"/>
      <c r="J906" s="22">
        <v>3</v>
      </c>
      <c r="K906" t="s">
        <v>624</v>
      </c>
      <c r="N906" t="s">
        <v>2716</v>
      </c>
    </row>
    <row r="907" spans="1:14">
      <c r="A907" t="s">
        <v>3344</v>
      </c>
      <c r="B907" t="s">
        <v>960</v>
      </c>
      <c r="C907" t="s">
        <v>3332</v>
      </c>
      <c r="D907" s="1">
        <v>7622.5385014847998</v>
      </c>
      <c r="E907">
        <v>10.5</v>
      </c>
      <c r="F907" s="22"/>
      <c r="G907" s="22"/>
      <c r="H907" s="22"/>
      <c r="I907" s="22">
        <v>317.22403895999997</v>
      </c>
      <c r="J907" s="22">
        <v>3</v>
      </c>
      <c r="K907" t="s">
        <v>624</v>
      </c>
      <c r="N907" t="s">
        <v>2716</v>
      </c>
    </row>
    <row r="908" spans="1:14">
      <c r="A908" t="s">
        <v>3344</v>
      </c>
      <c r="B908" t="s">
        <v>960</v>
      </c>
      <c r="C908" t="s">
        <v>542</v>
      </c>
      <c r="D908" s="1">
        <v>109.64794051920001</v>
      </c>
      <c r="E908">
        <v>10.5</v>
      </c>
      <c r="F908" s="22">
        <v>11.133904943999999</v>
      </c>
      <c r="G908" s="22"/>
      <c r="H908" s="22"/>
      <c r="I908" s="22"/>
      <c r="J908" s="22">
        <v>3</v>
      </c>
      <c r="K908" t="s">
        <v>624</v>
      </c>
      <c r="L908" t="s">
        <v>40</v>
      </c>
      <c r="M908">
        <v>1.9572968392471302E-2</v>
      </c>
      <c r="N908" t="s">
        <v>2716</v>
      </c>
    </row>
    <row r="909" spans="1:14">
      <c r="A909" t="s">
        <v>3344</v>
      </c>
      <c r="B909" t="s">
        <v>960</v>
      </c>
      <c r="C909" t="s">
        <v>547</v>
      </c>
      <c r="D909" s="1">
        <v>6318.7717852848</v>
      </c>
      <c r="E909">
        <v>10.5</v>
      </c>
      <c r="F909" s="22"/>
      <c r="G909" s="22">
        <v>317.22403895999997</v>
      </c>
      <c r="H909" s="22"/>
      <c r="I909" s="22"/>
      <c r="J909" s="22">
        <v>3</v>
      </c>
      <c r="K909" t="s">
        <v>624</v>
      </c>
      <c r="N909" t="s">
        <v>2716</v>
      </c>
    </row>
    <row r="910" spans="1:14">
      <c r="A910" t="s">
        <v>3344</v>
      </c>
      <c r="B910" t="s">
        <v>960</v>
      </c>
      <c r="C910" t="s">
        <v>549</v>
      </c>
      <c r="D910" s="1">
        <v>7594.3233406848003</v>
      </c>
      <c r="E910">
        <v>10.5</v>
      </c>
      <c r="F910" s="22"/>
      <c r="G910" s="22"/>
      <c r="H910" s="22">
        <v>317.22403895999997</v>
      </c>
      <c r="I910" s="22"/>
      <c r="J910" s="22">
        <v>3</v>
      </c>
      <c r="K910" t="s">
        <v>624</v>
      </c>
      <c r="N910" t="s">
        <v>2716</v>
      </c>
    </row>
    <row r="911" spans="1:14">
      <c r="A911" t="s">
        <v>3344</v>
      </c>
      <c r="B911" t="s">
        <v>968</v>
      </c>
      <c r="C911" t="s">
        <v>3332</v>
      </c>
      <c r="D911" s="1">
        <v>6980.78204409313</v>
      </c>
      <c r="E911">
        <v>11.5</v>
      </c>
      <c r="F911" s="22"/>
      <c r="G911" s="22"/>
      <c r="H911" s="22"/>
      <c r="I911" s="22">
        <v>455.39445119999999</v>
      </c>
      <c r="J911" s="22">
        <v>3</v>
      </c>
      <c r="K911" t="s">
        <v>624</v>
      </c>
      <c r="N911" t="s">
        <v>2716</v>
      </c>
    </row>
    <row r="912" spans="1:14">
      <c r="A912" t="s">
        <v>3344</v>
      </c>
      <c r="B912" t="s">
        <v>968</v>
      </c>
      <c r="C912" t="s">
        <v>542</v>
      </c>
      <c r="D912" s="1">
        <v>53.767549475999999</v>
      </c>
      <c r="E912">
        <v>11.5</v>
      </c>
      <c r="F912" s="22">
        <v>6.1516217280000003</v>
      </c>
      <c r="G912" s="22"/>
      <c r="H912" s="22"/>
      <c r="I912" s="22"/>
      <c r="J912" s="22">
        <v>3</v>
      </c>
      <c r="K912" t="s">
        <v>624</v>
      </c>
      <c r="L912" t="s">
        <v>40</v>
      </c>
      <c r="M912">
        <v>1.9572968392471302E-2</v>
      </c>
      <c r="N912" t="s">
        <v>2716</v>
      </c>
    </row>
    <row r="913" spans="1:14">
      <c r="A913" t="s">
        <v>3344</v>
      </c>
      <c r="B913" t="s">
        <v>968</v>
      </c>
      <c r="C913" t="s">
        <v>547</v>
      </c>
      <c r="D913" s="1">
        <v>6771.8299219968003</v>
      </c>
      <c r="E913">
        <v>11.5</v>
      </c>
      <c r="F913" s="22"/>
      <c r="G913" s="22">
        <v>455.39445119999999</v>
      </c>
      <c r="H913" s="22"/>
      <c r="I913" s="22"/>
      <c r="J913" s="22">
        <v>3</v>
      </c>
      <c r="K913" t="s">
        <v>624</v>
      </c>
      <c r="N913" t="s">
        <v>2716</v>
      </c>
    </row>
    <row r="914" spans="1:14">
      <c r="A914" t="s">
        <v>3344</v>
      </c>
      <c r="B914" t="s">
        <v>968</v>
      </c>
      <c r="C914" t="s">
        <v>549</v>
      </c>
      <c r="D914" s="1">
        <v>6980.7796479009803</v>
      </c>
      <c r="E914">
        <v>11.5</v>
      </c>
      <c r="F914" s="22"/>
      <c r="G914" s="22"/>
      <c r="H914" s="22">
        <v>455.39445119999999</v>
      </c>
      <c r="I914" s="22"/>
      <c r="J914" s="22">
        <v>3</v>
      </c>
      <c r="K914" t="s">
        <v>624</v>
      </c>
      <c r="N914" t="s">
        <v>2716</v>
      </c>
    </row>
    <row r="915" spans="1:14">
      <c r="A915" t="s">
        <v>3344</v>
      </c>
      <c r="B915" t="s">
        <v>977</v>
      </c>
      <c r="C915" t="s">
        <v>3332</v>
      </c>
      <c r="D915" s="1">
        <v>5708.8445634029804</v>
      </c>
      <c r="E915">
        <v>12.5</v>
      </c>
      <c r="F915" s="22"/>
      <c r="G915" s="22"/>
      <c r="H915" s="22"/>
      <c r="I915" s="22">
        <v>381.93201599999998</v>
      </c>
      <c r="J915" s="22">
        <v>3</v>
      </c>
      <c r="K915" t="s">
        <v>624</v>
      </c>
      <c r="N915" t="s">
        <v>2716</v>
      </c>
    </row>
    <row r="916" spans="1:14">
      <c r="A916" t="s">
        <v>3344</v>
      </c>
      <c r="B916" t="s">
        <v>977</v>
      </c>
      <c r="C916" t="s">
        <v>542</v>
      </c>
      <c r="D916" s="1">
        <v>37.670533841999998</v>
      </c>
      <c r="E916">
        <v>12.5</v>
      </c>
      <c r="F916" s="22">
        <v>6.3061775520000003</v>
      </c>
      <c r="G916" s="22"/>
      <c r="H916" s="22"/>
      <c r="I916" s="22"/>
      <c r="J916" s="22">
        <v>3</v>
      </c>
      <c r="K916" t="s">
        <v>624</v>
      </c>
      <c r="L916" t="s">
        <v>40</v>
      </c>
      <c r="M916">
        <v>1.9572968392471302E-2</v>
      </c>
      <c r="N916" t="s">
        <v>2716</v>
      </c>
    </row>
    <row r="917" spans="1:14">
      <c r="A917" t="s">
        <v>3344</v>
      </c>
      <c r="B917" t="s">
        <v>977</v>
      </c>
      <c r="C917" t="s">
        <v>547</v>
      </c>
      <c r="D917" s="1">
        <v>5322.25732281811</v>
      </c>
      <c r="E917">
        <v>12.5</v>
      </c>
      <c r="F917" s="22"/>
      <c r="G917" s="22">
        <v>381.93201599999998</v>
      </c>
      <c r="H917" s="22"/>
      <c r="I917" s="22"/>
      <c r="J917" s="22">
        <v>3</v>
      </c>
      <c r="K917" t="s">
        <v>624</v>
      </c>
      <c r="N917" t="s">
        <v>2716</v>
      </c>
    </row>
    <row r="918" spans="1:14">
      <c r="A918" t="s">
        <v>3344</v>
      </c>
      <c r="B918" t="s">
        <v>977</v>
      </c>
      <c r="C918" t="s">
        <v>549</v>
      </c>
      <c r="D918" s="1">
        <v>5708.8445634022801</v>
      </c>
      <c r="E918">
        <v>12.5</v>
      </c>
      <c r="F918" s="22"/>
      <c r="G918" s="22"/>
      <c r="H918" s="22">
        <v>381.93201599999998</v>
      </c>
      <c r="I918" s="22"/>
      <c r="J918" s="22">
        <v>3</v>
      </c>
      <c r="K918" t="s">
        <v>624</v>
      </c>
      <c r="N918" t="s">
        <v>2716</v>
      </c>
    </row>
    <row r="919" spans="1:14">
      <c r="A919" t="s">
        <v>3344</v>
      </c>
      <c r="B919" t="s">
        <v>981</v>
      </c>
      <c r="C919" t="s">
        <v>3332</v>
      </c>
      <c r="D919" s="1">
        <v>1151.28095588928</v>
      </c>
      <c r="E919">
        <v>13.5</v>
      </c>
      <c r="F919" s="22"/>
      <c r="G919" s="22"/>
      <c r="H919" s="22"/>
      <c r="I919" s="22">
        <v>166.03872863999999</v>
      </c>
      <c r="J919" s="22">
        <v>3</v>
      </c>
      <c r="K919" t="s">
        <v>624</v>
      </c>
      <c r="N919" t="s">
        <v>2716</v>
      </c>
    </row>
    <row r="920" spans="1:14">
      <c r="A920" t="s">
        <v>3344</v>
      </c>
      <c r="B920" t="s">
        <v>981</v>
      </c>
      <c r="C920" t="s">
        <v>542</v>
      </c>
      <c r="D920" s="1">
        <v>0.25579228139999999</v>
      </c>
      <c r="E920">
        <v>13.5</v>
      </c>
      <c r="F920" s="22">
        <v>1.7372390376E-2</v>
      </c>
      <c r="G920" s="22"/>
      <c r="H920" s="22"/>
      <c r="I920" s="22"/>
      <c r="J920" s="22">
        <v>3</v>
      </c>
      <c r="K920" t="s">
        <v>624</v>
      </c>
      <c r="L920" t="s">
        <v>40</v>
      </c>
      <c r="M920">
        <v>1.9572968392471302E-2</v>
      </c>
      <c r="N920" t="s">
        <v>2716</v>
      </c>
    </row>
    <row r="921" spans="1:14">
      <c r="A921" t="s">
        <v>3344</v>
      </c>
      <c r="B921" t="s">
        <v>981</v>
      </c>
      <c r="C921" t="s">
        <v>547</v>
      </c>
      <c r="D921" s="1">
        <v>1151.28095588928</v>
      </c>
      <c r="E921">
        <v>13.5</v>
      </c>
      <c r="F921" s="22"/>
      <c r="G921" s="22">
        <v>166.03872863999999</v>
      </c>
      <c r="H921" s="22"/>
      <c r="I921" s="22"/>
      <c r="J921" s="22">
        <v>3</v>
      </c>
      <c r="K921" t="s">
        <v>624</v>
      </c>
      <c r="N921" t="s">
        <v>2716</v>
      </c>
    </row>
    <row r="922" spans="1:14">
      <c r="A922" t="s">
        <v>3344</v>
      </c>
      <c r="B922" t="s">
        <v>981</v>
      </c>
      <c r="C922" t="s">
        <v>549</v>
      </c>
      <c r="D922" s="1">
        <v>1151.28095588928</v>
      </c>
      <c r="E922">
        <v>13.5</v>
      </c>
      <c r="F922" s="22"/>
      <c r="G922" s="22"/>
      <c r="H922" s="22">
        <v>166.03872863999999</v>
      </c>
      <c r="I922" s="22"/>
      <c r="J922" s="22">
        <v>3</v>
      </c>
      <c r="K922" t="s">
        <v>624</v>
      </c>
      <c r="N922" t="s">
        <v>2716</v>
      </c>
    </row>
    <row r="923" spans="1:14">
      <c r="A923" t="s">
        <v>3344</v>
      </c>
      <c r="B923" t="s">
        <v>985</v>
      </c>
      <c r="C923" t="s">
        <v>3332</v>
      </c>
      <c r="D923" s="1">
        <v>3698.8607482502398</v>
      </c>
      <c r="E923">
        <v>14.5</v>
      </c>
      <c r="F923" s="22"/>
      <c r="G923" s="22"/>
      <c r="H923" s="22"/>
      <c r="I923" s="22">
        <v>170.66398631999999</v>
      </c>
      <c r="J923" s="22">
        <v>3</v>
      </c>
      <c r="K923" t="s">
        <v>624</v>
      </c>
      <c r="N923" t="s">
        <v>2716</v>
      </c>
    </row>
    <row r="924" spans="1:14">
      <c r="A924" t="s">
        <v>3344</v>
      </c>
      <c r="B924" t="s">
        <v>985</v>
      </c>
      <c r="C924" t="s">
        <v>542</v>
      </c>
      <c r="D924" s="1">
        <v>13.227579373439999</v>
      </c>
      <c r="E924">
        <v>14.5</v>
      </c>
      <c r="F924" s="22">
        <v>1.4898321576</v>
      </c>
      <c r="G924" s="22"/>
      <c r="H924" s="22"/>
      <c r="I924" s="22"/>
      <c r="J924" s="22">
        <v>3</v>
      </c>
      <c r="K924" t="s">
        <v>624</v>
      </c>
      <c r="L924" t="s">
        <v>40</v>
      </c>
      <c r="M924">
        <v>1.9572968392471302E-2</v>
      </c>
      <c r="N924" t="s">
        <v>2716</v>
      </c>
    </row>
    <row r="925" spans="1:14">
      <c r="A925" t="s">
        <v>3344</v>
      </c>
      <c r="B925" t="s">
        <v>985</v>
      </c>
      <c r="C925" t="s">
        <v>547</v>
      </c>
      <c r="D925" s="1">
        <v>2862.4363907414399</v>
      </c>
      <c r="E925">
        <v>14.5</v>
      </c>
      <c r="F925" s="22"/>
      <c r="G925" s="22">
        <v>170.66398631999999</v>
      </c>
      <c r="H925" s="22"/>
      <c r="I925" s="22"/>
      <c r="J925" s="22">
        <v>3</v>
      </c>
      <c r="K925" t="s">
        <v>624</v>
      </c>
      <c r="N925" t="s">
        <v>2716</v>
      </c>
    </row>
    <row r="926" spans="1:14">
      <c r="A926" t="s">
        <v>3344</v>
      </c>
      <c r="B926" t="s">
        <v>985</v>
      </c>
      <c r="C926" t="s">
        <v>549</v>
      </c>
      <c r="D926" s="1">
        <v>3698.8607482502398</v>
      </c>
      <c r="E926">
        <v>14.5</v>
      </c>
      <c r="F926" s="22"/>
      <c r="G926" s="22"/>
      <c r="H926" s="22">
        <v>170.66398631999999</v>
      </c>
      <c r="I926" s="22"/>
      <c r="J926" s="22">
        <v>3</v>
      </c>
      <c r="K926" t="s">
        <v>624</v>
      </c>
      <c r="N926" t="s">
        <v>2716</v>
      </c>
    </row>
    <row r="927" spans="1:14">
      <c r="A927" t="s">
        <v>3344</v>
      </c>
      <c r="B927" t="s">
        <v>988</v>
      </c>
      <c r="C927" t="s">
        <v>3332</v>
      </c>
      <c r="D927" s="1">
        <v>69552.041066999998</v>
      </c>
      <c r="E927">
        <v>16</v>
      </c>
      <c r="F927" s="22"/>
      <c r="G927" s="22"/>
      <c r="H927" s="22"/>
      <c r="I927" s="22">
        <v>2265.7846872</v>
      </c>
      <c r="J927" s="22">
        <v>3</v>
      </c>
      <c r="K927" t="s">
        <v>624</v>
      </c>
      <c r="N927" t="s">
        <v>2716</v>
      </c>
    </row>
    <row r="928" spans="1:14">
      <c r="A928" t="s">
        <v>3344</v>
      </c>
      <c r="B928" t="s">
        <v>988</v>
      </c>
      <c r="C928" t="s">
        <v>542</v>
      </c>
      <c r="D928" s="1">
        <v>177.34335035999999</v>
      </c>
      <c r="E928">
        <v>16</v>
      </c>
      <c r="F928" s="22">
        <v>16.875786816000002</v>
      </c>
      <c r="G928" s="22"/>
      <c r="H928" s="22"/>
      <c r="I928" s="22"/>
      <c r="J928" s="22">
        <v>3</v>
      </c>
      <c r="K928" t="s">
        <v>624</v>
      </c>
      <c r="L928" t="s">
        <v>40</v>
      </c>
      <c r="M928">
        <v>1.9572968392471302E-2</v>
      </c>
      <c r="N928" t="s">
        <v>2716</v>
      </c>
    </row>
    <row r="929" spans="1:14">
      <c r="A929" t="s">
        <v>3344</v>
      </c>
      <c r="B929" t="s">
        <v>988</v>
      </c>
      <c r="C929" t="s">
        <v>547</v>
      </c>
      <c r="D929" s="1">
        <v>53603.663273880004</v>
      </c>
      <c r="E929">
        <v>16</v>
      </c>
      <c r="F929" s="22"/>
      <c r="G929" s="22">
        <v>2265.7846872</v>
      </c>
      <c r="H929" s="22"/>
      <c r="I929" s="22"/>
      <c r="J929" s="22">
        <v>3</v>
      </c>
      <c r="K929" t="s">
        <v>624</v>
      </c>
      <c r="N929" t="s">
        <v>2716</v>
      </c>
    </row>
    <row r="930" spans="1:14">
      <c r="A930" t="s">
        <v>3344</v>
      </c>
      <c r="B930" t="s">
        <v>988</v>
      </c>
      <c r="C930" t="s">
        <v>549</v>
      </c>
      <c r="D930" s="1">
        <v>69305.096746680007</v>
      </c>
      <c r="E930">
        <v>16</v>
      </c>
      <c r="F930" s="22"/>
      <c r="G930" s="22"/>
      <c r="H930" s="22">
        <v>2265.7846872</v>
      </c>
      <c r="I930" s="22"/>
      <c r="J930" s="22">
        <v>3</v>
      </c>
      <c r="K930" t="s">
        <v>624</v>
      </c>
      <c r="N930" t="s">
        <v>2716</v>
      </c>
    </row>
    <row r="931" spans="1:14">
      <c r="A931" t="s">
        <v>3344</v>
      </c>
      <c r="B931" t="s">
        <v>876</v>
      </c>
      <c r="C931" t="s">
        <v>3332</v>
      </c>
      <c r="D931" s="1">
        <v>6123.4353455524497</v>
      </c>
      <c r="E931">
        <v>0.5</v>
      </c>
      <c r="F931" s="22"/>
      <c r="G931" s="22"/>
      <c r="H931" s="22"/>
      <c r="I931" s="22">
        <v>284.30637647999998</v>
      </c>
      <c r="J931" s="22">
        <v>3</v>
      </c>
      <c r="K931" t="s">
        <v>626</v>
      </c>
      <c r="N931" t="s">
        <v>2717</v>
      </c>
    </row>
    <row r="932" spans="1:14">
      <c r="A932" t="s">
        <v>3344</v>
      </c>
      <c r="B932" t="s">
        <v>876</v>
      </c>
      <c r="C932" t="s">
        <v>542</v>
      </c>
      <c r="D932" s="1">
        <v>3662.8865908799999</v>
      </c>
      <c r="E932">
        <v>0.5</v>
      </c>
      <c r="F932" s="22">
        <v>284.30637647999998</v>
      </c>
      <c r="G932" s="22"/>
      <c r="H932" s="22"/>
      <c r="I932" s="22"/>
      <c r="J932" s="22">
        <v>3</v>
      </c>
      <c r="K932" t="s">
        <v>626</v>
      </c>
      <c r="L932" t="s">
        <v>40</v>
      </c>
      <c r="M932">
        <v>2.7630004661296299E-2</v>
      </c>
      <c r="N932" t="s">
        <v>2717</v>
      </c>
    </row>
    <row r="933" spans="1:14">
      <c r="A933" t="s">
        <v>3344</v>
      </c>
      <c r="B933" t="s">
        <v>876</v>
      </c>
      <c r="C933" t="s">
        <v>547</v>
      </c>
      <c r="D933" s="1">
        <v>6121.6981064131196</v>
      </c>
      <c r="E933">
        <v>0.5</v>
      </c>
      <c r="F933" s="22"/>
      <c r="G933" s="22">
        <v>284.30637647999998</v>
      </c>
      <c r="H933" s="22"/>
      <c r="I933" s="22"/>
      <c r="J933" s="22">
        <v>3</v>
      </c>
      <c r="K933" t="s">
        <v>626</v>
      </c>
      <c r="N933" t="s">
        <v>2717</v>
      </c>
    </row>
    <row r="934" spans="1:14">
      <c r="A934" t="s">
        <v>3344</v>
      </c>
      <c r="B934" t="s">
        <v>876</v>
      </c>
      <c r="C934" t="s">
        <v>549</v>
      </c>
      <c r="D934" s="1">
        <v>6123.4353455524497</v>
      </c>
      <c r="E934">
        <v>0.5</v>
      </c>
      <c r="F934" s="22"/>
      <c r="G934" s="22"/>
      <c r="H934" s="22">
        <v>284.30637647999998</v>
      </c>
      <c r="I934" s="22"/>
      <c r="J934" s="22">
        <v>3</v>
      </c>
      <c r="K934" t="s">
        <v>626</v>
      </c>
      <c r="N934" t="s">
        <v>2717</v>
      </c>
    </row>
    <row r="935" spans="1:14">
      <c r="A935" t="s">
        <v>3344</v>
      </c>
      <c r="B935" t="s">
        <v>879</v>
      </c>
      <c r="C935" t="s">
        <v>3332</v>
      </c>
      <c r="D935" s="1">
        <v>12821.038314957401</v>
      </c>
      <c r="E935">
        <v>1.5</v>
      </c>
      <c r="F935" s="22"/>
      <c r="G935" s="22"/>
      <c r="H935" s="22"/>
      <c r="I935" s="22">
        <v>887.44915679999997</v>
      </c>
      <c r="J935" s="22">
        <v>3</v>
      </c>
      <c r="K935" t="s">
        <v>626</v>
      </c>
      <c r="N935" t="s">
        <v>2717</v>
      </c>
    </row>
    <row r="936" spans="1:14">
      <c r="A936" t="s">
        <v>3344</v>
      </c>
      <c r="B936" t="s">
        <v>879</v>
      </c>
      <c r="C936" t="s">
        <v>542</v>
      </c>
      <c r="D936" s="1">
        <v>11082.74062848</v>
      </c>
      <c r="E936">
        <v>1.5</v>
      </c>
      <c r="F936" s="22">
        <v>887.44915679999997</v>
      </c>
      <c r="G936" s="22"/>
      <c r="H936" s="22"/>
      <c r="I936" s="22"/>
      <c r="J936" s="22">
        <v>3</v>
      </c>
      <c r="K936" t="s">
        <v>626</v>
      </c>
      <c r="L936" t="s">
        <v>40</v>
      </c>
      <c r="M936">
        <v>2.7630004661296299E-2</v>
      </c>
      <c r="N936" t="s">
        <v>2717</v>
      </c>
    </row>
    <row r="937" spans="1:14">
      <c r="A937" t="s">
        <v>3344</v>
      </c>
      <c r="B937" t="s">
        <v>879</v>
      </c>
      <c r="C937" t="s">
        <v>547</v>
      </c>
      <c r="D937" s="1">
        <v>12798.799856395201</v>
      </c>
      <c r="E937">
        <v>1.5</v>
      </c>
      <c r="F937" s="22"/>
      <c r="G937" s="22">
        <v>887.44915679999997</v>
      </c>
      <c r="H937" s="22"/>
      <c r="I937" s="22"/>
      <c r="J937" s="22">
        <v>3</v>
      </c>
      <c r="K937" t="s">
        <v>626</v>
      </c>
      <c r="N937" t="s">
        <v>2717</v>
      </c>
    </row>
    <row r="938" spans="1:14">
      <c r="A938" t="s">
        <v>3344</v>
      </c>
      <c r="B938" t="s">
        <v>879</v>
      </c>
      <c r="C938" t="s">
        <v>549</v>
      </c>
      <c r="D938" s="1">
        <v>12820.8963405984</v>
      </c>
      <c r="E938">
        <v>1.5</v>
      </c>
      <c r="F938" s="22"/>
      <c r="G938" s="22"/>
      <c r="H938" s="22">
        <v>887.44915679999997</v>
      </c>
      <c r="I938" s="22"/>
      <c r="J938" s="22">
        <v>3</v>
      </c>
      <c r="K938" t="s">
        <v>626</v>
      </c>
      <c r="N938" t="s">
        <v>2717</v>
      </c>
    </row>
    <row r="939" spans="1:14">
      <c r="A939" t="s">
        <v>3344</v>
      </c>
      <c r="B939" t="s">
        <v>886</v>
      </c>
      <c r="C939" t="s">
        <v>3332</v>
      </c>
      <c r="D939" s="1">
        <v>2637.4649605320001</v>
      </c>
      <c r="E939">
        <v>2.5</v>
      </c>
      <c r="F939" s="22"/>
      <c r="G939" s="22"/>
      <c r="H939" s="22"/>
      <c r="I939" s="22">
        <v>160.04399136000001</v>
      </c>
      <c r="J939" s="22">
        <v>3</v>
      </c>
      <c r="K939" t="s">
        <v>626</v>
      </c>
      <c r="N939" t="s">
        <v>2717</v>
      </c>
    </row>
    <row r="940" spans="1:14">
      <c r="A940" t="s">
        <v>3344</v>
      </c>
      <c r="B940" t="s">
        <v>886</v>
      </c>
      <c r="C940" t="s">
        <v>542</v>
      </c>
      <c r="D940" s="1">
        <v>1653.9078712800001</v>
      </c>
      <c r="E940">
        <v>2.5</v>
      </c>
      <c r="F940" s="22">
        <v>160.04399136000001</v>
      </c>
      <c r="G940" s="22"/>
      <c r="H940" s="22"/>
      <c r="I940" s="22"/>
      <c r="J940" s="22">
        <v>3</v>
      </c>
      <c r="K940" t="s">
        <v>626</v>
      </c>
      <c r="L940" t="s">
        <v>40</v>
      </c>
      <c r="M940">
        <v>2.7630004661296299E-2</v>
      </c>
      <c r="N940" t="s">
        <v>2717</v>
      </c>
    </row>
    <row r="941" spans="1:14">
      <c r="A941" t="s">
        <v>3344</v>
      </c>
      <c r="B941" t="s">
        <v>886</v>
      </c>
      <c r="C941" t="s">
        <v>547</v>
      </c>
      <c r="D941" s="1">
        <v>2526.8627404775998</v>
      </c>
      <c r="E941">
        <v>2.5</v>
      </c>
      <c r="F941" s="22"/>
      <c r="G941" s="22">
        <v>160.04399136000001</v>
      </c>
      <c r="H941" s="22"/>
      <c r="I941" s="22"/>
      <c r="J941" s="22">
        <v>3</v>
      </c>
      <c r="K941" t="s">
        <v>626</v>
      </c>
      <c r="N941" t="s">
        <v>2717</v>
      </c>
    </row>
    <row r="942" spans="1:14">
      <c r="A942" t="s">
        <v>3344</v>
      </c>
      <c r="B942" t="s">
        <v>886</v>
      </c>
      <c r="C942" t="s">
        <v>549</v>
      </c>
      <c r="D942" s="1">
        <v>2633.2165141559999</v>
      </c>
      <c r="E942">
        <v>2.5</v>
      </c>
      <c r="F942" s="22"/>
      <c r="G942" s="22"/>
      <c r="H942" s="22">
        <v>160.04399136000001</v>
      </c>
      <c r="I942" s="22"/>
      <c r="J942" s="22">
        <v>3</v>
      </c>
      <c r="K942" t="s">
        <v>626</v>
      </c>
      <c r="N942" t="s">
        <v>2717</v>
      </c>
    </row>
    <row r="943" spans="1:14">
      <c r="A943" t="s">
        <v>3344</v>
      </c>
      <c r="B943" t="s">
        <v>896</v>
      </c>
      <c r="C943" t="s">
        <v>3332</v>
      </c>
      <c r="D943" s="1">
        <v>701.81642023632003</v>
      </c>
      <c r="E943">
        <v>3.5</v>
      </c>
      <c r="F943" s="22"/>
      <c r="G943" s="22"/>
      <c r="H943" s="22"/>
      <c r="I943" s="22">
        <v>47.896894320000001</v>
      </c>
      <c r="J943" s="22">
        <v>3</v>
      </c>
      <c r="K943" t="s">
        <v>626</v>
      </c>
      <c r="N943" t="s">
        <v>2717</v>
      </c>
    </row>
    <row r="944" spans="1:14">
      <c r="A944" t="s">
        <v>3344</v>
      </c>
      <c r="B944" t="s">
        <v>896</v>
      </c>
      <c r="C944" t="s">
        <v>542</v>
      </c>
      <c r="D944" s="1">
        <v>472.39184268000002</v>
      </c>
      <c r="E944">
        <v>3.5</v>
      </c>
      <c r="F944" s="22">
        <v>47.896894320000001</v>
      </c>
      <c r="G944" s="22"/>
      <c r="H944" s="22"/>
      <c r="I944" s="22"/>
      <c r="J944" s="22">
        <v>3</v>
      </c>
      <c r="K944" t="s">
        <v>626</v>
      </c>
      <c r="L944" t="s">
        <v>40</v>
      </c>
      <c r="M944">
        <v>2.7630004661296299E-2</v>
      </c>
      <c r="N944" t="s">
        <v>2717</v>
      </c>
    </row>
    <row r="945" spans="1:14">
      <c r="A945" t="s">
        <v>3344</v>
      </c>
      <c r="B945" t="s">
        <v>896</v>
      </c>
      <c r="C945" t="s">
        <v>547</v>
      </c>
      <c r="D945" s="1">
        <v>691.16414892744001</v>
      </c>
      <c r="E945">
        <v>3.5</v>
      </c>
      <c r="F945" s="22"/>
      <c r="G945" s="22">
        <v>47.896894320000001</v>
      </c>
      <c r="H945" s="22"/>
      <c r="I945" s="22"/>
      <c r="J945" s="22">
        <v>3</v>
      </c>
      <c r="K945" t="s">
        <v>626</v>
      </c>
      <c r="N945" t="s">
        <v>2717</v>
      </c>
    </row>
    <row r="946" spans="1:14">
      <c r="A946" t="s">
        <v>3344</v>
      </c>
      <c r="B946" t="s">
        <v>896</v>
      </c>
      <c r="C946" t="s">
        <v>549</v>
      </c>
      <c r="D946" s="1">
        <v>701.73734589263995</v>
      </c>
      <c r="E946">
        <v>3.5</v>
      </c>
      <c r="F946" s="22"/>
      <c r="G946" s="22"/>
      <c r="H946" s="22">
        <v>47.896894320000001</v>
      </c>
      <c r="I946" s="22"/>
      <c r="J946" s="22">
        <v>3</v>
      </c>
      <c r="K946" t="s">
        <v>626</v>
      </c>
      <c r="N946" t="s">
        <v>2717</v>
      </c>
    </row>
    <row r="947" spans="1:14">
      <c r="A947" t="s">
        <v>3344</v>
      </c>
      <c r="B947" t="s">
        <v>905</v>
      </c>
      <c r="C947" t="s">
        <v>3332</v>
      </c>
      <c r="D947" s="1">
        <v>673.82592247992</v>
      </c>
      <c r="E947">
        <v>4.5</v>
      </c>
      <c r="F947" s="22"/>
      <c r="G947" s="22"/>
      <c r="H947" s="22"/>
      <c r="I947" s="22">
        <v>19.310913335999999</v>
      </c>
      <c r="J947" s="22">
        <v>3</v>
      </c>
      <c r="K947" t="s">
        <v>626</v>
      </c>
      <c r="N947" t="s">
        <v>2717</v>
      </c>
    </row>
    <row r="948" spans="1:14">
      <c r="A948" t="s">
        <v>3344</v>
      </c>
      <c r="B948" t="s">
        <v>905</v>
      </c>
      <c r="C948" t="s">
        <v>542</v>
      </c>
      <c r="D948" s="1">
        <v>183.53391813600001</v>
      </c>
      <c r="E948">
        <v>4.5</v>
      </c>
      <c r="F948" s="22">
        <v>19.310913335999999</v>
      </c>
      <c r="G948" s="22"/>
      <c r="H948" s="22"/>
      <c r="I948" s="22"/>
      <c r="J948" s="22">
        <v>3</v>
      </c>
      <c r="K948" t="s">
        <v>626</v>
      </c>
      <c r="L948" t="s">
        <v>40</v>
      </c>
      <c r="M948">
        <v>2.7630004661296299E-2</v>
      </c>
      <c r="N948" t="s">
        <v>2717</v>
      </c>
    </row>
    <row r="949" spans="1:14">
      <c r="A949" t="s">
        <v>3344</v>
      </c>
      <c r="B949" t="s">
        <v>905</v>
      </c>
      <c r="C949" t="s">
        <v>547</v>
      </c>
      <c r="D949" s="1">
        <v>595.18949466720005</v>
      </c>
      <c r="E949">
        <v>4.5</v>
      </c>
      <c r="F949" s="22"/>
      <c r="G949" s="22">
        <v>19.310913335999999</v>
      </c>
      <c r="H949" s="22"/>
      <c r="I949" s="22"/>
      <c r="J949" s="22">
        <v>3</v>
      </c>
      <c r="K949" t="s">
        <v>626</v>
      </c>
      <c r="N949" t="s">
        <v>2717</v>
      </c>
    </row>
    <row r="950" spans="1:14">
      <c r="A950" t="s">
        <v>3344</v>
      </c>
      <c r="B950" t="s">
        <v>905</v>
      </c>
      <c r="C950" t="s">
        <v>549</v>
      </c>
      <c r="D950" s="1">
        <v>673.57372334447996</v>
      </c>
      <c r="E950">
        <v>4.5</v>
      </c>
      <c r="F950" s="22"/>
      <c r="G950" s="22"/>
      <c r="H950" s="22">
        <v>19.310913335999999</v>
      </c>
      <c r="I950" s="22"/>
      <c r="J950" s="22">
        <v>3</v>
      </c>
      <c r="K950" t="s">
        <v>626</v>
      </c>
      <c r="N950" t="s">
        <v>2717</v>
      </c>
    </row>
    <row r="951" spans="1:14">
      <c r="A951" t="s">
        <v>3344</v>
      </c>
      <c r="B951" t="s">
        <v>914</v>
      </c>
      <c r="C951" t="s">
        <v>3332</v>
      </c>
      <c r="D951" s="1">
        <v>617.85149549543996</v>
      </c>
      <c r="E951">
        <v>5.5</v>
      </c>
      <c r="F951" s="22"/>
      <c r="G951" s="22"/>
      <c r="H951" s="22"/>
      <c r="I951" s="22">
        <v>19.219852079999999</v>
      </c>
      <c r="J951" s="22">
        <v>3</v>
      </c>
      <c r="K951" t="s">
        <v>626</v>
      </c>
      <c r="N951" t="s">
        <v>2717</v>
      </c>
    </row>
    <row r="952" spans="1:14">
      <c r="A952" t="s">
        <v>3344</v>
      </c>
      <c r="B952" t="s">
        <v>914</v>
      </c>
      <c r="C952" t="s">
        <v>542</v>
      </c>
      <c r="D952" s="1">
        <v>168.21866095440001</v>
      </c>
      <c r="E952">
        <v>5.5</v>
      </c>
      <c r="F952" s="22">
        <v>19.219852079999999</v>
      </c>
      <c r="G952" s="22"/>
      <c r="H952" s="22"/>
      <c r="I952" s="22"/>
      <c r="J952" s="22">
        <v>3</v>
      </c>
      <c r="K952" t="s">
        <v>626</v>
      </c>
      <c r="L952" t="s">
        <v>40</v>
      </c>
      <c r="M952">
        <v>2.7630004661296299E-2</v>
      </c>
      <c r="N952" t="s">
        <v>2717</v>
      </c>
    </row>
    <row r="953" spans="1:14">
      <c r="A953" t="s">
        <v>3344</v>
      </c>
      <c r="B953" t="s">
        <v>914</v>
      </c>
      <c r="C953" t="s">
        <v>547</v>
      </c>
      <c r="D953" s="1">
        <v>541.28238186240003</v>
      </c>
      <c r="E953">
        <v>5.5</v>
      </c>
      <c r="F953" s="22"/>
      <c r="G953" s="22">
        <v>19.219852079999999</v>
      </c>
      <c r="H953" s="22"/>
      <c r="I953" s="22"/>
      <c r="J953" s="22">
        <v>3</v>
      </c>
      <c r="K953" t="s">
        <v>626</v>
      </c>
      <c r="N953" t="s">
        <v>2717</v>
      </c>
    </row>
    <row r="954" spans="1:14">
      <c r="A954" t="s">
        <v>3344</v>
      </c>
      <c r="B954" t="s">
        <v>914</v>
      </c>
      <c r="C954" t="s">
        <v>549</v>
      </c>
      <c r="D954" s="1">
        <v>617.80237354895996</v>
      </c>
      <c r="E954">
        <v>5.5</v>
      </c>
      <c r="F954" s="22"/>
      <c r="G954" s="22"/>
      <c r="H954" s="22">
        <v>19.219852079999999</v>
      </c>
      <c r="I954" s="22"/>
      <c r="J954" s="22">
        <v>3</v>
      </c>
      <c r="K954" t="s">
        <v>626</v>
      </c>
      <c r="N954" t="s">
        <v>2717</v>
      </c>
    </row>
    <row r="955" spans="1:14">
      <c r="A955" t="s">
        <v>3344</v>
      </c>
      <c r="B955" t="s">
        <v>934</v>
      </c>
      <c r="C955" t="s">
        <v>3332</v>
      </c>
      <c r="D955" s="1">
        <v>7407.3754108416797</v>
      </c>
      <c r="E955">
        <v>7.5</v>
      </c>
      <c r="F955" s="22"/>
      <c r="G955" s="22"/>
      <c r="H955" s="22"/>
      <c r="I955" s="22">
        <v>678.90090720000001</v>
      </c>
      <c r="J955" s="22">
        <v>3</v>
      </c>
      <c r="K955" t="s">
        <v>626</v>
      </c>
      <c r="N955" t="s">
        <v>2717</v>
      </c>
    </row>
    <row r="956" spans="1:14">
      <c r="A956" t="s">
        <v>3344</v>
      </c>
      <c r="B956" t="s">
        <v>934</v>
      </c>
      <c r="C956" t="s">
        <v>542</v>
      </c>
      <c r="D956" s="1">
        <v>77.613852561599998</v>
      </c>
      <c r="E956">
        <v>7.5</v>
      </c>
      <c r="F956" s="22">
        <v>6.0971100720000004</v>
      </c>
      <c r="G956" s="22"/>
      <c r="H956" s="22"/>
      <c r="I956" s="22"/>
      <c r="J956" s="22">
        <v>3</v>
      </c>
      <c r="K956" t="s">
        <v>626</v>
      </c>
      <c r="L956" t="s">
        <v>40</v>
      </c>
      <c r="M956">
        <v>2.7630004661296299E-2</v>
      </c>
      <c r="N956" t="s">
        <v>2717</v>
      </c>
    </row>
    <row r="957" spans="1:14">
      <c r="A957" t="s">
        <v>3344</v>
      </c>
      <c r="B957" t="s">
        <v>934</v>
      </c>
      <c r="C957" t="s">
        <v>547</v>
      </c>
      <c r="D957" s="1">
        <v>164.73999074407701</v>
      </c>
      <c r="E957">
        <v>7.5</v>
      </c>
      <c r="F957" s="22"/>
      <c r="G957" s="22">
        <v>6.3241509120000003</v>
      </c>
      <c r="H957" s="22"/>
      <c r="I957" s="22"/>
      <c r="J957" s="22">
        <v>3</v>
      </c>
      <c r="K957" t="s">
        <v>626</v>
      </c>
      <c r="N957" t="s">
        <v>2717</v>
      </c>
    </row>
    <row r="958" spans="1:14">
      <c r="A958" t="s">
        <v>3344</v>
      </c>
      <c r="B958" t="s">
        <v>934</v>
      </c>
      <c r="C958" t="s">
        <v>549</v>
      </c>
      <c r="D958" s="1">
        <v>6765.6153028416802</v>
      </c>
      <c r="E958">
        <v>7.5</v>
      </c>
      <c r="F958" s="22"/>
      <c r="G958" s="22"/>
      <c r="H958" s="22">
        <v>678.90090720000001</v>
      </c>
      <c r="I958" s="22"/>
      <c r="J958" s="22">
        <v>3</v>
      </c>
      <c r="K958" t="s">
        <v>626</v>
      </c>
      <c r="N958" t="s">
        <v>2717</v>
      </c>
    </row>
    <row r="959" spans="1:14">
      <c r="A959" t="s">
        <v>3344</v>
      </c>
      <c r="B959" t="s">
        <v>943</v>
      </c>
      <c r="C959" t="s">
        <v>3332</v>
      </c>
      <c r="D959" s="1">
        <v>536.54270746824</v>
      </c>
      <c r="E959">
        <v>8.5</v>
      </c>
      <c r="F959" s="22"/>
      <c r="G959" s="22"/>
      <c r="H959" s="22"/>
      <c r="I959" s="22">
        <v>19.802132424</v>
      </c>
      <c r="J959" s="22">
        <v>3</v>
      </c>
      <c r="K959" t="s">
        <v>626</v>
      </c>
      <c r="N959" t="s">
        <v>2717</v>
      </c>
    </row>
    <row r="960" spans="1:14">
      <c r="A960" t="s">
        <v>3344</v>
      </c>
      <c r="B960" t="s">
        <v>943</v>
      </c>
      <c r="C960" t="s">
        <v>542</v>
      </c>
      <c r="D960" s="1">
        <v>25.311577491600001</v>
      </c>
      <c r="E960">
        <v>8.5</v>
      </c>
      <c r="F960" s="22">
        <v>4.8397096319999999</v>
      </c>
      <c r="G960" s="22"/>
      <c r="H960" s="22"/>
      <c r="I960" s="22"/>
      <c r="J960" s="22">
        <v>3</v>
      </c>
      <c r="K960" t="s">
        <v>626</v>
      </c>
      <c r="L960" t="s">
        <v>40</v>
      </c>
      <c r="M960">
        <v>2.7630004661296299E-2</v>
      </c>
      <c r="N960" t="s">
        <v>2717</v>
      </c>
    </row>
    <row r="961" spans="1:14">
      <c r="A961" t="s">
        <v>3344</v>
      </c>
      <c r="B961" t="s">
        <v>943</v>
      </c>
      <c r="C961" t="s">
        <v>547</v>
      </c>
      <c r="D961" s="1">
        <v>522.22126789799995</v>
      </c>
      <c r="E961">
        <v>8.5</v>
      </c>
      <c r="F961" s="22"/>
      <c r="G961" s="22">
        <v>19.802132424</v>
      </c>
      <c r="H961" s="22"/>
      <c r="I961" s="22"/>
      <c r="J961" s="22">
        <v>3</v>
      </c>
      <c r="K961" t="s">
        <v>626</v>
      </c>
      <c r="N961" t="s">
        <v>2717</v>
      </c>
    </row>
    <row r="962" spans="1:14">
      <c r="A962" t="s">
        <v>3344</v>
      </c>
      <c r="B962" t="s">
        <v>943</v>
      </c>
      <c r="C962" t="s">
        <v>549</v>
      </c>
      <c r="D962" s="1">
        <v>536.49178837416002</v>
      </c>
      <c r="E962">
        <v>8.5</v>
      </c>
      <c r="F962" s="22"/>
      <c r="G962" s="22"/>
      <c r="H962" s="22">
        <v>19.802132424</v>
      </c>
      <c r="I962" s="22"/>
      <c r="J962" s="22">
        <v>3</v>
      </c>
      <c r="K962" t="s">
        <v>626</v>
      </c>
      <c r="N962" t="s">
        <v>2717</v>
      </c>
    </row>
    <row r="963" spans="1:14">
      <c r="A963" t="s">
        <v>3344</v>
      </c>
      <c r="B963" t="s">
        <v>952</v>
      </c>
      <c r="C963" t="s">
        <v>3332</v>
      </c>
      <c r="D963" s="1">
        <v>664.65988270319997</v>
      </c>
      <c r="E963">
        <v>9.5</v>
      </c>
      <c r="F963" s="22"/>
      <c r="G963" s="22"/>
      <c r="H963" s="22"/>
      <c r="I963" s="22">
        <v>18.411736655999999</v>
      </c>
      <c r="J963" s="22">
        <v>3</v>
      </c>
      <c r="K963" t="s">
        <v>626</v>
      </c>
      <c r="N963" t="s">
        <v>2717</v>
      </c>
    </row>
    <row r="964" spans="1:14">
      <c r="A964" t="s">
        <v>3344</v>
      </c>
      <c r="B964" t="s">
        <v>952</v>
      </c>
      <c r="C964" t="s">
        <v>542</v>
      </c>
      <c r="D964" s="1">
        <v>11.238140635200001</v>
      </c>
      <c r="E964">
        <v>9.5</v>
      </c>
      <c r="F964" s="22">
        <v>1.1333985743999999</v>
      </c>
      <c r="G964" s="22"/>
      <c r="H964" s="22"/>
      <c r="I964" s="22"/>
      <c r="J964" s="22">
        <v>3</v>
      </c>
      <c r="K964" t="s">
        <v>626</v>
      </c>
      <c r="L964" t="s">
        <v>40</v>
      </c>
      <c r="M964">
        <v>2.7630004661296299E-2</v>
      </c>
      <c r="N964" t="s">
        <v>2717</v>
      </c>
    </row>
    <row r="965" spans="1:14">
      <c r="A965" t="s">
        <v>3344</v>
      </c>
      <c r="B965" t="s">
        <v>952</v>
      </c>
      <c r="C965" t="s">
        <v>547</v>
      </c>
      <c r="D965" s="1">
        <v>537.30648133199998</v>
      </c>
      <c r="E965">
        <v>9.5</v>
      </c>
      <c r="F965" s="22"/>
      <c r="G965" s="22">
        <v>18.411736655999999</v>
      </c>
      <c r="H965" s="22"/>
      <c r="I965" s="22"/>
      <c r="J965" s="22">
        <v>3</v>
      </c>
      <c r="K965" t="s">
        <v>626</v>
      </c>
      <c r="N965" t="s">
        <v>2717</v>
      </c>
    </row>
    <row r="966" spans="1:14">
      <c r="A966" t="s">
        <v>3344</v>
      </c>
      <c r="B966" t="s">
        <v>952</v>
      </c>
      <c r="C966" t="s">
        <v>549</v>
      </c>
      <c r="D966" s="1">
        <v>664.07760801120003</v>
      </c>
      <c r="E966">
        <v>9.5</v>
      </c>
      <c r="F966" s="22"/>
      <c r="G966" s="22"/>
      <c r="H966" s="22">
        <v>18.411736655999999</v>
      </c>
      <c r="I966" s="22"/>
      <c r="J966" s="22">
        <v>3</v>
      </c>
      <c r="K966" t="s">
        <v>626</v>
      </c>
      <c r="N966" t="s">
        <v>2717</v>
      </c>
    </row>
    <row r="967" spans="1:14">
      <c r="A967" t="s">
        <v>3344</v>
      </c>
      <c r="B967" t="s">
        <v>961</v>
      </c>
      <c r="C967" t="s">
        <v>3332</v>
      </c>
      <c r="D967" s="1">
        <v>802.33729781136003</v>
      </c>
      <c r="E967">
        <v>10.5</v>
      </c>
      <c r="F967" s="22"/>
      <c r="G967" s="22"/>
      <c r="H967" s="22"/>
      <c r="I967" s="22">
        <v>30.480162119999999</v>
      </c>
      <c r="J967" s="22">
        <v>3</v>
      </c>
      <c r="K967" t="s">
        <v>626</v>
      </c>
      <c r="N967" t="s">
        <v>2717</v>
      </c>
    </row>
    <row r="968" spans="1:14">
      <c r="A968" t="s">
        <v>3344</v>
      </c>
      <c r="B968" t="s">
        <v>961</v>
      </c>
      <c r="C968" t="s">
        <v>542</v>
      </c>
      <c r="D968" s="1">
        <v>2.2566137143199998</v>
      </c>
      <c r="E968">
        <v>10.5</v>
      </c>
      <c r="F968" s="22">
        <v>0.23302966151999999</v>
      </c>
      <c r="G968" s="22"/>
      <c r="H968" s="22"/>
      <c r="I968" s="22"/>
      <c r="J968" s="22">
        <v>3</v>
      </c>
      <c r="K968" t="s">
        <v>626</v>
      </c>
      <c r="L968" t="s">
        <v>40</v>
      </c>
      <c r="M968">
        <v>2.7630004661296299E-2</v>
      </c>
      <c r="N968" t="s">
        <v>2717</v>
      </c>
    </row>
    <row r="969" spans="1:14">
      <c r="A969" t="s">
        <v>3344</v>
      </c>
      <c r="B969" t="s">
        <v>961</v>
      </c>
      <c r="C969" t="s">
        <v>547</v>
      </c>
      <c r="D969" s="1">
        <v>709.04875364975999</v>
      </c>
      <c r="E969">
        <v>10.5</v>
      </c>
      <c r="F969" s="22"/>
      <c r="G969" s="22">
        <v>30.480162119999999</v>
      </c>
      <c r="H969" s="22"/>
      <c r="I969" s="22"/>
      <c r="J969" s="22">
        <v>3</v>
      </c>
      <c r="K969" t="s">
        <v>626</v>
      </c>
      <c r="N969" t="s">
        <v>2717</v>
      </c>
    </row>
    <row r="970" spans="1:14">
      <c r="A970" t="s">
        <v>3344</v>
      </c>
      <c r="B970" t="s">
        <v>961</v>
      </c>
      <c r="C970" t="s">
        <v>549</v>
      </c>
      <c r="D970" s="1">
        <v>802.33729781136003</v>
      </c>
      <c r="E970">
        <v>10.5</v>
      </c>
      <c r="F970" s="22"/>
      <c r="G970" s="22"/>
      <c r="H970" s="22">
        <v>30.480162119999999</v>
      </c>
      <c r="I970" s="22"/>
      <c r="J970" s="22">
        <v>3</v>
      </c>
      <c r="K970" t="s">
        <v>626</v>
      </c>
      <c r="N970" t="s">
        <v>2717</v>
      </c>
    </row>
    <row r="971" spans="1:14">
      <c r="A971" t="s">
        <v>3344</v>
      </c>
      <c r="B971" t="s">
        <v>989</v>
      </c>
      <c r="C971" t="s">
        <v>3332</v>
      </c>
      <c r="D971" s="1">
        <v>984.33523935636902</v>
      </c>
      <c r="E971">
        <v>16</v>
      </c>
      <c r="F971" s="22"/>
      <c r="G971" s="22"/>
      <c r="H971" s="22"/>
      <c r="I971" s="22">
        <v>52.1824668</v>
      </c>
      <c r="J971" s="22">
        <v>3</v>
      </c>
      <c r="K971" t="s">
        <v>626</v>
      </c>
      <c r="N971" t="s">
        <v>2717</v>
      </c>
    </row>
    <row r="972" spans="1:14">
      <c r="A972" t="s">
        <v>3344</v>
      </c>
      <c r="B972" t="s">
        <v>989</v>
      </c>
      <c r="C972" t="s">
        <v>542</v>
      </c>
      <c r="D972" s="1">
        <v>7.91462179032</v>
      </c>
      <c r="E972">
        <v>16</v>
      </c>
      <c r="F972" s="22">
        <v>1.3472589504000001</v>
      </c>
      <c r="G972" s="22"/>
      <c r="H972" s="22"/>
      <c r="I972" s="22"/>
      <c r="J972" s="22">
        <v>3</v>
      </c>
      <c r="K972" t="s">
        <v>626</v>
      </c>
      <c r="L972" t="s">
        <v>40</v>
      </c>
      <c r="M972">
        <v>2.7630004661296299E-2</v>
      </c>
      <c r="N972" t="s">
        <v>2717</v>
      </c>
    </row>
    <row r="973" spans="1:14">
      <c r="A973" t="s">
        <v>3344</v>
      </c>
      <c r="B973" t="s">
        <v>989</v>
      </c>
      <c r="C973" t="s">
        <v>547</v>
      </c>
      <c r="D973" s="1">
        <v>978.73054708439997</v>
      </c>
      <c r="E973">
        <v>16</v>
      </c>
      <c r="F973" s="22"/>
      <c r="G973" s="22">
        <v>52.1824668</v>
      </c>
      <c r="H973" s="22"/>
      <c r="I973" s="22"/>
      <c r="J973" s="22">
        <v>3</v>
      </c>
      <c r="K973" t="s">
        <v>626</v>
      </c>
      <c r="N973" t="s">
        <v>2717</v>
      </c>
    </row>
    <row r="974" spans="1:14">
      <c r="A974" t="s">
        <v>3344</v>
      </c>
      <c r="B974" t="s">
        <v>989</v>
      </c>
      <c r="C974" t="s">
        <v>549</v>
      </c>
      <c r="D974" s="1">
        <v>984.33523935358005</v>
      </c>
      <c r="E974">
        <v>16</v>
      </c>
      <c r="F974" s="22"/>
      <c r="G974" s="22"/>
      <c r="H974" s="22">
        <v>52.1824668</v>
      </c>
      <c r="I974" s="22"/>
      <c r="J974" s="22">
        <v>3</v>
      </c>
      <c r="K974" t="s">
        <v>626</v>
      </c>
      <c r="N974" t="s">
        <v>2717</v>
      </c>
    </row>
    <row r="975" spans="1:14">
      <c r="A975" t="s">
        <v>3344</v>
      </c>
      <c r="B975" t="s">
        <v>887</v>
      </c>
      <c r="C975" t="s">
        <v>3332</v>
      </c>
      <c r="D975" s="1">
        <v>2438.7470121936199</v>
      </c>
      <c r="E975">
        <v>2.5</v>
      </c>
      <c r="F975" s="22"/>
      <c r="G975" s="22"/>
      <c r="H975" s="22"/>
      <c r="I975" s="22">
        <v>191.81335584000001</v>
      </c>
      <c r="J975" s="22">
        <v>3</v>
      </c>
      <c r="K975" t="s">
        <v>628</v>
      </c>
      <c r="N975" t="s">
        <v>2718</v>
      </c>
    </row>
    <row r="976" spans="1:14">
      <c r="A976" t="s">
        <v>3344</v>
      </c>
      <c r="B976" t="s">
        <v>887</v>
      </c>
      <c r="C976" t="s">
        <v>542</v>
      </c>
      <c r="D976" s="1">
        <v>2211.7976875200002</v>
      </c>
      <c r="E976">
        <v>2.5</v>
      </c>
      <c r="F976" s="22">
        <v>191.81335584000001</v>
      </c>
      <c r="G976" s="22"/>
      <c r="H976" s="22"/>
      <c r="I976" s="22"/>
      <c r="J976" s="22">
        <v>3</v>
      </c>
      <c r="K976" t="s">
        <v>628</v>
      </c>
      <c r="L976" t="s">
        <v>40</v>
      </c>
      <c r="M976">
        <v>0.27417860930884602</v>
      </c>
      <c r="N976" t="s">
        <v>2718</v>
      </c>
    </row>
    <row r="977" spans="1:14">
      <c r="A977" t="s">
        <v>3344</v>
      </c>
      <c r="B977" t="s">
        <v>887</v>
      </c>
      <c r="C977" t="s">
        <v>547</v>
      </c>
      <c r="D977" s="1">
        <v>2434.9436565974602</v>
      </c>
      <c r="E977">
        <v>2.5</v>
      </c>
      <c r="F977" s="22"/>
      <c r="G977" s="22">
        <v>191.81335584000001</v>
      </c>
      <c r="H977" s="22"/>
      <c r="I977" s="22"/>
      <c r="J977" s="22">
        <v>3</v>
      </c>
      <c r="K977" t="s">
        <v>628</v>
      </c>
      <c r="N977" t="s">
        <v>2718</v>
      </c>
    </row>
    <row r="978" spans="1:14">
      <c r="A978" t="s">
        <v>3344</v>
      </c>
      <c r="B978" t="s">
        <v>887</v>
      </c>
      <c r="C978" t="s">
        <v>549</v>
      </c>
      <c r="D978" s="1">
        <v>2438.53734541322</v>
      </c>
      <c r="E978">
        <v>2.5</v>
      </c>
      <c r="F978" s="22"/>
      <c r="G978" s="22"/>
      <c r="H978" s="22">
        <v>191.81335584000001</v>
      </c>
      <c r="I978" s="22"/>
      <c r="J978" s="22">
        <v>3</v>
      </c>
      <c r="K978" t="s">
        <v>628</v>
      </c>
      <c r="N978" t="s">
        <v>2718</v>
      </c>
    </row>
    <row r="979" spans="1:14">
      <c r="A979" t="s">
        <v>3344</v>
      </c>
      <c r="B979" t="s">
        <v>897</v>
      </c>
      <c r="C979" t="s">
        <v>3332</v>
      </c>
      <c r="D979" s="1">
        <v>5158.4525959209604</v>
      </c>
      <c r="E979">
        <v>3.5</v>
      </c>
      <c r="F979" s="22"/>
      <c r="G979" s="22"/>
      <c r="H979" s="22"/>
      <c r="I979" s="22">
        <v>317.06894807999998</v>
      </c>
      <c r="J979" s="22">
        <v>3</v>
      </c>
      <c r="K979" t="s">
        <v>628</v>
      </c>
      <c r="N979" t="s">
        <v>2718</v>
      </c>
    </row>
    <row r="980" spans="1:14">
      <c r="A980" t="s">
        <v>3344</v>
      </c>
      <c r="B980" t="s">
        <v>897</v>
      </c>
      <c r="C980" t="s">
        <v>542</v>
      </c>
      <c r="D980" s="1">
        <v>4374.6204936000004</v>
      </c>
      <c r="E980">
        <v>3.5</v>
      </c>
      <c r="F980" s="22">
        <v>317.06894807999998</v>
      </c>
      <c r="G980" s="22"/>
      <c r="H980" s="22"/>
      <c r="I980" s="22"/>
      <c r="J980" s="22">
        <v>3</v>
      </c>
      <c r="K980" t="s">
        <v>628</v>
      </c>
      <c r="L980" t="s">
        <v>40</v>
      </c>
      <c r="M980">
        <v>0.27417860930884602</v>
      </c>
      <c r="N980" t="s">
        <v>2718</v>
      </c>
    </row>
    <row r="981" spans="1:14">
      <c r="A981" t="s">
        <v>3344</v>
      </c>
      <c r="B981" t="s">
        <v>897</v>
      </c>
      <c r="C981" t="s">
        <v>547</v>
      </c>
      <c r="D981" s="1">
        <v>5144.2264037793602</v>
      </c>
      <c r="E981">
        <v>3.5</v>
      </c>
      <c r="F981" s="22"/>
      <c r="G981" s="22">
        <v>317.06894807999998</v>
      </c>
      <c r="H981" s="22"/>
      <c r="I981" s="22"/>
      <c r="J981" s="22">
        <v>3</v>
      </c>
      <c r="K981" t="s">
        <v>628</v>
      </c>
      <c r="N981" t="s">
        <v>2718</v>
      </c>
    </row>
    <row r="982" spans="1:14">
      <c r="A982" t="s">
        <v>3344</v>
      </c>
      <c r="B982" t="s">
        <v>897</v>
      </c>
      <c r="C982" t="s">
        <v>549</v>
      </c>
      <c r="D982" s="1">
        <v>5157.6894086217599</v>
      </c>
      <c r="E982">
        <v>3.5</v>
      </c>
      <c r="F982" s="22"/>
      <c r="G982" s="22"/>
      <c r="H982" s="22">
        <v>317.06894807999998</v>
      </c>
      <c r="I982" s="22"/>
      <c r="J982" s="22">
        <v>3</v>
      </c>
      <c r="K982" t="s">
        <v>628</v>
      </c>
      <c r="N982" t="s">
        <v>2718</v>
      </c>
    </row>
    <row r="983" spans="1:14">
      <c r="A983" t="s">
        <v>3344</v>
      </c>
      <c r="B983" t="s">
        <v>906</v>
      </c>
      <c r="C983" t="s">
        <v>3332</v>
      </c>
      <c r="D983" s="1">
        <v>6683.7991839936003</v>
      </c>
      <c r="E983">
        <v>4.5</v>
      </c>
      <c r="F983" s="22"/>
      <c r="G983" s="22"/>
      <c r="H983" s="22"/>
      <c r="I983" s="22">
        <v>353.22441528000002</v>
      </c>
      <c r="J983" s="22">
        <v>3</v>
      </c>
      <c r="K983" t="s">
        <v>628</v>
      </c>
      <c r="N983" t="s">
        <v>2718</v>
      </c>
    </row>
    <row r="984" spans="1:14">
      <c r="A984" t="s">
        <v>3344</v>
      </c>
      <c r="B984" t="s">
        <v>906</v>
      </c>
      <c r="C984" t="s">
        <v>542</v>
      </c>
      <c r="D984" s="1">
        <v>4293.5295163199999</v>
      </c>
      <c r="E984">
        <v>4.5</v>
      </c>
      <c r="F984" s="22">
        <v>353.22441528000002</v>
      </c>
      <c r="G984" s="22"/>
      <c r="H984" s="22"/>
      <c r="I984" s="22"/>
      <c r="J984" s="22">
        <v>3</v>
      </c>
      <c r="K984" t="s">
        <v>628</v>
      </c>
      <c r="L984" t="s">
        <v>40</v>
      </c>
      <c r="M984">
        <v>0.27417860930884602</v>
      </c>
      <c r="N984" t="s">
        <v>2718</v>
      </c>
    </row>
    <row r="985" spans="1:14">
      <c r="A985" t="s">
        <v>3344</v>
      </c>
      <c r="B985" t="s">
        <v>906</v>
      </c>
      <c r="C985" t="s">
        <v>547</v>
      </c>
      <c r="D985" s="1">
        <v>6552.2021261279997</v>
      </c>
      <c r="E985">
        <v>4.5</v>
      </c>
      <c r="F985" s="22"/>
      <c r="G985" s="22">
        <v>353.22441528000002</v>
      </c>
      <c r="H985" s="22"/>
      <c r="I985" s="22"/>
      <c r="J985" s="22">
        <v>3</v>
      </c>
      <c r="K985" t="s">
        <v>628</v>
      </c>
      <c r="N985" t="s">
        <v>2718</v>
      </c>
    </row>
    <row r="986" spans="1:14">
      <c r="A986" t="s">
        <v>3344</v>
      </c>
      <c r="B986" t="s">
        <v>906</v>
      </c>
      <c r="C986" t="s">
        <v>549</v>
      </c>
      <c r="D986" s="1">
        <v>6681.1909291776001</v>
      </c>
      <c r="E986">
        <v>4.5</v>
      </c>
      <c r="F986" s="22"/>
      <c r="G986" s="22"/>
      <c r="H986" s="22">
        <v>353.22441528000002</v>
      </c>
      <c r="I986" s="22"/>
      <c r="J986" s="22">
        <v>3</v>
      </c>
      <c r="K986" t="s">
        <v>628</v>
      </c>
      <c r="N986" t="s">
        <v>2718</v>
      </c>
    </row>
    <row r="987" spans="1:14">
      <c r="A987" t="s">
        <v>3344</v>
      </c>
      <c r="B987" t="s">
        <v>915</v>
      </c>
      <c r="C987" t="s">
        <v>3332</v>
      </c>
      <c r="D987" s="1">
        <v>5301.7243485338404</v>
      </c>
      <c r="E987">
        <v>5.5</v>
      </c>
      <c r="F987" s="22"/>
      <c r="G987" s="22"/>
      <c r="H987" s="22"/>
      <c r="I987" s="22">
        <v>170.06909447999999</v>
      </c>
      <c r="J987" s="22">
        <v>3</v>
      </c>
      <c r="K987" t="s">
        <v>628</v>
      </c>
      <c r="N987" t="s">
        <v>2718</v>
      </c>
    </row>
    <row r="988" spans="1:14">
      <c r="A988" t="s">
        <v>3344</v>
      </c>
      <c r="B988" t="s">
        <v>915</v>
      </c>
      <c r="C988" t="s">
        <v>542</v>
      </c>
      <c r="D988" s="1">
        <v>199.62794292000001</v>
      </c>
      <c r="E988">
        <v>5.5</v>
      </c>
      <c r="F988" s="22">
        <v>28.752507743999999</v>
      </c>
      <c r="G988" s="22"/>
      <c r="H988" s="22"/>
      <c r="I988" s="22"/>
      <c r="J988" s="22">
        <v>3</v>
      </c>
      <c r="K988" t="s">
        <v>628</v>
      </c>
      <c r="L988" t="s">
        <v>40</v>
      </c>
      <c r="M988">
        <v>0.27417860930884602</v>
      </c>
      <c r="N988" t="s">
        <v>2718</v>
      </c>
    </row>
    <row r="989" spans="1:14">
      <c r="A989" t="s">
        <v>3344</v>
      </c>
      <c r="B989" t="s">
        <v>915</v>
      </c>
      <c r="C989" t="s">
        <v>547</v>
      </c>
      <c r="D989" s="1">
        <v>4242.0462282959998</v>
      </c>
      <c r="E989">
        <v>5.5</v>
      </c>
      <c r="F989" s="22"/>
      <c r="G989" s="22">
        <v>170.06909447999999</v>
      </c>
      <c r="H989" s="22"/>
      <c r="I989" s="22"/>
      <c r="J989" s="22">
        <v>3</v>
      </c>
      <c r="K989" t="s">
        <v>628</v>
      </c>
      <c r="N989" t="s">
        <v>2718</v>
      </c>
    </row>
    <row r="990" spans="1:14">
      <c r="A990" t="s">
        <v>3344</v>
      </c>
      <c r="B990" t="s">
        <v>915</v>
      </c>
      <c r="C990" t="s">
        <v>549</v>
      </c>
      <c r="D990" s="1">
        <v>5301.3553349927997</v>
      </c>
      <c r="E990">
        <v>5.5</v>
      </c>
      <c r="F990" s="22"/>
      <c r="G990" s="22"/>
      <c r="H990" s="22">
        <v>170.06909447999999</v>
      </c>
      <c r="I990" s="22"/>
      <c r="J990" s="22">
        <v>3</v>
      </c>
      <c r="K990" t="s">
        <v>628</v>
      </c>
      <c r="N990" t="s">
        <v>2718</v>
      </c>
    </row>
    <row r="991" spans="1:14">
      <c r="A991" t="s">
        <v>3344</v>
      </c>
      <c r="B991" t="s">
        <v>925</v>
      </c>
      <c r="C991" t="s">
        <v>3332</v>
      </c>
      <c r="D991" s="1">
        <v>7103.7302410752</v>
      </c>
      <c r="E991">
        <v>6.5</v>
      </c>
      <c r="F991" s="22"/>
      <c r="G991" s="22"/>
      <c r="H991" s="22"/>
      <c r="I991" s="22">
        <v>287.53762488000001</v>
      </c>
      <c r="J991" s="22">
        <v>3</v>
      </c>
      <c r="K991" t="s">
        <v>628</v>
      </c>
      <c r="N991" t="s">
        <v>2718</v>
      </c>
    </row>
    <row r="992" spans="1:14">
      <c r="A992" t="s">
        <v>3344</v>
      </c>
      <c r="B992" t="s">
        <v>925</v>
      </c>
      <c r="C992" t="s">
        <v>542</v>
      </c>
      <c r="D992" s="1">
        <v>93.304118059199993</v>
      </c>
      <c r="E992">
        <v>6.5</v>
      </c>
      <c r="F992" s="22">
        <v>16.307282279999999</v>
      </c>
      <c r="G992" s="22"/>
      <c r="H992" s="22"/>
      <c r="I992" s="22"/>
      <c r="J992" s="22">
        <v>3</v>
      </c>
      <c r="K992" t="s">
        <v>628</v>
      </c>
      <c r="L992" t="s">
        <v>40</v>
      </c>
      <c r="M992">
        <v>0.27417860930884602</v>
      </c>
      <c r="N992" t="s">
        <v>2718</v>
      </c>
    </row>
    <row r="993" spans="1:14">
      <c r="A993" t="s">
        <v>3344</v>
      </c>
      <c r="B993" t="s">
        <v>925</v>
      </c>
      <c r="C993" t="s">
        <v>547</v>
      </c>
      <c r="D993" s="1">
        <v>6645.7383266112001</v>
      </c>
      <c r="E993">
        <v>6.5</v>
      </c>
      <c r="F993" s="22"/>
      <c r="G993" s="22">
        <v>287.53762488000001</v>
      </c>
      <c r="H993" s="22"/>
      <c r="I993" s="22"/>
      <c r="J993" s="22">
        <v>3</v>
      </c>
      <c r="K993" t="s">
        <v>628</v>
      </c>
      <c r="N993" t="s">
        <v>2718</v>
      </c>
    </row>
    <row r="994" spans="1:14">
      <c r="A994" t="s">
        <v>3344</v>
      </c>
      <c r="B994" t="s">
        <v>925</v>
      </c>
      <c r="C994" t="s">
        <v>549</v>
      </c>
      <c r="D994" s="1">
        <v>7102.1631313824</v>
      </c>
      <c r="E994">
        <v>6.5</v>
      </c>
      <c r="F994" s="22"/>
      <c r="G994" s="22"/>
      <c r="H994" s="22">
        <v>287.53762488000001</v>
      </c>
      <c r="I994" s="22"/>
      <c r="J994" s="22">
        <v>3</v>
      </c>
      <c r="K994" t="s">
        <v>628</v>
      </c>
      <c r="N994" t="s">
        <v>2718</v>
      </c>
    </row>
    <row r="995" spans="1:14">
      <c r="A995" t="s">
        <v>3344</v>
      </c>
      <c r="B995" t="s">
        <v>935</v>
      </c>
      <c r="C995" t="s">
        <v>3332</v>
      </c>
      <c r="D995" s="1">
        <v>2699.0381807960498</v>
      </c>
      <c r="E995">
        <v>7.5</v>
      </c>
      <c r="F995" s="22"/>
      <c r="G995" s="22"/>
      <c r="H995" s="22"/>
      <c r="I995" s="22">
        <v>143.47797936000001</v>
      </c>
      <c r="J995" s="22">
        <v>3</v>
      </c>
      <c r="K995" t="s">
        <v>628</v>
      </c>
      <c r="N995" t="s">
        <v>2718</v>
      </c>
    </row>
    <row r="996" spans="1:14">
      <c r="A996" t="s">
        <v>3344</v>
      </c>
      <c r="B996" t="s">
        <v>935</v>
      </c>
      <c r="C996" t="s">
        <v>542</v>
      </c>
      <c r="D996" s="1">
        <v>242.91997875839999</v>
      </c>
      <c r="E996">
        <v>7.5</v>
      </c>
      <c r="F996" s="22">
        <v>59.554973279999999</v>
      </c>
      <c r="G996" s="22"/>
      <c r="H996" s="22"/>
      <c r="I996" s="22"/>
      <c r="J996" s="22">
        <v>3</v>
      </c>
      <c r="K996" t="s">
        <v>628</v>
      </c>
      <c r="L996" t="s">
        <v>40</v>
      </c>
      <c r="M996">
        <v>0.27417860930884602</v>
      </c>
      <c r="N996" t="s">
        <v>2718</v>
      </c>
    </row>
    <row r="997" spans="1:14">
      <c r="A997" t="s">
        <v>3344</v>
      </c>
      <c r="B997" t="s">
        <v>935</v>
      </c>
      <c r="C997" t="s">
        <v>547</v>
      </c>
      <c r="D997" s="1">
        <v>2692.7062439470301</v>
      </c>
      <c r="E997">
        <v>7.5</v>
      </c>
      <c r="F997" s="22"/>
      <c r="G997" s="22">
        <v>143.47797936000001</v>
      </c>
      <c r="H997" s="22"/>
      <c r="I997" s="22"/>
      <c r="J997" s="22">
        <v>3</v>
      </c>
      <c r="K997" t="s">
        <v>628</v>
      </c>
      <c r="N997" t="s">
        <v>2718</v>
      </c>
    </row>
    <row r="998" spans="1:14">
      <c r="A998" t="s">
        <v>3344</v>
      </c>
      <c r="B998" t="s">
        <v>935</v>
      </c>
      <c r="C998" t="s">
        <v>549</v>
      </c>
      <c r="D998" s="1">
        <v>2699.0381807960498</v>
      </c>
      <c r="E998">
        <v>7.5</v>
      </c>
      <c r="F998" s="22"/>
      <c r="G998" s="22"/>
      <c r="H998" s="22">
        <v>143.47797936000001</v>
      </c>
      <c r="I998" s="22"/>
      <c r="J998" s="22">
        <v>3</v>
      </c>
      <c r="K998" t="s">
        <v>628</v>
      </c>
      <c r="N998" t="s">
        <v>2718</v>
      </c>
    </row>
    <row r="999" spans="1:14">
      <c r="A999" t="s">
        <v>3344</v>
      </c>
      <c r="B999" t="s">
        <v>877</v>
      </c>
      <c r="C999" t="s">
        <v>3332</v>
      </c>
      <c r="D999" s="1">
        <v>5480.2767237527996</v>
      </c>
      <c r="E999">
        <v>0.5</v>
      </c>
      <c r="F999" s="22"/>
      <c r="G999" s="22"/>
      <c r="H999" s="22"/>
      <c r="I999" s="22">
        <v>535.96823280000001</v>
      </c>
      <c r="J999" s="22">
        <v>3</v>
      </c>
      <c r="K999" t="s">
        <v>630</v>
      </c>
      <c r="N999" t="s">
        <v>2719</v>
      </c>
    </row>
    <row r="1000" spans="1:14">
      <c r="A1000" t="s">
        <v>3344</v>
      </c>
      <c r="B1000" t="s">
        <v>877</v>
      </c>
      <c r="C1000" t="s">
        <v>542</v>
      </c>
      <c r="D1000" s="1">
        <v>4768.9078192799998</v>
      </c>
      <c r="E1000">
        <v>0.5</v>
      </c>
      <c r="F1000" s="22">
        <v>535.96823280000001</v>
      </c>
      <c r="G1000" s="22"/>
      <c r="H1000" s="22"/>
      <c r="I1000" s="22"/>
      <c r="J1000" s="22">
        <v>3</v>
      </c>
      <c r="K1000" t="s">
        <v>630</v>
      </c>
      <c r="L1000" t="s">
        <v>40</v>
      </c>
      <c r="M1000">
        <v>1.7269931050368899E-2</v>
      </c>
      <c r="N1000" t="s">
        <v>2719</v>
      </c>
    </row>
    <row r="1001" spans="1:14">
      <c r="A1001" t="s">
        <v>3344</v>
      </c>
      <c r="B1001" t="s">
        <v>877</v>
      </c>
      <c r="C1001" t="s">
        <v>547</v>
      </c>
      <c r="D1001" s="1">
        <v>5361.3022017503999</v>
      </c>
      <c r="E1001">
        <v>0.5</v>
      </c>
      <c r="F1001" s="22"/>
      <c r="G1001" s="22">
        <v>535.96823280000001</v>
      </c>
      <c r="H1001" s="22"/>
      <c r="I1001" s="22"/>
      <c r="J1001" s="22">
        <v>3</v>
      </c>
      <c r="K1001" t="s">
        <v>630</v>
      </c>
      <c r="N1001" t="s">
        <v>2719</v>
      </c>
    </row>
    <row r="1002" spans="1:14">
      <c r="A1002" t="s">
        <v>3344</v>
      </c>
      <c r="B1002" t="s">
        <v>877</v>
      </c>
      <c r="C1002" t="s">
        <v>549</v>
      </c>
      <c r="D1002" s="1">
        <v>5478.0967880471999</v>
      </c>
      <c r="E1002">
        <v>0.5</v>
      </c>
      <c r="F1002" s="22"/>
      <c r="G1002" s="22"/>
      <c r="H1002" s="22">
        <v>535.96823280000001</v>
      </c>
      <c r="I1002" s="22"/>
      <c r="J1002" s="22">
        <v>3</v>
      </c>
      <c r="K1002" t="s">
        <v>630</v>
      </c>
      <c r="N1002" t="s">
        <v>2719</v>
      </c>
    </row>
    <row r="1003" spans="1:14">
      <c r="A1003" t="s">
        <v>3344</v>
      </c>
      <c r="B1003" t="s">
        <v>880</v>
      </c>
      <c r="C1003" t="s">
        <v>3332</v>
      </c>
      <c r="D1003" s="1">
        <v>3728.7046587768</v>
      </c>
      <c r="E1003">
        <v>1.5</v>
      </c>
      <c r="F1003" s="22"/>
      <c r="G1003" s="22"/>
      <c r="H1003" s="22"/>
      <c r="I1003" s="22">
        <v>357.71549448000002</v>
      </c>
      <c r="J1003" s="22">
        <v>3</v>
      </c>
      <c r="K1003" t="s">
        <v>630</v>
      </c>
      <c r="N1003" t="s">
        <v>2719</v>
      </c>
    </row>
    <row r="1004" spans="1:14">
      <c r="A1004" t="s">
        <v>3344</v>
      </c>
      <c r="B1004" t="s">
        <v>880</v>
      </c>
      <c r="C1004" t="s">
        <v>542</v>
      </c>
      <c r="D1004" s="1">
        <v>3048.7342797599999</v>
      </c>
      <c r="E1004">
        <v>1.5</v>
      </c>
      <c r="F1004" s="22">
        <v>357.71549448000002</v>
      </c>
      <c r="G1004" s="22"/>
      <c r="H1004" s="22"/>
      <c r="I1004" s="22"/>
      <c r="J1004" s="22">
        <v>3</v>
      </c>
      <c r="K1004" t="s">
        <v>630</v>
      </c>
      <c r="L1004" t="s">
        <v>40</v>
      </c>
      <c r="M1004">
        <v>1.7269931050368899E-2</v>
      </c>
      <c r="N1004" t="s">
        <v>2719</v>
      </c>
    </row>
    <row r="1005" spans="1:14">
      <c r="A1005" t="s">
        <v>3344</v>
      </c>
      <c r="B1005" t="s">
        <v>880</v>
      </c>
      <c r="C1005" t="s">
        <v>547</v>
      </c>
      <c r="D1005" s="1">
        <v>3620.949704184</v>
      </c>
      <c r="E1005">
        <v>1.5</v>
      </c>
      <c r="F1005" s="22"/>
      <c r="G1005" s="22">
        <v>357.71549448000002</v>
      </c>
      <c r="H1005" s="22"/>
      <c r="I1005" s="22"/>
      <c r="J1005" s="22">
        <v>3</v>
      </c>
      <c r="K1005" t="s">
        <v>630</v>
      </c>
      <c r="N1005" t="s">
        <v>2719</v>
      </c>
    </row>
    <row r="1006" spans="1:14">
      <c r="A1006" t="s">
        <v>3344</v>
      </c>
      <c r="B1006" t="s">
        <v>880</v>
      </c>
      <c r="C1006" t="s">
        <v>549</v>
      </c>
      <c r="D1006" s="1">
        <v>3726.6385422936</v>
      </c>
      <c r="E1006">
        <v>1.5</v>
      </c>
      <c r="F1006" s="22"/>
      <c r="G1006" s="22"/>
      <c r="H1006" s="22">
        <v>357.71549448000002</v>
      </c>
      <c r="I1006" s="22"/>
      <c r="J1006" s="22">
        <v>3</v>
      </c>
      <c r="K1006" t="s">
        <v>630</v>
      </c>
      <c r="N1006" t="s">
        <v>2719</v>
      </c>
    </row>
    <row r="1007" spans="1:14">
      <c r="A1007" t="s">
        <v>3344</v>
      </c>
      <c r="B1007" t="s">
        <v>888</v>
      </c>
      <c r="C1007" t="s">
        <v>3332</v>
      </c>
      <c r="D1007" s="1">
        <v>1490.8212502828601</v>
      </c>
      <c r="E1007">
        <v>2.5</v>
      </c>
      <c r="F1007" s="22"/>
      <c r="G1007" s="22"/>
      <c r="H1007" s="22"/>
      <c r="I1007" s="22">
        <v>58.64620704</v>
      </c>
      <c r="J1007" s="22">
        <v>3</v>
      </c>
      <c r="K1007" t="s">
        <v>630</v>
      </c>
      <c r="N1007" t="s">
        <v>2719</v>
      </c>
    </row>
    <row r="1008" spans="1:14">
      <c r="A1008" t="s">
        <v>3344</v>
      </c>
      <c r="B1008" t="s">
        <v>888</v>
      </c>
      <c r="C1008" t="s">
        <v>542</v>
      </c>
      <c r="D1008" s="1">
        <v>473.68517853600002</v>
      </c>
      <c r="E1008">
        <v>2.5</v>
      </c>
      <c r="F1008" s="22">
        <v>40.658566319999998</v>
      </c>
      <c r="G1008" s="22"/>
      <c r="H1008" s="22"/>
      <c r="I1008" s="22"/>
      <c r="J1008" s="22">
        <v>3</v>
      </c>
      <c r="K1008" t="s">
        <v>630</v>
      </c>
      <c r="L1008" t="s">
        <v>40</v>
      </c>
      <c r="M1008">
        <v>1.7269931050368899E-2</v>
      </c>
      <c r="N1008" t="s">
        <v>2719</v>
      </c>
    </row>
    <row r="1009" spans="1:14">
      <c r="A1009" t="s">
        <v>3344</v>
      </c>
      <c r="B1009" t="s">
        <v>888</v>
      </c>
      <c r="C1009" t="s">
        <v>547</v>
      </c>
      <c r="D1009" s="1">
        <v>1484.16522791736</v>
      </c>
      <c r="E1009">
        <v>2.5</v>
      </c>
      <c r="F1009" s="22"/>
      <c r="G1009" s="22">
        <v>58.64620704</v>
      </c>
      <c r="H1009" s="22"/>
      <c r="I1009" s="22"/>
      <c r="J1009" s="22">
        <v>3</v>
      </c>
      <c r="K1009" t="s">
        <v>630</v>
      </c>
      <c r="N1009" t="s">
        <v>2719</v>
      </c>
    </row>
    <row r="1010" spans="1:14">
      <c r="A1010" t="s">
        <v>3344</v>
      </c>
      <c r="B1010" t="s">
        <v>888</v>
      </c>
      <c r="C1010" t="s">
        <v>549</v>
      </c>
      <c r="D1010" s="1">
        <v>1489.9735976116599</v>
      </c>
      <c r="E1010">
        <v>2.5</v>
      </c>
      <c r="F1010" s="22"/>
      <c r="G1010" s="22"/>
      <c r="H1010" s="22">
        <v>58.64620704</v>
      </c>
      <c r="I1010" s="22"/>
      <c r="J1010" s="22">
        <v>3</v>
      </c>
      <c r="K1010" t="s">
        <v>630</v>
      </c>
      <c r="N1010" t="s">
        <v>2719</v>
      </c>
    </row>
    <row r="1011" spans="1:14">
      <c r="A1011" t="s">
        <v>3344</v>
      </c>
      <c r="B1011" t="s">
        <v>926</v>
      </c>
      <c r="C1011" t="s">
        <v>3332</v>
      </c>
      <c r="D1011" s="1">
        <v>1267.8281663544001</v>
      </c>
      <c r="E1011">
        <v>6.5</v>
      </c>
      <c r="F1011" s="22"/>
      <c r="G1011" s="22"/>
      <c r="H1011" s="22"/>
      <c r="I1011" s="22">
        <v>46.402279440000001</v>
      </c>
      <c r="J1011" s="22">
        <v>3</v>
      </c>
      <c r="K1011" t="s">
        <v>630</v>
      </c>
      <c r="N1011" t="s">
        <v>2719</v>
      </c>
    </row>
    <row r="1012" spans="1:14">
      <c r="A1012" t="s">
        <v>3344</v>
      </c>
      <c r="B1012" t="s">
        <v>926</v>
      </c>
      <c r="C1012" t="s">
        <v>542</v>
      </c>
      <c r="D1012" s="1">
        <v>0.74641367039999995</v>
      </c>
      <c r="E1012">
        <v>6.5</v>
      </c>
      <c r="F1012" s="22">
        <v>0.74641367039999995</v>
      </c>
      <c r="G1012" s="22"/>
      <c r="H1012" s="22"/>
      <c r="I1012" s="22"/>
      <c r="J1012" s="22">
        <v>3</v>
      </c>
      <c r="K1012" t="s">
        <v>630</v>
      </c>
      <c r="L1012" t="s">
        <v>40</v>
      </c>
      <c r="M1012">
        <v>1.7269931050368899E-2</v>
      </c>
      <c r="N1012" t="s">
        <v>2719</v>
      </c>
    </row>
    <row r="1013" spans="1:14">
      <c r="A1013" t="s">
        <v>3344</v>
      </c>
      <c r="B1013" t="s">
        <v>926</v>
      </c>
      <c r="C1013" t="s">
        <v>547</v>
      </c>
      <c r="D1013" s="1">
        <v>1155.1071068304</v>
      </c>
      <c r="E1013">
        <v>6.5</v>
      </c>
      <c r="F1013" s="22"/>
      <c r="G1013" s="22">
        <v>46.402279440000001</v>
      </c>
      <c r="H1013" s="22"/>
      <c r="I1013" s="22"/>
      <c r="J1013" s="22">
        <v>3</v>
      </c>
      <c r="K1013" t="s">
        <v>630</v>
      </c>
      <c r="N1013" t="s">
        <v>2719</v>
      </c>
    </row>
    <row r="1014" spans="1:14">
      <c r="A1014" t="s">
        <v>3344</v>
      </c>
      <c r="B1014" t="s">
        <v>926</v>
      </c>
      <c r="C1014" t="s">
        <v>549</v>
      </c>
      <c r="D1014" s="1">
        <v>1267.8281663544001</v>
      </c>
      <c r="E1014">
        <v>6.5</v>
      </c>
      <c r="F1014" s="22"/>
      <c r="G1014" s="22"/>
      <c r="H1014" s="22">
        <v>46.402279440000001</v>
      </c>
      <c r="I1014" s="22"/>
      <c r="J1014" s="22">
        <v>3</v>
      </c>
      <c r="K1014" t="s">
        <v>630</v>
      </c>
      <c r="N1014" t="s">
        <v>2719</v>
      </c>
    </row>
    <row r="1015" spans="1:14">
      <c r="A1015" t="s">
        <v>3344</v>
      </c>
      <c r="B1015" t="s">
        <v>936</v>
      </c>
      <c r="C1015" t="s">
        <v>3332</v>
      </c>
      <c r="D1015" s="1">
        <v>3784.8311603195998</v>
      </c>
      <c r="E1015">
        <v>7.5</v>
      </c>
      <c r="F1015" s="22"/>
      <c r="G1015" s="22"/>
      <c r="H1015" s="22"/>
      <c r="I1015" s="22">
        <v>166.84681391999999</v>
      </c>
      <c r="J1015" s="22">
        <v>3</v>
      </c>
      <c r="K1015" t="s">
        <v>630</v>
      </c>
      <c r="N1015" t="s">
        <v>2719</v>
      </c>
    </row>
    <row r="1016" spans="1:14">
      <c r="A1016" t="s">
        <v>3344</v>
      </c>
      <c r="B1016" t="s">
        <v>936</v>
      </c>
      <c r="C1016" t="s">
        <v>542</v>
      </c>
      <c r="D1016" s="1">
        <v>1.3622352432</v>
      </c>
      <c r="E1016">
        <v>7.5</v>
      </c>
      <c r="F1016" s="22">
        <v>1.3622352432</v>
      </c>
      <c r="G1016" s="22"/>
      <c r="H1016" s="22"/>
      <c r="I1016" s="22"/>
      <c r="J1016" s="22">
        <v>3</v>
      </c>
      <c r="K1016" t="s">
        <v>630</v>
      </c>
      <c r="L1016" t="s">
        <v>40</v>
      </c>
      <c r="M1016">
        <v>1.7269931050368899E-2</v>
      </c>
      <c r="N1016" t="s">
        <v>2719</v>
      </c>
    </row>
    <row r="1017" spans="1:14">
      <c r="A1017" t="s">
        <v>3344</v>
      </c>
      <c r="B1017" t="s">
        <v>936</v>
      </c>
      <c r="C1017" t="s">
        <v>547</v>
      </c>
      <c r="D1017" s="1">
        <v>2895.1340522112</v>
      </c>
      <c r="E1017">
        <v>7.5</v>
      </c>
      <c r="F1017" s="22"/>
      <c r="G1017" s="22">
        <v>166.84681391999999</v>
      </c>
      <c r="H1017" s="22"/>
      <c r="I1017" s="22"/>
      <c r="J1017" s="22">
        <v>3</v>
      </c>
      <c r="K1017" t="s">
        <v>630</v>
      </c>
      <c r="N1017" t="s">
        <v>2719</v>
      </c>
    </row>
    <row r="1018" spans="1:14">
      <c r="A1018" t="s">
        <v>3344</v>
      </c>
      <c r="B1018" t="s">
        <v>936</v>
      </c>
      <c r="C1018" t="s">
        <v>549</v>
      </c>
      <c r="D1018" s="1">
        <v>3784.8311603195998</v>
      </c>
      <c r="E1018">
        <v>7.5</v>
      </c>
      <c r="F1018" s="22"/>
      <c r="G1018" s="22"/>
      <c r="H1018" s="22">
        <v>166.84681391999999</v>
      </c>
      <c r="I1018" s="22"/>
      <c r="J1018" s="22">
        <v>3</v>
      </c>
      <c r="K1018" t="s">
        <v>630</v>
      </c>
      <c r="N1018" t="s">
        <v>2719</v>
      </c>
    </row>
    <row r="1019" spans="1:14">
      <c r="A1019" t="s">
        <v>3344</v>
      </c>
      <c r="B1019" t="s">
        <v>944</v>
      </c>
      <c r="C1019" t="s">
        <v>3332</v>
      </c>
      <c r="D1019" s="1">
        <v>4960.0159092153599</v>
      </c>
      <c r="E1019">
        <v>8.5</v>
      </c>
      <c r="F1019" s="22"/>
      <c r="G1019" s="22"/>
      <c r="H1019" s="22"/>
      <c r="I1019" s="22">
        <v>302.45931935999999</v>
      </c>
      <c r="J1019" s="22">
        <v>3</v>
      </c>
      <c r="K1019" t="s">
        <v>630</v>
      </c>
      <c r="N1019" t="s">
        <v>2719</v>
      </c>
    </row>
    <row r="1020" spans="1:14">
      <c r="A1020" t="s">
        <v>3344</v>
      </c>
      <c r="B1020" t="s">
        <v>944</v>
      </c>
      <c r="C1020" t="s">
        <v>547</v>
      </c>
      <c r="D1020" s="1">
        <v>4717.5374661287997</v>
      </c>
      <c r="E1020">
        <v>8.5</v>
      </c>
      <c r="F1020" s="22"/>
      <c r="G1020" s="22">
        <v>302.45931935999999</v>
      </c>
      <c r="H1020" s="22"/>
      <c r="I1020" s="22"/>
      <c r="J1020" s="22">
        <v>3</v>
      </c>
      <c r="K1020" t="s">
        <v>630</v>
      </c>
      <c r="N1020" t="s">
        <v>2719</v>
      </c>
    </row>
    <row r="1021" spans="1:14">
      <c r="A1021" t="s">
        <v>3344</v>
      </c>
      <c r="B1021" t="s">
        <v>944</v>
      </c>
      <c r="C1021" t="s">
        <v>549</v>
      </c>
      <c r="D1021" s="1">
        <v>4959.2682973209603</v>
      </c>
      <c r="E1021">
        <v>8.5</v>
      </c>
      <c r="F1021" s="22"/>
      <c r="G1021" s="22"/>
      <c r="H1021" s="22">
        <v>302.45931935999999</v>
      </c>
      <c r="I1021" s="22"/>
      <c r="J1021" s="22">
        <v>3</v>
      </c>
      <c r="K1021" t="s">
        <v>630</v>
      </c>
      <c r="N1021" t="s">
        <v>2719</v>
      </c>
    </row>
    <row r="1022" spans="1:14">
      <c r="A1022" t="s">
        <v>3344</v>
      </c>
      <c r="B1022" t="s">
        <v>953</v>
      </c>
      <c r="C1022" t="s">
        <v>3332</v>
      </c>
      <c r="D1022" s="1">
        <v>1859.6012195664</v>
      </c>
      <c r="E1022">
        <v>9.5</v>
      </c>
      <c r="F1022" s="22"/>
      <c r="G1022" s="22"/>
      <c r="H1022" s="22"/>
      <c r="I1022" s="22">
        <v>96.746225999999993</v>
      </c>
      <c r="J1022" s="22">
        <v>3</v>
      </c>
      <c r="K1022" t="s">
        <v>630</v>
      </c>
      <c r="N1022" t="s">
        <v>2719</v>
      </c>
    </row>
    <row r="1023" spans="1:14">
      <c r="A1023" t="s">
        <v>3344</v>
      </c>
      <c r="B1023" t="s">
        <v>953</v>
      </c>
      <c r="C1023" t="s">
        <v>547</v>
      </c>
      <c r="D1023" s="1">
        <v>1840.0590776352001</v>
      </c>
      <c r="E1023">
        <v>9.5</v>
      </c>
      <c r="F1023" s="22"/>
      <c r="G1023" s="22">
        <v>96.746225999999993</v>
      </c>
      <c r="H1023" s="22"/>
      <c r="I1023" s="22"/>
      <c r="J1023" s="22">
        <v>3</v>
      </c>
      <c r="K1023" t="s">
        <v>630</v>
      </c>
      <c r="N1023" t="s">
        <v>2719</v>
      </c>
    </row>
    <row r="1024" spans="1:14">
      <c r="A1024" t="s">
        <v>3344</v>
      </c>
      <c r="B1024" t="s">
        <v>953</v>
      </c>
      <c r="C1024" t="s">
        <v>549</v>
      </c>
      <c r="D1024" s="1">
        <v>1859.6012195664</v>
      </c>
      <c r="E1024">
        <v>9.5</v>
      </c>
      <c r="F1024" s="22"/>
      <c r="G1024" s="22"/>
      <c r="H1024" s="22">
        <v>96.746225999999993</v>
      </c>
      <c r="I1024" s="22"/>
      <c r="J1024" s="22">
        <v>3</v>
      </c>
      <c r="K1024" t="s">
        <v>630</v>
      </c>
      <c r="N1024" t="s">
        <v>2719</v>
      </c>
    </row>
    <row r="1025" spans="1:14">
      <c r="A1025" t="s">
        <v>3344</v>
      </c>
      <c r="B1025" t="s">
        <v>889</v>
      </c>
      <c r="C1025" t="s">
        <v>3332</v>
      </c>
      <c r="D1025" s="1">
        <v>840.83146782355198</v>
      </c>
      <c r="E1025">
        <v>2.5</v>
      </c>
      <c r="F1025" s="22"/>
      <c r="G1025" s="22"/>
      <c r="H1025" s="22"/>
      <c r="I1025" s="22">
        <v>155.57273183999999</v>
      </c>
      <c r="J1025" s="22">
        <v>3</v>
      </c>
      <c r="K1025" t="s">
        <v>631</v>
      </c>
      <c r="N1025" t="s">
        <v>2720</v>
      </c>
    </row>
    <row r="1026" spans="1:14">
      <c r="A1026" t="s">
        <v>3344</v>
      </c>
      <c r="B1026" t="s">
        <v>889</v>
      </c>
      <c r="C1026" t="s">
        <v>542</v>
      </c>
      <c r="D1026" s="1">
        <v>824.62302446399997</v>
      </c>
      <c r="E1026">
        <v>2.5</v>
      </c>
      <c r="F1026" s="22">
        <v>155.57273183999999</v>
      </c>
      <c r="G1026" s="22"/>
      <c r="H1026" s="22"/>
      <c r="I1026" s="22"/>
      <c r="J1026" s="22">
        <v>3</v>
      </c>
      <c r="K1026" t="s">
        <v>631</v>
      </c>
      <c r="M1026">
        <v>0</v>
      </c>
      <c r="N1026" t="s">
        <v>2720</v>
      </c>
    </row>
    <row r="1027" spans="1:14">
      <c r="A1027" t="s">
        <v>3344</v>
      </c>
      <c r="B1027" t="s">
        <v>889</v>
      </c>
      <c r="C1027" t="s">
        <v>547</v>
      </c>
      <c r="D1027" s="1">
        <v>840.83146782355198</v>
      </c>
      <c r="E1027">
        <v>2.5</v>
      </c>
      <c r="F1027" s="22"/>
      <c r="G1027" s="22">
        <v>155.57273183999999</v>
      </c>
      <c r="H1027" s="22"/>
      <c r="I1027" s="22"/>
      <c r="J1027" s="22">
        <v>3</v>
      </c>
      <c r="K1027" t="s">
        <v>631</v>
      </c>
      <c r="N1027" t="s">
        <v>2720</v>
      </c>
    </row>
    <row r="1028" spans="1:14">
      <c r="A1028" t="s">
        <v>3344</v>
      </c>
      <c r="B1028" t="s">
        <v>889</v>
      </c>
      <c r="C1028" t="s">
        <v>549</v>
      </c>
      <c r="D1028" s="1">
        <v>840.83146782355198</v>
      </c>
      <c r="E1028">
        <v>2.5</v>
      </c>
      <c r="F1028" s="22"/>
      <c r="G1028" s="22"/>
      <c r="H1028" s="22">
        <v>155.57273183999999</v>
      </c>
      <c r="I1028" s="22"/>
      <c r="J1028" s="22">
        <v>3</v>
      </c>
      <c r="K1028" t="s">
        <v>631</v>
      </c>
      <c r="N1028" t="s">
        <v>2720</v>
      </c>
    </row>
    <row r="1029" spans="1:14">
      <c r="A1029" t="s">
        <v>3344</v>
      </c>
      <c r="B1029" t="s">
        <v>916</v>
      </c>
      <c r="C1029" t="s">
        <v>3332</v>
      </c>
      <c r="D1029" s="1">
        <v>1565.18112824952</v>
      </c>
      <c r="E1029">
        <v>5.5</v>
      </c>
      <c r="F1029" s="22"/>
      <c r="G1029" s="22"/>
      <c r="H1029" s="22"/>
      <c r="I1029" s="22">
        <v>150.07348655999999</v>
      </c>
      <c r="J1029" s="22">
        <v>3</v>
      </c>
      <c r="K1029" t="s">
        <v>631</v>
      </c>
      <c r="N1029" t="s">
        <v>2720</v>
      </c>
    </row>
    <row r="1030" spans="1:14">
      <c r="A1030" t="s">
        <v>3344</v>
      </c>
      <c r="B1030" t="s">
        <v>916</v>
      </c>
      <c r="C1030" t="s">
        <v>547</v>
      </c>
      <c r="D1030" s="1">
        <v>1553.0516069263199</v>
      </c>
      <c r="E1030">
        <v>5.5</v>
      </c>
      <c r="F1030" s="22"/>
      <c r="G1030" s="22">
        <v>150.07348655999999</v>
      </c>
      <c r="H1030" s="22"/>
      <c r="I1030" s="22"/>
      <c r="J1030" s="22">
        <v>3</v>
      </c>
      <c r="K1030" t="s">
        <v>631</v>
      </c>
      <c r="N1030" t="s">
        <v>2720</v>
      </c>
    </row>
    <row r="1031" spans="1:14">
      <c r="A1031" t="s">
        <v>3344</v>
      </c>
      <c r="B1031" t="s">
        <v>916</v>
      </c>
      <c r="C1031" t="s">
        <v>549</v>
      </c>
      <c r="D1031" s="1">
        <v>1565.18112824952</v>
      </c>
      <c r="E1031">
        <v>5.5</v>
      </c>
      <c r="F1031" s="22"/>
      <c r="G1031" s="22"/>
      <c r="H1031" s="22">
        <v>150.07348655999999</v>
      </c>
      <c r="I1031" s="22"/>
      <c r="J1031" s="22">
        <v>3</v>
      </c>
      <c r="K1031" t="s">
        <v>631</v>
      </c>
      <c r="N1031" t="s">
        <v>2720</v>
      </c>
    </row>
    <row r="1032" spans="1:14">
      <c r="A1032" t="s">
        <v>3344</v>
      </c>
      <c r="B1032" t="s">
        <v>937</v>
      </c>
      <c r="C1032" t="s">
        <v>3332</v>
      </c>
      <c r="D1032" s="1">
        <v>564.64645534715999</v>
      </c>
      <c r="E1032">
        <v>7.5</v>
      </c>
      <c r="F1032" s="22"/>
      <c r="G1032" s="22"/>
      <c r="H1032" s="22"/>
      <c r="I1032" s="22">
        <v>45.653464800000002</v>
      </c>
      <c r="J1032" s="22">
        <v>3</v>
      </c>
      <c r="K1032" t="s">
        <v>631</v>
      </c>
      <c r="N1032" t="s">
        <v>2720</v>
      </c>
    </row>
    <row r="1033" spans="1:14">
      <c r="A1033" t="s">
        <v>3344</v>
      </c>
      <c r="B1033" t="s">
        <v>937</v>
      </c>
      <c r="C1033" t="s">
        <v>547</v>
      </c>
      <c r="D1033" s="1">
        <v>81.228506058359997</v>
      </c>
      <c r="E1033">
        <v>7.5</v>
      </c>
      <c r="F1033" s="22"/>
      <c r="G1033" s="22">
        <v>26.879280456</v>
      </c>
      <c r="H1033" s="22"/>
      <c r="I1033" s="22"/>
      <c r="J1033" s="22">
        <v>3</v>
      </c>
      <c r="K1033" t="s">
        <v>631</v>
      </c>
      <c r="N1033" t="s">
        <v>2720</v>
      </c>
    </row>
    <row r="1034" spans="1:14">
      <c r="A1034" t="s">
        <v>3344</v>
      </c>
      <c r="B1034" t="s">
        <v>937</v>
      </c>
      <c r="C1034" t="s">
        <v>549</v>
      </c>
      <c r="D1034" s="1">
        <v>563.29979550875998</v>
      </c>
      <c r="E1034">
        <v>7.5</v>
      </c>
      <c r="F1034" s="22"/>
      <c r="G1034" s="22"/>
      <c r="H1034" s="22">
        <v>45.653464800000002</v>
      </c>
      <c r="I1034" s="22"/>
      <c r="J1034" s="22">
        <v>3</v>
      </c>
      <c r="K1034" t="s">
        <v>631</v>
      </c>
      <c r="N1034" t="s">
        <v>2720</v>
      </c>
    </row>
    <row r="1035" spans="1:14">
      <c r="A1035" t="s">
        <v>3344</v>
      </c>
      <c r="B1035" t="s">
        <v>945</v>
      </c>
      <c r="C1035" t="s">
        <v>3332</v>
      </c>
      <c r="D1035" s="1">
        <v>543.16697419234902</v>
      </c>
      <c r="E1035">
        <v>8.5</v>
      </c>
      <c r="F1035" s="22"/>
      <c r="G1035" s="22"/>
      <c r="H1035" s="22"/>
      <c r="I1035" s="22">
        <v>30.425646696000001</v>
      </c>
      <c r="J1035" s="22">
        <v>3</v>
      </c>
      <c r="K1035" t="s">
        <v>631</v>
      </c>
      <c r="N1035" t="s">
        <v>2720</v>
      </c>
    </row>
    <row r="1036" spans="1:14">
      <c r="A1036" t="s">
        <v>3344</v>
      </c>
      <c r="B1036" t="s">
        <v>945</v>
      </c>
      <c r="C1036" t="s">
        <v>547</v>
      </c>
      <c r="D1036" s="1">
        <v>226.57730666914901</v>
      </c>
      <c r="E1036">
        <v>8.5</v>
      </c>
      <c r="F1036" s="22"/>
      <c r="G1036" s="22">
        <v>30.425646696000001</v>
      </c>
      <c r="H1036" s="22"/>
      <c r="I1036" s="22"/>
      <c r="J1036" s="22">
        <v>3</v>
      </c>
      <c r="K1036" t="s">
        <v>631</v>
      </c>
      <c r="N1036" t="s">
        <v>2720</v>
      </c>
    </row>
    <row r="1037" spans="1:14">
      <c r="A1037" t="s">
        <v>3344</v>
      </c>
      <c r="B1037" t="s">
        <v>945</v>
      </c>
      <c r="C1037" t="s">
        <v>549</v>
      </c>
      <c r="D1037" s="1">
        <v>541.41775404514897</v>
      </c>
      <c r="E1037">
        <v>8.5</v>
      </c>
      <c r="F1037" s="22"/>
      <c r="G1037" s="22"/>
      <c r="H1037" s="22">
        <v>30.425646696000001</v>
      </c>
      <c r="I1037" s="22"/>
      <c r="J1037" s="22">
        <v>3</v>
      </c>
      <c r="K1037" t="s">
        <v>631</v>
      </c>
      <c r="N1037" t="s">
        <v>2720</v>
      </c>
    </row>
    <row r="1038" spans="1:14">
      <c r="A1038" t="s">
        <v>3344</v>
      </c>
      <c r="B1038" t="s">
        <v>954</v>
      </c>
      <c r="C1038" t="s">
        <v>3332</v>
      </c>
      <c r="D1038" s="1">
        <v>1699.5446355504</v>
      </c>
      <c r="E1038">
        <v>9.5</v>
      </c>
      <c r="F1038" s="22"/>
      <c r="G1038" s="22"/>
      <c r="H1038" s="22"/>
      <c r="I1038" s="22">
        <v>84.879098400000004</v>
      </c>
      <c r="J1038" s="22">
        <v>3</v>
      </c>
      <c r="K1038" t="s">
        <v>631</v>
      </c>
      <c r="N1038" t="s">
        <v>2720</v>
      </c>
    </row>
    <row r="1039" spans="1:14">
      <c r="A1039" t="s">
        <v>3344</v>
      </c>
      <c r="B1039" t="s">
        <v>954</v>
      </c>
      <c r="C1039" t="s">
        <v>547</v>
      </c>
      <c r="D1039" s="1">
        <v>1410.4620711360001</v>
      </c>
      <c r="E1039">
        <v>9.5</v>
      </c>
      <c r="F1039" s="22"/>
      <c r="G1039" s="22">
        <v>84.879098400000004</v>
      </c>
      <c r="H1039" s="22"/>
      <c r="I1039" s="22"/>
      <c r="J1039" s="22">
        <v>3</v>
      </c>
      <c r="K1039" t="s">
        <v>631</v>
      </c>
      <c r="N1039" t="s">
        <v>2720</v>
      </c>
    </row>
    <row r="1040" spans="1:14">
      <c r="A1040" t="s">
        <v>3344</v>
      </c>
      <c r="B1040" t="s">
        <v>954</v>
      </c>
      <c r="C1040" t="s">
        <v>549</v>
      </c>
      <c r="D1040" s="1">
        <v>1699.5446355504</v>
      </c>
      <c r="E1040">
        <v>9.5</v>
      </c>
      <c r="F1040" s="22"/>
      <c r="G1040" s="22"/>
      <c r="H1040" s="22">
        <v>84.879098400000004</v>
      </c>
      <c r="I1040" s="22"/>
      <c r="J1040" s="22">
        <v>3</v>
      </c>
      <c r="K1040" t="s">
        <v>631</v>
      </c>
      <c r="N1040" t="s">
        <v>2720</v>
      </c>
    </row>
    <row r="1041" spans="1:14">
      <c r="A1041" t="s">
        <v>3344</v>
      </c>
      <c r="B1041" t="s">
        <v>962</v>
      </c>
      <c r="C1041" t="s">
        <v>3332</v>
      </c>
      <c r="D1041" s="1">
        <v>3457.4245343781599</v>
      </c>
      <c r="E1041">
        <v>10.5</v>
      </c>
      <c r="F1041" s="22"/>
      <c r="G1041" s="22"/>
      <c r="H1041" s="22"/>
      <c r="I1041" s="22">
        <v>176.89885824000001</v>
      </c>
      <c r="J1041" s="22">
        <v>3</v>
      </c>
      <c r="K1041" t="s">
        <v>631</v>
      </c>
      <c r="N1041" t="s">
        <v>2720</v>
      </c>
    </row>
    <row r="1042" spans="1:14">
      <c r="A1042" t="s">
        <v>3344</v>
      </c>
      <c r="B1042" t="s">
        <v>962</v>
      </c>
      <c r="C1042" t="s">
        <v>547</v>
      </c>
      <c r="D1042" s="1">
        <v>3067.6258234000802</v>
      </c>
      <c r="E1042">
        <v>10.5</v>
      </c>
      <c r="F1042" s="22"/>
      <c r="G1042" s="22">
        <v>176.89885824000001</v>
      </c>
      <c r="H1042" s="22"/>
      <c r="I1042" s="22"/>
      <c r="J1042" s="22">
        <v>3</v>
      </c>
      <c r="K1042" t="s">
        <v>631</v>
      </c>
      <c r="N1042" t="s">
        <v>2720</v>
      </c>
    </row>
    <row r="1043" spans="1:14">
      <c r="A1043" t="s">
        <v>3344</v>
      </c>
      <c r="B1043" t="s">
        <v>962</v>
      </c>
      <c r="C1043" t="s">
        <v>549</v>
      </c>
      <c r="D1043" s="1">
        <v>3457.4245343781599</v>
      </c>
      <c r="E1043">
        <v>10.5</v>
      </c>
      <c r="F1043" s="22"/>
      <c r="G1043" s="22"/>
      <c r="H1043" s="22">
        <v>176.89885824000001</v>
      </c>
      <c r="I1043" s="22"/>
      <c r="J1043" s="22">
        <v>3</v>
      </c>
      <c r="K1043" t="s">
        <v>631</v>
      </c>
      <c r="N1043" t="s">
        <v>2720</v>
      </c>
    </row>
    <row r="1044" spans="1:14">
      <c r="A1044" t="s">
        <v>3344</v>
      </c>
      <c r="B1044" t="s">
        <v>969</v>
      </c>
      <c r="C1044" t="s">
        <v>3332</v>
      </c>
      <c r="D1044" s="1">
        <v>3327.9739622880002</v>
      </c>
      <c r="E1044">
        <v>11.5</v>
      </c>
      <c r="F1044" s="22"/>
      <c r="G1044" s="22"/>
      <c r="H1044" s="22"/>
      <c r="I1044" s="22">
        <v>180.39134207999999</v>
      </c>
      <c r="J1044" s="22">
        <v>3</v>
      </c>
      <c r="K1044" t="s">
        <v>631</v>
      </c>
      <c r="N1044" t="s">
        <v>2720</v>
      </c>
    </row>
    <row r="1045" spans="1:14">
      <c r="A1045" t="s">
        <v>3344</v>
      </c>
      <c r="B1045" t="s">
        <v>969</v>
      </c>
      <c r="C1045" t="s">
        <v>547</v>
      </c>
      <c r="D1045" s="1">
        <v>3081.0475923432</v>
      </c>
      <c r="E1045">
        <v>11.5</v>
      </c>
      <c r="F1045" s="22"/>
      <c r="G1045" s="22">
        <v>180.39134207999999</v>
      </c>
      <c r="H1045" s="22"/>
      <c r="I1045" s="22"/>
      <c r="J1045" s="22">
        <v>3</v>
      </c>
      <c r="K1045" t="s">
        <v>631</v>
      </c>
      <c r="N1045" t="s">
        <v>2720</v>
      </c>
    </row>
    <row r="1046" spans="1:14">
      <c r="A1046" t="s">
        <v>3344</v>
      </c>
      <c r="B1046" t="s">
        <v>969</v>
      </c>
      <c r="C1046" t="s">
        <v>549</v>
      </c>
      <c r="D1046" s="1">
        <v>3325.1722150199998</v>
      </c>
      <c r="E1046">
        <v>11.5</v>
      </c>
      <c r="F1046" s="22"/>
      <c r="G1046" s="22"/>
      <c r="H1046" s="22">
        <v>180.39134207999999</v>
      </c>
      <c r="I1046" s="22"/>
      <c r="J1046" s="22">
        <v>3</v>
      </c>
      <c r="K1046" t="s">
        <v>631</v>
      </c>
      <c r="N1046" t="s">
        <v>2720</v>
      </c>
    </row>
    <row r="1047" spans="1:14">
      <c r="A1047" t="s">
        <v>3344</v>
      </c>
      <c r="B1047" t="s">
        <v>978</v>
      </c>
      <c r="C1047" t="s">
        <v>3332</v>
      </c>
      <c r="D1047" s="1">
        <v>2022.7370204169599</v>
      </c>
      <c r="E1047">
        <v>12.5</v>
      </c>
      <c r="F1047" s="22"/>
      <c r="G1047" s="22"/>
      <c r="H1047" s="22"/>
      <c r="I1047" s="22">
        <v>179.48852927999999</v>
      </c>
      <c r="J1047" s="22">
        <v>3</v>
      </c>
      <c r="K1047" t="s">
        <v>631</v>
      </c>
      <c r="N1047" t="s">
        <v>2720</v>
      </c>
    </row>
    <row r="1048" spans="1:14">
      <c r="A1048" t="s">
        <v>3344</v>
      </c>
      <c r="B1048" t="s">
        <v>978</v>
      </c>
      <c r="C1048" t="s">
        <v>542</v>
      </c>
      <c r="D1048" s="1">
        <v>5.3069658979199996</v>
      </c>
      <c r="E1048">
        <v>12.5</v>
      </c>
      <c r="F1048" s="22">
        <v>1.6108399704</v>
      </c>
      <c r="G1048" s="22"/>
      <c r="H1048" s="22"/>
      <c r="I1048" s="22"/>
      <c r="J1048" s="22">
        <v>3</v>
      </c>
      <c r="K1048" t="s">
        <v>631</v>
      </c>
      <c r="M1048">
        <v>0</v>
      </c>
      <c r="N1048" t="s">
        <v>2720</v>
      </c>
    </row>
    <row r="1049" spans="1:14">
      <c r="A1049" t="s">
        <v>3344</v>
      </c>
      <c r="B1049" t="s">
        <v>978</v>
      </c>
      <c r="C1049" t="s">
        <v>547</v>
      </c>
      <c r="D1049" s="1">
        <v>1898.1260598777601</v>
      </c>
      <c r="E1049">
        <v>12.5</v>
      </c>
      <c r="F1049" s="22"/>
      <c r="G1049" s="22">
        <v>179.48852927999999</v>
      </c>
      <c r="H1049" s="22"/>
      <c r="I1049" s="22"/>
      <c r="J1049" s="22">
        <v>3</v>
      </c>
      <c r="K1049" t="s">
        <v>631</v>
      </c>
      <c r="N1049" t="s">
        <v>2720</v>
      </c>
    </row>
    <row r="1050" spans="1:14">
      <c r="A1050" t="s">
        <v>3344</v>
      </c>
      <c r="B1050" t="s">
        <v>978</v>
      </c>
      <c r="C1050" t="s">
        <v>549</v>
      </c>
      <c r="D1050" s="1">
        <v>2021.2058536761599</v>
      </c>
      <c r="E1050">
        <v>12.5</v>
      </c>
      <c r="F1050" s="22"/>
      <c r="G1050" s="22"/>
      <c r="H1050" s="22">
        <v>179.48852927999999</v>
      </c>
      <c r="I1050" s="22"/>
      <c r="J1050" s="22">
        <v>3</v>
      </c>
      <c r="K1050" t="s">
        <v>631</v>
      </c>
      <c r="N1050" t="s">
        <v>2720</v>
      </c>
    </row>
    <row r="1051" spans="1:14">
      <c r="A1051" t="s">
        <v>3344</v>
      </c>
      <c r="B1051" t="s">
        <v>990</v>
      </c>
      <c r="C1051" t="s">
        <v>3332</v>
      </c>
      <c r="D1051" s="1">
        <v>2477.4066255264001</v>
      </c>
      <c r="E1051">
        <v>16</v>
      </c>
      <c r="F1051" s="22"/>
      <c r="G1051" s="22"/>
      <c r="H1051" s="22"/>
      <c r="I1051" s="22">
        <v>83.077165440000002</v>
      </c>
      <c r="J1051" s="22">
        <v>3</v>
      </c>
      <c r="K1051" t="s">
        <v>631</v>
      </c>
      <c r="N1051" t="s">
        <v>2720</v>
      </c>
    </row>
    <row r="1052" spans="1:14">
      <c r="A1052" t="s">
        <v>3344</v>
      </c>
      <c r="B1052" t="s">
        <v>990</v>
      </c>
      <c r="C1052" t="s">
        <v>547</v>
      </c>
      <c r="D1052" s="1">
        <v>2169.9033178056002</v>
      </c>
      <c r="E1052">
        <v>16</v>
      </c>
      <c r="F1052" s="22"/>
      <c r="G1052" s="22">
        <v>83.077165440000002</v>
      </c>
      <c r="H1052" s="22"/>
      <c r="I1052" s="22"/>
      <c r="J1052" s="22">
        <v>3</v>
      </c>
      <c r="K1052" t="s">
        <v>631</v>
      </c>
      <c r="N1052" t="s">
        <v>2720</v>
      </c>
    </row>
    <row r="1053" spans="1:14">
      <c r="A1053" t="s">
        <v>3344</v>
      </c>
      <c r="B1053" t="s">
        <v>990</v>
      </c>
      <c r="C1053" t="s">
        <v>549</v>
      </c>
      <c r="D1053" s="1">
        <v>2475.441148932</v>
      </c>
      <c r="E1053">
        <v>16</v>
      </c>
      <c r="F1053" s="22"/>
      <c r="G1053" s="22"/>
      <c r="H1053" s="22">
        <v>83.077165440000002</v>
      </c>
      <c r="I1053" s="22"/>
      <c r="J1053" s="22">
        <v>3</v>
      </c>
      <c r="K1053" t="s">
        <v>631</v>
      </c>
      <c r="N1053" t="s">
        <v>2720</v>
      </c>
    </row>
    <row r="1054" spans="1:14">
      <c r="A1054" t="s">
        <v>3344</v>
      </c>
      <c r="B1054" t="s">
        <v>881</v>
      </c>
      <c r="C1054" t="s">
        <v>3332</v>
      </c>
      <c r="D1054" s="1">
        <v>1095.7378454591999</v>
      </c>
      <c r="E1054">
        <v>1.5</v>
      </c>
      <c r="F1054" s="22"/>
      <c r="G1054" s="22"/>
      <c r="H1054" s="22"/>
      <c r="I1054" s="22">
        <v>101.57876136</v>
      </c>
      <c r="J1054" s="22">
        <v>3</v>
      </c>
      <c r="K1054" t="s">
        <v>632</v>
      </c>
      <c r="N1054" t="s">
        <v>2721</v>
      </c>
    </row>
    <row r="1055" spans="1:14">
      <c r="A1055" t="s">
        <v>3344</v>
      </c>
      <c r="B1055" t="s">
        <v>881</v>
      </c>
      <c r="C1055" t="s">
        <v>542</v>
      </c>
      <c r="D1055" s="1">
        <v>972.97254928799998</v>
      </c>
      <c r="E1055">
        <v>1.5</v>
      </c>
      <c r="F1055" s="22">
        <v>101.57876136</v>
      </c>
      <c r="G1055" s="22"/>
      <c r="H1055" s="22"/>
      <c r="I1055" s="22"/>
      <c r="J1055" s="22">
        <v>3</v>
      </c>
      <c r="K1055" t="s">
        <v>632</v>
      </c>
      <c r="L1055" t="s">
        <v>40</v>
      </c>
      <c r="M1055">
        <v>4.4420135463817102E-2</v>
      </c>
      <c r="N1055" t="s">
        <v>2721</v>
      </c>
    </row>
    <row r="1056" spans="1:14">
      <c r="A1056" t="s">
        <v>3344</v>
      </c>
      <c r="B1056" t="s">
        <v>881</v>
      </c>
      <c r="C1056" t="s">
        <v>547</v>
      </c>
      <c r="D1056" s="1">
        <v>1095.7378454591999</v>
      </c>
      <c r="E1056">
        <v>1.5</v>
      </c>
      <c r="F1056" s="22"/>
      <c r="G1056" s="22">
        <v>101.57876136</v>
      </c>
      <c r="H1056" s="22"/>
      <c r="I1056" s="22"/>
      <c r="J1056" s="22">
        <v>3</v>
      </c>
      <c r="K1056" t="s">
        <v>632</v>
      </c>
      <c r="N1056" t="s">
        <v>2721</v>
      </c>
    </row>
    <row r="1057" spans="1:14">
      <c r="A1057" t="s">
        <v>3344</v>
      </c>
      <c r="B1057" t="s">
        <v>881</v>
      </c>
      <c r="C1057" t="s">
        <v>549</v>
      </c>
      <c r="D1057" s="1">
        <v>1095.7378454591999</v>
      </c>
      <c r="E1057">
        <v>1.5</v>
      </c>
      <c r="F1057" s="22"/>
      <c r="G1057" s="22"/>
      <c r="H1057" s="22">
        <v>101.57876136</v>
      </c>
      <c r="I1057" s="22"/>
      <c r="J1057" s="22">
        <v>3</v>
      </c>
      <c r="K1057" t="s">
        <v>632</v>
      </c>
      <c r="N1057" t="s">
        <v>2721</v>
      </c>
    </row>
    <row r="1058" spans="1:14">
      <c r="A1058" t="s">
        <v>3344</v>
      </c>
      <c r="B1058" t="s">
        <v>890</v>
      </c>
      <c r="C1058" t="s">
        <v>3332</v>
      </c>
      <c r="D1058" s="1">
        <v>1575.58301038176</v>
      </c>
      <c r="E1058">
        <v>2.5</v>
      </c>
      <c r="F1058" s="22"/>
      <c r="G1058" s="22"/>
      <c r="H1058" s="22"/>
      <c r="I1058" s="22">
        <v>152.15101103999999</v>
      </c>
      <c r="J1058" s="22">
        <v>3</v>
      </c>
      <c r="K1058" t="s">
        <v>632</v>
      </c>
      <c r="N1058" t="s">
        <v>2721</v>
      </c>
    </row>
    <row r="1059" spans="1:14">
      <c r="A1059" t="s">
        <v>3344</v>
      </c>
      <c r="B1059" t="s">
        <v>890</v>
      </c>
      <c r="C1059" t="s">
        <v>542</v>
      </c>
      <c r="D1059" s="1">
        <v>1450.785142272</v>
      </c>
      <c r="E1059">
        <v>2.5</v>
      </c>
      <c r="F1059" s="22">
        <v>152.15101103999999</v>
      </c>
      <c r="G1059" s="22"/>
      <c r="H1059" s="22"/>
      <c r="I1059" s="22"/>
      <c r="J1059" s="22">
        <v>3</v>
      </c>
      <c r="K1059" t="s">
        <v>632</v>
      </c>
      <c r="L1059" t="s">
        <v>40</v>
      </c>
      <c r="M1059">
        <v>4.4420135463817102E-2</v>
      </c>
      <c r="N1059" t="s">
        <v>2721</v>
      </c>
    </row>
    <row r="1060" spans="1:14">
      <c r="A1060" t="s">
        <v>3344</v>
      </c>
      <c r="B1060" t="s">
        <v>890</v>
      </c>
      <c r="C1060" t="s">
        <v>547</v>
      </c>
      <c r="D1060" s="1">
        <v>1575.58301038176</v>
      </c>
      <c r="E1060">
        <v>2.5</v>
      </c>
      <c r="F1060" s="22"/>
      <c r="G1060" s="22">
        <v>152.15101103999999</v>
      </c>
      <c r="H1060" s="22"/>
      <c r="I1060" s="22"/>
      <c r="J1060" s="22">
        <v>3</v>
      </c>
      <c r="K1060" t="s">
        <v>632</v>
      </c>
      <c r="N1060" t="s">
        <v>2721</v>
      </c>
    </row>
    <row r="1061" spans="1:14">
      <c r="A1061" t="s">
        <v>3344</v>
      </c>
      <c r="B1061" t="s">
        <v>890</v>
      </c>
      <c r="C1061" t="s">
        <v>549</v>
      </c>
      <c r="D1061" s="1">
        <v>1575.58301038176</v>
      </c>
      <c r="E1061">
        <v>2.5</v>
      </c>
      <c r="F1061" s="22"/>
      <c r="G1061" s="22"/>
      <c r="H1061" s="22">
        <v>152.15101103999999</v>
      </c>
      <c r="I1061" s="22"/>
      <c r="J1061" s="22">
        <v>3</v>
      </c>
      <c r="K1061" t="s">
        <v>632</v>
      </c>
      <c r="N1061" t="s">
        <v>2721</v>
      </c>
    </row>
    <row r="1062" spans="1:14">
      <c r="A1062" t="s">
        <v>3344</v>
      </c>
      <c r="B1062" t="s">
        <v>898</v>
      </c>
      <c r="C1062" t="s">
        <v>3332</v>
      </c>
      <c r="D1062" s="1">
        <v>1495.5471984994899</v>
      </c>
      <c r="E1062">
        <v>3.5</v>
      </c>
      <c r="F1062" s="22"/>
      <c r="G1062" s="22"/>
      <c r="H1062" s="22"/>
      <c r="I1062" s="22">
        <v>98.237298960000004</v>
      </c>
      <c r="J1062" s="22">
        <v>3</v>
      </c>
      <c r="K1062" t="s">
        <v>632</v>
      </c>
      <c r="N1062" t="s">
        <v>2721</v>
      </c>
    </row>
    <row r="1063" spans="1:14">
      <c r="A1063" t="s">
        <v>3344</v>
      </c>
      <c r="B1063" t="s">
        <v>898</v>
      </c>
      <c r="C1063" t="s">
        <v>542</v>
      </c>
      <c r="D1063" s="1">
        <v>870.22858291199998</v>
      </c>
      <c r="E1063">
        <v>3.5</v>
      </c>
      <c r="F1063" s="22">
        <v>98.237298960000004</v>
      </c>
      <c r="G1063" s="22"/>
      <c r="H1063" s="22"/>
      <c r="I1063" s="22"/>
      <c r="J1063" s="22">
        <v>3</v>
      </c>
      <c r="K1063" t="s">
        <v>632</v>
      </c>
      <c r="L1063" t="s">
        <v>40</v>
      </c>
      <c r="M1063">
        <v>4.4420135463817102E-2</v>
      </c>
      <c r="N1063" t="s">
        <v>2721</v>
      </c>
    </row>
    <row r="1064" spans="1:14">
      <c r="A1064" t="s">
        <v>3344</v>
      </c>
      <c r="B1064" t="s">
        <v>898</v>
      </c>
      <c r="C1064" t="s">
        <v>547</v>
      </c>
      <c r="D1064" s="1">
        <v>1495.5471984102201</v>
      </c>
      <c r="E1064">
        <v>3.5</v>
      </c>
      <c r="F1064" s="22"/>
      <c r="G1064" s="22">
        <v>98.237298960000004</v>
      </c>
      <c r="H1064" s="22"/>
      <c r="I1064" s="22"/>
      <c r="J1064" s="22">
        <v>3</v>
      </c>
      <c r="K1064" t="s">
        <v>632</v>
      </c>
      <c r="N1064" t="s">
        <v>2721</v>
      </c>
    </row>
    <row r="1065" spans="1:14">
      <c r="A1065" t="s">
        <v>3344</v>
      </c>
      <c r="B1065" t="s">
        <v>898</v>
      </c>
      <c r="C1065" t="s">
        <v>549</v>
      </c>
      <c r="D1065" s="1">
        <v>1495.5471984994899</v>
      </c>
      <c r="E1065">
        <v>3.5</v>
      </c>
      <c r="F1065" s="22"/>
      <c r="G1065" s="22"/>
      <c r="H1065" s="22">
        <v>98.237298960000004</v>
      </c>
      <c r="I1065" s="22"/>
      <c r="J1065" s="22">
        <v>3</v>
      </c>
      <c r="K1065" t="s">
        <v>632</v>
      </c>
      <c r="N1065" t="s">
        <v>2721</v>
      </c>
    </row>
    <row r="1066" spans="1:14">
      <c r="A1066" t="s">
        <v>3344</v>
      </c>
      <c r="B1066" t="s">
        <v>907</v>
      </c>
      <c r="C1066" t="s">
        <v>3332</v>
      </c>
      <c r="D1066" s="1">
        <v>5597.6031403778397</v>
      </c>
      <c r="E1066">
        <v>4.5</v>
      </c>
      <c r="F1066" s="22"/>
      <c r="G1066" s="22"/>
      <c r="H1066" s="22"/>
      <c r="I1066" s="22">
        <v>314.44562880000001</v>
      </c>
      <c r="J1066" s="22">
        <v>3</v>
      </c>
      <c r="K1066" t="s">
        <v>632</v>
      </c>
      <c r="N1066" t="s">
        <v>2721</v>
      </c>
    </row>
    <row r="1067" spans="1:14">
      <c r="A1067" t="s">
        <v>3344</v>
      </c>
      <c r="B1067" t="s">
        <v>907</v>
      </c>
      <c r="C1067" t="s">
        <v>542</v>
      </c>
      <c r="D1067" s="1">
        <v>2030.4071019840001</v>
      </c>
      <c r="E1067">
        <v>4.5</v>
      </c>
      <c r="F1067" s="22">
        <v>314.44562880000001</v>
      </c>
      <c r="G1067" s="22"/>
      <c r="H1067" s="22"/>
      <c r="I1067" s="22"/>
      <c r="J1067" s="22">
        <v>3</v>
      </c>
      <c r="K1067" t="s">
        <v>632</v>
      </c>
      <c r="L1067" t="s">
        <v>40</v>
      </c>
      <c r="M1067">
        <v>4.4420135463817102E-2</v>
      </c>
      <c r="N1067" t="s">
        <v>2721</v>
      </c>
    </row>
    <row r="1068" spans="1:14">
      <c r="A1068" t="s">
        <v>3344</v>
      </c>
      <c r="B1068" t="s">
        <v>907</v>
      </c>
      <c r="C1068" t="s">
        <v>547</v>
      </c>
      <c r="D1068" s="1">
        <v>5597.6031403778397</v>
      </c>
      <c r="E1068">
        <v>4.5</v>
      </c>
      <c r="F1068" s="22"/>
      <c r="G1068" s="22">
        <v>314.44562880000001</v>
      </c>
      <c r="H1068" s="22"/>
      <c r="I1068" s="22"/>
      <c r="J1068" s="22">
        <v>3</v>
      </c>
      <c r="K1068" t="s">
        <v>632</v>
      </c>
      <c r="N1068" t="s">
        <v>2721</v>
      </c>
    </row>
    <row r="1069" spans="1:14">
      <c r="A1069" t="s">
        <v>3344</v>
      </c>
      <c r="B1069" t="s">
        <v>907</v>
      </c>
      <c r="C1069" t="s">
        <v>549</v>
      </c>
      <c r="D1069" s="1">
        <v>5597.6031403778397</v>
      </c>
      <c r="E1069">
        <v>4.5</v>
      </c>
      <c r="F1069" s="22"/>
      <c r="G1069" s="22"/>
      <c r="H1069" s="22">
        <v>314.44562880000001</v>
      </c>
      <c r="I1069" s="22"/>
      <c r="J1069" s="22">
        <v>3</v>
      </c>
      <c r="K1069" t="s">
        <v>632</v>
      </c>
      <c r="N1069" t="s">
        <v>2721</v>
      </c>
    </row>
    <row r="1070" spans="1:14">
      <c r="A1070" t="s">
        <v>3344</v>
      </c>
      <c r="B1070" t="s">
        <v>917</v>
      </c>
      <c r="C1070" t="s">
        <v>3332</v>
      </c>
      <c r="D1070" s="1">
        <v>5060.5042633737603</v>
      </c>
      <c r="E1070">
        <v>5.5</v>
      </c>
      <c r="F1070" s="22"/>
      <c r="G1070" s="22"/>
      <c r="H1070" s="22"/>
      <c r="I1070" s="22">
        <v>576.42788640000003</v>
      </c>
      <c r="J1070" s="22">
        <v>3</v>
      </c>
      <c r="K1070" t="s">
        <v>632</v>
      </c>
      <c r="N1070" t="s">
        <v>2721</v>
      </c>
    </row>
    <row r="1071" spans="1:14">
      <c r="A1071" t="s">
        <v>3344</v>
      </c>
      <c r="B1071" t="s">
        <v>917</v>
      </c>
      <c r="C1071" t="s">
        <v>542</v>
      </c>
      <c r="D1071" s="1">
        <v>2774.2407214248001</v>
      </c>
      <c r="E1071">
        <v>5.5</v>
      </c>
      <c r="F1071" s="22">
        <v>576.42788640000003</v>
      </c>
      <c r="G1071" s="22"/>
      <c r="H1071" s="22"/>
      <c r="I1071" s="22"/>
      <c r="J1071" s="22">
        <v>3</v>
      </c>
      <c r="K1071" t="s">
        <v>632</v>
      </c>
      <c r="L1071" t="s">
        <v>40</v>
      </c>
      <c r="M1071">
        <v>4.4420135463817102E-2</v>
      </c>
      <c r="N1071" t="s">
        <v>2721</v>
      </c>
    </row>
    <row r="1072" spans="1:14">
      <c r="A1072" t="s">
        <v>3344</v>
      </c>
      <c r="B1072" t="s">
        <v>917</v>
      </c>
      <c r="C1072" t="s">
        <v>547</v>
      </c>
      <c r="D1072" s="1">
        <v>5056.6535827149601</v>
      </c>
      <c r="E1072">
        <v>5.5</v>
      </c>
      <c r="F1072" s="22"/>
      <c r="G1072" s="22">
        <v>576.42788640000003</v>
      </c>
      <c r="H1072" s="22"/>
      <c r="I1072" s="22"/>
      <c r="J1072" s="22">
        <v>3</v>
      </c>
      <c r="K1072" t="s">
        <v>632</v>
      </c>
      <c r="N1072" t="s">
        <v>2721</v>
      </c>
    </row>
    <row r="1073" spans="1:14">
      <c r="A1073" t="s">
        <v>3344</v>
      </c>
      <c r="B1073" t="s">
        <v>917</v>
      </c>
      <c r="C1073" t="s">
        <v>549</v>
      </c>
      <c r="D1073" s="1">
        <v>5060.5042633737603</v>
      </c>
      <c r="E1073">
        <v>5.5</v>
      </c>
      <c r="F1073" s="22"/>
      <c r="G1073" s="22"/>
      <c r="H1073" s="22">
        <v>576.42788640000003</v>
      </c>
      <c r="I1073" s="22"/>
      <c r="J1073" s="22">
        <v>3</v>
      </c>
      <c r="K1073" t="s">
        <v>632</v>
      </c>
      <c r="N1073" t="s">
        <v>2721</v>
      </c>
    </row>
    <row r="1074" spans="1:14">
      <c r="A1074" t="s">
        <v>3344</v>
      </c>
      <c r="B1074" t="s">
        <v>927</v>
      </c>
      <c r="C1074" t="s">
        <v>3332</v>
      </c>
      <c r="D1074" s="1">
        <v>1552.2692559935999</v>
      </c>
      <c r="E1074">
        <v>6.5</v>
      </c>
      <c r="F1074" s="22"/>
      <c r="G1074" s="22"/>
      <c r="H1074" s="22"/>
      <c r="I1074" s="22">
        <v>71.897735519999998</v>
      </c>
      <c r="J1074" s="22">
        <v>3</v>
      </c>
      <c r="K1074" t="s">
        <v>632</v>
      </c>
      <c r="N1074" t="s">
        <v>2721</v>
      </c>
    </row>
    <row r="1075" spans="1:14">
      <c r="A1075" t="s">
        <v>3344</v>
      </c>
      <c r="B1075" t="s">
        <v>927</v>
      </c>
      <c r="C1075" t="s">
        <v>542</v>
      </c>
      <c r="D1075" s="1">
        <v>135.93475685760001</v>
      </c>
      <c r="E1075">
        <v>6.5</v>
      </c>
      <c r="F1075" s="22">
        <v>25.204939511999999</v>
      </c>
      <c r="G1075" s="22"/>
      <c r="H1075" s="22"/>
      <c r="I1075" s="22"/>
      <c r="J1075" s="22">
        <v>3</v>
      </c>
      <c r="K1075" t="s">
        <v>632</v>
      </c>
      <c r="L1075" t="s">
        <v>40</v>
      </c>
      <c r="M1075">
        <v>4.4420135463817102E-2</v>
      </c>
      <c r="N1075" t="s">
        <v>2721</v>
      </c>
    </row>
    <row r="1076" spans="1:14">
      <c r="A1076" t="s">
        <v>3344</v>
      </c>
      <c r="B1076" t="s">
        <v>927</v>
      </c>
      <c r="C1076" t="s">
        <v>547</v>
      </c>
      <c r="D1076" s="1">
        <v>1509.6853321056001</v>
      </c>
      <c r="E1076">
        <v>6.5</v>
      </c>
      <c r="F1076" s="22"/>
      <c r="G1076" s="22">
        <v>71.897735519999998</v>
      </c>
      <c r="H1076" s="22"/>
      <c r="I1076" s="22"/>
      <c r="J1076" s="22">
        <v>3</v>
      </c>
      <c r="K1076" t="s">
        <v>632</v>
      </c>
      <c r="N1076" t="s">
        <v>2721</v>
      </c>
    </row>
    <row r="1077" spans="1:14">
      <c r="A1077" t="s">
        <v>3344</v>
      </c>
      <c r="B1077" t="s">
        <v>927</v>
      </c>
      <c r="C1077" t="s">
        <v>549</v>
      </c>
      <c r="D1077" s="1">
        <v>1552.2692559935999</v>
      </c>
      <c r="E1077">
        <v>6.5</v>
      </c>
      <c r="F1077" s="22"/>
      <c r="G1077" s="22"/>
      <c r="H1077" s="22">
        <v>71.897735519999998</v>
      </c>
      <c r="I1077" s="22"/>
      <c r="J1077" s="22">
        <v>3</v>
      </c>
      <c r="K1077" t="s">
        <v>632</v>
      </c>
      <c r="N1077" t="s">
        <v>2721</v>
      </c>
    </row>
    <row r="1078" spans="1:14">
      <c r="A1078" t="s">
        <v>3344</v>
      </c>
      <c r="B1078" t="s">
        <v>946</v>
      </c>
      <c r="C1078" t="s">
        <v>3332</v>
      </c>
      <c r="D1078" s="1">
        <v>627.42610060488005</v>
      </c>
      <c r="E1078">
        <v>8.5</v>
      </c>
      <c r="F1078" s="22"/>
      <c r="G1078" s="22"/>
      <c r="H1078" s="22"/>
      <c r="I1078" s="22">
        <v>39.869019600000001</v>
      </c>
      <c r="J1078" s="22">
        <v>3</v>
      </c>
      <c r="K1078" t="s">
        <v>632</v>
      </c>
      <c r="N1078" t="s">
        <v>2721</v>
      </c>
    </row>
    <row r="1079" spans="1:14">
      <c r="A1079" t="s">
        <v>3344</v>
      </c>
      <c r="B1079" t="s">
        <v>946</v>
      </c>
      <c r="C1079" t="s">
        <v>547</v>
      </c>
      <c r="D1079" s="1">
        <v>508.69658831855998</v>
      </c>
      <c r="E1079">
        <v>8.5</v>
      </c>
      <c r="F1079" s="22"/>
      <c r="G1079" s="22">
        <v>39.869019600000001</v>
      </c>
      <c r="H1079" s="22"/>
      <c r="I1079" s="22"/>
      <c r="J1079" s="22">
        <v>3</v>
      </c>
      <c r="K1079" t="s">
        <v>632</v>
      </c>
      <c r="N1079" t="s">
        <v>2721</v>
      </c>
    </row>
    <row r="1080" spans="1:14">
      <c r="A1080" t="s">
        <v>3344</v>
      </c>
      <c r="B1080" t="s">
        <v>946</v>
      </c>
      <c r="C1080" t="s">
        <v>549</v>
      </c>
      <c r="D1080" s="1">
        <v>627.42610060488005</v>
      </c>
      <c r="E1080">
        <v>8.5</v>
      </c>
      <c r="F1080" s="22"/>
      <c r="G1080" s="22"/>
      <c r="H1080" s="22">
        <v>39.869019600000001</v>
      </c>
      <c r="I1080" s="22"/>
      <c r="J1080" s="22">
        <v>3</v>
      </c>
      <c r="K1080" t="s">
        <v>632</v>
      </c>
      <c r="N1080" t="s">
        <v>2721</v>
      </c>
    </row>
    <row r="1081" spans="1:14">
      <c r="A1081" t="s">
        <v>3344</v>
      </c>
      <c r="B1081" t="s">
        <v>955</v>
      </c>
      <c r="C1081" t="s">
        <v>3332</v>
      </c>
      <c r="D1081" s="1">
        <v>4024.6014306860402</v>
      </c>
      <c r="E1081">
        <v>9.5</v>
      </c>
      <c r="F1081" s="22"/>
      <c r="G1081" s="22"/>
      <c r="H1081" s="22"/>
      <c r="I1081" s="22">
        <v>251.4294084</v>
      </c>
      <c r="J1081" s="22">
        <v>3</v>
      </c>
      <c r="K1081" t="s">
        <v>632</v>
      </c>
      <c r="N1081" t="s">
        <v>2721</v>
      </c>
    </row>
    <row r="1082" spans="1:14">
      <c r="A1082" t="s">
        <v>3344</v>
      </c>
      <c r="B1082" t="s">
        <v>955</v>
      </c>
      <c r="C1082" t="s">
        <v>547</v>
      </c>
      <c r="D1082" s="1">
        <v>3149.9716014620399</v>
      </c>
      <c r="E1082">
        <v>9.5</v>
      </c>
      <c r="F1082" s="22"/>
      <c r="G1082" s="22">
        <v>251.4294084</v>
      </c>
      <c r="H1082" s="22"/>
      <c r="I1082" s="22"/>
      <c r="J1082" s="22">
        <v>3</v>
      </c>
      <c r="K1082" t="s">
        <v>632</v>
      </c>
      <c r="N1082" t="s">
        <v>2721</v>
      </c>
    </row>
    <row r="1083" spans="1:14">
      <c r="A1083" t="s">
        <v>3344</v>
      </c>
      <c r="B1083" t="s">
        <v>955</v>
      </c>
      <c r="C1083" t="s">
        <v>549</v>
      </c>
      <c r="D1083" s="1">
        <v>4010.4159732620401</v>
      </c>
      <c r="E1083">
        <v>9.5</v>
      </c>
      <c r="F1083" s="22"/>
      <c r="G1083" s="22"/>
      <c r="H1083" s="22">
        <v>251.4294084</v>
      </c>
      <c r="I1083" s="22"/>
      <c r="J1083" s="22">
        <v>3</v>
      </c>
      <c r="K1083" t="s">
        <v>632</v>
      </c>
      <c r="N1083" t="s">
        <v>2721</v>
      </c>
    </row>
    <row r="1084" spans="1:14">
      <c r="A1084" t="s">
        <v>3344</v>
      </c>
      <c r="B1084" t="s">
        <v>963</v>
      </c>
      <c r="C1084" t="s">
        <v>3332</v>
      </c>
      <c r="D1084" s="1">
        <v>1724.2787378563301</v>
      </c>
      <c r="E1084">
        <v>10.5</v>
      </c>
      <c r="F1084" s="22"/>
      <c r="G1084" s="22"/>
      <c r="H1084" s="22"/>
      <c r="I1084" s="22">
        <v>71.549685359999998</v>
      </c>
      <c r="J1084" s="22">
        <v>3</v>
      </c>
      <c r="K1084" t="s">
        <v>632</v>
      </c>
      <c r="N1084" t="s">
        <v>2721</v>
      </c>
    </row>
    <row r="1085" spans="1:14">
      <c r="A1085" t="s">
        <v>3344</v>
      </c>
      <c r="B1085" t="s">
        <v>963</v>
      </c>
      <c r="C1085" t="s">
        <v>542</v>
      </c>
      <c r="D1085" s="1">
        <v>3.5706038999999998E-7</v>
      </c>
      <c r="E1085">
        <v>10.5</v>
      </c>
      <c r="F1085" s="22">
        <v>2.6779530192000002E-7</v>
      </c>
      <c r="G1085" s="22"/>
      <c r="H1085" s="22"/>
      <c r="I1085" s="22"/>
      <c r="J1085" s="22">
        <v>3</v>
      </c>
      <c r="K1085" t="s">
        <v>632</v>
      </c>
      <c r="L1085" t="s">
        <v>40</v>
      </c>
      <c r="M1085">
        <v>4.4420135463817102E-2</v>
      </c>
      <c r="N1085" t="s">
        <v>2721</v>
      </c>
    </row>
    <row r="1086" spans="1:14">
      <c r="A1086" t="s">
        <v>3344</v>
      </c>
      <c r="B1086" t="s">
        <v>963</v>
      </c>
      <c r="C1086" t="s">
        <v>547</v>
      </c>
      <c r="D1086" s="1">
        <v>1129.42294781953</v>
      </c>
      <c r="E1086">
        <v>10.5</v>
      </c>
      <c r="F1086" s="22"/>
      <c r="G1086" s="22">
        <v>71.549685359999998</v>
      </c>
      <c r="H1086" s="22"/>
      <c r="I1086" s="22"/>
      <c r="J1086" s="22">
        <v>3</v>
      </c>
      <c r="K1086" t="s">
        <v>632</v>
      </c>
      <c r="N1086" t="s">
        <v>2721</v>
      </c>
    </row>
    <row r="1087" spans="1:14">
      <c r="A1087" t="s">
        <v>3344</v>
      </c>
      <c r="B1087" t="s">
        <v>963</v>
      </c>
      <c r="C1087" t="s">
        <v>549</v>
      </c>
      <c r="D1087" s="1">
        <v>1722.74337808513</v>
      </c>
      <c r="E1087">
        <v>10.5</v>
      </c>
      <c r="F1087" s="22"/>
      <c r="G1087" s="22"/>
      <c r="H1087" s="22">
        <v>71.549685359999998</v>
      </c>
      <c r="I1087" s="22"/>
      <c r="J1087" s="22">
        <v>3</v>
      </c>
      <c r="K1087" t="s">
        <v>632</v>
      </c>
      <c r="N1087" t="s">
        <v>2721</v>
      </c>
    </row>
    <row r="1088" spans="1:14">
      <c r="A1088" t="s">
        <v>3344</v>
      </c>
      <c r="B1088" t="s">
        <v>970</v>
      </c>
      <c r="C1088" t="s">
        <v>3332</v>
      </c>
      <c r="D1088" s="1">
        <v>4227.3757381087198</v>
      </c>
      <c r="E1088">
        <v>11.5</v>
      </c>
      <c r="F1088" s="22"/>
      <c r="G1088" s="22"/>
      <c r="H1088" s="22"/>
      <c r="I1088" s="22">
        <v>219.85662048</v>
      </c>
      <c r="J1088" s="22">
        <v>3</v>
      </c>
      <c r="K1088" t="s">
        <v>632</v>
      </c>
      <c r="N1088" t="s">
        <v>2721</v>
      </c>
    </row>
    <row r="1089" spans="1:14">
      <c r="A1089" t="s">
        <v>3344</v>
      </c>
      <c r="B1089" t="s">
        <v>970</v>
      </c>
      <c r="C1089" t="s">
        <v>547</v>
      </c>
      <c r="D1089" s="1">
        <v>3262.8719127583199</v>
      </c>
      <c r="E1089">
        <v>11.5</v>
      </c>
      <c r="F1089" s="22"/>
      <c r="G1089" s="22">
        <v>219.85662048</v>
      </c>
      <c r="H1089" s="22"/>
      <c r="I1089" s="22"/>
      <c r="J1089" s="22">
        <v>3</v>
      </c>
      <c r="K1089" t="s">
        <v>632</v>
      </c>
      <c r="N1089" t="s">
        <v>2721</v>
      </c>
    </row>
    <row r="1090" spans="1:14">
      <c r="A1090" t="s">
        <v>3344</v>
      </c>
      <c r="B1090" t="s">
        <v>970</v>
      </c>
      <c r="C1090" t="s">
        <v>549</v>
      </c>
      <c r="D1090" s="1">
        <v>4227.3757381087198</v>
      </c>
      <c r="E1090">
        <v>11.5</v>
      </c>
      <c r="F1090" s="22"/>
      <c r="G1090" s="22"/>
      <c r="H1090" s="22">
        <v>219.85662048</v>
      </c>
      <c r="I1090" s="22"/>
      <c r="J1090" s="22">
        <v>3</v>
      </c>
      <c r="K1090" t="s">
        <v>632</v>
      </c>
      <c r="N1090" t="s">
        <v>2721</v>
      </c>
    </row>
    <row r="1091" spans="1:14">
      <c r="A1091" t="s">
        <v>3344</v>
      </c>
      <c r="B1091" t="s">
        <v>979</v>
      </c>
      <c r="C1091" t="s">
        <v>3332</v>
      </c>
      <c r="D1091" s="1">
        <v>6368.7929005320002</v>
      </c>
      <c r="E1091">
        <v>12.5</v>
      </c>
      <c r="F1091" s="22"/>
      <c r="G1091" s="22"/>
      <c r="H1091" s="22"/>
      <c r="I1091" s="22">
        <v>353.28854663999999</v>
      </c>
      <c r="J1091" s="22">
        <v>3</v>
      </c>
      <c r="K1091" t="s">
        <v>632</v>
      </c>
      <c r="N1091" t="s">
        <v>2721</v>
      </c>
    </row>
    <row r="1092" spans="1:14">
      <c r="A1092" t="s">
        <v>3344</v>
      </c>
      <c r="B1092" t="s">
        <v>979</v>
      </c>
      <c r="C1092" t="s">
        <v>547</v>
      </c>
      <c r="D1092" s="1">
        <v>5223.993066516</v>
      </c>
      <c r="E1092">
        <v>12.5</v>
      </c>
      <c r="F1092" s="22"/>
      <c r="G1092" s="22">
        <v>353.28854663999999</v>
      </c>
      <c r="H1092" s="22"/>
      <c r="I1092" s="22"/>
      <c r="J1092" s="22">
        <v>3</v>
      </c>
      <c r="K1092" t="s">
        <v>632</v>
      </c>
      <c r="N1092" t="s">
        <v>2721</v>
      </c>
    </row>
    <row r="1093" spans="1:14">
      <c r="A1093" t="s">
        <v>3344</v>
      </c>
      <c r="B1093" t="s">
        <v>979</v>
      </c>
      <c r="C1093" t="s">
        <v>549</v>
      </c>
      <c r="D1093" s="1">
        <v>6364.8631440600002</v>
      </c>
      <c r="E1093">
        <v>12.5</v>
      </c>
      <c r="F1093" s="22"/>
      <c r="G1093" s="22"/>
      <c r="H1093" s="22">
        <v>353.28854663999999</v>
      </c>
      <c r="I1093" s="22"/>
      <c r="J1093" s="22">
        <v>3</v>
      </c>
      <c r="K1093" t="s">
        <v>632</v>
      </c>
      <c r="N1093" t="s">
        <v>2721</v>
      </c>
    </row>
    <row r="1094" spans="1:14">
      <c r="A1094" t="s">
        <v>3344</v>
      </c>
      <c r="B1094" t="s">
        <v>982</v>
      </c>
      <c r="C1094" t="s">
        <v>3332</v>
      </c>
      <c r="D1094" s="1">
        <v>5554.7129857830496</v>
      </c>
      <c r="E1094">
        <v>13.5</v>
      </c>
      <c r="F1094" s="22"/>
      <c r="G1094" s="22"/>
      <c r="H1094" s="22"/>
      <c r="I1094" s="22">
        <v>350.85038687999997</v>
      </c>
      <c r="J1094" s="22">
        <v>3</v>
      </c>
      <c r="K1094" t="s">
        <v>632</v>
      </c>
      <c r="N1094" t="s">
        <v>2721</v>
      </c>
    </row>
    <row r="1095" spans="1:14">
      <c r="A1095" t="s">
        <v>3344</v>
      </c>
      <c r="B1095" t="s">
        <v>982</v>
      </c>
      <c r="C1095" t="s">
        <v>547</v>
      </c>
      <c r="D1095" s="1">
        <v>4760.89353841505</v>
      </c>
      <c r="E1095">
        <v>13.5</v>
      </c>
      <c r="F1095" s="22"/>
      <c r="G1095" s="22">
        <v>350.85038687999997</v>
      </c>
      <c r="H1095" s="22"/>
      <c r="I1095" s="22"/>
      <c r="J1095" s="22">
        <v>3</v>
      </c>
      <c r="K1095" t="s">
        <v>632</v>
      </c>
      <c r="N1095" t="s">
        <v>2721</v>
      </c>
    </row>
    <row r="1096" spans="1:14">
      <c r="A1096" t="s">
        <v>3344</v>
      </c>
      <c r="B1096" t="s">
        <v>982</v>
      </c>
      <c r="C1096" t="s">
        <v>549</v>
      </c>
      <c r="D1096" s="1">
        <v>5539.80507841505</v>
      </c>
      <c r="E1096">
        <v>13.5</v>
      </c>
      <c r="F1096" s="22"/>
      <c r="G1096" s="22"/>
      <c r="H1096" s="22">
        <v>350.85038687999997</v>
      </c>
      <c r="I1096" s="22"/>
      <c r="J1096" s="22">
        <v>3</v>
      </c>
      <c r="K1096" t="s">
        <v>632</v>
      </c>
      <c r="N1096" t="s">
        <v>2721</v>
      </c>
    </row>
    <row r="1097" spans="1:14">
      <c r="A1097" t="s">
        <v>3344</v>
      </c>
      <c r="B1097" t="s">
        <v>986</v>
      </c>
      <c r="C1097" t="s">
        <v>3332</v>
      </c>
      <c r="D1097" s="1">
        <v>1248.4776211943999</v>
      </c>
      <c r="E1097">
        <v>14.5</v>
      </c>
      <c r="F1097" s="22"/>
      <c r="G1097" s="22"/>
      <c r="H1097" s="22"/>
      <c r="I1097" s="22">
        <v>61.522208399999997</v>
      </c>
      <c r="J1097" s="22">
        <v>3</v>
      </c>
      <c r="K1097" t="s">
        <v>632</v>
      </c>
      <c r="N1097" t="s">
        <v>2721</v>
      </c>
    </row>
    <row r="1098" spans="1:14">
      <c r="A1098" t="s">
        <v>3344</v>
      </c>
      <c r="B1098" t="s">
        <v>986</v>
      </c>
      <c r="C1098" t="s">
        <v>542</v>
      </c>
      <c r="D1098" s="1">
        <v>17.783934727199998</v>
      </c>
      <c r="E1098">
        <v>14.5</v>
      </c>
      <c r="F1098" s="22">
        <v>16.478609471999999</v>
      </c>
      <c r="G1098" s="22"/>
      <c r="H1098" s="22"/>
      <c r="I1098" s="22"/>
      <c r="J1098" s="22">
        <v>3</v>
      </c>
      <c r="K1098" t="s">
        <v>632</v>
      </c>
      <c r="L1098" t="s">
        <v>40</v>
      </c>
      <c r="M1098">
        <v>4.4420135463817102E-2</v>
      </c>
      <c r="N1098" t="s">
        <v>2721</v>
      </c>
    </row>
    <row r="1099" spans="1:14">
      <c r="A1099" t="s">
        <v>3344</v>
      </c>
      <c r="B1099" t="s">
        <v>986</v>
      </c>
      <c r="C1099" t="s">
        <v>547</v>
      </c>
      <c r="D1099" s="1">
        <v>1170.7259902056001</v>
      </c>
      <c r="E1099">
        <v>14.5</v>
      </c>
      <c r="F1099" s="22"/>
      <c r="G1099" s="22">
        <v>61.522208399999997</v>
      </c>
      <c r="H1099" s="22"/>
      <c r="I1099" s="22"/>
      <c r="J1099" s="22">
        <v>3</v>
      </c>
      <c r="K1099" t="s">
        <v>632</v>
      </c>
      <c r="N1099" t="s">
        <v>2721</v>
      </c>
    </row>
    <row r="1100" spans="1:14">
      <c r="A1100" t="s">
        <v>3344</v>
      </c>
      <c r="B1100" t="s">
        <v>986</v>
      </c>
      <c r="C1100" t="s">
        <v>549</v>
      </c>
      <c r="D1100" s="1">
        <v>1248.0403161576</v>
      </c>
      <c r="E1100">
        <v>14.5</v>
      </c>
      <c r="F1100" s="22"/>
      <c r="G1100" s="22"/>
      <c r="H1100" s="22">
        <v>61.522208399999997</v>
      </c>
      <c r="I1100" s="22"/>
      <c r="J1100" s="22">
        <v>3</v>
      </c>
      <c r="K1100" t="s">
        <v>632</v>
      </c>
      <c r="N1100" t="s">
        <v>2721</v>
      </c>
    </row>
    <row r="1101" spans="1:14">
      <c r="A1101" t="s">
        <v>3344</v>
      </c>
      <c r="B1101" t="s">
        <v>991</v>
      </c>
      <c r="C1101" t="s">
        <v>3332</v>
      </c>
      <c r="D1101" s="1">
        <v>6666.2632729303205</v>
      </c>
      <c r="E1101">
        <v>16</v>
      </c>
      <c r="F1101" s="22"/>
      <c r="G1101" s="22"/>
      <c r="H1101" s="22"/>
      <c r="I1101" s="22">
        <v>418.36556159999998</v>
      </c>
      <c r="J1101" s="22">
        <v>3</v>
      </c>
      <c r="K1101" t="s">
        <v>632</v>
      </c>
      <c r="N1101" t="s">
        <v>2721</v>
      </c>
    </row>
    <row r="1102" spans="1:14">
      <c r="A1102" t="s">
        <v>3344</v>
      </c>
      <c r="B1102" t="s">
        <v>991</v>
      </c>
      <c r="C1102" t="s">
        <v>547</v>
      </c>
      <c r="D1102" s="1">
        <v>6004.8861694183197</v>
      </c>
      <c r="E1102">
        <v>16</v>
      </c>
      <c r="F1102" s="22"/>
      <c r="G1102" s="22">
        <v>418.36556159999998</v>
      </c>
      <c r="H1102" s="22"/>
      <c r="I1102" s="22"/>
      <c r="J1102" s="22">
        <v>3</v>
      </c>
      <c r="K1102" t="s">
        <v>632</v>
      </c>
      <c r="N1102" t="s">
        <v>2721</v>
      </c>
    </row>
    <row r="1103" spans="1:14">
      <c r="A1103" t="s">
        <v>3344</v>
      </c>
      <c r="B1103" t="s">
        <v>991</v>
      </c>
      <c r="C1103" t="s">
        <v>549</v>
      </c>
      <c r="D1103" s="1">
        <v>6659.1627557623196</v>
      </c>
      <c r="E1103">
        <v>16</v>
      </c>
      <c r="F1103" s="22"/>
      <c r="G1103" s="22"/>
      <c r="H1103" s="22">
        <v>418.36556159999998</v>
      </c>
      <c r="I1103" s="22"/>
      <c r="J1103" s="22">
        <v>3</v>
      </c>
      <c r="K1103" t="s">
        <v>632</v>
      </c>
      <c r="N1103" t="s">
        <v>2721</v>
      </c>
    </row>
    <row r="1104" spans="1:14">
      <c r="A1104" t="s">
        <v>3344</v>
      </c>
      <c r="B1104" t="s">
        <v>882</v>
      </c>
      <c r="C1104" t="s">
        <v>3332</v>
      </c>
      <c r="D1104" s="1">
        <v>13240.3181886528</v>
      </c>
      <c r="E1104">
        <v>1.5</v>
      </c>
      <c r="F1104" s="22"/>
      <c r="G1104" s="22"/>
      <c r="H1104" s="22"/>
      <c r="I1104" s="22">
        <v>953.95661759999996</v>
      </c>
      <c r="J1104" s="22">
        <v>3</v>
      </c>
      <c r="K1104" t="s">
        <v>633</v>
      </c>
      <c r="N1104" t="s">
        <v>2722</v>
      </c>
    </row>
    <row r="1105" spans="1:14">
      <c r="A1105" t="s">
        <v>3344</v>
      </c>
      <c r="B1105" t="s">
        <v>882</v>
      </c>
      <c r="C1105" t="s">
        <v>542</v>
      </c>
      <c r="D1105" s="1">
        <v>10959.99467496</v>
      </c>
      <c r="E1105">
        <v>1.5</v>
      </c>
      <c r="F1105" s="22">
        <v>953.95661759999996</v>
      </c>
      <c r="G1105" s="22"/>
      <c r="H1105" s="22"/>
      <c r="I1105" s="22"/>
      <c r="J1105" s="22">
        <v>3</v>
      </c>
      <c r="K1105" t="s">
        <v>633</v>
      </c>
      <c r="L1105" t="s">
        <v>40</v>
      </c>
      <c r="M1105">
        <v>3.34464412482414E-2</v>
      </c>
      <c r="N1105" t="s">
        <v>2722</v>
      </c>
    </row>
    <row r="1106" spans="1:14">
      <c r="A1106" t="s">
        <v>3344</v>
      </c>
      <c r="B1106" t="s">
        <v>882</v>
      </c>
      <c r="C1106" t="s">
        <v>547</v>
      </c>
      <c r="D1106" s="1">
        <v>13240.3181886528</v>
      </c>
      <c r="E1106">
        <v>1.5</v>
      </c>
      <c r="F1106" s="22"/>
      <c r="G1106" s="22">
        <v>953.95661759999996</v>
      </c>
      <c r="H1106" s="22"/>
      <c r="I1106" s="22"/>
      <c r="J1106" s="22">
        <v>3</v>
      </c>
      <c r="K1106" t="s">
        <v>633</v>
      </c>
      <c r="N1106" t="s">
        <v>2722</v>
      </c>
    </row>
    <row r="1107" spans="1:14">
      <c r="A1107" t="s">
        <v>3344</v>
      </c>
      <c r="B1107" t="s">
        <v>882</v>
      </c>
      <c r="C1107" t="s">
        <v>549</v>
      </c>
      <c r="D1107" s="1">
        <v>13240.3181886528</v>
      </c>
      <c r="E1107">
        <v>1.5</v>
      </c>
      <c r="F1107" s="22"/>
      <c r="G1107" s="22"/>
      <c r="H1107" s="22">
        <v>953.95661759999996</v>
      </c>
      <c r="I1107" s="22"/>
      <c r="J1107" s="22">
        <v>3</v>
      </c>
      <c r="K1107" t="s">
        <v>633</v>
      </c>
      <c r="N1107" t="s">
        <v>2722</v>
      </c>
    </row>
    <row r="1108" spans="1:14">
      <c r="A1108" t="s">
        <v>3344</v>
      </c>
      <c r="B1108" t="s">
        <v>891</v>
      </c>
      <c r="C1108" t="s">
        <v>3332</v>
      </c>
      <c r="D1108" s="1">
        <v>12320.649408404201</v>
      </c>
      <c r="E1108">
        <v>2.5</v>
      </c>
      <c r="F1108" s="22"/>
      <c r="G1108" s="22"/>
      <c r="H1108" s="22"/>
      <c r="I1108" s="22">
        <v>558.84263039999996</v>
      </c>
      <c r="J1108" s="22">
        <v>3</v>
      </c>
      <c r="K1108" t="s">
        <v>633</v>
      </c>
      <c r="N1108" t="s">
        <v>2722</v>
      </c>
    </row>
    <row r="1109" spans="1:14">
      <c r="A1109" t="s">
        <v>3344</v>
      </c>
      <c r="B1109" t="s">
        <v>891</v>
      </c>
      <c r="C1109" t="s">
        <v>542</v>
      </c>
      <c r="D1109" s="1">
        <v>7989.1091968800001</v>
      </c>
      <c r="E1109">
        <v>2.5</v>
      </c>
      <c r="F1109" s="22">
        <v>558.84263039999996</v>
      </c>
      <c r="G1109" s="22"/>
      <c r="H1109" s="22"/>
      <c r="I1109" s="22"/>
      <c r="J1109" s="22">
        <v>3</v>
      </c>
      <c r="K1109" t="s">
        <v>633</v>
      </c>
      <c r="L1109" t="s">
        <v>40</v>
      </c>
      <c r="M1109">
        <v>3.34464412482414E-2</v>
      </c>
      <c r="N1109" t="s">
        <v>2722</v>
      </c>
    </row>
    <row r="1110" spans="1:14">
      <c r="A1110" t="s">
        <v>3344</v>
      </c>
      <c r="B1110" t="s">
        <v>891</v>
      </c>
      <c r="C1110" t="s">
        <v>547</v>
      </c>
      <c r="D1110" s="1">
        <v>12182.1596986325</v>
      </c>
      <c r="E1110">
        <v>2.5</v>
      </c>
      <c r="F1110" s="22"/>
      <c r="G1110" s="22">
        <v>558.84263039999996</v>
      </c>
      <c r="H1110" s="22"/>
      <c r="I1110" s="22"/>
      <c r="J1110" s="22">
        <v>3</v>
      </c>
      <c r="K1110" t="s">
        <v>633</v>
      </c>
      <c r="N1110" t="s">
        <v>2722</v>
      </c>
    </row>
    <row r="1111" spans="1:14">
      <c r="A1111" t="s">
        <v>3344</v>
      </c>
      <c r="B1111" t="s">
        <v>891</v>
      </c>
      <c r="C1111" t="s">
        <v>549</v>
      </c>
      <c r="D1111" s="1">
        <v>12288.1558493962</v>
      </c>
      <c r="E1111">
        <v>2.5</v>
      </c>
      <c r="F1111" s="22"/>
      <c r="G1111" s="22"/>
      <c r="H1111" s="22">
        <v>558.84263039999996</v>
      </c>
      <c r="I1111" s="22"/>
      <c r="J1111" s="22">
        <v>3</v>
      </c>
      <c r="K1111" t="s">
        <v>633</v>
      </c>
      <c r="N1111" t="s">
        <v>2722</v>
      </c>
    </row>
    <row r="1112" spans="1:14">
      <c r="A1112" t="s">
        <v>3344</v>
      </c>
      <c r="B1112" t="s">
        <v>899</v>
      </c>
      <c r="C1112" t="s">
        <v>3332</v>
      </c>
      <c r="D1112" s="1">
        <v>14257.0225156946</v>
      </c>
      <c r="E1112">
        <v>3.5</v>
      </c>
      <c r="F1112" s="22"/>
      <c r="G1112" s="22"/>
      <c r="H1112" s="22"/>
      <c r="I1112" s="22">
        <v>848.21184240000002</v>
      </c>
      <c r="J1112" s="22">
        <v>3</v>
      </c>
      <c r="K1112" t="s">
        <v>633</v>
      </c>
      <c r="N1112" t="s">
        <v>2722</v>
      </c>
    </row>
    <row r="1113" spans="1:14">
      <c r="A1113" t="s">
        <v>3344</v>
      </c>
      <c r="B1113" t="s">
        <v>899</v>
      </c>
      <c r="C1113" t="s">
        <v>542</v>
      </c>
      <c r="D1113" s="1">
        <v>10470.223214879999</v>
      </c>
      <c r="E1113">
        <v>3.5</v>
      </c>
      <c r="F1113" s="22">
        <v>848.21184240000002</v>
      </c>
      <c r="G1113" s="22"/>
      <c r="H1113" s="22"/>
      <c r="I1113" s="22"/>
      <c r="J1113" s="22">
        <v>3</v>
      </c>
      <c r="K1113" t="s">
        <v>633</v>
      </c>
      <c r="L1113" t="s">
        <v>40</v>
      </c>
      <c r="M1113">
        <v>3.34464412482414E-2</v>
      </c>
      <c r="N1113" t="s">
        <v>2722</v>
      </c>
    </row>
    <row r="1114" spans="1:14">
      <c r="A1114" t="s">
        <v>3344</v>
      </c>
      <c r="B1114" t="s">
        <v>899</v>
      </c>
      <c r="C1114" t="s">
        <v>547</v>
      </c>
      <c r="D1114" s="1">
        <v>14216.2171663318</v>
      </c>
      <c r="E1114">
        <v>3.5</v>
      </c>
      <c r="F1114" s="22"/>
      <c r="G1114" s="22">
        <v>848.21184240000002</v>
      </c>
      <c r="H1114" s="22"/>
      <c r="I1114" s="22"/>
      <c r="J1114" s="22">
        <v>3</v>
      </c>
      <c r="K1114" t="s">
        <v>633</v>
      </c>
      <c r="N1114" t="s">
        <v>2722</v>
      </c>
    </row>
    <row r="1115" spans="1:14">
      <c r="A1115" t="s">
        <v>3344</v>
      </c>
      <c r="B1115" t="s">
        <v>899</v>
      </c>
      <c r="C1115" t="s">
        <v>549</v>
      </c>
      <c r="D1115" s="1">
        <v>14251.704767438599</v>
      </c>
      <c r="E1115">
        <v>3.5</v>
      </c>
      <c r="F1115" s="22"/>
      <c r="G1115" s="22"/>
      <c r="H1115" s="22">
        <v>848.21184240000002</v>
      </c>
      <c r="I1115" s="22"/>
      <c r="J1115" s="22">
        <v>3</v>
      </c>
      <c r="K1115" t="s">
        <v>633</v>
      </c>
      <c r="N1115" t="s">
        <v>2722</v>
      </c>
    </row>
    <row r="1116" spans="1:14">
      <c r="A1116" t="s">
        <v>3344</v>
      </c>
      <c r="B1116" t="s">
        <v>908</v>
      </c>
      <c r="C1116" t="s">
        <v>3332</v>
      </c>
      <c r="D1116" s="1">
        <v>8475.1596327554198</v>
      </c>
      <c r="E1116">
        <v>4.5</v>
      </c>
      <c r="F1116" s="22"/>
      <c r="G1116" s="22"/>
      <c r="H1116" s="22"/>
      <c r="I1116" s="22">
        <v>333.86480807999999</v>
      </c>
      <c r="J1116" s="22">
        <v>3</v>
      </c>
      <c r="K1116" t="s">
        <v>633</v>
      </c>
      <c r="N1116" t="s">
        <v>2722</v>
      </c>
    </row>
    <row r="1117" spans="1:14">
      <c r="A1117" t="s">
        <v>3344</v>
      </c>
      <c r="B1117" t="s">
        <v>908</v>
      </c>
      <c r="C1117" t="s">
        <v>542</v>
      </c>
      <c r="D1117" s="1">
        <v>4316.3770480800003</v>
      </c>
      <c r="E1117">
        <v>4.5</v>
      </c>
      <c r="F1117" s="22">
        <v>333.86480807999999</v>
      </c>
      <c r="G1117" s="22"/>
      <c r="H1117" s="22"/>
      <c r="I1117" s="22"/>
      <c r="J1117" s="22">
        <v>3</v>
      </c>
      <c r="K1117" t="s">
        <v>633</v>
      </c>
      <c r="L1117" t="s">
        <v>40</v>
      </c>
      <c r="M1117">
        <v>3.34464412482414E-2</v>
      </c>
      <c r="N1117" t="s">
        <v>2722</v>
      </c>
    </row>
    <row r="1118" spans="1:14">
      <c r="A1118" t="s">
        <v>3344</v>
      </c>
      <c r="B1118" t="s">
        <v>908</v>
      </c>
      <c r="C1118" t="s">
        <v>547</v>
      </c>
      <c r="D1118" s="1">
        <v>8474.8684954584005</v>
      </c>
      <c r="E1118">
        <v>4.5</v>
      </c>
      <c r="F1118" s="22"/>
      <c r="G1118" s="22">
        <v>333.86480807999999</v>
      </c>
      <c r="H1118" s="22"/>
      <c r="I1118" s="22"/>
      <c r="J1118" s="22">
        <v>3</v>
      </c>
      <c r="K1118" t="s">
        <v>633</v>
      </c>
      <c r="N1118" t="s">
        <v>2722</v>
      </c>
    </row>
    <row r="1119" spans="1:14">
      <c r="A1119" t="s">
        <v>3344</v>
      </c>
      <c r="B1119" t="s">
        <v>908</v>
      </c>
      <c r="C1119" t="s">
        <v>549</v>
      </c>
      <c r="D1119" s="1">
        <v>8475.1596327554198</v>
      </c>
      <c r="E1119">
        <v>4.5</v>
      </c>
      <c r="F1119" s="22"/>
      <c r="G1119" s="22"/>
      <c r="H1119" s="22">
        <v>333.86480807999999</v>
      </c>
      <c r="I1119" s="22"/>
      <c r="J1119" s="22">
        <v>3</v>
      </c>
      <c r="K1119" t="s">
        <v>633</v>
      </c>
      <c r="N1119" t="s">
        <v>2722</v>
      </c>
    </row>
    <row r="1120" spans="1:14">
      <c r="A1120" t="s">
        <v>3344</v>
      </c>
      <c r="B1120" t="s">
        <v>918</v>
      </c>
      <c r="C1120" t="s">
        <v>3332</v>
      </c>
      <c r="D1120" s="1">
        <v>2995.6118944170998</v>
      </c>
      <c r="E1120">
        <v>5.5</v>
      </c>
      <c r="F1120" s="22"/>
      <c r="G1120" s="22"/>
      <c r="H1120" s="22"/>
      <c r="I1120" s="22">
        <v>152.79929544000001</v>
      </c>
      <c r="J1120" s="22">
        <v>3</v>
      </c>
      <c r="K1120" t="s">
        <v>633</v>
      </c>
      <c r="N1120" t="s">
        <v>2722</v>
      </c>
    </row>
    <row r="1121" spans="1:14">
      <c r="A1121" t="s">
        <v>3344</v>
      </c>
      <c r="B1121" t="s">
        <v>918</v>
      </c>
      <c r="C1121" t="s">
        <v>542</v>
      </c>
      <c r="D1121" s="1">
        <v>1490.29498104</v>
      </c>
      <c r="E1121">
        <v>5.5</v>
      </c>
      <c r="F1121" s="22">
        <v>151.33139568000001</v>
      </c>
      <c r="G1121" s="22"/>
      <c r="H1121" s="22"/>
      <c r="I1121" s="22"/>
      <c r="J1121" s="22">
        <v>3</v>
      </c>
      <c r="K1121" t="s">
        <v>633</v>
      </c>
      <c r="L1121" t="s">
        <v>40</v>
      </c>
      <c r="M1121">
        <v>3.34464412482414E-2</v>
      </c>
      <c r="N1121" t="s">
        <v>2722</v>
      </c>
    </row>
    <row r="1122" spans="1:14">
      <c r="A1122" t="s">
        <v>3344</v>
      </c>
      <c r="B1122" t="s">
        <v>918</v>
      </c>
      <c r="C1122" t="s">
        <v>547</v>
      </c>
      <c r="D1122" s="1">
        <v>2989.6405846632001</v>
      </c>
      <c r="E1122">
        <v>5.5</v>
      </c>
      <c r="F1122" s="22"/>
      <c r="G1122" s="22">
        <v>152.79929544000001</v>
      </c>
      <c r="H1122" s="22"/>
      <c r="I1122" s="22"/>
      <c r="J1122" s="22">
        <v>3</v>
      </c>
      <c r="K1122" t="s">
        <v>633</v>
      </c>
      <c r="N1122" t="s">
        <v>2722</v>
      </c>
    </row>
    <row r="1123" spans="1:14">
      <c r="A1123" t="s">
        <v>3344</v>
      </c>
      <c r="B1123" t="s">
        <v>918</v>
      </c>
      <c r="C1123" t="s">
        <v>549</v>
      </c>
      <c r="D1123" s="1">
        <v>2995.6118944170998</v>
      </c>
      <c r="E1123">
        <v>5.5</v>
      </c>
      <c r="F1123" s="22"/>
      <c r="G1123" s="22"/>
      <c r="H1123" s="22">
        <v>152.79929544000001</v>
      </c>
      <c r="I1123" s="22"/>
      <c r="J1123" s="22">
        <v>3</v>
      </c>
      <c r="K1123" t="s">
        <v>633</v>
      </c>
      <c r="N1123" t="s">
        <v>2722</v>
      </c>
    </row>
    <row r="1124" spans="1:14">
      <c r="A1124" t="s">
        <v>3344</v>
      </c>
      <c r="B1124" t="s">
        <v>928</v>
      </c>
      <c r="C1124" t="s">
        <v>3332</v>
      </c>
      <c r="D1124" s="1">
        <v>2251.5764567941201</v>
      </c>
      <c r="E1124">
        <v>6.5</v>
      </c>
      <c r="F1124" s="22"/>
      <c r="G1124" s="22"/>
      <c r="H1124" s="22"/>
      <c r="I1124" s="22">
        <v>148.09607783999999</v>
      </c>
      <c r="J1124" s="22">
        <v>3</v>
      </c>
      <c r="K1124" t="s">
        <v>633</v>
      </c>
      <c r="N1124" t="s">
        <v>2722</v>
      </c>
    </row>
    <row r="1125" spans="1:14">
      <c r="A1125" t="s">
        <v>3344</v>
      </c>
      <c r="B1125" t="s">
        <v>928</v>
      </c>
      <c r="C1125" t="s">
        <v>542</v>
      </c>
      <c r="D1125" s="1">
        <v>1300.192922688</v>
      </c>
      <c r="E1125">
        <v>6.5</v>
      </c>
      <c r="F1125" s="22">
        <v>148.09607783999999</v>
      </c>
      <c r="G1125" s="22"/>
      <c r="H1125" s="22"/>
      <c r="I1125" s="22"/>
      <c r="J1125" s="22">
        <v>3</v>
      </c>
      <c r="K1125" t="s">
        <v>633</v>
      </c>
      <c r="L1125" t="s">
        <v>40</v>
      </c>
      <c r="M1125">
        <v>3.34464412482414E-2</v>
      </c>
      <c r="N1125" t="s">
        <v>2722</v>
      </c>
    </row>
    <row r="1126" spans="1:14">
      <c r="A1126" t="s">
        <v>3344</v>
      </c>
      <c r="B1126" t="s">
        <v>928</v>
      </c>
      <c r="C1126" t="s">
        <v>547</v>
      </c>
      <c r="D1126" s="1">
        <v>2242.1606207544</v>
      </c>
      <c r="E1126">
        <v>6.5</v>
      </c>
      <c r="F1126" s="22"/>
      <c r="G1126" s="22">
        <v>148.09607783999999</v>
      </c>
      <c r="H1126" s="22"/>
      <c r="I1126" s="22"/>
      <c r="J1126" s="22">
        <v>3</v>
      </c>
      <c r="K1126" t="s">
        <v>633</v>
      </c>
      <c r="N1126" t="s">
        <v>2722</v>
      </c>
    </row>
    <row r="1127" spans="1:14">
      <c r="A1127" t="s">
        <v>3344</v>
      </c>
      <c r="B1127" t="s">
        <v>928</v>
      </c>
      <c r="C1127" t="s">
        <v>549</v>
      </c>
      <c r="D1127" s="1">
        <v>2251.5764567941201</v>
      </c>
      <c r="E1127">
        <v>6.5</v>
      </c>
      <c r="F1127" s="22"/>
      <c r="G1127" s="22"/>
      <c r="H1127" s="22">
        <v>148.09607783999999</v>
      </c>
      <c r="I1127" s="22"/>
      <c r="J1127" s="22">
        <v>3</v>
      </c>
      <c r="K1127" t="s">
        <v>633</v>
      </c>
      <c r="N1127" t="s">
        <v>2722</v>
      </c>
    </row>
    <row r="1128" spans="1:14">
      <c r="A1128" t="s">
        <v>3344</v>
      </c>
      <c r="B1128" t="s">
        <v>938</v>
      </c>
      <c r="C1128" t="s">
        <v>3332</v>
      </c>
      <c r="D1128" s="1">
        <v>1991.1720532823999</v>
      </c>
      <c r="E1128">
        <v>7.5</v>
      </c>
      <c r="F1128" s="22"/>
      <c r="G1128" s="22"/>
      <c r="H1128" s="22"/>
      <c r="I1128" s="22">
        <v>106.50771983999999</v>
      </c>
      <c r="J1128" s="22">
        <v>3</v>
      </c>
      <c r="K1128" t="s">
        <v>633</v>
      </c>
      <c r="N1128" t="s">
        <v>2722</v>
      </c>
    </row>
    <row r="1129" spans="1:14">
      <c r="A1129" t="s">
        <v>3344</v>
      </c>
      <c r="B1129" t="s">
        <v>938</v>
      </c>
      <c r="C1129" t="s">
        <v>542</v>
      </c>
      <c r="D1129" s="1">
        <v>839.70658468800002</v>
      </c>
      <c r="E1129">
        <v>7.5</v>
      </c>
      <c r="F1129" s="22">
        <v>106.50771983999999</v>
      </c>
      <c r="G1129" s="22"/>
      <c r="H1129" s="22"/>
      <c r="I1129" s="22"/>
      <c r="J1129" s="22">
        <v>3</v>
      </c>
      <c r="K1129" t="s">
        <v>633</v>
      </c>
      <c r="L1129" t="s">
        <v>40</v>
      </c>
      <c r="M1129">
        <v>3.34464412482414E-2</v>
      </c>
      <c r="N1129" t="s">
        <v>2722</v>
      </c>
    </row>
    <row r="1130" spans="1:14">
      <c r="A1130" t="s">
        <v>3344</v>
      </c>
      <c r="B1130" t="s">
        <v>938</v>
      </c>
      <c r="C1130" t="s">
        <v>547</v>
      </c>
      <c r="D1130" s="1">
        <v>1872.668990976</v>
      </c>
      <c r="E1130">
        <v>7.5</v>
      </c>
      <c r="F1130" s="22"/>
      <c r="G1130" s="22">
        <v>106.50771983999999</v>
      </c>
      <c r="H1130" s="22"/>
      <c r="I1130" s="22"/>
      <c r="J1130" s="22">
        <v>3</v>
      </c>
      <c r="K1130" t="s">
        <v>633</v>
      </c>
      <c r="N1130" t="s">
        <v>2722</v>
      </c>
    </row>
    <row r="1131" spans="1:14">
      <c r="A1131" t="s">
        <v>3344</v>
      </c>
      <c r="B1131" t="s">
        <v>938</v>
      </c>
      <c r="C1131" t="s">
        <v>549</v>
      </c>
      <c r="D1131" s="1">
        <v>1987.7532865943999</v>
      </c>
      <c r="E1131">
        <v>7.5</v>
      </c>
      <c r="F1131" s="22"/>
      <c r="G1131" s="22"/>
      <c r="H1131" s="22">
        <v>106.50771983999999</v>
      </c>
      <c r="I1131" s="22"/>
      <c r="J1131" s="22">
        <v>3</v>
      </c>
      <c r="K1131" t="s">
        <v>633</v>
      </c>
      <c r="N1131" t="s">
        <v>2722</v>
      </c>
    </row>
    <row r="1132" spans="1:14">
      <c r="A1132" t="s">
        <v>3344</v>
      </c>
      <c r="B1132" t="s">
        <v>947</v>
      </c>
      <c r="C1132" t="s">
        <v>3332</v>
      </c>
      <c r="D1132" s="1">
        <v>2157.6994440456001</v>
      </c>
      <c r="E1132">
        <v>8.5</v>
      </c>
      <c r="F1132" s="22"/>
      <c r="G1132" s="22"/>
      <c r="H1132" s="22"/>
      <c r="I1132" s="22">
        <v>73.067058959999997</v>
      </c>
      <c r="J1132" s="22">
        <v>3</v>
      </c>
      <c r="K1132" t="s">
        <v>633</v>
      </c>
      <c r="N1132" t="s">
        <v>2722</v>
      </c>
    </row>
    <row r="1133" spans="1:14">
      <c r="A1133" t="s">
        <v>3344</v>
      </c>
      <c r="B1133" t="s">
        <v>947</v>
      </c>
      <c r="C1133" t="s">
        <v>542</v>
      </c>
      <c r="D1133" s="1">
        <v>314.13896898960002</v>
      </c>
      <c r="E1133">
        <v>8.5</v>
      </c>
      <c r="F1133" s="22">
        <v>73.067058959999997</v>
      </c>
      <c r="G1133" s="22"/>
      <c r="H1133" s="22"/>
      <c r="I1133" s="22"/>
      <c r="J1133" s="22">
        <v>3</v>
      </c>
      <c r="K1133" t="s">
        <v>633</v>
      </c>
      <c r="L1133" t="s">
        <v>40</v>
      </c>
      <c r="M1133">
        <v>3.34464412482414E-2</v>
      </c>
      <c r="N1133" t="s">
        <v>2722</v>
      </c>
    </row>
    <row r="1134" spans="1:14">
      <c r="A1134" t="s">
        <v>3344</v>
      </c>
      <c r="B1134" t="s">
        <v>947</v>
      </c>
      <c r="C1134" t="s">
        <v>547</v>
      </c>
      <c r="D1134" s="1">
        <v>1818.5945537256</v>
      </c>
      <c r="E1134">
        <v>8.5</v>
      </c>
      <c r="F1134" s="22"/>
      <c r="G1134" s="22">
        <v>73.067058959999997</v>
      </c>
      <c r="H1134" s="22"/>
      <c r="I1134" s="22"/>
      <c r="J1134" s="22">
        <v>3</v>
      </c>
      <c r="K1134" t="s">
        <v>633</v>
      </c>
      <c r="N1134" t="s">
        <v>2722</v>
      </c>
    </row>
    <row r="1135" spans="1:14">
      <c r="A1135" t="s">
        <v>3344</v>
      </c>
      <c r="B1135" t="s">
        <v>947</v>
      </c>
      <c r="C1135" t="s">
        <v>549</v>
      </c>
      <c r="D1135" s="1">
        <v>2148.2884005815999</v>
      </c>
      <c r="E1135">
        <v>8.5</v>
      </c>
      <c r="F1135" s="22"/>
      <c r="G1135" s="22"/>
      <c r="H1135" s="22">
        <v>73.067058959999997</v>
      </c>
      <c r="I1135" s="22"/>
      <c r="J1135" s="22">
        <v>3</v>
      </c>
      <c r="K1135" t="s">
        <v>633</v>
      </c>
      <c r="N1135" t="s">
        <v>2722</v>
      </c>
    </row>
    <row r="1136" spans="1:14">
      <c r="A1136" t="s">
        <v>3344</v>
      </c>
      <c r="B1136" t="s">
        <v>971</v>
      </c>
      <c r="C1136" t="s">
        <v>3332</v>
      </c>
      <c r="D1136" s="1">
        <v>2032.2169869311999</v>
      </c>
      <c r="E1136">
        <v>11.5</v>
      </c>
      <c r="F1136" s="22"/>
      <c r="G1136" s="22"/>
      <c r="H1136" s="22"/>
      <c r="I1136" s="22">
        <v>96.585709199999997</v>
      </c>
      <c r="J1136" s="22">
        <v>3</v>
      </c>
      <c r="K1136" t="s">
        <v>633</v>
      </c>
      <c r="N1136" t="s">
        <v>2722</v>
      </c>
    </row>
    <row r="1137" spans="1:14">
      <c r="A1137" t="s">
        <v>3344</v>
      </c>
      <c r="B1137" t="s">
        <v>971</v>
      </c>
      <c r="C1137" t="s">
        <v>542</v>
      </c>
      <c r="D1137" s="1">
        <v>167.617818312</v>
      </c>
      <c r="E1137">
        <v>11.5</v>
      </c>
      <c r="F1137" s="22">
        <v>32.253341472000002</v>
      </c>
      <c r="G1137" s="22"/>
      <c r="H1137" s="22"/>
      <c r="I1137" s="22"/>
      <c r="J1137" s="22">
        <v>3</v>
      </c>
      <c r="K1137" t="s">
        <v>633</v>
      </c>
      <c r="L1137" t="s">
        <v>40</v>
      </c>
      <c r="M1137">
        <v>3.34464412482414E-2</v>
      </c>
      <c r="N1137" t="s">
        <v>2722</v>
      </c>
    </row>
    <row r="1138" spans="1:14">
      <c r="A1138" t="s">
        <v>3344</v>
      </c>
      <c r="B1138" t="s">
        <v>971</v>
      </c>
      <c r="C1138" t="s">
        <v>547</v>
      </c>
      <c r="D1138" s="1">
        <v>1529.786462112</v>
      </c>
      <c r="E1138">
        <v>11.5</v>
      </c>
      <c r="F1138" s="22"/>
      <c r="G1138" s="22">
        <v>96.585709199999997</v>
      </c>
      <c r="H1138" s="22"/>
      <c r="I1138" s="22"/>
      <c r="J1138" s="22">
        <v>3</v>
      </c>
      <c r="K1138" t="s">
        <v>633</v>
      </c>
      <c r="N1138" t="s">
        <v>2722</v>
      </c>
    </row>
    <row r="1139" spans="1:14">
      <c r="A1139" t="s">
        <v>3344</v>
      </c>
      <c r="B1139" t="s">
        <v>971</v>
      </c>
      <c r="C1139" t="s">
        <v>549</v>
      </c>
      <c r="D1139" s="1">
        <v>2031.2998444272</v>
      </c>
      <c r="E1139">
        <v>11.5</v>
      </c>
      <c r="F1139" s="22"/>
      <c r="G1139" s="22"/>
      <c r="H1139" s="22">
        <v>96.585709199999997</v>
      </c>
      <c r="I1139" s="22"/>
      <c r="J1139" s="22">
        <v>3</v>
      </c>
      <c r="K1139" t="s">
        <v>633</v>
      </c>
      <c r="N1139" t="s">
        <v>2722</v>
      </c>
    </row>
    <row r="1140" spans="1:14">
      <c r="A1140" t="s">
        <v>3344</v>
      </c>
      <c r="B1140" t="s">
        <v>980</v>
      </c>
      <c r="C1140" t="s">
        <v>3332</v>
      </c>
      <c r="D1140" s="1">
        <v>1943.9364390436799</v>
      </c>
      <c r="E1140">
        <v>12.5</v>
      </c>
      <c r="F1140" s="22"/>
      <c r="G1140" s="22"/>
      <c r="H1140" s="22"/>
      <c r="I1140" s="22">
        <v>74.4323184</v>
      </c>
      <c r="J1140" s="22">
        <v>3</v>
      </c>
      <c r="K1140" t="s">
        <v>633</v>
      </c>
      <c r="N1140" t="s">
        <v>2722</v>
      </c>
    </row>
    <row r="1141" spans="1:14">
      <c r="A1141" t="s">
        <v>3344</v>
      </c>
      <c r="B1141" t="s">
        <v>980</v>
      </c>
      <c r="C1141" t="s">
        <v>542</v>
      </c>
      <c r="D1141" s="1">
        <v>575.36581832640002</v>
      </c>
      <c r="E1141">
        <v>12.5</v>
      </c>
      <c r="F1141" s="22">
        <v>74.4323184</v>
      </c>
      <c r="G1141" s="22"/>
      <c r="H1141" s="22"/>
      <c r="I1141" s="22"/>
      <c r="J1141" s="22">
        <v>3</v>
      </c>
      <c r="K1141" t="s">
        <v>633</v>
      </c>
      <c r="L1141" t="s">
        <v>40</v>
      </c>
      <c r="M1141">
        <v>3.34464412482414E-2</v>
      </c>
      <c r="N1141" t="s">
        <v>2722</v>
      </c>
    </row>
    <row r="1142" spans="1:14">
      <c r="A1142" t="s">
        <v>3344</v>
      </c>
      <c r="B1142" t="s">
        <v>980</v>
      </c>
      <c r="C1142" t="s">
        <v>547</v>
      </c>
      <c r="D1142" s="1">
        <v>1667.9352886104</v>
      </c>
      <c r="E1142">
        <v>12.5</v>
      </c>
      <c r="F1142" s="22"/>
      <c r="G1142" s="22">
        <v>74.4323184</v>
      </c>
      <c r="H1142" s="22"/>
      <c r="I1142" s="22"/>
      <c r="J1142" s="22">
        <v>3</v>
      </c>
      <c r="K1142" t="s">
        <v>633</v>
      </c>
      <c r="N1142" t="s">
        <v>2722</v>
      </c>
    </row>
    <row r="1143" spans="1:14">
      <c r="A1143" t="s">
        <v>3344</v>
      </c>
      <c r="B1143" t="s">
        <v>980</v>
      </c>
      <c r="C1143" t="s">
        <v>549</v>
      </c>
      <c r="D1143" s="1">
        <v>1943.9364390436799</v>
      </c>
      <c r="E1143">
        <v>12.5</v>
      </c>
      <c r="F1143" s="22"/>
      <c r="G1143" s="22"/>
      <c r="H1143" s="22">
        <v>74.4323184</v>
      </c>
      <c r="I1143" s="22"/>
      <c r="J1143" s="22">
        <v>3</v>
      </c>
      <c r="K1143" t="s">
        <v>633</v>
      </c>
      <c r="N1143" t="s">
        <v>2722</v>
      </c>
    </row>
    <row r="1144" spans="1:14">
      <c r="A1144" t="s">
        <v>3344</v>
      </c>
      <c r="B1144" t="s">
        <v>983</v>
      </c>
      <c r="C1144" t="s">
        <v>3332</v>
      </c>
      <c r="D1144" s="1">
        <v>848.60955135905897</v>
      </c>
      <c r="E1144">
        <v>13.5</v>
      </c>
      <c r="F1144" s="22"/>
      <c r="G1144" s="22"/>
      <c r="H1144" s="22"/>
      <c r="I1144" s="22">
        <v>44.587158479999999</v>
      </c>
      <c r="J1144" s="22">
        <v>3</v>
      </c>
      <c r="K1144" t="s">
        <v>633</v>
      </c>
      <c r="N1144" t="s">
        <v>2722</v>
      </c>
    </row>
    <row r="1145" spans="1:14">
      <c r="A1145" t="s">
        <v>3344</v>
      </c>
      <c r="B1145" t="s">
        <v>983</v>
      </c>
      <c r="C1145" t="s">
        <v>542</v>
      </c>
      <c r="D1145" s="1">
        <v>2.3208924407999999E-6</v>
      </c>
      <c r="E1145">
        <v>13.5</v>
      </c>
      <c r="F1145" s="22">
        <v>1.4282415599999999E-6</v>
      </c>
      <c r="G1145" s="22"/>
      <c r="H1145" s="22"/>
      <c r="I1145" s="22"/>
      <c r="J1145" s="22">
        <v>3</v>
      </c>
      <c r="K1145" t="s">
        <v>633</v>
      </c>
      <c r="L1145" t="s">
        <v>40</v>
      </c>
      <c r="M1145">
        <v>3.34464412482414E-2</v>
      </c>
      <c r="N1145" t="s">
        <v>2722</v>
      </c>
    </row>
    <row r="1146" spans="1:14">
      <c r="A1146" t="s">
        <v>3344</v>
      </c>
      <c r="B1146" t="s">
        <v>983</v>
      </c>
      <c r="C1146" t="s">
        <v>547</v>
      </c>
      <c r="D1146" s="1">
        <v>674.83052703425903</v>
      </c>
      <c r="E1146">
        <v>13.5</v>
      </c>
      <c r="F1146" s="22"/>
      <c r="G1146" s="22">
        <v>44.587158479999999</v>
      </c>
      <c r="H1146" s="22"/>
      <c r="I1146" s="22"/>
      <c r="J1146" s="22">
        <v>3</v>
      </c>
      <c r="K1146" t="s">
        <v>633</v>
      </c>
      <c r="N1146" t="s">
        <v>2722</v>
      </c>
    </row>
    <row r="1147" spans="1:14">
      <c r="A1147" t="s">
        <v>3344</v>
      </c>
      <c r="B1147" t="s">
        <v>983</v>
      </c>
      <c r="C1147" t="s">
        <v>549</v>
      </c>
      <c r="D1147" s="1">
        <v>848.12851566785901</v>
      </c>
      <c r="E1147">
        <v>13.5</v>
      </c>
      <c r="F1147" s="22"/>
      <c r="G1147" s="22"/>
      <c r="H1147" s="22">
        <v>44.587158479999999</v>
      </c>
      <c r="I1147" s="22"/>
      <c r="J1147" s="22">
        <v>3</v>
      </c>
      <c r="K1147" t="s">
        <v>633</v>
      </c>
      <c r="N1147" t="s">
        <v>2722</v>
      </c>
    </row>
    <row r="1148" spans="1:14">
      <c r="A1148" t="s">
        <v>3344</v>
      </c>
      <c r="B1148" t="s">
        <v>987</v>
      </c>
      <c r="C1148" t="s">
        <v>3332</v>
      </c>
      <c r="D1148" s="1">
        <v>1913.7671314224001</v>
      </c>
      <c r="E1148">
        <v>14.5</v>
      </c>
      <c r="F1148" s="22"/>
      <c r="G1148" s="22"/>
      <c r="H1148" s="22"/>
      <c r="I1148" s="22">
        <v>94.272194880000001</v>
      </c>
      <c r="J1148" s="22">
        <v>3</v>
      </c>
      <c r="K1148" t="s">
        <v>633</v>
      </c>
      <c r="N1148" t="s">
        <v>2722</v>
      </c>
    </row>
    <row r="1149" spans="1:14">
      <c r="A1149" t="s">
        <v>3344</v>
      </c>
      <c r="B1149" t="s">
        <v>987</v>
      </c>
      <c r="C1149" t="s">
        <v>542</v>
      </c>
      <c r="D1149" s="1">
        <v>194.7582886152</v>
      </c>
      <c r="E1149">
        <v>14.5</v>
      </c>
      <c r="F1149" s="22">
        <v>24.178174584000001</v>
      </c>
      <c r="G1149" s="22"/>
      <c r="H1149" s="22"/>
      <c r="I1149" s="22"/>
      <c r="J1149" s="22">
        <v>3</v>
      </c>
      <c r="K1149" t="s">
        <v>633</v>
      </c>
      <c r="L1149" t="s">
        <v>40</v>
      </c>
      <c r="M1149">
        <v>3.34464412482414E-2</v>
      </c>
      <c r="N1149" t="s">
        <v>2722</v>
      </c>
    </row>
    <row r="1150" spans="1:14">
      <c r="A1150" t="s">
        <v>3344</v>
      </c>
      <c r="B1150" t="s">
        <v>987</v>
      </c>
      <c r="C1150" t="s">
        <v>547</v>
      </c>
      <c r="D1150" s="1">
        <v>1731.4678433255999</v>
      </c>
      <c r="E1150">
        <v>14.5</v>
      </c>
      <c r="F1150" s="22"/>
      <c r="G1150" s="22">
        <v>94.272194880000001</v>
      </c>
      <c r="H1150" s="22"/>
      <c r="I1150" s="22"/>
      <c r="J1150" s="22">
        <v>3</v>
      </c>
      <c r="K1150" t="s">
        <v>633</v>
      </c>
      <c r="N1150" t="s">
        <v>2722</v>
      </c>
    </row>
    <row r="1151" spans="1:14">
      <c r="A1151" t="s">
        <v>3344</v>
      </c>
      <c r="B1151" t="s">
        <v>987</v>
      </c>
      <c r="C1151" t="s">
        <v>549</v>
      </c>
      <c r="D1151" s="1">
        <v>1913.3112557976001</v>
      </c>
      <c r="E1151">
        <v>14.5</v>
      </c>
      <c r="F1151" s="22"/>
      <c r="G1151" s="22"/>
      <c r="H1151" s="22">
        <v>94.272194880000001</v>
      </c>
      <c r="I1151" s="22"/>
      <c r="J1151" s="22">
        <v>3</v>
      </c>
      <c r="K1151" t="s">
        <v>633</v>
      </c>
      <c r="N1151" t="s">
        <v>2722</v>
      </c>
    </row>
    <row r="1152" spans="1:14">
      <c r="A1152" t="s">
        <v>3344</v>
      </c>
      <c r="B1152" t="s">
        <v>992</v>
      </c>
      <c r="C1152" t="s">
        <v>3332</v>
      </c>
      <c r="D1152" s="1">
        <v>34905.36098628</v>
      </c>
      <c r="E1152">
        <v>16</v>
      </c>
      <c r="F1152" s="22"/>
      <c r="G1152" s="22"/>
      <c r="H1152" s="22"/>
      <c r="I1152" s="22">
        <v>1164.3274488</v>
      </c>
      <c r="J1152" s="22">
        <v>3</v>
      </c>
      <c r="K1152" t="s">
        <v>633</v>
      </c>
      <c r="N1152" t="s">
        <v>2722</v>
      </c>
    </row>
    <row r="1153" spans="1:14">
      <c r="A1153" t="s">
        <v>3344</v>
      </c>
      <c r="B1153" t="s">
        <v>992</v>
      </c>
      <c r="C1153" t="s">
        <v>542</v>
      </c>
      <c r="D1153" s="1">
        <v>897.17920667999999</v>
      </c>
      <c r="E1153">
        <v>16</v>
      </c>
      <c r="F1153" s="22">
        <v>173.67902688000001</v>
      </c>
      <c r="G1153" s="22"/>
      <c r="H1153" s="22"/>
      <c r="I1153" s="22"/>
      <c r="J1153" s="22">
        <v>3</v>
      </c>
      <c r="K1153" t="s">
        <v>633</v>
      </c>
      <c r="L1153" t="s">
        <v>40</v>
      </c>
      <c r="M1153">
        <v>3.34464412482414E-2</v>
      </c>
      <c r="N1153" t="s">
        <v>2722</v>
      </c>
    </row>
    <row r="1154" spans="1:14">
      <c r="A1154" t="s">
        <v>3344</v>
      </c>
      <c r="B1154" t="s">
        <v>992</v>
      </c>
      <c r="C1154" t="s">
        <v>547</v>
      </c>
      <c r="D1154" s="1">
        <v>30746.43648756</v>
      </c>
      <c r="E1154">
        <v>16</v>
      </c>
      <c r="F1154" s="22"/>
      <c r="G1154" s="22">
        <v>1164.3274488</v>
      </c>
      <c r="H1154" s="22"/>
      <c r="I1154" s="22"/>
      <c r="J1154" s="22">
        <v>3</v>
      </c>
      <c r="K1154" t="s">
        <v>633</v>
      </c>
      <c r="N1154" t="s">
        <v>2722</v>
      </c>
    </row>
    <row r="1155" spans="1:14">
      <c r="A1155" t="s">
        <v>3344</v>
      </c>
      <c r="B1155" t="s">
        <v>992</v>
      </c>
      <c r="C1155" t="s">
        <v>549</v>
      </c>
      <c r="D1155" s="1">
        <v>34826.098544040004</v>
      </c>
      <c r="E1155">
        <v>16</v>
      </c>
      <c r="F1155" s="22"/>
      <c r="G1155" s="22"/>
      <c r="H1155" s="22">
        <v>1164.3274488</v>
      </c>
      <c r="I1155" s="22"/>
      <c r="J1155" s="22">
        <v>3</v>
      </c>
      <c r="K1155" t="s">
        <v>633</v>
      </c>
      <c r="N1155" t="s">
        <v>2722</v>
      </c>
    </row>
    <row r="1156" spans="1:14">
      <c r="A1156" t="s">
        <v>3344</v>
      </c>
      <c r="B1156" t="s">
        <v>892</v>
      </c>
      <c r="C1156" t="s">
        <v>3332</v>
      </c>
      <c r="D1156" s="1">
        <v>3476.5233568286399</v>
      </c>
      <c r="E1156">
        <v>2.5</v>
      </c>
      <c r="F1156" s="22"/>
      <c r="G1156" s="22"/>
      <c r="H1156" s="22"/>
      <c r="I1156" s="22">
        <v>252.55562592000001</v>
      </c>
      <c r="J1156" s="22">
        <v>3</v>
      </c>
      <c r="K1156" t="s">
        <v>634</v>
      </c>
      <c r="N1156" t="s">
        <v>2723</v>
      </c>
    </row>
    <row r="1157" spans="1:14">
      <c r="A1157" t="s">
        <v>3344</v>
      </c>
      <c r="B1157" t="s">
        <v>892</v>
      </c>
      <c r="C1157" t="s">
        <v>542</v>
      </c>
      <c r="D1157" s="1">
        <v>2940.1166683199999</v>
      </c>
      <c r="E1157">
        <v>2.5</v>
      </c>
      <c r="F1157" s="22">
        <v>252.55562592000001</v>
      </c>
      <c r="G1157" s="22"/>
      <c r="H1157" s="22"/>
      <c r="I1157" s="22"/>
      <c r="J1157" s="22">
        <v>3</v>
      </c>
      <c r="K1157" t="s">
        <v>634</v>
      </c>
      <c r="L1157" t="s">
        <v>40</v>
      </c>
      <c r="M1157">
        <v>8.28471707809479E-4</v>
      </c>
      <c r="N1157" t="s">
        <v>2723</v>
      </c>
    </row>
    <row r="1158" spans="1:14">
      <c r="A1158" t="s">
        <v>3344</v>
      </c>
      <c r="B1158" t="s">
        <v>892</v>
      </c>
      <c r="C1158" t="s">
        <v>547</v>
      </c>
      <c r="D1158" s="1">
        <v>3476.5233568286399</v>
      </c>
      <c r="E1158">
        <v>2.5</v>
      </c>
      <c r="F1158" s="22"/>
      <c r="G1158" s="22">
        <v>252.55562592000001</v>
      </c>
      <c r="H1158" s="22"/>
      <c r="I1158" s="22"/>
      <c r="J1158" s="22">
        <v>3</v>
      </c>
      <c r="K1158" t="s">
        <v>634</v>
      </c>
      <c r="N1158" t="s">
        <v>2723</v>
      </c>
    </row>
    <row r="1159" spans="1:14">
      <c r="A1159" t="s">
        <v>3344</v>
      </c>
      <c r="B1159" t="s">
        <v>892</v>
      </c>
      <c r="C1159" t="s">
        <v>549</v>
      </c>
      <c r="D1159" s="1">
        <v>3476.5233568286399</v>
      </c>
      <c r="E1159">
        <v>2.5</v>
      </c>
      <c r="F1159" s="22"/>
      <c r="G1159" s="22"/>
      <c r="H1159" s="22">
        <v>252.55562592000001</v>
      </c>
      <c r="I1159" s="22"/>
      <c r="J1159" s="22">
        <v>3</v>
      </c>
      <c r="K1159" t="s">
        <v>634</v>
      </c>
      <c r="N1159" t="s">
        <v>2723</v>
      </c>
    </row>
    <row r="1160" spans="1:14">
      <c r="A1160" t="s">
        <v>3344</v>
      </c>
      <c r="B1160" t="s">
        <v>900</v>
      </c>
      <c r="C1160" t="s">
        <v>3332</v>
      </c>
      <c r="D1160" s="1">
        <v>6849.8372721489604</v>
      </c>
      <c r="E1160">
        <v>3.5</v>
      </c>
      <c r="F1160" s="22"/>
      <c r="G1160" s="22"/>
      <c r="H1160" s="22"/>
      <c r="I1160" s="22">
        <v>378.31322879999999</v>
      </c>
      <c r="J1160" s="22">
        <v>3</v>
      </c>
      <c r="K1160" t="s">
        <v>634</v>
      </c>
      <c r="N1160" t="s">
        <v>2723</v>
      </c>
    </row>
    <row r="1161" spans="1:14">
      <c r="A1161" t="s">
        <v>3344</v>
      </c>
      <c r="B1161" t="s">
        <v>900</v>
      </c>
      <c r="C1161" t="s">
        <v>542</v>
      </c>
      <c r="D1161" s="1">
        <v>3650.01890856</v>
      </c>
      <c r="E1161">
        <v>3.5</v>
      </c>
      <c r="F1161" s="22">
        <v>377.50009440000002</v>
      </c>
      <c r="G1161" s="22"/>
      <c r="H1161" s="22"/>
      <c r="I1161" s="22"/>
      <c r="J1161" s="22">
        <v>3</v>
      </c>
      <c r="K1161" t="s">
        <v>634</v>
      </c>
      <c r="L1161" t="s">
        <v>40</v>
      </c>
      <c r="M1161">
        <v>8.28471707809479E-4</v>
      </c>
      <c r="N1161" t="s">
        <v>2723</v>
      </c>
    </row>
    <row r="1162" spans="1:14">
      <c r="A1162" t="s">
        <v>3344</v>
      </c>
      <c r="B1162" t="s">
        <v>900</v>
      </c>
      <c r="C1162" t="s">
        <v>547</v>
      </c>
      <c r="D1162" s="1">
        <v>6845.7020439993603</v>
      </c>
      <c r="E1162">
        <v>3.5</v>
      </c>
      <c r="F1162" s="22"/>
      <c r="G1162" s="22">
        <v>378.31322879999999</v>
      </c>
      <c r="H1162" s="22"/>
      <c r="I1162" s="22"/>
      <c r="J1162" s="22">
        <v>3</v>
      </c>
      <c r="K1162" t="s">
        <v>634</v>
      </c>
      <c r="N1162" t="s">
        <v>2723</v>
      </c>
    </row>
    <row r="1163" spans="1:14">
      <c r="A1163" t="s">
        <v>3344</v>
      </c>
      <c r="B1163" t="s">
        <v>900</v>
      </c>
      <c r="C1163" t="s">
        <v>549</v>
      </c>
      <c r="D1163" s="1">
        <v>6849.7659854323201</v>
      </c>
      <c r="E1163">
        <v>3.5</v>
      </c>
      <c r="F1163" s="22"/>
      <c r="G1163" s="22"/>
      <c r="H1163" s="22">
        <v>378.31322879999999</v>
      </c>
      <c r="I1163" s="22"/>
      <c r="J1163" s="22">
        <v>3</v>
      </c>
      <c r="K1163" t="s">
        <v>634</v>
      </c>
      <c r="N1163" t="s">
        <v>2723</v>
      </c>
    </row>
    <row r="1164" spans="1:14">
      <c r="A1164" t="s">
        <v>3344</v>
      </c>
      <c r="B1164" t="s">
        <v>909</v>
      </c>
      <c r="C1164" t="s">
        <v>3332</v>
      </c>
      <c r="D1164" s="1">
        <v>2107.1249114474399</v>
      </c>
      <c r="E1164">
        <v>4.5</v>
      </c>
      <c r="F1164" s="22"/>
      <c r="G1164" s="22"/>
      <c r="H1164" s="22"/>
      <c r="I1164" s="22">
        <v>220.20406775999999</v>
      </c>
      <c r="J1164" s="22">
        <v>3</v>
      </c>
      <c r="K1164" t="s">
        <v>634</v>
      </c>
      <c r="N1164" t="s">
        <v>2723</v>
      </c>
    </row>
    <row r="1165" spans="1:14">
      <c r="A1165" t="s">
        <v>3344</v>
      </c>
      <c r="B1165" t="s">
        <v>909</v>
      </c>
      <c r="C1165" t="s">
        <v>542</v>
      </c>
      <c r="D1165" s="1">
        <v>1170.5116521602399</v>
      </c>
      <c r="E1165">
        <v>4.5</v>
      </c>
      <c r="F1165" s="22">
        <v>220.20406775999999</v>
      </c>
      <c r="G1165" s="22"/>
      <c r="H1165" s="22"/>
      <c r="I1165" s="22"/>
      <c r="J1165" s="22">
        <v>3</v>
      </c>
      <c r="K1165" t="s">
        <v>634</v>
      </c>
      <c r="L1165" t="s">
        <v>40</v>
      </c>
      <c r="M1165">
        <v>8.28471707809479E-4</v>
      </c>
      <c r="N1165" t="s">
        <v>2723</v>
      </c>
    </row>
    <row r="1166" spans="1:14">
      <c r="A1166" t="s">
        <v>3344</v>
      </c>
      <c r="B1166" t="s">
        <v>909</v>
      </c>
      <c r="C1166" t="s">
        <v>547</v>
      </c>
      <c r="D1166" s="1">
        <v>2005.7695853282401</v>
      </c>
      <c r="E1166">
        <v>4.5</v>
      </c>
      <c r="F1166" s="22"/>
      <c r="G1166" s="22">
        <v>220.20406775999999</v>
      </c>
      <c r="H1166" s="22"/>
      <c r="I1166" s="22"/>
      <c r="J1166" s="22">
        <v>3</v>
      </c>
      <c r="K1166" t="s">
        <v>634</v>
      </c>
      <c r="N1166" t="s">
        <v>2723</v>
      </c>
    </row>
    <row r="1167" spans="1:14">
      <c r="A1167" t="s">
        <v>3344</v>
      </c>
      <c r="B1167" t="s">
        <v>909</v>
      </c>
      <c r="C1167" t="s">
        <v>549</v>
      </c>
      <c r="D1167" s="1">
        <v>2104.7221301930399</v>
      </c>
      <c r="E1167">
        <v>4.5</v>
      </c>
      <c r="F1167" s="22"/>
      <c r="G1167" s="22"/>
      <c r="H1167" s="22">
        <v>220.20406775999999</v>
      </c>
      <c r="I1167" s="22"/>
      <c r="J1167" s="22">
        <v>3</v>
      </c>
      <c r="K1167" t="s">
        <v>634</v>
      </c>
      <c r="N1167" t="s">
        <v>2723</v>
      </c>
    </row>
    <row r="1168" spans="1:14">
      <c r="A1168" t="s">
        <v>3344</v>
      </c>
      <c r="B1168" t="s">
        <v>919</v>
      </c>
      <c r="C1168" t="s">
        <v>3332</v>
      </c>
      <c r="D1168" s="1">
        <v>2626.9973084119201</v>
      </c>
      <c r="E1168">
        <v>5.5</v>
      </c>
      <c r="F1168" s="22"/>
      <c r="G1168" s="22"/>
      <c r="H1168" s="22"/>
      <c r="I1168" s="22">
        <v>172.53777504000001</v>
      </c>
      <c r="J1168" s="22">
        <v>3</v>
      </c>
      <c r="K1168" t="s">
        <v>634</v>
      </c>
      <c r="N1168" t="s">
        <v>2723</v>
      </c>
    </row>
    <row r="1169" spans="1:14">
      <c r="A1169" t="s">
        <v>3344</v>
      </c>
      <c r="B1169" t="s">
        <v>919</v>
      </c>
      <c r="C1169" t="s">
        <v>542</v>
      </c>
      <c r="D1169" s="1">
        <v>1932.65456376</v>
      </c>
      <c r="E1169">
        <v>5.5</v>
      </c>
      <c r="F1169" s="22">
        <v>172.53777504000001</v>
      </c>
      <c r="G1169" s="22"/>
      <c r="H1169" s="22"/>
      <c r="I1169" s="22"/>
      <c r="J1169" s="22">
        <v>3</v>
      </c>
      <c r="K1169" t="s">
        <v>634</v>
      </c>
      <c r="L1169" t="s">
        <v>40</v>
      </c>
      <c r="M1169">
        <v>8.28471707809479E-4</v>
      </c>
      <c r="N1169" t="s">
        <v>2723</v>
      </c>
    </row>
    <row r="1170" spans="1:14">
      <c r="A1170" t="s">
        <v>3344</v>
      </c>
      <c r="B1170" t="s">
        <v>919</v>
      </c>
      <c r="C1170" t="s">
        <v>547</v>
      </c>
      <c r="D1170" s="1">
        <v>2626.9973084119201</v>
      </c>
      <c r="E1170">
        <v>5.5</v>
      </c>
      <c r="F1170" s="22"/>
      <c r="G1170" s="22">
        <v>172.53777504000001</v>
      </c>
      <c r="H1170" s="22"/>
      <c r="I1170" s="22"/>
      <c r="J1170" s="22">
        <v>3</v>
      </c>
      <c r="K1170" t="s">
        <v>634</v>
      </c>
      <c r="N1170" t="s">
        <v>2723</v>
      </c>
    </row>
    <row r="1171" spans="1:14">
      <c r="A1171" t="s">
        <v>3344</v>
      </c>
      <c r="B1171" t="s">
        <v>919</v>
      </c>
      <c r="C1171" t="s">
        <v>549</v>
      </c>
      <c r="D1171" s="1">
        <v>2626.9973084119201</v>
      </c>
      <c r="E1171">
        <v>5.5</v>
      </c>
      <c r="F1171" s="22"/>
      <c r="G1171" s="22"/>
      <c r="H1171" s="22">
        <v>172.53777504000001</v>
      </c>
      <c r="I1171" s="22"/>
      <c r="J1171" s="22">
        <v>3</v>
      </c>
      <c r="K1171" t="s">
        <v>634</v>
      </c>
      <c r="N1171" t="s">
        <v>2723</v>
      </c>
    </row>
    <row r="1172" spans="1:14">
      <c r="A1172" t="s">
        <v>3344</v>
      </c>
      <c r="B1172" t="s">
        <v>956</v>
      </c>
      <c r="C1172" t="s">
        <v>3332</v>
      </c>
      <c r="D1172" s="1">
        <v>3753.6556045679999</v>
      </c>
      <c r="E1172">
        <v>9.5</v>
      </c>
      <c r="F1172" s="22"/>
      <c r="G1172" s="22"/>
      <c r="H1172" s="22"/>
      <c r="I1172" s="22">
        <v>155.23967832</v>
      </c>
      <c r="J1172" s="22">
        <v>3</v>
      </c>
      <c r="K1172" t="s">
        <v>634</v>
      </c>
      <c r="N1172" t="s">
        <v>2723</v>
      </c>
    </row>
    <row r="1173" spans="1:14">
      <c r="A1173" t="s">
        <v>3344</v>
      </c>
      <c r="B1173" t="s">
        <v>956</v>
      </c>
      <c r="C1173" t="s">
        <v>547</v>
      </c>
      <c r="D1173" s="1">
        <v>3346.9050197759998</v>
      </c>
      <c r="E1173">
        <v>9.5</v>
      </c>
      <c r="F1173" s="22"/>
      <c r="G1173" s="22">
        <v>155.23967832</v>
      </c>
      <c r="H1173" s="22"/>
      <c r="I1173" s="22"/>
      <c r="J1173" s="22">
        <v>3</v>
      </c>
      <c r="K1173" t="s">
        <v>634</v>
      </c>
      <c r="N1173" t="s">
        <v>2723</v>
      </c>
    </row>
    <row r="1174" spans="1:14">
      <c r="A1174" t="s">
        <v>3344</v>
      </c>
      <c r="B1174" t="s">
        <v>956</v>
      </c>
      <c r="C1174" t="s">
        <v>549</v>
      </c>
      <c r="D1174" s="1">
        <v>3748.1503530959999</v>
      </c>
      <c r="E1174">
        <v>9.5</v>
      </c>
      <c r="F1174" s="22"/>
      <c r="G1174" s="22"/>
      <c r="H1174" s="22">
        <v>155.23967832</v>
      </c>
      <c r="I1174" s="22"/>
      <c r="J1174" s="22">
        <v>3</v>
      </c>
      <c r="K1174" t="s">
        <v>634</v>
      </c>
      <c r="N1174" t="s">
        <v>2723</v>
      </c>
    </row>
    <row r="1175" spans="1:14">
      <c r="A1175" t="s">
        <v>3344</v>
      </c>
      <c r="B1175" t="s">
        <v>964</v>
      </c>
      <c r="C1175" t="s">
        <v>3332</v>
      </c>
      <c r="D1175" s="1">
        <v>3115.0225538899199</v>
      </c>
      <c r="E1175">
        <v>10.5</v>
      </c>
      <c r="F1175" s="22"/>
      <c r="G1175" s="22"/>
      <c r="H1175" s="22"/>
      <c r="I1175" s="22">
        <v>108.93928560000001</v>
      </c>
      <c r="J1175" s="22">
        <v>3</v>
      </c>
      <c r="K1175" t="s">
        <v>634</v>
      </c>
      <c r="N1175" t="s">
        <v>2723</v>
      </c>
    </row>
    <row r="1176" spans="1:14">
      <c r="A1176" t="s">
        <v>3344</v>
      </c>
      <c r="B1176" t="s">
        <v>964</v>
      </c>
      <c r="C1176" t="s">
        <v>547</v>
      </c>
      <c r="D1176" s="1">
        <v>2874.0057799115998</v>
      </c>
      <c r="E1176">
        <v>10.5</v>
      </c>
      <c r="F1176" s="22"/>
      <c r="G1176" s="22">
        <v>108.93928560000001</v>
      </c>
      <c r="H1176" s="22"/>
      <c r="I1176" s="22"/>
      <c r="J1176" s="22">
        <v>3</v>
      </c>
      <c r="K1176" t="s">
        <v>634</v>
      </c>
      <c r="N1176" t="s">
        <v>2723</v>
      </c>
    </row>
    <row r="1177" spans="1:14">
      <c r="A1177" t="s">
        <v>3344</v>
      </c>
      <c r="B1177" t="s">
        <v>964</v>
      </c>
      <c r="C1177" t="s">
        <v>549</v>
      </c>
      <c r="D1177" s="1">
        <v>3115.0225538899199</v>
      </c>
      <c r="E1177">
        <v>10.5</v>
      </c>
      <c r="F1177" s="22"/>
      <c r="G1177" s="22"/>
      <c r="H1177" s="22">
        <v>108.93928560000001</v>
      </c>
      <c r="I1177" s="22"/>
      <c r="J1177" s="22">
        <v>3</v>
      </c>
      <c r="K1177" t="s">
        <v>634</v>
      </c>
      <c r="N1177" t="s">
        <v>2723</v>
      </c>
    </row>
    <row r="1178" spans="1:14">
      <c r="A1178" t="s">
        <v>3344</v>
      </c>
      <c r="B1178" t="s">
        <v>972</v>
      </c>
      <c r="C1178" t="s">
        <v>3332</v>
      </c>
      <c r="D1178" s="1">
        <v>956.70360071078403</v>
      </c>
      <c r="E1178">
        <v>11.5</v>
      </c>
      <c r="F1178" s="22"/>
      <c r="G1178" s="22"/>
      <c r="H1178" s="22"/>
      <c r="I1178" s="22">
        <v>48.103569120000003</v>
      </c>
      <c r="J1178" s="22">
        <v>3</v>
      </c>
      <c r="K1178" t="s">
        <v>634</v>
      </c>
      <c r="N1178" t="s">
        <v>2723</v>
      </c>
    </row>
    <row r="1179" spans="1:14">
      <c r="A1179" t="s">
        <v>3344</v>
      </c>
      <c r="B1179" t="s">
        <v>972</v>
      </c>
      <c r="C1179" t="s">
        <v>547</v>
      </c>
      <c r="D1179" s="1">
        <v>952.39045555919995</v>
      </c>
      <c r="E1179">
        <v>11.5</v>
      </c>
      <c r="F1179" s="22"/>
      <c r="G1179" s="22">
        <v>48.103569120000003</v>
      </c>
      <c r="H1179" s="22"/>
      <c r="I1179" s="22"/>
      <c r="J1179" s="22">
        <v>3</v>
      </c>
      <c r="K1179" t="s">
        <v>634</v>
      </c>
      <c r="N1179" t="s">
        <v>2723</v>
      </c>
    </row>
    <row r="1180" spans="1:14">
      <c r="A1180" t="s">
        <v>3344</v>
      </c>
      <c r="B1180" t="s">
        <v>972</v>
      </c>
      <c r="C1180" t="s">
        <v>549</v>
      </c>
      <c r="D1180" s="1">
        <v>956.70360071078403</v>
      </c>
      <c r="E1180">
        <v>11.5</v>
      </c>
      <c r="F1180" s="22"/>
      <c r="G1180" s="22"/>
      <c r="H1180" s="22">
        <v>48.103569120000003</v>
      </c>
      <c r="I1180" s="22"/>
      <c r="J1180" s="22">
        <v>3</v>
      </c>
      <c r="K1180" t="s">
        <v>634</v>
      </c>
      <c r="N1180" t="s">
        <v>2723</v>
      </c>
    </row>
    <row r="1181" spans="1:14">
      <c r="A1181" t="s">
        <v>3344</v>
      </c>
      <c r="B1181" t="s">
        <v>984</v>
      </c>
      <c r="C1181" t="s">
        <v>3332</v>
      </c>
      <c r="D1181" s="1">
        <v>549.25989014087997</v>
      </c>
      <c r="E1181">
        <v>13.5</v>
      </c>
      <c r="F1181" s="22"/>
      <c r="G1181" s="22"/>
      <c r="H1181" s="22"/>
      <c r="I1181" s="22">
        <v>26.304196992000001</v>
      </c>
      <c r="J1181" s="22">
        <v>3</v>
      </c>
      <c r="K1181" t="s">
        <v>634</v>
      </c>
      <c r="N1181" t="s">
        <v>2723</v>
      </c>
    </row>
    <row r="1182" spans="1:14">
      <c r="A1182" t="s">
        <v>3344</v>
      </c>
      <c r="B1182" t="s">
        <v>984</v>
      </c>
      <c r="C1182" t="s">
        <v>547</v>
      </c>
      <c r="D1182" s="1">
        <v>444.7098508656</v>
      </c>
      <c r="E1182">
        <v>13.5</v>
      </c>
      <c r="F1182" s="22"/>
      <c r="G1182" s="22">
        <v>26.304196992000001</v>
      </c>
      <c r="H1182" s="22"/>
      <c r="I1182" s="22"/>
      <c r="J1182" s="22">
        <v>3</v>
      </c>
      <c r="K1182" t="s">
        <v>634</v>
      </c>
      <c r="N1182" t="s">
        <v>2723</v>
      </c>
    </row>
    <row r="1183" spans="1:14">
      <c r="A1183" t="s">
        <v>3344</v>
      </c>
      <c r="B1183" t="s">
        <v>984</v>
      </c>
      <c r="C1183" t="s">
        <v>549</v>
      </c>
      <c r="D1183" s="1">
        <v>548.99750711879994</v>
      </c>
      <c r="E1183">
        <v>13.5</v>
      </c>
      <c r="F1183" s="22"/>
      <c r="G1183" s="22"/>
      <c r="H1183" s="22">
        <v>26.304196992000001</v>
      </c>
      <c r="I1183" s="22"/>
      <c r="J1183" s="22">
        <v>3</v>
      </c>
      <c r="K1183" t="s">
        <v>634</v>
      </c>
      <c r="N1183" t="s">
        <v>2723</v>
      </c>
    </row>
    <row r="1184" spans="1:14">
      <c r="A1184" t="s">
        <v>3344</v>
      </c>
      <c r="B1184" t="s">
        <v>993</v>
      </c>
      <c r="C1184" t="s">
        <v>3332</v>
      </c>
      <c r="D1184" s="1">
        <v>8396.5544831596799</v>
      </c>
      <c r="E1184">
        <v>16</v>
      </c>
      <c r="F1184" s="22"/>
      <c r="G1184" s="22"/>
      <c r="H1184" s="22"/>
      <c r="I1184" s="22">
        <v>234.05941824000001</v>
      </c>
      <c r="J1184" s="22">
        <v>3</v>
      </c>
      <c r="K1184" t="s">
        <v>634</v>
      </c>
      <c r="N1184" t="s">
        <v>2723</v>
      </c>
    </row>
    <row r="1185" spans="1:14">
      <c r="A1185" t="s">
        <v>3344</v>
      </c>
      <c r="B1185" t="s">
        <v>993</v>
      </c>
      <c r="C1185" t="s">
        <v>547</v>
      </c>
      <c r="D1185" s="1">
        <v>5895.5227116556798</v>
      </c>
      <c r="E1185">
        <v>16</v>
      </c>
      <c r="F1185" s="22"/>
      <c r="G1185" s="22">
        <v>234.05941824000001</v>
      </c>
      <c r="H1185" s="22"/>
      <c r="I1185" s="22"/>
      <c r="J1185" s="22">
        <v>3</v>
      </c>
      <c r="K1185" t="s">
        <v>634</v>
      </c>
      <c r="N1185" t="s">
        <v>2723</v>
      </c>
    </row>
    <row r="1186" spans="1:14">
      <c r="A1186" t="s">
        <v>3344</v>
      </c>
      <c r="B1186" t="s">
        <v>993</v>
      </c>
      <c r="C1186" t="s">
        <v>549</v>
      </c>
      <c r="D1186" s="1">
        <v>8374.4556002476802</v>
      </c>
      <c r="E1186">
        <v>16</v>
      </c>
      <c r="F1186" s="22"/>
      <c r="G1186" s="22"/>
      <c r="H1186" s="22">
        <v>234.05941824000001</v>
      </c>
      <c r="I1186" s="22"/>
      <c r="J1186" s="22">
        <v>3</v>
      </c>
      <c r="K1186" t="s">
        <v>634</v>
      </c>
      <c r="N1186" t="s">
        <v>2723</v>
      </c>
    </row>
    <row r="1187" spans="1:14">
      <c r="A1187" t="s">
        <v>3344</v>
      </c>
      <c r="B1187" t="s">
        <v>910</v>
      </c>
      <c r="C1187" t="s">
        <v>3332</v>
      </c>
      <c r="D1187" s="1">
        <v>902.7341451666</v>
      </c>
      <c r="E1187">
        <v>4.5</v>
      </c>
      <c r="F1187" s="22"/>
      <c r="G1187" s="22"/>
      <c r="H1187" s="22"/>
      <c r="I1187" s="22">
        <v>34.2853146</v>
      </c>
      <c r="J1187" s="22">
        <v>3</v>
      </c>
      <c r="K1187" t="s">
        <v>636</v>
      </c>
      <c r="N1187" t="s">
        <v>2724</v>
      </c>
    </row>
    <row r="1188" spans="1:14">
      <c r="A1188" t="s">
        <v>3344</v>
      </c>
      <c r="B1188" t="s">
        <v>910</v>
      </c>
      <c r="C1188" t="s">
        <v>547</v>
      </c>
      <c r="D1188" s="1">
        <v>842.31536627039998</v>
      </c>
      <c r="E1188">
        <v>4.5</v>
      </c>
      <c r="F1188" s="22"/>
      <c r="G1188" s="22">
        <v>34.2853146</v>
      </c>
      <c r="H1188" s="22"/>
      <c r="I1188" s="22"/>
      <c r="J1188" s="22">
        <v>3</v>
      </c>
      <c r="K1188" t="s">
        <v>636</v>
      </c>
      <c r="N1188" t="s">
        <v>2724</v>
      </c>
    </row>
    <row r="1189" spans="1:14">
      <c r="A1189" t="s">
        <v>3344</v>
      </c>
      <c r="B1189" t="s">
        <v>910</v>
      </c>
      <c r="C1189" t="s">
        <v>549</v>
      </c>
      <c r="D1189" s="1">
        <v>902.7341451666</v>
      </c>
      <c r="E1189">
        <v>4.5</v>
      </c>
      <c r="F1189" s="22"/>
      <c r="G1189" s="22"/>
      <c r="H1189" s="22">
        <v>34.2853146</v>
      </c>
      <c r="I1189" s="22"/>
      <c r="J1189" s="22">
        <v>3</v>
      </c>
      <c r="K1189" t="s">
        <v>636</v>
      </c>
      <c r="N1189" t="s">
        <v>2724</v>
      </c>
    </row>
    <row r="1190" spans="1:14">
      <c r="A1190" t="s">
        <v>3344</v>
      </c>
      <c r="B1190" t="s">
        <v>957</v>
      </c>
      <c r="C1190" t="s">
        <v>3332</v>
      </c>
      <c r="D1190" s="1">
        <v>1313.5462338912</v>
      </c>
      <c r="E1190">
        <v>9.5</v>
      </c>
      <c r="F1190" s="22"/>
      <c r="G1190" s="22"/>
      <c r="H1190" s="22"/>
      <c r="I1190" s="22">
        <v>85.603948560000006</v>
      </c>
      <c r="J1190" s="22">
        <v>3</v>
      </c>
      <c r="K1190" t="s">
        <v>636</v>
      </c>
      <c r="N1190" t="s">
        <v>2724</v>
      </c>
    </row>
    <row r="1191" spans="1:14">
      <c r="A1191" t="s">
        <v>3344</v>
      </c>
      <c r="B1191" t="s">
        <v>957</v>
      </c>
      <c r="C1191" t="s">
        <v>547</v>
      </c>
      <c r="D1191" s="1">
        <v>883.36928320799996</v>
      </c>
      <c r="E1191">
        <v>9.5</v>
      </c>
      <c r="F1191" s="22"/>
      <c r="G1191" s="22">
        <v>85.603948560000006</v>
      </c>
      <c r="H1191" s="22"/>
      <c r="I1191" s="22"/>
      <c r="J1191" s="22">
        <v>3</v>
      </c>
      <c r="K1191" t="s">
        <v>636</v>
      </c>
      <c r="N1191" t="s">
        <v>2724</v>
      </c>
    </row>
    <row r="1192" spans="1:14">
      <c r="A1192" t="s">
        <v>3344</v>
      </c>
      <c r="B1192" t="s">
        <v>957</v>
      </c>
      <c r="C1192" t="s">
        <v>549</v>
      </c>
      <c r="D1192" s="1">
        <v>1313.5462338912</v>
      </c>
      <c r="E1192">
        <v>9.5</v>
      </c>
      <c r="F1192" s="22"/>
      <c r="G1192" s="22"/>
      <c r="H1192" s="22">
        <v>85.603948560000006</v>
      </c>
      <c r="I1192" s="22"/>
      <c r="J1192" s="22">
        <v>3</v>
      </c>
      <c r="K1192" t="s">
        <v>636</v>
      </c>
      <c r="N1192" t="s">
        <v>2724</v>
      </c>
    </row>
    <row r="1193" spans="1:14">
      <c r="A1193" t="s">
        <v>3344</v>
      </c>
      <c r="B1193" t="s">
        <v>965</v>
      </c>
      <c r="C1193" t="s">
        <v>3332</v>
      </c>
      <c r="D1193" s="1">
        <v>1462.9428084451199</v>
      </c>
      <c r="E1193">
        <v>10.5</v>
      </c>
      <c r="F1193" s="22"/>
      <c r="G1193" s="22"/>
      <c r="H1193" s="22"/>
      <c r="I1193" s="22">
        <v>88.479384719999999</v>
      </c>
      <c r="J1193" s="22">
        <v>3</v>
      </c>
      <c r="K1193" t="s">
        <v>636</v>
      </c>
      <c r="N1193" t="s">
        <v>2724</v>
      </c>
    </row>
    <row r="1194" spans="1:14">
      <c r="A1194" t="s">
        <v>3344</v>
      </c>
      <c r="B1194" t="s">
        <v>965</v>
      </c>
      <c r="C1194" t="s">
        <v>547</v>
      </c>
      <c r="D1194" s="1">
        <v>1218.1939753464001</v>
      </c>
      <c r="E1194">
        <v>10.5</v>
      </c>
      <c r="F1194" s="22"/>
      <c r="G1194" s="22">
        <v>88.479384719999999</v>
      </c>
      <c r="H1194" s="22"/>
      <c r="I1194" s="22"/>
      <c r="J1194" s="22">
        <v>3</v>
      </c>
      <c r="K1194" t="s">
        <v>636</v>
      </c>
      <c r="N1194" t="s">
        <v>2724</v>
      </c>
    </row>
    <row r="1195" spans="1:14">
      <c r="A1195" t="s">
        <v>3344</v>
      </c>
      <c r="B1195" t="s">
        <v>965</v>
      </c>
      <c r="C1195" t="s">
        <v>549</v>
      </c>
      <c r="D1195" s="1">
        <v>1459.71393953712</v>
      </c>
      <c r="E1195">
        <v>10.5</v>
      </c>
      <c r="F1195" s="22"/>
      <c r="G1195" s="22"/>
      <c r="H1195" s="22">
        <v>88.479384719999999</v>
      </c>
      <c r="I1195" s="22"/>
      <c r="J1195" s="22">
        <v>3</v>
      </c>
      <c r="K1195" t="s">
        <v>636</v>
      </c>
      <c r="N1195" t="s">
        <v>2724</v>
      </c>
    </row>
    <row r="1196" spans="1:14">
      <c r="A1196" t="s">
        <v>3344</v>
      </c>
      <c r="B1196" t="s">
        <v>973</v>
      </c>
      <c r="C1196" t="s">
        <v>3332</v>
      </c>
      <c r="D1196" s="1">
        <v>526.05038693040001</v>
      </c>
      <c r="E1196">
        <v>11.5</v>
      </c>
      <c r="F1196" s="22"/>
      <c r="G1196" s="22"/>
      <c r="H1196" s="22"/>
      <c r="I1196" s="22">
        <v>26.970337944000001</v>
      </c>
      <c r="J1196" s="22">
        <v>3</v>
      </c>
      <c r="K1196" t="s">
        <v>636</v>
      </c>
      <c r="N1196" t="s">
        <v>2724</v>
      </c>
    </row>
    <row r="1197" spans="1:14">
      <c r="A1197" t="s">
        <v>3344</v>
      </c>
      <c r="B1197" t="s">
        <v>973</v>
      </c>
      <c r="C1197" t="s">
        <v>547</v>
      </c>
      <c r="D1197" s="1">
        <v>148.4321129784</v>
      </c>
      <c r="E1197">
        <v>11.5</v>
      </c>
      <c r="F1197" s="22"/>
      <c r="G1197" s="22">
        <v>22.554159047999999</v>
      </c>
      <c r="H1197" s="22"/>
      <c r="I1197" s="22"/>
      <c r="J1197" s="22">
        <v>3</v>
      </c>
      <c r="K1197" t="s">
        <v>636</v>
      </c>
      <c r="N1197" t="s">
        <v>2724</v>
      </c>
    </row>
    <row r="1198" spans="1:14">
      <c r="A1198" t="s">
        <v>3344</v>
      </c>
      <c r="B1198" t="s">
        <v>973</v>
      </c>
      <c r="C1198" t="s">
        <v>549</v>
      </c>
      <c r="D1198" s="1">
        <v>521.58148994639998</v>
      </c>
      <c r="E1198">
        <v>11.5</v>
      </c>
      <c r="F1198" s="22"/>
      <c r="G1198" s="22"/>
      <c r="H1198" s="22">
        <v>26.970337944000001</v>
      </c>
      <c r="I1198" s="22"/>
      <c r="J1198" s="22">
        <v>3</v>
      </c>
      <c r="K1198" t="s">
        <v>636</v>
      </c>
      <c r="N1198" t="s">
        <v>2724</v>
      </c>
    </row>
    <row r="1199" spans="1:14">
      <c r="A1199" t="s">
        <v>3344</v>
      </c>
      <c r="B1199" t="s">
        <v>994</v>
      </c>
      <c r="C1199" t="s">
        <v>3332</v>
      </c>
      <c r="D1199" s="1">
        <v>2817.7335789989502</v>
      </c>
      <c r="E1199">
        <v>16</v>
      </c>
      <c r="F1199" s="22"/>
      <c r="G1199" s="22"/>
      <c r="H1199" s="22"/>
      <c r="I1199" s="22">
        <v>154.15539863999999</v>
      </c>
      <c r="J1199" s="22">
        <v>3</v>
      </c>
      <c r="K1199" t="s">
        <v>636</v>
      </c>
      <c r="N1199" t="s">
        <v>2724</v>
      </c>
    </row>
    <row r="1200" spans="1:14">
      <c r="A1200" t="s">
        <v>3344</v>
      </c>
      <c r="B1200" t="s">
        <v>994</v>
      </c>
      <c r="C1200" t="s">
        <v>547</v>
      </c>
      <c r="D1200" s="1">
        <v>1742.91146595895</v>
      </c>
      <c r="E1200">
        <v>16</v>
      </c>
      <c r="F1200" s="22"/>
      <c r="G1200" s="22">
        <v>154.15539863999999</v>
      </c>
      <c r="H1200" s="22"/>
      <c r="I1200" s="22"/>
      <c r="J1200" s="22">
        <v>3</v>
      </c>
      <c r="K1200" t="s">
        <v>636</v>
      </c>
      <c r="N1200" t="s">
        <v>2724</v>
      </c>
    </row>
    <row r="1201" spans="1:14">
      <c r="A1201" t="s">
        <v>3344</v>
      </c>
      <c r="B1201" t="s">
        <v>994</v>
      </c>
      <c r="C1201" t="s">
        <v>549</v>
      </c>
      <c r="D1201" s="1">
        <v>2811.6951743669501</v>
      </c>
      <c r="E1201">
        <v>16</v>
      </c>
      <c r="F1201" s="22"/>
      <c r="G1201" s="22"/>
      <c r="H1201" s="22">
        <v>154.15539863999999</v>
      </c>
      <c r="I1201" s="22"/>
      <c r="J1201" s="22">
        <v>3</v>
      </c>
      <c r="K1201" t="s">
        <v>636</v>
      </c>
      <c r="N1201" t="s">
        <v>2724</v>
      </c>
    </row>
    <row r="1202" spans="1:14">
      <c r="A1202" t="s">
        <v>3344</v>
      </c>
      <c r="B1202" t="s">
        <v>883</v>
      </c>
      <c r="C1202" t="s">
        <v>3332</v>
      </c>
      <c r="D1202" s="1">
        <v>3014.8723564799998</v>
      </c>
      <c r="E1202">
        <v>1.5</v>
      </c>
      <c r="F1202" s="22"/>
      <c r="G1202" s="22"/>
      <c r="H1202" s="22"/>
      <c r="I1202" s="22">
        <v>233.87192256</v>
      </c>
      <c r="J1202" s="22">
        <v>3</v>
      </c>
      <c r="K1202" t="s">
        <v>637</v>
      </c>
      <c r="N1202" t="s">
        <v>2725</v>
      </c>
    </row>
    <row r="1203" spans="1:14">
      <c r="A1203" t="s">
        <v>3344</v>
      </c>
      <c r="B1203" t="s">
        <v>883</v>
      </c>
      <c r="C1203" t="s">
        <v>542</v>
      </c>
      <c r="D1203" s="1">
        <v>2143.6176115200001</v>
      </c>
      <c r="E1203">
        <v>1.5</v>
      </c>
      <c r="F1203" s="22">
        <v>233.87192256</v>
      </c>
      <c r="G1203" s="22"/>
      <c r="H1203" s="22"/>
      <c r="I1203" s="22"/>
      <c r="J1203" s="22">
        <v>3</v>
      </c>
      <c r="K1203" t="s">
        <v>637</v>
      </c>
      <c r="L1203" t="s">
        <v>40</v>
      </c>
      <c r="M1203">
        <v>5.83537059151902E-2</v>
      </c>
      <c r="N1203" t="s">
        <v>2725</v>
      </c>
    </row>
    <row r="1204" spans="1:14">
      <c r="A1204" t="s">
        <v>3344</v>
      </c>
      <c r="B1204" t="s">
        <v>883</v>
      </c>
      <c r="C1204" t="s">
        <v>547</v>
      </c>
      <c r="D1204" s="1">
        <v>3014.8723564799998</v>
      </c>
      <c r="E1204">
        <v>1.5</v>
      </c>
      <c r="F1204" s="22"/>
      <c r="G1204" s="22">
        <v>233.87192256</v>
      </c>
      <c r="H1204" s="22"/>
      <c r="I1204" s="22"/>
      <c r="J1204" s="22">
        <v>3</v>
      </c>
      <c r="K1204" t="s">
        <v>637</v>
      </c>
      <c r="N1204" t="s">
        <v>2725</v>
      </c>
    </row>
    <row r="1205" spans="1:14">
      <c r="A1205" t="s">
        <v>3344</v>
      </c>
      <c r="B1205" t="s">
        <v>883</v>
      </c>
      <c r="C1205" t="s">
        <v>549</v>
      </c>
      <c r="D1205" s="1">
        <v>3014.8723564799998</v>
      </c>
      <c r="E1205">
        <v>1.5</v>
      </c>
      <c r="F1205" s="22"/>
      <c r="G1205" s="22"/>
      <c r="H1205" s="22">
        <v>233.87192256</v>
      </c>
      <c r="I1205" s="22"/>
      <c r="J1205" s="22">
        <v>3</v>
      </c>
      <c r="K1205" t="s">
        <v>637</v>
      </c>
      <c r="N1205" t="s">
        <v>2725</v>
      </c>
    </row>
    <row r="1206" spans="1:14">
      <c r="A1206" t="s">
        <v>3344</v>
      </c>
      <c r="B1206" t="s">
        <v>893</v>
      </c>
      <c r="C1206" t="s">
        <v>3332</v>
      </c>
      <c r="D1206" s="1">
        <v>1328.1347716381399</v>
      </c>
      <c r="E1206">
        <v>2.5</v>
      </c>
      <c r="F1206" s="22"/>
      <c r="G1206" s="22"/>
      <c r="H1206" s="22"/>
      <c r="I1206" s="22">
        <v>135.22187688</v>
      </c>
      <c r="J1206" s="22">
        <v>3</v>
      </c>
      <c r="K1206" t="s">
        <v>637</v>
      </c>
      <c r="N1206" t="s">
        <v>2725</v>
      </c>
    </row>
    <row r="1207" spans="1:14">
      <c r="A1207" t="s">
        <v>3344</v>
      </c>
      <c r="B1207" t="s">
        <v>893</v>
      </c>
      <c r="C1207" t="s">
        <v>542</v>
      </c>
      <c r="D1207" s="1">
        <v>1282.5370392960001</v>
      </c>
      <c r="E1207">
        <v>2.5</v>
      </c>
      <c r="F1207" s="22">
        <v>135.22187688</v>
      </c>
      <c r="G1207" s="22"/>
      <c r="H1207" s="22"/>
      <c r="I1207" s="22"/>
      <c r="J1207" s="22">
        <v>3</v>
      </c>
      <c r="K1207" t="s">
        <v>637</v>
      </c>
      <c r="L1207" t="s">
        <v>40</v>
      </c>
      <c r="M1207">
        <v>5.83537059151902E-2</v>
      </c>
      <c r="N1207" t="s">
        <v>2725</v>
      </c>
    </row>
    <row r="1208" spans="1:14">
      <c r="A1208" t="s">
        <v>3344</v>
      </c>
      <c r="B1208" t="s">
        <v>893</v>
      </c>
      <c r="C1208" t="s">
        <v>547</v>
      </c>
      <c r="D1208" s="1">
        <v>1327.7993047895</v>
      </c>
      <c r="E1208">
        <v>2.5</v>
      </c>
      <c r="F1208" s="22"/>
      <c r="G1208" s="22">
        <v>135.22187688</v>
      </c>
      <c r="H1208" s="22"/>
      <c r="I1208" s="22"/>
      <c r="J1208" s="22">
        <v>3</v>
      </c>
      <c r="K1208" t="s">
        <v>637</v>
      </c>
      <c r="N1208" t="s">
        <v>2725</v>
      </c>
    </row>
    <row r="1209" spans="1:14">
      <c r="A1209" t="s">
        <v>3344</v>
      </c>
      <c r="B1209" t="s">
        <v>893</v>
      </c>
      <c r="C1209" t="s">
        <v>549</v>
      </c>
      <c r="D1209" s="1">
        <v>1328.1203944874901</v>
      </c>
      <c r="E1209">
        <v>2.5</v>
      </c>
      <c r="F1209" s="22"/>
      <c r="G1209" s="22"/>
      <c r="H1209" s="22">
        <v>135.22187688</v>
      </c>
      <c r="I1209" s="22"/>
      <c r="J1209" s="22">
        <v>3</v>
      </c>
      <c r="K1209" t="s">
        <v>637</v>
      </c>
      <c r="N1209" t="s">
        <v>2725</v>
      </c>
    </row>
    <row r="1210" spans="1:14">
      <c r="A1210" t="s">
        <v>3344</v>
      </c>
      <c r="B1210" t="s">
        <v>901</v>
      </c>
      <c r="C1210" t="s">
        <v>3332</v>
      </c>
      <c r="D1210" s="1">
        <v>1623.9507795288</v>
      </c>
      <c r="E1210">
        <v>3.5</v>
      </c>
      <c r="F1210" s="22"/>
      <c r="G1210" s="22"/>
      <c r="H1210" s="22"/>
      <c r="I1210" s="22">
        <v>58.323327120000002</v>
      </c>
      <c r="J1210" s="22">
        <v>3</v>
      </c>
      <c r="K1210" t="s">
        <v>637</v>
      </c>
      <c r="N1210" t="s">
        <v>2725</v>
      </c>
    </row>
    <row r="1211" spans="1:14">
      <c r="A1211" t="s">
        <v>3344</v>
      </c>
      <c r="B1211" t="s">
        <v>901</v>
      </c>
      <c r="C1211" t="s">
        <v>542</v>
      </c>
      <c r="D1211" s="1">
        <v>286.33833453599999</v>
      </c>
      <c r="E1211">
        <v>3.5</v>
      </c>
      <c r="F1211" s="22">
        <v>26.749288224000001</v>
      </c>
      <c r="G1211" s="22"/>
      <c r="H1211" s="22"/>
      <c r="I1211" s="22"/>
      <c r="J1211" s="22">
        <v>3</v>
      </c>
      <c r="K1211" t="s">
        <v>637</v>
      </c>
      <c r="L1211" t="s">
        <v>40</v>
      </c>
      <c r="M1211">
        <v>5.83537059151902E-2</v>
      </c>
      <c r="N1211" t="s">
        <v>2725</v>
      </c>
    </row>
    <row r="1212" spans="1:14">
      <c r="A1212" t="s">
        <v>3344</v>
      </c>
      <c r="B1212" t="s">
        <v>901</v>
      </c>
      <c r="C1212" t="s">
        <v>547</v>
      </c>
      <c r="D1212" s="1">
        <v>1348.215008808</v>
      </c>
      <c r="E1212">
        <v>3.5</v>
      </c>
      <c r="F1212" s="22"/>
      <c r="G1212" s="22">
        <v>58.323327120000002</v>
      </c>
      <c r="H1212" s="22"/>
      <c r="I1212" s="22"/>
      <c r="J1212" s="22">
        <v>3</v>
      </c>
      <c r="K1212" t="s">
        <v>637</v>
      </c>
      <c r="N1212" t="s">
        <v>2725</v>
      </c>
    </row>
    <row r="1213" spans="1:14">
      <c r="A1213" t="s">
        <v>3344</v>
      </c>
      <c r="B1213" t="s">
        <v>901</v>
      </c>
      <c r="C1213" t="s">
        <v>549</v>
      </c>
      <c r="D1213" s="1">
        <v>1622.968340976</v>
      </c>
      <c r="E1213">
        <v>3.5</v>
      </c>
      <c r="F1213" s="22"/>
      <c r="G1213" s="22"/>
      <c r="H1213" s="22">
        <v>58.323327120000002</v>
      </c>
      <c r="I1213" s="22"/>
      <c r="J1213" s="22">
        <v>3</v>
      </c>
      <c r="K1213" t="s">
        <v>637</v>
      </c>
      <c r="N1213" t="s">
        <v>2725</v>
      </c>
    </row>
    <row r="1214" spans="1:14">
      <c r="A1214" t="s">
        <v>3344</v>
      </c>
      <c r="B1214" t="s">
        <v>911</v>
      </c>
      <c r="C1214" t="s">
        <v>3332</v>
      </c>
      <c r="D1214" s="1">
        <v>2894.7201083976001</v>
      </c>
      <c r="E1214">
        <v>4.5</v>
      </c>
      <c r="F1214" s="22"/>
      <c r="G1214" s="22"/>
      <c r="H1214" s="22"/>
      <c r="I1214" s="22">
        <v>243.87600024</v>
      </c>
      <c r="J1214" s="22">
        <v>3</v>
      </c>
      <c r="K1214" t="s">
        <v>637</v>
      </c>
      <c r="N1214" t="s">
        <v>2725</v>
      </c>
    </row>
    <row r="1215" spans="1:14">
      <c r="A1215" t="s">
        <v>3344</v>
      </c>
      <c r="B1215" t="s">
        <v>911</v>
      </c>
      <c r="C1215" t="s">
        <v>542</v>
      </c>
      <c r="D1215" s="1">
        <v>1648.9813160304</v>
      </c>
      <c r="E1215">
        <v>4.5</v>
      </c>
      <c r="F1215" s="22">
        <v>243.87600024</v>
      </c>
      <c r="G1215" s="22"/>
      <c r="H1215" s="22"/>
      <c r="I1215" s="22"/>
      <c r="J1215" s="22">
        <v>3</v>
      </c>
      <c r="K1215" t="s">
        <v>637</v>
      </c>
      <c r="L1215" t="s">
        <v>40</v>
      </c>
      <c r="M1215">
        <v>5.83537059151902E-2</v>
      </c>
      <c r="N1215" t="s">
        <v>2725</v>
      </c>
    </row>
    <row r="1216" spans="1:14">
      <c r="A1216" t="s">
        <v>3344</v>
      </c>
      <c r="B1216" t="s">
        <v>911</v>
      </c>
      <c r="C1216" t="s">
        <v>547</v>
      </c>
      <c r="D1216" s="1">
        <v>2882.6403054575999</v>
      </c>
      <c r="E1216">
        <v>4.5</v>
      </c>
      <c r="F1216" s="22"/>
      <c r="G1216" s="22">
        <v>243.87600024</v>
      </c>
      <c r="H1216" s="22"/>
      <c r="I1216" s="22"/>
      <c r="J1216" s="22">
        <v>3</v>
      </c>
      <c r="K1216" t="s">
        <v>637</v>
      </c>
      <c r="N1216" t="s">
        <v>2725</v>
      </c>
    </row>
    <row r="1217" spans="1:14">
      <c r="A1217" t="s">
        <v>3344</v>
      </c>
      <c r="B1217" t="s">
        <v>911</v>
      </c>
      <c r="C1217" t="s">
        <v>549</v>
      </c>
      <c r="D1217" s="1">
        <v>2894.7201083976001</v>
      </c>
      <c r="E1217">
        <v>4.5</v>
      </c>
      <c r="F1217" s="22"/>
      <c r="G1217" s="22"/>
      <c r="H1217" s="22">
        <v>243.87600024</v>
      </c>
      <c r="I1217" s="22"/>
      <c r="J1217" s="22">
        <v>3</v>
      </c>
      <c r="K1217" t="s">
        <v>637</v>
      </c>
      <c r="N1217" t="s">
        <v>2725</v>
      </c>
    </row>
    <row r="1218" spans="1:14">
      <c r="A1218" t="s">
        <v>3344</v>
      </c>
      <c r="B1218" t="s">
        <v>920</v>
      </c>
      <c r="C1218" t="s">
        <v>3332</v>
      </c>
      <c r="D1218" s="1">
        <v>921.09979027127997</v>
      </c>
      <c r="E1218">
        <v>5.5</v>
      </c>
      <c r="F1218" s="22"/>
      <c r="G1218" s="22"/>
      <c r="H1218" s="22"/>
      <c r="I1218" s="22">
        <v>45.486919200000003</v>
      </c>
      <c r="J1218" s="22">
        <v>3</v>
      </c>
      <c r="K1218" t="s">
        <v>637</v>
      </c>
      <c r="N1218" t="s">
        <v>2725</v>
      </c>
    </row>
    <row r="1219" spans="1:14">
      <c r="A1219" t="s">
        <v>3344</v>
      </c>
      <c r="B1219" t="s">
        <v>920</v>
      </c>
      <c r="C1219" t="s">
        <v>542</v>
      </c>
      <c r="D1219" s="1">
        <v>33.142927499279999</v>
      </c>
      <c r="E1219">
        <v>5.5</v>
      </c>
      <c r="F1219" s="22">
        <v>20.181924215999999</v>
      </c>
      <c r="G1219" s="22"/>
      <c r="H1219" s="22"/>
      <c r="I1219" s="22"/>
      <c r="J1219" s="22">
        <v>3</v>
      </c>
      <c r="K1219" t="s">
        <v>637</v>
      </c>
      <c r="L1219" t="s">
        <v>40</v>
      </c>
      <c r="M1219">
        <v>5.8353705915190103E-2</v>
      </c>
      <c r="N1219" t="s">
        <v>2725</v>
      </c>
    </row>
    <row r="1220" spans="1:14">
      <c r="A1220" t="s">
        <v>3344</v>
      </c>
      <c r="B1220" t="s">
        <v>920</v>
      </c>
      <c r="C1220" t="s">
        <v>547</v>
      </c>
      <c r="D1220" s="1">
        <v>914.69776459607999</v>
      </c>
      <c r="E1220">
        <v>5.5</v>
      </c>
      <c r="F1220" s="22"/>
      <c r="G1220" s="22">
        <v>45.486919200000003</v>
      </c>
      <c r="H1220" s="22"/>
      <c r="I1220" s="22"/>
      <c r="J1220" s="22">
        <v>3</v>
      </c>
      <c r="K1220" t="s">
        <v>637</v>
      </c>
      <c r="N1220" t="s">
        <v>2725</v>
      </c>
    </row>
    <row r="1221" spans="1:14">
      <c r="A1221" t="s">
        <v>3344</v>
      </c>
      <c r="B1221" t="s">
        <v>920</v>
      </c>
      <c r="C1221" t="s">
        <v>549</v>
      </c>
      <c r="D1221" s="1">
        <v>921.09979027127997</v>
      </c>
      <c r="E1221">
        <v>5.5</v>
      </c>
      <c r="F1221" s="22"/>
      <c r="G1221" s="22"/>
      <c r="H1221" s="22">
        <v>45.486919200000003</v>
      </c>
      <c r="I1221" s="22"/>
      <c r="J1221" s="22">
        <v>3</v>
      </c>
      <c r="K1221" t="s">
        <v>637</v>
      </c>
      <c r="N1221" t="s">
        <v>2725</v>
      </c>
    </row>
    <row r="1222" spans="1:14">
      <c r="A1222" t="s">
        <v>3344</v>
      </c>
      <c r="B1222" t="s">
        <v>929</v>
      </c>
      <c r="C1222" t="s">
        <v>3332</v>
      </c>
      <c r="D1222" s="1">
        <v>1151.52061093824</v>
      </c>
      <c r="E1222">
        <v>6.5</v>
      </c>
      <c r="F1222" s="22"/>
      <c r="G1222" s="22"/>
      <c r="H1222" s="22"/>
      <c r="I1222" s="22">
        <v>119.56998168</v>
      </c>
      <c r="J1222" s="22">
        <v>3</v>
      </c>
      <c r="K1222" t="s">
        <v>637</v>
      </c>
      <c r="N1222" t="s">
        <v>2725</v>
      </c>
    </row>
    <row r="1223" spans="1:14">
      <c r="A1223" t="s">
        <v>3344</v>
      </c>
      <c r="B1223" t="s">
        <v>929</v>
      </c>
      <c r="C1223" t="s">
        <v>542</v>
      </c>
      <c r="D1223" s="1">
        <v>39.513204345600002</v>
      </c>
      <c r="E1223">
        <v>6.5</v>
      </c>
      <c r="F1223" s="22">
        <v>10.806823703999999</v>
      </c>
      <c r="G1223" s="22"/>
      <c r="H1223" s="22"/>
      <c r="I1223" s="22"/>
      <c r="J1223" s="22">
        <v>3</v>
      </c>
      <c r="K1223" t="s">
        <v>637</v>
      </c>
      <c r="L1223" t="s">
        <v>40</v>
      </c>
      <c r="M1223">
        <v>5.8353705915190103E-2</v>
      </c>
      <c r="N1223" t="s">
        <v>2725</v>
      </c>
    </row>
    <row r="1224" spans="1:14">
      <c r="A1224" t="s">
        <v>3344</v>
      </c>
      <c r="B1224" t="s">
        <v>929</v>
      </c>
      <c r="C1224" t="s">
        <v>547</v>
      </c>
      <c r="D1224" s="1">
        <v>1147.8861869150401</v>
      </c>
      <c r="E1224">
        <v>6.5</v>
      </c>
      <c r="F1224" s="22"/>
      <c r="G1224" s="22">
        <v>119.56998168</v>
      </c>
      <c r="H1224" s="22"/>
      <c r="I1224" s="22"/>
      <c r="J1224" s="22">
        <v>3</v>
      </c>
      <c r="K1224" t="s">
        <v>637</v>
      </c>
      <c r="N1224" t="s">
        <v>2725</v>
      </c>
    </row>
    <row r="1225" spans="1:14">
      <c r="A1225" t="s">
        <v>3344</v>
      </c>
      <c r="B1225" t="s">
        <v>929</v>
      </c>
      <c r="C1225" t="s">
        <v>549</v>
      </c>
      <c r="D1225" s="1">
        <v>1151.52061093824</v>
      </c>
      <c r="E1225">
        <v>6.5</v>
      </c>
      <c r="F1225" s="22"/>
      <c r="G1225" s="22"/>
      <c r="H1225" s="22">
        <v>119.56998168</v>
      </c>
      <c r="I1225" s="22"/>
      <c r="J1225" s="22">
        <v>3</v>
      </c>
      <c r="K1225" t="s">
        <v>637</v>
      </c>
      <c r="N1225" t="s">
        <v>2725</v>
      </c>
    </row>
    <row r="1226" spans="1:14">
      <c r="A1226" t="s">
        <v>3344</v>
      </c>
      <c r="B1226" t="s">
        <v>939</v>
      </c>
      <c r="C1226" t="s">
        <v>3332</v>
      </c>
      <c r="D1226" s="1">
        <v>1540.79094581902</v>
      </c>
      <c r="E1226">
        <v>7.5</v>
      </c>
      <c r="F1226" s="22"/>
      <c r="G1226" s="22"/>
      <c r="H1226" s="22"/>
      <c r="I1226" s="22">
        <v>158.5080792</v>
      </c>
      <c r="J1226" s="22">
        <v>3</v>
      </c>
      <c r="K1226" t="s">
        <v>637</v>
      </c>
      <c r="N1226" t="s">
        <v>2725</v>
      </c>
    </row>
    <row r="1227" spans="1:14">
      <c r="A1227" t="s">
        <v>3344</v>
      </c>
      <c r="B1227" t="s">
        <v>939</v>
      </c>
      <c r="C1227" t="s">
        <v>542</v>
      </c>
      <c r="D1227" s="1">
        <v>2.12004636E-7</v>
      </c>
      <c r="E1227">
        <v>7.5</v>
      </c>
      <c r="F1227" s="22">
        <v>2.12004636E-7</v>
      </c>
      <c r="G1227" s="22"/>
      <c r="H1227" s="22"/>
      <c r="I1227" s="22"/>
      <c r="J1227" s="22">
        <v>3</v>
      </c>
      <c r="K1227" t="s">
        <v>637</v>
      </c>
      <c r="L1227" t="s">
        <v>40</v>
      </c>
      <c r="M1227">
        <v>5.8353705915190103E-2</v>
      </c>
      <c r="N1227" t="s">
        <v>2725</v>
      </c>
    </row>
    <row r="1228" spans="1:14">
      <c r="A1228" t="s">
        <v>3344</v>
      </c>
      <c r="B1228" t="s">
        <v>939</v>
      </c>
      <c r="C1228" t="s">
        <v>547</v>
      </c>
      <c r="D1228" s="1">
        <v>1540.79094581902</v>
      </c>
      <c r="E1228">
        <v>7.5</v>
      </c>
      <c r="F1228" s="22"/>
      <c r="G1228" s="22">
        <v>158.5080792</v>
      </c>
      <c r="H1228" s="22"/>
      <c r="I1228" s="22"/>
      <c r="J1228" s="22">
        <v>3</v>
      </c>
      <c r="K1228" t="s">
        <v>637</v>
      </c>
      <c r="N1228" t="s">
        <v>2725</v>
      </c>
    </row>
    <row r="1229" spans="1:14">
      <c r="A1229" t="s">
        <v>3344</v>
      </c>
      <c r="B1229" t="s">
        <v>939</v>
      </c>
      <c r="C1229" t="s">
        <v>549</v>
      </c>
      <c r="D1229" s="1">
        <v>1540.79094581902</v>
      </c>
      <c r="E1229">
        <v>7.5</v>
      </c>
      <c r="F1229" s="22"/>
      <c r="G1229" s="22"/>
      <c r="H1229" s="22">
        <v>158.5080792</v>
      </c>
      <c r="I1229" s="22"/>
      <c r="J1229" s="22">
        <v>3</v>
      </c>
      <c r="K1229" t="s">
        <v>637</v>
      </c>
      <c r="N1229" t="s">
        <v>2725</v>
      </c>
    </row>
    <row r="1230" spans="1:14">
      <c r="A1230" t="s">
        <v>3344</v>
      </c>
      <c r="B1230" t="s">
        <v>948</v>
      </c>
      <c r="C1230" t="s">
        <v>3332</v>
      </c>
      <c r="D1230" s="1">
        <v>1270.1254635792</v>
      </c>
      <c r="E1230">
        <v>8.5</v>
      </c>
      <c r="F1230" s="22"/>
      <c r="G1230" s="22"/>
      <c r="H1230" s="22"/>
      <c r="I1230" s="22">
        <v>78.475269359999999</v>
      </c>
      <c r="J1230" s="22">
        <v>3</v>
      </c>
      <c r="K1230" t="s">
        <v>637</v>
      </c>
      <c r="N1230" t="s">
        <v>2725</v>
      </c>
    </row>
    <row r="1231" spans="1:14">
      <c r="A1231" t="s">
        <v>3344</v>
      </c>
      <c r="B1231" t="s">
        <v>948</v>
      </c>
      <c r="C1231" t="s">
        <v>547</v>
      </c>
      <c r="D1231" s="1">
        <v>726.31809367200003</v>
      </c>
      <c r="E1231">
        <v>8.5</v>
      </c>
      <c r="F1231" s="22"/>
      <c r="G1231" s="22">
        <v>78.475269359999999</v>
      </c>
      <c r="H1231" s="22"/>
      <c r="I1231" s="22"/>
      <c r="J1231" s="22">
        <v>3</v>
      </c>
      <c r="K1231" t="s">
        <v>637</v>
      </c>
      <c r="N1231" t="s">
        <v>2725</v>
      </c>
    </row>
    <row r="1232" spans="1:14">
      <c r="A1232" t="s">
        <v>3344</v>
      </c>
      <c r="B1232" t="s">
        <v>948</v>
      </c>
      <c r="C1232" t="s">
        <v>549</v>
      </c>
      <c r="D1232" s="1">
        <v>1268.2624245863999</v>
      </c>
      <c r="E1232">
        <v>8.5</v>
      </c>
      <c r="F1232" s="22"/>
      <c r="G1232" s="22"/>
      <c r="H1232" s="22">
        <v>78.475269359999999</v>
      </c>
      <c r="I1232" s="22"/>
      <c r="J1232" s="22">
        <v>3</v>
      </c>
      <c r="K1232" t="s">
        <v>637</v>
      </c>
      <c r="N1232" t="s">
        <v>2725</v>
      </c>
    </row>
    <row r="1233" spans="1:14">
      <c r="A1233" t="s">
        <v>3344</v>
      </c>
      <c r="B1233" t="s">
        <v>958</v>
      </c>
      <c r="C1233" t="s">
        <v>3332</v>
      </c>
      <c r="D1233" s="1">
        <v>2312.6001387672</v>
      </c>
      <c r="E1233">
        <v>9.5</v>
      </c>
      <c r="F1233" s="22"/>
      <c r="G1233" s="22"/>
      <c r="H1233" s="22"/>
      <c r="I1233" s="22">
        <v>193.57395384</v>
      </c>
      <c r="J1233" s="22">
        <v>3</v>
      </c>
      <c r="K1233" t="s">
        <v>637</v>
      </c>
      <c r="N1233" t="s">
        <v>2725</v>
      </c>
    </row>
    <row r="1234" spans="1:14">
      <c r="A1234" t="s">
        <v>3344</v>
      </c>
      <c r="B1234" t="s">
        <v>958</v>
      </c>
      <c r="C1234" t="s">
        <v>547</v>
      </c>
      <c r="D1234" s="1">
        <v>2183.5388469335999</v>
      </c>
      <c r="E1234">
        <v>9.5</v>
      </c>
      <c r="F1234" s="22"/>
      <c r="G1234" s="22">
        <v>193.57395384</v>
      </c>
      <c r="H1234" s="22"/>
      <c r="I1234" s="22"/>
      <c r="J1234" s="22">
        <v>3</v>
      </c>
      <c r="K1234" t="s">
        <v>637</v>
      </c>
      <c r="N1234" t="s">
        <v>2725</v>
      </c>
    </row>
    <row r="1235" spans="1:14">
      <c r="A1235" t="s">
        <v>3344</v>
      </c>
      <c r="B1235" t="s">
        <v>958</v>
      </c>
      <c r="C1235" t="s">
        <v>549</v>
      </c>
      <c r="D1235" s="1">
        <v>2312.6001387672</v>
      </c>
      <c r="E1235">
        <v>9.5</v>
      </c>
      <c r="F1235" s="22"/>
      <c r="G1235" s="22"/>
      <c r="H1235" s="22">
        <v>193.57395384</v>
      </c>
      <c r="I1235" s="22"/>
      <c r="J1235" s="22">
        <v>3</v>
      </c>
      <c r="K1235" t="s">
        <v>637</v>
      </c>
      <c r="N1235" t="s">
        <v>2725</v>
      </c>
    </row>
    <row r="1236" spans="1:14">
      <c r="A1236" t="s">
        <v>3344</v>
      </c>
      <c r="B1236" t="s">
        <v>966</v>
      </c>
      <c r="C1236" t="s">
        <v>3332</v>
      </c>
      <c r="D1236" s="1">
        <v>1702.8830375808</v>
      </c>
      <c r="E1236">
        <v>10.5</v>
      </c>
      <c r="F1236" s="22"/>
      <c r="G1236" s="22"/>
      <c r="H1236" s="22"/>
      <c r="I1236" s="22">
        <v>126.24755592</v>
      </c>
      <c r="J1236" s="22">
        <v>3</v>
      </c>
      <c r="K1236" t="s">
        <v>637</v>
      </c>
      <c r="N1236" t="s">
        <v>2725</v>
      </c>
    </row>
    <row r="1237" spans="1:14">
      <c r="A1237" t="s">
        <v>3344</v>
      </c>
      <c r="B1237" t="s">
        <v>966</v>
      </c>
      <c r="C1237" t="s">
        <v>547</v>
      </c>
      <c r="D1237" s="1">
        <v>1549.8190895016</v>
      </c>
      <c r="E1237">
        <v>10.5</v>
      </c>
      <c r="F1237" s="22"/>
      <c r="G1237" s="22">
        <v>126.24755592</v>
      </c>
      <c r="H1237" s="22"/>
      <c r="I1237" s="22"/>
      <c r="J1237" s="22">
        <v>3</v>
      </c>
      <c r="K1237" t="s">
        <v>637</v>
      </c>
      <c r="N1237" t="s">
        <v>2725</v>
      </c>
    </row>
    <row r="1238" spans="1:14">
      <c r="A1238" t="s">
        <v>3344</v>
      </c>
      <c r="B1238" t="s">
        <v>966</v>
      </c>
      <c r="C1238" t="s">
        <v>549</v>
      </c>
      <c r="D1238" s="1">
        <v>1702.8830375808</v>
      </c>
      <c r="E1238">
        <v>10.5</v>
      </c>
      <c r="F1238" s="22"/>
      <c r="G1238" s="22"/>
      <c r="H1238" s="22">
        <v>126.24755592</v>
      </c>
      <c r="I1238" s="22"/>
      <c r="J1238" s="22">
        <v>3</v>
      </c>
      <c r="K1238" t="s">
        <v>637</v>
      </c>
      <c r="N1238" t="s">
        <v>2725</v>
      </c>
    </row>
    <row r="1239" spans="1:14">
      <c r="A1239" t="s">
        <v>3344</v>
      </c>
      <c r="B1239" t="s">
        <v>974</v>
      </c>
      <c r="C1239" t="s">
        <v>3332</v>
      </c>
      <c r="D1239" s="1">
        <v>522.80232507384005</v>
      </c>
      <c r="E1239">
        <v>11.5</v>
      </c>
      <c r="F1239" s="22"/>
      <c r="G1239" s="22"/>
      <c r="H1239" s="22"/>
      <c r="I1239" s="22">
        <v>59.239855439999999</v>
      </c>
      <c r="J1239" s="22">
        <v>3</v>
      </c>
      <c r="K1239" t="s">
        <v>637</v>
      </c>
      <c r="N1239" t="s">
        <v>2725</v>
      </c>
    </row>
    <row r="1240" spans="1:14">
      <c r="A1240" t="s">
        <v>3344</v>
      </c>
      <c r="B1240" t="s">
        <v>974</v>
      </c>
      <c r="C1240" t="s">
        <v>547</v>
      </c>
      <c r="D1240" s="1">
        <v>52.054274541600002</v>
      </c>
      <c r="E1240">
        <v>11.5</v>
      </c>
      <c r="F1240" s="22"/>
      <c r="G1240" s="22">
        <v>29.233541928000001</v>
      </c>
      <c r="H1240" s="22"/>
      <c r="I1240" s="22"/>
      <c r="J1240" s="22">
        <v>3</v>
      </c>
      <c r="K1240" t="s">
        <v>637</v>
      </c>
      <c r="N1240" t="s">
        <v>2725</v>
      </c>
    </row>
    <row r="1241" spans="1:14">
      <c r="A1241" t="s">
        <v>3344</v>
      </c>
      <c r="B1241" t="s">
        <v>974</v>
      </c>
      <c r="C1241" t="s">
        <v>549</v>
      </c>
      <c r="D1241" s="1">
        <v>522.80232507384005</v>
      </c>
      <c r="E1241">
        <v>11.5</v>
      </c>
      <c r="F1241" s="22"/>
      <c r="G1241" s="22"/>
      <c r="H1241" s="22">
        <v>59.239855439999999</v>
      </c>
      <c r="I1241" s="22"/>
      <c r="J1241" s="22">
        <v>3</v>
      </c>
      <c r="K1241" t="s">
        <v>637</v>
      </c>
      <c r="N1241" t="s">
        <v>2725</v>
      </c>
    </row>
    <row r="1242" spans="1:14">
      <c r="A1242" t="s">
        <v>3344</v>
      </c>
      <c r="B1242" t="s">
        <v>902</v>
      </c>
      <c r="C1242" t="s">
        <v>3332</v>
      </c>
      <c r="D1242" s="1">
        <v>756.20757472968</v>
      </c>
      <c r="E1242">
        <v>3.5</v>
      </c>
      <c r="F1242" s="22"/>
      <c r="G1242" s="22"/>
      <c r="H1242" s="22"/>
      <c r="I1242" s="22">
        <v>38.039542560000001</v>
      </c>
      <c r="J1242" s="22">
        <v>3</v>
      </c>
      <c r="K1242" t="s">
        <v>638</v>
      </c>
      <c r="N1242" t="s">
        <v>2726</v>
      </c>
    </row>
    <row r="1243" spans="1:14">
      <c r="A1243" t="s">
        <v>3344</v>
      </c>
      <c r="B1243" t="s">
        <v>902</v>
      </c>
      <c r="C1243" t="s">
        <v>547</v>
      </c>
      <c r="D1243" s="1">
        <v>756.20757472968</v>
      </c>
      <c r="E1243">
        <v>3.5</v>
      </c>
      <c r="F1243" s="22"/>
      <c r="G1243" s="22">
        <v>38.039542560000001</v>
      </c>
      <c r="H1243" s="22"/>
      <c r="I1243" s="22"/>
      <c r="J1243" s="22">
        <v>3</v>
      </c>
      <c r="K1243" t="s">
        <v>638</v>
      </c>
      <c r="N1243" t="s">
        <v>2726</v>
      </c>
    </row>
    <row r="1244" spans="1:14">
      <c r="A1244" t="s">
        <v>3344</v>
      </c>
      <c r="B1244" t="s">
        <v>902</v>
      </c>
      <c r="C1244" t="s">
        <v>549</v>
      </c>
      <c r="D1244" s="1">
        <v>756.20757472968</v>
      </c>
      <c r="E1244">
        <v>3.5</v>
      </c>
      <c r="F1244" s="22"/>
      <c r="G1244" s="22"/>
      <c r="H1244" s="22">
        <v>38.039542560000001</v>
      </c>
      <c r="I1244" s="22"/>
      <c r="J1244" s="22">
        <v>3</v>
      </c>
      <c r="K1244" t="s">
        <v>638</v>
      </c>
      <c r="N1244" t="s">
        <v>2726</v>
      </c>
    </row>
    <row r="1245" spans="1:14">
      <c r="A1245" t="s">
        <v>3344</v>
      </c>
      <c r="B1245" t="s">
        <v>921</v>
      </c>
      <c r="C1245" t="s">
        <v>3332</v>
      </c>
      <c r="D1245" s="1">
        <v>4588.2006973223997</v>
      </c>
      <c r="E1245">
        <v>5.5</v>
      </c>
      <c r="F1245" s="22"/>
      <c r="G1245" s="22"/>
      <c r="H1245" s="22"/>
      <c r="I1245" s="22">
        <v>222.96567264000001</v>
      </c>
      <c r="J1245" s="22">
        <v>3</v>
      </c>
      <c r="K1245" t="s">
        <v>638</v>
      </c>
      <c r="N1245" t="s">
        <v>2726</v>
      </c>
    </row>
    <row r="1246" spans="1:14">
      <c r="A1246" t="s">
        <v>3344</v>
      </c>
      <c r="B1246" t="s">
        <v>921</v>
      </c>
      <c r="C1246" t="s">
        <v>547</v>
      </c>
      <c r="D1246" s="1">
        <v>1624.2922138343999</v>
      </c>
      <c r="E1246">
        <v>5.5</v>
      </c>
      <c r="F1246" s="22"/>
      <c r="G1246" s="22">
        <v>221.67170376000001</v>
      </c>
      <c r="H1246" s="22"/>
      <c r="I1246" s="22"/>
      <c r="J1246" s="22">
        <v>3</v>
      </c>
      <c r="K1246" t="s">
        <v>638</v>
      </c>
      <c r="N1246" t="s">
        <v>2726</v>
      </c>
    </row>
    <row r="1247" spans="1:14">
      <c r="A1247" t="s">
        <v>3344</v>
      </c>
      <c r="B1247" t="s">
        <v>921</v>
      </c>
      <c r="C1247" t="s">
        <v>549</v>
      </c>
      <c r="D1247" s="1">
        <v>4574.3267442263996</v>
      </c>
      <c r="E1247">
        <v>5.5</v>
      </c>
      <c r="F1247" s="22"/>
      <c r="G1247" s="22"/>
      <c r="H1247" s="22">
        <v>222.96567264000001</v>
      </c>
      <c r="I1247" s="22"/>
      <c r="J1247" s="22">
        <v>3</v>
      </c>
      <c r="K1247" t="s">
        <v>638</v>
      </c>
      <c r="N1247" t="s">
        <v>2726</v>
      </c>
    </row>
    <row r="1248" spans="1:14">
      <c r="A1248" t="s">
        <v>3344</v>
      </c>
      <c r="B1248" t="s">
        <v>930</v>
      </c>
      <c r="C1248" t="s">
        <v>3332</v>
      </c>
      <c r="D1248" s="1">
        <v>5297.1081808425297</v>
      </c>
      <c r="E1248">
        <v>6.5</v>
      </c>
      <c r="F1248" s="22"/>
      <c r="G1248" s="22"/>
      <c r="H1248" s="22"/>
      <c r="I1248" s="22">
        <v>183.09902688</v>
      </c>
      <c r="J1248" s="22">
        <v>3</v>
      </c>
      <c r="K1248" t="s">
        <v>638</v>
      </c>
      <c r="N1248" t="s">
        <v>2726</v>
      </c>
    </row>
    <row r="1249" spans="1:14">
      <c r="A1249" t="s">
        <v>3344</v>
      </c>
      <c r="B1249" t="s">
        <v>930</v>
      </c>
      <c r="C1249" t="s">
        <v>547</v>
      </c>
      <c r="D1249" s="1">
        <v>3784.2562072185301</v>
      </c>
      <c r="E1249">
        <v>6.5</v>
      </c>
      <c r="F1249" s="22"/>
      <c r="G1249" s="22">
        <v>183.09902688</v>
      </c>
      <c r="H1249" s="22"/>
      <c r="I1249" s="22"/>
      <c r="J1249" s="22">
        <v>3</v>
      </c>
      <c r="K1249" t="s">
        <v>638</v>
      </c>
      <c r="N1249" t="s">
        <v>2726</v>
      </c>
    </row>
    <row r="1250" spans="1:14">
      <c r="A1250" t="s">
        <v>3344</v>
      </c>
      <c r="B1250" t="s">
        <v>930</v>
      </c>
      <c r="C1250" t="s">
        <v>549</v>
      </c>
      <c r="D1250" s="1">
        <v>5288.3980230585303</v>
      </c>
      <c r="E1250">
        <v>6.5</v>
      </c>
      <c r="F1250" s="22"/>
      <c r="G1250" s="22"/>
      <c r="H1250" s="22">
        <v>183.09902688</v>
      </c>
      <c r="I1250" s="22"/>
      <c r="J1250" s="22">
        <v>3</v>
      </c>
      <c r="K1250" t="s">
        <v>638</v>
      </c>
      <c r="N1250" t="s">
        <v>2726</v>
      </c>
    </row>
    <row r="1251" spans="1:14">
      <c r="A1251" t="s">
        <v>3344</v>
      </c>
      <c r="B1251" t="s">
        <v>949</v>
      </c>
      <c r="C1251" t="s">
        <v>3332</v>
      </c>
      <c r="D1251" s="1">
        <v>1548.0794622758301</v>
      </c>
      <c r="E1251">
        <v>8.5</v>
      </c>
      <c r="F1251" s="22"/>
      <c r="G1251" s="22"/>
      <c r="H1251" s="22"/>
      <c r="I1251" s="22">
        <v>90.347822879999995</v>
      </c>
      <c r="J1251" s="22">
        <v>3</v>
      </c>
      <c r="K1251" t="s">
        <v>638</v>
      </c>
      <c r="N1251" t="s">
        <v>2726</v>
      </c>
    </row>
    <row r="1252" spans="1:14">
      <c r="A1252" t="s">
        <v>3344</v>
      </c>
      <c r="B1252" t="s">
        <v>949</v>
      </c>
      <c r="C1252" t="s">
        <v>547</v>
      </c>
      <c r="D1252" s="1">
        <v>937.24222248383296</v>
      </c>
      <c r="E1252">
        <v>8.5</v>
      </c>
      <c r="F1252" s="22"/>
      <c r="G1252" s="22">
        <v>90.347822879999995</v>
      </c>
      <c r="H1252" s="22"/>
      <c r="I1252" s="22"/>
      <c r="J1252" s="22">
        <v>3</v>
      </c>
      <c r="K1252" t="s">
        <v>638</v>
      </c>
      <c r="N1252" t="s">
        <v>2726</v>
      </c>
    </row>
    <row r="1253" spans="1:14">
      <c r="A1253" t="s">
        <v>3344</v>
      </c>
      <c r="B1253" t="s">
        <v>949</v>
      </c>
      <c r="C1253" t="s">
        <v>549</v>
      </c>
      <c r="D1253" s="1">
        <v>1542.9336403238301</v>
      </c>
      <c r="E1253">
        <v>8.5</v>
      </c>
      <c r="F1253" s="22"/>
      <c r="G1253" s="22"/>
      <c r="H1253" s="22">
        <v>90.347822879999995</v>
      </c>
      <c r="I1253" s="22"/>
      <c r="J1253" s="22">
        <v>3</v>
      </c>
      <c r="K1253" t="s">
        <v>638</v>
      </c>
      <c r="N1253" t="s">
        <v>2726</v>
      </c>
    </row>
    <row r="1254" spans="1:14">
      <c r="A1254" t="s">
        <v>3344</v>
      </c>
      <c r="B1254" t="s">
        <v>884</v>
      </c>
      <c r="C1254" t="s">
        <v>3332</v>
      </c>
      <c r="D1254" s="1">
        <v>9261.5789834543993</v>
      </c>
      <c r="E1254">
        <v>1.5</v>
      </c>
      <c r="F1254" s="22"/>
      <c r="G1254" s="22"/>
      <c r="H1254" s="22"/>
      <c r="I1254" s="22">
        <v>473.15680320000001</v>
      </c>
      <c r="J1254" s="22">
        <v>3</v>
      </c>
      <c r="K1254" t="s">
        <v>640</v>
      </c>
      <c r="N1254" t="s">
        <v>2727</v>
      </c>
    </row>
    <row r="1255" spans="1:14">
      <c r="A1255" t="s">
        <v>3344</v>
      </c>
      <c r="B1255" t="s">
        <v>884</v>
      </c>
      <c r="C1255" t="s">
        <v>542</v>
      </c>
      <c r="D1255" s="1">
        <v>6679.1898830399996</v>
      </c>
      <c r="E1255">
        <v>1.5</v>
      </c>
      <c r="F1255" s="22">
        <v>473.15680320000001</v>
      </c>
      <c r="G1255" s="22"/>
      <c r="H1255" s="22"/>
      <c r="I1255" s="22"/>
      <c r="J1255" s="22">
        <v>3</v>
      </c>
      <c r="K1255" t="s">
        <v>640</v>
      </c>
      <c r="M1255">
        <v>0</v>
      </c>
      <c r="N1255" t="s">
        <v>2727</v>
      </c>
    </row>
    <row r="1256" spans="1:14">
      <c r="A1256" t="s">
        <v>3344</v>
      </c>
      <c r="B1256" t="s">
        <v>884</v>
      </c>
      <c r="C1256" t="s">
        <v>547</v>
      </c>
      <c r="D1256" s="1">
        <v>9109.6789897920007</v>
      </c>
      <c r="E1256">
        <v>1.5</v>
      </c>
      <c r="F1256" s="22"/>
      <c r="G1256" s="22">
        <v>473.15680320000001</v>
      </c>
      <c r="H1256" s="22"/>
      <c r="I1256" s="22"/>
      <c r="J1256" s="22">
        <v>3</v>
      </c>
      <c r="K1256" t="s">
        <v>640</v>
      </c>
      <c r="N1256" t="s">
        <v>2727</v>
      </c>
    </row>
    <row r="1257" spans="1:14">
      <c r="A1257" t="s">
        <v>3344</v>
      </c>
      <c r="B1257" t="s">
        <v>884</v>
      </c>
      <c r="C1257" t="s">
        <v>549</v>
      </c>
      <c r="D1257" s="1">
        <v>9259.0234448423998</v>
      </c>
      <c r="E1257">
        <v>1.5</v>
      </c>
      <c r="F1257" s="22"/>
      <c r="G1257" s="22"/>
      <c r="H1257" s="22">
        <v>473.15680320000001</v>
      </c>
      <c r="I1257" s="22"/>
      <c r="J1257" s="22">
        <v>3</v>
      </c>
      <c r="K1257" t="s">
        <v>640</v>
      </c>
      <c r="N1257" t="s">
        <v>2727</v>
      </c>
    </row>
    <row r="1258" spans="1:14">
      <c r="A1258" t="s">
        <v>3344</v>
      </c>
      <c r="B1258" t="s">
        <v>894</v>
      </c>
      <c r="C1258" t="s">
        <v>3332</v>
      </c>
      <c r="D1258" s="1">
        <v>12422.113522429599</v>
      </c>
      <c r="E1258">
        <v>2.5</v>
      </c>
      <c r="F1258" s="22"/>
      <c r="G1258" s="22"/>
      <c r="H1258" s="22"/>
      <c r="I1258" s="22">
        <v>618.83333519999996</v>
      </c>
      <c r="J1258" s="22">
        <v>3</v>
      </c>
      <c r="K1258" t="s">
        <v>640</v>
      </c>
      <c r="N1258" t="s">
        <v>2727</v>
      </c>
    </row>
    <row r="1259" spans="1:14">
      <c r="A1259" t="s">
        <v>3344</v>
      </c>
      <c r="B1259" t="s">
        <v>894</v>
      </c>
      <c r="C1259" t="s">
        <v>542</v>
      </c>
      <c r="D1259" s="1">
        <v>3276.7267168560002</v>
      </c>
      <c r="E1259">
        <v>2.5</v>
      </c>
      <c r="F1259" s="22">
        <v>552.46076879999998</v>
      </c>
      <c r="G1259" s="22"/>
      <c r="H1259" s="22"/>
      <c r="I1259" s="22"/>
      <c r="J1259" s="22">
        <v>3</v>
      </c>
      <c r="K1259" t="s">
        <v>640</v>
      </c>
      <c r="M1259">
        <v>0</v>
      </c>
      <c r="N1259" t="s">
        <v>2727</v>
      </c>
    </row>
    <row r="1260" spans="1:14">
      <c r="A1260" t="s">
        <v>3344</v>
      </c>
      <c r="B1260" t="s">
        <v>894</v>
      </c>
      <c r="C1260" t="s">
        <v>547</v>
      </c>
      <c r="D1260" s="1">
        <v>12306.87465876</v>
      </c>
      <c r="E1260">
        <v>2.5</v>
      </c>
      <c r="F1260" s="22"/>
      <c r="G1260" s="22">
        <v>618.83333519999996</v>
      </c>
      <c r="H1260" s="22"/>
      <c r="I1260" s="22"/>
      <c r="J1260" s="22">
        <v>3</v>
      </c>
      <c r="K1260" t="s">
        <v>640</v>
      </c>
      <c r="N1260" t="s">
        <v>2727</v>
      </c>
    </row>
    <row r="1261" spans="1:14">
      <c r="A1261" t="s">
        <v>3344</v>
      </c>
      <c r="B1261" t="s">
        <v>894</v>
      </c>
      <c r="C1261" t="s">
        <v>549</v>
      </c>
      <c r="D1261" s="1">
        <v>12422.084768128199</v>
      </c>
      <c r="E1261">
        <v>2.5</v>
      </c>
      <c r="F1261" s="22"/>
      <c r="G1261" s="22"/>
      <c r="H1261" s="22">
        <v>618.83333519999996</v>
      </c>
      <c r="I1261" s="22"/>
      <c r="J1261" s="22">
        <v>3</v>
      </c>
      <c r="K1261" t="s">
        <v>640</v>
      </c>
      <c r="N1261" t="s">
        <v>2727</v>
      </c>
    </row>
    <row r="1262" spans="1:14">
      <c r="A1262" t="s">
        <v>3344</v>
      </c>
      <c r="B1262" t="s">
        <v>903</v>
      </c>
      <c r="C1262" t="s">
        <v>3332</v>
      </c>
      <c r="D1262" s="1">
        <v>2171.15767599631</v>
      </c>
      <c r="E1262">
        <v>3.5</v>
      </c>
      <c r="F1262" s="22"/>
      <c r="G1262" s="22"/>
      <c r="H1262" s="22"/>
      <c r="I1262" s="22">
        <v>94.985628000000005</v>
      </c>
      <c r="J1262" s="22">
        <v>3</v>
      </c>
      <c r="K1262" t="s">
        <v>640</v>
      </c>
      <c r="N1262" t="s">
        <v>2727</v>
      </c>
    </row>
    <row r="1263" spans="1:14">
      <c r="A1263" t="s">
        <v>3344</v>
      </c>
      <c r="B1263" t="s">
        <v>903</v>
      </c>
      <c r="C1263" t="s">
        <v>542</v>
      </c>
      <c r="D1263" s="1">
        <v>28.022265575999999</v>
      </c>
      <c r="E1263">
        <v>3.5</v>
      </c>
      <c r="F1263" s="22">
        <v>24.603498888000001</v>
      </c>
      <c r="G1263" s="22"/>
      <c r="H1263" s="22"/>
      <c r="I1263" s="22"/>
      <c r="J1263" s="22">
        <v>3</v>
      </c>
      <c r="K1263" t="s">
        <v>640</v>
      </c>
      <c r="M1263">
        <v>0</v>
      </c>
      <c r="N1263" t="s">
        <v>2727</v>
      </c>
    </row>
    <row r="1264" spans="1:14">
      <c r="A1264" t="s">
        <v>3344</v>
      </c>
      <c r="B1264" t="s">
        <v>903</v>
      </c>
      <c r="C1264" t="s">
        <v>547</v>
      </c>
      <c r="D1264" s="1">
        <v>2137.8278459039998</v>
      </c>
      <c r="E1264">
        <v>3.5</v>
      </c>
      <c r="F1264" s="22"/>
      <c r="G1264" s="22">
        <v>94.985628000000005</v>
      </c>
      <c r="H1264" s="22"/>
      <c r="I1264" s="22"/>
      <c r="J1264" s="22">
        <v>3</v>
      </c>
      <c r="K1264" t="s">
        <v>640</v>
      </c>
      <c r="N1264" t="s">
        <v>2727</v>
      </c>
    </row>
    <row r="1265" spans="1:14">
      <c r="A1265" t="s">
        <v>3344</v>
      </c>
      <c r="B1265" t="s">
        <v>903</v>
      </c>
      <c r="C1265" t="s">
        <v>549</v>
      </c>
      <c r="D1265" s="1">
        <v>2171.15767599631</v>
      </c>
      <c r="E1265">
        <v>3.5</v>
      </c>
      <c r="F1265" s="22"/>
      <c r="G1265" s="22"/>
      <c r="H1265" s="22">
        <v>94.985628000000005</v>
      </c>
      <c r="I1265" s="22"/>
      <c r="J1265" s="22">
        <v>3</v>
      </c>
      <c r="K1265" t="s">
        <v>640</v>
      </c>
      <c r="N1265" t="s">
        <v>2727</v>
      </c>
    </row>
    <row r="1266" spans="1:14">
      <c r="A1266" t="s">
        <v>3344</v>
      </c>
      <c r="B1266" t="s">
        <v>912</v>
      </c>
      <c r="C1266" t="s">
        <v>3332</v>
      </c>
      <c r="D1266" s="1">
        <v>927.60619587484803</v>
      </c>
      <c r="E1266">
        <v>4.5</v>
      </c>
      <c r="F1266" s="22"/>
      <c r="G1266" s="22"/>
      <c r="H1266" s="22"/>
      <c r="I1266" s="22">
        <v>49.108155600000003</v>
      </c>
      <c r="J1266" s="22">
        <v>3</v>
      </c>
      <c r="K1266" t="s">
        <v>640</v>
      </c>
      <c r="N1266" t="s">
        <v>2727</v>
      </c>
    </row>
    <row r="1267" spans="1:14">
      <c r="A1267" t="s">
        <v>3344</v>
      </c>
      <c r="B1267" t="s">
        <v>912</v>
      </c>
      <c r="C1267" t="s">
        <v>542</v>
      </c>
      <c r="D1267" s="1">
        <v>1.5996305471999999E-4</v>
      </c>
      <c r="E1267">
        <v>4.5</v>
      </c>
      <c r="F1267" s="22">
        <v>4.5703729919999998E-5</v>
      </c>
      <c r="G1267" s="22"/>
      <c r="H1267" s="22"/>
      <c r="I1267" s="22"/>
      <c r="J1267" s="22">
        <v>3</v>
      </c>
      <c r="K1267" t="s">
        <v>640</v>
      </c>
      <c r="M1267">
        <v>0</v>
      </c>
      <c r="N1267" t="s">
        <v>2727</v>
      </c>
    </row>
    <row r="1268" spans="1:14">
      <c r="A1268" t="s">
        <v>3344</v>
      </c>
      <c r="B1268" t="s">
        <v>912</v>
      </c>
      <c r="C1268" t="s">
        <v>547</v>
      </c>
      <c r="D1268" s="1">
        <v>885.01807512430503</v>
      </c>
      <c r="E1268">
        <v>4.5</v>
      </c>
      <c r="F1268" s="22"/>
      <c r="G1268" s="22">
        <v>49.108155600000003</v>
      </c>
      <c r="H1268" s="22"/>
      <c r="I1268" s="22"/>
      <c r="J1268" s="22">
        <v>3</v>
      </c>
      <c r="K1268" t="s">
        <v>640</v>
      </c>
      <c r="N1268" t="s">
        <v>2727</v>
      </c>
    </row>
    <row r="1269" spans="1:14">
      <c r="A1269" t="s">
        <v>3344</v>
      </c>
      <c r="B1269" t="s">
        <v>912</v>
      </c>
      <c r="C1269" t="s">
        <v>549</v>
      </c>
      <c r="D1269" s="1">
        <v>927.60619587484803</v>
      </c>
      <c r="E1269">
        <v>4.5</v>
      </c>
      <c r="F1269" s="22"/>
      <c r="G1269" s="22"/>
      <c r="H1269" s="22">
        <v>49.108155600000003</v>
      </c>
      <c r="I1269" s="22"/>
      <c r="J1269" s="22">
        <v>3</v>
      </c>
      <c r="K1269" t="s">
        <v>640</v>
      </c>
      <c r="N1269" t="s">
        <v>2727</v>
      </c>
    </row>
    <row r="1270" spans="1:14">
      <c r="A1270" t="s">
        <v>3344</v>
      </c>
      <c r="B1270" t="s">
        <v>922</v>
      </c>
      <c r="C1270" t="s">
        <v>3332</v>
      </c>
      <c r="D1270" s="1">
        <v>4684.0184052264003</v>
      </c>
      <c r="E1270">
        <v>5.5</v>
      </c>
      <c r="F1270" s="22"/>
      <c r="G1270" s="22"/>
      <c r="H1270" s="22"/>
      <c r="I1270" s="22">
        <v>191.06574696000001</v>
      </c>
      <c r="J1270" s="22">
        <v>3</v>
      </c>
      <c r="K1270" t="s">
        <v>640</v>
      </c>
      <c r="N1270" t="s">
        <v>2727</v>
      </c>
    </row>
    <row r="1271" spans="1:14">
      <c r="A1271" t="s">
        <v>3344</v>
      </c>
      <c r="B1271" t="s">
        <v>922</v>
      </c>
      <c r="C1271" t="s">
        <v>542</v>
      </c>
      <c r="D1271" s="1">
        <v>47.426071415999999</v>
      </c>
      <c r="E1271">
        <v>5.5</v>
      </c>
      <c r="F1271" s="22">
        <v>30.27712344</v>
      </c>
      <c r="G1271" s="22"/>
      <c r="H1271" s="22"/>
      <c r="I1271" s="22"/>
      <c r="J1271" s="22">
        <v>3</v>
      </c>
      <c r="K1271" t="s">
        <v>640</v>
      </c>
      <c r="M1271">
        <v>0</v>
      </c>
      <c r="N1271" t="s">
        <v>2727</v>
      </c>
    </row>
    <row r="1272" spans="1:14">
      <c r="A1272" t="s">
        <v>3344</v>
      </c>
      <c r="B1272" t="s">
        <v>922</v>
      </c>
      <c r="C1272" t="s">
        <v>547</v>
      </c>
      <c r="D1272" s="1">
        <v>4508.6057769360004</v>
      </c>
      <c r="E1272">
        <v>5.5</v>
      </c>
      <c r="F1272" s="22"/>
      <c r="G1272" s="22">
        <v>191.06574696000001</v>
      </c>
      <c r="H1272" s="22"/>
      <c r="I1272" s="22"/>
      <c r="J1272" s="22">
        <v>3</v>
      </c>
      <c r="K1272" t="s">
        <v>640</v>
      </c>
      <c r="N1272" t="s">
        <v>2727</v>
      </c>
    </row>
    <row r="1273" spans="1:14">
      <c r="A1273" t="s">
        <v>3344</v>
      </c>
      <c r="B1273" t="s">
        <v>922</v>
      </c>
      <c r="C1273" t="s">
        <v>549</v>
      </c>
      <c r="D1273" s="1">
        <v>4684.0184052264003</v>
      </c>
      <c r="E1273">
        <v>5.5</v>
      </c>
      <c r="F1273" s="22"/>
      <c r="G1273" s="22"/>
      <c r="H1273" s="22">
        <v>191.06574696000001</v>
      </c>
      <c r="I1273" s="22"/>
      <c r="J1273" s="22">
        <v>3</v>
      </c>
      <c r="K1273" t="s">
        <v>640</v>
      </c>
      <c r="N1273" t="s">
        <v>2727</v>
      </c>
    </row>
    <row r="1274" spans="1:14">
      <c r="A1274" t="s">
        <v>3344</v>
      </c>
      <c r="B1274" t="s">
        <v>931</v>
      </c>
      <c r="C1274" t="s">
        <v>3332</v>
      </c>
      <c r="D1274" s="1">
        <v>1632.33858871094</v>
      </c>
      <c r="E1274">
        <v>6.5</v>
      </c>
      <c r="F1274" s="22"/>
      <c r="G1274" s="22"/>
      <c r="H1274" s="22"/>
      <c r="I1274" s="22">
        <v>77.844506159999995</v>
      </c>
      <c r="J1274" s="22">
        <v>3</v>
      </c>
      <c r="K1274" t="s">
        <v>640</v>
      </c>
      <c r="N1274" t="s">
        <v>2727</v>
      </c>
    </row>
    <row r="1275" spans="1:14">
      <c r="A1275" t="s">
        <v>3344</v>
      </c>
      <c r="B1275" t="s">
        <v>931</v>
      </c>
      <c r="C1275" t="s">
        <v>542</v>
      </c>
      <c r="D1275" s="1">
        <v>64.423413527663996</v>
      </c>
      <c r="E1275">
        <v>6.5</v>
      </c>
      <c r="F1275" s="22">
        <v>33.619169880000001</v>
      </c>
      <c r="G1275" s="22"/>
      <c r="H1275" s="22"/>
      <c r="I1275" s="22"/>
      <c r="J1275" s="22">
        <v>3</v>
      </c>
      <c r="K1275" t="s">
        <v>640</v>
      </c>
      <c r="M1275">
        <v>0</v>
      </c>
      <c r="N1275" t="s">
        <v>2727</v>
      </c>
    </row>
    <row r="1276" spans="1:14">
      <c r="A1276" t="s">
        <v>3344</v>
      </c>
      <c r="B1276" t="s">
        <v>931</v>
      </c>
      <c r="C1276" t="s">
        <v>547</v>
      </c>
      <c r="D1276" s="1">
        <v>1600.5231521036601</v>
      </c>
      <c r="E1276">
        <v>6.5</v>
      </c>
      <c r="F1276" s="22"/>
      <c r="G1276" s="22">
        <v>77.844506159999995</v>
      </c>
      <c r="H1276" s="22"/>
      <c r="I1276" s="22"/>
      <c r="J1276" s="22">
        <v>3</v>
      </c>
      <c r="K1276" t="s">
        <v>640</v>
      </c>
      <c r="N1276" t="s">
        <v>2727</v>
      </c>
    </row>
    <row r="1277" spans="1:14">
      <c r="A1277" t="s">
        <v>3344</v>
      </c>
      <c r="B1277" t="s">
        <v>931</v>
      </c>
      <c r="C1277" t="s">
        <v>549</v>
      </c>
      <c r="D1277" s="1">
        <v>1632.33858871094</v>
      </c>
      <c r="E1277">
        <v>6.5</v>
      </c>
      <c r="F1277" s="22"/>
      <c r="G1277" s="22"/>
      <c r="H1277" s="22">
        <v>77.844506159999995</v>
      </c>
      <c r="I1277" s="22"/>
      <c r="J1277" s="22">
        <v>3</v>
      </c>
      <c r="K1277" t="s">
        <v>640</v>
      </c>
      <c r="N1277" t="s">
        <v>2727</v>
      </c>
    </row>
    <row r="1278" spans="1:14">
      <c r="A1278" t="s">
        <v>3344</v>
      </c>
      <c r="B1278" t="s">
        <v>940</v>
      </c>
      <c r="C1278" t="s">
        <v>3332</v>
      </c>
      <c r="D1278" s="1">
        <v>755.84337676799998</v>
      </c>
      <c r="E1278">
        <v>7.5</v>
      </c>
      <c r="F1278" s="22"/>
      <c r="G1278" s="22"/>
      <c r="H1278" s="22"/>
      <c r="I1278" s="22">
        <v>34.840631135999999</v>
      </c>
      <c r="J1278" s="22">
        <v>3</v>
      </c>
      <c r="K1278" t="s">
        <v>640</v>
      </c>
      <c r="N1278" t="s">
        <v>2727</v>
      </c>
    </row>
    <row r="1279" spans="1:14">
      <c r="A1279" t="s">
        <v>3344</v>
      </c>
      <c r="B1279" t="s">
        <v>940</v>
      </c>
      <c r="C1279" t="s">
        <v>547</v>
      </c>
      <c r="D1279" s="1">
        <v>693.19793435040003</v>
      </c>
      <c r="E1279">
        <v>7.5</v>
      </c>
      <c r="F1279" s="22"/>
      <c r="G1279" s="22">
        <v>34.840631135999999</v>
      </c>
      <c r="H1279" s="22"/>
      <c r="I1279" s="22"/>
      <c r="J1279" s="22">
        <v>3</v>
      </c>
      <c r="K1279" t="s">
        <v>640</v>
      </c>
      <c r="N1279" t="s">
        <v>2727</v>
      </c>
    </row>
    <row r="1280" spans="1:14">
      <c r="A1280" t="s">
        <v>3344</v>
      </c>
      <c r="B1280" t="s">
        <v>940</v>
      </c>
      <c r="C1280" t="s">
        <v>549</v>
      </c>
      <c r="D1280" s="1">
        <v>755.42344409520001</v>
      </c>
      <c r="E1280">
        <v>7.5</v>
      </c>
      <c r="F1280" s="22"/>
      <c r="G1280" s="22"/>
      <c r="H1280" s="22">
        <v>34.840631135999999</v>
      </c>
      <c r="I1280" s="22"/>
      <c r="J1280" s="22">
        <v>3</v>
      </c>
      <c r="K1280" t="s">
        <v>640</v>
      </c>
      <c r="N1280" t="s">
        <v>2727</v>
      </c>
    </row>
    <row r="1281" spans="1:14">
      <c r="A1281" t="s">
        <v>3344</v>
      </c>
      <c r="B1281" t="s">
        <v>950</v>
      </c>
      <c r="C1281" t="s">
        <v>3332</v>
      </c>
      <c r="D1281" s="1">
        <v>1373.24558645616</v>
      </c>
      <c r="E1281">
        <v>8.5</v>
      </c>
      <c r="F1281" s="22"/>
      <c r="G1281" s="22"/>
      <c r="H1281" s="22"/>
      <c r="I1281" s="22">
        <v>69.009714239999994</v>
      </c>
      <c r="J1281" s="22">
        <v>3</v>
      </c>
      <c r="K1281" t="s">
        <v>640</v>
      </c>
      <c r="N1281" t="s">
        <v>2727</v>
      </c>
    </row>
    <row r="1282" spans="1:14">
      <c r="A1282" t="s">
        <v>3344</v>
      </c>
      <c r="B1282" t="s">
        <v>950</v>
      </c>
      <c r="C1282" t="s">
        <v>547</v>
      </c>
      <c r="D1282" s="1">
        <v>622.47017722416001</v>
      </c>
      <c r="E1282">
        <v>8.5</v>
      </c>
      <c r="F1282" s="22"/>
      <c r="G1282" s="22">
        <v>50.938235519999999</v>
      </c>
      <c r="H1282" s="22"/>
      <c r="I1282" s="22"/>
      <c r="J1282" s="22">
        <v>3</v>
      </c>
      <c r="K1282" t="s">
        <v>640</v>
      </c>
      <c r="N1282" t="s">
        <v>2727</v>
      </c>
    </row>
    <row r="1283" spans="1:14">
      <c r="A1283" t="s">
        <v>3344</v>
      </c>
      <c r="B1283" t="s">
        <v>950</v>
      </c>
      <c r="C1283" t="s">
        <v>549</v>
      </c>
      <c r="D1283" s="1">
        <v>1369.0828017921599</v>
      </c>
      <c r="E1283">
        <v>8.5</v>
      </c>
      <c r="F1283" s="22"/>
      <c r="G1283" s="22"/>
      <c r="H1283" s="22">
        <v>69.009714239999994</v>
      </c>
      <c r="I1283" s="22"/>
      <c r="J1283" s="22">
        <v>3</v>
      </c>
      <c r="K1283" t="s">
        <v>640</v>
      </c>
      <c r="N1283" t="s">
        <v>2727</v>
      </c>
    </row>
    <row r="1284" spans="1:14">
      <c r="A1284" t="s">
        <v>3344</v>
      </c>
      <c r="B1284" t="s">
        <v>959</v>
      </c>
      <c r="C1284" t="s">
        <v>3332</v>
      </c>
      <c r="D1284" s="1">
        <v>1189.2150843173699</v>
      </c>
      <c r="E1284">
        <v>9.5</v>
      </c>
      <c r="F1284" s="22"/>
      <c r="G1284" s="22"/>
      <c r="H1284" s="22"/>
      <c r="I1284" s="22">
        <v>56.968844160000003</v>
      </c>
      <c r="J1284" s="22">
        <v>3</v>
      </c>
      <c r="K1284" t="s">
        <v>640</v>
      </c>
      <c r="N1284" t="s">
        <v>2727</v>
      </c>
    </row>
    <row r="1285" spans="1:14">
      <c r="A1285" t="s">
        <v>3344</v>
      </c>
      <c r="B1285" t="s">
        <v>959</v>
      </c>
      <c r="C1285" t="s">
        <v>547</v>
      </c>
      <c r="D1285" s="1">
        <v>825.37492524800803</v>
      </c>
      <c r="E1285">
        <v>9.5</v>
      </c>
      <c r="F1285" s="22"/>
      <c r="G1285" s="22">
        <v>56.968844160000003</v>
      </c>
      <c r="H1285" s="22"/>
      <c r="I1285" s="22"/>
      <c r="J1285" s="22">
        <v>3</v>
      </c>
      <c r="K1285" t="s">
        <v>640</v>
      </c>
      <c r="N1285" t="s">
        <v>2727</v>
      </c>
    </row>
    <row r="1286" spans="1:14">
      <c r="A1286" t="s">
        <v>3344</v>
      </c>
      <c r="B1286" t="s">
        <v>959</v>
      </c>
      <c r="C1286" t="s">
        <v>549</v>
      </c>
      <c r="D1286" s="1">
        <v>1189.2150843173699</v>
      </c>
      <c r="E1286">
        <v>9.5</v>
      </c>
      <c r="F1286" s="22"/>
      <c r="G1286" s="22"/>
      <c r="H1286" s="22">
        <v>56.968844160000003</v>
      </c>
      <c r="I1286" s="22"/>
      <c r="J1286" s="22">
        <v>3</v>
      </c>
      <c r="K1286" t="s">
        <v>640</v>
      </c>
      <c r="N1286" t="s">
        <v>2727</v>
      </c>
    </row>
    <row r="1287" spans="1:14">
      <c r="A1287" t="s">
        <v>3344</v>
      </c>
      <c r="B1287" t="s">
        <v>967</v>
      </c>
      <c r="C1287" t="s">
        <v>3332</v>
      </c>
      <c r="D1287" s="1">
        <v>1738.3497114556601</v>
      </c>
      <c r="E1287">
        <v>10.5</v>
      </c>
      <c r="F1287" s="22"/>
      <c r="G1287" s="22"/>
      <c r="H1287" s="22"/>
      <c r="I1287" s="22">
        <v>103.67120712000001</v>
      </c>
      <c r="J1287" s="22">
        <v>3</v>
      </c>
      <c r="K1287" t="s">
        <v>640</v>
      </c>
      <c r="N1287" t="s">
        <v>2727</v>
      </c>
    </row>
    <row r="1288" spans="1:14">
      <c r="A1288" t="s">
        <v>3344</v>
      </c>
      <c r="B1288" t="s">
        <v>967</v>
      </c>
      <c r="C1288" t="s">
        <v>547</v>
      </c>
      <c r="D1288" s="1">
        <v>1659.6276222700601</v>
      </c>
      <c r="E1288">
        <v>10.5</v>
      </c>
      <c r="F1288" s="22"/>
      <c r="G1288" s="22">
        <v>103.67120712000001</v>
      </c>
      <c r="H1288" s="22"/>
      <c r="I1288" s="22"/>
      <c r="J1288" s="22">
        <v>3</v>
      </c>
      <c r="K1288" t="s">
        <v>640</v>
      </c>
      <c r="N1288" t="s">
        <v>2727</v>
      </c>
    </row>
    <row r="1289" spans="1:14">
      <c r="A1289" t="s">
        <v>3344</v>
      </c>
      <c r="B1289" t="s">
        <v>967</v>
      </c>
      <c r="C1289" t="s">
        <v>549</v>
      </c>
      <c r="D1289" s="1">
        <v>1738.3497114556601</v>
      </c>
      <c r="E1289">
        <v>10.5</v>
      </c>
      <c r="F1289" s="22"/>
      <c r="G1289" s="22"/>
      <c r="H1289" s="22">
        <v>103.67120712000001</v>
      </c>
      <c r="I1289" s="22"/>
      <c r="J1289" s="22">
        <v>3</v>
      </c>
      <c r="K1289" t="s">
        <v>640</v>
      </c>
      <c r="N1289" t="s">
        <v>2727</v>
      </c>
    </row>
    <row r="1290" spans="1:14">
      <c r="A1290" t="s">
        <v>3344</v>
      </c>
      <c r="B1290" t="s">
        <v>975</v>
      </c>
      <c r="C1290" t="s">
        <v>3332</v>
      </c>
      <c r="D1290" s="1">
        <v>882.273044655528</v>
      </c>
      <c r="E1290">
        <v>11.5</v>
      </c>
      <c r="F1290" s="22"/>
      <c r="G1290" s="22"/>
      <c r="H1290" s="22"/>
      <c r="I1290" s="22">
        <v>52.752150720000003</v>
      </c>
      <c r="J1290" s="22">
        <v>3</v>
      </c>
      <c r="K1290" t="s">
        <v>640</v>
      </c>
      <c r="N1290" t="s">
        <v>2727</v>
      </c>
    </row>
    <row r="1291" spans="1:14">
      <c r="A1291" t="s">
        <v>3344</v>
      </c>
      <c r="B1291" t="s">
        <v>975</v>
      </c>
      <c r="C1291" t="s">
        <v>547</v>
      </c>
      <c r="D1291" s="1">
        <v>866.59895405152804</v>
      </c>
      <c r="E1291">
        <v>11.5</v>
      </c>
      <c r="F1291" s="22"/>
      <c r="G1291" s="22">
        <v>52.752150720000003</v>
      </c>
      <c r="H1291" s="22"/>
      <c r="I1291" s="22"/>
      <c r="J1291" s="22">
        <v>3</v>
      </c>
      <c r="K1291" t="s">
        <v>640</v>
      </c>
      <c r="N1291" t="s">
        <v>2727</v>
      </c>
    </row>
    <row r="1292" spans="1:14">
      <c r="A1292" t="s">
        <v>3344</v>
      </c>
      <c r="B1292" t="s">
        <v>975</v>
      </c>
      <c r="C1292" t="s">
        <v>549</v>
      </c>
      <c r="D1292" s="1">
        <v>882.273044655528</v>
      </c>
      <c r="E1292">
        <v>11.5</v>
      </c>
      <c r="F1292" s="22"/>
      <c r="G1292" s="22"/>
      <c r="H1292" s="22">
        <v>52.752150720000003</v>
      </c>
      <c r="I1292" s="22"/>
      <c r="J1292" s="22">
        <v>3</v>
      </c>
      <c r="K1292" t="s">
        <v>640</v>
      </c>
      <c r="N1292" t="s">
        <v>2727</v>
      </c>
    </row>
    <row r="1293" spans="1:14">
      <c r="A1293" t="s">
        <v>3344</v>
      </c>
      <c r="B1293" t="s">
        <v>976</v>
      </c>
      <c r="C1293" t="s">
        <v>3332</v>
      </c>
      <c r="D1293" s="1">
        <v>1021.0203706219201</v>
      </c>
      <c r="E1293">
        <v>11.5</v>
      </c>
      <c r="F1293" s="22"/>
      <c r="G1293" s="22"/>
      <c r="H1293" s="22"/>
      <c r="I1293" s="22">
        <v>43.736494800000003</v>
      </c>
      <c r="J1293" s="22">
        <v>3</v>
      </c>
      <c r="K1293" t="s">
        <v>641</v>
      </c>
      <c r="N1293" t="s">
        <v>2728</v>
      </c>
    </row>
    <row r="1294" spans="1:14">
      <c r="A1294" t="s">
        <v>3344</v>
      </c>
      <c r="B1294" t="s">
        <v>976</v>
      </c>
      <c r="C1294" t="s">
        <v>547</v>
      </c>
      <c r="D1294" s="1">
        <v>884.04565201920002</v>
      </c>
      <c r="E1294">
        <v>11.5</v>
      </c>
      <c r="F1294" s="22"/>
      <c r="G1294" s="22">
        <v>43.736494800000003</v>
      </c>
      <c r="H1294" s="22"/>
      <c r="I1294" s="22"/>
      <c r="J1294" s="22">
        <v>3</v>
      </c>
      <c r="K1294" t="s">
        <v>641</v>
      </c>
      <c r="N1294" t="s">
        <v>2728</v>
      </c>
    </row>
    <row r="1295" spans="1:14">
      <c r="A1295" t="s">
        <v>3344</v>
      </c>
      <c r="B1295" t="s">
        <v>976</v>
      </c>
      <c r="C1295" t="s">
        <v>549</v>
      </c>
      <c r="D1295" s="1">
        <v>1021.0203706219201</v>
      </c>
      <c r="E1295">
        <v>11.5</v>
      </c>
      <c r="F1295" s="22"/>
      <c r="G1295" s="22"/>
      <c r="H1295" s="22">
        <v>43.736494800000003</v>
      </c>
      <c r="I1295" s="22"/>
      <c r="J1295" s="22">
        <v>3</v>
      </c>
      <c r="K1295" t="s">
        <v>641</v>
      </c>
      <c r="N1295" t="s">
        <v>2728</v>
      </c>
    </row>
    <row r="1296" spans="1:14">
      <c r="A1296" t="s">
        <v>3344</v>
      </c>
      <c r="B1296" t="s">
        <v>995</v>
      </c>
      <c r="C1296" t="s">
        <v>3332</v>
      </c>
      <c r="D1296" s="1">
        <v>1190.8504706210399</v>
      </c>
      <c r="E1296">
        <v>16</v>
      </c>
      <c r="F1296" s="22"/>
      <c r="G1296" s="22"/>
      <c r="H1296" s="22"/>
      <c r="I1296" s="22">
        <v>59.066150639999996</v>
      </c>
      <c r="J1296" s="22">
        <v>3</v>
      </c>
      <c r="K1296" t="s">
        <v>641</v>
      </c>
      <c r="N1296" t="s">
        <v>2728</v>
      </c>
    </row>
    <row r="1297" spans="1:14">
      <c r="A1297" t="s">
        <v>3344</v>
      </c>
      <c r="B1297" t="s">
        <v>995</v>
      </c>
      <c r="C1297" t="s">
        <v>547</v>
      </c>
      <c r="D1297" s="1">
        <v>1158.8055962736</v>
      </c>
      <c r="E1297">
        <v>16</v>
      </c>
      <c r="F1297" s="22"/>
      <c r="G1297" s="22">
        <v>59.066150639999996</v>
      </c>
      <c r="H1297" s="22"/>
      <c r="I1297" s="22"/>
      <c r="J1297" s="22">
        <v>3</v>
      </c>
      <c r="K1297" t="s">
        <v>641</v>
      </c>
      <c r="N1297" t="s">
        <v>2728</v>
      </c>
    </row>
    <row r="1298" spans="1:14">
      <c r="A1298" t="s">
        <v>3344</v>
      </c>
      <c r="B1298" t="s">
        <v>995</v>
      </c>
      <c r="C1298" t="s">
        <v>549</v>
      </c>
      <c r="D1298" s="1">
        <v>1190.8504706210399</v>
      </c>
      <c r="E1298">
        <v>16</v>
      </c>
      <c r="F1298" s="22"/>
      <c r="G1298" s="22"/>
      <c r="H1298" s="22">
        <v>59.066150639999996</v>
      </c>
      <c r="I1298" s="22"/>
      <c r="J1298" s="22">
        <v>3</v>
      </c>
      <c r="K1298" t="s">
        <v>641</v>
      </c>
      <c r="N1298" t="s">
        <v>2728</v>
      </c>
    </row>
    <row r="1299" spans="1:14">
      <c r="A1299" t="s">
        <v>3344</v>
      </c>
      <c r="B1299" t="s">
        <v>996</v>
      </c>
      <c r="C1299" t="s">
        <v>3332</v>
      </c>
      <c r="D1299" s="1">
        <v>1855.5212122104001</v>
      </c>
      <c r="E1299">
        <v>16</v>
      </c>
      <c r="F1299" s="22"/>
      <c r="G1299" s="22"/>
      <c r="H1299" s="22"/>
      <c r="I1299" s="22">
        <v>74.518567919999995</v>
      </c>
      <c r="J1299" s="22">
        <v>3</v>
      </c>
      <c r="K1299" t="s">
        <v>644</v>
      </c>
      <c r="N1299" t="s">
        <v>2729</v>
      </c>
    </row>
    <row r="1300" spans="1:14">
      <c r="A1300" t="s">
        <v>3344</v>
      </c>
      <c r="B1300" t="s">
        <v>996</v>
      </c>
      <c r="C1300" t="s">
        <v>547</v>
      </c>
      <c r="D1300" s="1">
        <v>1496.8717876559999</v>
      </c>
      <c r="E1300">
        <v>16</v>
      </c>
      <c r="F1300" s="22"/>
      <c r="G1300" s="22">
        <v>74.518567919999995</v>
      </c>
      <c r="H1300" s="22"/>
      <c r="I1300" s="22"/>
      <c r="J1300" s="22">
        <v>3</v>
      </c>
      <c r="K1300" t="s">
        <v>644</v>
      </c>
      <c r="N1300" t="s">
        <v>2729</v>
      </c>
    </row>
    <row r="1301" spans="1:14">
      <c r="A1301" t="s">
        <v>3344</v>
      </c>
      <c r="B1301" t="s">
        <v>996</v>
      </c>
      <c r="C1301" t="s">
        <v>549</v>
      </c>
      <c r="D1301" s="1">
        <v>1854.755029728</v>
      </c>
      <c r="E1301">
        <v>16</v>
      </c>
      <c r="F1301" s="22"/>
      <c r="G1301" s="22"/>
      <c r="H1301" s="22">
        <v>74.518567919999995</v>
      </c>
      <c r="I1301" s="22"/>
      <c r="J1301" s="22">
        <v>3</v>
      </c>
      <c r="K1301" t="s">
        <v>644</v>
      </c>
      <c r="N1301" t="s">
        <v>2729</v>
      </c>
    </row>
    <row r="1302" spans="1:14">
      <c r="A1302" t="s">
        <v>3344</v>
      </c>
      <c r="B1302" t="s">
        <v>875</v>
      </c>
      <c r="C1302" t="s">
        <v>3332</v>
      </c>
      <c r="D1302" s="1">
        <v>631.19889760800004</v>
      </c>
      <c r="E1302">
        <v>8.03125</v>
      </c>
      <c r="F1302" s="22"/>
      <c r="G1302" s="22"/>
      <c r="H1302" s="22"/>
      <c r="I1302" s="22">
        <v>184.87820112</v>
      </c>
      <c r="J1302" s="22">
        <v>3</v>
      </c>
      <c r="K1302" t="s">
        <v>646</v>
      </c>
      <c r="N1302" t="s">
        <v>2730</v>
      </c>
    </row>
    <row r="1303" spans="1:14">
      <c r="A1303" t="s">
        <v>3344</v>
      </c>
      <c r="B1303" t="s">
        <v>875</v>
      </c>
      <c r="C1303" t="s">
        <v>542</v>
      </c>
      <c r="D1303" s="1">
        <v>631.19889760800004</v>
      </c>
      <c r="E1303">
        <v>8.03125</v>
      </c>
      <c r="F1303" s="22">
        <v>184.87820112</v>
      </c>
      <c r="G1303" s="22"/>
      <c r="H1303" s="22"/>
      <c r="I1303" s="22"/>
      <c r="J1303" s="22">
        <v>3</v>
      </c>
      <c r="K1303" t="s">
        <v>646</v>
      </c>
      <c r="M1303">
        <v>0</v>
      </c>
      <c r="N1303" t="s">
        <v>2730</v>
      </c>
    </row>
    <row r="1304" spans="1:14">
      <c r="A1304" t="s">
        <v>3344</v>
      </c>
      <c r="B1304" t="s">
        <v>875</v>
      </c>
      <c r="C1304" t="s">
        <v>547</v>
      </c>
      <c r="D1304" s="1">
        <v>631.19889760800004</v>
      </c>
      <c r="E1304">
        <v>8.03125</v>
      </c>
      <c r="F1304" s="22"/>
      <c r="G1304" s="22">
        <v>184.87820112</v>
      </c>
      <c r="H1304" s="22"/>
      <c r="I1304" s="22"/>
      <c r="J1304" s="22">
        <v>3</v>
      </c>
      <c r="K1304" t="s">
        <v>646</v>
      </c>
      <c r="N1304" t="s">
        <v>2730</v>
      </c>
    </row>
    <row r="1305" spans="1:14">
      <c r="A1305" t="s">
        <v>3344</v>
      </c>
      <c r="B1305" t="s">
        <v>875</v>
      </c>
      <c r="C1305" t="s">
        <v>549</v>
      </c>
      <c r="D1305" s="1">
        <v>631.19889760800004</v>
      </c>
      <c r="E1305">
        <v>8.03125</v>
      </c>
      <c r="F1305" s="22"/>
      <c r="G1305" s="22"/>
      <c r="H1305" s="22">
        <v>184.87820112</v>
      </c>
      <c r="I1305" s="22"/>
      <c r="J1305" s="22">
        <v>3</v>
      </c>
      <c r="K1305" t="s">
        <v>646</v>
      </c>
      <c r="N1305" t="s">
        <v>2730</v>
      </c>
    </row>
    <row r="1306" spans="1:14">
      <c r="A1306" t="s">
        <v>3344</v>
      </c>
      <c r="B1306" t="s">
        <v>923</v>
      </c>
      <c r="C1306" t="s">
        <v>3332</v>
      </c>
      <c r="D1306" s="1">
        <v>795.4032722856</v>
      </c>
      <c r="E1306">
        <v>5.5</v>
      </c>
      <c r="F1306" s="22"/>
      <c r="G1306" s="22"/>
      <c r="H1306" s="22"/>
      <c r="I1306" s="22">
        <v>55.861240559999999</v>
      </c>
      <c r="J1306" s="22">
        <v>3</v>
      </c>
      <c r="K1306" t="s">
        <v>646</v>
      </c>
      <c r="N1306" t="s">
        <v>2730</v>
      </c>
    </row>
    <row r="1307" spans="1:14">
      <c r="A1307" t="s">
        <v>3344</v>
      </c>
      <c r="B1307" t="s">
        <v>923</v>
      </c>
      <c r="C1307" t="s">
        <v>547</v>
      </c>
      <c r="D1307" s="1">
        <v>794.82399277679997</v>
      </c>
      <c r="E1307">
        <v>5.5</v>
      </c>
      <c r="F1307" s="22"/>
      <c r="G1307" s="22">
        <v>55.861240559999999</v>
      </c>
      <c r="H1307" s="22"/>
      <c r="I1307" s="22"/>
      <c r="J1307" s="22">
        <v>3</v>
      </c>
      <c r="K1307" t="s">
        <v>646</v>
      </c>
      <c r="N1307" t="s">
        <v>2730</v>
      </c>
    </row>
    <row r="1308" spans="1:14">
      <c r="A1308" t="s">
        <v>3344</v>
      </c>
      <c r="B1308" t="s">
        <v>923</v>
      </c>
      <c r="C1308" t="s">
        <v>549</v>
      </c>
      <c r="D1308" s="1">
        <v>795.4032722856</v>
      </c>
      <c r="E1308">
        <v>5.5</v>
      </c>
      <c r="F1308" s="22"/>
      <c r="G1308" s="22"/>
      <c r="H1308" s="22">
        <v>55.861240559999999</v>
      </c>
      <c r="I1308" s="22"/>
      <c r="J1308" s="22">
        <v>3</v>
      </c>
      <c r="K1308" t="s">
        <v>646</v>
      </c>
      <c r="N1308" t="s">
        <v>2730</v>
      </c>
    </row>
    <row r="1309" spans="1:14">
      <c r="A1309" t="s">
        <v>3344</v>
      </c>
      <c r="B1309" t="s">
        <v>932</v>
      </c>
      <c r="C1309" t="s">
        <v>3332</v>
      </c>
      <c r="D1309" s="1">
        <v>4609.6530233455896</v>
      </c>
      <c r="E1309">
        <v>6.5</v>
      </c>
      <c r="F1309" s="22"/>
      <c r="G1309" s="22"/>
      <c r="H1309" s="22"/>
      <c r="I1309" s="22">
        <v>186.249414</v>
      </c>
      <c r="J1309" s="22">
        <v>3</v>
      </c>
      <c r="K1309" t="s">
        <v>646</v>
      </c>
      <c r="N1309" t="s">
        <v>2730</v>
      </c>
    </row>
    <row r="1310" spans="1:14">
      <c r="A1310" t="s">
        <v>3344</v>
      </c>
      <c r="B1310" t="s">
        <v>932</v>
      </c>
      <c r="C1310" t="s">
        <v>542</v>
      </c>
      <c r="D1310" s="1">
        <v>9.7045778232000002E-2</v>
      </c>
      <c r="E1310">
        <v>6.5</v>
      </c>
      <c r="F1310" s="22">
        <v>2.3961921527999998E-2</v>
      </c>
      <c r="G1310" s="22"/>
      <c r="H1310" s="22"/>
      <c r="I1310" s="22"/>
      <c r="J1310" s="22">
        <v>3</v>
      </c>
      <c r="K1310" t="s">
        <v>646</v>
      </c>
      <c r="M1310">
        <v>0</v>
      </c>
      <c r="N1310" t="s">
        <v>2730</v>
      </c>
    </row>
    <row r="1311" spans="1:14">
      <c r="A1311" t="s">
        <v>3344</v>
      </c>
      <c r="B1311" t="s">
        <v>932</v>
      </c>
      <c r="C1311" t="s">
        <v>547</v>
      </c>
      <c r="D1311" s="1">
        <v>4301.9298622447895</v>
      </c>
      <c r="E1311">
        <v>6.5</v>
      </c>
      <c r="F1311" s="22"/>
      <c r="G1311" s="22">
        <v>186.249414</v>
      </c>
      <c r="H1311" s="22"/>
      <c r="I1311" s="22"/>
      <c r="J1311" s="22">
        <v>3</v>
      </c>
      <c r="K1311" t="s">
        <v>646</v>
      </c>
      <c r="N1311" t="s">
        <v>2730</v>
      </c>
    </row>
    <row r="1312" spans="1:14">
      <c r="A1312" t="s">
        <v>3344</v>
      </c>
      <c r="B1312" t="s">
        <v>932</v>
      </c>
      <c r="C1312" t="s">
        <v>549</v>
      </c>
      <c r="D1312" s="1">
        <v>4608.8449075447897</v>
      </c>
      <c r="E1312">
        <v>6.5</v>
      </c>
      <c r="F1312" s="22"/>
      <c r="G1312" s="22"/>
      <c r="H1312" s="22">
        <v>186.249414</v>
      </c>
      <c r="I1312" s="22"/>
      <c r="J1312" s="22">
        <v>3</v>
      </c>
      <c r="K1312" t="s">
        <v>646</v>
      </c>
      <c r="N1312" t="s">
        <v>2730</v>
      </c>
    </row>
    <row r="1313" spans="1:14">
      <c r="A1313" t="s">
        <v>3344</v>
      </c>
      <c r="B1313" t="s">
        <v>941</v>
      </c>
      <c r="C1313" t="s">
        <v>3332</v>
      </c>
      <c r="D1313" s="1">
        <v>1462.7540542377601</v>
      </c>
      <c r="E1313">
        <v>7.5</v>
      </c>
      <c r="F1313" s="22"/>
      <c r="G1313" s="22"/>
      <c r="H1313" s="22"/>
      <c r="I1313" s="22">
        <v>78.079893119999994</v>
      </c>
      <c r="J1313" s="22">
        <v>3</v>
      </c>
      <c r="K1313" t="s">
        <v>646</v>
      </c>
      <c r="N1313" t="s">
        <v>2730</v>
      </c>
    </row>
    <row r="1314" spans="1:14">
      <c r="A1314" t="s">
        <v>3344</v>
      </c>
      <c r="B1314" t="s">
        <v>941</v>
      </c>
      <c r="C1314" t="s">
        <v>542</v>
      </c>
      <c r="D1314" s="1">
        <v>2.2316277671999999E-8</v>
      </c>
      <c r="E1314">
        <v>7.5</v>
      </c>
      <c r="F1314" s="22">
        <v>2.2316277671999999E-8</v>
      </c>
      <c r="G1314" s="22"/>
      <c r="H1314" s="22"/>
      <c r="I1314" s="22"/>
      <c r="J1314" s="22">
        <v>3</v>
      </c>
      <c r="K1314" t="s">
        <v>646</v>
      </c>
      <c r="M1314">
        <v>0</v>
      </c>
      <c r="N1314" t="s">
        <v>2730</v>
      </c>
    </row>
    <row r="1315" spans="1:14">
      <c r="A1315" t="s">
        <v>3344</v>
      </c>
      <c r="B1315" t="s">
        <v>941</v>
      </c>
      <c r="C1315" t="s">
        <v>547</v>
      </c>
      <c r="D1315" s="1">
        <v>1414.5762176493599</v>
      </c>
      <c r="E1315">
        <v>7.5</v>
      </c>
      <c r="F1315" s="22"/>
      <c r="G1315" s="22">
        <v>78.079893119999994</v>
      </c>
      <c r="H1315" s="22"/>
      <c r="I1315" s="22"/>
      <c r="J1315" s="22">
        <v>3</v>
      </c>
      <c r="K1315" t="s">
        <v>646</v>
      </c>
      <c r="N1315" t="s">
        <v>2730</v>
      </c>
    </row>
    <row r="1316" spans="1:14">
      <c r="A1316" t="s">
        <v>3344</v>
      </c>
      <c r="B1316" t="s">
        <v>941</v>
      </c>
      <c r="C1316" t="s">
        <v>549</v>
      </c>
      <c r="D1316" s="1">
        <v>1462.7540542377601</v>
      </c>
      <c r="E1316">
        <v>7.5</v>
      </c>
      <c r="F1316" s="22"/>
      <c r="G1316" s="22"/>
      <c r="H1316" s="22">
        <v>78.079893119999994</v>
      </c>
      <c r="I1316" s="22"/>
      <c r="J1316" s="22">
        <v>3</v>
      </c>
      <c r="K1316" t="s">
        <v>646</v>
      </c>
      <c r="N1316" t="s">
        <v>2730</v>
      </c>
    </row>
    <row r="1317" spans="1:14">
      <c r="A1317" t="s">
        <v>3345</v>
      </c>
      <c r="B1317" t="s">
        <v>849</v>
      </c>
      <c r="C1317" t="s">
        <v>3332</v>
      </c>
      <c r="D1317" s="1">
        <v>25283.912504016</v>
      </c>
      <c r="E1317">
        <v>0.5</v>
      </c>
      <c r="F1317" s="22"/>
      <c r="G1317" s="22"/>
      <c r="H1317" s="22"/>
      <c r="I1317" s="22">
        <v>1134.9340344</v>
      </c>
      <c r="J1317" s="22">
        <v>3</v>
      </c>
      <c r="K1317" t="s">
        <v>621</v>
      </c>
      <c r="N1317" t="s">
        <v>198</v>
      </c>
    </row>
    <row r="1318" spans="1:14">
      <c r="A1318" t="s">
        <v>3345</v>
      </c>
      <c r="B1318" t="s">
        <v>849</v>
      </c>
      <c r="C1318" t="s">
        <v>542</v>
      </c>
      <c r="D1318" s="1">
        <v>16422.883012800001</v>
      </c>
      <c r="E1318">
        <v>0.5</v>
      </c>
      <c r="F1318" s="22">
        <v>1134.9340344</v>
      </c>
      <c r="G1318" s="22"/>
      <c r="H1318" s="22"/>
      <c r="I1318" s="22"/>
      <c r="J1318" s="22">
        <v>3</v>
      </c>
      <c r="K1318" t="s">
        <v>621</v>
      </c>
      <c r="L1318" t="s">
        <v>40</v>
      </c>
      <c r="M1318">
        <v>1.9485061997238599E-2</v>
      </c>
      <c r="N1318" t="s">
        <v>198</v>
      </c>
    </row>
    <row r="1319" spans="1:14">
      <c r="A1319" t="s">
        <v>3345</v>
      </c>
      <c r="B1319" t="s">
        <v>849</v>
      </c>
      <c r="C1319" t="s">
        <v>547</v>
      </c>
      <c r="D1319" s="1">
        <v>25283.912504016</v>
      </c>
      <c r="E1319">
        <v>0.5</v>
      </c>
      <c r="F1319" s="22"/>
      <c r="G1319" s="22">
        <v>1134.9340344</v>
      </c>
      <c r="H1319" s="22"/>
      <c r="I1319" s="22"/>
      <c r="J1319" s="22">
        <v>3</v>
      </c>
      <c r="K1319" t="s">
        <v>621</v>
      </c>
      <c r="N1319" t="s">
        <v>198</v>
      </c>
    </row>
    <row r="1320" spans="1:14">
      <c r="A1320" t="s">
        <v>3345</v>
      </c>
      <c r="B1320" t="s">
        <v>849</v>
      </c>
      <c r="C1320" t="s">
        <v>549</v>
      </c>
      <c r="D1320" s="1">
        <v>25283.912504016</v>
      </c>
      <c r="E1320">
        <v>0.5</v>
      </c>
      <c r="F1320" s="22"/>
      <c r="G1320" s="22"/>
      <c r="H1320" s="22">
        <v>1134.9340344</v>
      </c>
      <c r="I1320" s="22"/>
      <c r="J1320" s="22">
        <v>3</v>
      </c>
      <c r="K1320" t="s">
        <v>621</v>
      </c>
      <c r="N1320" t="s">
        <v>198</v>
      </c>
    </row>
    <row r="1321" spans="1:14">
      <c r="A1321" t="s">
        <v>3345</v>
      </c>
      <c r="B1321" t="s">
        <v>852</v>
      </c>
      <c r="C1321" t="s">
        <v>3332</v>
      </c>
      <c r="D1321" s="1">
        <v>69795.437476199993</v>
      </c>
      <c r="E1321">
        <v>1.5</v>
      </c>
      <c r="F1321" s="22"/>
      <c r="G1321" s="22"/>
      <c r="H1321" s="22"/>
      <c r="I1321" s="22">
        <v>3116.561784</v>
      </c>
      <c r="J1321" s="22">
        <v>3</v>
      </c>
      <c r="K1321" t="s">
        <v>621</v>
      </c>
      <c r="N1321" t="s">
        <v>198</v>
      </c>
    </row>
    <row r="1322" spans="1:14">
      <c r="A1322" t="s">
        <v>3345</v>
      </c>
      <c r="B1322" t="s">
        <v>852</v>
      </c>
      <c r="C1322" t="s">
        <v>542</v>
      </c>
      <c r="D1322" s="1">
        <v>43450.927123200003</v>
      </c>
      <c r="E1322">
        <v>1.5</v>
      </c>
      <c r="F1322" s="22">
        <v>3116.561784</v>
      </c>
      <c r="G1322" s="22"/>
      <c r="H1322" s="22"/>
      <c r="I1322" s="22"/>
      <c r="J1322" s="22">
        <v>3</v>
      </c>
      <c r="K1322" t="s">
        <v>621</v>
      </c>
      <c r="L1322" t="s">
        <v>40</v>
      </c>
      <c r="M1322">
        <v>1.9485061997238599E-2</v>
      </c>
      <c r="N1322" t="s">
        <v>198</v>
      </c>
    </row>
    <row r="1323" spans="1:14">
      <c r="A1323" t="s">
        <v>3345</v>
      </c>
      <c r="B1323" t="s">
        <v>852</v>
      </c>
      <c r="C1323" t="s">
        <v>547</v>
      </c>
      <c r="D1323" s="1">
        <v>68132.661221279996</v>
      </c>
      <c r="E1323">
        <v>1.5</v>
      </c>
      <c r="F1323" s="22"/>
      <c r="G1323" s="22">
        <v>3116.561784</v>
      </c>
      <c r="H1323" s="22"/>
      <c r="I1323" s="22"/>
      <c r="J1323" s="22">
        <v>3</v>
      </c>
      <c r="K1323" t="s">
        <v>621</v>
      </c>
      <c r="N1323" t="s">
        <v>198</v>
      </c>
    </row>
    <row r="1324" spans="1:14">
      <c r="A1324" t="s">
        <v>3345</v>
      </c>
      <c r="B1324" t="s">
        <v>852</v>
      </c>
      <c r="C1324" t="s">
        <v>549</v>
      </c>
      <c r="D1324" s="1">
        <v>69774.407296056001</v>
      </c>
      <c r="E1324">
        <v>1.5</v>
      </c>
      <c r="F1324" s="22"/>
      <c r="G1324" s="22"/>
      <c r="H1324" s="22">
        <v>3116.561784</v>
      </c>
      <c r="I1324" s="22"/>
      <c r="J1324" s="22">
        <v>3</v>
      </c>
      <c r="K1324" t="s">
        <v>621</v>
      </c>
      <c r="N1324" t="s">
        <v>198</v>
      </c>
    </row>
    <row r="1325" spans="1:14">
      <c r="A1325" t="s">
        <v>3345</v>
      </c>
      <c r="B1325" t="s">
        <v>854</v>
      </c>
      <c r="C1325" t="s">
        <v>3332</v>
      </c>
      <c r="D1325" s="1">
        <v>61841.90451072</v>
      </c>
      <c r="E1325">
        <v>2.5</v>
      </c>
      <c r="F1325" s="22"/>
      <c r="G1325" s="22"/>
      <c r="H1325" s="22"/>
      <c r="I1325" s="22">
        <v>1619.2086984</v>
      </c>
      <c r="J1325" s="22">
        <v>3</v>
      </c>
      <c r="K1325" t="s">
        <v>621</v>
      </c>
      <c r="N1325" t="s">
        <v>198</v>
      </c>
    </row>
    <row r="1326" spans="1:14">
      <c r="A1326" t="s">
        <v>3345</v>
      </c>
      <c r="B1326" t="s">
        <v>854</v>
      </c>
      <c r="C1326" t="s">
        <v>542</v>
      </c>
      <c r="D1326" s="1">
        <v>18747.976396800001</v>
      </c>
      <c r="E1326">
        <v>2.5</v>
      </c>
      <c r="F1326" s="22">
        <v>1561.2523368</v>
      </c>
      <c r="G1326" s="22"/>
      <c r="H1326" s="22"/>
      <c r="I1326" s="22"/>
      <c r="J1326" s="22">
        <v>3</v>
      </c>
      <c r="K1326" t="s">
        <v>621</v>
      </c>
      <c r="L1326" t="s">
        <v>40</v>
      </c>
      <c r="M1326">
        <v>1.9485061997238599E-2</v>
      </c>
      <c r="N1326" t="s">
        <v>198</v>
      </c>
    </row>
    <row r="1327" spans="1:14">
      <c r="A1327" t="s">
        <v>3345</v>
      </c>
      <c r="B1327" t="s">
        <v>854</v>
      </c>
      <c r="C1327" t="s">
        <v>547</v>
      </c>
      <c r="D1327" s="1">
        <v>56632.522653599997</v>
      </c>
      <c r="E1327">
        <v>2.5</v>
      </c>
      <c r="F1327" s="22"/>
      <c r="G1327" s="22">
        <v>1619.2086984</v>
      </c>
      <c r="H1327" s="22"/>
      <c r="I1327" s="22"/>
      <c r="J1327" s="22">
        <v>3</v>
      </c>
      <c r="K1327" t="s">
        <v>621</v>
      </c>
      <c r="N1327" t="s">
        <v>198</v>
      </c>
    </row>
    <row r="1328" spans="1:14">
      <c r="A1328" t="s">
        <v>3345</v>
      </c>
      <c r="B1328" t="s">
        <v>854</v>
      </c>
      <c r="C1328" t="s">
        <v>549</v>
      </c>
      <c r="D1328" s="1">
        <v>61784.554043520002</v>
      </c>
      <c r="E1328">
        <v>2.5</v>
      </c>
      <c r="F1328" s="22"/>
      <c r="G1328" s="22"/>
      <c r="H1328" s="22">
        <v>1619.2086984</v>
      </c>
      <c r="I1328" s="22"/>
      <c r="J1328" s="22">
        <v>3</v>
      </c>
      <c r="K1328" t="s">
        <v>621</v>
      </c>
      <c r="N1328" t="s">
        <v>198</v>
      </c>
    </row>
    <row r="1329" spans="1:14">
      <c r="A1329" t="s">
        <v>3345</v>
      </c>
      <c r="B1329" t="s">
        <v>855</v>
      </c>
      <c r="C1329" t="s">
        <v>3332</v>
      </c>
      <c r="D1329" s="1">
        <v>69306.886188720004</v>
      </c>
      <c r="E1329">
        <v>3.5</v>
      </c>
      <c r="F1329" s="22"/>
      <c r="G1329" s="22"/>
      <c r="H1329" s="22"/>
      <c r="I1329" s="22">
        <v>1884.3933792</v>
      </c>
      <c r="J1329" s="22">
        <v>3</v>
      </c>
      <c r="K1329" t="s">
        <v>621</v>
      </c>
      <c r="N1329" t="s">
        <v>198</v>
      </c>
    </row>
    <row r="1330" spans="1:14">
      <c r="A1330" t="s">
        <v>3345</v>
      </c>
      <c r="B1330" t="s">
        <v>855</v>
      </c>
      <c r="C1330" t="s">
        <v>542</v>
      </c>
      <c r="D1330" s="1">
        <v>9709.5462703199992</v>
      </c>
      <c r="E1330">
        <v>3.5</v>
      </c>
      <c r="F1330" s="22">
        <v>1884.3933792</v>
      </c>
      <c r="G1330" s="22"/>
      <c r="H1330" s="22"/>
      <c r="I1330" s="22"/>
      <c r="J1330" s="22">
        <v>3</v>
      </c>
      <c r="K1330" t="s">
        <v>621</v>
      </c>
      <c r="L1330" t="s">
        <v>40</v>
      </c>
      <c r="M1330">
        <v>1.9485061997238599E-2</v>
      </c>
      <c r="N1330" t="s">
        <v>198</v>
      </c>
    </row>
    <row r="1331" spans="1:14">
      <c r="A1331" t="s">
        <v>3345</v>
      </c>
      <c r="B1331" t="s">
        <v>855</v>
      </c>
      <c r="C1331" t="s">
        <v>547</v>
      </c>
      <c r="D1331" s="1">
        <v>52303.476835920002</v>
      </c>
      <c r="E1331">
        <v>3.5</v>
      </c>
      <c r="F1331" s="22"/>
      <c r="G1331" s="22">
        <v>1884.3933792</v>
      </c>
      <c r="H1331" s="22"/>
      <c r="I1331" s="22"/>
      <c r="J1331" s="22">
        <v>3</v>
      </c>
      <c r="K1331" t="s">
        <v>621</v>
      </c>
      <c r="N1331" t="s">
        <v>198</v>
      </c>
    </row>
    <row r="1332" spans="1:14">
      <c r="A1332" t="s">
        <v>3345</v>
      </c>
      <c r="B1332" t="s">
        <v>855</v>
      </c>
      <c r="C1332" t="s">
        <v>549</v>
      </c>
      <c r="D1332" s="1">
        <v>68943.863127119999</v>
      </c>
      <c r="E1332">
        <v>3.5</v>
      </c>
      <c r="F1332" s="22"/>
      <c r="G1332" s="22"/>
      <c r="H1332" s="22">
        <v>1884.3933792</v>
      </c>
      <c r="I1332" s="22"/>
      <c r="J1332" s="22">
        <v>3</v>
      </c>
      <c r="K1332" t="s">
        <v>621</v>
      </c>
      <c r="N1332" t="s">
        <v>198</v>
      </c>
    </row>
    <row r="1333" spans="1:14">
      <c r="A1333" t="s">
        <v>3345</v>
      </c>
      <c r="B1333" t="s">
        <v>857</v>
      </c>
      <c r="C1333" t="s">
        <v>3332</v>
      </c>
      <c r="D1333" s="1">
        <v>71251.617946080005</v>
      </c>
      <c r="E1333">
        <v>4.5</v>
      </c>
      <c r="F1333" s="22"/>
      <c r="G1333" s="22"/>
      <c r="H1333" s="22"/>
      <c r="I1333" s="22">
        <v>1855.1277</v>
      </c>
      <c r="J1333" s="22">
        <v>3</v>
      </c>
      <c r="K1333" t="s">
        <v>621</v>
      </c>
      <c r="N1333" t="s">
        <v>198</v>
      </c>
    </row>
    <row r="1334" spans="1:14">
      <c r="A1334" t="s">
        <v>3345</v>
      </c>
      <c r="B1334" t="s">
        <v>857</v>
      </c>
      <c r="C1334" t="s">
        <v>542</v>
      </c>
      <c r="D1334" s="1">
        <v>5780.0794444800003</v>
      </c>
      <c r="E1334">
        <v>4.5</v>
      </c>
      <c r="F1334" s="22">
        <v>848.91419759999997</v>
      </c>
      <c r="G1334" s="22"/>
      <c r="H1334" s="22"/>
      <c r="I1334" s="22"/>
      <c r="J1334" s="22">
        <v>3</v>
      </c>
      <c r="K1334" t="s">
        <v>621</v>
      </c>
      <c r="L1334" t="s">
        <v>40</v>
      </c>
      <c r="M1334">
        <v>1.9485061997238599E-2</v>
      </c>
      <c r="N1334" t="s">
        <v>198</v>
      </c>
    </row>
    <row r="1335" spans="1:14">
      <c r="A1335" t="s">
        <v>3345</v>
      </c>
      <c r="B1335" t="s">
        <v>857</v>
      </c>
      <c r="C1335" t="s">
        <v>547</v>
      </c>
      <c r="D1335" s="1">
        <v>57200.394014880003</v>
      </c>
      <c r="E1335">
        <v>4.5</v>
      </c>
      <c r="F1335" s="22"/>
      <c r="G1335" s="22">
        <v>1855.1277</v>
      </c>
      <c r="H1335" s="22"/>
      <c r="I1335" s="22"/>
      <c r="J1335" s="22">
        <v>3</v>
      </c>
      <c r="K1335" t="s">
        <v>621</v>
      </c>
      <c r="N1335" t="s">
        <v>198</v>
      </c>
    </row>
    <row r="1336" spans="1:14">
      <c r="A1336" t="s">
        <v>3345</v>
      </c>
      <c r="B1336" t="s">
        <v>857</v>
      </c>
      <c r="C1336" t="s">
        <v>549</v>
      </c>
      <c r="D1336" s="1">
        <v>70758.941772480001</v>
      </c>
      <c r="E1336">
        <v>4.5</v>
      </c>
      <c r="F1336" s="22"/>
      <c r="G1336" s="22"/>
      <c r="H1336" s="22">
        <v>1855.1277</v>
      </c>
      <c r="I1336" s="22"/>
      <c r="J1336" s="22">
        <v>3</v>
      </c>
      <c r="K1336" t="s">
        <v>621</v>
      </c>
      <c r="N1336" t="s">
        <v>198</v>
      </c>
    </row>
    <row r="1337" spans="1:14">
      <c r="A1337" t="s">
        <v>3345</v>
      </c>
      <c r="B1337" t="s">
        <v>860</v>
      </c>
      <c r="C1337" t="s">
        <v>3332</v>
      </c>
      <c r="D1337" s="1">
        <v>62544.032801759997</v>
      </c>
      <c r="E1337">
        <v>5.5</v>
      </c>
      <c r="F1337" s="22"/>
      <c r="G1337" s="22"/>
      <c r="H1337" s="22"/>
      <c r="I1337" s="22">
        <v>1246.5470928</v>
      </c>
      <c r="J1337" s="22">
        <v>3</v>
      </c>
      <c r="K1337" t="s">
        <v>621</v>
      </c>
      <c r="N1337" t="s">
        <v>198</v>
      </c>
    </row>
    <row r="1338" spans="1:14">
      <c r="A1338" t="s">
        <v>3345</v>
      </c>
      <c r="B1338" t="s">
        <v>860</v>
      </c>
      <c r="C1338" t="s">
        <v>542</v>
      </c>
      <c r="D1338" s="1">
        <v>3360.9679041600002</v>
      </c>
      <c r="E1338">
        <v>5.5</v>
      </c>
      <c r="F1338" s="22">
        <v>415.31159760000003</v>
      </c>
      <c r="G1338" s="22"/>
      <c r="H1338" s="22"/>
      <c r="I1338" s="22"/>
      <c r="J1338" s="22">
        <v>3</v>
      </c>
      <c r="K1338" t="s">
        <v>621</v>
      </c>
      <c r="L1338" t="s">
        <v>40</v>
      </c>
      <c r="M1338">
        <v>1.9485061997238599E-2</v>
      </c>
      <c r="N1338" t="s">
        <v>198</v>
      </c>
    </row>
    <row r="1339" spans="1:14">
      <c r="A1339" t="s">
        <v>3345</v>
      </c>
      <c r="B1339" t="s">
        <v>860</v>
      </c>
      <c r="C1339" t="s">
        <v>547</v>
      </c>
      <c r="D1339" s="1">
        <v>44394.742997759997</v>
      </c>
      <c r="E1339">
        <v>5.5</v>
      </c>
      <c r="F1339" s="22"/>
      <c r="G1339" s="22">
        <v>1246.5470928</v>
      </c>
      <c r="H1339" s="22"/>
      <c r="I1339" s="22"/>
      <c r="J1339" s="22">
        <v>3</v>
      </c>
      <c r="K1339" t="s">
        <v>621</v>
      </c>
      <c r="N1339" t="s">
        <v>198</v>
      </c>
    </row>
    <row r="1340" spans="1:14">
      <c r="A1340" t="s">
        <v>3345</v>
      </c>
      <c r="B1340" t="s">
        <v>860</v>
      </c>
      <c r="C1340" t="s">
        <v>549</v>
      </c>
      <c r="D1340" s="1">
        <v>62117.815481760001</v>
      </c>
      <c r="E1340">
        <v>5.5</v>
      </c>
      <c r="F1340" s="22"/>
      <c r="G1340" s="22"/>
      <c r="H1340" s="22">
        <v>1246.5470928</v>
      </c>
      <c r="I1340" s="22"/>
      <c r="J1340" s="22">
        <v>3</v>
      </c>
      <c r="K1340" t="s">
        <v>621</v>
      </c>
      <c r="N1340" t="s">
        <v>198</v>
      </c>
    </row>
    <row r="1341" spans="1:14">
      <c r="A1341" t="s">
        <v>3345</v>
      </c>
      <c r="B1341" t="s">
        <v>863</v>
      </c>
      <c r="C1341" t="s">
        <v>3332</v>
      </c>
      <c r="D1341" s="1">
        <v>14644.082430287999</v>
      </c>
      <c r="E1341">
        <v>6.5</v>
      </c>
      <c r="F1341" s="22"/>
      <c r="G1341" s="22"/>
      <c r="H1341" s="22"/>
      <c r="I1341" s="22">
        <v>355.75847063999998</v>
      </c>
      <c r="J1341" s="22">
        <v>3</v>
      </c>
      <c r="K1341" t="s">
        <v>621</v>
      </c>
      <c r="N1341" t="s">
        <v>198</v>
      </c>
    </row>
    <row r="1342" spans="1:14">
      <c r="A1342" t="s">
        <v>3345</v>
      </c>
      <c r="B1342" t="s">
        <v>863</v>
      </c>
      <c r="C1342" t="s">
        <v>542</v>
      </c>
      <c r="D1342" s="1">
        <v>1833.595524288</v>
      </c>
      <c r="E1342">
        <v>6.5</v>
      </c>
      <c r="F1342" s="22">
        <v>193.26610823999999</v>
      </c>
      <c r="G1342" s="22"/>
      <c r="H1342" s="22"/>
      <c r="I1342" s="22"/>
      <c r="J1342" s="22">
        <v>3</v>
      </c>
      <c r="K1342" t="s">
        <v>621</v>
      </c>
      <c r="L1342" t="s">
        <v>40</v>
      </c>
      <c r="M1342">
        <v>1.9485061997238599E-2</v>
      </c>
      <c r="N1342" t="s">
        <v>198</v>
      </c>
    </row>
    <row r="1343" spans="1:14">
      <c r="A1343" t="s">
        <v>3345</v>
      </c>
      <c r="B1343" t="s">
        <v>863</v>
      </c>
      <c r="C1343" t="s">
        <v>547</v>
      </c>
      <c r="D1343" s="1">
        <v>11301.653689008001</v>
      </c>
      <c r="E1343">
        <v>6.5</v>
      </c>
      <c r="F1343" s="22"/>
      <c r="G1343" s="22">
        <v>355.75847063999998</v>
      </c>
      <c r="H1343" s="22"/>
      <c r="I1343" s="22"/>
      <c r="J1343" s="22">
        <v>3</v>
      </c>
      <c r="K1343" t="s">
        <v>621</v>
      </c>
      <c r="N1343" t="s">
        <v>198</v>
      </c>
    </row>
    <row r="1344" spans="1:14">
      <c r="A1344" t="s">
        <v>3345</v>
      </c>
      <c r="B1344" t="s">
        <v>863</v>
      </c>
      <c r="C1344" t="s">
        <v>549</v>
      </c>
      <c r="D1344" s="1">
        <v>14524.289609088</v>
      </c>
      <c r="E1344">
        <v>6.5</v>
      </c>
      <c r="F1344" s="22"/>
      <c r="G1344" s="22"/>
      <c r="H1344" s="22">
        <v>355.75847063999998</v>
      </c>
      <c r="I1344" s="22"/>
      <c r="J1344" s="22">
        <v>3</v>
      </c>
      <c r="K1344" t="s">
        <v>621</v>
      </c>
      <c r="N1344" t="s">
        <v>198</v>
      </c>
    </row>
    <row r="1345" spans="1:14">
      <c r="A1345" t="s">
        <v>3345</v>
      </c>
      <c r="B1345" t="s">
        <v>864</v>
      </c>
      <c r="C1345" t="s">
        <v>3332</v>
      </c>
      <c r="D1345" s="1">
        <v>4072.7322635976202</v>
      </c>
      <c r="E1345">
        <v>7.5</v>
      </c>
      <c r="F1345" s="22"/>
      <c r="G1345" s="22"/>
      <c r="H1345" s="22"/>
      <c r="I1345" s="22">
        <v>140.43603528</v>
      </c>
      <c r="J1345" s="22">
        <v>3</v>
      </c>
      <c r="K1345" t="s">
        <v>621</v>
      </c>
      <c r="N1345" t="s">
        <v>198</v>
      </c>
    </row>
    <row r="1346" spans="1:14">
      <c r="A1346" t="s">
        <v>3345</v>
      </c>
      <c r="B1346" t="s">
        <v>864</v>
      </c>
      <c r="C1346" t="s">
        <v>542</v>
      </c>
      <c r="D1346" s="1">
        <v>445.18548475199998</v>
      </c>
      <c r="E1346">
        <v>7.5</v>
      </c>
      <c r="F1346" s="22">
        <v>36.622205592</v>
      </c>
      <c r="G1346" s="22"/>
      <c r="H1346" s="22"/>
      <c r="I1346" s="22"/>
      <c r="J1346" s="22">
        <v>3</v>
      </c>
      <c r="K1346" t="s">
        <v>621</v>
      </c>
      <c r="L1346" t="s">
        <v>40</v>
      </c>
      <c r="M1346">
        <v>1.9485061997238599E-2</v>
      </c>
      <c r="N1346" t="s">
        <v>198</v>
      </c>
    </row>
    <row r="1347" spans="1:14">
      <c r="A1347" t="s">
        <v>3345</v>
      </c>
      <c r="B1347" t="s">
        <v>864</v>
      </c>
      <c r="C1347" t="s">
        <v>547</v>
      </c>
      <c r="D1347" s="1">
        <v>3823.22638908</v>
      </c>
      <c r="E1347">
        <v>7.5</v>
      </c>
      <c r="F1347" s="22"/>
      <c r="G1347" s="22">
        <v>140.43603528</v>
      </c>
      <c r="H1347" s="22"/>
      <c r="I1347" s="22"/>
      <c r="J1347" s="22">
        <v>3</v>
      </c>
      <c r="K1347" t="s">
        <v>621</v>
      </c>
      <c r="N1347" t="s">
        <v>198</v>
      </c>
    </row>
    <row r="1348" spans="1:14">
      <c r="A1348" t="s">
        <v>3345</v>
      </c>
      <c r="B1348" t="s">
        <v>864</v>
      </c>
      <c r="C1348" t="s">
        <v>549</v>
      </c>
      <c r="D1348" s="1">
        <v>4072.73106550174</v>
      </c>
      <c r="E1348">
        <v>7.5</v>
      </c>
      <c r="F1348" s="22"/>
      <c r="G1348" s="22"/>
      <c r="H1348" s="22">
        <v>140.43603528</v>
      </c>
      <c r="I1348" s="22"/>
      <c r="J1348" s="22">
        <v>3</v>
      </c>
      <c r="K1348" t="s">
        <v>621</v>
      </c>
      <c r="N1348" t="s">
        <v>198</v>
      </c>
    </row>
    <row r="1349" spans="1:14">
      <c r="A1349" t="s">
        <v>3345</v>
      </c>
      <c r="B1349" t="s">
        <v>865</v>
      </c>
      <c r="C1349" t="s">
        <v>3332</v>
      </c>
      <c r="D1349" s="1">
        <v>1839.639852216</v>
      </c>
      <c r="E1349">
        <v>8.5</v>
      </c>
      <c r="F1349" s="22"/>
      <c r="G1349" s="22"/>
      <c r="H1349" s="22"/>
      <c r="I1349" s="22">
        <v>98.63798808</v>
      </c>
      <c r="J1349" s="22">
        <v>3</v>
      </c>
      <c r="K1349" t="s">
        <v>621</v>
      </c>
      <c r="N1349" t="s">
        <v>198</v>
      </c>
    </row>
    <row r="1350" spans="1:14">
      <c r="A1350" t="s">
        <v>3345</v>
      </c>
      <c r="B1350" t="s">
        <v>865</v>
      </c>
      <c r="C1350" t="s">
        <v>542</v>
      </c>
      <c r="D1350" s="1">
        <v>36.733030384800003</v>
      </c>
      <c r="E1350">
        <v>8.5</v>
      </c>
      <c r="F1350" s="22">
        <v>6.5050676640000002</v>
      </c>
      <c r="G1350" s="22"/>
      <c r="H1350" s="22"/>
      <c r="I1350" s="22"/>
      <c r="J1350" s="22">
        <v>3</v>
      </c>
      <c r="K1350" t="s">
        <v>621</v>
      </c>
      <c r="L1350" t="s">
        <v>40</v>
      </c>
      <c r="M1350">
        <v>1.9485061997238599E-2</v>
      </c>
      <c r="N1350" t="s">
        <v>198</v>
      </c>
    </row>
    <row r="1351" spans="1:14">
      <c r="A1351" t="s">
        <v>3345</v>
      </c>
      <c r="B1351" t="s">
        <v>865</v>
      </c>
      <c r="C1351" t="s">
        <v>547</v>
      </c>
      <c r="D1351" s="1">
        <v>1784.8347522888</v>
      </c>
      <c r="E1351">
        <v>8.5</v>
      </c>
      <c r="F1351" s="22"/>
      <c r="G1351" s="22">
        <v>98.63798808</v>
      </c>
      <c r="H1351" s="22"/>
      <c r="I1351" s="22"/>
      <c r="J1351" s="22">
        <v>3</v>
      </c>
      <c r="K1351" t="s">
        <v>621</v>
      </c>
      <c r="N1351" t="s">
        <v>198</v>
      </c>
    </row>
    <row r="1352" spans="1:14">
      <c r="A1352" t="s">
        <v>3345</v>
      </c>
      <c r="B1352" t="s">
        <v>865</v>
      </c>
      <c r="C1352" t="s">
        <v>549</v>
      </c>
      <c r="D1352" s="1">
        <v>1838.44235544</v>
      </c>
      <c r="E1352">
        <v>8.5</v>
      </c>
      <c r="F1352" s="22"/>
      <c r="G1352" s="22"/>
      <c r="H1352" s="22">
        <v>98.63798808</v>
      </c>
      <c r="I1352" s="22"/>
      <c r="J1352" s="22">
        <v>3</v>
      </c>
      <c r="K1352" t="s">
        <v>621</v>
      </c>
      <c r="N1352" t="s">
        <v>198</v>
      </c>
    </row>
    <row r="1353" spans="1:14">
      <c r="A1353" t="s">
        <v>3345</v>
      </c>
      <c r="B1353" t="s">
        <v>866</v>
      </c>
      <c r="C1353" t="s">
        <v>3332</v>
      </c>
      <c r="D1353" s="1">
        <v>4083.2361526705099</v>
      </c>
      <c r="E1353">
        <v>9.5</v>
      </c>
      <c r="F1353" s="22"/>
      <c r="G1353" s="22"/>
      <c r="H1353" s="22"/>
      <c r="I1353" s="22">
        <v>258.53408544000001</v>
      </c>
      <c r="J1353" s="22">
        <v>3</v>
      </c>
      <c r="K1353" t="s">
        <v>621</v>
      </c>
      <c r="N1353" t="s">
        <v>198</v>
      </c>
    </row>
    <row r="1354" spans="1:14">
      <c r="A1354" t="s">
        <v>3345</v>
      </c>
      <c r="B1354" t="s">
        <v>866</v>
      </c>
      <c r="C1354" t="s">
        <v>542</v>
      </c>
      <c r="D1354" s="1">
        <v>5.8586952929850904</v>
      </c>
      <c r="E1354">
        <v>9.5</v>
      </c>
      <c r="F1354" s="22">
        <v>2.6430036887999999</v>
      </c>
      <c r="G1354" s="22"/>
      <c r="H1354" s="22"/>
      <c r="I1354" s="22"/>
      <c r="J1354" s="22">
        <v>3</v>
      </c>
      <c r="K1354" t="s">
        <v>621</v>
      </c>
      <c r="L1354" t="s">
        <v>40</v>
      </c>
      <c r="M1354">
        <v>1.9485061997238599E-2</v>
      </c>
      <c r="N1354" t="s">
        <v>198</v>
      </c>
    </row>
    <row r="1355" spans="1:14">
      <c r="A1355" t="s">
        <v>3345</v>
      </c>
      <c r="B1355" t="s">
        <v>866</v>
      </c>
      <c r="C1355" t="s">
        <v>547</v>
      </c>
      <c r="D1355" s="1">
        <v>4047.0033367577898</v>
      </c>
      <c r="E1355">
        <v>9.5</v>
      </c>
      <c r="F1355" s="22"/>
      <c r="G1355" s="22">
        <v>258.53408544000001</v>
      </c>
      <c r="H1355" s="22"/>
      <c r="I1355" s="22"/>
      <c r="J1355" s="22">
        <v>3</v>
      </c>
      <c r="K1355" t="s">
        <v>621</v>
      </c>
      <c r="N1355" t="s">
        <v>198</v>
      </c>
    </row>
    <row r="1356" spans="1:14">
      <c r="A1356" t="s">
        <v>3345</v>
      </c>
      <c r="B1356" t="s">
        <v>866</v>
      </c>
      <c r="C1356" t="s">
        <v>549</v>
      </c>
      <c r="D1356" s="1">
        <v>4083.1534840316299</v>
      </c>
      <c r="E1356">
        <v>9.5</v>
      </c>
      <c r="F1356" s="22"/>
      <c r="G1356" s="22"/>
      <c r="H1356" s="22">
        <v>258.53408544000001</v>
      </c>
      <c r="I1356" s="22"/>
      <c r="J1356" s="22">
        <v>3</v>
      </c>
      <c r="K1356" t="s">
        <v>621</v>
      </c>
      <c r="N1356" t="s">
        <v>198</v>
      </c>
    </row>
    <row r="1357" spans="1:14">
      <c r="A1357" t="s">
        <v>3345</v>
      </c>
      <c r="B1357" t="s">
        <v>867</v>
      </c>
      <c r="C1357" t="s">
        <v>3332</v>
      </c>
      <c r="D1357" s="1">
        <v>6905.1757497675299</v>
      </c>
      <c r="E1357">
        <v>10.5</v>
      </c>
      <c r="F1357" s="22"/>
      <c r="G1357" s="22"/>
      <c r="H1357" s="22"/>
      <c r="I1357" s="22">
        <v>388.36286159999997</v>
      </c>
      <c r="J1357" s="22">
        <v>3</v>
      </c>
      <c r="K1357" t="s">
        <v>621</v>
      </c>
      <c r="N1357" t="s">
        <v>198</v>
      </c>
    </row>
    <row r="1358" spans="1:14">
      <c r="A1358" t="s">
        <v>3345</v>
      </c>
      <c r="B1358" t="s">
        <v>867</v>
      </c>
      <c r="C1358" t="s">
        <v>542</v>
      </c>
      <c r="D1358" s="1">
        <v>0.28634150344350301</v>
      </c>
      <c r="E1358">
        <v>10.5</v>
      </c>
      <c r="F1358" s="22">
        <v>0.14317246991999999</v>
      </c>
      <c r="G1358" s="22"/>
      <c r="H1358" s="22"/>
      <c r="I1358" s="22"/>
      <c r="J1358" s="22">
        <v>3</v>
      </c>
      <c r="K1358" t="s">
        <v>621</v>
      </c>
      <c r="L1358" t="s">
        <v>40</v>
      </c>
      <c r="M1358">
        <v>1.9485061997238599E-2</v>
      </c>
      <c r="N1358" t="s">
        <v>198</v>
      </c>
    </row>
    <row r="1359" spans="1:14">
      <c r="A1359" t="s">
        <v>3345</v>
      </c>
      <c r="B1359" t="s">
        <v>867</v>
      </c>
      <c r="C1359" t="s">
        <v>547</v>
      </c>
      <c r="D1359" s="1">
        <v>6546.3897416187301</v>
      </c>
      <c r="E1359">
        <v>10.5</v>
      </c>
      <c r="F1359" s="22"/>
      <c r="G1359" s="22">
        <v>388.36286159999997</v>
      </c>
      <c r="H1359" s="22"/>
      <c r="I1359" s="22"/>
      <c r="J1359" s="22">
        <v>3</v>
      </c>
      <c r="K1359" t="s">
        <v>621</v>
      </c>
      <c r="N1359" t="s">
        <v>198</v>
      </c>
    </row>
    <row r="1360" spans="1:14">
      <c r="A1360" t="s">
        <v>3345</v>
      </c>
      <c r="B1360" t="s">
        <v>867</v>
      </c>
      <c r="C1360" t="s">
        <v>549</v>
      </c>
      <c r="D1360" s="1">
        <v>6902.4303129987302</v>
      </c>
      <c r="E1360">
        <v>10.5</v>
      </c>
      <c r="F1360" s="22"/>
      <c r="G1360" s="22"/>
      <c r="H1360" s="22">
        <v>388.36286159999997</v>
      </c>
      <c r="I1360" s="22"/>
      <c r="J1360" s="22">
        <v>3</v>
      </c>
      <c r="K1360" t="s">
        <v>621</v>
      </c>
      <c r="N1360" t="s">
        <v>198</v>
      </c>
    </row>
    <row r="1361" spans="1:14">
      <c r="A1361" t="s">
        <v>3345</v>
      </c>
      <c r="B1361" t="s">
        <v>868</v>
      </c>
      <c r="C1361" t="s">
        <v>3332</v>
      </c>
      <c r="D1361" s="1">
        <v>844.26301644172804</v>
      </c>
      <c r="E1361">
        <v>11.5</v>
      </c>
      <c r="F1361" s="22"/>
      <c r="G1361" s="22"/>
      <c r="H1361" s="22"/>
      <c r="I1361" s="22">
        <v>39.834278640000001</v>
      </c>
      <c r="J1361" s="22">
        <v>3</v>
      </c>
      <c r="K1361" t="s">
        <v>621</v>
      </c>
      <c r="N1361" t="s">
        <v>198</v>
      </c>
    </row>
    <row r="1362" spans="1:14">
      <c r="A1362" t="s">
        <v>3345</v>
      </c>
      <c r="B1362" t="s">
        <v>868</v>
      </c>
      <c r="C1362" t="s">
        <v>542</v>
      </c>
      <c r="D1362" s="1">
        <v>4.1328327830160001</v>
      </c>
      <c r="E1362">
        <v>11.5</v>
      </c>
      <c r="F1362" s="22">
        <v>0.60623653440000003</v>
      </c>
      <c r="G1362" s="22"/>
      <c r="H1362" s="22"/>
      <c r="I1362" s="22"/>
      <c r="J1362" s="22">
        <v>3</v>
      </c>
      <c r="K1362" t="s">
        <v>621</v>
      </c>
      <c r="L1362" t="s">
        <v>40</v>
      </c>
      <c r="M1362">
        <v>1.9485061997238599E-2</v>
      </c>
      <c r="N1362" t="s">
        <v>198</v>
      </c>
    </row>
    <row r="1363" spans="1:14">
      <c r="A1363" t="s">
        <v>3345</v>
      </c>
      <c r="B1363" t="s">
        <v>868</v>
      </c>
      <c r="C1363" t="s">
        <v>547</v>
      </c>
      <c r="D1363" s="1">
        <v>784.641590717496</v>
      </c>
      <c r="E1363">
        <v>11.5</v>
      </c>
      <c r="F1363" s="22"/>
      <c r="G1363" s="22">
        <v>39.834278640000001</v>
      </c>
      <c r="H1363" s="22"/>
      <c r="I1363" s="22"/>
      <c r="J1363" s="22">
        <v>3</v>
      </c>
      <c r="K1363" t="s">
        <v>621</v>
      </c>
      <c r="N1363" t="s">
        <v>198</v>
      </c>
    </row>
    <row r="1364" spans="1:14">
      <c r="A1364" t="s">
        <v>3345</v>
      </c>
      <c r="B1364" t="s">
        <v>868</v>
      </c>
      <c r="C1364" t="s">
        <v>549</v>
      </c>
      <c r="D1364" s="1">
        <v>844.25283262667995</v>
      </c>
      <c r="E1364">
        <v>11.5</v>
      </c>
      <c r="F1364" s="22"/>
      <c r="G1364" s="22"/>
      <c r="H1364" s="22">
        <v>39.834278640000001</v>
      </c>
      <c r="I1364" s="22"/>
      <c r="J1364" s="22">
        <v>3</v>
      </c>
      <c r="K1364" t="s">
        <v>621</v>
      </c>
      <c r="N1364" t="s">
        <v>198</v>
      </c>
    </row>
    <row r="1365" spans="1:14">
      <c r="A1365" t="s">
        <v>3345</v>
      </c>
      <c r="B1365" t="s">
        <v>870</v>
      </c>
      <c r="C1365" t="s">
        <v>3332</v>
      </c>
      <c r="D1365" s="1">
        <v>968.53357147497604</v>
      </c>
      <c r="E1365">
        <v>13.5</v>
      </c>
      <c r="F1365" s="22"/>
      <c r="G1365" s="22"/>
      <c r="H1365" s="22"/>
      <c r="I1365" s="22">
        <v>41.392422000000003</v>
      </c>
      <c r="J1365" s="22">
        <v>3</v>
      </c>
      <c r="K1365" t="s">
        <v>621</v>
      </c>
      <c r="N1365" t="s">
        <v>198</v>
      </c>
    </row>
    <row r="1366" spans="1:14">
      <c r="A1366" t="s">
        <v>3345</v>
      </c>
      <c r="B1366" t="s">
        <v>870</v>
      </c>
      <c r="C1366" t="s">
        <v>542</v>
      </c>
      <c r="D1366" s="1">
        <v>0.41873457314399998</v>
      </c>
      <c r="E1366">
        <v>13.5</v>
      </c>
      <c r="F1366" s="22">
        <v>0.1881010092</v>
      </c>
      <c r="G1366" s="22"/>
      <c r="H1366" s="22"/>
      <c r="I1366" s="22"/>
      <c r="J1366" s="22">
        <v>3</v>
      </c>
      <c r="K1366" t="s">
        <v>621</v>
      </c>
      <c r="L1366" t="s">
        <v>40</v>
      </c>
      <c r="M1366">
        <v>1.9485061997238599E-2</v>
      </c>
      <c r="N1366" t="s">
        <v>198</v>
      </c>
    </row>
    <row r="1367" spans="1:14">
      <c r="A1367" t="s">
        <v>3345</v>
      </c>
      <c r="B1367" t="s">
        <v>870</v>
      </c>
      <c r="C1367" t="s">
        <v>547</v>
      </c>
      <c r="D1367" s="1">
        <v>792.824412134976</v>
      </c>
      <c r="E1367">
        <v>13.5</v>
      </c>
      <c r="F1367" s="22"/>
      <c r="G1367" s="22">
        <v>41.392422000000003</v>
      </c>
      <c r="H1367" s="22"/>
      <c r="I1367" s="22"/>
      <c r="J1367" s="22">
        <v>3</v>
      </c>
      <c r="K1367" t="s">
        <v>621</v>
      </c>
      <c r="N1367" t="s">
        <v>198</v>
      </c>
    </row>
    <row r="1368" spans="1:14">
      <c r="A1368" t="s">
        <v>3345</v>
      </c>
      <c r="B1368" t="s">
        <v>870</v>
      </c>
      <c r="C1368" t="s">
        <v>549</v>
      </c>
      <c r="D1368" s="1">
        <v>964.89914782857602</v>
      </c>
      <c r="E1368">
        <v>13.5</v>
      </c>
      <c r="F1368" s="22"/>
      <c r="G1368" s="22"/>
      <c r="H1368" s="22">
        <v>41.392422000000003</v>
      </c>
      <c r="I1368" s="22"/>
      <c r="J1368" s="22">
        <v>3</v>
      </c>
      <c r="K1368" t="s">
        <v>621</v>
      </c>
      <c r="N1368" t="s">
        <v>198</v>
      </c>
    </row>
    <row r="1369" spans="1:14">
      <c r="A1369" t="s">
        <v>3345</v>
      </c>
      <c r="B1369" t="s">
        <v>872</v>
      </c>
      <c r="C1369" t="s">
        <v>3332</v>
      </c>
      <c r="D1369" s="1">
        <v>3259.3954214975302</v>
      </c>
      <c r="E1369">
        <v>14.5</v>
      </c>
      <c r="F1369" s="22"/>
      <c r="G1369" s="22"/>
      <c r="H1369" s="22"/>
      <c r="I1369" s="22">
        <v>148.6783092</v>
      </c>
      <c r="J1369" s="22">
        <v>3</v>
      </c>
      <c r="K1369" t="s">
        <v>621</v>
      </c>
      <c r="N1369" t="s">
        <v>198</v>
      </c>
    </row>
    <row r="1370" spans="1:14">
      <c r="A1370" t="s">
        <v>3345</v>
      </c>
      <c r="B1370" t="s">
        <v>872</v>
      </c>
      <c r="C1370" t="s">
        <v>542</v>
      </c>
      <c r="D1370" s="1">
        <v>7.4797126024080001</v>
      </c>
      <c r="E1370">
        <v>14.5</v>
      </c>
      <c r="F1370" s="22">
        <v>1.8043324223999999</v>
      </c>
      <c r="G1370" s="22"/>
      <c r="H1370" s="22"/>
      <c r="I1370" s="22"/>
      <c r="J1370" s="22">
        <v>3</v>
      </c>
      <c r="K1370" t="s">
        <v>621</v>
      </c>
      <c r="L1370" t="s">
        <v>40</v>
      </c>
      <c r="M1370">
        <v>1.9485061997238599E-2</v>
      </c>
      <c r="N1370" t="s">
        <v>198</v>
      </c>
    </row>
    <row r="1371" spans="1:14">
      <c r="A1371" t="s">
        <v>3345</v>
      </c>
      <c r="B1371" t="s">
        <v>872</v>
      </c>
      <c r="C1371" t="s">
        <v>547</v>
      </c>
      <c r="D1371" s="1">
        <v>3094.4277993834498</v>
      </c>
      <c r="E1371">
        <v>14.5</v>
      </c>
      <c r="F1371" s="22"/>
      <c r="G1371" s="22">
        <v>148.6783092</v>
      </c>
      <c r="H1371" s="22"/>
      <c r="I1371" s="22"/>
      <c r="J1371" s="22">
        <v>3</v>
      </c>
      <c r="K1371" t="s">
        <v>621</v>
      </c>
      <c r="N1371" t="s">
        <v>198</v>
      </c>
    </row>
    <row r="1372" spans="1:14">
      <c r="A1372" t="s">
        <v>3345</v>
      </c>
      <c r="B1372" t="s">
        <v>872</v>
      </c>
      <c r="C1372" t="s">
        <v>549</v>
      </c>
      <c r="D1372" s="1">
        <v>3259.3798462509799</v>
      </c>
      <c r="E1372">
        <v>14.5</v>
      </c>
      <c r="F1372" s="22"/>
      <c r="G1372" s="22"/>
      <c r="H1372" s="22">
        <v>148.6783092</v>
      </c>
      <c r="I1372" s="22"/>
      <c r="J1372" s="22">
        <v>3</v>
      </c>
      <c r="K1372" t="s">
        <v>621</v>
      </c>
      <c r="N1372" t="s">
        <v>198</v>
      </c>
    </row>
    <row r="1373" spans="1:14">
      <c r="A1373" t="s">
        <v>3345</v>
      </c>
      <c r="B1373" t="s">
        <v>873</v>
      </c>
      <c r="C1373" t="s">
        <v>3332</v>
      </c>
      <c r="D1373" s="1">
        <v>18681.394709715802</v>
      </c>
      <c r="E1373">
        <v>16</v>
      </c>
      <c r="F1373" s="22"/>
      <c r="G1373" s="22"/>
      <c r="H1373" s="22"/>
      <c r="I1373" s="22">
        <v>655.9575552</v>
      </c>
      <c r="J1373" s="22">
        <v>3</v>
      </c>
      <c r="K1373" t="s">
        <v>621</v>
      </c>
      <c r="N1373" t="s">
        <v>198</v>
      </c>
    </row>
    <row r="1374" spans="1:14">
      <c r="A1374" t="s">
        <v>3345</v>
      </c>
      <c r="B1374" t="s">
        <v>873</v>
      </c>
      <c r="C1374" t="s">
        <v>542</v>
      </c>
      <c r="D1374" s="1">
        <v>37.754398707839997</v>
      </c>
      <c r="E1374">
        <v>16</v>
      </c>
      <c r="F1374" s="22">
        <v>7.794213504</v>
      </c>
      <c r="G1374" s="22"/>
      <c r="H1374" s="22"/>
      <c r="I1374" s="22"/>
      <c r="J1374" s="22">
        <v>3</v>
      </c>
      <c r="K1374" t="s">
        <v>621</v>
      </c>
      <c r="L1374" t="s">
        <v>40</v>
      </c>
      <c r="M1374">
        <v>1.9485061997238599E-2</v>
      </c>
      <c r="N1374" t="s">
        <v>198</v>
      </c>
    </row>
    <row r="1375" spans="1:14">
      <c r="A1375" t="s">
        <v>3345</v>
      </c>
      <c r="B1375" t="s">
        <v>873</v>
      </c>
      <c r="C1375" t="s">
        <v>547</v>
      </c>
      <c r="D1375" s="1">
        <v>16268.5338857558</v>
      </c>
      <c r="E1375">
        <v>16</v>
      </c>
      <c r="F1375" s="22"/>
      <c r="G1375" s="22">
        <v>655.9575552</v>
      </c>
      <c r="H1375" s="22"/>
      <c r="I1375" s="22"/>
      <c r="J1375" s="22">
        <v>3</v>
      </c>
      <c r="K1375" t="s">
        <v>621</v>
      </c>
      <c r="N1375" t="s">
        <v>198</v>
      </c>
    </row>
    <row r="1376" spans="1:14">
      <c r="A1376" t="s">
        <v>3345</v>
      </c>
      <c r="B1376" t="s">
        <v>873</v>
      </c>
      <c r="C1376" t="s">
        <v>549</v>
      </c>
      <c r="D1376" s="1">
        <v>18662.373141099801</v>
      </c>
      <c r="E1376">
        <v>16</v>
      </c>
      <c r="F1376" s="22"/>
      <c r="G1376" s="22"/>
      <c r="H1376" s="22">
        <v>655.9575552</v>
      </c>
      <c r="I1376" s="22"/>
      <c r="J1376" s="22">
        <v>3</v>
      </c>
      <c r="K1376" t="s">
        <v>621</v>
      </c>
      <c r="N1376" t="s">
        <v>198</v>
      </c>
    </row>
    <row r="1377" spans="1:14">
      <c r="A1377" t="s">
        <v>3345</v>
      </c>
      <c r="B1377" t="s">
        <v>853</v>
      </c>
      <c r="C1377" t="s">
        <v>3332</v>
      </c>
      <c r="D1377" s="1">
        <v>2861.3473535394201</v>
      </c>
      <c r="E1377">
        <v>1.5</v>
      </c>
      <c r="F1377" s="22"/>
      <c r="G1377" s="22"/>
      <c r="H1377" s="22"/>
      <c r="I1377" s="22">
        <v>118.89844872</v>
      </c>
      <c r="J1377" s="22">
        <v>3</v>
      </c>
      <c r="K1377" t="s">
        <v>622</v>
      </c>
      <c r="N1377" t="s">
        <v>2715</v>
      </c>
    </row>
    <row r="1378" spans="1:14">
      <c r="A1378" t="s">
        <v>3345</v>
      </c>
      <c r="B1378" t="s">
        <v>853</v>
      </c>
      <c r="C1378" t="s">
        <v>542</v>
      </c>
      <c r="D1378" s="1">
        <v>1702.8909292799999</v>
      </c>
      <c r="E1378">
        <v>1.5</v>
      </c>
      <c r="F1378" s="22">
        <v>118.89844872</v>
      </c>
      <c r="G1378" s="22"/>
      <c r="H1378" s="22"/>
      <c r="I1378" s="22"/>
      <c r="J1378" s="22">
        <v>3</v>
      </c>
      <c r="K1378" t="s">
        <v>622</v>
      </c>
      <c r="L1378" t="s">
        <v>40</v>
      </c>
      <c r="M1378">
        <v>4.46641399355788E-2</v>
      </c>
      <c r="N1378" t="s">
        <v>2715</v>
      </c>
    </row>
    <row r="1379" spans="1:14">
      <c r="A1379" t="s">
        <v>3345</v>
      </c>
      <c r="B1379" t="s">
        <v>853</v>
      </c>
      <c r="C1379" t="s">
        <v>547</v>
      </c>
      <c r="D1379" s="1">
        <v>2861.2994297038999</v>
      </c>
      <c r="E1379">
        <v>1.5</v>
      </c>
      <c r="F1379" s="22"/>
      <c r="G1379" s="22">
        <v>118.89844872</v>
      </c>
      <c r="H1379" s="22"/>
      <c r="I1379" s="22"/>
      <c r="J1379" s="22">
        <v>3</v>
      </c>
      <c r="K1379" t="s">
        <v>622</v>
      </c>
      <c r="N1379" t="s">
        <v>2715</v>
      </c>
    </row>
    <row r="1380" spans="1:14">
      <c r="A1380" t="s">
        <v>3345</v>
      </c>
      <c r="B1380" t="s">
        <v>853</v>
      </c>
      <c r="C1380" t="s">
        <v>549</v>
      </c>
      <c r="D1380" s="1">
        <v>2861.3473535394201</v>
      </c>
      <c r="E1380">
        <v>1.5</v>
      </c>
      <c r="F1380" s="22"/>
      <c r="G1380" s="22"/>
      <c r="H1380" s="22">
        <v>118.89844872</v>
      </c>
      <c r="I1380" s="22"/>
      <c r="J1380" s="22">
        <v>3</v>
      </c>
      <c r="K1380" t="s">
        <v>622</v>
      </c>
      <c r="N1380" t="s">
        <v>2715</v>
      </c>
    </row>
    <row r="1381" spans="1:14">
      <c r="A1381" t="s">
        <v>3345</v>
      </c>
      <c r="B1381" t="s">
        <v>856</v>
      </c>
      <c r="C1381" t="s">
        <v>3332</v>
      </c>
      <c r="D1381" s="1">
        <v>720.07123936128005</v>
      </c>
      <c r="E1381">
        <v>3.5</v>
      </c>
      <c r="F1381" s="22"/>
      <c r="G1381" s="22"/>
      <c r="H1381" s="22"/>
      <c r="I1381" s="22">
        <v>25.901635175999999</v>
      </c>
      <c r="J1381" s="22">
        <v>3</v>
      </c>
      <c r="K1381" t="s">
        <v>622</v>
      </c>
      <c r="N1381" t="s">
        <v>2715</v>
      </c>
    </row>
    <row r="1382" spans="1:14">
      <c r="A1382" t="s">
        <v>3345</v>
      </c>
      <c r="B1382" t="s">
        <v>856</v>
      </c>
      <c r="C1382" t="s">
        <v>542</v>
      </c>
      <c r="D1382" s="1">
        <v>349.15810648799999</v>
      </c>
      <c r="E1382">
        <v>3.5</v>
      </c>
      <c r="F1382" s="22">
        <v>25.901635175999999</v>
      </c>
      <c r="G1382" s="22"/>
      <c r="H1382" s="22"/>
      <c r="I1382" s="22"/>
      <c r="J1382" s="22">
        <v>3</v>
      </c>
      <c r="K1382" t="s">
        <v>622</v>
      </c>
      <c r="L1382" t="s">
        <v>40</v>
      </c>
      <c r="M1382">
        <v>4.46641399355788E-2</v>
      </c>
      <c r="N1382" t="s">
        <v>2715</v>
      </c>
    </row>
    <row r="1383" spans="1:14">
      <c r="A1383" t="s">
        <v>3345</v>
      </c>
      <c r="B1383" t="s">
        <v>856</v>
      </c>
      <c r="C1383" t="s">
        <v>547</v>
      </c>
      <c r="D1383" s="1">
        <v>719.98737264911995</v>
      </c>
      <c r="E1383">
        <v>3.5</v>
      </c>
      <c r="F1383" s="22"/>
      <c r="G1383" s="22">
        <v>25.901635175999999</v>
      </c>
      <c r="H1383" s="22"/>
      <c r="I1383" s="22"/>
      <c r="J1383" s="22">
        <v>3</v>
      </c>
      <c r="K1383" t="s">
        <v>622</v>
      </c>
      <c r="N1383" t="s">
        <v>2715</v>
      </c>
    </row>
    <row r="1384" spans="1:14">
      <c r="A1384" t="s">
        <v>3345</v>
      </c>
      <c r="B1384" t="s">
        <v>856</v>
      </c>
      <c r="C1384" t="s">
        <v>549</v>
      </c>
      <c r="D1384" s="1">
        <v>720.07123936128005</v>
      </c>
      <c r="E1384">
        <v>3.5</v>
      </c>
      <c r="F1384" s="22"/>
      <c r="G1384" s="22"/>
      <c r="H1384" s="22">
        <v>25.901635175999999</v>
      </c>
      <c r="I1384" s="22"/>
      <c r="J1384" s="22">
        <v>3</v>
      </c>
      <c r="K1384" t="s">
        <v>622</v>
      </c>
      <c r="N1384" t="s">
        <v>2715</v>
      </c>
    </row>
    <row r="1385" spans="1:14">
      <c r="A1385" t="s">
        <v>3345</v>
      </c>
      <c r="B1385" t="s">
        <v>858</v>
      </c>
      <c r="C1385" t="s">
        <v>3332</v>
      </c>
      <c r="D1385" s="1">
        <v>1794.97708753488</v>
      </c>
      <c r="E1385">
        <v>4.5</v>
      </c>
      <c r="F1385" s="22"/>
      <c r="G1385" s="22"/>
      <c r="H1385" s="22"/>
      <c r="I1385" s="22">
        <v>52.979210399999999</v>
      </c>
      <c r="J1385" s="22">
        <v>3</v>
      </c>
      <c r="K1385" t="s">
        <v>622</v>
      </c>
      <c r="N1385" t="s">
        <v>2715</v>
      </c>
    </row>
    <row r="1386" spans="1:14">
      <c r="A1386" t="s">
        <v>3345</v>
      </c>
      <c r="B1386" t="s">
        <v>858</v>
      </c>
      <c r="C1386" t="s">
        <v>542</v>
      </c>
      <c r="D1386" s="1">
        <v>170.07690049487999</v>
      </c>
      <c r="E1386">
        <v>4.5</v>
      </c>
      <c r="F1386" s="22">
        <v>35.250378527999999</v>
      </c>
      <c r="G1386" s="22"/>
      <c r="H1386" s="22"/>
      <c r="I1386" s="22"/>
      <c r="J1386" s="22">
        <v>3</v>
      </c>
      <c r="K1386" t="s">
        <v>622</v>
      </c>
      <c r="L1386" t="s">
        <v>40</v>
      </c>
      <c r="M1386">
        <v>4.46641399355788E-2</v>
      </c>
      <c r="N1386" t="s">
        <v>2715</v>
      </c>
    </row>
    <row r="1387" spans="1:14">
      <c r="A1387" t="s">
        <v>3345</v>
      </c>
      <c r="B1387" t="s">
        <v>858</v>
      </c>
      <c r="C1387" t="s">
        <v>547</v>
      </c>
      <c r="D1387" s="1">
        <v>1420.2678000148801</v>
      </c>
      <c r="E1387">
        <v>4.5</v>
      </c>
      <c r="F1387" s="22"/>
      <c r="G1387" s="22">
        <v>52.979210399999999</v>
      </c>
      <c r="H1387" s="22"/>
      <c r="I1387" s="22"/>
      <c r="J1387" s="22">
        <v>3</v>
      </c>
      <c r="K1387" t="s">
        <v>622</v>
      </c>
      <c r="N1387" t="s">
        <v>2715</v>
      </c>
    </row>
    <row r="1388" spans="1:14">
      <c r="A1388" t="s">
        <v>3345</v>
      </c>
      <c r="B1388" t="s">
        <v>858</v>
      </c>
      <c r="C1388" t="s">
        <v>549</v>
      </c>
      <c r="D1388" s="1">
        <v>1794.4463311996799</v>
      </c>
      <c r="E1388">
        <v>4.5</v>
      </c>
      <c r="F1388" s="22"/>
      <c r="G1388" s="22"/>
      <c r="H1388" s="22">
        <v>52.979210399999999</v>
      </c>
      <c r="I1388" s="22"/>
      <c r="J1388" s="22">
        <v>3</v>
      </c>
      <c r="K1388" t="s">
        <v>622</v>
      </c>
      <c r="N1388" t="s">
        <v>2715</v>
      </c>
    </row>
    <row r="1389" spans="1:14">
      <c r="A1389" t="s">
        <v>3345</v>
      </c>
      <c r="B1389" t="s">
        <v>861</v>
      </c>
      <c r="C1389" t="s">
        <v>3332</v>
      </c>
      <c r="D1389" s="1">
        <v>1274.64823139544</v>
      </c>
      <c r="E1389">
        <v>5.5</v>
      </c>
      <c r="F1389" s="22"/>
      <c r="G1389" s="22"/>
      <c r="H1389" s="22"/>
      <c r="I1389" s="22">
        <v>104.45238888</v>
      </c>
      <c r="J1389" s="22">
        <v>3</v>
      </c>
      <c r="K1389" t="s">
        <v>622</v>
      </c>
      <c r="N1389" t="s">
        <v>2715</v>
      </c>
    </row>
    <row r="1390" spans="1:14">
      <c r="A1390" t="s">
        <v>3345</v>
      </c>
      <c r="B1390" t="s">
        <v>861</v>
      </c>
      <c r="C1390" t="s">
        <v>542</v>
      </c>
      <c r="D1390" s="1">
        <v>6.5709576626399997</v>
      </c>
      <c r="E1390">
        <v>5.5</v>
      </c>
      <c r="F1390" s="22">
        <v>3.0731163671999999</v>
      </c>
      <c r="G1390" s="22"/>
      <c r="H1390" s="22"/>
      <c r="I1390" s="22"/>
      <c r="J1390" s="22">
        <v>3</v>
      </c>
      <c r="K1390" t="s">
        <v>622</v>
      </c>
      <c r="L1390" t="s">
        <v>40</v>
      </c>
      <c r="M1390">
        <v>4.46641399355788E-2</v>
      </c>
      <c r="N1390" t="s">
        <v>2715</v>
      </c>
    </row>
    <row r="1391" spans="1:14">
      <c r="A1391" t="s">
        <v>3345</v>
      </c>
      <c r="B1391" t="s">
        <v>861</v>
      </c>
      <c r="C1391" t="s">
        <v>547</v>
      </c>
      <c r="D1391" s="1">
        <v>1164.08374560024</v>
      </c>
      <c r="E1391">
        <v>5.5</v>
      </c>
      <c r="F1391" s="22"/>
      <c r="G1391" s="22">
        <v>104.45238888</v>
      </c>
      <c r="H1391" s="22"/>
      <c r="I1391" s="22"/>
      <c r="J1391" s="22">
        <v>3</v>
      </c>
      <c r="K1391" t="s">
        <v>622</v>
      </c>
      <c r="N1391" t="s">
        <v>2715</v>
      </c>
    </row>
    <row r="1392" spans="1:14">
      <c r="A1392" t="s">
        <v>3345</v>
      </c>
      <c r="B1392" t="s">
        <v>861</v>
      </c>
      <c r="C1392" t="s">
        <v>549</v>
      </c>
      <c r="D1392" s="1">
        <v>1274.64823139544</v>
      </c>
      <c r="E1392">
        <v>5.5</v>
      </c>
      <c r="F1392" s="22"/>
      <c r="G1392" s="22"/>
      <c r="H1392" s="22">
        <v>104.45238888</v>
      </c>
      <c r="I1392" s="22"/>
      <c r="J1392" s="22">
        <v>3</v>
      </c>
      <c r="K1392" t="s">
        <v>622</v>
      </c>
      <c r="N1392" t="s">
        <v>2715</v>
      </c>
    </row>
    <row r="1393" spans="1:14">
      <c r="A1393" t="s">
        <v>3345</v>
      </c>
      <c r="B1393" t="s">
        <v>869</v>
      </c>
      <c r="C1393" t="s">
        <v>3332</v>
      </c>
      <c r="D1393" s="1">
        <v>614.32907442444002</v>
      </c>
      <c r="E1393">
        <v>12.5</v>
      </c>
      <c r="F1393" s="22"/>
      <c r="G1393" s="22"/>
      <c r="H1393" s="22"/>
      <c r="I1393" s="22">
        <v>35.103012047999997</v>
      </c>
      <c r="J1393" s="22">
        <v>3</v>
      </c>
      <c r="K1393" t="s">
        <v>622</v>
      </c>
      <c r="N1393" t="s">
        <v>2715</v>
      </c>
    </row>
    <row r="1394" spans="1:14">
      <c r="A1394" t="s">
        <v>3345</v>
      </c>
      <c r="B1394" t="s">
        <v>869</v>
      </c>
      <c r="C1394" t="s">
        <v>547</v>
      </c>
      <c r="D1394" s="1">
        <v>604.67721393564</v>
      </c>
      <c r="E1394">
        <v>12.5</v>
      </c>
      <c r="F1394" s="22"/>
      <c r="G1394" s="22">
        <v>35.103012047999997</v>
      </c>
      <c r="H1394" s="22"/>
      <c r="I1394" s="22"/>
      <c r="J1394" s="22">
        <v>3</v>
      </c>
      <c r="K1394" t="s">
        <v>622</v>
      </c>
      <c r="N1394" t="s">
        <v>2715</v>
      </c>
    </row>
    <row r="1395" spans="1:14">
      <c r="A1395" t="s">
        <v>3345</v>
      </c>
      <c r="B1395" t="s">
        <v>869</v>
      </c>
      <c r="C1395" t="s">
        <v>549</v>
      </c>
      <c r="D1395" s="1">
        <v>614.32907442444002</v>
      </c>
      <c r="E1395">
        <v>12.5</v>
      </c>
      <c r="F1395" s="22"/>
      <c r="G1395" s="22"/>
      <c r="H1395" s="22">
        <v>35.103012047999997</v>
      </c>
      <c r="I1395" s="22"/>
      <c r="J1395" s="22">
        <v>3</v>
      </c>
      <c r="K1395" t="s">
        <v>622</v>
      </c>
      <c r="N1395" t="s">
        <v>2715</v>
      </c>
    </row>
    <row r="1396" spans="1:14">
      <c r="A1396" t="s">
        <v>3345</v>
      </c>
      <c r="B1396" t="s">
        <v>871</v>
      </c>
      <c r="C1396" t="s">
        <v>3332</v>
      </c>
      <c r="D1396" s="1">
        <v>558.09106964160003</v>
      </c>
      <c r="E1396">
        <v>13.5</v>
      </c>
      <c r="F1396" s="22"/>
      <c r="G1396" s="22"/>
      <c r="H1396" s="22"/>
      <c r="I1396" s="22">
        <v>31.929255791999999</v>
      </c>
      <c r="J1396" s="22">
        <v>3</v>
      </c>
      <c r="K1396" t="s">
        <v>622</v>
      </c>
      <c r="N1396" t="s">
        <v>2715</v>
      </c>
    </row>
    <row r="1397" spans="1:14">
      <c r="A1397" t="s">
        <v>3345</v>
      </c>
      <c r="B1397" t="s">
        <v>871</v>
      </c>
      <c r="C1397" t="s">
        <v>547</v>
      </c>
      <c r="D1397" s="1">
        <v>536.80090503359997</v>
      </c>
      <c r="E1397">
        <v>13.5</v>
      </c>
      <c r="F1397" s="22"/>
      <c r="G1397" s="22">
        <v>31.929255791999999</v>
      </c>
      <c r="H1397" s="22"/>
      <c r="I1397" s="22"/>
      <c r="J1397" s="22">
        <v>3</v>
      </c>
      <c r="K1397" t="s">
        <v>622</v>
      </c>
      <c r="N1397" t="s">
        <v>2715</v>
      </c>
    </row>
    <row r="1398" spans="1:14">
      <c r="A1398" t="s">
        <v>3345</v>
      </c>
      <c r="B1398" t="s">
        <v>871</v>
      </c>
      <c r="C1398" t="s">
        <v>549</v>
      </c>
      <c r="D1398" s="1">
        <v>558.09106964160003</v>
      </c>
      <c r="E1398">
        <v>13.5</v>
      </c>
      <c r="F1398" s="22"/>
      <c r="G1398" s="22"/>
      <c r="H1398" s="22">
        <v>31.929255791999999</v>
      </c>
      <c r="I1398" s="22"/>
      <c r="J1398" s="22">
        <v>3</v>
      </c>
      <c r="K1398" t="s">
        <v>622</v>
      </c>
      <c r="N1398" t="s">
        <v>2715</v>
      </c>
    </row>
    <row r="1399" spans="1:14">
      <c r="A1399" t="s">
        <v>3345</v>
      </c>
      <c r="B1399" t="s">
        <v>874</v>
      </c>
      <c r="C1399" t="s">
        <v>3332</v>
      </c>
      <c r="D1399" s="1">
        <v>3530.1477163512</v>
      </c>
      <c r="E1399">
        <v>16</v>
      </c>
      <c r="F1399" s="22"/>
      <c r="G1399" s="22"/>
      <c r="H1399" s="22"/>
      <c r="I1399" s="22">
        <v>155.52182615999999</v>
      </c>
      <c r="J1399" s="22">
        <v>3</v>
      </c>
      <c r="K1399" t="s">
        <v>622</v>
      </c>
      <c r="N1399" t="s">
        <v>2715</v>
      </c>
    </row>
    <row r="1400" spans="1:14">
      <c r="A1400" t="s">
        <v>3345</v>
      </c>
      <c r="B1400" t="s">
        <v>874</v>
      </c>
      <c r="C1400" t="s">
        <v>542</v>
      </c>
      <c r="D1400" s="1">
        <v>80.853501340799994</v>
      </c>
      <c r="E1400">
        <v>16</v>
      </c>
      <c r="F1400" s="22">
        <v>18.702279600000001</v>
      </c>
      <c r="G1400" s="22"/>
      <c r="H1400" s="22"/>
      <c r="I1400" s="22"/>
      <c r="J1400" s="22">
        <v>3</v>
      </c>
      <c r="K1400" t="s">
        <v>622</v>
      </c>
      <c r="L1400" t="s">
        <v>40</v>
      </c>
      <c r="M1400">
        <v>4.46641399355788E-2</v>
      </c>
      <c r="N1400" t="s">
        <v>2715</v>
      </c>
    </row>
    <row r="1401" spans="1:14">
      <c r="A1401" t="s">
        <v>3345</v>
      </c>
      <c r="B1401" t="s">
        <v>874</v>
      </c>
      <c r="C1401" t="s">
        <v>547</v>
      </c>
      <c r="D1401" s="1">
        <v>3008.4793777728</v>
      </c>
      <c r="E1401">
        <v>16</v>
      </c>
      <c r="F1401" s="22"/>
      <c r="G1401" s="22">
        <v>155.52182615999999</v>
      </c>
      <c r="H1401" s="22"/>
      <c r="I1401" s="22"/>
      <c r="J1401" s="22">
        <v>3</v>
      </c>
      <c r="K1401" t="s">
        <v>622</v>
      </c>
      <c r="N1401" t="s">
        <v>2715</v>
      </c>
    </row>
    <row r="1402" spans="1:14">
      <c r="A1402" t="s">
        <v>3345</v>
      </c>
      <c r="B1402" t="s">
        <v>874</v>
      </c>
      <c r="C1402" t="s">
        <v>549</v>
      </c>
      <c r="D1402" s="1">
        <v>3530.1477163512</v>
      </c>
      <c r="E1402">
        <v>16</v>
      </c>
      <c r="F1402" s="22"/>
      <c r="G1402" s="22"/>
      <c r="H1402" s="22">
        <v>155.52182615999999</v>
      </c>
      <c r="I1402" s="22"/>
      <c r="J1402" s="22">
        <v>3</v>
      </c>
      <c r="K1402" t="s">
        <v>622</v>
      </c>
      <c r="N1402" t="s">
        <v>2715</v>
      </c>
    </row>
    <row r="1403" spans="1:14">
      <c r="A1403" t="s">
        <v>2760</v>
      </c>
      <c r="B1403" t="s">
        <v>1132</v>
      </c>
      <c r="C1403" t="s">
        <v>3332</v>
      </c>
      <c r="D1403" s="1">
        <v>837.60325396388896</v>
      </c>
      <c r="E1403">
        <v>1.5</v>
      </c>
      <c r="F1403" s="22"/>
      <c r="G1403" s="22"/>
      <c r="H1403" s="22"/>
      <c r="I1403" s="22">
        <v>45.123872400000003</v>
      </c>
      <c r="J1403" s="22">
        <v>3</v>
      </c>
      <c r="K1403" t="s">
        <v>685</v>
      </c>
      <c r="N1403" t="s">
        <v>2760</v>
      </c>
    </row>
    <row r="1404" spans="1:14">
      <c r="A1404" t="s">
        <v>2760</v>
      </c>
      <c r="B1404" t="s">
        <v>1132</v>
      </c>
      <c r="C1404" t="s">
        <v>542</v>
      </c>
      <c r="D1404" s="1">
        <v>585.95277621599996</v>
      </c>
      <c r="E1404">
        <v>1.5</v>
      </c>
      <c r="F1404" s="22">
        <v>45.123872400000003</v>
      </c>
      <c r="G1404" s="22"/>
      <c r="H1404" s="22"/>
      <c r="I1404" s="22"/>
      <c r="J1404" s="22">
        <v>3</v>
      </c>
      <c r="K1404" t="s">
        <v>685</v>
      </c>
      <c r="L1404" t="s">
        <v>40</v>
      </c>
      <c r="M1404">
        <v>0.16519192389728601</v>
      </c>
      <c r="N1404" t="s">
        <v>2760</v>
      </c>
    </row>
    <row r="1405" spans="1:14">
      <c r="A1405" t="s">
        <v>2760</v>
      </c>
      <c r="B1405" t="s">
        <v>1132</v>
      </c>
      <c r="C1405" t="s">
        <v>547</v>
      </c>
      <c r="D1405" s="1">
        <v>837.54454726500001</v>
      </c>
      <c r="E1405">
        <v>1.5</v>
      </c>
      <c r="F1405" s="22"/>
      <c r="G1405" s="22">
        <v>45.123872400000003</v>
      </c>
      <c r="H1405" s="22"/>
      <c r="I1405" s="22"/>
      <c r="J1405" s="22">
        <v>3</v>
      </c>
      <c r="K1405" t="s">
        <v>685</v>
      </c>
      <c r="N1405" t="s">
        <v>2760</v>
      </c>
    </row>
    <row r="1406" spans="1:14">
      <c r="A1406" t="s">
        <v>2760</v>
      </c>
      <c r="B1406" t="s">
        <v>1132</v>
      </c>
      <c r="C1406" t="s">
        <v>549</v>
      </c>
      <c r="D1406" s="1">
        <v>837.60325396388896</v>
      </c>
      <c r="E1406">
        <v>1.5</v>
      </c>
      <c r="F1406" s="22"/>
      <c r="G1406" s="22"/>
      <c r="H1406" s="22">
        <v>45.123872400000003</v>
      </c>
      <c r="I1406" s="22"/>
      <c r="J1406" s="22">
        <v>3</v>
      </c>
      <c r="K1406" t="s">
        <v>685</v>
      </c>
      <c r="N1406" t="s">
        <v>2760</v>
      </c>
    </row>
    <row r="1407" spans="1:14">
      <c r="A1407" t="s">
        <v>2760</v>
      </c>
      <c r="B1407" t="s">
        <v>1139</v>
      </c>
      <c r="C1407" t="s">
        <v>3332</v>
      </c>
      <c r="D1407" s="1">
        <v>7219.7411719199999</v>
      </c>
      <c r="E1407">
        <v>2.5</v>
      </c>
      <c r="F1407" s="22"/>
      <c r="G1407" s="22"/>
      <c r="H1407" s="22"/>
      <c r="I1407" s="22">
        <v>455.23318080000001</v>
      </c>
      <c r="J1407" s="22">
        <v>3</v>
      </c>
      <c r="K1407" t="s">
        <v>685</v>
      </c>
      <c r="N1407" t="s">
        <v>2760</v>
      </c>
    </row>
    <row r="1408" spans="1:14">
      <c r="A1408" t="s">
        <v>2760</v>
      </c>
      <c r="B1408" t="s">
        <v>1139</v>
      </c>
      <c r="C1408" t="s">
        <v>542</v>
      </c>
      <c r="D1408" s="1">
        <v>5906.6341300800004</v>
      </c>
      <c r="E1408">
        <v>2.5</v>
      </c>
      <c r="F1408" s="22">
        <v>455.23318080000001</v>
      </c>
      <c r="G1408" s="22"/>
      <c r="H1408" s="22"/>
      <c r="I1408" s="22"/>
      <c r="J1408" s="22">
        <v>3</v>
      </c>
      <c r="K1408" t="s">
        <v>685</v>
      </c>
      <c r="L1408" t="s">
        <v>40</v>
      </c>
      <c r="M1408">
        <v>0.16519192389728601</v>
      </c>
      <c r="N1408" t="s">
        <v>2760</v>
      </c>
    </row>
    <row r="1409" spans="1:14">
      <c r="A1409" t="s">
        <v>2760</v>
      </c>
      <c r="B1409" t="s">
        <v>1139</v>
      </c>
      <c r="C1409" t="s">
        <v>547</v>
      </c>
      <c r="D1409" s="1">
        <v>7166.0233423343998</v>
      </c>
      <c r="E1409">
        <v>2.5</v>
      </c>
      <c r="F1409" s="22"/>
      <c r="G1409" s="22">
        <v>455.23318080000001</v>
      </c>
      <c r="H1409" s="22"/>
      <c r="I1409" s="22"/>
      <c r="J1409" s="22">
        <v>3</v>
      </c>
      <c r="K1409" t="s">
        <v>685</v>
      </c>
      <c r="N1409" t="s">
        <v>2760</v>
      </c>
    </row>
    <row r="1410" spans="1:14">
      <c r="A1410" t="s">
        <v>2760</v>
      </c>
      <c r="B1410" t="s">
        <v>1139</v>
      </c>
      <c r="C1410" t="s">
        <v>549</v>
      </c>
      <c r="D1410" s="1">
        <v>7217.6103581232001</v>
      </c>
      <c r="E1410">
        <v>2.5</v>
      </c>
      <c r="F1410" s="22"/>
      <c r="G1410" s="22"/>
      <c r="H1410" s="22">
        <v>455.23318080000001</v>
      </c>
      <c r="I1410" s="22"/>
      <c r="J1410" s="22">
        <v>3</v>
      </c>
      <c r="K1410" t="s">
        <v>685</v>
      </c>
      <c r="N1410" t="s">
        <v>2760</v>
      </c>
    </row>
    <row r="1411" spans="1:14">
      <c r="A1411" t="s">
        <v>2760</v>
      </c>
      <c r="B1411" t="s">
        <v>1148</v>
      </c>
      <c r="C1411" t="s">
        <v>3332</v>
      </c>
      <c r="D1411" s="1">
        <v>58994.710603439999</v>
      </c>
      <c r="E1411">
        <v>3.5</v>
      </c>
      <c r="F1411" s="22"/>
      <c r="G1411" s="22"/>
      <c r="H1411" s="22"/>
      <c r="I1411" s="22">
        <v>1450.7568672</v>
      </c>
      <c r="J1411" s="22">
        <v>3</v>
      </c>
      <c r="K1411" t="s">
        <v>685</v>
      </c>
      <c r="N1411" t="s">
        <v>2760</v>
      </c>
    </row>
    <row r="1412" spans="1:14">
      <c r="A1412" t="s">
        <v>2760</v>
      </c>
      <c r="B1412" t="s">
        <v>1148</v>
      </c>
      <c r="C1412" t="s">
        <v>542</v>
      </c>
      <c r="D1412" s="1">
        <v>7422.4489084799998</v>
      </c>
      <c r="E1412">
        <v>3.5</v>
      </c>
      <c r="F1412" s="22">
        <v>898.07642399999997</v>
      </c>
      <c r="G1412" s="22"/>
      <c r="H1412" s="22"/>
      <c r="I1412" s="22"/>
      <c r="J1412" s="22">
        <v>3</v>
      </c>
      <c r="K1412" t="s">
        <v>685</v>
      </c>
      <c r="L1412" t="s">
        <v>40</v>
      </c>
      <c r="M1412">
        <v>0.16519192389728601</v>
      </c>
      <c r="N1412" t="s">
        <v>2760</v>
      </c>
    </row>
    <row r="1413" spans="1:14">
      <c r="A1413" t="s">
        <v>2760</v>
      </c>
      <c r="B1413" t="s">
        <v>1148</v>
      </c>
      <c r="C1413" t="s">
        <v>547</v>
      </c>
      <c r="D1413" s="1">
        <v>40636.251922559997</v>
      </c>
      <c r="E1413">
        <v>3.5</v>
      </c>
      <c r="F1413" s="22"/>
      <c r="G1413" s="22">
        <v>1450.7568672</v>
      </c>
      <c r="H1413" s="22"/>
      <c r="I1413" s="22"/>
      <c r="J1413" s="22">
        <v>3</v>
      </c>
      <c r="K1413" t="s">
        <v>685</v>
      </c>
      <c r="N1413" t="s">
        <v>2760</v>
      </c>
    </row>
    <row r="1414" spans="1:14">
      <c r="A1414" t="s">
        <v>2760</v>
      </c>
      <c r="B1414" t="s">
        <v>1148</v>
      </c>
      <c r="C1414" t="s">
        <v>549</v>
      </c>
      <c r="D1414" s="1">
        <v>58900.180828080003</v>
      </c>
      <c r="E1414">
        <v>3.5</v>
      </c>
      <c r="F1414" s="22"/>
      <c r="G1414" s="22"/>
      <c r="H1414" s="22">
        <v>1450.7568672</v>
      </c>
      <c r="I1414" s="22"/>
      <c r="J1414" s="22">
        <v>3</v>
      </c>
      <c r="K1414" t="s">
        <v>685</v>
      </c>
      <c r="N1414" t="s">
        <v>2760</v>
      </c>
    </row>
    <row r="1415" spans="1:14">
      <c r="A1415" t="s">
        <v>2760</v>
      </c>
      <c r="B1415" t="s">
        <v>1155</v>
      </c>
      <c r="C1415" t="s">
        <v>3332</v>
      </c>
      <c r="D1415" s="1">
        <v>34030.296699120001</v>
      </c>
      <c r="E1415">
        <v>4.5</v>
      </c>
      <c r="F1415" s="22"/>
      <c r="G1415" s="22"/>
      <c r="H1415" s="22"/>
      <c r="I1415" s="22">
        <v>799.46786399999996</v>
      </c>
      <c r="J1415" s="22">
        <v>3</v>
      </c>
      <c r="K1415" t="s">
        <v>685</v>
      </c>
      <c r="N1415" t="s">
        <v>2760</v>
      </c>
    </row>
    <row r="1416" spans="1:14">
      <c r="A1416" t="s">
        <v>2760</v>
      </c>
      <c r="B1416" t="s">
        <v>1155</v>
      </c>
      <c r="C1416" t="s">
        <v>542</v>
      </c>
      <c r="D1416" s="1">
        <v>2553.4272132000001</v>
      </c>
      <c r="E1416">
        <v>4.5</v>
      </c>
      <c r="F1416" s="22">
        <v>266.82609695999997</v>
      </c>
      <c r="G1416" s="22"/>
      <c r="H1416" s="22"/>
      <c r="I1416" s="22"/>
      <c r="J1416" s="22">
        <v>3</v>
      </c>
      <c r="K1416" t="s">
        <v>685</v>
      </c>
      <c r="L1416" t="s">
        <v>40</v>
      </c>
      <c r="M1416">
        <v>0.16519192389728601</v>
      </c>
      <c r="N1416" t="s">
        <v>2760</v>
      </c>
    </row>
    <row r="1417" spans="1:14">
      <c r="A1417" t="s">
        <v>2760</v>
      </c>
      <c r="B1417" t="s">
        <v>1155</v>
      </c>
      <c r="C1417" t="s">
        <v>547</v>
      </c>
      <c r="D1417" s="1">
        <v>22665.402239520001</v>
      </c>
      <c r="E1417">
        <v>4.5</v>
      </c>
      <c r="F1417" s="22"/>
      <c r="G1417" s="22">
        <v>799.46786399999996</v>
      </c>
      <c r="H1417" s="22"/>
      <c r="I1417" s="22"/>
      <c r="J1417" s="22">
        <v>3</v>
      </c>
      <c r="K1417" t="s">
        <v>685</v>
      </c>
      <c r="N1417" t="s">
        <v>2760</v>
      </c>
    </row>
    <row r="1418" spans="1:14">
      <c r="A1418" t="s">
        <v>2760</v>
      </c>
      <c r="B1418" t="s">
        <v>1155</v>
      </c>
      <c r="C1418" t="s">
        <v>549</v>
      </c>
      <c r="D1418" s="1">
        <v>33871.698150240001</v>
      </c>
      <c r="E1418">
        <v>4.5</v>
      </c>
      <c r="F1418" s="22"/>
      <c r="G1418" s="22"/>
      <c r="H1418" s="22">
        <v>799.46786399999996</v>
      </c>
      <c r="I1418" s="22"/>
      <c r="J1418" s="22">
        <v>3</v>
      </c>
      <c r="K1418" t="s">
        <v>685</v>
      </c>
      <c r="N1418" t="s">
        <v>2760</v>
      </c>
    </row>
    <row r="1419" spans="1:14">
      <c r="A1419" t="s">
        <v>2760</v>
      </c>
      <c r="B1419" t="s">
        <v>1164</v>
      </c>
      <c r="C1419" t="s">
        <v>3332</v>
      </c>
      <c r="D1419" s="1">
        <v>24825.968955600001</v>
      </c>
      <c r="E1419">
        <v>5.5</v>
      </c>
      <c r="F1419" s="22"/>
      <c r="G1419" s="22"/>
      <c r="H1419" s="22"/>
      <c r="I1419" s="22">
        <v>727.03635359999998</v>
      </c>
      <c r="J1419" s="22">
        <v>3</v>
      </c>
      <c r="K1419" t="s">
        <v>685</v>
      </c>
      <c r="N1419" t="s">
        <v>2760</v>
      </c>
    </row>
    <row r="1420" spans="1:14">
      <c r="A1420" t="s">
        <v>2760</v>
      </c>
      <c r="B1420" t="s">
        <v>1164</v>
      </c>
      <c r="C1420" t="s">
        <v>542</v>
      </c>
      <c r="D1420" s="1">
        <v>2498.4765098399998</v>
      </c>
      <c r="E1420">
        <v>5.5</v>
      </c>
      <c r="F1420" s="22">
        <v>361.49845343999999</v>
      </c>
      <c r="G1420" s="22"/>
      <c r="H1420" s="22"/>
      <c r="I1420" s="22"/>
      <c r="J1420" s="22">
        <v>3</v>
      </c>
      <c r="K1420" t="s">
        <v>685</v>
      </c>
      <c r="L1420" t="s">
        <v>40</v>
      </c>
      <c r="M1420">
        <v>0.16519192389728601</v>
      </c>
      <c r="N1420" t="s">
        <v>2760</v>
      </c>
    </row>
    <row r="1421" spans="1:14">
      <c r="A1421" t="s">
        <v>2760</v>
      </c>
      <c r="B1421" t="s">
        <v>1164</v>
      </c>
      <c r="C1421" t="s">
        <v>547</v>
      </c>
      <c r="D1421" s="1">
        <v>12661.56209424</v>
      </c>
      <c r="E1421">
        <v>5.5</v>
      </c>
      <c r="F1421" s="22"/>
      <c r="G1421" s="22">
        <v>493.0687992</v>
      </c>
      <c r="H1421" s="22"/>
      <c r="I1421" s="22"/>
      <c r="J1421" s="22">
        <v>3</v>
      </c>
      <c r="K1421" t="s">
        <v>685</v>
      </c>
      <c r="N1421" t="s">
        <v>2760</v>
      </c>
    </row>
    <row r="1422" spans="1:14">
      <c r="A1422" t="s">
        <v>2760</v>
      </c>
      <c r="B1422" t="s">
        <v>1164</v>
      </c>
      <c r="C1422" t="s">
        <v>549</v>
      </c>
      <c r="D1422" s="1">
        <v>24644.276523119999</v>
      </c>
      <c r="E1422">
        <v>5.5</v>
      </c>
      <c r="F1422" s="22"/>
      <c r="G1422" s="22"/>
      <c r="H1422" s="22">
        <v>727.03635359999998</v>
      </c>
      <c r="I1422" s="22"/>
      <c r="J1422" s="22">
        <v>3</v>
      </c>
      <c r="K1422" t="s">
        <v>685</v>
      </c>
      <c r="N1422" t="s">
        <v>2760</v>
      </c>
    </row>
    <row r="1423" spans="1:14">
      <c r="A1423" t="s">
        <v>2760</v>
      </c>
      <c r="B1423" t="s">
        <v>1172</v>
      </c>
      <c r="C1423" t="s">
        <v>3332</v>
      </c>
      <c r="D1423" s="1">
        <v>39337.593265415999</v>
      </c>
      <c r="E1423">
        <v>6.5</v>
      </c>
      <c r="F1423" s="22"/>
      <c r="G1423" s="22"/>
      <c r="H1423" s="22"/>
      <c r="I1423" s="22">
        <v>1085.3788056000001</v>
      </c>
      <c r="J1423" s="22">
        <v>3</v>
      </c>
      <c r="K1423" t="s">
        <v>685</v>
      </c>
      <c r="N1423" t="s">
        <v>2760</v>
      </c>
    </row>
    <row r="1424" spans="1:14">
      <c r="A1424" t="s">
        <v>2760</v>
      </c>
      <c r="B1424" t="s">
        <v>1172</v>
      </c>
      <c r="C1424" t="s">
        <v>542</v>
      </c>
      <c r="D1424" s="1">
        <v>381.869116776</v>
      </c>
      <c r="E1424">
        <v>6.5</v>
      </c>
      <c r="F1424" s="22">
        <v>68.793468720000007</v>
      </c>
      <c r="G1424" s="22"/>
      <c r="H1424" s="22"/>
      <c r="I1424" s="22"/>
      <c r="J1424" s="22">
        <v>3</v>
      </c>
      <c r="K1424" t="s">
        <v>685</v>
      </c>
      <c r="L1424" t="s">
        <v>40</v>
      </c>
      <c r="M1424">
        <v>0.16519192389728601</v>
      </c>
      <c r="N1424" t="s">
        <v>2760</v>
      </c>
    </row>
    <row r="1425" spans="1:14">
      <c r="A1425" t="s">
        <v>2760</v>
      </c>
      <c r="B1425" t="s">
        <v>1172</v>
      </c>
      <c r="C1425" t="s">
        <v>547</v>
      </c>
      <c r="D1425" s="1">
        <v>20618.806811015998</v>
      </c>
      <c r="E1425">
        <v>6.5</v>
      </c>
      <c r="F1425" s="22"/>
      <c r="G1425" s="22">
        <v>1085.3788056000001</v>
      </c>
      <c r="H1425" s="22"/>
      <c r="I1425" s="22"/>
      <c r="J1425" s="22">
        <v>3</v>
      </c>
      <c r="K1425" t="s">
        <v>685</v>
      </c>
      <c r="N1425" t="s">
        <v>2760</v>
      </c>
    </row>
    <row r="1426" spans="1:14">
      <c r="A1426" t="s">
        <v>2760</v>
      </c>
      <c r="B1426" t="s">
        <v>1172</v>
      </c>
      <c r="C1426" t="s">
        <v>549</v>
      </c>
      <c r="D1426" s="1">
        <v>38912.399711015998</v>
      </c>
      <c r="E1426">
        <v>6.5</v>
      </c>
      <c r="F1426" s="22"/>
      <c r="G1426" s="22"/>
      <c r="H1426" s="22">
        <v>1085.3788056000001</v>
      </c>
      <c r="I1426" s="22"/>
      <c r="J1426" s="22">
        <v>3</v>
      </c>
      <c r="K1426" t="s">
        <v>685</v>
      </c>
      <c r="N1426" t="s">
        <v>2760</v>
      </c>
    </row>
    <row r="1427" spans="1:14">
      <c r="A1427" t="s">
        <v>2760</v>
      </c>
      <c r="B1427" t="s">
        <v>1181</v>
      </c>
      <c r="C1427" t="s">
        <v>3332</v>
      </c>
      <c r="D1427" s="1">
        <v>82351.614307655997</v>
      </c>
      <c r="E1427">
        <v>7.5</v>
      </c>
      <c r="F1427" s="22"/>
      <c r="G1427" s="22"/>
      <c r="H1427" s="22"/>
      <c r="I1427" s="22">
        <v>2539.7039688</v>
      </c>
      <c r="J1427" s="22">
        <v>3</v>
      </c>
      <c r="K1427" t="s">
        <v>685</v>
      </c>
      <c r="N1427" t="s">
        <v>2760</v>
      </c>
    </row>
    <row r="1428" spans="1:14">
      <c r="A1428" t="s">
        <v>2760</v>
      </c>
      <c r="B1428" t="s">
        <v>1181</v>
      </c>
      <c r="C1428" t="s">
        <v>542</v>
      </c>
      <c r="D1428" s="1">
        <v>376.566975576</v>
      </c>
      <c r="E1428">
        <v>7.5</v>
      </c>
      <c r="F1428" s="22">
        <v>89.845812240000001</v>
      </c>
      <c r="G1428" s="22"/>
      <c r="H1428" s="22"/>
      <c r="I1428" s="22"/>
      <c r="J1428" s="22">
        <v>3</v>
      </c>
      <c r="K1428" t="s">
        <v>685</v>
      </c>
      <c r="L1428" t="s">
        <v>40</v>
      </c>
      <c r="M1428">
        <v>0.16519192389728601</v>
      </c>
      <c r="N1428" t="s">
        <v>2760</v>
      </c>
    </row>
    <row r="1429" spans="1:14">
      <c r="A1429" t="s">
        <v>2760</v>
      </c>
      <c r="B1429" t="s">
        <v>1181</v>
      </c>
      <c r="C1429" t="s">
        <v>547</v>
      </c>
      <c r="D1429" s="1">
        <v>42410.311656455997</v>
      </c>
      <c r="E1429">
        <v>7.5</v>
      </c>
      <c r="F1429" s="22"/>
      <c r="G1429" s="22">
        <v>2539.7039688</v>
      </c>
      <c r="H1429" s="22"/>
      <c r="I1429" s="22"/>
      <c r="J1429" s="22">
        <v>3</v>
      </c>
      <c r="K1429" t="s">
        <v>685</v>
      </c>
      <c r="N1429" t="s">
        <v>2760</v>
      </c>
    </row>
    <row r="1430" spans="1:14">
      <c r="A1430" t="s">
        <v>2760</v>
      </c>
      <c r="B1430" t="s">
        <v>1181</v>
      </c>
      <c r="C1430" t="s">
        <v>549</v>
      </c>
      <c r="D1430" s="1">
        <v>81882.820848456002</v>
      </c>
      <c r="E1430">
        <v>7.5</v>
      </c>
      <c r="F1430" s="22"/>
      <c r="G1430" s="22"/>
      <c r="H1430" s="22">
        <v>2539.7039688</v>
      </c>
      <c r="I1430" s="22"/>
      <c r="J1430" s="22">
        <v>3</v>
      </c>
      <c r="K1430" t="s">
        <v>685</v>
      </c>
      <c r="N1430" t="s">
        <v>2760</v>
      </c>
    </row>
    <row r="1431" spans="1:14">
      <c r="A1431" t="s">
        <v>2760</v>
      </c>
      <c r="B1431" t="s">
        <v>1188</v>
      </c>
      <c r="C1431" t="s">
        <v>3332</v>
      </c>
      <c r="D1431" s="1">
        <v>6231.2592799641798</v>
      </c>
      <c r="E1431">
        <v>8.5</v>
      </c>
      <c r="F1431" s="22"/>
      <c r="G1431" s="22"/>
      <c r="H1431" s="22"/>
      <c r="I1431" s="22">
        <v>171.86205960000001</v>
      </c>
      <c r="J1431" s="22">
        <v>3</v>
      </c>
      <c r="K1431" t="s">
        <v>685</v>
      </c>
      <c r="N1431" t="s">
        <v>2760</v>
      </c>
    </row>
    <row r="1432" spans="1:14">
      <c r="A1432" t="s">
        <v>2760</v>
      </c>
      <c r="B1432" t="s">
        <v>1188</v>
      </c>
      <c r="C1432" t="s">
        <v>542</v>
      </c>
      <c r="D1432" s="1">
        <v>89.492974508184005</v>
      </c>
      <c r="E1432">
        <v>8.5</v>
      </c>
      <c r="F1432" s="22">
        <v>30.943822055999998</v>
      </c>
      <c r="G1432" s="22"/>
      <c r="H1432" s="22"/>
      <c r="I1432" s="22"/>
      <c r="J1432" s="22">
        <v>3</v>
      </c>
      <c r="K1432" t="s">
        <v>685</v>
      </c>
      <c r="L1432" t="s">
        <v>40</v>
      </c>
      <c r="M1432">
        <v>0.16519192389728601</v>
      </c>
      <c r="N1432" t="s">
        <v>2760</v>
      </c>
    </row>
    <row r="1433" spans="1:14">
      <c r="A1433" t="s">
        <v>2760</v>
      </c>
      <c r="B1433" t="s">
        <v>1188</v>
      </c>
      <c r="C1433" t="s">
        <v>547</v>
      </c>
      <c r="D1433" s="1">
        <v>4367.8792078041797</v>
      </c>
      <c r="E1433">
        <v>8.5</v>
      </c>
      <c r="F1433" s="22"/>
      <c r="G1433" s="22">
        <v>171.86205960000001</v>
      </c>
      <c r="H1433" s="22"/>
      <c r="I1433" s="22"/>
      <c r="J1433" s="22">
        <v>3</v>
      </c>
      <c r="K1433" t="s">
        <v>685</v>
      </c>
      <c r="N1433" t="s">
        <v>2760</v>
      </c>
    </row>
    <row r="1434" spans="1:14">
      <c r="A1434" t="s">
        <v>2760</v>
      </c>
      <c r="B1434" t="s">
        <v>1188</v>
      </c>
      <c r="C1434" t="s">
        <v>549</v>
      </c>
      <c r="D1434" s="1">
        <v>6183.9782275641801</v>
      </c>
      <c r="E1434">
        <v>8.5</v>
      </c>
      <c r="F1434" s="22"/>
      <c r="G1434" s="22"/>
      <c r="H1434" s="22">
        <v>171.86205960000001</v>
      </c>
      <c r="I1434" s="22"/>
      <c r="J1434" s="22">
        <v>3</v>
      </c>
      <c r="K1434" t="s">
        <v>685</v>
      </c>
      <c r="N1434" t="s">
        <v>2760</v>
      </c>
    </row>
    <row r="1435" spans="1:14">
      <c r="A1435" t="s">
        <v>2760</v>
      </c>
      <c r="B1435" t="s">
        <v>1196</v>
      </c>
      <c r="C1435" t="s">
        <v>3332</v>
      </c>
      <c r="D1435" s="1">
        <v>77095.6242105204</v>
      </c>
      <c r="E1435">
        <v>9.5</v>
      </c>
      <c r="F1435" s="22"/>
      <c r="G1435" s="22"/>
      <c r="H1435" s="22"/>
      <c r="I1435" s="22">
        <v>3081.2933039999998</v>
      </c>
      <c r="J1435" s="22">
        <v>3</v>
      </c>
      <c r="K1435" t="s">
        <v>685</v>
      </c>
      <c r="N1435" t="s">
        <v>2760</v>
      </c>
    </row>
    <row r="1436" spans="1:14">
      <c r="A1436" t="s">
        <v>2760</v>
      </c>
      <c r="B1436" t="s">
        <v>1196</v>
      </c>
      <c r="C1436" t="s">
        <v>542</v>
      </c>
      <c r="D1436" s="1">
        <v>9.8261832784800003</v>
      </c>
      <c r="E1436">
        <v>9.5</v>
      </c>
      <c r="F1436" s="22">
        <v>1.4496961751999999</v>
      </c>
      <c r="G1436" s="22"/>
      <c r="H1436" s="22"/>
      <c r="I1436" s="22"/>
      <c r="J1436" s="22">
        <v>3</v>
      </c>
      <c r="K1436" t="s">
        <v>685</v>
      </c>
      <c r="L1436" t="s">
        <v>40</v>
      </c>
      <c r="M1436">
        <v>0.16519192389728601</v>
      </c>
      <c r="N1436" t="s">
        <v>2760</v>
      </c>
    </row>
    <row r="1437" spans="1:14">
      <c r="A1437" t="s">
        <v>2760</v>
      </c>
      <c r="B1437" t="s">
        <v>1196</v>
      </c>
      <c r="C1437" t="s">
        <v>547</v>
      </c>
      <c r="D1437" s="1">
        <v>35464.798212920403</v>
      </c>
      <c r="E1437">
        <v>9.5</v>
      </c>
      <c r="F1437" s="22"/>
      <c r="G1437" s="22">
        <v>3081.2933039999998</v>
      </c>
      <c r="H1437" s="22"/>
      <c r="I1437" s="22"/>
      <c r="J1437" s="22">
        <v>3</v>
      </c>
      <c r="K1437" t="s">
        <v>685</v>
      </c>
      <c r="N1437" t="s">
        <v>2760</v>
      </c>
    </row>
    <row r="1438" spans="1:14">
      <c r="A1438" t="s">
        <v>2760</v>
      </c>
      <c r="B1438" t="s">
        <v>1196</v>
      </c>
      <c r="C1438" t="s">
        <v>549</v>
      </c>
      <c r="D1438" s="1">
        <v>76199.034639320394</v>
      </c>
      <c r="E1438">
        <v>9.5</v>
      </c>
      <c r="F1438" s="22"/>
      <c r="G1438" s="22"/>
      <c r="H1438" s="22">
        <v>3081.2933039999998</v>
      </c>
      <c r="I1438" s="22"/>
      <c r="J1438" s="22">
        <v>3</v>
      </c>
      <c r="K1438" t="s">
        <v>685</v>
      </c>
      <c r="N1438" t="s">
        <v>2760</v>
      </c>
    </row>
    <row r="1439" spans="1:14">
      <c r="A1439" t="s">
        <v>2760</v>
      </c>
      <c r="B1439" t="s">
        <v>1203</v>
      </c>
      <c r="C1439" t="s">
        <v>3332</v>
      </c>
      <c r="D1439" s="1">
        <v>2755.8525340152</v>
      </c>
      <c r="E1439">
        <v>10.5</v>
      </c>
      <c r="F1439" s="22"/>
      <c r="G1439" s="22"/>
      <c r="H1439" s="22"/>
      <c r="I1439" s="22">
        <v>135.96051792</v>
      </c>
      <c r="J1439" s="22">
        <v>3</v>
      </c>
      <c r="K1439" t="s">
        <v>685</v>
      </c>
      <c r="N1439" t="s">
        <v>2760</v>
      </c>
    </row>
    <row r="1440" spans="1:14">
      <c r="A1440" t="s">
        <v>2760</v>
      </c>
      <c r="B1440" t="s">
        <v>1203</v>
      </c>
      <c r="C1440" t="s">
        <v>542</v>
      </c>
      <c r="D1440" s="1">
        <v>278.10921432719999</v>
      </c>
      <c r="E1440">
        <v>10.5</v>
      </c>
      <c r="F1440" s="22">
        <v>35.255770536</v>
      </c>
      <c r="G1440" s="22"/>
      <c r="H1440" s="22"/>
      <c r="I1440" s="22"/>
      <c r="J1440" s="22">
        <v>3</v>
      </c>
      <c r="K1440" t="s">
        <v>685</v>
      </c>
      <c r="L1440" t="s">
        <v>40</v>
      </c>
      <c r="M1440">
        <v>0.16519192389728601</v>
      </c>
      <c r="N1440" t="s">
        <v>2760</v>
      </c>
    </row>
    <row r="1441" spans="1:14">
      <c r="A1441" t="s">
        <v>2760</v>
      </c>
      <c r="B1441" t="s">
        <v>1203</v>
      </c>
      <c r="C1441" t="s">
        <v>547</v>
      </c>
      <c r="D1441" s="1">
        <v>2374.6130123592002</v>
      </c>
      <c r="E1441">
        <v>10.5</v>
      </c>
      <c r="F1441" s="22"/>
      <c r="G1441" s="22">
        <v>135.96051792</v>
      </c>
      <c r="H1441" s="22"/>
      <c r="I1441" s="22"/>
      <c r="J1441" s="22">
        <v>3</v>
      </c>
      <c r="K1441" t="s">
        <v>685</v>
      </c>
      <c r="N1441" t="s">
        <v>2760</v>
      </c>
    </row>
    <row r="1442" spans="1:14">
      <c r="A1442" t="s">
        <v>2760</v>
      </c>
      <c r="B1442" t="s">
        <v>1203</v>
      </c>
      <c r="C1442" t="s">
        <v>549</v>
      </c>
      <c r="D1442" s="1">
        <v>2751.7682254872002</v>
      </c>
      <c r="E1442">
        <v>10.5</v>
      </c>
      <c r="F1442" s="22"/>
      <c r="G1442" s="22"/>
      <c r="H1442" s="22">
        <v>135.96051792</v>
      </c>
      <c r="I1442" s="22"/>
      <c r="J1442" s="22">
        <v>3</v>
      </c>
      <c r="K1442" t="s">
        <v>685</v>
      </c>
      <c r="N1442" t="s">
        <v>2760</v>
      </c>
    </row>
    <row r="1443" spans="1:14">
      <c r="A1443" t="s">
        <v>2760</v>
      </c>
      <c r="B1443" t="s">
        <v>1209</v>
      </c>
      <c r="C1443" t="s">
        <v>3332</v>
      </c>
      <c r="D1443" s="1">
        <v>1256.62055571312</v>
      </c>
      <c r="E1443">
        <v>11.5</v>
      </c>
      <c r="F1443" s="22"/>
      <c r="G1443" s="22"/>
      <c r="H1443" s="22"/>
      <c r="I1443" s="22">
        <v>51.33123792</v>
      </c>
      <c r="J1443" s="22">
        <v>3</v>
      </c>
      <c r="K1443" t="s">
        <v>685</v>
      </c>
      <c r="N1443" t="s">
        <v>2760</v>
      </c>
    </row>
    <row r="1444" spans="1:14">
      <c r="A1444" t="s">
        <v>2760</v>
      </c>
      <c r="B1444" t="s">
        <v>1209</v>
      </c>
      <c r="C1444" t="s">
        <v>542</v>
      </c>
      <c r="D1444" s="1">
        <v>25.962140438879999</v>
      </c>
      <c r="E1444">
        <v>11.5</v>
      </c>
      <c r="F1444" s="22">
        <v>13.72478928</v>
      </c>
      <c r="G1444" s="22"/>
      <c r="H1444" s="22"/>
      <c r="I1444" s="22"/>
      <c r="J1444" s="22">
        <v>3</v>
      </c>
      <c r="K1444" t="s">
        <v>685</v>
      </c>
      <c r="L1444" t="s">
        <v>40</v>
      </c>
      <c r="M1444">
        <v>0.16519192389728601</v>
      </c>
      <c r="N1444" t="s">
        <v>2760</v>
      </c>
    </row>
    <row r="1445" spans="1:14">
      <c r="A1445" t="s">
        <v>2760</v>
      </c>
      <c r="B1445" t="s">
        <v>1209</v>
      </c>
      <c r="C1445" t="s">
        <v>547</v>
      </c>
      <c r="D1445" s="1">
        <v>972.88507283184003</v>
      </c>
      <c r="E1445">
        <v>11.5</v>
      </c>
      <c r="F1445" s="22"/>
      <c r="G1445" s="22">
        <v>51.33123792</v>
      </c>
      <c r="H1445" s="22"/>
      <c r="I1445" s="22"/>
      <c r="J1445" s="22">
        <v>3</v>
      </c>
      <c r="K1445" t="s">
        <v>685</v>
      </c>
      <c r="N1445" t="s">
        <v>2760</v>
      </c>
    </row>
    <row r="1446" spans="1:14">
      <c r="A1446" t="s">
        <v>2760</v>
      </c>
      <c r="B1446" t="s">
        <v>1209</v>
      </c>
      <c r="C1446" t="s">
        <v>549</v>
      </c>
      <c r="D1446" s="1">
        <v>1256.3258241096</v>
      </c>
      <c r="E1446">
        <v>11.5</v>
      </c>
      <c r="F1446" s="22"/>
      <c r="G1446" s="22"/>
      <c r="H1446" s="22">
        <v>51.33123792</v>
      </c>
      <c r="I1446" s="22"/>
      <c r="J1446" s="22">
        <v>3</v>
      </c>
      <c r="K1446" t="s">
        <v>685</v>
      </c>
      <c r="N1446" t="s">
        <v>2760</v>
      </c>
    </row>
    <row r="1447" spans="1:14">
      <c r="A1447" t="s">
        <v>2760</v>
      </c>
      <c r="B1447" t="s">
        <v>1213</v>
      </c>
      <c r="C1447" t="s">
        <v>3332</v>
      </c>
      <c r="D1447" s="1">
        <v>597.64438665958505</v>
      </c>
      <c r="E1447">
        <v>12.5</v>
      </c>
      <c r="F1447" s="22"/>
      <c r="G1447" s="22"/>
      <c r="H1447" s="22"/>
      <c r="I1447" s="22">
        <v>24.432171696000001</v>
      </c>
      <c r="J1447" s="22">
        <v>3</v>
      </c>
      <c r="K1447" t="s">
        <v>685</v>
      </c>
      <c r="N1447" t="s">
        <v>2760</v>
      </c>
    </row>
    <row r="1448" spans="1:14">
      <c r="A1448" t="s">
        <v>2760</v>
      </c>
      <c r="B1448" t="s">
        <v>1213</v>
      </c>
      <c r="C1448" t="s">
        <v>542</v>
      </c>
      <c r="D1448" s="1">
        <v>5.8107736065088102E-2</v>
      </c>
      <c r="E1448">
        <v>12.5</v>
      </c>
      <c r="F1448" s="22">
        <v>5.8107646800000003E-2</v>
      </c>
      <c r="G1448" s="22"/>
      <c r="H1448" s="22"/>
      <c r="I1448" s="22"/>
      <c r="J1448" s="22">
        <v>3</v>
      </c>
      <c r="K1448" t="s">
        <v>685</v>
      </c>
      <c r="L1448" t="s">
        <v>40</v>
      </c>
      <c r="M1448">
        <v>0.16519192389728601</v>
      </c>
      <c r="N1448" t="s">
        <v>2760</v>
      </c>
    </row>
    <row r="1449" spans="1:14">
      <c r="A1449" t="s">
        <v>2760</v>
      </c>
      <c r="B1449" t="s">
        <v>1213</v>
      </c>
      <c r="C1449" t="s">
        <v>547</v>
      </c>
      <c r="D1449" s="1">
        <v>409.73921986246501</v>
      </c>
      <c r="E1449">
        <v>12.5</v>
      </c>
      <c r="F1449" s="22"/>
      <c r="G1449" s="22">
        <v>24.432171696000001</v>
      </c>
      <c r="H1449" s="22"/>
      <c r="I1449" s="22"/>
      <c r="J1449" s="22">
        <v>3</v>
      </c>
      <c r="K1449" t="s">
        <v>685</v>
      </c>
      <c r="N1449" t="s">
        <v>2760</v>
      </c>
    </row>
    <row r="1450" spans="1:14">
      <c r="A1450" t="s">
        <v>2760</v>
      </c>
      <c r="B1450" t="s">
        <v>1213</v>
      </c>
      <c r="C1450" t="s">
        <v>549</v>
      </c>
      <c r="D1450" s="1">
        <v>597.64438665958505</v>
      </c>
      <c r="E1450">
        <v>12.5</v>
      </c>
      <c r="F1450" s="22"/>
      <c r="G1450" s="22"/>
      <c r="H1450" s="22">
        <v>24.432171696000001</v>
      </c>
      <c r="I1450" s="22"/>
      <c r="J1450" s="22">
        <v>3</v>
      </c>
      <c r="K1450" t="s">
        <v>685</v>
      </c>
      <c r="N1450" t="s">
        <v>2760</v>
      </c>
    </row>
    <row r="1451" spans="1:14">
      <c r="A1451" t="s">
        <v>2760</v>
      </c>
      <c r="B1451" t="s">
        <v>1223</v>
      </c>
      <c r="C1451" t="s">
        <v>3332</v>
      </c>
      <c r="D1451" s="1">
        <v>12659.0266433258</v>
      </c>
      <c r="E1451">
        <v>16</v>
      </c>
      <c r="F1451" s="22"/>
      <c r="G1451" s="22"/>
      <c r="H1451" s="22"/>
      <c r="I1451" s="22">
        <v>347.28254304000001</v>
      </c>
      <c r="J1451" s="22">
        <v>3</v>
      </c>
      <c r="K1451" t="s">
        <v>685</v>
      </c>
      <c r="N1451" t="s">
        <v>2760</v>
      </c>
    </row>
    <row r="1452" spans="1:14">
      <c r="A1452" t="s">
        <v>2760</v>
      </c>
      <c r="B1452" t="s">
        <v>1223</v>
      </c>
      <c r="C1452" t="s">
        <v>542</v>
      </c>
      <c r="D1452" s="1">
        <v>4.6809606645599997</v>
      </c>
      <c r="E1452">
        <v>16</v>
      </c>
      <c r="F1452" s="22">
        <v>1.1765301168</v>
      </c>
      <c r="G1452" s="22"/>
      <c r="H1452" s="22"/>
      <c r="I1452" s="22"/>
      <c r="J1452" s="22">
        <v>3</v>
      </c>
      <c r="K1452" t="s">
        <v>685</v>
      </c>
      <c r="L1452" t="s">
        <v>40</v>
      </c>
      <c r="M1452">
        <v>0.16519192389728601</v>
      </c>
      <c r="N1452" t="s">
        <v>2760</v>
      </c>
    </row>
    <row r="1453" spans="1:14">
      <c r="A1453" t="s">
        <v>2760</v>
      </c>
      <c r="B1453" t="s">
        <v>1223</v>
      </c>
      <c r="C1453" t="s">
        <v>547</v>
      </c>
      <c r="D1453" s="1">
        <v>6984.9207670058404</v>
      </c>
      <c r="E1453">
        <v>16</v>
      </c>
      <c r="F1453" s="22"/>
      <c r="G1453" s="22">
        <v>342.52664879999998</v>
      </c>
      <c r="H1453" s="22"/>
      <c r="I1453" s="22"/>
      <c r="J1453" s="22">
        <v>3</v>
      </c>
      <c r="K1453" t="s">
        <v>685</v>
      </c>
      <c r="N1453" t="s">
        <v>2760</v>
      </c>
    </row>
    <row r="1454" spans="1:14">
      <c r="A1454" t="s">
        <v>2760</v>
      </c>
      <c r="B1454" t="s">
        <v>1223</v>
      </c>
      <c r="C1454" t="s">
        <v>549</v>
      </c>
      <c r="D1454" s="1">
        <v>12594.250390125801</v>
      </c>
      <c r="E1454">
        <v>16</v>
      </c>
      <c r="F1454" s="22"/>
      <c r="G1454" s="22"/>
      <c r="H1454" s="22">
        <v>347.28254304000001</v>
      </c>
      <c r="I1454" s="22"/>
      <c r="J1454" s="22">
        <v>3</v>
      </c>
      <c r="K1454" t="s">
        <v>685</v>
      </c>
      <c r="N1454" t="s">
        <v>2760</v>
      </c>
    </row>
    <row r="1455" spans="1:14">
      <c r="A1455" t="s">
        <v>2816</v>
      </c>
      <c r="B1455" t="s">
        <v>1383</v>
      </c>
      <c r="C1455" t="s">
        <v>3332</v>
      </c>
      <c r="D1455" s="1">
        <v>50615.078572872</v>
      </c>
      <c r="E1455">
        <v>0.5</v>
      </c>
      <c r="F1455" s="22"/>
      <c r="G1455" s="22"/>
      <c r="H1455" s="22"/>
      <c r="I1455" s="22">
        <v>2325.7215096</v>
      </c>
      <c r="J1455" s="22">
        <v>3</v>
      </c>
      <c r="K1455" t="s">
        <v>757</v>
      </c>
      <c r="N1455" t="s">
        <v>2816</v>
      </c>
    </row>
    <row r="1456" spans="1:14">
      <c r="A1456" t="s">
        <v>2816</v>
      </c>
      <c r="B1456" t="s">
        <v>1383</v>
      </c>
      <c r="C1456" t="s">
        <v>542</v>
      </c>
      <c r="D1456" s="1">
        <v>30922.425468000001</v>
      </c>
      <c r="E1456">
        <v>0.5</v>
      </c>
      <c r="F1456" s="22">
        <v>2325.7215096</v>
      </c>
      <c r="G1456" s="22"/>
      <c r="H1456" s="22"/>
      <c r="I1456" s="22"/>
      <c r="J1456" s="22">
        <v>3</v>
      </c>
      <c r="K1456" t="s">
        <v>757</v>
      </c>
      <c r="L1456" t="s">
        <v>40</v>
      </c>
      <c r="M1456">
        <v>0.126449868448721</v>
      </c>
      <c r="N1456" t="s">
        <v>2816</v>
      </c>
    </row>
    <row r="1457" spans="1:14">
      <c r="A1457" t="s">
        <v>2816</v>
      </c>
      <c r="B1457" t="s">
        <v>1383</v>
      </c>
      <c r="C1457" t="s">
        <v>547</v>
      </c>
      <c r="D1457" s="1">
        <v>50090.924832479999</v>
      </c>
      <c r="E1457">
        <v>0.5</v>
      </c>
      <c r="F1457" s="22"/>
      <c r="G1457" s="22">
        <v>2325.7215096</v>
      </c>
      <c r="H1457" s="22"/>
      <c r="I1457" s="22"/>
      <c r="J1457" s="22">
        <v>3</v>
      </c>
      <c r="K1457" t="s">
        <v>757</v>
      </c>
      <c r="N1457" t="s">
        <v>2816</v>
      </c>
    </row>
    <row r="1458" spans="1:14">
      <c r="A1458" t="s">
        <v>2816</v>
      </c>
      <c r="B1458" t="s">
        <v>1383</v>
      </c>
      <c r="C1458" t="s">
        <v>549</v>
      </c>
      <c r="D1458" s="1">
        <v>50603.648137632001</v>
      </c>
      <c r="E1458">
        <v>0.5</v>
      </c>
      <c r="F1458" s="22"/>
      <c r="G1458" s="22"/>
      <c r="H1458" s="22">
        <v>2325.7215096</v>
      </c>
      <c r="I1458" s="22"/>
      <c r="J1458" s="22">
        <v>3</v>
      </c>
      <c r="K1458" t="s">
        <v>757</v>
      </c>
      <c r="N1458" t="s">
        <v>2816</v>
      </c>
    </row>
    <row r="1459" spans="1:14">
      <c r="A1459" t="s">
        <v>2816</v>
      </c>
      <c r="B1459" t="s">
        <v>1386</v>
      </c>
      <c r="C1459" t="s">
        <v>3332</v>
      </c>
      <c r="D1459" s="1">
        <v>196065.359272056</v>
      </c>
      <c r="E1459">
        <v>1.5</v>
      </c>
      <c r="F1459" s="22"/>
      <c r="G1459" s="22"/>
      <c r="H1459" s="22"/>
      <c r="I1459" s="22">
        <v>7213.2293520000003</v>
      </c>
      <c r="J1459" s="22">
        <v>3</v>
      </c>
      <c r="K1459" t="s">
        <v>757</v>
      </c>
      <c r="N1459" t="s">
        <v>2816</v>
      </c>
    </row>
    <row r="1460" spans="1:14">
      <c r="A1460" t="s">
        <v>2816</v>
      </c>
      <c r="B1460" t="s">
        <v>1386</v>
      </c>
      <c r="C1460" t="s">
        <v>542</v>
      </c>
      <c r="D1460" s="1">
        <v>90105.625636800003</v>
      </c>
      <c r="E1460">
        <v>1.5</v>
      </c>
      <c r="F1460" s="22">
        <v>7213.2293520000003</v>
      </c>
      <c r="G1460" s="22"/>
      <c r="H1460" s="22"/>
      <c r="I1460" s="22"/>
      <c r="J1460" s="22">
        <v>3</v>
      </c>
      <c r="K1460" t="s">
        <v>757</v>
      </c>
      <c r="L1460" t="s">
        <v>40</v>
      </c>
      <c r="M1460">
        <v>0.126449868448721</v>
      </c>
      <c r="N1460" t="s">
        <v>2816</v>
      </c>
    </row>
    <row r="1461" spans="1:14">
      <c r="A1461" t="s">
        <v>2816</v>
      </c>
      <c r="B1461" t="s">
        <v>1386</v>
      </c>
      <c r="C1461" t="s">
        <v>547</v>
      </c>
      <c r="D1461" s="1">
        <v>193672.15364736001</v>
      </c>
      <c r="E1461">
        <v>1.5</v>
      </c>
      <c r="F1461" s="22"/>
      <c r="G1461" s="22">
        <v>7213.2293520000003</v>
      </c>
      <c r="H1461" s="22"/>
      <c r="I1461" s="22"/>
      <c r="J1461" s="22">
        <v>3</v>
      </c>
      <c r="K1461" t="s">
        <v>757</v>
      </c>
      <c r="N1461" t="s">
        <v>2816</v>
      </c>
    </row>
    <row r="1462" spans="1:14">
      <c r="A1462" t="s">
        <v>2816</v>
      </c>
      <c r="B1462" t="s">
        <v>1386</v>
      </c>
      <c r="C1462" t="s">
        <v>549</v>
      </c>
      <c r="D1462" s="1">
        <v>196044.11703264</v>
      </c>
      <c r="E1462">
        <v>1.5</v>
      </c>
      <c r="F1462" s="22"/>
      <c r="G1462" s="22"/>
      <c r="H1462" s="22">
        <v>7213.2293520000003</v>
      </c>
      <c r="I1462" s="22"/>
      <c r="J1462" s="22">
        <v>3</v>
      </c>
      <c r="K1462" t="s">
        <v>757</v>
      </c>
      <c r="N1462" t="s">
        <v>2816</v>
      </c>
    </row>
    <row r="1463" spans="1:14">
      <c r="A1463" t="s">
        <v>2816</v>
      </c>
      <c r="B1463" t="s">
        <v>1389</v>
      </c>
      <c r="C1463" t="s">
        <v>3332</v>
      </c>
      <c r="D1463" s="1">
        <v>113909.461840128</v>
      </c>
      <c r="E1463">
        <v>2.5</v>
      </c>
      <c r="F1463" s="22"/>
      <c r="G1463" s="22"/>
      <c r="H1463" s="22"/>
      <c r="I1463" s="22">
        <v>3572.1310704000002</v>
      </c>
      <c r="J1463" s="22">
        <v>3</v>
      </c>
      <c r="K1463" t="s">
        <v>757</v>
      </c>
      <c r="N1463" t="s">
        <v>2816</v>
      </c>
    </row>
    <row r="1464" spans="1:14">
      <c r="A1464" t="s">
        <v>2816</v>
      </c>
      <c r="B1464" t="s">
        <v>1389</v>
      </c>
      <c r="C1464" t="s">
        <v>542</v>
      </c>
      <c r="D1464" s="1">
        <v>37570.388503200003</v>
      </c>
      <c r="E1464">
        <v>2.5</v>
      </c>
      <c r="F1464" s="22">
        <v>3572.1310704000002</v>
      </c>
      <c r="G1464" s="22"/>
      <c r="H1464" s="22"/>
      <c r="I1464" s="22"/>
      <c r="J1464" s="22">
        <v>3</v>
      </c>
      <c r="K1464" t="s">
        <v>757</v>
      </c>
      <c r="L1464" t="s">
        <v>40</v>
      </c>
      <c r="M1464">
        <v>0.126449868448721</v>
      </c>
      <c r="N1464" t="s">
        <v>2816</v>
      </c>
    </row>
    <row r="1465" spans="1:14">
      <c r="A1465" t="s">
        <v>2816</v>
      </c>
      <c r="B1465" t="s">
        <v>1389</v>
      </c>
      <c r="C1465" t="s">
        <v>547</v>
      </c>
      <c r="D1465" s="1">
        <v>111690.94243248001</v>
      </c>
      <c r="E1465">
        <v>2.5</v>
      </c>
      <c r="F1465" s="22"/>
      <c r="G1465" s="22">
        <v>3572.1310704000002</v>
      </c>
      <c r="H1465" s="22"/>
      <c r="I1465" s="22"/>
      <c r="J1465" s="22">
        <v>3</v>
      </c>
      <c r="K1465" t="s">
        <v>757</v>
      </c>
      <c r="N1465" t="s">
        <v>2816</v>
      </c>
    </row>
    <row r="1466" spans="1:14">
      <c r="A1466" t="s">
        <v>2816</v>
      </c>
      <c r="B1466" t="s">
        <v>1389</v>
      </c>
      <c r="C1466" t="s">
        <v>549</v>
      </c>
      <c r="D1466" s="1">
        <v>113891.151330792</v>
      </c>
      <c r="E1466">
        <v>2.5</v>
      </c>
      <c r="F1466" s="22"/>
      <c r="G1466" s="22"/>
      <c r="H1466" s="22">
        <v>3572.1310704000002</v>
      </c>
      <c r="I1466" s="22"/>
      <c r="J1466" s="22">
        <v>3</v>
      </c>
      <c r="K1466" t="s">
        <v>757</v>
      </c>
      <c r="N1466" t="s">
        <v>2816</v>
      </c>
    </row>
    <row r="1467" spans="1:14">
      <c r="A1467" t="s">
        <v>2816</v>
      </c>
      <c r="B1467" t="s">
        <v>1392</v>
      </c>
      <c r="C1467" t="s">
        <v>3332</v>
      </c>
      <c r="D1467" s="1">
        <v>23580.526384175999</v>
      </c>
      <c r="E1467">
        <v>3.5</v>
      </c>
      <c r="F1467" s="22"/>
      <c r="G1467" s="22"/>
      <c r="H1467" s="22"/>
      <c r="I1467" s="22">
        <v>663.63975359999995</v>
      </c>
      <c r="J1467" s="22">
        <v>3</v>
      </c>
      <c r="K1467" t="s">
        <v>757</v>
      </c>
      <c r="N1467" t="s">
        <v>2816</v>
      </c>
    </row>
    <row r="1468" spans="1:14">
      <c r="A1468" t="s">
        <v>2816</v>
      </c>
      <c r="B1468" t="s">
        <v>1392</v>
      </c>
      <c r="C1468" t="s">
        <v>542</v>
      </c>
      <c r="D1468" s="1">
        <v>3729.2964228000001</v>
      </c>
      <c r="E1468">
        <v>3.5</v>
      </c>
      <c r="F1468" s="22">
        <v>471.44349360000001</v>
      </c>
      <c r="G1468" s="22"/>
      <c r="H1468" s="22"/>
      <c r="I1468" s="22"/>
      <c r="J1468" s="22">
        <v>3</v>
      </c>
      <c r="K1468" t="s">
        <v>757</v>
      </c>
      <c r="L1468" t="s">
        <v>40</v>
      </c>
      <c r="M1468">
        <v>0.126449868448721</v>
      </c>
      <c r="N1468" t="s">
        <v>2816</v>
      </c>
    </row>
    <row r="1469" spans="1:14">
      <c r="A1469" t="s">
        <v>2816</v>
      </c>
      <c r="B1469" t="s">
        <v>1392</v>
      </c>
      <c r="C1469" t="s">
        <v>547</v>
      </c>
      <c r="D1469" s="1">
        <v>21907.536373679999</v>
      </c>
      <c r="E1469">
        <v>3.5</v>
      </c>
      <c r="F1469" s="22"/>
      <c r="G1469" s="22">
        <v>663.63975359999995</v>
      </c>
      <c r="H1469" s="22"/>
      <c r="I1469" s="22"/>
      <c r="J1469" s="22">
        <v>3</v>
      </c>
      <c r="K1469" t="s">
        <v>757</v>
      </c>
      <c r="N1469" t="s">
        <v>2816</v>
      </c>
    </row>
    <row r="1470" spans="1:14">
      <c r="A1470" t="s">
        <v>2816</v>
      </c>
      <c r="B1470" t="s">
        <v>1392</v>
      </c>
      <c r="C1470" t="s">
        <v>549</v>
      </c>
      <c r="D1470" s="1">
        <v>23559.581865744</v>
      </c>
      <c r="E1470">
        <v>3.5</v>
      </c>
      <c r="F1470" s="22"/>
      <c r="G1470" s="22"/>
      <c r="H1470" s="22">
        <v>663.63975359999995</v>
      </c>
      <c r="I1470" s="22"/>
      <c r="J1470" s="22">
        <v>3</v>
      </c>
      <c r="K1470" t="s">
        <v>757</v>
      </c>
      <c r="N1470" t="s">
        <v>2816</v>
      </c>
    </row>
    <row r="1471" spans="1:14">
      <c r="A1471" t="s">
        <v>2816</v>
      </c>
      <c r="B1471" t="s">
        <v>1395</v>
      </c>
      <c r="C1471" t="s">
        <v>3332</v>
      </c>
      <c r="D1471" s="1">
        <v>31908.52214592</v>
      </c>
      <c r="E1471">
        <v>4.5</v>
      </c>
      <c r="F1471" s="22"/>
      <c r="G1471" s="22"/>
      <c r="H1471" s="22"/>
      <c r="I1471" s="22">
        <v>1077.8850072</v>
      </c>
      <c r="J1471" s="22">
        <v>3</v>
      </c>
      <c r="K1471" t="s">
        <v>757</v>
      </c>
      <c r="N1471" t="s">
        <v>2816</v>
      </c>
    </row>
    <row r="1472" spans="1:14">
      <c r="A1472" t="s">
        <v>2816</v>
      </c>
      <c r="B1472" t="s">
        <v>1395</v>
      </c>
      <c r="C1472" t="s">
        <v>542</v>
      </c>
      <c r="D1472" s="1">
        <v>1574.1609395999999</v>
      </c>
      <c r="E1472">
        <v>4.5</v>
      </c>
      <c r="F1472" s="22">
        <v>192.29562215999999</v>
      </c>
      <c r="G1472" s="22"/>
      <c r="H1472" s="22"/>
      <c r="I1472" s="22"/>
      <c r="J1472" s="22">
        <v>3</v>
      </c>
      <c r="K1472" t="s">
        <v>757</v>
      </c>
      <c r="L1472" t="s">
        <v>40</v>
      </c>
      <c r="M1472">
        <v>0.126449868448721</v>
      </c>
      <c r="N1472" t="s">
        <v>2816</v>
      </c>
    </row>
    <row r="1473" spans="1:14">
      <c r="A1473" t="s">
        <v>2816</v>
      </c>
      <c r="B1473" t="s">
        <v>1395</v>
      </c>
      <c r="C1473" t="s">
        <v>547</v>
      </c>
      <c r="D1473" s="1">
        <v>28546.35963504</v>
      </c>
      <c r="E1473">
        <v>4.5</v>
      </c>
      <c r="F1473" s="22"/>
      <c r="G1473" s="22">
        <v>1077.8850072</v>
      </c>
      <c r="H1473" s="22"/>
      <c r="I1473" s="22"/>
      <c r="J1473" s="22">
        <v>3</v>
      </c>
      <c r="K1473" t="s">
        <v>757</v>
      </c>
      <c r="N1473" t="s">
        <v>2816</v>
      </c>
    </row>
    <row r="1474" spans="1:14">
      <c r="A1474" t="s">
        <v>2816</v>
      </c>
      <c r="B1474" t="s">
        <v>1395</v>
      </c>
      <c r="C1474" t="s">
        <v>549</v>
      </c>
      <c r="D1474" s="1">
        <v>31858.593282239999</v>
      </c>
      <c r="E1474">
        <v>4.5</v>
      </c>
      <c r="F1474" s="22"/>
      <c r="G1474" s="22"/>
      <c r="H1474" s="22">
        <v>1077.8850072</v>
      </c>
      <c r="I1474" s="22"/>
      <c r="J1474" s="22">
        <v>3</v>
      </c>
      <c r="K1474" t="s">
        <v>757</v>
      </c>
      <c r="N1474" t="s">
        <v>2816</v>
      </c>
    </row>
    <row r="1475" spans="1:14">
      <c r="A1475" t="s">
        <v>2816</v>
      </c>
      <c r="B1475" t="s">
        <v>1398</v>
      </c>
      <c r="C1475" t="s">
        <v>3332</v>
      </c>
      <c r="D1475" s="1">
        <v>12276.900429768</v>
      </c>
      <c r="E1475">
        <v>5.5</v>
      </c>
      <c r="F1475" s="22"/>
      <c r="G1475" s="22"/>
      <c r="H1475" s="22"/>
      <c r="I1475" s="22">
        <v>463.37281439999998</v>
      </c>
      <c r="J1475" s="22">
        <v>3</v>
      </c>
      <c r="K1475" t="s">
        <v>757</v>
      </c>
      <c r="N1475" t="s">
        <v>2816</v>
      </c>
    </row>
    <row r="1476" spans="1:14">
      <c r="A1476" t="s">
        <v>2816</v>
      </c>
      <c r="B1476" t="s">
        <v>1398</v>
      </c>
      <c r="C1476" t="s">
        <v>542</v>
      </c>
      <c r="D1476" s="1">
        <v>295.99256472000002</v>
      </c>
      <c r="E1476">
        <v>5.5</v>
      </c>
      <c r="F1476" s="22">
        <v>60.364264319999997</v>
      </c>
      <c r="G1476" s="22"/>
      <c r="H1476" s="22"/>
      <c r="I1476" s="22"/>
      <c r="J1476" s="22">
        <v>3</v>
      </c>
      <c r="K1476" t="s">
        <v>757</v>
      </c>
      <c r="L1476" t="s">
        <v>40</v>
      </c>
      <c r="M1476">
        <v>0.126449868448721</v>
      </c>
      <c r="N1476" t="s">
        <v>2816</v>
      </c>
    </row>
    <row r="1477" spans="1:14">
      <c r="A1477" t="s">
        <v>2816</v>
      </c>
      <c r="B1477" t="s">
        <v>1398</v>
      </c>
      <c r="C1477" t="s">
        <v>547</v>
      </c>
      <c r="D1477" s="1">
        <v>10535.06371248</v>
      </c>
      <c r="E1477">
        <v>5.5</v>
      </c>
      <c r="F1477" s="22"/>
      <c r="G1477" s="22">
        <v>463.37281439999998</v>
      </c>
      <c r="H1477" s="22"/>
      <c r="I1477" s="22"/>
      <c r="J1477" s="22">
        <v>3</v>
      </c>
      <c r="K1477" t="s">
        <v>757</v>
      </c>
      <c r="N1477" t="s">
        <v>2816</v>
      </c>
    </row>
    <row r="1478" spans="1:14">
      <c r="A1478" t="s">
        <v>2816</v>
      </c>
      <c r="B1478" t="s">
        <v>1398</v>
      </c>
      <c r="C1478" t="s">
        <v>549</v>
      </c>
      <c r="D1478" s="1">
        <v>12258.232894896</v>
      </c>
      <c r="E1478">
        <v>5.5</v>
      </c>
      <c r="F1478" s="22"/>
      <c r="G1478" s="22"/>
      <c r="H1478" s="22">
        <v>463.37281439999998</v>
      </c>
      <c r="I1478" s="22"/>
      <c r="J1478" s="22">
        <v>3</v>
      </c>
      <c r="K1478" t="s">
        <v>757</v>
      </c>
      <c r="N1478" t="s">
        <v>2816</v>
      </c>
    </row>
    <row r="1479" spans="1:14">
      <c r="A1479" t="s">
        <v>2816</v>
      </c>
      <c r="B1479" t="s">
        <v>1401</v>
      </c>
      <c r="C1479" t="s">
        <v>3332</v>
      </c>
      <c r="D1479" s="1">
        <v>4673.9759485823997</v>
      </c>
      <c r="E1479">
        <v>6.5</v>
      </c>
      <c r="F1479" s="22"/>
      <c r="G1479" s="22"/>
      <c r="H1479" s="22"/>
      <c r="I1479" s="22">
        <v>125.99234928</v>
      </c>
      <c r="J1479" s="22">
        <v>3</v>
      </c>
      <c r="K1479" t="s">
        <v>757</v>
      </c>
      <c r="N1479" t="s">
        <v>2816</v>
      </c>
    </row>
    <row r="1480" spans="1:14">
      <c r="A1480" t="s">
        <v>2816</v>
      </c>
      <c r="B1480" t="s">
        <v>1401</v>
      </c>
      <c r="C1480" t="s">
        <v>542</v>
      </c>
      <c r="D1480" s="1">
        <v>65.933020910400003</v>
      </c>
      <c r="E1480">
        <v>6.5</v>
      </c>
      <c r="F1480" s="22">
        <v>14.041086504000001</v>
      </c>
      <c r="G1480" s="22"/>
      <c r="H1480" s="22"/>
      <c r="I1480" s="22"/>
      <c r="J1480" s="22">
        <v>3</v>
      </c>
      <c r="K1480" t="s">
        <v>757</v>
      </c>
      <c r="L1480" t="s">
        <v>40</v>
      </c>
      <c r="M1480">
        <v>0.126449868448721</v>
      </c>
      <c r="N1480" t="s">
        <v>2816</v>
      </c>
    </row>
    <row r="1481" spans="1:14">
      <c r="A1481" t="s">
        <v>2816</v>
      </c>
      <c r="B1481" t="s">
        <v>1401</v>
      </c>
      <c r="C1481" t="s">
        <v>547</v>
      </c>
      <c r="D1481" s="1">
        <v>3138.2685643104001</v>
      </c>
      <c r="E1481">
        <v>6.5</v>
      </c>
      <c r="F1481" s="22"/>
      <c r="G1481" s="22">
        <v>125.99234928</v>
      </c>
      <c r="H1481" s="22"/>
      <c r="I1481" s="22"/>
      <c r="J1481" s="22">
        <v>3</v>
      </c>
      <c r="K1481" t="s">
        <v>757</v>
      </c>
      <c r="N1481" t="s">
        <v>2816</v>
      </c>
    </row>
    <row r="1482" spans="1:14">
      <c r="A1482" t="s">
        <v>2816</v>
      </c>
      <c r="B1482" t="s">
        <v>1401</v>
      </c>
      <c r="C1482" t="s">
        <v>549</v>
      </c>
      <c r="D1482" s="1">
        <v>4648.3528665743997</v>
      </c>
      <c r="E1482">
        <v>6.5</v>
      </c>
      <c r="F1482" s="22"/>
      <c r="G1482" s="22"/>
      <c r="H1482" s="22">
        <v>125.99234928</v>
      </c>
      <c r="I1482" s="22"/>
      <c r="J1482" s="22">
        <v>3</v>
      </c>
      <c r="K1482" t="s">
        <v>757</v>
      </c>
      <c r="N1482" t="s">
        <v>2816</v>
      </c>
    </row>
    <row r="1483" spans="1:14">
      <c r="A1483" t="s">
        <v>2816</v>
      </c>
      <c r="B1483" t="s">
        <v>1404</v>
      </c>
      <c r="C1483" t="s">
        <v>3332</v>
      </c>
      <c r="D1483" s="1">
        <v>2493.4851536567999</v>
      </c>
      <c r="E1483">
        <v>7.5</v>
      </c>
      <c r="F1483" s="22"/>
      <c r="G1483" s="22"/>
      <c r="H1483" s="22"/>
      <c r="I1483" s="22">
        <v>68.331662640000005</v>
      </c>
      <c r="J1483" s="22">
        <v>3</v>
      </c>
      <c r="K1483" t="s">
        <v>757</v>
      </c>
      <c r="N1483" t="s">
        <v>2816</v>
      </c>
    </row>
    <row r="1484" spans="1:14">
      <c r="A1484" t="s">
        <v>2816</v>
      </c>
      <c r="B1484" t="s">
        <v>1404</v>
      </c>
      <c r="C1484" t="s">
        <v>542</v>
      </c>
      <c r="D1484" s="1">
        <v>22.717953254400001</v>
      </c>
      <c r="E1484">
        <v>7.5</v>
      </c>
      <c r="F1484" s="22">
        <v>2.1092484024</v>
      </c>
      <c r="G1484" s="22"/>
      <c r="H1484" s="22"/>
      <c r="I1484" s="22"/>
      <c r="J1484" s="22">
        <v>3</v>
      </c>
      <c r="K1484" t="s">
        <v>757</v>
      </c>
      <c r="L1484" t="s">
        <v>40</v>
      </c>
      <c r="M1484">
        <v>0.126449868448721</v>
      </c>
      <c r="N1484" t="s">
        <v>2816</v>
      </c>
    </row>
    <row r="1485" spans="1:14">
      <c r="A1485" t="s">
        <v>2816</v>
      </c>
      <c r="B1485" t="s">
        <v>1404</v>
      </c>
      <c r="C1485" t="s">
        <v>547</v>
      </c>
      <c r="D1485" s="1">
        <v>1687.4286778968001</v>
      </c>
      <c r="E1485">
        <v>7.5</v>
      </c>
      <c r="F1485" s="22"/>
      <c r="G1485" s="22">
        <v>68.331662640000005</v>
      </c>
      <c r="H1485" s="22"/>
      <c r="I1485" s="22"/>
      <c r="J1485" s="22">
        <v>3</v>
      </c>
      <c r="K1485" t="s">
        <v>757</v>
      </c>
      <c r="N1485" t="s">
        <v>2816</v>
      </c>
    </row>
    <row r="1486" spans="1:14">
      <c r="A1486" t="s">
        <v>2816</v>
      </c>
      <c r="B1486" t="s">
        <v>1404</v>
      </c>
      <c r="C1486" t="s">
        <v>549</v>
      </c>
      <c r="D1486" s="1">
        <v>2480.3577393288001</v>
      </c>
      <c r="E1486">
        <v>7.5</v>
      </c>
      <c r="F1486" s="22"/>
      <c r="G1486" s="22"/>
      <c r="H1486" s="22">
        <v>68.331662640000005</v>
      </c>
      <c r="I1486" s="22"/>
      <c r="J1486" s="22">
        <v>3</v>
      </c>
      <c r="K1486" t="s">
        <v>757</v>
      </c>
      <c r="N1486" t="s">
        <v>2816</v>
      </c>
    </row>
    <row r="1487" spans="1:14">
      <c r="A1487" t="s">
        <v>2816</v>
      </c>
      <c r="B1487" t="s">
        <v>1407</v>
      </c>
      <c r="C1487" t="s">
        <v>3332</v>
      </c>
      <c r="D1487" s="1">
        <v>1405.56850024248</v>
      </c>
      <c r="E1487">
        <v>8.5</v>
      </c>
      <c r="F1487" s="22"/>
      <c r="G1487" s="22"/>
      <c r="H1487" s="22"/>
      <c r="I1487" s="22">
        <v>37.390824840000001</v>
      </c>
      <c r="J1487" s="22">
        <v>3</v>
      </c>
      <c r="K1487" t="s">
        <v>757</v>
      </c>
      <c r="N1487" t="s">
        <v>2816</v>
      </c>
    </row>
    <row r="1488" spans="1:14">
      <c r="A1488" t="s">
        <v>2816</v>
      </c>
      <c r="B1488" t="s">
        <v>1407</v>
      </c>
      <c r="C1488" t="s">
        <v>542</v>
      </c>
      <c r="D1488" s="1">
        <v>11.52644926824</v>
      </c>
      <c r="E1488">
        <v>8.5</v>
      </c>
      <c r="F1488" s="22">
        <v>1.4125549991999999</v>
      </c>
      <c r="G1488" s="22"/>
      <c r="H1488" s="22"/>
      <c r="I1488" s="22"/>
      <c r="J1488" s="22">
        <v>3</v>
      </c>
      <c r="K1488" t="s">
        <v>757</v>
      </c>
      <c r="L1488" t="s">
        <v>40</v>
      </c>
      <c r="M1488">
        <v>0.126449868448721</v>
      </c>
      <c r="N1488" t="s">
        <v>2816</v>
      </c>
    </row>
    <row r="1489" spans="1:14">
      <c r="A1489" t="s">
        <v>2816</v>
      </c>
      <c r="B1489" t="s">
        <v>1407</v>
      </c>
      <c r="C1489" t="s">
        <v>547</v>
      </c>
      <c r="D1489" s="1">
        <v>692.14364723448</v>
      </c>
      <c r="E1489">
        <v>8.5</v>
      </c>
      <c r="F1489" s="22"/>
      <c r="G1489" s="22">
        <v>30.208387584</v>
      </c>
      <c r="H1489" s="22"/>
      <c r="I1489" s="22"/>
      <c r="J1489" s="22">
        <v>3</v>
      </c>
      <c r="K1489" t="s">
        <v>757</v>
      </c>
      <c r="N1489" t="s">
        <v>2816</v>
      </c>
    </row>
    <row r="1490" spans="1:14">
      <c r="A1490" t="s">
        <v>2816</v>
      </c>
      <c r="B1490" t="s">
        <v>1407</v>
      </c>
      <c r="C1490" t="s">
        <v>549</v>
      </c>
      <c r="D1490" s="1">
        <v>1389.3451388584799</v>
      </c>
      <c r="E1490">
        <v>8.5</v>
      </c>
      <c r="F1490" s="22"/>
      <c r="G1490" s="22"/>
      <c r="H1490" s="22">
        <v>37.390824840000001</v>
      </c>
      <c r="I1490" s="22"/>
      <c r="J1490" s="22">
        <v>3</v>
      </c>
      <c r="K1490" t="s">
        <v>757</v>
      </c>
      <c r="N1490" t="s">
        <v>2816</v>
      </c>
    </row>
    <row r="1491" spans="1:14">
      <c r="A1491" t="s">
        <v>2816</v>
      </c>
      <c r="B1491" t="s">
        <v>1410</v>
      </c>
      <c r="C1491" t="s">
        <v>3332</v>
      </c>
      <c r="D1491" s="1">
        <v>1860.0781632096</v>
      </c>
      <c r="E1491">
        <v>9.5</v>
      </c>
      <c r="F1491" s="22"/>
      <c r="G1491" s="22"/>
      <c r="H1491" s="22"/>
      <c r="I1491" s="22">
        <v>118.36829111999999</v>
      </c>
      <c r="J1491" s="22">
        <v>3</v>
      </c>
      <c r="K1491" t="s">
        <v>757</v>
      </c>
      <c r="N1491" t="s">
        <v>2816</v>
      </c>
    </row>
    <row r="1492" spans="1:14">
      <c r="A1492" t="s">
        <v>2816</v>
      </c>
      <c r="B1492" t="s">
        <v>1410</v>
      </c>
      <c r="C1492" t="s">
        <v>542</v>
      </c>
      <c r="D1492" s="1">
        <v>5.0817263503200003</v>
      </c>
      <c r="E1492">
        <v>9.5</v>
      </c>
      <c r="F1492" s="22">
        <v>0.59126024160000001</v>
      </c>
      <c r="G1492" s="22"/>
      <c r="H1492" s="22"/>
      <c r="I1492" s="22"/>
      <c r="J1492" s="22">
        <v>3</v>
      </c>
      <c r="K1492" t="s">
        <v>757</v>
      </c>
      <c r="L1492" t="s">
        <v>40</v>
      </c>
      <c r="M1492">
        <v>0.126449868448721</v>
      </c>
      <c r="N1492" t="s">
        <v>2816</v>
      </c>
    </row>
    <row r="1493" spans="1:14">
      <c r="A1493" t="s">
        <v>2816</v>
      </c>
      <c r="B1493" t="s">
        <v>1410</v>
      </c>
      <c r="C1493" t="s">
        <v>547</v>
      </c>
      <c r="D1493" s="1">
        <v>1528.4991105936001</v>
      </c>
      <c r="E1493">
        <v>9.5</v>
      </c>
      <c r="F1493" s="22"/>
      <c r="G1493" s="22">
        <v>118.36829111999999</v>
      </c>
      <c r="H1493" s="22"/>
      <c r="I1493" s="22"/>
      <c r="J1493" s="22">
        <v>3</v>
      </c>
      <c r="K1493" t="s">
        <v>757</v>
      </c>
      <c r="N1493" t="s">
        <v>2816</v>
      </c>
    </row>
    <row r="1494" spans="1:14">
      <c r="A1494" t="s">
        <v>2816</v>
      </c>
      <c r="B1494" t="s">
        <v>1410</v>
      </c>
      <c r="C1494" t="s">
        <v>549</v>
      </c>
      <c r="D1494" s="1">
        <v>1856.1454111776</v>
      </c>
      <c r="E1494">
        <v>9.5</v>
      </c>
      <c r="F1494" s="22"/>
      <c r="G1494" s="22"/>
      <c r="H1494" s="22">
        <v>118.36829111999999</v>
      </c>
      <c r="I1494" s="22"/>
      <c r="J1494" s="22">
        <v>3</v>
      </c>
      <c r="K1494" t="s">
        <v>757</v>
      </c>
      <c r="N1494" t="s">
        <v>2816</v>
      </c>
    </row>
    <row r="1495" spans="1:14">
      <c r="A1495" t="s">
        <v>2816</v>
      </c>
      <c r="B1495" t="s">
        <v>1413</v>
      </c>
      <c r="C1495" t="s">
        <v>3332</v>
      </c>
      <c r="D1495" s="1">
        <v>738.94368101231998</v>
      </c>
      <c r="E1495">
        <v>10.5</v>
      </c>
      <c r="F1495" s="22"/>
      <c r="G1495" s="22"/>
      <c r="H1495" s="22"/>
      <c r="I1495" s="22">
        <v>34.247574311999998</v>
      </c>
      <c r="J1495" s="22">
        <v>3</v>
      </c>
      <c r="K1495" t="s">
        <v>757</v>
      </c>
      <c r="N1495" t="s">
        <v>2816</v>
      </c>
    </row>
    <row r="1496" spans="1:14">
      <c r="A1496" t="s">
        <v>2816</v>
      </c>
      <c r="B1496" t="s">
        <v>1413</v>
      </c>
      <c r="C1496" t="s">
        <v>542</v>
      </c>
      <c r="D1496" s="1">
        <v>24.473502661920001</v>
      </c>
      <c r="E1496">
        <v>10.5</v>
      </c>
      <c r="F1496" s="22">
        <v>6.6194792160000002</v>
      </c>
      <c r="G1496" s="22"/>
      <c r="H1496" s="22"/>
      <c r="I1496" s="22"/>
      <c r="J1496" s="22">
        <v>3</v>
      </c>
      <c r="K1496" t="s">
        <v>757</v>
      </c>
      <c r="L1496" t="s">
        <v>40</v>
      </c>
      <c r="M1496">
        <v>0.126449868448721</v>
      </c>
      <c r="N1496" t="s">
        <v>2816</v>
      </c>
    </row>
    <row r="1497" spans="1:14">
      <c r="A1497" t="s">
        <v>2816</v>
      </c>
      <c r="B1497" t="s">
        <v>1413</v>
      </c>
      <c r="C1497" t="s">
        <v>547</v>
      </c>
      <c r="D1497" s="1">
        <v>645.37538696592003</v>
      </c>
      <c r="E1497">
        <v>10.5</v>
      </c>
      <c r="F1497" s="22"/>
      <c r="G1497" s="22">
        <v>34.247574311999998</v>
      </c>
      <c r="H1497" s="22"/>
      <c r="I1497" s="22"/>
      <c r="J1497" s="22">
        <v>3</v>
      </c>
      <c r="K1497" t="s">
        <v>757</v>
      </c>
      <c r="N1497" t="s">
        <v>2816</v>
      </c>
    </row>
    <row r="1498" spans="1:14">
      <c r="A1498" t="s">
        <v>2816</v>
      </c>
      <c r="B1498" t="s">
        <v>1413</v>
      </c>
      <c r="C1498" t="s">
        <v>549</v>
      </c>
      <c r="D1498" s="1">
        <v>737.02792543871999</v>
      </c>
      <c r="E1498">
        <v>10.5</v>
      </c>
      <c r="F1498" s="22"/>
      <c r="G1498" s="22"/>
      <c r="H1498" s="22">
        <v>34.247574311999998</v>
      </c>
      <c r="I1498" s="22"/>
      <c r="J1498" s="22">
        <v>3</v>
      </c>
      <c r="K1498" t="s">
        <v>757</v>
      </c>
      <c r="N1498" t="s">
        <v>2816</v>
      </c>
    </row>
    <row r="1499" spans="1:14">
      <c r="A1499" t="s">
        <v>2816</v>
      </c>
      <c r="B1499" t="s">
        <v>1416</v>
      </c>
      <c r="C1499" t="s">
        <v>3332</v>
      </c>
      <c r="D1499" s="1">
        <v>33650.6514507065</v>
      </c>
      <c r="E1499">
        <v>11.5</v>
      </c>
      <c r="F1499" s="22"/>
      <c r="G1499" s="22"/>
      <c r="H1499" s="22"/>
      <c r="I1499" s="22">
        <v>918.90818879999995</v>
      </c>
      <c r="J1499" s="22">
        <v>3</v>
      </c>
      <c r="K1499" t="s">
        <v>757</v>
      </c>
      <c r="N1499" t="s">
        <v>2816</v>
      </c>
    </row>
    <row r="1500" spans="1:14">
      <c r="A1500" t="s">
        <v>2816</v>
      </c>
      <c r="B1500" t="s">
        <v>1416</v>
      </c>
      <c r="C1500" t="s">
        <v>542</v>
      </c>
      <c r="D1500" s="1">
        <v>19.524173130480001</v>
      </c>
      <c r="E1500">
        <v>11.5</v>
      </c>
      <c r="F1500" s="22">
        <v>4.2364679040000004</v>
      </c>
      <c r="G1500" s="22"/>
      <c r="H1500" s="22"/>
      <c r="I1500" s="22"/>
      <c r="J1500" s="22">
        <v>3</v>
      </c>
      <c r="K1500" t="s">
        <v>757</v>
      </c>
      <c r="L1500" t="s">
        <v>40</v>
      </c>
      <c r="M1500">
        <v>0.126449868448721</v>
      </c>
      <c r="N1500" t="s">
        <v>2816</v>
      </c>
    </row>
    <row r="1501" spans="1:14">
      <c r="A1501" t="s">
        <v>2816</v>
      </c>
      <c r="B1501" t="s">
        <v>1416</v>
      </c>
      <c r="C1501" t="s">
        <v>547</v>
      </c>
      <c r="D1501" s="1">
        <v>21873.038229666501</v>
      </c>
      <c r="E1501">
        <v>11.5</v>
      </c>
      <c r="F1501" s="22"/>
      <c r="G1501" s="22">
        <v>918.90818879999995</v>
      </c>
      <c r="H1501" s="22"/>
      <c r="I1501" s="22"/>
      <c r="J1501" s="22">
        <v>3</v>
      </c>
      <c r="K1501" t="s">
        <v>757</v>
      </c>
      <c r="N1501" t="s">
        <v>2816</v>
      </c>
    </row>
    <row r="1502" spans="1:14">
      <c r="A1502" t="s">
        <v>2816</v>
      </c>
      <c r="B1502" t="s">
        <v>1416</v>
      </c>
      <c r="C1502" t="s">
        <v>549</v>
      </c>
      <c r="D1502" s="1">
        <v>33475.095093186501</v>
      </c>
      <c r="E1502">
        <v>11.5</v>
      </c>
      <c r="F1502" s="22"/>
      <c r="G1502" s="22"/>
      <c r="H1502" s="22">
        <v>918.90818879999995</v>
      </c>
      <c r="I1502" s="22"/>
      <c r="J1502" s="22">
        <v>3</v>
      </c>
      <c r="K1502" t="s">
        <v>757</v>
      </c>
      <c r="N1502" t="s">
        <v>2816</v>
      </c>
    </row>
    <row r="1503" spans="1:14">
      <c r="A1503" t="s">
        <v>199</v>
      </c>
      <c r="B1503" t="s">
        <v>999</v>
      </c>
      <c r="C1503" t="s">
        <v>3332</v>
      </c>
      <c r="D1503" s="1">
        <v>140065.71153</v>
      </c>
      <c r="E1503">
        <v>1.5</v>
      </c>
      <c r="F1503" s="22"/>
      <c r="G1503" s="22"/>
      <c r="H1503" s="22"/>
      <c r="I1503" s="22">
        <v>3884.521632</v>
      </c>
      <c r="J1503" s="22">
        <v>3</v>
      </c>
      <c r="K1503" t="s">
        <v>650</v>
      </c>
      <c r="N1503" t="s">
        <v>199</v>
      </c>
    </row>
    <row r="1504" spans="1:14">
      <c r="A1504" t="s">
        <v>199</v>
      </c>
      <c r="B1504" t="s">
        <v>999</v>
      </c>
      <c r="C1504" t="s">
        <v>542</v>
      </c>
      <c r="D1504" s="1">
        <v>57564.621856799997</v>
      </c>
      <c r="E1504">
        <v>1.5</v>
      </c>
      <c r="F1504" s="22">
        <v>3884.521632</v>
      </c>
      <c r="G1504" s="22"/>
      <c r="H1504" s="22"/>
      <c r="I1504" s="22"/>
      <c r="J1504" s="22">
        <v>3</v>
      </c>
      <c r="K1504" t="s">
        <v>650</v>
      </c>
      <c r="L1504" t="s">
        <v>40</v>
      </c>
      <c r="M1504">
        <v>1.80778441920223E-3</v>
      </c>
      <c r="N1504" t="s">
        <v>199</v>
      </c>
    </row>
    <row r="1505" spans="1:14">
      <c r="A1505" t="s">
        <v>199</v>
      </c>
      <c r="B1505" t="s">
        <v>999</v>
      </c>
      <c r="C1505" t="s">
        <v>547</v>
      </c>
      <c r="D1505" s="1">
        <v>124526.24836319999</v>
      </c>
      <c r="E1505">
        <v>1.5</v>
      </c>
      <c r="F1505" s="22"/>
      <c r="G1505" s="22">
        <v>3884.521632</v>
      </c>
      <c r="H1505" s="22"/>
      <c r="I1505" s="22"/>
      <c r="J1505" s="22">
        <v>3</v>
      </c>
      <c r="K1505" t="s">
        <v>650</v>
      </c>
      <c r="N1505" t="s">
        <v>199</v>
      </c>
    </row>
    <row r="1506" spans="1:14">
      <c r="A1506" t="s">
        <v>199</v>
      </c>
      <c r="B1506" t="s">
        <v>999</v>
      </c>
      <c r="C1506" t="s">
        <v>549</v>
      </c>
      <c r="D1506" s="1">
        <v>139783.21315296</v>
      </c>
      <c r="E1506">
        <v>1.5</v>
      </c>
      <c r="F1506" s="22"/>
      <c r="G1506" s="22"/>
      <c r="H1506" s="22">
        <v>3884.521632</v>
      </c>
      <c r="I1506" s="22"/>
      <c r="J1506" s="22">
        <v>3</v>
      </c>
      <c r="K1506" t="s">
        <v>650</v>
      </c>
      <c r="N1506" t="s">
        <v>199</v>
      </c>
    </row>
    <row r="1507" spans="1:14">
      <c r="A1507" t="s">
        <v>199</v>
      </c>
      <c r="B1507" t="s">
        <v>1000</v>
      </c>
      <c r="C1507" t="s">
        <v>3332</v>
      </c>
      <c r="D1507" s="1">
        <v>114828.05149728</v>
      </c>
      <c r="E1507">
        <v>2.5</v>
      </c>
      <c r="F1507" s="22"/>
      <c r="G1507" s="22"/>
      <c r="H1507" s="22"/>
      <c r="I1507" s="22">
        <v>3062.3071055999999</v>
      </c>
      <c r="J1507" s="22">
        <v>3</v>
      </c>
      <c r="K1507" t="s">
        <v>650</v>
      </c>
      <c r="N1507" t="s">
        <v>199</v>
      </c>
    </row>
    <row r="1508" spans="1:14">
      <c r="A1508" t="s">
        <v>199</v>
      </c>
      <c r="B1508" t="s">
        <v>1000</v>
      </c>
      <c r="C1508" t="s">
        <v>542</v>
      </c>
      <c r="D1508" s="1">
        <v>36388.660430399999</v>
      </c>
      <c r="E1508">
        <v>2.5</v>
      </c>
      <c r="F1508" s="22">
        <v>3062.3071055999999</v>
      </c>
      <c r="G1508" s="22"/>
      <c r="H1508" s="22"/>
      <c r="I1508" s="22"/>
      <c r="J1508" s="22">
        <v>3</v>
      </c>
      <c r="K1508" t="s">
        <v>650</v>
      </c>
      <c r="L1508" t="s">
        <v>40</v>
      </c>
      <c r="M1508">
        <v>1.80778441920223E-3</v>
      </c>
      <c r="N1508" t="s">
        <v>199</v>
      </c>
    </row>
    <row r="1509" spans="1:14">
      <c r="A1509" t="s">
        <v>199</v>
      </c>
      <c r="B1509" t="s">
        <v>1000</v>
      </c>
      <c r="C1509" t="s">
        <v>547</v>
      </c>
      <c r="D1509" s="1">
        <v>99374.747004000004</v>
      </c>
      <c r="E1509">
        <v>2.5</v>
      </c>
      <c r="F1509" s="22"/>
      <c r="G1509" s="22">
        <v>3062.3071055999999</v>
      </c>
      <c r="H1509" s="22"/>
      <c r="I1509" s="22"/>
      <c r="J1509" s="22">
        <v>3</v>
      </c>
      <c r="K1509" t="s">
        <v>650</v>
      </c>
      <c r="N1509" t="s">
        <v>199</v>
      </c>
    </row>
    <row r="1510" spans="1:14">
      <c r="A1510" t="s">
        <v>199</v>
      </c>
      <c r="B1510" t="s">
        <v>1000</v>
      </c>
      <c r="C1510" t="s">
        <v>549</v>
      </c>
      <c r="D1510" s="1">
        <v>114586.01153040001</v>
      </c>
      <c r="E1510">
        <v>2.5</v>
      </c>
      <c r="F1510" s="22"/>
      <c r="G1510" s="22"/>
      <c r="H1510" s="22">
        <v>3062.3071055999999</v>
      </c>
      <c r="I1510" s="22"/>
      <c r="J1510" s="22">
        <v>3</v>
      </c>
      <c r="K1510" t="s">
        <v>650</v>
      </c>
      <c r="N1510" t="s">
        <v>199</v>
      </c>
    </row>
    <row r="1511" spans="1:14">
      <c r="A1511" t="s">
        <v>199</v>
      </c>
      <c r="B1511" t="s">
        <v>1001</v>
      </c>
      <c r="C1511" t="s">
        <v>3332</v>
      </c>
      <c r="D1511" s="1">
        <v>67779.053800103997</v>
      </c>
      <c r="E1511">
        <v>3.5</v>
      </c>
      <c r="F1511" s="22"/>
      <c r="G1511" s="22"/>
      <c r="H1511" s="22"/>
      <c r="I1511" s="22">
        <v>2067.7985183999999</v>
      </c>
      <c r="J1511" s="22">
        <v>3</v>
      </c>
      <c r="K1511" t="s">
        <v>650</v>
      </c>
      <c r="N1511" t="s">
        <v>199</v>
      </c>
    </row>
    <row r="1512" spans="1:14">
      <c r="A1512" t="s">
        <v>199</v>
      </c>
      <c r="B1512" t="s">
        <v>1001</v>
      </c>
      <c r="C1512" t="s">
        <v>542</v>
      </c>
      <c r="D1512" s="1">
        <v>27533.918457600001</v>
      </c>
      <c r="E1512">
        <v>3.5</v>
      </c>
      <c r="F1512" s="22">
        <v>2067.7985183999999</v>
      </c>
      <c r="G1512" s="22"/>
      <c r="H1512" s="22"/>
      <c r="I1512" s="22"/>
      <c r="J1512" s="22">
        <v>3</v>
      </c>
      <c r="K1512" t="s">
        <v>650</v>
      </c>
      <c r="L1512" t="s">
        <v>40</v>
      </c>
      <c r="M1512">
        <v>1.80778441920223E-3</v>
      </c>
      <c r="N1512" t="s">
        <v>199</v>
      </c>
    </row>
    <row r="1513" spans="1:14">
      <c r="A1513" t="s">
        <v>199</v>
      </c>
      <c r="B1513" t="s">
        <v>1001</v>
      </c>
      <c r="C1513" t="s">
        <v>547</v>
      </c>
      <c r="D1513" s="1">
        <v>65158.193317199999</v>
      </c>
      <c r="E1513">
        <v>3.5</v>
      </c>
      <c r="F1513" s="22"/>
      <c r="G1513" s="22">
        <v>2067.7985183999999</v>
      </c>
      <c r="H1513" s="22"/>
      <c r="I1513" s="22"/>
      <c r="J1513" s="22">
        <v>3</v>
      </c>
      <c r="K1513" t="s">
        <v>650</v>
      </c>
      <c r="N1513" t="s">
        <v>199</v>
      </c>
    </row>
    <row r="1514" spans="1:14">
      <c r="A1514" t="s">
        <v>199</v>
      </c>
      <c r="B1514" t="s">
        <v>1001</v>
      </c>
      <c r="C1514" t="s">
        <v>549</v>
      </c>
      <c r="D1514" s="1">
        <v>67746.708798263993</v>
      </c>
      <c r="E1514">
        <v>3.5</v>
      </c>
      <c r="F1514" s="22"/>
      <c r="G1514" s="22"/>
      <c r="H1514" s="22">
        <v>2067.7985183999999</v>
      </c>
      <c r="I1514" s="22"/>
      <c r="J1514" s="22">
        <v>3</v>
      </c>
      <c r="K1514" t="s">
        <v>650</v>
      </c>
      <c r="N1514" t="s">
        <v>199</v>
      </c>
    </row>
    <row r="1515" spans="1:14">
      <c r="A1515" t="s">
        <v>199</v>
      </c>
      <c r="B1515" t="s">
        <v>1002</v>
      </c>
      <c r="C1515" t="s">
        <v>3332</v>
      </c>
      <c r="D1515" s="1">
        <v>46746.258991920004</v>
      </c>
      <c r="E1515">
        <v>4.5</v>
      </c>
      <c r="F1515" s="22"/>
      <c r="G1515" s="22"/>
      <c r="H1515" s="22"/>
      <c r="I1515" s="22">
        <v>1956.7766592</v>
      </c>
      <c r="J1515" s="22">
        <v>3</v>
      </c>
      <c r="K1515" t="s">
        <v>650</v>
      </c>
      <c r="N1515" t="s">
        <v>199</v>
      </c>
    </row>
    <row r="1516" spans="1:14">
      <c r="A1516" t="s">
        <v>199</v>
      </c>
      <c r="B1516" t="s">
        <v>1002</v>
      </c>
      <c r="C1516" t="s">
        <v>542</v>
      </c>
      <c r="D1516" s="1">
        <v>8447.8998595199992</v>
      </c>
      <c r="E1516">
        <v>4.5</v>
      </c>
      <c r="F1516" s="22">
        <v>1956.7766592</v>
      </c>
      <c r="G1516" s="22"/>
      <c r="H1516" s="22"/>
      <c r="I1516" s="22"/>
      <c r="J1516" s="22">
        <v>3</v>
      </c>
      <c r="K1516" t="s">
        <v>650</v>
      </c>
      <c r="L1516" t="s">
        <v>40</v>
      </c>
      <c r="M1516">
        <v>1.80778441920223E-3</v>
      </c>
      <c r="N1516" t="s">
        <v>199</v>
      </c>
    </row>
    <row r="1517" spans="1:14">
      <c r="A1517" t="s">
        <v>199</v>
      </c>
      <c r="B1517" t="s">
        <v>1002</v>
      </c>
      <c r="C1517" t="s">
        <v>547</v>
      </c>
      <c r="D1517" s="1">
        <v>42858.395332319997</v>
      </c>
      <c r="E1517">
        <v>4.5</v>
      </c>
      <c r="F1517" s="22"/>
      <c r="G1517" s="22">
        <v>1956.7766592</v>
      </c>
      <c r="H1517" s="22"/>
      <c r="I1517" s="22"/>
      <c r="J1517" s="22">
        <v>3</v>
      </c>
      <c r="K1517" t="s">
        <v>650</v>
      </c>
      <c r="N1517" t="s">
        <v>199</v>
      </c>
    </row>
    <row r="1518" spans="1:14">
      <c r="A1518" t="s">
        <v>199</v>
      </c>
      <c r="B1518" t="s">
        <v>1002</v>
      </c>
      <c r="C1518" t="s">
        <v>549</v>
      </c>
      <c r="D1518" s="1">
        <v>46707.579680640003</v>
      </c>
      <c r="E1518">
        <v>4.5</v>
      </c>
      <c r="F1518" s="22"/>
      <c r="G1518" s="22"/>
      <c r="H1518" s="22">
        <v>1956.7766592</v>
      </c>
      <c r="I1518" s="22"/>
      <c r="J1518" s="22">
        <v>3</v>
      </c>
      <c r="K1518" t="s">
        <v>650</v>
      </c>
      <c r="N1518" t="s">
        <v>199</v>
      </c>
    </row>
    <row r="1519" spans="1:14">
      <c r="A1519" t="s">
        <v>199</v>
      </c>
      <c r="B1519" t="s">
        <v>1003</v>
      </c>
      <c r="C1519" t="s">
        <v>3332</v>
      </c>
      <c r="D1519" s="1">
        <v>49445.705474399998</v>
      </c>
      <c r="E1519">
        <v>5.5</v>
      </c>
      <c r="F1519" s="22"/>
      <c r="G1519" s="22"/>
      <c r="H1519" s="22"/>
      <c r="I1519" s="22">
        <v>1647.8880767999999</v>
      </c>
      <c r="J1519" s="22">
        <v>3</v>
      </c>
      <c r="K1519" t="s">
        <v>650</v>
      </c>
      <c r="N1519" t="s">
        <v>199</v>
      </c>
    </row>
    <row r="1520" spans="1:14">
      <c r="A1520" t="s">
        <v>199</v>
      </c>
      <c r="B1520" t="s">
        <v>1003</v>
      </c>
      <c r="C1520" t="s">
        <v>542</v>
      </c>
      <c r="D1520" s="1">
        <v>5724.5067950399998</v>
      </c>
      <c r="E1520">
        <v>5.5</v>
      </c>
      <c r="F1520" s="22">
        <v>370.49199119999997</v>
      </c>
      <c r="G1520" s="22"/>
      <c r="H1520" s="22"/>
      <c r="I1520" s="22"/>
      <c r="J1520" s="22">
        <v>3</v>
      </c>
      <c r="K1520" t="s">
        <v>650</v>
      </c>
      <c r="L1520" t="s">
        <v>40</v>
      </c>
      <c r="M1520">
        <v>1.80778441920223E-3</v>
      </c>
      <c r="N1520" t="s">
        <v>199</v>
      </c>
    </row>
    <row r="1521" spans="1:14">
      <c r="A1521" t="s">
        <v>199</v>
      </c>
      <c r="B1521" t="s">
        <v>1003</v>
      </c>
      <c r="C1521" t="s">
        <v>547</v>
      </c>
      <c r="D1521" s="1">
        <v>38212.401971519997</v>
      </c>
      <c r="E1521">
        <v>5.5</v>
      </c>
      <c r="F1521" s="22"/>
      <c r="G1521" s="22">
        <v>1647.8880767999999</v>
      </c>
      <c r="H1521" s="22"/>
      <c r="I1521" s="22"/>
      <c r="J1521" s="22">
        <v>3</v>
      </c>
      <c r="K1521" t="s">
        <v>650</v>
      </c>
      <c r="N1521" t="s">
        <v>199</v>
      </c>
    </row>
    <row r="1522" spans="1:14">
      <c r="A1522" t="s">
        <v>199</v>
      </c>
      <c r="B1522" t="s">
        <v>1003</v>
      </c>
      <c r="C1522" t="s">
        <v>549</v>
      </c>
      <c r="D1522" s="1">
        <v>49359.114272159997</v>
      </c>
      <c r="E1522">
        <v>5.5</v>
      </c>
      <c r="F1522" s="22"/>
      <c r="G1522" s="22"/>
      <c r="H1522" s="22">
        <v>1647.8880767999999</v>
      </c>
      <c r="I1522" s="22"/>
      <c r="J1522" s="22">
        <v>3</v>
      </c>
      <c r="K1522" t="s">
        <v>650</v>
      </c>
      <c r="N1522" t="s">
        <v>199</v>
      </c>
    </row>
    <row r="1523" spans="1:14">
      <c r="A1523" t="s">
        <v>199</v>
      </c>
      <c r="B1523" t="s">
        <v>1004</v>
      </c>
      <c r="C1523" t="s">
        <v>3332</v>
      </c>
      <c r="D1523" s="1">
        <v>15409.27079748</v>
      </c>
      <c r="E1523">
        <v>6.5</v>
      </c>
      <c r="F1523" s="22"/>
      <c r="G1523" s="22"/>
      <c r="H1523" s="22"/>
      <c r="I1523" s="22">
        <v>422.4233208</v>
      </c>
      <c r="J1523" s="22">
        <v>3</v>
      </c>
      <c r="K1523" t="s">
        <v>650</v>
      </c>
      <c r="N1523" t="s">
        <v>199</v>
      </c>
    </row>
    <row r="1524" spans="1:14">
      <c r="A1524" t="s">
        <v>199</v>
      </c>
      <c r="B1524" t="s">
        <v>1004</v>
      </c>
      <c r="C1524" t="s">
        <v>542</v>
      </c>
      <c r="D1524" s="1">
        <v>1587.763442208</v>
      </c>
      <c r="E1524">
        <v>6.5</v>
      </c>
      <c r="F1524" s="22">
        <v>203.07428759999999</v>
      </c>
      <c r="G1524" s="22"/>
      <c r="H1524" s="22"/>
      <c r="I1524" s="22"/>
      <c r="J1524" s="22">
        <v>3</v>
      </c>
      <c r="K1524" t="s">
        <v>650</v>
      </c>
      <c r="L1524" t="s">
        <v>40</v>
      </c>
      <c r="M1524">
        <v>1.80778441920223E-3</v>
      </c>
      <c r="N1524" t="s">
        <v>199</v>
      </c>
    </row>
    <row r="1525" spans="1:14">
      <c r="A1525" t="s">
        <v>199</v>
      </c>
      <c r="B1525" t="s">
        <v>1004</v>
      </c>
      <c r="C1525" t="s">
        <v>547</v>
      </c>
      <c r="D1525" s="1">
        <v>12228.484022447999</v>
      </c>
      <c r="E1525">
        <v>6.5</v>
      </c>
      <c r="F1525" s="22"/>
      <c r="G1525" s="22">
        <v>422.4233208</v>
      </c>
      <c r="H1525" s="22"/>
      <c r="I1525" s="22"/>
      <c r="J1525" s="22">
        <v>3</v>
      </c>
      <c r="K1525" t="s">
        <v>650</v>
      </c>
      <c r="N1525" t="s">
        <v>199</v>
      </c>
    </row>
    <row r="1526" spans="1:14">
      <c r="A1526" t="s">
        <v>199</v>
      </c>
      <c r="B1526" t="s">
        <v>1004</v>
      </c>
      <c r="C1526" t="s">
        <v>549</v>
      </c>
      <c r="D1526" s="1">
        <v>15383.479982952</v>
      </c>
      <c r="E1526">
        <v>6.5</v>
      </c>
      <c r="F1526" s="22"/>
      <c r="G1526" s="22"/>
      <c r="H1526" s="22">
        <v>422.4233208</v>
      </c>
      <c r="I1526" s="22"/>
      <c r="J1526" s="22">
        <v>3</v>
      </c>
      <c r="K1526" t="s">
        <v>650</v>
      </c>
      <c r="N1526" t="s">
        <v>199</v>
      </c>
    </row>
    <row r="1527" spans="1:14">
      <c r="A1527" t="s">
        <v>199</v>
      </c>
      <c r="B1527" t="s">
        <v>1005</v>
      </c>
      <c r="C1527" t="s">
        <v>3332</v>
      </c>
      <c r="D1527" s="1">
        <v>25708.994683871999</v>
      </c>
      <c r="E1527">
        <v>7.5</v>
      </c>
      <c r="F1527" s="22"/>
      <c r="G1527" s="22"/>
      <c r="H1527" s="22"/>
      <c r="I1527" s="22">
        <v>840.38344559999996</v>
      </c>
      <c r="J1527" s="22">
        <v>3</v>
      </c>
      <c r="K1527" t="s">
        <v>650</v>
      </c>
      <c r="N1527" t="s">
        <v>199</v>
      </c>
    </row>
    <row r="1528" spans="1:14">
      <c r="A1528" t="s">
        <v>199</v>
      </c>
      <c r="B1528" t="s">
        <v>1005</v>
      </c>
      <c r="C1528" t="s">
        <v>542</v>
      </c>
      <c r="D1528" s="1">
        <v>269.300783712</v>
      </c>
      <c r="E1528">
        <v>7.5</v>
      </c>
      <c r="F1528" s="22">
        <v>45.688770959999999</v>
      </c>
      <c r="G1528" s="22"/>
      <c r="H1528" s="22"/>
      <c r="I1528" s="22"/>
      <c r="J1528" s="22">
        <v>3</v>
      </c>
      <c r="K1528" t="s">
        <v>650</v>
      </c>
      <c r="L1528" t="s">
        <v>40</v>
      </c>
      <c r="M1528">
        <v>1.80778441920223E-3</v>
      </c>
      <c r="N1528" t="s">
        <v>199</v>
      </c>
    </row>
    <row r="1529" spans="1:14">
      <c r="A1529" t="s">
        <v>199</v>
      </c>
      <c r="B1529" t="s">
        <v>1005</v>
      </c>
      <c r="C1529" t="s">
        <v>547</v>
      </c>
      <c r="D1529" s="1">
        <v>19405.521500832001</v>
      </c>
      <c r="E1529">
        <v>7.5</v>
      </c>
      <c r="F1529" s="22"/>
      <c r="G1529" s="22">
        <v>840.38344559999996</v>
      </c>
      <c r="H1529" s="22"/>
      <c r="I1529" s="22"/>
      <c r="J1529" s="22">
        <v>3</v>
      </c>
      <c r="K1529" t="s">
        <v>650</v>
      </c>
      <c r="N1529" t="s">
        <v>199</v>
      </c>
    </row>
    <row r="1530" spans="1:14">
      <c r="A1530" t="s">
        <v>199</v>
      </c>
      <c r="B1530" t="s">
        <v>1005</v>
      </c>
      <c r="C1530" t="s">
        <v>549</v>
      </c>
      <c r="D1530" s="1">
        <v>25660.943263871999</v>
      </c>
      <c r="E1530">
        <v>7.5</v>
      </c>
      <c r="F1530" s="22"/>
      <c r="G1530" s="22"/>
      <c r="H1530" s="22">
        <v>840.38344559999996</v>
      </c>
      <c r="I1530" s="22"/>
      <c r="J1530" s="22">
        <v>3</v>
      </c>
      <c r="K1530" t="s">
        <v>650</v>
      </c>
      <c r="N1530" t="s">
        <v>199</v>
      </c>
    </row>
    <row r="1531" spans="1:14">
      <c r="A1531" t="s">
        <v>199</v>
      </c>
      <c r="B1531" t="s">
        <v>1006</v>
      </c>
      <c r="C1531" t="s">
        <v>3332</v>
      </c>
      <c r="D1531" s="1">
        <v>20909.795381304</v>
      </c>
      <c r="E1531">
        <v>8.5</v>
      </c>
      <c r="F1531" s="22"/>
      <c r="G1531" s="22"/>
      <c r="H1531" s="22"/>
      <c r="I1531" s="22">
        <v>770.25380640000003</v>
      </c>
      <c r="J1531" s="22">
        <v>3</v>
      </c>
      <c r="K1531" t="s">
        <v>650</v>
      </c>
      <c r="N1531" t="s">
        <v>199</v>
      </c>
    </row>
    <row r="1532" spans="1:14">
      <c r="A1532" t="s">
        <v>199</v>
      </c>
      <c r="B1532" t="s">
        <v>1006</v>
      </c>
      <c r="C1532" t="s">
        <v>542</v>
      </c>
      <c r="D1532" s="1">
        <v>1457.8610544000001</v>
      </c>
      <c r="E1532">
        <v>8.5</v>
      </c>
      <c r="F1532" s="22">
        <v>92.629007759999993</v>
      </c>
      <c r="G1532" s="22"/>
      <c r="H1532" s="22"/>
      <c r="I1532" s="22"/>
      <c r="J1532" s="22">
        <v>3</v>
      </c>
      <c r="K1532" t="s">
        <v>650</v>
      </c>
      <c r="L1532" t="s">
        <v>40</v>
      </c>
      <c r="M1532">
        <v>1.80778441920223E-3</v>
      </c>
      <c r="N1532" t="s">
        <v>199</v>
      </c>
    </row>
    <row r="1533" spans="1:14">
      <c r="A1533" t="s">
        <v>199</v>
      </c>
      <c r="B1533" t="s">
        <v>1006</v>
      </c>
      <c r="C1533" t="s">
        <v>547</v>
      </c>
      <c r="D1533" s="1">
        <v>18436.18690656</v>
      </c>
      <c r="E1533">
        <v>8.5</v>
      </c>
      <c r="F1533" s="22"/>
      <c r="G1533" s="22">
        <v>770.25380640000003</v>
      </c>
      <c r="H1533" s="22"/>
      <c r="I1533" s="22"/>
      <c r="J1533" s="22">
        <v>3</v>
      </c>
      <c r="K1533" t="s">
        <v>650</v>
      </c>
      <c r="N1533" t="s">
        <v>199</v>
      </c>
    </row>
    <row r="1534" spans="1:14">
      <c r="A1534" t="s">
        <v>199</v>
      </c>
      <c r="B1534" t="s">
        <v>1006</v>
      </c>
      <c r="C1534" t="s">
        <v>549</v>
      </c>
      <c r="D1534" s="1">
        <v>20892.020432879999</v>
      </c>
      <c r="E1534">
        <v>8.5</v>
      </c>
      <c r="F1534" s="22"/>
      <c r="G1534" s="22"/>
      <c r="H1534" s="22">
        <v>770.25380640000003</v>
      </c>
      <c r="I1534" s="22"/>
      <c r="J1534" s="22">
        <v>3</v>
      </c>
      <c r="K1534" t="s">
        <v>650</v>
      </c>
      <c r="N1534" t="s">
        <v>199</v>
      </c>
    </row>
    <row r="1535" spans="1:14">
      <c r="A1535" t="s">
        <v>199</v>
      </c>
      <c r="B1535" t="s">
        <v>1007</v>
      </c>
      <c r="C1535" t="s">
        <v>3332</v>
      </c>
      <c r="D1535" s="1">
        <v>16056.644181744001</v>
      </c>
      <c r="E1535">
        <v>9.5</v>
      </c>
      <c r="F1535" s="22"/>
      <c r="G1535" s="22"/>
      <c r="H1535" s="22"/>
      <c r="I1535" s="22">
        <v>632.03113199999996</v>
      </c>
      <c r="J1535" s="22">
        <v>3</v>
      </c>
      <c r="K1535" t="s">
        <v>650</v>
      </c>
      <c r="N1535" t="s">
        <v>199</v>
      </c>
    </row>
    <row r="1536" spans="1:14">
      <c r="A1536" t="s">
        <v>199</v>
      </c>
      <c r="B1536" t="s">
        <v>1007</v>
      </c>
      <c r="C1536" t="s">
        <v>542</v>
      </c>
      <c r="D1536" s="1">
        <v>211.540011456</v>
      </c>
      <c r="E1536">
        <v>9.5</v>
      </c>
      <c r="F1536" s="22">
        <v>16.790716679999999</v>
      </c>
      <c r="G1536" s="22"/>
      <c r="H1536" s="22"/>
      <c r="I1536" s="22"/>
      <c r="J1536" s="22">
        <v>3</v>
      </c>
      <c r="K1536" t="s">
        <v>650</v>
      </c>
      <c r="L1536" t="s">
        <v>40</v>
      </c>
      <c r="M1536">
        <v>1.80778441920223E-3</v>
      </c>
      <c r="N1536" t="s">
        <v>199</v>
      </c>
    </row>
    <row r="1537" spans="1:14">
      <c r="A1537" t="s">
        <v>199</v>
      </c>
      <c r="B1537" t="s">
        <v>1007</v>
      </c>
      <c r="C1537" t="s">
        <v>547</v>
      </c>
      <c r="D1537" s="1">
        <v>14110.519048128001</v>
      </c>
      <c r="E1537">
        <v>9.5</v>
      </c>
      <c r="F1537" s="22"/>
      <c r="G1537" s="22">
        <v>632.03113199999996</v>
      </c>
      <c r="H1537" s="22"/>
      <c r="I1537" s="22"/>
      <c r="J1537" s="22">
        <v>3</v>
      </c>
      <c r="K1537" t="s">
        <v>650</v>
      </c>
      <c r="N1537" t="s">
        <v>199</v>
      </c>
    </row>
    <row r="1538" spans="1:14">
      <c r="A1538" t="s">
        <v>199</v>
      </c>
      <c r="B1538" t="s">
        <v>1007</v>
      </c>
      <c r="C1538" t="s">
        <v>549</v>
      </c>
      <c r="D1538" s="1">
        <v>16048.149082559999</v>
      </c>
      <c r="E1538">
        <v>9.5</v>
      </c>
      <c r="F1538" s="22"/>
      <c r="G1538" s="22"/>
      <c r="H1538" s="22">
        <v>632.03113199999996</v>
      </c>
      <c r="I1538" s="22"/>
      <c r="J1538" s="22">
        <v>3</v>
      </c>
      <c r="K1538" t="s">
        <v>650</v>
      </c>
      <c r="N1538" t="s">
        <v>199</v>
      </c>
    </row>
    <row r="1539" spans="1:14">
      <c r="A1539" t="s">
        <v>199</v>
      </c>
      <c r="B1539" t="s">
        <v>1008</v>
      </c>
      <c r="C1539" t="s">
        <v>3332</v>
      </c>
      <c r="D1539" s="1">
        <v>4538.58921277224</v>
      </c>
      <c r="E1539">
        <v>10.5</v>
      </c>
      <c r="F1539" s="22"/>
      <c r="G1539" s="22"/>
      <c r="H1539" s="22"/>
      <c r="I1539" s="22">
        <v>216.38459688</v>
      </c>
      <c r="J1539" s="22">
        <v>3</v>
      </c>
      <c r="K1539" t="s">
        <v>650</v>
      </c>
      <c r="N1539" t="s">
        <v>199</v>
      </c>
    </row>
    <row r="1540" spans="1:14">
      <c r="A1540" t="s">
        <v>199</v>
      </c>
      <c r="B1540" t="s">
        <v>1008</v>
      </c>
      <c r="C1540" t="s">
        <v>542</v>
      </c>
      <c r="D1540" s="1">
        <v>6.08033730984</v>
      </c>
      <c r="E1540">
        <v>10.5</v>
      </c>
      <c r="F1540" s="22">
        <v>1.1489739792</v>
      </c>
      <c r="G1540" s="22"/>
      <c r="H1540" s="22"/>
      <c r="I1540" s="22"/>
      <c r="J1540" s="22">
        <v>3</v>
      </c>
      <c r="K1540" t="s">
        <v>650</v>
      </c>
      <c r="L1540" t="s">
        <v>40</v>
      </c>
      <c r="M1540">
        <v>1.80778441920223E-3</v>
      </c>
      <c r="N1540" t="s">
        <v>199</v>
      </c>
    </row>
    <row r="1541" spans="1:14">
      <c r="A1541" t="s">
        <v>199</v>
      </c>
      <c r="B1541" t="s">
        <v>1008</v>
      </c>
      <c r="C1541" t="s">
        <v>547</v>
      </c>
      <c r="D1541" s="1">
        <v>4355.8574472002401</v>
      </c>
      <c r="E1541">
        <v>10.5</v>
      </c>
      <c r="F1541" s="22"/>
      <c r="G1541" s="22">
        <v>216.38459688</v>
      </c>
      <c r="H1541" s="22"/>
      <c r="I1541" s="22"/>
      <c r="J1541" s="22">
        <v>3</v>
      </c>
      <c r="K1541" t="s">
        <v>650</v>
      </c>
      <c r="N1541" t="s">
        <v>199</v>
      </c>
    </row>
    <row r="1542" spans="1:14">
      <c r="A1542" t="s">
        <v>199</v>
      </c>
      <c r="B1542" t="s">
        <v>1008</v>
      </c>
      <c r="C1542" t="s">
        <v>549</v>
      </c>
      <c r="D1542" s="1">
        <v>4538.0836161266398</v>
      </c>
      <c r="E1542">
        <v>10.5</v>
      </c>
      <c r="F1542" s="22"/>
      <c r="G1542" s="22"/>
      <c r="H1542" s="22">
        <v>216.38459688</v>
      </c>
      <c r="I1542" s="22"/>
      <c r="J1542" s="22">
        <v>3</v>
      </c>
      <c r="K1542" t="s">
        <v>650</v>
      </c>
      <c r="N1542" t="s">
        <v>199</v>
      </c>
    </row>
    <row r="1543" spans="1:14">
      <c r="A1543" t="s">
        <v>199</v>
      </c>
      <c r="B1543" t="s">
        <v>1009</v>
      </c>
      <c r="C1543" t="s">
        <v>3332</v>
      </c>
      <c r="D1543" s="1">
        <v>81167.381100769097</v>
      </c>
      <c r="E1543">
        <v>11.5</v>
      </c>
      <c r="F1543" s="22"/>
      <c r="G1543" s="22"/>
      <c r="H1543" s="22"/>
      <c r="I1543" s="22">
        <v>2986.622304</v>
      </c>
      <c r="J1543" s="22">
        <v>3</v>
      </c>
      <c r="K1543" t="s">
        <v>650</v>
      </c>
      <c r="N1543" t="s">
        <v>199</v>
      </c>
    </row>
    <row r="1544" spans="1:14">
      <c r="A1544" t="s">
        <v>199</v>
      </c>
      <c r="B1544" t="s">
        <v>1009</v>
      </c>
      <c r="C1544" t="s">
        <v>542</v>
      </c>
      <c r="D1544" s="1">
        <v>1.9558915450728001</v>
      </c>
      <c r="E1544">
        <v>11.5</v>
      </c>
      <c r="F1544" s="22">
        <v>0.98004248159999996</v>
      </c>
      <c r="G1544" s="22"/>
      <c r="H1544" s="22"/>
      <c r="I1544" s="22"/>
      <c r="J1544" s="22">
        <v>3</v>
      </c>
      <c r="K1544" t="s">
        <v>650</v>
      </c>
      <c r="L1544" t="s">
        <v>40</v>
      </c>
      <c r="M1544">
        <v>1.80778441920223E-3</v>
      </c>
      <c r="N1544" t="s">
        <v>199</v>
      </c>
    </row>
    <row r="1545" spans="1:14">
      <c r="A1545" t="s">
        <v>199</v>
      </c>
      <c r="B1545" t="s">
        <v>1009</v>
      </c>
      <c r="C1545" t="s">
        <v>547</v>
      </c>
      <c r="D1545" s="1">
        <v>13114.1977759691</v>
      </c>
      <c r="E1545">
        <v>11.5</v>
      </c>
      <c r="F1545" s="22"/>
      <c r="G1545" s="22">
        <v>2016.2292935999999</v>
      </c>
      <c r="H1545" s="22"/>
      <c r="I1545" s="22"/>
      <c r="J1545" s="22">
        <v>3</v>
      </c>
      <c r="K1545" t="s">
        <v>650</v>
      </c>
      <c r="N1545" t="s">
        <v>199</v>
      </c>
    </row>
    <row r="1546" spans="1:14">
      <c r="A1546" t="s">
        <v>199</v>
      </c>
      <c r="B1546" t="s">
        <v>1009</v>
      </c>
      <c r="C1546" t="s">
        <v>549</v>
      </c>
      <c r="D1546" s="1">
        <v>79046.674210369107</v>
      </c>
      <c r="E1546">
        <v>11.5</v>
      </c>
      <c r="F1546" s="22"/>
      <c r="G1546" s="22"/>
      <c r="H1546" s="22">
        <v>2986.622304</v>
      </c>
      <c r="I1546" s="22"/>
      <c r="J1546" s="22">
        <v>3</v>
      </c>
      <c r="K1546" t="s">
        <v>650</v>
      </c>
      <c r="N1546" t="s">
        <v>199</v>
      </c>
    </row>
    <row r="1547" spans="1:14">
      <c r="A1547" t="s">
        <v>199</v>
      </c>
      <c r="B1547" t="s">
        <v>1010</v>
      </c>
      <c r="C1547" t="s">
        <v>3332</v>
      </c>
      <c r="D1547" s="1">
        <v>5978.0454029714401</v>
      </c>
      <c r="E1547">
        <v>12.5</v>
      </c>
      <c r="F1547" s="22"/>
      <c r="G1547" s="22"/>
      <c r="H1547" s="22"/>
      <c r="I1547" s="22">
        <v>136.82734632</v>
      </c>
      <c r="J1547" s="22">
        <v>3</v>
      </c>
      <c r="K1547" t="s">
        <v>650</v>
      </c>
      <c r="N1547" t="s">
        <v>199</v>
      </c>
    </row>
    <row r="1548" spans="1:14">
      <c r="A1548" t="s">
        <v>199</v>
      </c>
      <c r="B1548" t="s">
        <v>1010</v>
      </c>
      <c r="C1548" t="s">
        <v>542</v>
      </c>
      <c r="D1548" s="1">
        <v>31.914283003440001</v>
      </c>
      <c r="E1548">
        <v>12.5</v>
      </c>
      <c r="F1548" s="22">
        <v>8.3297631120000002</v>
      </c>
      <c r="G1548" s="22"/>
      <c r="H1548" s="22"/>
      <c r="I1548" s="22"/>
      <c r="J1548" s="22">
        <v>3</v>
      </c>
      <c r="K1548" t="s">
        <v>650</v>
      </c>
      <c r="L1548" t="s">
        <v>40</v>
      </c>
      <c r="M1548">
        <v>1.80778441920223E-3</v>
      </c>
      <c r="N1548" t="s">
        <v>199</v>
      </c>
    </row>
    <row r="1549" spans="1:14">
      <c r="A1549" t="s">
        <v>199</v>
      </c>
      <c r="B1549" t="s">
        <v>1010</v>
      </c>
      <c r="C1549" t="s">
        <v>547</v>
      </c>
      <c r="D1549" s="1">
        <v>4435.8628388114403</v>
      </c>
      <c r="E1549">
        <v>12.5</v>
      </c>
      <c r="F1549" s="22"/>
      <c r="G1549" s="22">
        <v>136.82734632</v>
      </c>
      <c r="H1549" s="22"/>
      <c r="I1549" s="22"/>
      <c r="J1549" s="22">
        <v>3</v>
      </c>
      <c r="K1549" t="s">
        <v>650</v>
      </c>
      <c r="N1549" t="s">
        <v>199</v>
      </c>
    </row>
    <row r="1550" spans="1:14">
      <c r="A1550" t="s">
        <v>199</v>
      </c>
      <c r="B1550" t="s">
        <v>1010</v>
      </c>
      <c r="C1550" t="s">
        <v>549</v>
      </c>
      <c r="D1550" s="1">
        <v>5933.6751305714397</v>
      </c>
      <c r="E1550">
        <v>12.5</v>
      </c>
      <c r="F1550" s="22"/>
      <c r="G1550" s="22"/>
      <c r="H1550" s="22">
        <v>136.82734632</v>
      </c>
      <c r="I1550" s="22"/>
      <c r="J1550" s="22">
        <v>3</v>
      </c>
      <c r="K1550" t="s">
        <v>650</v>
      </c>
      <c r="N1550" t="s">
        <v>199</v>
      </c>
    </row>
    <row r="1551" spans="1:14">
      <c r="A1551" t="s">
        <v>199</v>
      </c>
      <c r="B1551" t="s">
        <v>1011</v>
      </c>
      <c r="C1551" t="s">
        <v>3332</v>
      </c>
      <c r="D1551" s="1">
        <v>16118.980326871801</v>
      </c>
      <c r="E1551">
        <v>13.5</v>
      </c>
      <c r="F1551" s="22"/>
      <c r="G1551" s="22"/>
      <c r="H1551" s="22"/>
      <c r="I1551" s="22">
        <v>460.83695039999998</v>
      </c>
      <c r="J1551" s="22">
        <v>3</v>
      </c>
      <c r="K1551" t="s">
        <v>650</v>
      </c>
      <c r="N1551" t="s">
        <v>199</v>
      </c>
    </row>
    <row r="1552" spans="1:14">
      <c r="A1552" t="s">
        <v>199</v>
      </c>
      <c r="B1552" t="s">
        <v>1011</v>
      </c>
      <c r="C1552" t="s">
        <v>542</v>
      </c>
      <c r="D1552" s="1">
        <v>21.744242263775998</v>
      </c>
      <c r="E1552">
        <v>13.5</v>
      </c>
      <c r="F1552" s="22">
        <v>16.762558416000001</v>
      </c>
      <c r="G1552" s="22"/>
      <c r="H1552" s="22"/>
      <c r="I1552" s="22"/>
      <c r="J1552" s="22">
        <v>3</v>
      </c>
      <c r="K1552" t="s">
        <v>650</v>
      </c>
      <c r="L1552" t="s">
        <v>40</v>
      </c>
      <c r="M1552">
        <v>1.80778441920223E-3</v>
      </c>
      <c r="N1552" t="s">
        <v>199</v>
      </c>
    </row>
    <row r="1553" spans="1:14">
      <c r="A1553" t="s">
        <v>199</v>
      </c>
      <c r="B1553" t="s">
        <v>1011</v>
      </c>
      <c r="C1553" t="s">
        <v>547</v>
      </c>
      <c r="D1553" s="1">
        <v>11194.6047899118</v>
      </c>
      <c r="E1553">
        <v>13.5</v>
      </c>
      <c r="F1553" s="22"/>
      <c r="G1553" s="22">
        <v>460.83695039999998</v>
      </c>
      <c r="H1553" s="22"/>
      <c r="I1553" s="22"/>
      <c r="J1553" s="22">
        <v>3</v>
      </c>
      <c r="K1553" t="s">
        <v>650</v>
      </c>
      <c r="N1553" t="s">
        <v>199</v>
      </c>
    </row>
    <row r="1554" spans="1:14">
      <c r="A1554" t="s">
        <v>199</v>
      </c>
      <c r="B1554" t="s">
        <v>1011</v>
      </c>
      <c r="C1554" t="s">
        <v>549</v>
      </c>
      <c r="D1554" s="1">
        <v>15940.949259991799</v>
      </c>
      <c r="E1554">
        <v>13.5</v>
      </c>
      <c r="F1554" s="22"/>
      <c r="G1554" s="22"/>
      <c r="H1554" s="22">
        <v>460.83695039999998</v>
      </c>
      <c r="I1554" s="22"/>
      <c r="J1554" s="22">
        <v>3</v>
      </c>
      <c r="K1554" t="s">
        <v>650</v>
      </c>
      <c r="N1554" t="s">
        <v>199</v>
      </c>
    </row>
    <row r="1555" spans="1:14">
      <c r="A1555" t="s">
        <v>199</v>
      </c>
      <c r="B1555" t="s">
        <v>1012</v>
      </c>
      <c r="C1555" t="s">
        <v>3332</v>
      </c>
      <c r="D1555" s="1">
        <v>13977.0599927448</v>
      </c>
      <c r="E1555">
        <v>14.5</v>
      </c>
      <c r="F1555" s="22"/>
      <c r="G1555" s="22"/>
      <c r="H1555" s="22"/>
      <c r="I1555" s="22">
        <v>300.22546055999999</v>
      </c>
      <c r="J1555" s="22">
        <v>3</v>
      </c>
      <c r="K1555" t="s">
        <v>650</v>
      </c>
      <c r="N1555" t="s">
        <v>199</v>
      </c>
    </row>
    <row r="1556" spans="1:14">
      <c r="A1556" t="s">
        <v>199</v>
      </c>
      <c r="B1556" t="s">
        <v>1012</v>
      </c>
      <c r="C1556" t="s">
        <v>542</v>
      </c>
      <c r="D1556" s="1">
        <v>139.44040194479999</v>
      </c>
      <c r="E1556">
        <v>14.5</v>
      </c>
      <c r="F1556" s="22">
        <v>61.933184160000003</v>
      </c>
      <c r="G1556" s="22"/>
      <c r="H1556" s="22"/>
      <c r="I1556" s="22"/>
      <c r="J1556" s="22">
        <v>3</v>
      </c>
      <c r="K1556" t="s">
        <v>650</v>
      </c>
      <c r="L1556" t="s">
        <v>40</v>
      </c>
      <c r="M1556">
        <v>1.80778441920223E-3</v>
      </c>
      <c r="N1556" t="s">
        <v>199</v>
      </c>
    </row>
    <row r="1557" spans="1:14">
      <c r="A1557" t="s">
        <v>199</v>
      </c>
      <c r="B1557" t="s">
        <v>1012</v>
      </c>
      <c r="C1557" t="s">
        <v>547</v>
      </c>
      <c r="D1557" s="1">
        <v>8829.2142856247901</v>
      </c>
      <c r="E1557">
        <v>14.5</v>
      </c>
      <c r="F1557" s="22"/>
      <c r="G1557" s="22">
        <v>300.22546055999999</v>
      </c>
      <c r="H1557" s="22"/>
      <c r="I1557" s="22"/>
      <c r="J1557" s="22">
        <v>3</v>
      </c>
      <c r="K1557" t="s">
        <v>650</v>
      </c>
      <c r="N1557" t="s">
        <v>199</v>
      </c>
    </row>
    <row r="1558" spans="1:14">
      <c r="A1558" t="s">
        <v>199</v>
      </c>
      <c r="B1558" t="s">
        <v>1012</v>
      </c>
      <c r="C1558" t="s">
        <v>549</v>
      </c>
      <c r="D1558" s="1">
        <v>13785.816923704801</v>
      </c>
      <c r="E1558">
        <v>14.5</v>
      </c>
      <c r="F1558" s="22"/>
      <c r="G1558" s="22"/>
      <c r="H1558" s="22">
        <v>300.22546055999999</v>
      </c>
      <c r="I1558" s="22"/>
      <c r="J1558" s="22">
        <v>3</v>
      </c>
      <c r="K1558" t="s">
        <v>650</v>
      </c>
      <c r="N1558" t="s">
        <v>199</v>
      </c>
    </row>
    <row r="1559" spans="1:14">
      <c r="A1559" t="s">
        <v>199</v>
      </c>
      <c r="B1559" t="s">
        <v>1013</v>
      </c>
      <c r="C1559" t="s">
        <v>3332</v>
      </c>
      <c r="D1559" s="1">
        <v>61097.380672166597</v>
      </c>
      <c r="E1559">
        <v>16</v>
      </c>
      <c r="F1559" s="22"/>
      <c r="G1559" s="22"/>
      <c r="H1559" s="22"/>
      <c r="I1559" s="22">
        <v>1943.9914584000001</v>
      </c>
      <c r="J1559" s="22">
        <v>3</v>
      </c>
      <c r="K1559" t="s">
        <v>650</v>
      </c>
      <c r="N1559" t="s">
        <v>199</v>
      </c>
    </row>
    <row r="1560" spans="1:14">
      <c r="A1560" t="s">
        <v>199</v>
      </c>
      <c r="B1560" t="s">
        <v>1013</v>
      </c>
      <c r="C1560" t="s">
        <v>542</v>
      </c>
      <c r="D1560" s="1">
        <v>373.13255936664001</v>
      </c>
      <c r="E1560">
        <v>16</v>
      </c>
      <c r="F1560" s="22">
        <v>178.04839967999999</v>
      </c>
      <c r="G1560" s="22"/>
      <c r="H1560" s="22"/>
      <c r="I1560" s="22"/>
      <c r="J1560" s="22">
        <v>3</v>
      </c>
      <c r="K1560" t="s">
        <v>650</v>
      </c>
      <c r="L1560" t="s">
        <v>40</v>
      </c>
      <c r="M1560">
        <v>1.80778441920223E-3</v>
      </c>
      <c r="N1560" t="s">
        <v>199</v>
      </c>
    </row>
    <row r="1561" spans="1:14">
      <c r="A1561" t="s">
        <v>199</v>
      </c>
      <c r="B1561" t="s">
        <v>1013</v>
      </c>
      <c r="C1561" t="s">
        <v>547</v>
      </c>
      <c r="D1561" s="1">
        <v>52872.293918966701</v>
      </c>
      <c r="E1561">
        <v>16</v>
      </c>
      <c r="F1561" s="22"/>
      <c r="G1561" s="22">
        <v>1943.9914584000001</v>
      </c>
      <c r="H1561" s="22"/>
      <c r="I1561" s="22"/>
      <c r="J1561" s="22">
        <v>3</v>
      </c>
      <c r="K1561" t="s">
        <v>650</v>
      </c>
      <c r="N1561" t="s">
        <v>199</v>
      </c>
    </row>
    <row r="1562" spans="1:14">
      <c r="A1562" t="s">
        <v>199</v>
      </c>
      <c r="B1562" t="s">
        <v>1013</v>
      </c>
      <c r="C1562" t="s">
        <v>549</v>
      </c>
      <c r="D1562" s="1">
        <v>60865.936698086603</v>
      </c>
      <c r="E1562">
        <v>16</v>
      </c>
      <c r="F1562" s="22"/>
      <c r="G1562" s="22"/>
      <c r="H1562" s="22">
        <v>1943.9914584000001</v>
      </c>
      <c r="I1562" s="22"/>
      <c r="J1562" s="22">
        <v>3</v>
      </c>
      <c r="K1562" t="s">
        <v>650</v>
      </c>
      <c r="N1562" t="s">
        <v>199</v>
      </c>
    </row>
    <row r="1563" spans="1:14">
      <c r="A1563" t="s">
        <v>3346</v>
      </c>
      <c r="B1563" t="s">
        <v>1033</v>
      </c>
      <c r="C1563" t="s">
        <v>3332</v>
      </c>
      <c r="D1563" s="1">
        <v>652.84729739303998</v>
      </c>
      <c r="E1563">
        <v>1.5</v>
      </c>
      <c r="F1563" s="22"/>
      <c r="G1563" s="22"/>
      <c r="H1563" s="22"/>
      <c r="I1563" s="22">
        <v>91.84842888</v>
      </c>
      <c r="J1563" s="22">
        <v>3</v>
      </c>
      <c r="K1563" t="s">
        <v>671</v>
      </c>
      <c r="N1563" t="s">
        <v>2756</v>
      </c>
    </row>
    <row r="1564" spans="1:14">
      <c r="A1564" t="s">
        <v>3346</v>
      </c>
      <c r="B1564" t="s">
        <v>1033</v>
      </c>
      <c r="C1564" t="s">
        <v>542</v>
      </c>
      <c r="D1564" s="1">
        <v>598.44835169303997</v>
      </c>
      <c r="E1564">
        <v>1.5</v>
      </c>
      <c r="F1564" s="22">
        <v>91.84842888</v>
      </c>
      <c r="G1564" s="22"/>
      <c r="H1564" s="22"/>
      <c r="I1564" s="22"/>
      <c r="J1564" s="22">
        <v>3</v>
      </c>
      <c r="K1564" t="s">
        <v>671</v>
      </c>
      <c r="M1564">
        <v>0</v>
      </c>
      <c r="N1564" t="s">
        <v>2756</v>
      </c>
    </row>
    <row r="1565" spans="1:14">
      <c r="A1565" t="s">
        <v>3346</v>
      </c>
      <c r="B1565" t="s">
        <v>1033</v>
      </c>
      <c r="C1565" t="s">
        <v>547</v>
      </c>
      <c r="D1565" s="1">
        <v>652.84729739303998</v>
      </c>
      <c r="E1565">
        <v>1.5</v>
      </c>
      <c r="F1565" s="22"/>
      <c r="G1565" s="22">
        <v>91.84842888</v>
      </c>
      <c r="H1565" s="22"/>
      <c r="I1565" s="22"/>
      <c r="J1565" s="22">
        <v>3</v>
      </c>
      <c r="K1565" t="s">
        <v>671</v>
      </c>
      <c r="N1565" t="s">
        <v>2756</v>
      </c>
    </row>
    <row r="1566" spans="1:14">
      <c r="A1566" t="s">
        <v>3346</v>
      </c>
      <c r="B1566" t="s">
        <v>1033</v>
      </c>
      <c r="C1566" t="s">
        <v>549</v>
      </c>
      <c r="D1566" s="1">
        <v>652.84729739303998</v>
      </c>
      <c r="E1566">
        <v>1.5</v>
      </c>
      <c r="F1566" s="22"/>
      <c r="G1566" s="22"/>
      <c r="H1566" s="22">
        <v>91.84842888</v>
      </c>
      <c r="I1566" s="22"/>
      <c r="J1566" s="22">
        <v>3</v>
      </c>
      <c r="K1566" t="s">
        <v>671</v>
      </c>
      <c r="N1566" t="s">
        <v>2756</v>
      </c>
    </row>
    <row r="1567" spans="1:14">
      <c r="A1567" t="s">
        <v>3347</v>
      </c>
      <c r="B1567" t="s">
        <v>1036</v>
      </c>
      <c r="C1567" t="s">
        <v>3332</v>
      </c>
      <c r="D1567" s="1">
        <v>1630.5246082944</v>
      </c>
      <c r="E1567">
        <v>2.5</v>
      </c>
      <c r="F1567" s="22"/>
      <c r="G1567" s="22"/>
      <c r="H1567" s="22"/>
      <c r="I1567" s="22">
        <v>74.936702879999999</v>
      </c>
      <c r="J1567" s="22">
        <v>3</v>
      </c>
      <c r="K1567" t="s">
        <v>660</v>
      </c>
      <c r="N1567" t="s">
        <v>2738</v>
      </c>
    </row>
    <row r="1568" spans="1:14">
      <c r="A1568" t="s">
        <v>3347</v>
      </c>
      <c r="B1568" t="s">
        <v>1036</v>
      </c>
      <c r="C1568" t="s">
        <v>542</v>
      </c>
      <c r="D1568" s="1">
        <v>1027.32707592</v>
      </c>
      <c r="E1568">
        <v>2.5</v>
      </c>
      <c r="F1568" s="22">
        <v>74.936702879999999</v>
      </c>
      <c r="G1568" s="22"/>
      <c r="H1568" s="22"/>
      <c r="I1568" s="22"/>
      <c r="J1568" s="22">
        <v>3</v>
      </c>
      <c r="K1568" t="s">
        <v>660</v>
      </c>
      <c r="M1568">
        <v>0</v>
      </c>
      <c r="N1568" t="s">
        <v>2738</v>
      </c>
    </row>
    <row r="1569" spans="1:14">
      <c r="A1569" t="s">
        <v>3347</v>
      </c>
      <c r="B1569" t="s">
        <v>1036</v>
      </c>
      <c r="C1569" t="s">
        <v>547</v>
      </c>
      <c r="D1569" s="1">
        <v>1606.7256297816</v>
      </c>
      <c r="E1569">
        <v>2.5</v>
      </c>
      <c r="F1569" s="22"/>
      <c r="G1569" s="22">
        <v>74.936702879999999</v>
      </c>
      <c r="H1569" s="22"/>
      <c r="I1569" s="22"/>
      <c r="J1569" s="22">
        <v>3</v>
      </c>
      <c r="K1569" t="s">
        <v>660</v>
      </c>
      <c r="N1569" t="s">
        <v>2738</v>
      </c>
    </row>
    <row r="1570" spans="1:14">
      <c r="A1570" t="s">
        <v>3347</v>
      </c>
      <c r="B1570" t="s">
        <v>1036</v>
      </c>
      <c r="C1570" t="s">
        <v>549</v>
      </c>
      <c r="D1570" s="1">
        <v>1629.9872621039999</v>
      </c>
      <c r="E1570">
        <v>2.5</v>
      </c>
      <c r="F1570" s="22"/>
      <c r="G1570" s="22"/>
      <c r="H1570" s="22">
        <v>74.936702879999999</v>
      </c>
      <c r="I1570" s="22"/>
      <c r="J1570" s="22">
        <v>3</v>
      </c>
      <c r="K1570" t="s">
        <v>660</v>
      </c>
      <c r="N1570" t="s">
        <v>2738</v>
      </c>
    </row>
    <row r="1571" spans="1:14">
      <c r="A1571" t="s">
        <v>3347</v>
      </c>
      <c r="B1571" t="s">
        <v>1041</v>
      </c>
      <c r="C1571" t="s">
        <v>3332</v>
      </c>
      <c r="D1571" s="1">
        <v>1384.25308988753</v>
      </c>
      <c r="E1571">
        <v>3.5</v>
      </c>
      <c r="F1571" s="22"/>
      <c r="G1571" s="22"/>
      <c r="H1571" s="22"/>
      <c r="I1571" s="22">
        <v>65.443603679999995</v>
      </c>
      <c r="J1571" s="22">
        <v>3</v>
      </c>
      <c r="K1571" t="s">
        <v>660</v>
      </c>
      <c r="N1571" t="s">
        <v>2738</v>
      </c>
    </row>
    <row r="1572" spans="1:14">
      <c r="A1572" t="s">
        <v>3347</v>
      </c>
      <c r="B1572" t="s">
        <v>1041</v>
      </c>
      <c r="C1572" t="s">
        <v>542</v>
      </c>
      <c r="D1572" s="1">
        <v>959.66227391999996</v>
      </c>
      <c r="E1572">
        <v>3.5</v>
      </c>
      <c r="F1572" s="22">
        <v>65.443603679999995</v>
      </c>
      <c r="G1572" s="22"/>
      <c r="H1572" s="22"/>
      <c r="I1572" s="22"/>
      <c r="J1572" s="22">
        <v>3</v>
      </c>
      <c r="K1572" t="s">
        <v>660</v>
      </c>
      <c r="M1572">
        <v>0</v>
      </c>
      <c r="N1572" t="s">
        <v>2738</v>
      </c>
    </row>
    <row r="1573" spans="1:14">
      <c r="A1573" t="s">
        <v>3347</v>
      </c>
      <c r="B1573" t="s">
        <v>1041</v>
      </c>
      <c r="C1573" t="s">
        <v>547</v>
      </c>
      <c r="D1573" s="1">
        <v>1382.4307860983999</v>
      </c>
      <c r="E1573">
        <v>3.5</v>
      </c>
      <c r="F1573" s="22"/>
      <c r="G1573" s="22">
        <v>65.443603679999995</v>
      </c>
      <c r="H1573" s="22"/>
      <c r="I1573" s="22"/>
      <c r="J1573" s="22">
        <v>3</v>
      </c>
      <c r="K1573" t="s">
        <v>660</v>
      </c>
      <c r="N1573" t="s">
        <v>2738</v>
      </c>
    </row>
    <row r="1574" spans="1:14">
      <c r="A1574" t="s">
        <v>3347</v>
      </c>
      <c r="B1574" t="s">
        <v>1041</v>
      </c>
      <c r="C1574" t="s">
        <v>549</v>
      </c>
      <c r="D1574" s="1">
        <v>1384.25308988753</v>
      </c>
      <c r="E1574">
        <v>3.5</v>
      </c>
      <c r="F1574" s="22"/>
      <c r="G1574" s="22"/>
      <c r="H1574" s="22">
        <v>65.443603679999995</v>
      </c>
      <c r="I1574" s="22"/>
      <c r="J1574" s="22">
        <v>3</v>
      </c>
      <c r="K1574" t="s">
        <v>660</v>
      </c>
      <c r="N1574" t="s">
        <v>2738</v>
      </c>
    </row>
    <row r="1575" spans="1:14">
      <c r="A1575" t="s">
        <v>3347</v>
      </c>
      <c r="B1575" t="s">
        <v>1052</v>
      </c>
      <c r="C1575" t="s">
        <v>3332</v>
      </c>
      <c r="D1575" s="1">
        <v>676.54618444944003</v>
      </c>
      <c r="E1575">
        <v>5.5</v>
      </c>
      <c r="F1575" s="22"/>
      <c r="G1575" s="22"/>
      <c r="H1575" s="22"/>
      <c r="I1575" s="22">
        <v>33.752157672000003</v>
      </c>
      <c r="J1575" s="22">
        <v>3</v>
      </c>
      <c r="K1575" t="s">
        <v>660</v>
      </c>
      <c r="N1575" t="s">
        <v>2738</v>
      </c>
    </row>
    <row r="1576" spans="1:14">
      <c r="A1576" t="s">
        <v>3347</v>
      </c>
      <c r="B1576" t="s">
        <v>1052</v>
      </c>
      <c r="C1576" t="s">
        <v>542</v>
      </c>
      <c r="D1576" s="1">
        <v>233.28064724640001</v>
      </c>
      <c r="E1576">
        <v>5.5</v>
      </c>
      <c r="F1576" s="22">
        <v>33.752157672000003</v>
      </c>
      <c r="G1576" s="22"/>
      <c r="H1576" s="22"/>
      <c r="I1576" s="22"/>
      <c r="J1576" s="22">
        <v>3</v>
      </c>
      <c r="K1576" t="s">
        <v>660</v>
      </c>
      <c r="M1576">
        <v>0</v>
      </c>
      <c r="N1576" t="s">
        <v>2738</v>
      </c>
    </row>
    <row r="1577" spans="1:14">
      <c r="A1577" t="s">
        <v>3347</v>
      </c>
      <c r="B1577" t="s">
        <v>1052</v>
      </c>
      <c r="C1577" t="s">
        <v>547</v>
      </c>
      <c r="D1577" s="1">
        <v>672.63380222544004</v>
      </c>
      <c r="E1577">
        <v>5.5</v>
      </c>
      <c r="F1577" s="22"/>
      <c r="G1577" s="22">
        <v>33.752157672000003</v>
      </c>
      <c r="H1577" s="22"/>
      <c r="I1577" s="22"/>
      <c r="J1577" s="22">
        <v>3</v>
      </c>
      <c r="K1577" t="s">
        <v>660</v>
      </c>
      <c r="N1577" t="s">
        <v>2738</v>
      </c>
    </row>
    <row r="1578" spans="1:14">
      <c r="A1578" t="s">
        <v>3347</v>
      </c>
      <c r="B1578" t="s">
        <v>1052</v>
      </c>
      <c r="C1578" t="s">
        <v>549</v>
      </c>
      <c r="D1578" s="1">
        <v>676.39342720488003</v>
      </c>
      <c r="E1578">
        <v>5.5</v>
      </c>
      <c r="F1578" s="22"/>
      <c r="G1578" s="22"/>
      <c r="H1578" s="22">
        <v>33.752157672000003</v>
      </c>
      <c r="I1578" s="22"/>
      <c r="J1578" s="22">
        <v>3</v>
      </c>
      <c r="K1578" t="s">
        <v>660</v>
      </c>
      <c r="N1578" t="s">
        <v>2738</v>
      </c>
    </row>
    <row r="1579" spans="1:14">
      <c r="A1579" t="s">
        <v>3347</v>
      </c>
      <c r="B1579" t="s">
        <v>1059</v>
      </c>
      <c r="C1579" t="s">
        <v>3332</v>
      </c>
      <c r="D1579" s="1">
        <v>3514.7288041272</v>
      </c>
      <c r="E1579">
        <v>6.5</v>
      </c>
      <c r="F1579" s="22"/>
      <c r="G1579" s="22"/>
      <c r="H1579" s="22"/>
      <c r="I1579" s="22">
        <v>115.8948252</v>
      </c>
      <c r="J1579" s="22">
        <v>3</v>
      </c>
      <c r="K1579" t="s">
        <v>660</v>
      </c>
      <c r="N1579" t="s">
        <v>2738</v>
      </c>
    </row>
    <row r="1580" spans="1:14">
      <c r="A1580" t="s">
        <v>3347</v>
      </c>
      <c r="B1580" t="s">
        <v>1059</v>
      </c>
      <c r="C1580" t="s">
        <v>542</v>
      </c>
      <c r="D1580" s="1">
        <v>114.8518801032</v>
      </c>
      <c r="E1580">
        <v>6.5</v>
      </c>
      <c r="F1580" s="22">
        <v>9.9286197119999997</v>
      </c>
      <c r="G1580" s="22"/>
      <c r="H1580" s="22"/>
      <c r="I1580" s="22"/>
      <c r="J1580" s="22">
        <v>3</v>
      </c>
      <c r="K1580" t="s">
        <v>660</v>
      </c>
      <c r="M1580">
        <v>0</v>
      </c>
      <c r="N1580" t="s">
        <v>2738</v>
      </c>
    </row>
    <row r="1581" spans="1:14">
      <c r="A1581" t="s">
        <v>3347</v>
      </c>
      <c r="B1581" t="s">
        <v>1059</v>
      </c>
      <c r="C1581" t="s">
        <v>547</v>
      </c>
      <c r="D1581" s="1">
        <v>1801.0376978951999</v>
      </c>
      <c r="E1581">
        <v>6.5</v>
      </c>
      <c r="F1581" s="22"/>
      <c r="G1581" s="22">
        <v>104.22774072</v>
      </c>
      <c r="H1581" s="22"/>
      <c r="I1581" s="22"/>
      <c r="J1581" s="22">
        <v>3</v>
      </c>
      <c r="K1581" t="s">
        <v>660</v>
      </c>
      <c r="N1581" t="s">
        <v>2738</v>
      </c>
    </row>
    <row r="1582" spans="1:14">
      <c r="A1582" t="s">
        <v>3347</v>
      </c>
      <c r="B1582" t="s">
        <v>1059</v>
      </c>
      <c r="C1582" t="s">
        <v>549</v>
      </c>
      <c r="D1582" s="1">
        <v>3495.9222903432001</v>
      </c>
      <c r="E1582">
        <v>6.5</v>
      </c>
      <c r="F1582" s="22"/>
      <c r="G1582" s="22"/>
      <c r="H1582" s="22">
        <v>115.8948252</v>
      </c>
      <c r="I1582" s="22"/>
      <c r="J1582" s="22">
        <v>3</v>
      </c>
      <c r="K1582" t="s">
        <v>660</v>
      </c>
      <c r="N1582" t="s">
        <v>2738</v>
      </c>
    </row>
    <row r="1583" spans="1:14">
      <c r="A1583" t="s">
        <v>3347</v>
      </c>
      <c r="B1583" t="s">
        <v>1066</v>
      </c>
      <c r="C1583" t="s">
        <v>3332</v>
      </c>
      <c r="D1583" s="1">
        <v>3090.6029575924799</v>
      </c>
      <c r="E1583">
        <v>7.5</v>
      </c>
      <c r="F1583" s="22"/>
      <c r="G1583" s="22"/>
      <c r="H1583" s="22"/>
      <c r="I1583" s="22">
        <v>145.06845215999999</v>
      </c>
      <c r="J1583" s="22">
        <v>3</v>
      </c>
      <c r="K1583" t="s">
        <v>660</v>
      </c>
      <c r="N1583" t="s">
        <v>2738</v>
      </c>
    </row>
    <row r="1584" spans="1:14">
      <c r="A1584" t="s">
        <v>3347</v>
      </c>
      <c r="B1584" t="s">
        <v>1066</v>
      </c>
      <c r="C1584" t="s">
        <v>542</v>
      </c>
      <c r="D1584" s="1">
        <v>25.983705607200001</v>
      </c>
      <c r="E1584">
        <v>7.5</v>
      </c>
      <c r="F1584" s="22">
        <v>2.6022644495999998</v>
      </c>
      <c r="G1584" s="22"/>
      <c r="H1584" s="22"/>
      <c r="I1584" s="22"/>
      <c r="J1584" s="22">
        <v>3</v>
      </c>
      <c r="K1584" t="s">
        <v>660</v>
      </c>
      <c r="M1584">
        <v>0</v>
      </c>
      <c r="N1584" t="s">
        <v>2738</v>
      </c>
    </row>
    <row r="1585" spans="1:14">
      <c r="A1585" t="s">
        <v>3347</v>
      </c>
      <c r="B1585" t="s">
        <v>1066</v>
      </c>
      <c r="C1585" t="s">
        <v>547</v>
      </c>
      <c r="D1585" s="1">
        <v>2595.5017219512001</v>
      </c>
      <c r="E1585">
        <v>7.5</v>
      </c>
      <c r="F1585" s="22"/>
      <c r="G1585" s="22">
        <v>145.06845215999999</v>
      </c>
      <c r="H1585" s="22"/>
      <c r="I1585" s="22"/>
      <c r="J1585" s="22">
        <v>3</v>
      </c>
      <c r="K1585" t="s">
        <v>660</v>
      </c>
      <c r="N1585" t="s">
        <v>2738</v>
      </c>
    </row>
    <row r="1586" spans="1:14">
      <c r="A1586" t="s">
        <v>3347</v>
      </c>
      <c r="B1586" t="s">
        <v>1066</v>
      </c>
      <c r="C1586" t="s">
        <v>549</v>
      </c>
      <c r="D1586" s="1">
        <v>3090.6029575924799</v>
      </c>
      <c r="E1586">
        <v>7.5</v>
      </c>
      <c r="F1586" s="22"/>
      <c r="G1586" s="22"/>
      <c r="H1586" s="22">
        <v>145.06845215999999</v>
      </c>
      <c r="I1586" s="22"/>
      <c r="J1586" s="22">
        <v>3</v>
      </c>
      <c r="K1586" t="s">
        <v>660</v>
      </c>
      <c r="N1586" t="s">
        <v>2738</v>
      </c>
    </row>
    <row r="1587" spans="1:14">
      <c r="A1587" t="s">
        <v>3347</v>
      </c>
      <c r="B1587" t="s">
        <v>1083</v>
      </c>
      <c r="C1587" t="s">
        <v>3332</v>
      </c>
      <c r="D1587" s="1">
        <v>1264.3753018324101</v>
      </c>
      <c r="E1587">
        <v>11.5</v>
      </c>
      <c r="F1587" s="22"/>
      <c r="G1587" s="22"/>
      <c r="H1587" s="22"/>
      <c r="I1587" s="22">
        <v>21.87124296</v>
      </c>
      <c r="J1587" s="22">
        <v>3</v>
      </c>
      <c r="K1587" t="s">
        <v>660</v>
      </c>
      <c r="N1587" t="s">
        <v>2738</v>
      </c>
    </row>
    <row r="1588" spans="1:14">
      <c r="A1588" t="s">
        <v>3347</v>
      </c>
      <c r="B1588" t="s">
        <v>1083</v>
      </c>
      <c r="C1588" t="s">
        <v>542</v>
      </c>
      <c r="D1588" s="1">
        <v>2.85566026416</v>
      </c>
      <c r="E1588">
        <v>11.5</v>
      </c>
      <c r="F1588" s="22">
        <v>0.37560305711999997</v>
      </c>
      <c r="G1588" s="22"/>
      <c r="H1588" s="22"/>
      <c r="I1588" s="22"/>
      <c r="J1588" s="22">
        <v>3</v>
      </c>
      <c r="K1588" t="s">
        <v>660</v>
      </c>
      <c r="M1588">
        <v>0</v>
      </c>
      <c r="N1588" t="s">
        <v>2738</v>
      </c>
    </row>
    <row r="1589" spans="1:14">
      <c r="A1589" t="s">
        <v>3347</v>
      </c>
      <c r="B1589" t="s">
        <v>1083</v>
      </c>
      <c r="C1589" t="s">
        <v>547</v>
      </c>
      <c r="D1589" s="1">
        <v>718.88217544840802</v>
      </c>
      <c r="E1589">
        <v>11.5</v>
      </c>
      <c r="F1589" s="22"/>
      <c r="G1589" s="22">
        <v>21.87124296</v>
      </c>
      <c r="H1589" s="22"/>
      <c r="I1589" s="22"/>
      <c r="J1589" s="22">
        <v>3</v>
      </c>
      <c r="K1589" t="s">
        <v>660</v>
      </c>
      <c r="N1589" t="s">
        <v>2738</v>
      </c>
    </row>
    <row r="1590" spans="1:14">
      <c r="A1590" t="s">
        <v>3347</v>
      </c>
      <c r="B1590" t="s">
        <v>1083</v>
      </c>
      <c r="C1590" t="s">
        <v>549</v>
      </c>
      <c r="D1590" s="1">
        <v>1242.56995365641</v>
      </c>
      <c r="E1590">
        <v>11.5</v>
      </c>
      <c r="F1590" s="22"/>
      <c r="G1590" s="22"/>
      <c r="H1590" s="22">
        <v>21.87124296</v>
      </c>
      <c r="I1590" s="22"/>
      <c r="J1590" s="22">
        <v>3</v>
      </c>
      <c r="K1590" t="s">
        <v>660</v>
      </c>
      <c r="N1590" t="s">
        <v>2738</v>
      </c>
    </row>
    <row r="1591" spans="1:14">
      <c r="A1591" t="s">
        <v>3347</v>
      </c>
      <c r="B1591" t="s">
        <v>1092</v>
      </c>
      <c r="C1591" t="s">
        <v>3332</v>
      </c>
      <c r="D1591" s="1">
        <v>648.22623366405003</v>
      </c>
      <c r="E1591">
        <v>16</v>
      </c>
      <c r="F1591" s="22"/>
      <c r="G1591" s="22"/>
      <c r="H1591" s="22"/>
      <c r="I1591" s="22">
        <v>29.855352360000001</v>
      </c>
      <c r="J1591" s="22">
        <v>3</v>
      </c>
      <c r="K1591" t="s">
        <v>664</v>
      </c>
      <c r="N1591" t="s">
        <v>2753</v>
      </c>
    </row>
    <row r="1592" spans="1:14">
      <c r="A1592" t="s">
        <v>3347</v>
      </c>
      <c r="B1592" t="s">
        <v>1092</v>
      </c>
      <c r="C1592" t="s">
        <v>542</v>
      </c>
      <c r="D1592" s="1">
        <v>2.0631212397119998</v>
      </c>
      <c r="E1592">
        <v>16</v>
      </c>
      <c r="F1592" s="22">
        <v>0.38099453760000002</v>
      </c>
      <c r="G1592" s="22"/>
      <c r="H1592" s="22"/>
      <c r="I1592" s="22"/>
      <c r="J1592" s="22">
        <v>3</v>
      </c>
      <c r="K1592" t="s">
        <v>664</v>
      </c>
      <c r="M1592">
        <v>0</v>
      </c>
      <c r="N1592" t="s">
        <v>2753</v>
      </c>
    </row>
    <row r="1593" spans="1:14">
      <c r="A1593" t="s">
        <v>3347</v>
      </c>
      <c r="B1593" t="s">
        <v>1092</v>
      </c>
      <c r="C1593" t="s">
        <v>547</v>
      </c>
      <c r="D1593" s="1">
        <v>585.51848937847399</v>
      </c>
      <c r="E1593">
        <v>16</v>
      </c>
      <c r="F1593" s="22"/>
      <c r="G1593" s="22">
        <v>29.855352360000001</v>
      </c>
      <c r="H1593" s="22"/>
      <c r="I1593" s="22"/>
      <c r="J1593" s="22">
        <v>3</v>
      </c>
      <c r="K1593" t="s">
        <v>664</v>
      </c>
      <c r="N1593" t="s">
        <v>2753</v>
      </c>
    </row>
    <row r="1594" spans="1:14">
      <c r="A1594" t="s">
        <v>3347</v>
      </c>
      <c r="B1594" t="s">
        <v>1092</v>
      </c>
      <c r="C1594" t="s">
        <v>549</v>
      </c>
      <c r="D1594" s="1">
        <v>648.22623366405003</v>
      </c>
      <c r="E1594">
        <v>16</v>
      </c>
      <c r="F1594" s="22"/>
      <c r="G1594" s="22"/>
      <c r="H1594" s="22">
        <v>29.855352360000001</v>
      </c>
      <c r="I1594" s="22"/>
      <c r="J1594" s="22">
        <v>3</v>
      </c>
      <c r="K1594" t="s">
        <v>664</v>
      </c>
      <c r="N1594" t="s">
        <v>2753</v>
      </c>
    </row>
    <row r="1595" spans="1:14">
      <c r="A1595" t="s">
        <v>3347</v>
      </c>
      <c r="B1595" t="s">
        <v>1056</v>
      </c>
      <c r="C1595" t="s">
        <v>3332</v>
      </c>
      <c r="D1595" s="1">
        <v>527.74088964028795</v>
      </c>
      <c r="E1595">
        <v>5.5</v>
      </c>
      <c r="F1595" s="22"/>
      <c r="G1595" s="22"/>
      <c r="H1595" s="22"/>
      <c r="I1595" s="22">
        <v>24.386642951999999</v>
      </c>
      <c r="J1595" s="22">
        <v>3</v>
      </c>
      <c r="K1595" t="s">
        <v>672</v>
      </c>
      <c r="N1595" t="s">
        <v>2734</v>
      </c>
    </row>
    <row r="1596" spans="1:14">
      <c r="A1596" t="s">
        <v>3347</v>
      </c>
      <c r="B1596" t="s">
        <v>1056</v>
      </c>
      <c r="C1596" t="s">
        <v>542</v>
      </c>
      <c r="D1596" s="1">
        <v>2.8532653949519999</v>
      </c>
      <c r="E1596">
        <v>5.5</v>
      </c>
      <c r="F1596" s="22">
        <v>0.44030022000000002</v>
      </c>
      <c r="G1596" s="22"/>
      <c r="H1596" s="22"/>
      <c r="I1596" s="22"/>
      <c r="J1596" s="22">
        <v>3</v>
      </c>
      <c r="K1596" t="s">
        <v>672</v>
      </c>
      <c r="L1596" t="s">
        <v>40</v>
      </c>
      <c r="M1596">
        <v>1.94554512802688E-2</v>
      </c>
      <c r="N1596" t="s">
        <v>2734</v>
      </c>
    </row>
    <row r="1597" spans="1:14">
      <c r="A1597" t="s">
        <v>3347</v>
      </c>
      <c r="B1597" t="s">
        <v>1056</v>
      </c>
      <c r="C1597" t="s">
        <v>547</v>
      </c>
      <c r="D1597" s="1">
        <v>395.949737961192</v>
      </c>
      <c r="E1597">
        <v>5.5</v>
      </c>
      <c r="F1597" s="22"/>
      <c r="G1597" s="22">
        <v>24.386642951999999</v>
      </c>
      <c r="H1597" s="22"/>
      <c r="I1597" s="22"/>
      <c r="J1597" s="22">
        <v>3</v>
      </c>
      <c r="K1597" t="s">
        <v>672</v>
      </c>
      <c r="N1597" t="s">
        <v>2734</v>
      </c>
    </row>
    <row r="1598" spans="1:14">
      <c r="A1598" t="s">
        <v>3347</v>
      </c>
      <c r="B1598" t="s">
        <v>1056</v>
      </c>
      <c r="C1598" t="s">
        <v>549</v>
      </c>
      <c r="D1598" s="1">
        <v>527.74088964028795</v>
      </c>
      <c r="E1598">
        <v>5.5</v>
      </c>
      <c r="F1598" s="22"/>
      <c r="G1598" s="22"/>
      <c r="H1598" s="22">
        <v>24.386642951999999</v>
      </c>
      <c r="I1598" s="22"/>
      <c r="J1598" s="22">
        <v>3</v>
      </c>
      <c r="K1598" t="s">
        <v>672</v>
      </c>
      <c r="N1598" t="s">
        <v>2734</v>
      </c>
    </row>
    <row r="1599" spans="1:14">
      <c r="A1599" t="s">
        <v>3347</v>
      </c>
      <c r="B1599" t="s">
        <v>1078</v>
      </c>
      <c r="C1599" t="s">
        <v>3332</v>
      </c>
      <c r="D1599" s="1">
        <v>512.39206905143999</v>
      </c>
      <c r="E1599">
        <v>9.5</v>
      </c>
      <c r="F1599" s="22"/>
      <c r="G1599" s="22"/>
      <c r="H1599" s="22"/>
      <c r="I1599" s="22">
        <v>26.449163255999999</v>
      </c>
      <c r="J1599" s="22">
        <v>3</v>
      </c>
      <c r="K1599" t="s">
        <v>674</v>
      </c>
      <c r="N1599" t="s">
        <v>2740</v>
      </c>
    </row>
    <row r="1600" spans="1:14">
      <c r="A1600" t="s">
        <v>3347</v>
      </c>
      <c r="B1600" t="s">
        <v>1078</v>
      </c>
      <c r="C1600" t="s">
        <v>547</v>
      </c>
      <c r="D1600" s="1">
        <v>292.56962610239998</v>
      </c>
      <c r="E1600">
        <v>9.5</v>
      </c>
      <c r="F1600" s="22"/>
      <c r="G1600" s="22">
        <v>26.449163255999999</v>
      </c>
      <c r="H1600" s="22"/>
      <c r="I1600" s="22"/>
      <c r="J1600" s="22">
        <v>3</v>
      </c>
      <c r="K1600" t="s">
        <v>674</v>
      </c>
      <c r="N1600" t="s">
        <v>2740</v>
      </c>
    </row>
    <row r="1601" spans="1:14">
      <c r="A1601" t="s">
        <v>3347</v>
      </c>
      <c r="B1601" t="s">
        <v>1078</v>
      </c>
      <c r="C1601" t="s">
        <v>549</v>
      </c>
      <c r="D1601" s="1">
        <v>512.39206905143999</v>
      </c>
      <c r="E1601">
        <v>9.5</v>
      </c>
      <c r="F1601" s="22"/>
      <c r="G1601" s="22"/>
      <c r="H1601" s="22">
        <v>26.449163255999999</v>
      </c>
      <c r="I1601" s="22"/>
      <c r="J1601" s="22">
        <v>3</v>
      </c>
      <c r="K1601" t="s">
        <v>674</v>
      </c>
      <c r="N1601" t="s">
        <v>2740</v>
      </c>
    </row>
    <row r="1602" spans="1:14">
      <c r="A1602" t="s">
        <v>3348</v>
      </c>
      <c r="B1602" t="s">
        <v>1031</v>
      </c>
      <c r="C1602" t="s">
        <v>3332</v>
      </c>
      <c r="D1602" s="1">
        <v>3056.8957199063998</v>
      </c>
      <c r="E1602">
        <v>1.5</v>
      </c>
      <c r="F1602" s="22"/>
      <c r="G1602" s="22"/>
      <c r="H1602" s="22"/>
      <c r="I1602" s="22">
        <v>694.58709120000003</v>
      </c>
      <c r="J1602" s="22">
        <v>3</v>
      </c>
      <c r="K1602" t="s">
        <v>662</v>
      </c>
      <c r="N1602" t="s">
        <v>2752</v>
      </c>
    </row>
    <row r="1603" spans="1:14">
      <c r="A1603" t="s">
        <v>3348</v>
      </c>
      <c r="B1603" t="s">
        <v>1031</v>
      </c>
      <c r="C1603" t="s">
        <v>542</v>
      </c>
      <c r="D1603" s="1">
        <v>2587.9651721999999</v>
      </c>
      <c r="E1603">
        <v>1.5</v>
      </c>
      <c r="F1603" s="22">
        <v>694.58709120000003</v>
      </c>
      <c r="G1603" s="22"/>
      <c r="H1603" s="22"/>
      <c r="I1603" s="22"/>
      <c r="J1603" s="22">
        <v>3</v>
      </c>
      <c r="K1603" t="s">
        <v>662</v>
      </c>
      <c r="L1603" t="s">
        <v>40</v>
      </c>
      <c r="M1603">
        <v>5.8294442723670504E-3</v>
      </c>
      <c r="N1603" t="s">
        <v>2752</v>
      </c>
    </row>
    <row r="1604" spans="1:14">
      <c r="A1604" t="s">
        <v>3348</v>
      </c>
      <c r="B1604" t="s">
        <v>1031</v>
      </c>
      <c r="C1604" t="s">
        <v>547</v>
      </c>
      <c r="D1604" s="1">
        <v>3011.1350438256</v>
      </c>
      <c r="E1604">
        <v>1.5</v>
      </c>
      <c r="F1604" s="22"/>
      <c r="G1604" s="22">
        <v>694.58709120000003</v>
      </c>
      <c r="H1604" s="22"/>
      <c r="I1604" s="22"/>
      <c r="J1604" s="22">
        <v>3</v>
      </c>
      <c r="K1604" t="s">
        <v>662</v>
      </c>
      <c r="N1604" t="s">
        <v>2752</v>
      </c>
    </row>
    <row r="1605" spans="1:14">
      <c r="A1605" t="s">
        <v>3348</v>
      </c>
      <c r="B1605" t="s">
        <v>1031</v>
      </c>
      <c r="C1605" t="s">
        <v>549</v>
      </c>
      <c r="D1605" s="1">
        <v>3056.1906404423999</v>
      </c>
      <c r="E1605">
        <v>1.5</v>
      </c>
      <c r="F1605" s="22"/>
      <c r="G1605" s="22"/>
      <c r="H1605" s="22">
        <v>694.58709120000003</v>
      </c>
      <c r="I1605" s="22"/>
      <c r="J1605" s="22">
        <v>3</v>
      </c>
      <c r="K1605" t="s">
        <v>662</v>
      </c>
      <c r="N1605" t="s">
        <v>2752</v>
      </c>
    </row>
    <row r="1606" spans="1:14">
      <c r="A1606" t="s">
        <v>3348</v>
      </c>
      <c r="B1606" t="s">
        <v>1037</v>
      </c>
      <c r="C1606" t="s">
        <v>3332</v>
      </c>
      <c r="D1606" s="1">
        <v>1238.8707065399999</v>
      </c>
      <c r="E1606">
        <v>2.5</v>
      </c>
      <c r="F1606" s="22"/>
      <c r="G1606" s="22"/>
      <c r="H1606" s="22"/>
      <c r="I1606" s="22">
        <v>95.0653212</v>
      </c>
      <c r="J1606" s="22">
        <v>3</v>
      </c>
      <c r="K1606" t="s">
        <v>662</v>
      </c>
      <c r="N1606" t="s">
        <v>2752</v>
      </c>
    </row>
    <row r="1607" spans="1:14">
      <c r="A1607" t="s">
        <v>3348</v>
      </c>
      <c r="B1607" t="s">
        <v>1037</v>
      </c>
      <c r="C1607" t="s">
        <v>542</v>
      </c>
      <c r="D1607" s="1">
        <v>717.44559160799997</v>
      </c>
      <c r="E1607">
        <v>2.5</v>
      </c>
      <c r="F1607" s="22">
        <v>95.0653212</v>
      </c>
      <c r="G1607" s="22"/>
      <c r="H1607" s="22"/>
      <c r="I1607" s="22"/>
      <c r="J1607" s="22">
        <v>3</v>
      </c>
      <c r="K1607" t="s">
        <v>662</v>
      </c>
      <c r="L1607" t="s">
        <v>40</v>
      </c>
      <c r="M1607">
        <v>5.8294442723670504E-3</v>
      </c>
      <c r="N1607" t="s">
        <v>2752</v>
      </c>
    </row>
    <row r="1608" spans="1:14">
      <c r="A1608" t="s">
        <v>3348</v>
      </c>
      <c r="B1608" t="s">
        <v>1037</v>
      </c>
      <c r="C1608" t="s">
        <v>547</v>
      </c>
      <c r="D1608" s="1">
        <v>1209.0932296968001</v>
      </c>
      <c r="E1608">
        <v>2.5</v>
      </c>
      <c r="F1608" s="22"/>
      <c r="G1608" s="22">
        <v>95.0653212</v>
      </c>
      <c r="H1608" s="22"/>
      <c r="I1608" s="22"/>
      <c r="J1608" s="22">
        <v>3</v>
      </c>
      <c r="K1608" t="s">
        <v>662</v>
      </c>
      <c r="N1608" t="s">
        <v>2752</v>
      </c>
    </row>
    <row r="1609" spans="1:14">
      <c r="A1609" t="s">
        <v>3348</v>
      </c>
      <c r="B1609" t="s">
        <v>1037</v>
      </c>
      <c r="C1609" t="s">
        <v>549</v>
      </c>
      <c r="D1609" s="1">
        <v>1238.3489357543999</v>
      </c>
      <c r="E1609">
        <v>2.5</v>
      </c>
      <c r="F1609" s="22"/>
      <c r="G1609" s="22"/>
      <c r="H1609" s="22">
        <v>95.0653212</v>
      </c>
      <c r="I1609" s="22"/>
      <c r="J1609" s="22">
        <v>3</v>
      </c>
      <c r="K1609" t="s">
        <v>662</v>
      </c>
      <c r="N1609" t="s">
        <v>2752</v>
      </c>
    </row>
    <row r="1610" spans="1:14">
      <c r="A1610" t="s">
        <v>3348</v>
      </c>
      <c r="B1610" t="s">
        <v>1042</v>
      </c>
      <c r="C1610" t="s">
        <v>3332</v>
      </c>
      <c r="D1610" s="1">
        <v>1268.8237341264</v>
      </c>
      <c r="E1610">
        <v>3.5</v>
      </c>
      <c r="F1610" s="22"/>
      <c r="G1610" s="22"/>
      <c r="H1610" s="22"/>
      <c r="I1610" s="22">
        <v>80.101688879999998</v>
      </c>
      <c r="J1610" s="22">
        <v>3</v>
      </c>
      <c r="K1610" t="s">
        <v>662</v>
      </c>
      <c r="N1610" t="s">
        <v>2752</v>
      </c>
    </row>
    <row r="1611" spans="1:14">
      <c r="A1611" t="s">
        <v>3348</v>
      </c>
      <c r="B1611" t="s">
        <v>1042</v>
      </c>
      <c r="C1611" t="s">
        <v>542</v>
      </c>
      <c r="D1611" s="1">
        <v>638.49167697600001</v>
      </c>
      <c r="E1611">
        <v>3.5</v>
      </c>
      <c r="F1611" s="22">
        <v>80.101688879999998</v>
      </c>
      <c r="G1611" s="22"/>
      <c r="H1611" s="22"/>
      <c r="I1611" s="22"/>
      <c r="J1611" s="22">
        <v>3</v>
      </c>
      <c r="K1611" t="s">
        <v>662</v>
      </c>
      <c r="L1611" t="s">
        <v>40</v>
      </c>
      <c r="M1611">
        <v>5.8294442723670504E-3</v>
      </c>
      <c r="N1611" t="s">
        <v>2752</v>
      </c>
    </row>
    <row r="1612" spans="1:14">
      <c r="A1612" t="s">
        <v>3348</v>
      </c>
      <c r="B1612" t="s">
        <v>1042</v>
      </c>
      <c r="C1612" t="s">
        <v>547</v>
      </c>
      <c r="D1612" s="1">
        <v>1200.4585754735999</v>
      </c>
      <c r="E1612">
        <v>3.5</v>
      </c>
      <c r="F1612" s="22"/>
      <c r="G1612" s="22">
        <v>80.101688879999998</v>
      </c>
      <c r="H1612" s="22"/>
      <c r="I1612" s="22"/>
      <c r="J1612" s="22">
        <v>3</v>
      </c>
      <c r="K1612" t="s">
        <v>662</v>
      </c>
      <c r="N1612" t="s">
        <v>2752</v>
      </c>
    </row>
    <row r="1613" spans="1:14">
      <c r="A1613" t="s">
        <v>3348</v>
      </c>
      <c r="B1613" t="s">
        <v>1042</v>
      </c>
      <c r="C1613" t="s">
        <v>549</v>
      </c>
      <c r="D1613" s="1">
        <v>1268.4205747056001</v>
      </c>
      <c r="E1613">
        <v>3.5</v>
      </c>
      <c r="F1613" s="22"/>
      <c r="G1613" s="22"/>
      <c r="H1613" s="22">
        <v>80.101688879999998</v>
      </c>
      <c r="I1613" s="22"/>
      <c r="J1613" s="22">
        <v>3</v>
      </c>
      <c r="K1613" t="s">
        <v>662</v>
      </c>
      <c r="N1613" t="s">
        <v>2752</v>
      </c>
    </row>
    <row r="1614" spans="1:14">
      <c r="A1614" t="s">
        <v>3348</v>
      </c>
      <c r="B1614" t="s">
        <v>1047</v>
      </c>
      <c r="C1614" t="s">
        <v>3332</v>
      </c>
      <c r="D1614" s="1">
        <v>2001.6475318775999</v>
      </c>
      <c r="E1614">
        <v>4.5</v>
      </c>
      <c r="F1614" s="22"/>
      <c r="G1614" s="22"/>
      <c r="H1614" s="22"/>
      <c r="I1614" s="22">
        <v>63.862098719999999</v>
      </c>
      <c r="J1614" s="22">
        <v>3</v>
      </c>
      <c r="K1614" t="s">
        <v>662</v>
      </c>
      <c r="N1614" t="s">
        <v>2752</v>
      </c>
    </row>
    <row r="1615" spans="1:14">
      <c r="A1615" t="s">
        <v>3348</v>
      </c>
      <c r="B1615" t="s">
        <v>1047</v>
      </c>
      <c r="C1615" t="s">
        <v>542</v>
      </c>
      <c r="D1615" s="1">
        <v>706.36565572799998</v>
      </c>
      <c r="E1615">
        <v>4.5</v>
      </c>
      <c r="F1615" s="22">
        <v>57.536757119999997</v>
      </c>
      <c r="G1615" s="22"/>
      <c r="H1615" s="22"/>
      <c r="I1615" s="22"/>
      <c r="J1615" s="22">
        <v>3</v>
      </c>
      <c r="K1615" t="s">
        <v>662</v>
      </c>
      <c r="L1615" t="s">
        <v>40</v>
      </c>
      <c r="M1615">
        <v>5.8294442723670504E-3</v>
      </c>
      <c r="N1615" t="s">
        <v>2752</v>
      </c>
    </row>
    <row r="1616" spans="1:14">
      <c r="A1616" t="s">
        <v>3348</v>
      </c>
      <c r="B1616" t="s">
        <v>1047</v>
      </c>
      <c r="C1616" t="s">
        <v>547</v>
      </c>
      <c r="D1616" s="1">
        <v>1650.5886626880001</v>
      </c>
      <c r="E1616">
        <v>4.5</v>
      </c>
      <c r="F1616" s="22"/>
      <c r="G1616" s="22">
        <v>63.862098719999999</v>
      </c>
      <c r="H1616" s="22"/>
      <c r="I1616" s="22"/>
      <c r="J1616" s="22">
        <v>3</v>
      </c>
      <c r="K1616" t="s">
        <v>662</v>
      </c>
      <c r="N1616" t="s">
        <v>2752</v>
      </c>
    </row>
    <row r="1617" spans="1:14">
      <c r="A1617" t="s">
        <v>3348</v>
      </c>
      <c r="B1617" t="s">
        <v>1047</v>
      </c>
      <c r="C1617" t="s">
        <v>549</v>
      </c>
      <c r="D1617" s="1">
        <v>1987.6082464776</v>
      </c>
      <c r="E1617">
        <v>4.5</v>
      </c>
      <c r="F1617" s="22"/>
      <c r="G1617" s="22"/>
      <c r="H1617" s="22">
        <v>63.862098719999999</v>
      </c>
      <c r="I1617" s="22"/>
      <c r="J1617" s="22">
        <v>3</v>
      </c>
      <c r="K1617" t="s">
        <v>662</v>
      </c>
      <c r="N1617" t="s">
        <v>2752</v>
      </c>
    </row>
    <row r="1618" spans="1:14">
      <c r="A1618" t="s">
        <v>3348</v>
      </c>
      <c r="B1618" t="s">
        <v>1053</v>
      </c>
      <c r="C1618" t="s">
        <v>3332</v>
      </c>
      <c r="D1618" s="1">
        <v>1779.2904997936801</v>
      </c>
      <c r="E1618">
        <v>5.5</v>
      </c>
      <c r="F1618" s="22"/>
      <c r="G1618" s="22"/>
      <c r="H1618" s="22"/>
      <c r="I1618" s="22">
        <v>69.894515999999996</v>
      </c>
      <c r="J1618" s="22">
        <v>3</v>
      </c>
      <c r="K1618" t="s">
        <v>662</v>
      </c>
      <c r="N1618" t="s">
        <v>2752</v>
      </c>
    </row>
    <row r="1619" spans="1:14">
      <c r="A1619" t="s">
        <v>3348</v>
      </c>
      <c r="B1619" t="s">
        <v>1053</v>
      </c>
      <c r="C1619" t="s">
        <v>542</v>
      </c>
      <c r="D1619" s="1">
        <v>544.811363304</v>
      </c>
      <c r="E1619">
        <v>5.5</v>
      </c>
      <c r="F1619" s="22">
        <v>45.623471520000002</v>
      </c>
      <c r="G1619" s="22"/>
      <c r="H1619" s="22"/>
      <c r="I1619" s="22"/>
      <c r="J1619" s="22">
        <v>3</v>
      </c>
      <c r="K1619" t="s">
        <v>662</v>
      </c>
      <c r="L1619" t="s">
        <v>40</v>
      </c>
      <c r="M1619">
        <v>5.8294442723670504E-3</v>
      </c>
      <c r="N1619" t="s">
        <v>2752</v>
      </c>
    </row>
    <row r="1620" spans="1:14">
      <c r="A1620" t="s">
        <v>3348</v>
      </c>
      <c r="B1620" t="s">
        <v>1053</v>
      </c>
      <c r="C1620" t="s">
        <v>547</v>
      </c>
      <c r="D1620" s="1">
        <v>1743.1864774368</v>
      </c>
      <c r="E1620">
        <v>5.5</v>
      </c>
      <c r="F1620" s="22"/>
      <c r="G1620" s="22">
        <v>69.894515999999996</v>
      </c>
      <c r="H1620" s="22"/>
      <c r="I1620" s="22"/>
      <c r="J1620" s="22">
        <v>3</v>
      </c>
      <c r="K1620" t="s">
        <v>662</v>
      </c>
      <c r="N1620" t="s">
        <v>2752</v>
      </c>
    </row>
    <row r="1621" spans="1:14">
      <c r="A1621" t="s">
        <v>3348</v>
      </c>
      <c r="B1621" t="s">
        <v>1053</v>
      </c>
      <c r="C1621" t="s">
        <v>549</v>
      </c>
      <c r="D1621" s="1">
        <v>1778.8501995736799</v>
      </c>
      <c r="E1621">
        <v>5.5</v>
      </c>
      <c r="F1621" s="22"/>
      <c r="G1621" s="22"/>
      <c r="H1621" s="22">
        <v>69.894515999999996</v>
      </c>
      <c r="I1621" s="22"/>
      <c r="J1621" s="22">
        <v>3</v>
      </c>
      <c r="K1621" t="s">
        <v>662</v>
      </c>
      <c r="N1621" t="s">
        <v>2752</v>
      </c>
    </row>
    <row r="1622" spans="1:14">
      <c r="A1622" t="s">
        <v>3348</v>
      </c>
      <c r="B1622" t="s">
        <v>1060</v>
      </c>
      <c r="C1622" t="s">
        <v>3332</v>
      </c>
      <c r="D1622" s="1">
        <v>3011.6238743784002</v>
      </c>
      <c r="E1622">
        <v>6.5</v>
      </c>
      <c r="F1622" s="22"/>
      <c r="G1622" s="22"/>
      <c r="H1622" s="22"/>
      <c r="I1622" s="22">
        <v>132.23984400000001</v>
      </c>
      <c r="J1622" s="22">
        <v>3</v>
      </c>
      <c r="K1622" t="s">
        <v>662</v>
      </c>
      <c r="N1622" t="s">
        <v>2752</v>
      </c>
    </row>
    <row r="1623" spans="1:14">
      <c r="A1623" t="s">
        <v>3348</v>
      </c>
      <c r="B1623" t="s">
        <v>1060</v>
      </c>
      <c r="C1623" t="s">
        <v>542</v>
      </c>
      <c r="D1623" s="1">
        <v>1232.6730153599999</v>
      </c>
      <c r="E1623">
        <v>6.5</v>
      </c>
      <c r="F1623" s="22">
        <v>94.333274160000002</v>
      </c>
      <c r="G1623" s="22"/>
      <c r="H1623" s="22"/>
      <c r="I1623" s="22"/>
      <c r="J1623" s="22">
        <v>3</v>
      </c>
      <c r="K1623" t="s">
        <v>662</v>
      </c>
      <c r="L1623" t="s">
        <v>40</v>
      </c>
      <c r="M1623">
        <v>5.8294442723670504E-3</v>
      </c>
      <c r="N1623" t="s">
        <v>2752</v>
      </c>
    </row>
    <row r="1624" spans="1:14">
      <c r="A1624" t="s">
        <v>3348</v>
      </c>
      <c r="B1624" t="s">
        <v>1060</v>
      </c>
      <c r="C1624" t="s">
        <v>547</v>
      </c>
      <c r="D1624" s="1">
        <v>2979.9923433384001</v>
      </c>
      <c r="E1624">
        <v>6.5</v>
      </c>
      <c r="F1624" s="22"/>
      <c r="G1624" s="22">
        <v>132.23984400000001</v>
      </c>
      <c r="H1624" s="22"/>
      <c r="I1624" s="22"/>
      <c r="J1624" s="22">
        <v>3</v>
      </c>
      <c r="K1624" t="s">
        <v>662</v>
      </c>
      <c r="N1624" t="s">
        <v>2752</v>
      </c>
    </row>
    <row r="1625" spans="1:14">
      <c r="A1625" t="s">
        <v>3348</v>
      </c>
      <c r="B1625" t="s">
        <v>1060</v>
      </c>
      <c r="C1625" t="s">
        <v>549</v>
      </c>
      <c r="D1625" s="1">
        <v>3009.4876689503999</v>
      </c>
      <c r="E1625">
        <v>6.5</v>
      </c>
      <c r="F1625" s="22"/>
      <c r="G1625" s="22"/>
      <c r="H1625" s="22">
        <v>132.23984400000001</v>
      </c>
      <c r="I1625" s="22"/>
      <c r="J1625" s="22">
        <v>3</v>
      </c>
      <c r="K1625" t="s">
        <v>662</v>
      </c>
      <c r="N1625" t="s">
        <v>2752</v>
      </c>
    </row>
    <row r="1626" spans="1:14">
      <c r="A1626" t="s">
        <v>3348</v>
      </c>
      <c r="B1626" t="s">
        <v>1067</v>
      </c>
      <c r="C1626" t="s">
        <v>3332</v>
      </c>
      <c r="D1626" s="1">
        <v>2211.5599417919998</v>
      </c>
      <c r="E1626">
        <v>7.5</v>
      </c>
      <c r="F1626" s="22"/>
      <c r="G1626" s="22"/>
      <c r="H1626" s="22"/>
      <c r="I1626" s="22">
        <v>109.922922</v>
      </c>
      <c r="J1626" s="22">
        <v>3</v>
      </c>
      <c r="K1626" t="s">
        <v>662</v>
      </c>
      <c r="N1626" t="s">
        <v>2752</v>
      </c>
    </row>
    <row r="1627" spans="1:14">
      <c r="A1627" t="s">
        <v>3348</v>
      </c>
      <c r="B1627" t="s">
        <v>1067</v>
      </c>
      <c r="C1627" t="s">
        <v>542</v>
      </c>
      <c r="D1627" s="1">
        <v>460.11376569599997</v>
      </c>
      <c r="E1627">
        <v>7.5</v>
      </c>
      <c r="F1627" s="22">
        <v>50.225367599999998</v>
      </c>
      <c r="G1627" s="22"/>
      <c r="H1627" s="22"/>
      <c r="I1627" s="22"/>
      <c r="J1627" s="22">
        <v>3</v>
      </c>
      <c r="K1627" t="s">
        <v>662</v>
      </c>
      <c r="L1627" t="s">
        <v>40</v>
      </c>
      <c r="M1627">
        <v>5.8294442723670504E-3</v>
      </c>
      <c r="N1627" t="s">
        <v>2752</v>
      </c>
    </row>
    <row r="1628" spans="1:14">
      <c r="A1628" t="s">
        <v>3348</v>
      </c>
      <c r="B1628" t="s">
        <v>1067</v>
      </c>
      <c r="C1628" t="s">
        <v>547</v>
      </c>
      <c r="D1628" s="1">
        <v>2149.6022091119999</v>
      </c>
      <c r="E1628">
        <v>7.5</v>
      </c>
      <c r="F1628" s="22"/>
      <c r="G1628" s="22">
        <v>109.922922</v>
      </c>
      <c r="H1628" s="22"/>
      <c r="I1628" s="22"/>
      <c r="J1628" s="22">
        <v>3</v>
      </c>
      <c r="K1628" t="s">
        <v>662</v>
      </c>
      <c r="N1628" t="s">
        <v>2752</v>
      </c>
    </row>
    <row r="1629" spans="1:14">
      <c r="A1629" t="s">
        <v>3348</v>
      </c>
      <c r="B1629" t="s">
        <v>1067</v>
      </c>
      <c r="C1629" t="s">
        <v>549</v>
      </c>
      <c r="D1629" s="1">
        <v>2209.3362758088001</v>
      </c>
      <c r="E1629">
        <v>7.5</v>
      </c>
      <c r="F1629" s="22"/>
      <c r="G1629" s="22"/>
      <c r="H1629" s="22">
        <v>109.922922</v>
      </c>
      <c r="I1629" s="22"/>
      <c r="J1629" s="22">
        <v>3</v>
      </c>
      <c r="K1629" t="s">
        <v>662</v>
      </c>
      <c r="N1629" t="s">
        <v>2752</v>
      </c>
    </row>
    <row r="1630" spans="1:14">
      <c r="A1630" t="s">
        <v>3348</v>
      </c>
      <c r="B1630" t="s">
        <v>1072</v>
      </c>
      <c r="C1630" t="s">
        <v>3332</v>
      </c>
      <c r="D1630" s="1">
        <v>1554.3592748492299</v>
      </c>
      <c r="E1630">
        <v>8.5</v>
      </c>
      <c r="F1630" s="22"/>
      <c r="G1630" s="22"/>
      <c r="H1630" s="22"/>
      <c r="I1630" s="22">
        <v>61.7522448</v>
      </c>
      <c r="J1630" s="22">
        <v>3</v>
      </c>
      <c r="K1630" t="s">
        <v>662</v>
      </c>
      <c r="N1630" t="s">
        <v>2752</v>
      </c>
    </row>
    <row r="1631" spans="1:14">
      <c r="A1631" t="s">
        <v>3348</v>
      </c>
      <c r="B1631" t="s">
        <v>1072</v>
      </c>
      <c r="C1631" t="s">
        <v>542</v>
      </c>
      <c r="D1631" s="1">
        <v>269.99571218400001</v>
      </c>
      <c r="E1631">
        <v>8.5</v>
      </c>
      <c r="F1631" s="22">
        <v>44.6266848</v>
      </c>
      <c r="G1631" s="22"/>
      <c r="H1631" s="22"/>
      <c r="I1631" s="22"/>
      <c r="J1631" s="22">
        <v>3</v>
      </c>
      <c r="K1631" t="s">
        <v>662</v>
      </c>
      <c r="L1631" t="s">
        <v>40</v>
      </c>
      <c r="M1631">
        <v>5.8294442723670504E-3</v>
      </c>
      <c r="N1631" t="s">
        <v>2752</v>
      </c>
    </row>
    <row r="1632" spans="1:14">
      <c r="A1632" t="s">
        <v>3348</v>
      </c>
      <c r="B1632" t="s">
        <v>1072</v>
      </c>
      <c r="C1632" t="s">
        <v>547</v>
      </c>
      <c r="D1632" s="1">
        <v>1535.3688558480001</v>
      </c>
      <c r="E1632">
        <v>8.5</v>
      </c>
      <c r="F1632" s="22"/>
      <c r="G1632" s="22">
        <v>61.7522448</v>
      </c>
      <c r="H1632" s="22"/>
      <c r="I1632" s="22"/>
      <c r="J1632" s="22">
        <v>3</v>
      </c>
      <c r="K1632" t="s">
        <v>662</v>
      </c>
      <c r="N1632" t="s">
        <v>2752</v>
      </c>
    </row>
    <row r="1633" spans="1:14">
      <c r="A1633" t="s">
        <v>3348</v>
      </c>
      <c r="B1633" t="s">
        <v>1072</v>
      </c>
      <c r="C1633" t="s">
        <v>549</v>
      </c>
      <c r="D1633" s="1">
        <v>1554.35568056119</v>
      </c>
      <c r="E1633">
        <v>8.5</v>
      </c>
      <c r="F1633" s="22"/>
      <c r="G1633" s="22"/>
      <c r="H1633" s="22">
        <v>61.7522448</v>
      </c>
      <c r="I1633" s="22"/>
      <c r="J1633" s="22">
        <v>3</v>
      </c>
      <c r="K1633" t="s">
        <v>662</v>
      </c>
      <c r="N1633" t="s">
        <v>2752</v>
      </c>
    </row>
    <row r="1634" spans="1:14">
      <c r="A1634" t="s">
        <v>3348</v>
      </c>
      <c r="B1634" t="s">
        <v>1076</v>
      </c>
      <c r="C1634" t="s">
        <v>3332</v>
      </c>
      <c r="D1634" s="1">
        <v>873.41130830042403</v>
      </c>
      <c r="E1634">
        <v>9.5</v>
      </c>
      <c r="F1634" s="22"/>
      <c r="G1634" s="22"/>
      <c r="H1634" s="22"/>
      <c r="I1634" s="22">
        <v>34.544692415999997</v>
      </c>
      <c r="J1634" s="22">
        <v>3</v>
      </c>
      <c r="K1634" t="s">
        <v>662</v>
      </c>
      <c r="N1634" t="s">
        <v>2752</v>
      </c>
    </row>
    <row r="1635" spans="1:14">
      <c r="A1635" t="s">
        <v>3348</v>
      </c>
      <c r="B1635" t="s">
        <v>1076</v>
      </c>
      <c r="C1635" t="s">
        <v>542</v>
      </c>
      <c r="D1635" s="1">
        <v>199.11755601600001</v>
      </c>
      <c r="E1635">
        <v>9.5</v>
      </c>
      <c r="F1635" s="22">
        <v>24.616679351999998</v>
      </c>
      <c r="G1635" s="22"/>
      <c r="H1635" s="22"/>
      <c r="I1635" s="22"/>
      <c r="J1635" s="22">
        <v>3</v>
      </c>
      <c r="K1635" t="s">
        <v>662</v>
      </c>
      <c r="L1635" t="s">
        <v>40</v>
      </c>
      <c r="M1635">
        <v>5.8294442723670504E-3</v>
      </c>
      <c r="N1635" t="s">
        <v>2752</v>
      </c>
    </row>
    <row r="1636" spans="1:14">
      <c r="A1636" t="s">
        <v>3348</v>
      </c>
      <c r="B1636" t="s">
        <v>1076</v>
      </c>
      <c r="C1636" t="s">
        <v>547</v>
      </c>
      <c r="D1636" s="1">
        <v>868.36372966488</v>
      </c>
      <c r="E1636">
        <v>9.5</v>
      </c>
      <c r="F1636" s="22"/>
      <c r="G1636" s="22">
        <v>34.544692415999997</v>
      </c>
      <c r="H1636" s="22"/>
      <c r="I1636" s="22"/>
      <c r="J1636" s="22">
        <v>3</v>
      </c>
      <c r="K1636" t="s">
        <v>662</v>
      </c>
      <c r="N1636" t="s">
        <v>2752</v>
      </c>
    </row>
    <row r="1637" spans="1:14">
      <c r="A1637" t="s">
        <v>3348</v>
      </c>
      <c r="B1637" t="s">
        <v>1076</v>
      </c>
      <c r="C1637" t="s">
        <v>549</v>
      </c>
      <c r="D1637" s="1">
        <v>873.40292162920798</v>
      </c>
      <c r="E1637">
        <v>9.5</v>
      </c>
      <c r="F1637" s="22"/>
      <c r="G1637" s="22"/>
      <c r="H1637" s="22">
        <v>34.544692415999997</v>
      </c>
      <c r="I1637" s="22"/>
      <c r="J1637" s="22">
        <v>3</v>
      </c>
      <c r="K1637" t="s">
        <v>662</v>
      </c>
      <c r="N1637" t="s">
        <v>2752</v>
      </c>
    </row>
    <row r="1638" spans="1:14">
      <c r="A1638" t="s">
        <v>3348</v>
      </c>
      <c r="B1638" t="s">
        <v>1080</v>
      </c>
      <c r="C1638" t="s">
        <v>3332</v>
      </c>
      <c r="D1638" s="1">
        <v>587.21198058599998</v>
      </c>
      <c r="E1638">
        <v>10.5</v>
      </c>
      <c r="F1638" s="22"/>
      <c r="G1638" s="22"/>
      <c r="H1638" s="22"/>
      <c r="I1638" s="22">
        <v>21.608259168</v>
      </c>
      <c r="J1638" s="22">
        <v>3</v>
      </c>
      <c r="K1638" t="s">
        <v>662</v>
      </c>
      <c r="N1638" t="s">
        <v>2752</v>
      </c>
    </row>
    <row r="1639" spans="1:14">
      <c r="A1639" t="s">
        <v>3348</v>
      </c>
      <c r="B1639" t="s">
        <v>1080</v>
      </c>
      <c r="C1639" t="s">
        <v>542</v>
      </c>
      <c r="D1639" s="1">
        <v>105.9625961208</v>
      </c>
      <c r="E1639">
        <v>10.5</v>
      </c>
      <c r="F1639" s="22">
        <v>14.49037152</v>
      </c>
      <c r="G1639" s="22"/>
      <c r="H1639" s="22"/>
      <c r="I1639" s="22"/>
      <c r="J1639" s="22">
        <v>3</v>
      </c>
      <c r="K1639" t="s">
        <v>662</v>
      </c>
      <c r="L1639" t="s">
        <v>40</v>
      </c>
      <c r="M1639">
        <v>5.8294442723670504E-3</v>
      </c>
      <c r="N1639" t="s">
        <v>2752</v>
      </c>
    </row>
    <row r="1640" spans="1:14">
      <c r="A1640" t="s">
        <v>3348</v>
      </c>
      <c r="B1640" t="s">
        <v>1080</v>
      </c>
      <c r="C1640" t="s">
        <v>547</v>
      </c>
      <c r="D1640" s="1">
        <v>569.85576378480005</v>
      </c>
      <c r="E1640">
        <v>10.5</v>
      </c>
      <c r="F1640" s="22"/>
      <c r="G1640" s="22">
        <v>21.608259168</v>
      </c>
      <c r="H1640" s="22"/>
      <c r="I1640" s="22"/>
      <c r="J1640" s="22">
        <v>3</v>
      </c>
      <c r="K1640" t="s">
        <v>662</v>
      </c>
      <c r="N1640" t="s">
        <v>2752</v>
      </c>
    </row>
    <row r="1641" spans="1:14">
      <c r="A1641" t="s">
        <v>3348</v>
      </c>
      <c r="B1641" t="s">
        <v>1080</v>
      </c>
      <c r="C1641" t="s">
        <v>549</v>
      </c>
      <c r="D1641" s="1">
        <v>587.21198058599998</v>
      </c>
      <c r="E1641">
        <v>10.5</v>
      </c>
      <c r="F1641" s="22"/>
      <c r="G1641" s="22"/>
      <c r="H1641" s="22">
        <v>21.608259168</v>
      </c>
      <c r="I1641" s="22"/>
      <c r="J1641" s="22">
        <v>3</v>
      </c>
      <c r="K1641" t="s">
        <v>662</v>
      </c>
      <c r="N1641" t="s">
        <v>2752</v>
      </c>
    </row>
    <row r="1642" spans="1:14">
      <c r="A1642" t="s">
        <v>3348</v>
      </c>
      <c r="B1642" t="s">
        <v>1091</v>
      </c>
      <c r="C1642" t="s">
        <v>3332</v>
      </c>
      <c r="D1642" s="1">
        <v>2860.9753267144702</v>
      </c>
      <c r="E1642">
        <v>16</v>
      </c>
      <c r="F1642" s="22"/>
      <c r="G1642" s="22"/>
      <c r="H1642" s="22"/>
      <c r="I1642" s="22">
        <v>110.18110536</v>
      </c>
      <c r="J1642" s="22">
        <v>3</v>
      </c>
      <c r="K1642" t="s">
        <v>662</v>
      </c>
      <c r="N1642" t="s">
        <v>2752</v>
      </c>
    </row>
    <row r="1643" spans="1:14">
      <c r="A1643" t="s">
        <v>3348</v>
      </c>
      <c r="B1643" t="s">
        <v>1091</v>
      </c>
      <c r="C1643" t="s">
        <v>542</v>
      </c>
      <c r="D1643" s="1">
        <v>32.746960003559998</v>
      </c>
      <c r="E1643">
        <v>16</v>
      </c>
      <c r="F1643" s="22">
        <v>8.5448217119999992</v>
      </c>
      <c r="G1643" s="22"/>
      <c r="H1643" s="22"/>
      <c r="I1643" s="22"/>
      <c r="J1643" s="22">
        <v>3</v>
      </c>
      <c r="K1643" t="s">
        <v>662</v>
      </c>
      <c r="L1643" t="s">
        <v>40</v>
      </c>
      <c r="M1643">
        <v>5.8294442723670504E-3</v>
      </c>
      <c r="N1643" t="s">
        <v>2752</v>
      </c>
    </row>
    <row r="1644" spans="1:14">
      <c r="A1644" t="s">
        <v>3348</v>
      </c>
      <c r="B1644" t="s">
        <v>1091</v>
      </c>
      <c r="C1644" t="s">
        <v>547</v>
      </c>
      <c r="D1644" s="1">
        <v>2656.1236839171602</v>
      </c>
      <c r="E1644">
        <v>16</v>
      </c>
      <c r="F1644" s="22"/>
      <c r="G1644" s="22">
        <v>110.18110536</v>
      </c>
      <c r="H1644" s="22"/>
      <c r="I1644" s="22"/>
      <c r="J1644" s="22">
        <v>3</v>
      </c>
      <c r="K1644" t="s">
        <v>662</v>
      </c>
      <c r="N1644" t="s">
        <v>2752</v>
      </c>
    </row>
    <row r="1645" spans="1:14">
      <c r="A1645" t="s">
        <v>3348</v>
      </c>
      <c r="B1645" t="s">
        <v>1091</v>
      </c>
      <c r="C1645" t="s">
        <v>549</v>
      </c>
      <c r="D1645" s="1">
        <v>2860.9717324267999</v>
      </c>
      <c r="E1645">
        <v>16</v>
      </c>
      <c r="F1645" s="22"/>
      <c r="G1645" s="22"/>
      <c r="H1645" s="22">
        <v>110.18110536</v>
      </c>
      <c r="I1645" s="22"/>
      <c r="J1645" s="22">
        <v>3</v>
      </c>
      <c r="K1645" t="s">
        <v>662</v>
      </c>
      <c r="N1645" t="s">
        <v>2752</v>
      </c>
    </row>
    <row r="1646" spans="1:14">
      <c r="A1646" t="s">
        <v>3348</v>
      </c>
      <c r="B1646" t="s">
        <v>1044</v>
      </c>
      <c r="C1646" t="s">
        <v>3332</v>
      </c>
      <c r="D1646" s="1">
        <v>1196.8655207745601</v>
      </c>
      <c r="E1646">
        <v>3.5</v>
      </c>
      <c r="F1646" s="22"/>
      <c r="G1646" s="22"/>
      <c r="H1646" s="22"/>
      <c r="I1646" s="22">
        <v>126.15949775999999</v>
      </c>
      <c r="J1646" s="22">
        <v>3</v>
      </c>
      <c r="K1646" t="s">
        <v>669</v>
      </c>
      <c r="N1646" t="s">
        <v>2819</v>
      </c>
    </row>
    <row r="1647" spans="1:14">
      <c r="A1647" t="s">
        <v>3348</v>
      </c>
      <c r="B1647" t="s">
        <v>1044</v>
      </c>
      <c r="C1647" t="s">
        <v>542</v>
      </c>
      <c r="D1647" s="1">
        <v>663.02990212175996</v>
      </c>
      <c r="E1647">
        <v>3.5</v>
      </c>
      <c r="F1647" s="22">
        <v>126.15949775999999</v>
      </c>
      <c r="G1647" s="22"/>
      <c r="H1647" s="22"/>
      <c r="I1647" s="22"/>
      <c r="J1647" s="22">
        <v>3</v>
      </c>
      <c r="K1647" t="s">
        <v>669</v>
      </c>
      <c r="M1647">
        <v>0</v>
      </c>
      <c r="N1647" t="s">
        <v>2819</v>
      </c>
    </row>
    <row r="1648" spans="1:14">
      <c r="A1648" t="s">
        <v>3348</v>
      </c>
      <c r="B1648" t="s">
        <v>1044</v>
      </c>
      <c r="C1648" t="s">
        <v>547</v>
      </c>
      <c r="D1648" s="1">
        <v>1196.8655207745601</v>
      </c>
      <c r="E1648">
        <v>3.5</v>
      </c>
      <c r="F1648" s="22"/>
      <c r="G1648" s="22">
        <v>126.15949775999999</v>
      </c>
      <c r="H1648" s="22"/>
      <c r="I1648" s="22"/>
      <c r="J1648" s="22">
        <v>3</v>
      </c>
      <c r="K1648" t="s">
        <v>669</v>
      </c>
      <c r="N1648" t="s">
        <v>2819</v>
      </c>
    </row>
    <row r="1649" spans="1:14">
      <c r="A1649" t="s">
        <v>3348</v>
      </c>
      <c r="B1649" t="s">
        <v>1044</v>
      </c>
      <c r="C1649" t="s">
        <v>549</v>
      </c>
      <c r="D1649" s="1">
        <v>1196.8655207745601</v>
      </c>
      <c r="E1649">
        <v>3.5</v>
      </c>
      <c r="F1649" s="22"/>
      <c r="G1649" s="22"/>
      <c r="H1649" s="22">
        <v>126.15949775999999</v>
      </c>
      <c r="I1649" s="22"/>
      <c r="J1649" s="22">
        <v>3</v>
      </c>
      <c r="K1649" t="s">
        <v>669</v>
      </c>
      <c r="N1649" t="s">
        <v>2819</v>
      </c>
    </row>
    <row r="1650" spans="1:14">
      <c r="A1650" t="s">
        <v>3348</v>
      </c>
      <c r="B1650" t="s">
        <v>1049</v>
      </c>
      <c r="C1650" t="s">
        <v>3332</v>
      </c>
      <c r="D1650" s="1">
        <v>682.21020331440002</v>
      </c>
      <c r="E1650">
        <v>4.5</v>
      </c>
      <c r="F1650" s="22"/>
      <c r="G1650" s="22"/>
      <c r="H1650" s="22"/>
      <c r="I1650" s="22">
        <v>84.885089519999994</v>
      </c>
      <c r="J1650" s="22">
        <v>3</v>
      </c>
      <c r="K1650" t="s">
        <v>669</v>
      </c>
      <c r="N1650" t="s">
        <v>2819</v>
      </c>
    </row>
    <row r="1651" spans="1:14">
      <c r="A1651" t="s">
        <v>3348</v>
      </c>
      <c r="B1651" t="s">
        <v>1049</v>
      </c>
      <c r="C1651" t="s">
        <v>542</v>
      </c>
      <c r="D1651" s="1">
        <v>625.46598734400004</v>
      </c>
      <c r="E1651">
        <v>4.5</v>
      </c>
      <c r="F1651" s="22">
        <v>84.885089519999994</v>
      </c>
      <c r="G1651" s="22"/>
      <c r="H1651" s="22"/>
      <c r="I1651" s="22"/>
      <c r="J1651" s="22">
        <v>3</v>
      </c>
      <c r="K1651" t="s">
        <v>669</v>
      </c>
      <c r="M1651">
        <v>0</v>
      </c>
      <c r="N1651" t="s">
        <v>2819</v>
      </c>
    </row>
    <row r="1652" spans="1:14">
      <c r="A1652" t="s">
        <v>3348</v>
      </c>
      <c r="B1652" t="s">
        <v>1049</v>
      </c>
      <c r="C1652" t="s">
        <v>547</v>
      </c>
      <c r="D1652" s="1">
        <v>682.21020331440002</v>
      </c>
      <c r="E1652">
        <v>4.5</v>
      </c>
      <c r="F1652" s="22"/>
      <c r="G1652" s="22">
        <v>84.885089519999994</v>
      </c>
      <c r="H1652" s="22"/>
      <c r="I1652" s="22"/>
      <c r="J1652" s="22">
        <v>3</v>
      </c>
      <c r="K1652" t="s">
        <v>669</v>
      </c>
      <c r="N1652" t="s">
        <v>2819</v>
      </c>
    </row>
    <row r="1653" spans="1:14">
      <c r="A1653" t="s">
        <v>3348</v>
      </c>
      <c r="B1653" t="s">
        <v>1049</v>
      </c>
      <c r="C1653" t="s">
        <v>549</v>
      </c>
      <c r="D1653" s="1">
        <v>682.21020331440002</v>
      </c>
      <c r="E1653">
        <v>4.5</v>
      </c>
      <c r="F1653" s="22"/>
      <c r="G1653" s="22"/>
      <c r="H1653" s="22">
        <v>84.885089519999994</v>
      </c>
      <c r="I1653" s="22"/>
      <c r="J1653" s="22">
        <v>3</v>
      </c>
      <c r="K1653" t="s">
        <v>669</v>
      </c>
      <c r="N1653" t="s">
        <v>2819</v>
      </c>
    </row>
    <row r="1654" spans="1:14">
      <c r="A1654" t="s">
        <v>3348</v>
      </c>
      <c r="B1654" t="s">
        <v>1055</v>
      </c>
      <c r="C1654" t="s">
        <v>3332</v>
      </c>
      <c r="D1654" s="1">
        <v>585.66641123039994</v>
      </c>
      <c r="E1654">
        <v>5.5</v>
      </c>
      <c r="F1654" s="22"/>
      <c r="G1654" s="22"/>
      <c r="H1654" s="22"/>
      <c r="I1654" s="22">
        <v>64.6792272</v>
      </c>
      <c r="J1654" s="22">
        <v>3</v>
      </c>
      <c r="K1654" t="s">
        <v>669</v>
      </c>
      <c r="N1654" t="s">
        <v>2819</v>
      </c>
    </row>
    <row r="1655" spans="1:14">
      <c r="A1655" t="s">
        <v>3348</v>
      </c>
      <c r="B1655" t="s">
        <v>1055</v>
      </c>
      <c r="C1655" t="s">
        <v>542</v>
      </c>
      <c r="D1655" s="1">
        <v>154.56034183200001</v>
      </c>
      <c r="E1655">
        <v>5.5</v>
      </c>
      <c r="F1655" s="22">
        <v>54.630762480000001</v>
      </c>
      <c r="G1655" s="22"/>
      <c r="H1655" s="22"/>
      <c r="I1655" s="22"/>
      <c r="J1655" s="22">
        <v>3</v>
      </c>
      <c r="K1655" t="s">
        <v>669</v>
      </c>
      <c r="M1655">
        <v>0</v>
      </c>
      <c r="N1655" t="s">
        <v>2819</v>
      </c>
    </row>
    <row r="1656" spans="1:14">
      <c r="A1656" t="s">
        <v>3348</v>
      </c>
      <c r="B1656" t="s">
        <v>1055</v>
      </c>
      <c r="C1656" t="s">
        <v>547</v>
      </c>
      <c r="D1656" s="1">
        <v>585.66641123039994</v>
      </c>
      <c r="E1656">
        <v>5.5</v>
      </c>
      <c r="F1656" s="22"/>
      <c r="G1656" s="22">
        <v>64.6792272</v>
      </c>
      <c r="H1656" s="22"/>
      <c r="I1656" s="22"/>
      <c r="J1656" s="22">
        <v>3</v>
      </c>
      <c r="K1656" t="s">
        <v>669</v>
      </c>
      <c r="N1656" t="s">
        <v>2819</v>
      </c>
    </row>
    <row r="1657" spans="1:14">
      <c r="A1657" t="s">
        <v>3348</v>
      </c>
      <c r="B1657" t="s">
        <v>1055</v>
      </c>
      <c r="C1657" t="s">
        <v>549</v>
      </c>
      <c r="D1657" s="1">
        <v>585.66641123039994</v>
      </c>
      <c r="E1657">
        <v>5.5</v>
      </c>
      <c r="F1657" s="22"/>
      <c r="G1657" s="22"/>
      <c r="H1657" s="22">
        <v>64.6792272</v>
      </c>
      <c r="I1657" s="22"/>
      <c r="J1657" s="22">
        <v>3</v>
      </c>
      <c r="K1657" t="s">
        <v>669</v>
      </c>
      <c r="N1657" t="s">
        <v>2819</v>
      </c>
    </row>
    <row r="1658" spans="1:14">
      <c r="A1658" t="s">
        <v>3348</v>
      </c>
      <c r="B1658" t="s">
        <v>1095</v>
      </c>
      <c r="C1658" t="s">
        <v>3332</v>
      </c>
      <c r="D1658" s="1">
        <v>2479.5447235002198</v>
      </c>
      <c r="E1658">
        <v>16</v>
      </c>
      <c r="F1658" s="22"/>
      <c r="G1658" s="22"/>
      <c r="H1658" s="22"/>
      <c r="I1658" s="22">
        <v>87.188430240000002</v>
      </c>
      <c r="J1658" s="22">
        <v>3</v>
      </c>
      <c r="K1658" t="s">
        <v>669</v>
      </c>
      <c r="N1658" t="s">
        <v>2819</v>
      </c>
    </row>
    <row r="1659" spans="1:14">
      <c r="A1659" t="s">
        <v>3348</v>
      </c>
      <c r="B1659" t="s">
        <v>1095</v>
      </c>
      <c r="C1659" t="s">
        <v>542</v>
      </c>
      <c r="D1659" s="1">
        <v>0.75899377142400004</v>
      </c>
      <c r="E1659">
        <v>16</v>
      </c>
      <c r="F1659" s="22">
        <v>0.66973562399999997</v>
      </c>
      <c r="G1659" s="22"/>
      <c r="H1659" s="22"/>
      <c r="I1659" s="22"/>
      <c r="J1659" s="22">
        <v>3</v>
      </c>
      <c r="K1659" t="s">
        <v>669</v>
      </c>
      <c r="M1659">
        <v>0</v>
      </c>
      <c r="N1659" t="s">
        <v>2819</v>
      </c>
    </row>
    <row r="1660" spans="1:14">
      <c r="A1660" t="s">
        <v>3348</v>
      </c>
      <c r="B1660" t="s">
        <v>1095</v>
      </c>
      <c r="C1660" t="s">
        <v>547</v>
      </c>
      <c r="D1660" s="1">
        <v>2190.6831850674198</v>
      </c>
      <c r="E1660">
        <v>16</v>
      </c>
      <c r="F1660" s="22"/>
      <c r="G1660" s="22">
        <v>87.188430240000002</v>
      </c>
      <c r="H1660" s="22"/>
      <c r="I1660" s="22"/>
      <c r="J1660" s="22">
        <v>3</v>
      </c>
      <c r="K1660" t="s">
        <v>669</v>
      </c>
      <c r="N1660" t="s">
        <v>2819</v>
      </c>
    </row>
    <row r="1661" spans="1:14">
      <c r="A1661" t="s">
        <v>3348</v>
      </c>
      <c r="B1661" t="s">
        <v>1095</v>
      </c>
      <c r="C1661" t="s">
        <v>549</v>
      </c>
      <c r="D1661" s="1">
        <v>2477.3096755194201</v>
      </c>
      <c r="E1661">
        <v>16</v>
      </c>
      <c r="F1661" s="22"/>
      <c r="G1661" s="22"/>
      <c r="H1661" s="22">
        <v>87.188430240000002</v>
      </c>
      <c r="I1661" s="22"/>
      <c r="J1661" s="22">
        <v>3</v>
      </c>
      <c r="K1661" t="s">
        <v>669</v>
      </c>
      <c r="N1661" t="s">
        <v>2819</v>
      </c>
    </row>
    <row r="1662" spans="1:14">
      <c r="A1662" t="s">
        <v>3349</v>
      </c>
      <c r="B1662" t="s">
        <v>1118</v>
      </c>
      <c r="C1662" t="s">
        <v>3332</v>
      </c>
      <c r="D1662" s="1">
        <v>1469.39637073836</v>
      </c>
      <c r="E1662">
        <v>3.5</v>
      </c>
      <c r="F1662" s="22"/>
      <c r="G1662" s="22"/>
      <c r="H1662" s="22"/>
      <c r="I1662" s="22">
        <v>82.871696400000005</v>
      </c>
      <c r="J1662" s="22">
        <v>3</v>
      </c>
      <c r="K1662" t="s">
        <v>683</v>
      </c>
      <c r="N1662" t="s">
        <v>2746</v>
      </c>
    </row>
    <row r="1663" spans="1:14">
      <c r="A1663" t="s">
        <v>3349</v>
      </c>
      <c r="B1663" t="s">
        <v>1118</v>
      </c>
      <c r="C1663" t="s">
        <v>542</v>
      </c>
      <c r="D1663" s="1">
        <v>1046.6332792559999</v>
      </c>
      <c r="E1663">
        <v>3.5</v>
      </c>
      <c r="F1663" s="22">
        <v>82.871696400000005</v>
      </c>
      <c r="G1663" s="22"/>
      <c r="H1663" s="22"/>
      <c r="I1663" s="22"/>
      <c r="J1663" s="22">
        <v>3</v>
      </c>
      <c r="K1663" t="s">
        <v>683</v>
      </c>
      <c r="M1663">
        <v>0</v>
      </c>
      <c r="N1663" t="s">
        <v>2746</v>
      </c>
    </row>
    <row r="1664" spans="1:14">
      <c r="A1664" t="s">
        <v>3349</v>
      </c>
      <c r="B1664" t="s">
        <v>1118</v>
      </c>
      <c r="C1664" t="s">
        <v>547</v>
      </c>
      <c r="D1664" s="1">
        <v>1468.6691265516699</v>
      </c>
      <c r="E1664">
        <v>3.5</v>
      </c>
      <c r="F1664" s="22"/>
      <c r="G1664" s="22">
        <v>82.871696400000005</v>
      </c>
      <c r="H1664" s="22"/>
      <c r="I1664" s="22"/>
      <c r="J1664" s="22">
        <v>3</v>
      </c>
      <c r="K1664" t="s">
        <v>683</v>
      </c>
      <c r="N1664" t="s">
        <v>2746</v>
      </c>
    </row>
    <row r="1665" spans="1:14">
      <c r="A1665" t="s">
        <v>3349</v>
      </c>
      <c r="B1665" t="s">
        <v>1118</v>
      </c>
      <c r="C1665" t="s">
        <v>549</v>
      </c>
      <c r="D1665" s="1">
        <v>1469.3849888274201</v>
      </c>
      <c r="E1665">
        <v>3.5</v>
      </c>
      <c r="F1665" s="22"/>
      <c r="G1665" s="22"/>
      <c r="H1665" s="22">
        <v>82.871696400000005</v>
      </c>
      <c r="I1665" s="22"/>
      <c r="J1665" s="22">
        <v>3</v>
      </c>
      <c r="K1665" t="s">
        <v>683</v>
      </c>
      <c r="N1665" t="s">
        <v>2746</v>
      </c>
    </row>
    <row r="1666" spans="1:14">
      <c r="A1666" t="s">
        <v>3349</v>
      </c>
      <c r="B1666" t="s">
        <v>1119</v>
      </c>
      <c r="C1666" t="s">
        <v>3332</v>
      </c>
      <c r="D1666" s="1">
        <v>1930.5488896823999</v>
      </c>
      <c r="E1666">
        <v>4.5</v>
      </c>
      <c r="F1666" s="22"/>
      <c r="G1666" s="22"/>
      <c r="H1666" s="22"/>
      <c r="I1666" s="22">
        <v>68.223181920000002</v>
      </c>
      <c r="J1666" s="22">
        <v>3</v>
      </c>
      <c r="K1666" t="s">
        <v>683</v>
      </c>
      <c r="N1666" t="s">
        <v>2746</v>
      </c>
    </row>
    <row r="1667" spans="1:14">
      <c r="A1667" t="s">
        <v>3349</v>
      </c>
      <c r="B1667" t="s">
        <v>1119</v>
      </c>
      <c r="C1667" t="s">
        <v>542</v>
      </c>
      <c r="D1667" s="1">
        <v>262.240437192</v>
      </c>
      <c r="E1667">
        <v>4.5</v>
      </c>
      <c r="F1667" s="22">
        <v>32.527700856000003</v>
      </c>
      <c r="G1667" s="22"/>
      <c r="H1667" s="22"/>
      <c r="I1667" s="22"/>
      <c r="J1667" s="22">
        <v>3</v>
      </c>
      <c r="K1667" t="s">
        <v>683</v>
      </c>
      <c r="M1667">
        <v>0</v>
      </c>
      <c r="N1667" t="s">
        <v>2746</v>
      </c>
    </row>
    <row r="1668" spans="1:14">
      <c r="A1668" t="s">
        <v>3349</v>
      </c>
      <c r="B1668" t="s">
        <v>1119</v>
      </c>
      <c r="C1668" t="s">
        <v>547</v>
      </c>
      <c r="D1668" s="1">
        <v>1457.7436827071999</v>
      </c>
      <c r="E1668">
        <v>4.5</v>
      </c>
      <c r="F1668" s="22"/>
      <c r="G1668" s="22">
        <v>68.223181920000002</v>
      </c>
      <c r="H1668" s="22"/>
      <c r="I1668" s="22"/>
      <c r="J1668" s="22">
        <v>3</v>
      </c>
      <c r="K1668" t="s">
        <v>683</v>
      </c>
      <c r="N1668" t="s">
        <v>2746</v>
      </c>
    </row>
    <row r="1669" spans="1:14">
      <c r="A1669" t="s">
        <v>3349</v>
      </c>
      <c r="B1669" t="s">
        <v>1119</v>
      </c>
      <c r="C1669" t="s">
        <v>549</v>
      </c>
      <c r="D1669" s="1">
        <v>1929.1423250496</v>
      </c>
      <c r="E1669">
        <v>4.5</v>
      </c>
      <c r="F1669" s="22"/>
      <c r="G1669" s="22"/>
      <c r="H1669" s="22">
        <v>68.223181920000002</v>
      </c>
      <c r="I1669" s="22"/>
      <c r="J1669" s="22">
        <v>3</v>
      </c>
      <c r="K1669" t="s">
        <v>683</v>
      </c>
      <c r="N1669" t="s">
        <v>2746</v>
      </c>
    </row>
    <row r="1670" spans="1:14">
      <c r="A1670" t="s">
        <v>3349</v>
      </c>
      <c r="B1670" t="s">
        <v>1120</v>
      </c>
      <c r="C1670" t="s">
        <v>3332</v>
      </c>
      <c r="D1670" s="1">
        <v>856.48461579312004</v>
      </c>
      <c r="E1670">
        <v>5.5</v>
      </c>
      <c r="F1670" s="22"/>
      <c r="G1670" s="22"/>
      <c r="H1670" s="22"/>
      <c r="I1670" s="22">
        <v>40.953902159999998</v>
      </c>
      <c r="J1670" s="22">
        <v>3</v>
      </c>
      <c r="K1670" t="s">
        <v>683</v>
      </c>
      <c r="N1670" t="s">
        <v>2746</v>
      </c>
    </row>
    <row r="1671" spans="1:14">
      <c r="A1671" t="s">
        <v>3349</v>
      </c>
      <c r="B1671" t="s">
        <v>1120</v>
      </c>
      <c r="C1671" t="s">
        <v>542</v>
      </c>
      <c r="D1671" s="1">
        <v>335.20805109600002</v>
      </c>
      <c r="E1671">
        <v>5.5</v>
      </c>
      <c r="F1671" s="22">
        <v>40.953902159999998</v>
      </c>
      <c r="G1671" s="22"/>
      <c r="H1671" s="22"/>
      <c r="I1671" s="22"/>
      <c r="J1671" s="22">
        <v>3</v>
      </c>
      <c r="K1671" t="s">
        <v>683</v>
      </c>
      <c r="M1671">
        <v>0</v>
      </c>
      <c r="N1671" t="s">
        <v>2746</v>
      </c>
    </row>
    <row r="1672" spans="1:14">
      <c r="A1672" t="s">
        <v>3349</v>
      </c>
      <c r="B1672" t="s">
        <v>1120</v>
      </c>
      <c r="C1672" t="s">
        <v>547</v>
      </c>
      <c r="D1672" s="1">
        <v>749.07231505679999</v>
      </c>
      <c r="E1672">
        <v>5.5</v>
      </c>
      <c r="F1672" s="22"/>
      <c r="G1672" s="22">
        <v>40.953902159999998</v>
      </c>
      <c r="H1672" s="22"/>
      <c r="I1672" s="22"/>
      <c r="J1672" s="22">
        <v>3</v>
      </c>
      <c r="K1672" t="s">
        <v>683</v>
      </c>
      <c r="N1672" t="s">
        <v>2746</v>
      </c>
    </row>
    <row r="1673" spans="1:14">
      <c r="A1673" t="s">
        <v>3349</v>
      </c>
      <c r="B1673" t="s">
        <v>1120</v>
      </c>
      <c r="C1673" t="s">
        <v>549</v>
      </c>
      <c r="D1673" s="1">
        <v>856.43669195760003</v>
      </c>
      <c r="E1673">
        <v>5.5</v>
      </c>
      <c r="F1673" s="22"/>
      <c r="G1673" s="22"/>
      <c r="H1673" s="22">
        <v>40.953902159999998</v>
      </c>
      <c r="I1673" s="22"/>
      <c r="J1673" s="22">
        <v>3</v>
      </c>
      <c r="K1673" t="s">
        <v>683</v>
      </c>
      <c r="N1673" t="s">
        <v>2746</v>
      </c>
    </row>
    <row r="1674" spans="1:14">
      <c r="A1674" t="s">
        <v>3349</v>
      </c>
      <c r="B1674" t="s">
        <v>1121</v>
      </c>
      <c r="C1674" t="s">
        <v>3332</v>
      </c>
      <c r="D1674" s="1">
        <v>794.06022392071202</v>
      </c>
      <c r="E1674">
        <v>6.5</v>
      </c>
      <c r="F1674" s="22"/>
      <c r="G1674" s="22"/>
      <c r="H1674" s="22"/>
      <c r="I1674" s="22">
        <v>32.975196072000003</v>
      </c>
      <c r="J1674" s="22">
        <v>3</v>
      </c>
      <c r="K1674" t="s">
        <v>683</v>
      </c>
      <c r="N1674" t="s">
        <v>2746</v>
      </c>
    </row>
    <row r="1675" spans="1:14">
      <c r="A1675" t="s">
        <v>3349</v>
      </c>
      <c r="B1675" t="s">
        <v>1121</v>
      </c>
      <c r="C1675" t="s">
        <v>542</v>
      </c>
      <c r="D1675" s="1">
        <v>65.008086182400007</v>
      </c>
      <c r="E1675">
        <v>6.5</v>
      </c>
      <c r="F1675" s="22">
        <v>7.82835912</v>
      </c>
      <c r="G1675" s="22"/>
      <c r="H1675" s="22"/>
      <c r="I1675" s="22"/>
      <c r="J1675" s="22">
        <v>3</v>
      </c>
      <c r="K1675" t="s">
        <v>683</v>
      </c>
      <c r="M1675">
        <v>0</v>
      </c>
      <c r="N1675" t="s">
        <v>2746</v>
      </c>
    </row>
    <row r="1676" spans="1:14">
      <c r="A1676" t="s">
        <v>3349</v>
      </c>
      <c r="B1676" t="s">
        <v>1121</v>
      </c>
      <c r="C1676" t="s">
        <v>547</v>
      </c>
      <c r="D1676" s="1">
        <v>764.27076423840003</v>
      </c>
      <c r="E1676">
        <v>6.5</v>
      </c>
      <c r="F1676" s="22"/>
      <c r="G1676" s="22">
        <v>32.975196072000003</v>
      </c>
      <c r="H1676" s="22"/>
      <c r="I1676" s="22"/>
      <c r="J1676" s="22">
        <v>3</v>
      </c>
      <c r="K1676" t="s">
        <v>683</v>
      </c>
      <c r="N1676" t="s">
        <v>2746</v>
      </c>
    </row>
    <row r="1677" spans="1:14">
      <c r="A1677" t="s">
        <v>3349</v>
      </c>
      <c r="B1677" t="s">
        <v>1121</v>
      </c>
      <c r="C1677" t="s">
        <v>549</v>
      </c>
      <c r="D1677" s="1">
        <v>794.05483248921598</v>
      </c>
      <c r="E1677">
        <v>6.5</v>
      </c>
      <c r="F1677" s="22"/>
      <c r="G1677" s="22"/>
      <c r="H1677" s="22">
        <v>32.975196072000003</v>
      </c>
      <c r="I1677" s="22"/>
      <c r="J1677" s="22">
        <v>3</v>
      </c>
      <c r="K1677" t="s">
        <v>683</v>
      </c>
      <c r="N1677" t="s">
        <v>2746</v>
      </c>
    </row>
    <row r="1678" spans="1:14">
      <c r="A1678" t="s">
        <v>3349</v>
      </c>
      <c r="B1678" t="s">
        <v>1122</v>
      </c>
      <c r="C1678" t="s">
        <v>3332</v>
      </c>
      <c r="D1678" s="1">
        <v>1075.2198015885599</v>
      </c>
      <c r="E1678">
        <v>7.5</v>
      </c>
      <c r="F1678" s="22"/>
      <c r="G1678" s="22"/>
      <c r="H1678" s="22"/>
      <c r="I1678" s="22">
        <v>32.480977656</v>
      </c>
      <c r="J1678" s="22">
        <v>3</v>
      </c>
      <c r="K1678" t="s">
        <v>683</v>
      </c>
      <c r="N1678" t="s">
        <v>2746</v>
      </c>
    </row>
    <row r="1679" spans="1:14">
      <c r="A1679" t="s">
        <v>3349</v>
      </c>
      <c r="B1679" t="s">
        <v>1122</v>
      </c>
      <c r="C1679" t="s">
        <v>542</v>
      </c>
      <c r="D1679" s="1">
        <v>176.5214659104</v>
      </c>
      <c r="E1679">
        <v>7.5</v>
      </c>
      <c r="F1679" s="22">
        <v>24.072146832000001</v>
      </c>
      <c r="G1679" s="22"/>
      <c r="H1679" s="22"/>
      <c r="I1679" s="22"/>
      <c r="J1679" s="22">
        <v>3</v>
      </c>
      <c r="K1679" t="s">
        <v>683</v>
      </c>
      <c r="M1679">
        <v>0</v>
      </c>
      <c r="N1679" t="s">
        <v>2746</v>
      </c>
    </row>
    <row r="1680" spans="1:14">
      <c r="A1680" t="s">
        <v>3349</v>
      </c>
      <c r="B1680" t="s">
        <v>1122</v>
      </c>
      <c r="C1680" t="s">
        <v>547</v>
      </c>
      <c r="D1680" s="1">
        <v>929.14914858240002</v>
      </c>
      <c r="E1680">
        <v>7.5</v>
      </c>
      <c r="F1680" s="22"/>
      <c r="G1680" s="22">
        <v>32.480977656</v>
      </c>
      <c r="H1680" s="22"/>
      <c r="I1680" s="22"/>
      <c r="J1680" s="22">
        <v>3</v>
      </c>
      <c r="K1680" t="s">
        <v>683</v>
      </c>
      <c r="N1680" t="s">
        <v>2746</v>
      </c>
    </row>
    <row r="1681" spans="1:14">
      <c r="A1681" t="s">
        <v>3349</v>
      </c>
      <c r="B1681" t="s">
        <v>1122</v>
      </c>
      <c r="C1681" t="s">
        <v>549</v>
      </c>
      <c r="D1681" s="1">
        <v>1075.03170054168</v>
      </c>
      <c r="E1681">
        <v>7.5</v>
      </c>
      <c r="F1681" s="22"/>
      <c r="G1681" s="22"/>
      <c r="H1681" s="22">
        <v>32.480977656</v>
      </c>
      <c r="I1681" s="22"/>
      <c r="J1681" s="22">
        <v>3</v>
      </c>
      <c r="K1681" t="s">
        <v>683</v>
      </c>
      <c r="N1681" t="s">
        <v>2746</v>
      </c>
    </row>
    <row r="1682" spans="1:14">
      <c r="A1682" t="s">
        <v>3349</v>
      </c>
      <c r="B1682" t="s">
        <v>1123</v>
      </c>
      <c r="C1682" t="s">
        <v>3332</v>
      </c>
      <c r="D1682" s="1">
        <v>1566.43313751048</v>
      </c>
      <c r="E1682">
        <v>8.5</v>
      </c>
      <c r="F1682" s="22"/>
      <c r="G1682" s="22"/>
      <c r="H1682" s="22"/>
      <c r="I1682" s="22">
        <v>67.837979279999999</v>
      </c>
      <c r="J1682" s="22">
        <v>3</v>
      </c>
      <c r="K1682" t="s">
        <v>683</v>
      </c>
      <c r="N1682" t="s">
        <v>2746</v>
      </c>
    </row>
    <row r="1683" spans="1:14">
      <c r="A1683" t="s">
        <v>3349</v>
      </c>
      <c r="B1683" t="s">
        <v>1123</v>
      </c>
      <c r="C1683" t="s">
        <v>542</v>
      </c>
      <c r="D1683" s="1">
        <v>29.70738793608</v>
      </c>
      <c r="E1683">
        <v>8.5</v>
      </c>
      <c r="F1683" s="22">
        <v>4.2670188480000002</v>
      </c>
      <c r="G1683" s="22"/>
      <c r="H1683" s="22"/>
      <c r="I1683" s="22"/>
      <c r="J1683" s="22">
        <v>3</v>
      </c>
      <c r="K1683" t="s">
        <v>683</v>
      </c>
      <c r="M1683">
        <v>0</v>
      </c>
      <c r="N1683" t="s">
        <v>2746</v>
      </c>
    </row>
    <row r="1684" spans="1:14">
      <c r="A1684" t="s">
        <v>3349</v>
      </c>
      <c r="B1684" t="s">
        <v>1123</v>
      </c>
      <c r="C1684" t="s">
        <v>547</v>
      </c>
      <c r="D1684" s="1">
        <v>958.42341170088002</v>
      </c>
      <c r="E1684">
        <v>8.5</v>
      </c>
      <c r="F1684" s="22"/>
      <c r="G1684" s="22">
        <v>67.837979279999999</v>
      </c>
      <c r="H1684" s="22"/>
      <c r="I1684" s="22"/>
      <c r="J1684" s="22">
        <v>3</v>
      </c>
      <c r="K1684" t="s">
        <v>683</v>
      </c>
      <c r="N1684" t="s">
        <v>2746</v>
      </c>
    </row>
    <row r="1685" spans="1:14">
      <c r="A1685" t="s">
        <v>3349</v>
      </c>
      <c r="B1685" t="s">
        <v>1123</v>
      </c>
      <c r="C1685" t="s">
        <v>549</v>
      </c>
      <c r="D1685" s="1">
        <v>1564.4694586288799</v>
      </c>
      <c r="E1685">
        <v>8.5</v>
      </c>
      <c r="F1685" s="22"/>
      <c r="G1685" s="22"/>
      <c r="H1685" s="22">
        <v>67.837979279999999</v>
      </c>
      <c r="I1685" s="22"/>
      <c r="J1685" s="22">
        <v>3</v>
      </c>
      <c r="K1685" t="s">
        <v>683</v>
      </c>
      <c r="N1685" t="s">
        <v>2746</v>
      </c>
    </row>
    <row r="1686" spans="1:14">
      <c r="A1686" t="s">
        <v>3349</v>
      </c>
      <c r="B1686" t="s">
        <v>1124</v>
      </c>
      <c r="C1686" t="s">
        <v>3332</v>
      </c>
      <c r="D1686" s="1">
        <v>2986.4051286108602</v>
      </c>
      <c r="E1686">
        <v>9.5</v>
      </c>
      <c r="F1686" s="22"/>
      <c r="G1686" s="22"/>
      <c r="H1686" s="22"/>
      <c r="I1686" s="22">
        <v>162.11495952000001</v>
      </c>
      <c r="J1686" s="22">
        <v>3</v>
      </c>
      <c r="K1686" t="s">
        <v>683</v>
      </c>
      <c r="N1686" t="s">
        <v>2746</v>
      </c>
    </row>
    <row r="1687" spans="1:14">
      <c r="A1687" t="s">
        <v>3349</v>
      </c>
      <c r="B1687" t="s">
        <v>1124</v>
      </c>
      <c r="C1687" t="s">
        <v>542</v>
      </c>
      <c r="D1687" s="1">
        <v>1.2879530774972101</v>
      </c>
      <c r="E1687">
        <v>9.5</v>
      </c>
      <c r="F1687" s="22">
        <v>1.1274082080000001</v>
      </c>
      <c r="G1687" s="22"/>
      <c r="H1687" s="22"/>
      <c r="I1687" s="22"/>
      <c r="J1687" s="22">
        <v>3</v>
      </c>
      <c r="K1687" t="s">
        <v>683</v>
      </c>
      <c r="M1687">
        <v>0</v>
      </c>
      <c r="N1687" t="s">
        <v>2746</v>
      </c>
    </row>
    <row r="1688" spans="1:14">
      <c r="A1688" t="s">
        <v>3349</v>
      </c>
      <c r="B1688" t="s">
        <v>1124</v>
      </c>
      <c r="C1688" t="s">
        <v>547</v>
      </c>
      <c r="D1688" s="1">
        <v>2796.6405090902999</v>
      </c>
      <c r="E1688">
        <v>9.5</v>
      </c>
      <c r="F1688" s="22"/>
      <c r="G1688" s="22">
        <v>162.11495952000001</v>
      </c>
      <c r="H1688" s="22"/>
      <c r="I1688" s="22"/>
      <c r="J1688" s="22">
        <v>3</v>
      </c>
      <c r="K1688" t="s">
        <v>683</v>
      </c>
      <c r="N1688" t="s">
        <v>2746</v>
      </c>
    </row>
    <row r="1689" spans="1:14">
      <c r="A1689" t="s">
        <v>3349</v>
      </c>
      <c r="B1689" t="s">
        <v>1124</v>
      </c>
      <c r="C1689" t="s">
        <v>549</v>
      </c>
      <c r="D1689" s="1">
        <v>2986.4051286108602</v>
      </c>
      <c r="E1689">
        <v>9.5</v>
      </c>
      <c r="F1689" s="22"/>
      <c r="G1689" s="22"/>
      <c r="H1689" s="22">
        <v>162.11495952000001</v>
      </c>
      <c r="I1689" s="22"/>
      <c r="J1689" s="22">
        <v>3</v>
      </c>
      <c r="K1689" t="s">
        <v>683</v>
      </c>
      <c r="N1689" t="s">
        <v>2746</v>
      </c>
    </row>
    <row r="1690" spans="1:14">
      <c r="A1690" t="s">
        <v>3349</v>
      </c>
      <c r="B1690" t="s">
        <v>1125</v>
      </c>
      <c r="C1690" t="s">
        <v>3332</v>
      </c>
      <c r="D1690" s="1">
        <v>3288.7979451844799</v>
      </c>
      <c r="E1690">
        <v>10.5</v>
      </c>
      <c r="F1690" s="22"/>
      <c r="G1690" s="22"/>
      <c r="H1690" s="22"/>
      <c r="I1690" s="22">
        <v>117.36788712000001</v>
      </c>
      <c r="J1690" s="22">
        <v>3</v>
      </c>
      <c r="K1690" t="s">
        <v>683</v>
      </c>
      <c r="N1690" t="s">
        <v>2746</v>
      </c>
    </row>
    <row r="1691" spans="1:14">
      <c r="A1691" t="s">
        <v>3349</v>
      </c>
      <c r="B1691" t="s">
        <v>1125</v>
      </c>
      <c r="C1691" t="s">
        <v>542</v>
      </c>
      <c r="D1691" s="1">
        <v>35.047303298400003</v>
      </c>
      <c r="E1691">
        <v>10.5</v>
      </c>
      <c r="F1691" s="22">
        <v>5.790997752</v>
      </c>
      <c r="G1691" s="22"/>
      <c r="H1691" s="22"/>
      <c r="I1691" s="22"/>
      <c r="J1691" s="22">
        <v>3</v>
      </c>
      <c r="K1691" t="s">
        <v>683</v>
      </c>
      <c r="M1691">
        <v>0</v>
      </c>
      <c r="N1691" t="s">
        <v>2746</v>
      </c>
    </row>
    <row r="1692" spans="1:14">
      <c r="A1692" t="s">
        <v>3349</v>
      </c>
      <c r="B1692" t="s">
        <v>1125</v>
      </c>
      <c r="C1692" t="s">
        <v>547</v>
      </c>
      <c r="D1692" s="1">
        <v>2645.9829706631999</v>
      </c>
      <c r="E1692">
        <v>10.5</v>
      </c>
      <c r="F1692" s="22"/>
      <c r="G1692" s="22">
        <v>117.36788712000001</v>
      </c>
      <c r="H1692" s="22"/>
      <c r="I1692" s="22"/>
      <c r="J1692" s="22">
        <v>3</v>
      </c>
      <c r="K1692" t="s">
        <v>683</v>
      </c>
      <c r="N1692" t="s">
        <v>2746</v>
      </c>
    </row>
    <row r="1693" spans="1:14">
      <c r="A1693" t="s">
        <v>3349</v>
      </c>
      <c r="B1693" t="s">
        <v>1125</v>
      </c>
      <c r="C1693" t="s">
        <v>549</v>
      </c>
      <c r="D1693" s="1">
        <v>3288.7979451844799</v>
      </c>
      <c r="E1693">
        <v>10.5</v>
      </c>
      <c r="F1693" s="22"/>
      <c r="G1693" s="22"/>
      <c r="H1693" s="22">
        <v>117.36788712000001</v>
      </c>
      <c r="I1693" s="22"/>
      <c r="J1693" s="22">
        <v>3</v>
      </c>
      <c r="K1693" t="s">
        <v>683</v>
      </c>
      <c r="N1693" t="s">
        <v>2746</v>
      </c>
    </row>
    <row r="1694" spans="1:14">
      <c r="A1694" t="s">
        <v>3349</v>
      </c>
      <c r="B1694" t="s">
        <v>1126</v>
      </c>
      <c r="C1694" t="s">
        <v>3332</v>
      </c>
      <c r="D1694" s="1">
        <v>2915.30341376448</v>
      </c>
      <c r="E1694">
        <v>11.5</v>
      </c>
      <c r="F1694" s="22"/>
      <c r="G1694" s="22"/>
      <c r="H1694" s="22"/>
      <c r="I1694" s="22">
        <v>159.32098751999999</v>
      </c>
      <c r="J1694" s="22">
        <v>3</v>
      </c>
      <c r="K1694" t="s">
        <v>683</v>
      </c>
      <c r="N1694" t="s">
        <v>2746</v>
      </c>
    </row>
    <row r="1695" spans="1:14">
      <c r="A1695" t="s">
        <v>3349</v>
      </c>
      <c r="B1695" t="s">
        <v>1126</v>
      </c>
      <c r="C1695" t="s">
        <v>542</v>
      </c>
      <c r="D1695" s="1">
        <v>16.364792811840001</v>
      </c>
      <c r="E1695">
        <v>11.5</v>
      </c>
      <c r="F1695" s="22">
        <v>3.0970778328000002</v>
      </c>
      <c r="G1695" s="22"/>
      <c r="H1695" s="22"/>
      <c r="I1695" s="22"/>
      <c r="J1695" s="22">
        <v>3</v>
      </c>
      <c r="K1695" t="s">
        <v>683</v>
      </c>
      <c r="M1695">
        <v>0</v>
      </c>
      <c r="N1695" t="s">
        <v>2746</v>
      </c>
    </row>
    <row r="1696" spans="1:14">
      <c r="A1696" t="s">
        <v>3349</v>
      </c>
      <c r="B1696" t="s">
        <v>1126</v>
      </c>
      <c r="C1696" t="s">
        <v>547</v>
      </c>
      <c r="D1696" s="1">
        <v>2891.4966491318401</v>
      </c>
      <c r="E1696">
        <v>11.5</v>
      </c>
      <c r="F1696" s="22"/>
      <c r="G1696" s="22">
        <v>159.32098751999999</v>
      </c>
      <c r="H1696" s="22"/>
      <c r="I1696" s="22"/>
      <c r="J1696" s="22">
        <v>3</v>
      </c>
      <c r="K1696" t="s">
        <v>683</v>
      </c>
      <c r="N1696" t="s">
        <v>2746</v>
      </c>
    </row>
    <row r="1697" spans="1:14">
      <c r="A1697" t="s">
        <v>3349</v>
      </c>
      <c r="B1697" t="s">
        <v>1126</v>
      </c>
      <c r="C1697" t="s">
        <v>549</v>
      </c>
      <c r="D1697" s="1">
        <v>2915.30341376448</v>
      </c>
      <c r="E1697">
        <v>11.5</v>
      </c>
      <c r="F1697" s="22"/>
      <c r="G1697" s="22"/>
      <c r="H1697" s="22">
        <v>159.32098751999999</v>
      </c>
      <c r="I1697" s="22"/>
      <c r="J1697" s="22">
        <v>3</v>
      </c>
      <c r="K1697" t="s">
        <v>683</v>
      </c>
      <c r="N1697" t="s">
        <v>2746</v>
      </c>
    </row>
    <row r="1698" spans="1:14">
      <c r="A1698" t="s">
        <v>3349</v>
      </c>
      <c r="B1698" t="s">
        <v>1127</v>
      </c>
      <c r="C1698" t="s">
        <v>3332</v>
      </c>
      <c r="D1698" s="1">
        <v>970.14082471632003</v>
      </c>
      <c r="E1698">
        <v>12.5</v>
      </c>
      <c r="F1698" s="22"/>
      <c r="G1698" s="22"/>
      <c r="H1698" s="22"/>
      <c r="I1698" s="22">
        <v>62.354295839999999</v>
      </c>
      <c r="J1698" s="22">
        <v>3</v>
      </c>
      <c r="K1698" t="s">
        <v>683</v>
      </c>
      <c r="N1698" t="s">
        <v>2746</v>
      </c>
    </row>
    <row r="1699" spans="1:14">
      <c r="A1699" t="s">
        <v>3349</v>
      </c>
      <c r="B1699" t="s">
        <v>1127</v>
      </c>
      <c r="C1699" t="s">
        <v>542</v>
      </c>
      <c r="D1699" s="1">
        <v>30.105154557599999</v>
      </c>
      <c r="E1699">
        <v>12.5</v>
      </c>
      <c r="F1699" s="22">
        <v>5.2794088559999999</v>
      </c>
      <c r="G1699" s="22"/>
      <c r="H1699" s="22"/>
      <c r="I1699" s="22"/>
      <c r="J1699" s="22">
        <v>3</v>
      </c>
      <c r="K1699" t="s">
        <v>683</v>
      </c>
      <c r="M1699">
        <v>0</v>
      </c>
      <c r="N1699" t="s">
        <v>2746</v>
      </c>
    </row>
    <row r="1700" spans="1:14">
      <c r="A1700" t="s">
        <v>3349</v>
      </c>
      <c r="B1700" t="s">
        <v>1127</v>
      </c>
      <c r="C1700" t="s">
        <v>547</v>
      </c>
      <c r="D1700" s="1">
        <v>794.54548584216002</v>
      </c>
      <c r="E1700">
        <v>12.5</v>
      </c>
      <c r="F1700" s="22"/>
      <c r="G1700" s="22">
        <v>62.354295839999999</v>
      </c>
      <c r="H1700" s="22"/>
      <c r="I1700" s="22"/>
      <c r="J1700" s="22">
        <v>3</v>
      </c>
      <c r="K1700" t="s">
        <v>683</v>
      </c>
      <c r="N1700" t="s">
        <v>2746</v>
      </c>
    </row>
    <row r="1701" spans="1:14">
      <c r="A1701" t="s">
        <v>3349</v>
      </c>
      <c r="B1701" t="s">
        <v>1127</v>
      </c>
      <c r="C1701" t="s">
        <v>549</v>
      </c>
      <c r="D1701" s="1">
        <v>970.06953799968005</v>
      </c>
      <c r="E1701">
        <v>12.5</v>
      </c>
      <c r="F1701" s="22"/>
      <c r="G1701" s="22"/>
      <c r="H1701" s="22">
        <v>62.354295839999999</v>
      </c>
      <c r="I1701" s="22"/>
      <c r="J1701" s="22">
        <v>3</v>
      </c>
      <c r="K1701" t="s">
        <v>683</v>
      </c>
      <c r="N1701" t="s">
        <v>2746</v>
      </c>
    </row>
    <row r="1702" spans="1:14">
      <c r="A1702" t="s">
        <v>3349</v>
      </c>
      <c r="B1702" t="s">
        <v>1128</v>
      </c>
      <c r="C1702" t="s">
        <v>3332</v>
      </c>
      <c r="D1702" s="1">
        <v>968.06574058213005</v>
      </c>
      <c r="E1702">
        <v>13.5</v>
      </c>
      <c r="F1702" s="22"/>
      <c r="G1702" s="22"/>
      <c r="H1702" s="22"/>
      <c r="I1702" s="22">
        <v>75.338070239999993</v>
      </c>
      <c r="J1702" s="22">
        <v>3</v>
      </c>
      <c r="K1702" t="s">
        <v>683</v>
      </c>
      <c r="N1702" t="s">
        <v>2746</v>
      </c>
    </row>
    <row r="1703" spans="1:14">
      <c r="A1703" t="s">
        <v>3349</v>
      </c>
      <c r="B1703" t="s">
        <v>1128</v>
      </c>
      <c r="C1703" t="s">
        <v>542</v>
      </c>
      <c r="D1703" s="1">
        <v>15.868180773840001</v>
      </c>
      <c r="E1703">
        <v>13.5</v>
      </c>
      <c r="F1703" s="22">
        <v>2.1086489136000002</v>
      </c>
      <c r="G1703" s="22"/>
      <c r="H1703" s="22"/>
      <c r="I1703" s="22"/>
      <c r="J1703" s="22">
        <v>3</v>
      </c>
      <c r="K1703" t="s">
        <v>683</v>
      </c>
      <c r="M1703">
        <v>0</v>
      </c>
      <c r="N1703" t="s">
        <v>2746</v>
      </c>
    </row>
    <row r="1704" spans="1:14">
      <c r="A1704" t="s">
        <v>3349</v>
      </c>
      <c r="B1704" t="s">
        <v>1128</v>
      </c>
      <c r="C1704" t="s">
        <v>547</v>
      </c>
      <c r="D1704" s="1">
        <v>968.06574058152</v>
      </c>
      <c r="E1704">
        <v>13.5</v>
      </c>
      <c r="F1704" s="22"/>
      <c r="G1704" s="22">
        <v>75.338070239999993</v>
      </c>
      <c r="H1704" s="22"/>
      <c r="I1704" s="22"/>
      <c r="J1704" s="22">
        <v>3</v>
      </c>
      <c r="K1704" t="s">
        <v>683</v>
      </c>
      <c r="N1704" t="s">
        <v>2746</v>
      </c>
    </row>
    <row r="1705" spans="1:14">
      <c r="A1705" t="s">
        <v>3349</v>
      </c>
      <c r="B1705" t="s">
        <v>1128</v>
      </c>
      <c r="C1705" t="s">
        <v>549</v>
      </c>
      <c r="D1705" s="1">
        <v>968.06574058213005</v>
      </c>
      <c r="E1705">
        <v>13.5</v>
      </c>
      <c r="F1705" s="22"/>
      <c r="G1705" s="22"/>
      <c r="H1705" s="22">
        <v>75.338070239999993</v>
      </c>
      <c r="I1705" s="22"/>
      <c r="J1705" s="22">
        <v>3</v>
      </c>
      <c r="K1705" t="s">
        <v>683</v>
      </c>
      <c r="N1705" t="s">
        <v>2746</v>
      </c>
    </row>
    <row r="1706" spans="1:14">
      <c r="A1706" t="s">
        <v>3349</v>
      </c>
      <c r="B1706" t="s">
        <v>1129</v>
      </c>
      <c r="C1706" t="s">
        <v>3332</v>
      </c>
      <c r="D1706" s="1">
        <v>3300.8842654424798</v>
      </c>
      <c r="E1706">
        <v>16</v>
      </c>
      <c r="F1706" s="22"/>
      <c r="G1706" s="22"/>
      <c r="H1706" s="22"/>
      <c r="I1706" s="22">
        <v>164.89333199999999</v>
      </c>
      <c r="J1706" s="22">
        <v>3</v>
      </c>
      <c r="K1706" t="s">
        <v>683</v>
      </c>
      <c r="N1706" t="s">
        <v>2746</v>
      </c>
    </row>
    <row r="1707" spans="1:14">
      <c r="A1707" t="s">
        <v>3349</v>
      </c>
      <c r="B1707" t="s">
        <v>1129</v>
      </c>
      <c r="C1707" t="s">
        <v>542</v>
      </c>
      <c r="D1707" s="1">
        <v>5.6250599831520001</v>
      </c>
      <c r="E1707">
        <v>16</v>
      </c>
      <c r="F1707" s="22">
        <v>4.1915382719999998</v>
      </c>
      <c r="G1707" s="22"/>
      <c r="H1707" s="22"/>
      <c r="I1707" s="22"/>
      <c r="J1707" s="22">
        <v>3</v>
      </c>
      <c r="K1707" t="s">
        <v>683</v>
      </c>
      <c r="M1707">
        <v>0</v>
      </c>
      <c r="N1707" t="s">
        <v>2746</v>
      </c>
    </row>
    <row r="1708" spans="1:14">
      <c r="A1708" t="s">
        <v>3349</v>
      </c>
      <c r="B1708" t="s">
        <v>1129</v>
      </c>
      <c r="C1708" t="s">
        <v>547</v>
      </c>
      <c r="D1708" s="1">
        <v>3299.9988725015501</v>
      </c>
      <c r="E1708">
        <v>16</v>
      </c>
      <c r="F1708" s="22"/>
      <c r="G1708" s="22">
        <v>164.89333199999999</v>
      </c>
      <c r="H1708" s="22"/>
      <c r="I1708" s="22"/>
      <c r="J1708" s="22">
        <v>3</v>
      </c>
      <c r="K1708" t="s">
        <v>683</v>
      </c>
      <c r="N1708" t="s">
        <v>2746</v>
      </c>
    </row>
    <row r="1709" spans="1:14">
      <c r="A1709" t="s">
        <v>3349</v>
      </c>
      <c r="B1709" t="s">
        <v>1129</v>
      </c>
      <c r="C1709" t="s">
        <v>549</v>
      </c>
      <c r="D1709" s="1">
        <v>3300.8842654424798</v>
      </c>
      <c r="E1709">
        <v>16</v>
      </c>
      <c r="F1709" s="22"/>
      <c r="G1709" s="22"/>
      <c r="H1709" s="22">
        <v>164.89333199999999</v>
      </c>
      <c r="I1709" s="22"/>
      <c r="J1709" s="22">
        <v>3</v>
      </c>
      <c r="K1709" t="s">
        <v>683</v>
      </c>
      <c r="N1709" t="s">
        <v>2746</v>
      </c>
    </row>
    <row r="1710" spans="1:14">
      <c r="A1710" t="s">
        <v>3349</v>
      </c>
      <c r="B1710" t="s">
        <v>1099</v>
      </c>
      <c r="C1710" t="s">
        <v>3332</v>
      </c>
      <c r="D1710" s="1">
        <v>5540.3742394082401</v>
      </c>
      <c r="E1710">
        <v>16</v>
      </c>
      <c r="F1710" s="22"/>
      <c r="G1710" s="22"/>
      <c r="H1710" s="22"/>
      <c r="I1710" s="22">
        <v>295.16111783999997</v>
      </c>
      <c r="J1710" s="22">
        <v>3</v>
      </c>
      <c r="K1710" t="s">
        <v>679</v>
      </c>
      <c r="N1710" t="s">
        <v>2747</v>
      </c>
    </row>
    <row r="1711" spans="1:14">
      <c r="A1711" t="s">
        <v>3349</v>
      </c>
      <c r="B1711" t="s">
        <v>1099</v>
      </c>
      <c r="C1711" t="s">
        <v>547</v>
      </c>
      <c r="D1711" s="1">
        <v>5208.9934833312</v>
      </c>
      <c r="E1711">
        <v>16</v>
      </c>
      <c r="F1711" s="22"/>
      <c r="G1711" s="22">
        <v>295.16111783999997</v>
      </c>
      <c r="H1711" s="22"/>
      <c r="I1711" s="22"/>
      <c r="J1711" s="22">
        <v>3</v>
      </c>
      <c r="K1711" t="s">
        <v>679</v>
      </c>
      <c r="N1711" t="s">
        <v>2747</v>
      </c>
    </row>
    <row r="1712" spans="1:14">
      <c r="A1712" t="s">
        <v>3349</v>
      </c>
      <c r="B1712" t="s">
        <v>1099</v>
      </c>
      <c r="C1712" t="s">
        <v>549</v>
      </c>
      <c r="D1712" s="1">
        <v>5540.3215232042403</v>
      </c>
      <c r="E1712">
        <v>16</v>
      </c>
      <c r="F1712" s="22"/>
      <c r="G1712" s="22"/>
      <c r="H1712" s="22">
        <v>295.16111783999997</v>
      </c>
      <c r="I1712" s="22"/>
      <c r="J1712" s="22">
        <v>3</v>
      </c>
      <c r="K1712" t="s">
        <v>679</v>
      </c>
      <c r="N1712" t="s">
        <v>2747</v>
      </c>
    </row>
    <row r="1713" spans="1:14">
      <c r="A1713" t="s">
        <v>3349</v>
      </c>
      <c r="B1713" t="s">
        <v>1021</v>
      </c>
      <c r="C1713" t="s">
        <v>3332</v>
      </c>
      <c r="D1713" s="1">
        <v>8668.1532692399996</v>
      </c>
      <c r="E1713">
        <v>3.5</v>
      </c>
      <c r="F1713" s="22"/>
      <c r="G1713" s="22"/>
      <c r="H1713" s="22"/>
      <c r="I1713" s="22">
        <v>541.65904320000004</v>
      </c>
      <c r="J1713" s="22">
        <v>3</v>
      </c>
      <c r="K1713" t="s">
        <v>653</v>
      </c>
      <c r="N1713" t="s">
        <v>2757</v>
      </c>
    </row>
    <row r="1714" spans="1:14">
      <c r="A1714" t="s">
        <v>3349</v>
      </c>
      <c r="B1714" t="s">
        <v>1021</v>
      </c>
      <c r="C1714" t="s">
        <v>542</v>
      </c>
      <c r="D1714" s="1">
        <v>1508.504654928</v>
      </c>
      <c r="E1714">
        <v>3.5</v>
      </c>
      <c r="F1714" s="22">
        <v>345.20136359999998</v>
      </c>
      <c r="G1714" s="22"/>
      <c r="H1714" s="22"/>
      <c r="I1714" s="22"/>
      <c r="J1714" s="22">
        <v>3</v>
      </c>
      <c r="K1714" t="s">
        <v>653</v>
      </c>
      <c r="M1714">
        <v>0</v>
      </c>
      <c r="N1714" t="s">
        <v>2757</v>
      </c>
    </row>
    <row r="1715" spans="1:14">
      <c r="A1715" t="s">
        <v>3349</v>
      </c>
      <c r="B1715" t="s">
        <v>1021</v>
      </c>
      <c r="C1715" t="s">
        <v>547</v>
      </c>
      <c r="D1715" s="1">
        <v>8668.1532692399996</v>
      </c>
      <c r="E1715">
        <v>3.5</v>
      </c>
      <c r="F1715" s="22"/>
      <c r="G1715" s="22">
        <v>541.65904320000004</v>
      </c>
      <c r="H1715" s="22"/>
      <c r="I1715" s="22"/>
      <c r="J1715" s="22">
        <v>3</v>
      </c>
      <c r="K1715" t="s">
        <v>653</v>
      </c>
      <c r="N1715" t="s">
        <v>2757</v>
      </c>
    </row>
    <row r="1716" spans="1:14">
      <c r="A1716" t="s">
        <v>3349</v>
      </c>
      <c r="B1716" t="s">
        <v>1021</v>
      </c>
      <c r="C1716" t="s">
        <v>549</v>
      </c>
      <c r="D1716" s="1">
        <v>8668.1532692399996</v>
      </c>
      <c r="E1716">
        <v>3.5</v>
      </c>
      <c r="F1716" s="22"/>
      <c r="G1716" s="22"/>
      <c r="H1716" s="22">
        <v>541.65904320000004</v>
      </c>
      <c r="I1716" s="22"/>
      <c r="J1716" s="22">
        <v>3</v>
      </c>
      <c r="K1716" t="s">
        <v>653</v>
      </c>
      <c r="N1716" t="s">
        <v>2757</v>
      </c>
    </row>
    <row r="1717" spans="1:14">
      <c r="A1717" t="s">
        <v>3349</v>
      </c>
      <c r="B1717" t="s">
        <v>1022</v>
      </c>
      <c r="C1717" t="s">
        <v>3332</v>
      </c>
      <c r="D1717" s="1">
        <v>1677.9226099944001</v>
      </c>
      <c r="E1717">
        <v>5.5</v>
      </c>
      <c r="F1717" s="22"/>
      <c r="G1717" s="22"/>
      <c r="H1717" s="22"/>
      <c r="I1717" s="22">
        <v>170.60886048</v>
      </c>
      <c r="J1717" s="22">
        <v>3</v>
      </c>
      <c r="K1717" t="s">
        <v>653</v>
      </c>
      <c r="N1717" t="s">
        <v>2757</v>
      </c>
    </row>
    <row r="1718" spans="1:14">
      <c r="A1718" t="s">
        <v>3349</v>
      </c>
      <c r="B1718" t="s">
        <v>1022</v>
      </c>
      <c r="C1718" t="s">
        <v>542</v>
      </c>
      <c r="D1718" s="1">
        <v>482.26957178399999</v>
      </c>
      <c r="E1718">
        <v>5.5</v>
      </c>
      <c r="F1718" s="22">
        <v>170.12964624</v>
      </c>
      <c r="G1718" s="22"/>
      <c r="H1718" s="22"/>
      <c r="I1718" s="22"/>
      <c r="J1718" s="22">
        <v>3</v>
      </c>
      <c r="K1718" t="s">
        <v>653</v>
      </c>
      <c r="M1718">
        <v>0</v>
      </c>
      <c r="N1718" t="s">
        <v>2757</v>
      </c>
    </row>
    <row r="1719" spans="1:14">
      <c r="A1719" t="s">
        <v>3349</v>
      </c>
      <c r="B1719" t="s">
        <v>1022</v>
      </c>
      <c r="C1719" t="s">
        <v>547</v>
      </c>
      <c r="D1719" s="1">
        <v>1677.9226099944001</v>
      </c>
      <c r="E1719">
        <v>5.5</v>
      </c>
      <c r="F1719" s="22"/>
      <c r="G1719" s="22">
        <v>170.60886048</v>
      </c>
      <c r="H1719" s="22"/>
      <c r="I1719" s="22"/>
      <c r="J1719" s="22">
        <v>3</v>
      </c>
      <c r="K1719" t="s">
        <v>653</v>
      </c>
      <c r="N1719" t="s">
        <v>2757</v>
      </c>
    </row>
    <row r="1720" spans="1:14">
      <c r="A1720" t="s">
        <v>3349</v>
      </c>
      <c r="B1720" t="s">
        <v>1022</v>
      </c>
      <c r="C1720" t="s">
        <v>549</v>
      </c>
      <c r="D1720" s="1">
        <v>1677.9226099944001</v>
      </c>
      <c r="E1720">
        <v>5.5</v>
      </c>
      <c r="F1720" s="22"/>
      <c r="G1720" s="22"/>
      <c r="H1720" s="22">
        <v>170.60886048</v>
      </c>
      <c r="I1720" s="22"/>
      <c r="J1720" s="22">
        <v>3</v>
      </c>
      <c r="K1720" t="s">
        <v>653</v>
      </c>
      <c r="N1720" t="s">
        <v>2757</v>
      </c>
    </row>
    <row r="1721" spans="1:14">
      <c r="A1721" t="s">
        <v>3349</v>
      </c>
      <c r="B1721" t="s">
        <v>1023</v>
      </c>
      <c r="C1721" t="s">
        <v>3332</v>
      </c>
      <c r="D1721" s="1">
        <v>843.6128435352</v>
      </c>
      <c r="E1721">
        <v>6.5</v>
      </c>
      <c r="F1721" s="22"/>
      <c r="G1721" s="22"/>
      <c r="H1721" s="22"/>
      <c r="I1721" s="22">
        <v>64.044206160000002</v>
      </c>
      <c r="J1721" s="22">
        <v>3</v>
      </c>
      <c r="K1721" t="s">
        <v>653</v>
      </c>
      <c r="N1721" t="s">
        <v>2757</v>
      </c>
    </row>
    <row r="1722" spans="1:14">
      <c r="A1722" t="s">
        <v>3349</v>
      </c>
      <c r="B1722" t="s">
        <v>1023</v>
      </c>
      <c r="C1722" t="s">
        <v>547</v>
      </c>
      <c r="D1722" s="1">
        <v>735.37086062399999</v>
      </c>
      <c r="E1722">
        <v>6.5</v>
      </c>
      <c r="F1722" s="22"/>
      <c r="G1722" s="22">
        <v>64.044206160000002</v>
      </c>
      <c r="H1722" s="22"/>
      <c r="I1722" s="22"/>
      <c r="J1722" s="22">
        <v>3</v>
      </c>
      <c r="K1722" t="s">
        <v>653</v>
      </c>
      <c r="N1722" t="s">
        <v>2757</v>
      </c>
    </row>
    <row r="1723" spans="1:14">
      <c r="A1723" t="s">
        <v>3349</v>
      </c>
      <c r="B1723" t="s">
        <v>1023</v>
      </c>
      <c r="C1723" t="s">
        <v>549</v>
      </c>
      <c r="D1723" s="1">
        <v>843.6128435352</v>
      </c>
      <c r="E1723">
        <v>6.5</v>
      </c>
      <c r="F1723" s="22"/>
      <c r="G1723" s="22"/>
      <c r="H1723" s="22">
        <v>64.044206160000002</v>
      </c>
      <c r="I1723" s="22"/>
      <c r="J1723" s="22">
        <v>3</v>
      </c>
      <c r="K1723" t="s">
        <v>653</v>
      </c>
      <c r="N1723" t="s">
        <v>2757</v>
      </c>
    </row>
    <row r="1724" spans="1:14">
      <c r="A1724" t="s">
        <v>3349</v>
      </c>
      <c r="B1724" t="s">
        <v>1024</v>
      </c>
      <c r="C1724" t="s">
        <v>3332</v>
      </c>
      <c r="D1724" s="1">
        <v>1270.0410012216</v>
      </c>
      <c r="E1724">
        <v>8.5</v>
      </c>
      <c r="F1724" s="22"/>
      <c r="G1724" s="22"/>
      <c r="H1724" s="22"/>
      <c r="I1724" s="22">
        <v>76.79794416</v>
      </c>
      <c r="J1724" s="22">
        <v>3</v>
      </c>
      <c r="K1724" t="s">
        <v>653</v>
      </c>
      <c r="N1724" t="s">
        <v>2757</v>
      </c>
    </row>
    <row r="1725" spans="1:14">
      <c r="A1725" t="s">
        <v>3349</v>
      </c>
      <c r="B1725" t="s">
        <v>1024</v>
      </c>
      <c r="C1725" t="s">
        <v>547</v>
      </c>
      <c r="D1725" s="1">
        <v>1175.5459875455999</v>
      </c>
      <c r="E1725">
        <v>8.5</v>
      </c>
      <c r="F1725" s="22"/>
      <c r="G1725" s="22">
        <v>76.79794416</v>
      </c>
      <c r="H1725" s="22"/>
      <c r="I1725" s="22"/>
      <c r="J1725" s="22">
        <v>3</v>
      </c>
      <c r="K1725" t="s">
        <v>653</v>
      </c>
      <c r="N1725" t="s">
        <v>2757</v>
      </c>
    </row>
    <row r="1726" spans="1:14">
      <c r="A1726" t="s">
        <v>3349</v>
      </c>
      <c r="B1726" t="s">
        <v>1024</v>
      </c>
      <c r="C1726" t="s">
        <v>549</v>
      </c>
      <c r="D1726" s="1">
        <v>1270.0410012216</v>
      </c>
      <c r="E1726">
        <v>8.5</v>
      </c>
      <c r="F1726" s="22"/>
      <c r="G1726" s="22"/>
      <c r="H1726" s="22">
        <v>76.79794416</v>
      </c>
      <c r="I1726" s="22"/>
      <c r="J1726" s="22">
        <v>3</v>
      </c>
      <c r="K1726" t="s">
        <v>653</v>
      </c>
      <c r="N1726" t="s">
        <v>2757</v>
      </c>
    </row>
    <row r="1727" spans="1:14">
      <c r="A1727" t="s">
        <v>3349</v>
      </c>
      <c r="B1727" t="s">
        <v>1025</v>
      </c>
      <c r="C1727" t="s">
        <v>3332</v>
      </c>
      <c r="D1727" s="1">
        <v>1196.9361611623899</v>
      </c>
      <c r="E1727">
        <v>11.5</v>
      </c>
      <c r="F1727" s="22"/>
      <c r="G1727" s="22"/>
      <c r="H1727" s="22"/>
      <c r="I1727" s="22">
        <v>73.263560159999997</v>
      </c>
      <c r="J1727" s="22">
        <v>3</v>
      </c>
      <c r="K1727" t="s">
        <v>653</v>
      </c>
      <c r="N1727" t="s">
        <v>2757</v>
      </c>
    </row>
    <row r="1728" spans="1:14">
      <c r="A1728" t="s">
        <v>3349</v>
      </c>
      <c r="B1728" t="s">
        <v>1025</v>
      </c>
      <c r="C1728" t="s">
        <v>547</v>
      </c>
      <c r="D1728" s="1">
        <v>903.14146443679203</v>
      </c>
      <c r="E1728">
        <v>11.5</v>
      </c>
      <c r="F1728" s="22"/>
      <c r="G1728" s="22">
        <v>73.263560159999997</v>
      </c>
      <c r="H1728" s="22"/>
      <c r="I1728" s="22"/>
      <c r="J1728" s="22">
        <v>3</v>
      </c>
      <c r="K1728" t="s">
        <v>653</v>
      </c>
      <c r="N1728" t="s">
        <v>2757</v>
      </c>
    </row>
    <row r="1729" spans="1:14">
      <c r="A1729" t="s">
        <v>3349</v>
      </c>
      <c r="B1729" t="s">
        <v>1025</v>
      </c>
      <c r="C1729" t="s">
        <v>549</v>
      </c>
      <c r="D1729" s="1">
        <v>1196.9361611623899</v>
      </c>
      <c r="E1729">
        <v>11.5</v>
      </c>
      <c r="F1729" s="22"/>
      <c r="G1729" s="22"/>
      <c r="H1729" s="22">
        <v>73.263560159999997</v>
      </c>
      <c r="I1729" s="22"/>
      <c r="J1729" s="22">
        <v>3</v>
      </c>
      <c r="K1729" t="s">
        <v>653</v>
      </c>
      <c r="N1729" t="s">
        <v>2757</v>
      </c>
    </row>
    <row r="1730" spans="1:14">
      <c r="A1730" t="s">
        <v>3349</v>
      </c>
      <c r="B1730" t="s">
        <v>1026</v>
      </c>
      <c r="C1730" t="s">
        <v>3332</v>
      </c>
      <c r="D1730" s="1">
        <v>1109.0971029432001</v>
      </c>
      <c r="E1730">
        <v>12.5</v>
      </c>
      <c r="F1730" s="22"/>
      <c r="G1730" s="22"/>
      <c r="H1730" s="22"/>
      <c r="I1730" s="22">
        <v>77.756410320000001</v>
      </c>
      <c r="J1730" s="22">
        <v>3</v>
      </c>
      <c r="K1730" t="s">
        <v>653</v>
      </c>
      <c r="N1730" t="s">
        <v>2757</v>
      </c>
    </row>
    <row r="1731" spans="1:14">
      <c r="A1731" t="s">
        <v>3349</v>
      </c>
      <c r="B1731" t="s">
        <v>1026</v>
      </c>
      <c r="C1731" t="s">
        <v>542</v>
      </c>
      <c r="D1731" s="1">
        <v>162.13829851200001</v>
      </c>
      <c r="E1731">
        <v>12.5</v>
      </c>
      <c r="F1731" s="22">
        <v>77.756410320000001</v>
      </c>
      <c r="G1731" s="22"/>
      <c r="H1731" s="22"/>
      <c r="I1731" s="22"/>
      <c r="J1731" s="22">
        <v>3</v>
      </c>
      <c r="K1731" t="s">
        <v>653</v>
      </c>
      <c r="M1731">
        <v>0</v>
      </c>
      <c r="N1731" t="s">
        <v>2757</v>
      </c>
    </row>
    <row r="1732" spans="1:14">
      <c r="A1732" t="s">
        <v>3349</v>
      </c>
      <c r="B1732" t="s">
        <v>1026</v>
      </c>
      <c r="C1732" t="s">
        <v>547</v>
      </c>
      <c r="D1732" s="1">
        <v>929.88651076320002</v>
      </c>
      <c r="E1732">
        <v>12.5</v>
      </c>
      <c r="F1732" s="22"/>
      <c r="G1732" s="22">
        <v>77.756410320000001</v>
      </c>
      <c r="H1732" s="22"/>
      <c r="I1732" s="22"/>
      <c r="J1732" s="22">
        <v>3</v>
      </c>
      <c r="K1732" t="s">
        <v>653</v>
      </c>
      <c r="N1732" t="s">
        <v>2757</v>
      </c>
    </row>
    <row r="1733" spans="1:14">
      <c r="A1733" t="s">
        <v>3349</v>
      </c>
      <c r="B1733" t="s">
        <v>1026</v>
      </c>
      <c r="C1733" t="s">
        <v>549</v>
      </c>
      <c r="D1733" s="1">
        <v>1109.0971029432001</v>
      </c>
      <c r="E1733">
        <v>12.5</v>
      </c>
      <c r="F1733" s="22"/>
      <c r="G1733" s="22"/>
      <c r="H1733" s="22">
        <v>77.756410320000001</v>
      </c>
      <c r="I1733" s="22"/>
      <c r="J1733" s="22">
        <v>3</v>
      </c>
      <c r="K1733" t="s">
        <v>653</v>
      </c>
      <c r="N1733" t="s">
        <v>2757</v>
      </c>
    </row>
    <row r="1734" spans="1:14">
      <c r="A1734" t="s">
        <v>3349</v>
      </c>
      <c r="B1734" t="s">
        <v>1027</v>
      </c>
      <c r="C1734" t="s">
        <v>3332</v>
      </c>
      <c r="D1734" s="1">
        <v>3798.4426743716499</v>
      </c>
      <c r="E1734">
        <v>16</v>
      </c>
      <c r="F1734" s="22"/>
      <c r="G1734" s="22"/>
      <c r="H1734" s="22"/>
      <c r="I1734" s="22">
        <v>280.42571328000002</v>
      </c>
      <c r="J1734" s="22">
        <v>3</v>
      </c>
      <c r="K1734" t="s">
        <v>653</v>
      </c>
      <c r="N1734" t="s">
        <v>2757</v>
      </c>
    </row>
    <row r="1735" spans="1:14">
      <c r="A1735" t="s">
        <v>3349</v>
      </c>
      <c r="B1735" t="s">
        <v>1027</v>
      </c>
      <c r="C1735" t="s">
        <v>542</v>
      </c>
      <c r="D1735" s="1">
        <v>6.6494329320000004E-2</v>
      </c>
      <c r="E1735">
        <v>16</v>
      </c>
      <c r="F1735" s="22">
        <v>3.5942880407999998E-2</v>
      </c>
      <c r="G1735" s="22"/>
      <c r="H1735" s="22"/>
      <c r="I1735" s="22"/>
      <c r="J1735" s="22">
        <v>3</v>
      </c>
      <c r="K1735" t="s">
        <v>653</v>
      </c>
      <c r="M1735">
        <v>0</v>
      </c>
      <c r="N1735" t="s">
        <v>2757</v>
      </c>
    </row>
    <row r="1736" spans="1:14">
      <c r="A1736" t="s">
        <v>3349</v>
      </c>
      <c r="B1736" t="s">
        <v>1027</v>
      </c>
      <c r="C1736" t="s">
        <v>547</v>
      </c>
      <c r="D1736" s="1">
        <v>3490.9441768796501</v>
      </c>
      <c r="E1736">
        <v>16</v>
      </c>
      <c r="F1736" s="22"/>
      <c r="G1736" s="22">
        <v>280.42571328000002</v>
      </c>
      <c r="H1736" s="22"/>
      <c r="I1736" s="22"/>
      <c r="J1736" s="22">
        <v>3</v>
      </c>
      <c r="K1736" t="s">
        <v>653</v>
      </c>
      <c r="N1736" t="s">
        <v>2757</v>
      </c>
    </row>
    <row r="1737" spans="1:14">
      <c r="A1737" t="s">
        <v>3349</v>
      </c>
      <c r="B1737" t="s">
        <v>1027</v>
      </c>
      <c r="C1737" t="s">
        <v>549</v>
      </c>
      <c r="D1737" s="1">
        <v>3796.76294368045</v>
      </c>
      <c r="E1737">
        <v>16</v>
      </c>
      <c r="F1737" s="22"/>
      <c r="G1737" s="22"/>
      <c r="H1737" s="22">
        <v>280.42571328000002</v>
      </c>
      <c r="I1737" s="22"/>
      <c r="J1737" s="22">
        <v>3</v>
      </c>
      <c r="K1737" t="s">
        <v>653</v>
      </c>
      <c r="N1737" t="s">
        <v>2757</v>
      </c>
    </row>
    <row r="1738" spans="1:14">
      <c r="A1738" t="s">
        <v>3350</v>
      </c>
      <c r="B1738" t="s">
        <v>1100</v>
      </c>
      <c r="C1738" t="s">
        <v>3332</v>
      </c>
      <c r="D1738" s="1">
        <v>1647.2651472719999</v>
      </c>
      <c r="E1738">
        <v>3.5</v>
      </c>
      <c r="F1738" s="22"/>
      <c r="G1738" s="22"/>
      <c r="H1738" s="22"/>
      <c r="I1738" s="22">
        <v>77.09508864</v>
      </c>
      <c r="J1738" s="22">
        <v>3</v>
      </c>
      <c r="K1738" t="s">
        <v>680</v>
      </c>
      <c r="N1738" t="s">
        <v>2733</v>
      </c>
    </row>
    <row r="1739" spans="1:14">
      <c r="A1739" t="s">
        <v>3350</v>
      </c>
      <c r="B1739" t="s">
        <v>1100</v>
      </c>
      <c r="C1739" t="s">
        <v>542</v>
      </c>
      <c r="D1739" s="1">
        <v>58.307735889600004</v>
      </c>
      <c r="E1739">
        <v>3.5</v>
      </c>
      <c r="F1739" s="22">
        <v>8.4933018479999998</v>
      </c>
      <c r="G1739" s="22"/>
      <c r="H1739" s="22"/>
      <c r="I1739" s="22"/>
      <c r="J1739" s="22">
        <v>3</v>
      </c>
      <c r="K1739" t="s">
        <v>680</v>
      </c>
      <c r="L1739" t="s">
        <v>40</v>
      </c>
      <c r="M1739">
        <v>0.14228324440574799</v>
      </c>
      <c r="N1739" t="s">
        <v>2733</v>
      </c>
    </row>
    <row r="1740" spans="1:14">
      <c r="A1740" t="s">
        <v>3350</v>
      </c>
      <c r="B1740" t="s">
        <v>1100</v>
      </c>
      <c r="C1740" t="s">
        <v>547</v>
      </c>
      <c r="D1740" s="1">
        <v>1613.3506445664</v>
      </c>
      <c r="E1740">
        <v>3.5</v>
      </c>
      <c r="F1740" s="22"/>
      <c r="G1740" s="22">
        <v>77.09508864</v>
      </c>
      <c r="H1740" s="22"/>
      <c r="I1740" s="22"/>
      <c r="J1740" s="22">
        <v>3</v>
      </c>
      <c r="K1740" t="s">
        <v>680</v>
      </c>
      <c r="N1740" t="s">
        <v>2733</v>
      </c>
    </row>
    <row r="1741" spans="1:14">
      <c r="A1741" t="s">
        <v>3350</v>
      </c>
      <c r="B1741" t="s">
        <v>1100</v>
      </c>
      <c r="C1741" t="s">
        <v>549</v>
      </c>
      <c r="D1741" s="1">
        <v>1646.7889041000001</v>
      </c>
      <c r="E1741">
        <v>3.5</v>
      </c>
      <c r="F1741" s="22"/>
      <c r="G1741" s="22"/>
      <c r="H1741" s="22">
        <v>77.09508864</v>
      </c>
      <c r="I1741" s="22"/>
      <c r="J1741" s="22">
        <v>3</v>
      </c>
      <c r="K1741" t="s">
        <v>680</v>
      </c>
      <c r="N1741" t="s">
        <v>2733</v>
      </c>
    </row>
    <row r="1742" spans="1:14">
      <c r="A1742" t="s">
        <v>3350</v>
      </c>
      <c r="B1742" t="s">
        <v>1101</v>
      </c>
      <c r="C1742" t="s">
        <v>3332</v>
      </c>
      <c r="D1742" s="1">
        <v>1046.3714699495999</v>
      </c>
      <c r="E1742">
        <v>4.5</v>
      </c>
      <c r="F1742" s="22"/>
      <c r="G1742" s="22"/>
      <c r="H1742" s="22"/>
      <c r="I1742" s="22">
        <v>32.373751679999998</v>
      </c>
      <c r="J1742" s="22">
        <v>3</v>
      </c>
      <c r="K1742" t="s">
        <v>680</v>
      </c>
      <c r="N1742" t="s">
        <v>2733</v>
      </c>
    </row>
    <row r="1743" spans="1:14">
      <c r="A1743" t="s">
        <v>3350</v>
      </c>
      <c r="B1743" t="s">
        <v>1101</v>
      </c>
      <c r="C1743" t="s">
        <v>542</v>
      </c>
      <c r="D1743" s="1">
        <v>18.294325399200002</v>
      </c>
      <c r="E1743">
        <v>4.5</v>
      </c>
      <c r="F1743" s="22">
        <v>2.0595270048000001</v>
      </c>
      <c r="G1743" s="22"/>
      <c r="H1743" s="22"/>
      <c r="I1743" s="22"/>
      <c r="J1743" s="22">
        <v>3</v>
      </c>
      <c r="K1743" t="s">
        <v>680</v>
      </c>
      <c r="L1743" t="s">
        <v>40</v>
      </c>
      <c r="M1743">
        <v>0.14228324440574799</v>
      </c>
      <c r="N1743" t="s">
        <v>2733</v>
      </c>
    </row>
    <row r="1744" spans="1:14">
      <c r="A1744" t="s">
        <v>3350</v>
      </c>
      <c r="B1744" t="s">
        <v>1101</v>
      </c>
      <c r="C1744" t="s">
        <v>547</v>
      </c>
      <c r="D1744" s="1">
        <v>521.30352232560006</v>
      </c>
      <c r="E1744">
        <v>4.5</v>
      </c>
      <c r="F1744" s="22"/>
      <c r="G1744" s="22">
        <v>28.02645936</v>
      </c>
      <c r="H1744" s="22"/>
      <c r="I1744" s="22"/>
      <c r="J1744" s="22">
        <v>3</v>
      </c>
      <c r="K1744" t="s">
        <v>680</v>
      </c>
      <c r="N1744" t="s">
        <v>2733</v>
      </c>
    </row>
    <row r="1745" spans="1:14">
      <c r="A1745" t="s">
        <v>3350</v>
      </c>
      <c r="B1745" t="s">
        <v>1101</v>
      </c>
      <c r="C1745" t="s">
        <v>549</v>
      </c>
      <c r="D1745" s="1">
        <v>1040.8224870695999</v>
      </c>
      <c r="E1745">
        <v>4.5</v>
      </c>
      <c r="F1745" s="22"/>
      <c r="G1745" s="22"/>
      <c r="H1745" s="22">
        <v>32.373751679999998</v>
      </c>
      <c r="I1745" s="22"/>
      <c r="J1745" s="22">
        <v>3</v>
      </c>
      <c r="K1745" t="s">
        <v>680</v>
      </c>
      <c r="N1745" t="s">
        <v>2733</v>
      </c>
    </row>
    <row r="1746" spans="1:14">
      <c r="A1746" t="s">
        <v>3350</v>
      </c>
      <c r="B1746" t="s">
        <v>1102</v>
      </c>
      <c r="C1746" t="s">
        <v>3332</v>
      </c>
      <c r="D1746" s="1">
        <v>1484.39533950328</v>
      </c>
      <c r="E1746">
        <v>5.5</v>
      </c>
      <c r="F1746" s="22"/>
      <c r="G1746" s="22"/>
      <c r="H1746" s="22"/>
      <c r="I1746" s="22">
        <v>49.201602000000001</v>
      </c>
      <c r="J1746" s="22">
        <v>3</v>
      </c>
      <c r="K1746" t="s">
        <v>680</v>
      </c>
      <c r="N1746" t="s">
        <v>2733</v>
      </c>
    </row>
    <row r="1747" spans="1:14">
      <c r="A1747" t="s">
        <v>3350</v>
      </c>
      <c r="B1747" t="s">
        <v>1102</v>
      </c>
      <c r="C1747" t="s">
        <v>542</v>
      </c>
      <c r="D1747" s="1">
        <v>54.618797949600001</v>
      </c>
      <c r="E1747">
        <v>5.5</v>
      </c>
      <c r="F1747" s="22">
        <v>7.7696536800000002</v>
      </c>
      <c r="G1747" s="22"/>
      <c r="H1747" s="22"/>
      <c r="I1747" s="22"/>
      <c r="J1747" s="22">
        <v>3</v>
      </c>
      <c r="K1747" t="s">
        <v>680</v>
      </c>
      <c r="L1747" t="s">
        <v>40</v>
      </c>
      <c r="M1747">
        <v>0.14228324440574799</v>
      </c>
      <c r="N1747" t="s">
        <v>2733</v>
      </c>
    </row>
    <row r="1748" spans="1:14">
      <c r="A1748" t="s">
        <v>3350</v>
      </c>
      <c r="B1748" t="s">
        <v>1102</v>
      </c>
      <c r="C1748" t="s">
        <v>547</v>
      </c>
      <c r="D1748" s="1">
        <v>1409.6599117896001</v>
      </c>
      <c r="E1748">
        <v>5.5</v>
      </c>
      <c r="F1748" s="22"/>
      <c r="G1748" s="22">
        <v>49.201602000000001</v>
      </c>
      <c r="H1748" s="22"/>
      <c r="I1748" s="22"/>
      <c r="J1748" s="22">
        <v>3</v>
      </c>
      <c r="K1748" t="s">
        <v>680</v>
      </c>
      <c r="N1748" t="s">
        <v>2733</v>
      </c>
    </row>
    <row r="1749" spans="1:14">
      <c r="A1749" t="s">
        <v>3350</v>
      </c>
      <c r="B1749" t="s">
        <v>1102</v>
      </c>
      <c r="C1749" t="s">
        <v>549</v>
      </c>
      <c r="D1749" s="1">
        <v>1484.33303852464</v>
      </c>
      <c r="E1749">
        <v>5.5</v>
      </c>
      <c r="F1749" s="22"/>
      <c r="G1749" s="22"/>
      <c r="H1749" s="22">
        <v>49.201602000000001</v>
      </c>
      <c r="I1749" s="22"/>
      <c r="J1749" s="22">
        <v>3</v>
      </c>
      <c r="K1749" t="s">
        <v>680</v>
      </c>
      <c r="N1749" t="s">
        <v>2733</v>
      </c>
    </row>
    <row r="1750" spans="1:14">
      <c r="A1750" t="s">
        <v>3350</v>
      </c>
      <c r="B1750" t="s">
        <v>1103</v>
      </c>
      <c r="C1750" t="s">
        <v>3332</v>
      </c>
      <c r="D1750" s="1">
        <v>2182.4516934376802</v>
      </c>
      <c r="E1750">
        <v>6.5</v>
      </c>
      <c r="F1750" s="22"/>
      <c r="G1750" s="22"/>
      <c r="H1750" s="22"/>
      <c r="I1750" s="22">
        <v>84.421437119999993</v>
      </c>
      <c r="J1750" s="22">
        <v>3</v>
      </c>
      <c r="K1750" t="s">
        <v>680</v>
      </c>
      <c r="N1750" t="s">
        <v>2733</v>
      </c>
    </row>
    <row r="1751" spans="1:14">
      <c r="A1751" t="s">
        <v>3350</v>
      </c>
      <c r="B1751" t="s">
        <v>1103</v>
      </c>
      <c r="C1751" t="s">
        <v>542</v>
      </c>
      <c r="D1751" s="1">
        <v>16.63196786328</v>
      </c>
      <c r="E1751">
        <v>6.5</v>
      </c>
      <c r="F1751" s="22">
        <v>3.2073027600000001</v>
      </c>
      <c r="G1751" s="22"/>
      <c r="H1751" s="22"/>
      <c r="I1751" s="22"/>
      <c r="J1751" s="22">
        <v>3</v>
      </c>
      <c r="K1751" t="s">
        <v>680</v>
      </c>
      <c r="L1751" t="s">
        <v>40</v>
      </c>
      <c r="M1751">
        <v>0.14228324440574799</v>
      </c>
      <c r="N1751" t="s">
        <v>2733</v>
      </c>
    </row>
    <row r="1752" spans="1:14">
      <c r="A1752" t="s">
        <v>3350</v>
      </c>
      <c r="B1752" t="s">
        <v>1103</v>
      </c>
      <c r="C1752" t="s">
        <v>547</v>
      </c>
      <c r="D1752" s="1">
        <v>2063.9659918144798</v>
      </c>
      <c r="E1752">
        <v>6.5</v>
      </c>
      <c r="F1752" s="22"/>
      <c r="G1752" s="22">
        <v>84.421437119999993</v>
      </c>
      <c r="H1752" s="22"/>
      <c r="I1752" s="22"/>
      <c r="J1752" s="22">
        <v>3</v>
      </c>
      <c r="K1752" t="s">
        <v>680</v>
      </c>
      <c r="N1752" t="s">
        <v>2733</v>
      </c>
    </row>
    <row r="1753" spans="1:14">
      <c r="A1753" t="s">
        <v>3350</v>
      </c>
      <c r="B1753" t="s">
        <v>1103</v>
      </c>
      <c r="C1753" t="s">
        <v>549</v>
      </c>
      <c r="D1753" s="1">
        <v>2181.97305419448</v>
      </c>
      <c r="E1753">
        <v>6.5</v>
      </c>
      <c r="F1753" s="22"/>
      <c r="G1753" s="22"/>
      <c r="H1753" s="22">
        <v>84.421437119999993</v>
      </c>
      <c r="I1753" s="22"/>
      <c r="J1753" s="22">
        <v>3</v>
      </c>
      <c r="K1753" t="s">
        <v>680</v>
      </c>
      <c r="N1753" t="s">
        <v>2733</v>
      </c>
    </row>
    <row r="1754" spans="1:14">
      <c r="A1754" t="s">
        <v>3350</v>
      </c>
      <c r="B1754" t="s">
        <v>997</v>
      </c>
      <c r="C1754" t="s">
        <v>3332</v>
      </c>
      <c r="D1754" s="1">
        <v>1978.77704178403</v>
      </c>
      <c r="E1754">
        <v>7.5</v>
      </c>
      <c r="F1754" s="22"/>
      <c r="G1754" s="22"/>
      <c r="H1754" s="22"/>
      <c r="I1754" s="22">
        <v>97.474090559999993</v>
      </c>
      <c r="J1754" s="22">
        <v>3</v>
      </c>
      <c r="K1754" t="s">
        <v>649</v>
      </c>
      <c r="N1754" t="s">
        <v>2735</v>
      </c>
    </row>
    <row r="1755" spans="1:14">
      <c r="A1755" t="s">
        <v>3350</v>
      </c>
      <c r="B1755" t="s">
        <v>997</v>
      </c>
      <c r="C1755" t="s">
        <v>547</v>
      </c>
      <c r="D1755" s="1">
        <v>1870.6902215181599</v>
      </c>
      <c r="E1755">
        <v>7.5</v>
      </c>
      <c r="F1755" s="22"/>
      <c r="G1755" s="22">
        <v>97.474090559999993</v>
      </c>
      <c r="H1755" s="22"/>
      <c r="I1755" s="22"/>
      <c r="J1755" s="22">
        <v>3</v>
      </c>
      <c r="K1755" t="s">
        <v>649</v>
      </c>
      <c r="N1755" t="s">
        <v>2735</v>
      </c>
    </row>
    <row r="1756" spans="1:14">
      <c r="A1756" t="s">
        <v>3350</v>
      </c>
      <c r="B1756" t="s">
        <v>997</v>
      </c>
      <c r="C1756" t="s">
        <v>549</v>
      </c>
      <c r="D1756" s="1">
        <v>1978.77704178403</v>
      </c>
      <c r="E1756">
        <v>7.5</v>
      </c>
      <c r="F1756" s="22"/>
      <c r="G1756" s="22"/>
      <c r="H1756" s="22">
        <v>97.474090559999993</v>
      </c>
      <c r="I1756" s="22"/>
      <c r="J1756" s="22">
        <v>3</v>
      </c>
      <c r="K1756" t="s">
        <v>649</v>
      </c>
      <c r="N1756" t="s">
        <v>2735</v>
      </c>
    </row>
    <row r="1757" spans="1:14">
      <c r="A1757" t="s">
        <v>3350</v>
      </c>
      <c r="B1757" t="s">
        <v>998</v>
      </c>
      <c r="C1757" t="s">
        <v>3332</v>
      </c>
      <c r="D1757" s="1">
        <v>1252.7189246104799</v>
      </c>
      <c r="E1757">
        <v>16</v>
      </c>
      <c r="F1757" s="22"/>
      <c r="G1757" s="22"/>
      <c r="H1757" s="22"/>
      <c r="I1757" s="22">
        <v>36.264565871999999</v>
      </c>
      <c r="J1757" s="22">
        <v>3</v>
      </c>
      <c r="K1757" t="s">
        <v>649</v>
      </c>
      <c r="N1757" t="s">
        <v>2735</v>
      </c>
    </row>
    <row r="1758" spans="1:14">
      <c r="A1758" t="s">
        <v>3350</v>
      </c>
      <c r="B1758" t="s">
        <v>998</v>
      </c>
      <c r="C1758" t="s">
        <v>542</v>
      </c>
      <c r="D1758" s="1">
        <v>1.94570782008</v>
      </c>
      <c r="E1758">
        <v>16</v>
      </c>
      <c r="F1758" s="22">
        <v>0.31989163224</v>
      </c>
      <c r="G1758" s="22"/>
      <c r="H1758" s="22"/>
      <c r="I1758" s="22"/>
      <c r="J1758" s="22">
        <v>3</v>
      </c>
      <c r="K1758" t="s">
        <v>649</v>
      </c>
      <c r="M1758">
        <v>0</v>
      </c>
      <c r="N1758" t="s">
        <v>2735</v>
      </c>
    </row>
    <row r="1759" spans="1:14">
      <c r="A1759" t="s">
        <v>3350</v>
      </c>
      <c r="B1759" t="s">
        <v>998</v>
      </c>
      <c r="C1759" t="s">
        <v>547</v>
      </c>
      <c r="D1759" s="1">
        <v>1001.57165689128</v>
      </c>
      <c r="E1759">
        <v>16</v>
      </c>
      <c r="F1759" s="22"/>
      <c r="G1759" s="22">
        <v>36.264565871999999</v>
      </c>
      <c r="H1759" s="22"/>
      <c r="I1759" s="22"/>
      <c r="J1759" s="22">
        <v>3</v>
      </c>
      <c r="K1759" t="s">
        <v>649</v>
      </c>
      <c r="N1759" t="s">
        <v>2735</v>
      </c>
    </row>
    <row r="1760" spans="1:14">
      <c r="A1760" t="s">
        <v>3350</v>
      </c>
      <c r="B1760" t="s">
        <v>998</v>
      </c>
      <c r="C1760" t="s">
        <v>549</v>
      </c>
      <c r="D1760" s="1">
        <v>1252.1426406616799</v>
      </c>
      <c r="E1760">
        <v>16</v>
      </c>
      <c r="F1760" s="22"/>
      <c r="G1760" s="22"/>
      <c r="H1760" s="22">
        <v>36.264565871999999</v>
      </c>
      <c r="I1760" s="22"/>
      <c r="J1760" s="22">
        <v>3</v>
      </c>
      <c r="K1760" t="s">
        <v>649</v>
      </c>
      <c r="N1760" t="s">
        <v>2735</v>
      </c>
    </row>
    <row r="1761" spans="1:14">
      <c r="A1761" t="s">
        <v>3350</v>
      </c>
      <c r="B1761" t="s">
        <v>1014</v>
      </c>
      <c r="C1761" t="s">
        <v>3332</v>
      </c>
      <c r="D1761" s="1">
        <v>588.11831729495998</v>
      </c>
      <c r="E1761">
        <v>3.5</v>
      </c>
      <c r="F1761" s="22"/>
      <c r="G1761" s="22"/>
      <c r="H1761" s="22"/>
      <c r="I1761" s="22">
        <v>14.081219472000001</v>
      </c>
      <c r="J1761" s="22">
        <v>3</v>
      </c>
      <c r="K1761" t="s">
        <v>652</v>
      </c>
      <c r="N1761" t="s">
        <v>2736</v>
      </c>
    </row>
    <row r="1762" spans="1:14">
      <c r="A1762" t="s">
        <v>3350</v>
      </c>
      <c r="B1762" t="s">
        <v>1014</v>
      </c>
      <c r="C1762" t="s">
        <v>542</v>
      </c>
      <c r="D1762" s="1">
        <v>58.5132068136</v>
      </c>
      <c r="E1762">
        <v>3.5</v>
      </c>
      <c r="F1762" s="22">
        <v>5.9287784400000003</v>
      </c>
      <c r="G1762" s="22"/>
      <c r="H1762" s="22"/>
      <c r="I1762" s="22"/>
      <c r="J1762" s="22">
        <v>3</v>
      </c>
      <c r="K1762" t="s">
        <v>652</v>
      </c>
      <c r="L1762" t="s">
        <v>40</v>
      </c>
      <c r="M1762">
        <v>7.6250392173664194E-2</v>
      </c>
      <c r="N1762" t="s">
        <v>2736</v>
      </c>
    </row>
    <row r="1763" spans="1:14">
      <c r="A1763" t="s">
        <v>3350</v>
      </c>
      <c r="B1763" t="s">
        <v>1014</v>
      </c>
      <c r="C1763" t="s">
        <v>547</v>
      </c>
      <c r="D1763" s="1">
        <v>486.14717348400001</v>
      </c>
      <c r="E1763">
        <v>3.5</v>
      </c>
      <c r="F1763" s="22"/>
      <c r="G1763" s="22">
        <v>14.081219472000001</v>
      </c>
      <c r="H1763" s="22"/>
      <c r="I1763" s="22"/>
      <c r="J1763" s="22">
        <v>3</v>
      </c>
      <c r="K1763" t="s">
        <v>652</v>
      </c>
      <c r="N1763" t="s">
        <v>2736</v>
      </c>
    </row>
    <row r="1764" spans="1:14">
      <c r="A1764" t="s">
        <v>3350</v>
      </c>
      <c r="B1764" t="s">
        <v>1014</v>
      </c>
      <c r="C1764" t="s">
        <v>549</v>
      </c>
      <c r="D1764" s="1">
        <v>587.84934475679995</v>
      </c>
      <c r="E1764">
        <v>3.5</v>
      </c>
      <c r="F1764" s="22"/>
      <c r="G1764" s="22"/>
      <c r="H1764" s="22">
        <v>14.081219472000001</v>
      </c>
      <c r="I1764" s="22"/>
      <c r="J1764" s="22">
        <v>3</v>
      </c>
      <c r="K1764" t="s">
        <v>652</v>
      </c>
      <c r="N1764" t="s">
        <v>2736</v>
      </c>
    </row>
    <row r="1765" spans="1:14">
      <c r="A1765" t="s">
        <v>3350</v>
      </c>
      <c r="B1765" t="s">
        <v>1015</v>
      </c>
      <c r="C1765" t="s">
        <v>3332</v>
      </c>
      <c r="D1765" s="1">
        <v>535.70583301032002</v>
      </c>
      <c r="E1765">
        <v>4.5</v>
      </c>
      <c r="F1765" s="22"/>
      <c r="G1765" s="22"/>
      <c r="H1765" s="22"/>
      <c r="I1765" s="22">
        <v>21.039166823999999</v>
      </c>
      <c r="J1765" s="22">
        <v>3</v>
      </c>
      <c r="K1765" t="s">
        <v>652</v>
      </c>
      <c r="N1765" t="s">
        <v>2736</v>
      </c>
    </row>
    <row r="1766" spans="1:14">
      <c r="A1766" t="s">
        <v>3350</v>
      </c>
      <c r="B1766" t="s">
        <v>1015</v>
      </c>
      <c r="C1766" t="s">
        <v>542</v>
      </c>
      <c r="D1766" s="1">
        <v>33.384343560719998</v>
      </c>
      <c r="E1766">
        <v>4.5</v>
      </c>
      <c r="F1766" s="22">
        <v>6.1174761120000003</v>
      </c>
      <c r="G1766" s="22"/>
      <c r="H1766" s="22"/>
      <c r="I1766" s="22"/>
      <c r="J1766" s="22">
        <v>3</v>
      </c>
      <c r="K1766" t="s">
        <v>652</v>
      </c>
      <c r="L1766" t="s">
        <v>40</v>
      </c>
      <c r="M1766">
        <v>7.6250392173664194E-2</v>
      </c>
      <c r="N1766" t="s">
        <v>2736</v>
      </c>
    </row>
    <row r="1767" spans="1:14">
      <c r="A1767" t="s">
        <v>3350</v>
      </c>
      <c r="B1767" t="s">
        <v>1015</v>
      </c>
      <c r="C1767" t="s">
        <v>547</v>
      </c>
      <c r="D1767" s="1">
        <v>497.13493048151997</v>
      </c>
      <c r="E1767">
        <v>4.5</v>
      </c>
      <c r="F1767" s="22"/>
      <c r="G1767" s="22">
        <v>21.039166823999999</v>
      </c>
      <c r="H1767" s="22"/>
      <c r="I1767" s="22"/>
      <c r="J1767" s="22">
        <v>3</v>
      </c>
      <c r="K1767" t="s">
        <v>652</v>
      </c>
      <c r="N1767" t="s">
        <v>2736</v>
      </c>
    </row>
    <row r="1768" spans="1:14">
      <c r="A1768" t="s">
        <v>3350</v>
      </c>
      <c r="B1768" t="s">
        <v>1015</v>
      </c>
      <c r="C1768" t="s">
        <v>549</v>
      </c>
      <c r="D1768" s="1">
        <v>535.52551955280001</v>
      </c>
      <c r="E1768">
        <v>4.5</v>
      </c>
      <c r="F1768" s="22"/>
      <c r="G1768" s="22"/>
      <c r="H1768" s="22">
        <v>21.039166823999999</v>
      </c>
      <c r="I1768" s="22"/>
      <c r="J1768" s="22">
        <v>3</v>
      </c>
      <c r="K1768" t="s">
        <v>652</v>
      </c>
      <c r="N1768" t="s">
        <v>2736</v>
      </c>
    </row>
    <row r="1769" spans="1:14">
      <c r="A1769" t="s">
        <v>3350</v>
      </c>
      <c r="B1769" t="s">
        <v>1016</v>
      </c>
      <c r="C1769" t="s">
        <v>3332</v>
      </c>
      <c r="D1769" s="1">
        <v>517.78113473328006</v>
      </c>
      <c r="E1769">
        <v>5.5</v>
      </c>
      <c r="F1769" s="22"/>
      <c r="G1769" s="22"/>
      <c r="H1769" s="22"/>
      <c r="I1769" s="22">
        <v>21.54116616</v>
      </c>
      <c r="J1769" s="22">
        <v>3</v>
      </c>
      <c r="K1769" t="s">
        <v>652</v>
      </c>
      <c r="N1769" t="s">
        <v>2736</v>
      </c>
    </row>
    <row r="1770" spans="1:14">
      <c r="A1770" t="s">
        <v>3350</v>
      </c>
      <c r="B1770" t="s">
        <v>1016</v>
      </c>
      <c r="C1770" t="s">
        <v>542</v>
      </c>
      <c r="D1770" s="1">
        <v>21.735258138479999</v>
      </c>
      <c r="E1770">
        <v>5.5</v>
      </c>
      <c r="F1770" s="22">
        <v>5.138632608</v>
      </c>
      <c r="G1770" s="22"/>
      <c r="H1770" s="22"/>
      <c r="I1770" s="22"/>
      <c r="J1770" s="22">
        <v>3</v>
      </c>
      <c r="K1770" t="s">
        <v>652</v>
      </c>
      <c r="L1770" t="s">
        <v>40</v>
      </c>
      <c r="M1770">
        <v>7.6250392173664194E-2</v>
      </c>
      <c r="N1770" t="s">
        <v>2736</v>
      </c>
    </row>
    <row r="1771" spans="1:14">
      <c r="A1771" t="s">
        <v>3350</v>
      </c>
      <c r="B1771" t="s">
        <v>1016</v>
      </c>
      <c r="C1771" t="s">
        <v>547</v>
      </c>
      <c r="D1771" s="1">
        <v>494.96279800247999</v>
      </c>
      <c r="E1771">
        <v>5.5</v>
      </c>
      <c r="F1771" s="22"/>
      <c r="G1771" s="22">
        <v>21.54116616</v>
      </c>
      <c r="H1771" s="22"/>
      <c r="I1771" s="22"/>
      <c r="J1771" s="22">
        <v>3</v>
      </c>
      <c r="K1771" t="s">
        <v>652</v>
      </c>
      <c r="N1771" t="s">
        <v>2736</v>
      </c>
    </row>
    <row r="1772" spans="1:14">
      <c r="A1772" t="s">
        <v>3350</v>
      </c>
      <c r="B1772" t="s">
        <v>1016</v>
      </c>
      <c r="C1772" t="s">
        <v>549</v>
      </c>
      <c r="D1772" s="1">
        <v>517.71943279128004</v>
      </c>
      <c r="E1772">
        <v>5.5</v>
      </c>
      <c r="F1772" s="22"/>
      <c r="G1772" s="22"/>
      <c r="H1772" s="22">
        <v>21.54116616</v>
      </c>
      <c r="I1772" s="22"/>
      <c r="J1772" s="22">
        <v>3</v>
      </c>
      <c r="K1772" t="s">
        <v>652</v>
      </c>
      <c r="N1772" t="s">
        <v>2736</v>
      </c>
    </row>
    <row r="1773" spans="1:14">
      <c r="A1773" t="s">
        <v>3350</v>
      </c>
      <c r="B1773" t="s">
        <v>1017</v>
      </c>
      <c r="C1773" t="s">
        <v>3332</v>
      </c>
      <c r="D1773" s="1">
        <v>617.71850299343998</v>
      </c>
      <c r="E1773">
        <v>9.5</v>
      </c>
      <c r="F1773" s="22"/>
      <c r="G1773" s="22"/>
      <c r="H1773" s="22"/>
      <c r="I1773" s="22">
        <v>31.372141920000001</v>
      </c>
      <c r="J1773" s="22">
        <v>3</v>
      </c>
      <c r="K1773" t="s">
        <v>652</v>
      </c>
      <c r="N1773" t="s">
        <v>2736</v>
      </c>
    </row>
    <row r="1774" spans="1:14">
      <c r="A1774" t="s">
        <v>3350</v>
      </c>
      <c r="B1774" t="s">
        <v>1017</v>
      </c>
      <c r="C1774" t="s">
        <v>542</v>
      </c>
      <c r="D1774" s="1">
        <v>12.81543357408</v>
      </c>
      <c r="E1774">
        <v>9.5</v>
      </c>
      <c r="F1774" s="22">
        <v>1.6773342432</v>
      </c>
      <c r="G1774" s="22"/>
      <c r="H1774" s="22"/>
      <c r="I1774" s="22"/>
      <c r="J1774" s="22">
        <v>3</v>
      </c>
      <c r="K1774" t="s">
        <v>652</v>
      </c>
      <c r="L1774" t="s">
        <v>40</v>
      </c>
      <c r="M1774">
        <v>7.6250392173664194E-2</v>
      </c>
      <c r="N1774" t="s">
        <v>2736</v>
      </c>
    </row>
    <row r="1775" spans="1:14">
      <c r="A1775" t="s">
        <v>3350</v>
      </c>
      <c r="B1775" t="s">
        <v>1017</v>
      </c>
      <c r="C1775" t="s">
        <v>547</v>
      </c>
      <c r="D1775" s="1">
        <v>410.38500776016002</v>
      </c>
      <c r="E1775">
        <v>9.5</v>
      </c>
      <c r="F1775" s="22"/>
      <c r="G1775" s="22">
        <v>31.372141920000001</v>
      </c>
      <c r="H1775" s="22"/>
      <c r="I1775" s="22"/>
      <c r="J1775" s="22">
        <v>3</v>
      </c>
      <c r="K1775" t="s">
        <v>652</v>
      </c>
      <c r="N1775" t="s">
        <v>2736</v>
      </c>
    </row>
    <row r="1776" spans="1:14">
      <c r="A1776" t="s">
        <v>3350</v>
      </c>
      <c r="B1776" t="s">
        <v>1017</v>
      </c>
      <c r="C1776" t="s">
        <v>549</v>
      </c>
      <c r="D1776" s="1">
        <v>617.71850299343998</v>
      </c>
      <c r="E1776">
        <v>9.5</v>
      </c>
      <c r="F1776" s="22"/>
      <c r="G1776" s="22"/>
      <c r="H1776" s="22">
        <v>31.372141920000001</v>
      </c>
      <c r="I1776" s="22"/>
      <c r="J1776" s="22">
        <v>3</v>
      </c>
      <c r="K1776" t="s">
        <v>652</v>
      </c>
      <c r="N1776" t="s">
        <v>2736</v>
      </c>
    </row>
    <row r="1777" spans="1:14">
      <c r="A1777" t="s">
        <v>3350</v>
      </c>
      <c r="B1777" t="s">
        <v>1018</v>
      </c>
      <c r="C1777" t="s">
        <v>3332</v>
      </c>
      <c r="D1777" s="1">
        <v>935.25219314135995</v>
      </c>
      <c r="E1777">
        <v>11.5</v>
      </c>
      <c r="F1777" s="22"/>
      <c r="G1777" s="22"/>
      <c r="H1777" s="22"/>
      <c r="I1777" s="22">
        <v>62.984493839999999</v>
      </c>
      <c r="J1777" s="22">
        <v>3</v>
      </c>
      <c r="K1777" t="s">
        <v>652</v>
      </c>
      <c r="N1777" t="s">
        <v>2736</v>
      </c>
    </row>
    <row r="1778" spans="1:14">
      <c r="A1778" t="s">
        <v>3350</v>
      </c>
      <c r="B1778" t="s">
        <v>1018</v>
      </c>
      <c r="C1778" t="s">
        <v>542</v>
      </c>
      <c r="D1778" s="1">
        <v>7.1460451583999998</v>
      </c>
      <c r="E1778">
        <v>11.5</v>
      </c>
      <c r="F1778" s="22">
        <v>5.8682756639999996</v>
      </c>
      <c r="G1778" s="22"/>
      <c r="H1778" s="22"/>
      <c r="I1778" s="22"/>
      <c r="J1778" s="22">
        <v>3</v>
      </c>
      <c r="K1778" t="s">
        <v>652</v>
      </c>
      <c r="L1778" t="s">
        <v>40</v>
      </c>
      <c r="M1778">
        <v>7.6250392173664194E-2</v>
      </c>
      <c r="N1778" t="s">
        <v>2736</v>
      </c>
    </row>
    <row r="1779" spans="1:14">
      <c r="A1779" t="s">
        <v>3350</v>
      </c>
      <c r="B1779" t="s">
        <v>1018</v>
      </c>
      <c r="C1779" t="s">
        <v>547</v>
      </c>
      <c r="D1779" s="1">
        <v>925.01266568879998</v>
      </c>
      <c r="E1779">
        <v>11.5</v>
      </c>
      <c r="F1779" s="22"/>
      <c r="G1779" s="22">
        <v>62.984493839999999</v>
      </c>
      <c r="H1779" s="22"/>
      <c r="I1779" s="22"/>
      <c r="J1779" s="22">
        <v>3</v>
      </c>
      <c r="K1779" t="s">
        <v>652</v>
      </c>
      <c r="N1779" t="s">
        <v>2736</v>
      </c>
    </row>
    <row r="1780" spans="1:14">
      <c r="A1780" t="s">
        <v>3350</v>
      </c>
      <c r="B1780" t="s">
        <v>1018</v>
      </c>
      <c r="C1780" t="s">
        <v>549</v>
      </c>
      <c r="D1780" s="1">
        <v>935.25219314135995</v>
      </c>
      <c r="E1780">
        <v>11.5</v>
      </c>
      <c r="F1780" s="22"/>
      <c r="G1780" s="22"/>
      <c r="H1780" s="22">
        <v>62.984493839999999</v>
      </c>
      <c r="I1780" s="22"/>
      <c r="J1780" s="22">
        <v>3</v>
      </c>
      <c r="K1780" t="s">
        <v>652</v>
      </c>
      <c r="N1780" t="s">
        <v>2736</v>
      </c>
    </row>
    <row r="1781" spans="1:14">
      <c r="A1781" t="s">
        <v>3350</v>
      </c>
      <c r="B1781" t="s">
        <v>1019</v>
      </c>
      <c r="C1781" t="s">
        <v>3332</v>
      </c>
      <c r="D1781" s="1">
        <v>1138.88727458534</v>
      </c>
      <c r="E1781">
        <v>12.5</v>
      </c>
      <c r="F1781" s="22"/>
      <c r="G1781" s="22"/>
      <c r="H1781" s="22"/>
      <c r="I1781" s="22">
        <v>74.346634080000001</v>
      </c>
      <c r="J1781" s="22">
        <v>3</v>
      </c>
      <c r="K1781" t="s">
        <v>652</v>
      </c>
      <c r="N1781" t="s">
        <v>2736</v>
      </c>
    </row>
    <row r="1782" spans="1:14">
      <c r="A1782" t="s">
        <v>3350</v>
      </c>
      <c r="B1782" t="s">
        <v>1019</v>
      </c>
      <c r="C1782" t="s">
        <v>542</v>
      </c>
      <c r="D1782" s="1">
        <v>11.8635453624</v>
      </c>
      <c r="E1782">
        <v>12.5</v>
      </c>
      <c r="F1782" s="22">
        <v>4.0136208480000004</v>
      </c>
      <c r="G1782" s="22"/>
      <c r="H1782" s="22"/>
      <c r="I1782" s="22"/>
      <c r="J1782" s="22">
        <v>3</v>
      </c>
      <c r="K1782" t="s">
        <v>652</v>
      </c>
      <c r="L1782" t="s">
        <v>40</v>
      </c>
      <c r="M1782">
        <v>7.6250392173664194E-2</v>
      </c>
      <c r="N1782" t="s">
        <v>2736</v>
      </c>
    </row>
    <row r="1783" spans="1:14">
      <c r="A1783" t="s">
        <v>3350</v>
      </c>
      <c r="B1783" t="s">
        <v>1019</v>
      </c>
      <c r="C1783" t="s">
        <v>547</v>
      </c>
      <c r="D1783" s="1">
        <v>1138.58235915924</v>
      </c>
      <c r="E1783">
        <v>12.5</v>
      </c>
      <c r="F1783" s="22"/>
      <c r="G1783" s="22">
        <v>74.346634080000001</v>
      </c>
      <c r="H1783" s="22"/>
      <c r="I1783" s="22"/>
      <c r="J1783" s="22">
        <v>3</v>
      </c>
      <c r="K1783" t="s">
        <v>652</v>
      </c>
      <c r="N1783" t="s">
        <v>2736</v>
      </c>
    </row>
    <row r="1784" spans="1:14">
      <c r="A1784" t="s">
        <v>3350</v>
      </c>
      <c r="B1784" t="s">
        <v>1019</v>
      </c>
      <c r="C1784" t="s">
        <v>549</v>
      </c>
      <c r="D1784" s="1">
        <v>1138.88727458534</v>
      </c>
      <c r="E1784">
        <v>12.5</v>
      </c>
      <c r="F1784" s="22"/>
      <c r="G1784" s="22"/>
      <c r="H1784" s="22">
        <v>74.346634080000001</v>
      </c>
      <c r="I1784" s="22"/>
      <c r="J1784" s="22">
        <v>3</v>
      </c>
      <c r="K1784" t="s">
        <v>652</v>
      </c>
      <c r="N1784" t="s">
        <v>2736</v>
      </c>
    </row>
    <row r="1785" spans="1:14">
      <c r="A1785" t="s">
        <v>3350</v>
      </c>
      <c r="B1785" t="s">
        <v>1020</v>
      </c>
      <c r="C1785" t="s">
        <v>3332</v>
      </c>
      <c r="D1785" s="1">
        <v>898.54498595328005</v>
      </c>
      <c r="E1785">
        <v>13.5</v>
      </c>
      <c r="F1785" s="22"/>
      <c r="G1785" s="22"/>
      <c r="H1785" s="22"/>
      <c r="I1785" s="22">
        <v>53.042098320000001</v>
      </c>
      <c r="J1785" s="22">
        <v>3</v>
      </c>
      <c r="K1785" t="s">
        <v>652</v>
      </c>
      <c r="N1785" t="s">
        <v>2736</v>
      </c>
    </row>
    <row r="1786" spans="1:14">
      <c r="A1786" t="s">
        <v>3350</v>
      </c>
      <c r="B1786" t="s">
        <v>1020</v>
      </c>
      <c r="C1786" t="s">
        <v>547</v>
      </c>
      <c r="D1786" s="1">
        <v>897.03418672199996</v>
      </c>
      <c r="E1786">
        <v>13.5</v>
      </c>
      <c r="F1786" s="22"/>
      <c r="G1786" s="22">
        <v>53.042098320000001</v>
      </c>
      <c r="H1786" s="22"/>
      <c r="I1786" s="22"/>
      <c r="J1786" s="22">
        <v>3</v>
      </c>
      <c r="K1786" t="s">
        <v>652</v>
      </c>
      <c r="N1786" t="s">
        <v>2736</v>
      </c>
    </row>
    <row r="1787" spans="1:14">
      <c r="A1787" t="s">
        <v>3350</v>
      </c>
      <c r="B1787" t="s">
        <v>1020</v>
      </c>
      <c r="C1787" t="s">
        <v>549</v>
      </c>
      <c r="D1787" s="1">
        <v>898.54498595328005</v>
      </c>
      <c r="E1787">
        <v>13.5</v>
      </c>
      <c r="F1787" s="22"/>
      <c r="G1787" s="22"/>
      <c r="H1787" s="22">
        <v>53.042098320000001</v>
      </c>
      <c r="I1787" s="22"/>
      <c r="J1787" s="22">
        <v>3</v>
      </c>
      <c r="K1787" t="s">
        <v>652</v>
      </c>
      <c r="N1787" t="s">
        <v>2736</v>
      </c>
    </row>
    <row r="1788" spans="1:14">
      <c r="A1788" t="s">
        <v>3350</v>
      </c>
      <c r="B1788" t="s">
        <v>1420</v>
      </c>
      <c r="C1788" t="s">
        <v>3332</v>
      </c>
      <c r="D1788" s="1">
        <v>1318.7520082651199</v>
      </c>
      <c r="E1788">
        <v>3.5</v>
      </c>
      <c r="F1788" s="22"/>
      <c r="G1788" s="22"/>
      <c r="H1788" s="22"/>
      <c r="I1788" s="22">
        <v>49.325606880000002</v>
      </c>
      <c r="J1788" s="22">
        <v>3</v>
      </c>
      <c r="K1788" t="s">
        <v>758</v>
      </c>
      <c r="N1788" t="s">
        <v>2737</v>
      </c>
    </row>
    <row r="1789" spans="1:14">
      <c r="A1789" t="s">
        <v>3350</v>
      </c>
      <c r="B1789" t="s">
        <v>1420</v>
      </c>
      <c r="C1789" t="s">
        <v>542</v>
      </c>
      <c r="D1789" s="1">
        <v>541.31473466399996</v>
      </c>
      <c r="E1789">
        <v>3.5</v>
      </c>
      <c r="F1789" s="22">
        <v>49.325606880000002</v>
      </c>
      <c r="G1789" s="22"/>
      <c r="H1789" s="22"/>
      <c r="I1789" s="22"/>
      <c r="J1789" s="22">
        <v>3</v>
      </c>
      <c r="K1789" t="s">
        <v>758</v>
      </c>
      <c r="L1789" t="s">
        <v>40</v>
      </c>
      <c r="M1789">
        <v>1.85630813492117E-2</v>
      </c>
      <c r="N1789" t="s">
        <v>2737</v>
      </c>
    </row>
    <row r="1790" spans="1:14">
      <c r="A1790" t="s">
        <v>3350</v>
      </c>
      <c r="B1790" t="s">
        <v>1420</v>
      </c>
      <c r="C1790" t="s">
        <v>547</v>
      </c>
      <c r="D1790" s="1">
        <v>1079.9684881344001</v>
      </c>
      <c r="E1790">
        <v>3.5</v>
      </c>
      <c r="F1790" s="22"/>
      <c r="G1790" s="22">
        <v>49.325606880000002</v>
      </c>
      <c r="H1790" s="22"/>
      <c r="I1790" s="22"/>
      <c r="J1790" s="22">
        <v>3</v>
      </c>
      <c r="K1790" t="s">
        <v>758</v>
      </c>
      <c r="N1790" t="s">
        <v>2737</v>
      </c>
    </row>
    <row r="1791" spans="1:14">
      <c r="A1791" t="s">
        <v>3350</v>
      </c>
      <c r="B1791" t="s">
        <v>1420</v>
      </c>
      <c r="C1791" t="s">
        <v>549</v>
      </c>
      <c r="D1791" s="1">
        <v>1318.4536823664</v>
      </c>
      <c r="E1791">
        <v>3.5</v>
      </c>
      <c r="F1791" s="22"/>
      <c r="G1791" s="22"/>
      <c r="H1791" s="22">
        <v>49.325606880000002</v>
      </c>
      <c r="I1791" s="22"/>
      <c r="J1791" s="22">
        <v>3</v>
      </c>
      <c r="K1791" t="s">
        <v>758</v>
      </c>
      <c r="N1791" t="s">
        <v>2737</v>
      </c>
    </row>
    <row r="1792" spans="1:14">
      <c r="A1792" t="s">
        <v>3350</v>
      </c>
      <c r="B1792" t="s">
        <v>1421</v>
      </c>
      <c r="C1792" t="s">
        <v>3332</v>
      </c>
      <c r="D1792" s="1">
        <v>1348.01727714499</v>
      </c>
      <c r="E1792">
        <v>4.5</v>
      </c>
      <c r="F1792" s="22"/>
      <c r="G1792" s="22"/>
      <c r="H1792" s="22"/>
      <c r="I1792" s="22">
        <v>43.290815760000001</v>
      </c>
      <c r="J1792" s="22">
        <v>3</v>
      </c>
      <c r="K1792" t="s">
        <v>758</v>
      </c>
      <c r="N1792" t="s">
        <v>2737</v>
      </c>
    </row>
    <row r="1793" spans="1:14">
      <c r="A1793" t="s">
        <v>3350</v>
      </c>
      <c r="B1793" t="s">
        <v>1421</v>
      </c>
      <c r="C1793" t="s">
        <v>542</v>
      </c>
      <c r="D1793" s="1">
        <v>318.84567688800001</v>
      </c>
      <c r="E1793">
        <v>4.5</v>
      </c>
      <c r="F1793" s="22">
        <v>32.408500175999997</v>
      </c>
      <c r="G1793" s="22"/>
      <c r="H1793" s="22"/>
      <c r="I1793" s="22"/>
      <c r="J1793" s="22">
        <v>3</v>
      </c>
      <c r="K1793" t="s">
        <v>758</v>
      </c>
      <c r="L1793" t="s">
        <v>40</v>
      </c>
      <c r="M1793">
        <v>1.85630813492117E-2</v>
      </c>
      <c r="N1793" t="s">
        <v>2737</v>
      </c>
    </row>
    <row r="1794" spans="1:14">
      <c r="A1794" t="s">
        <v>3350</v>
      </c>
      <c r="B1794" t="s">
        <v>1421</v>
      </c>
      <c r="C1794" t="s">
        <v>547</v>
      </c>
      <c r="D1794" s="1">
        <v>1312.80763656</v>
      </c>
      <c r="E1794">
        <v>4.5</v>
      </c>
      <c r="F1794" s="22"/>
      <c r="G1794" s="22">
        <v>43.290815760000001</v>
      </c>
      <c r="H1794" s="22"/>
      <c r="I1794" s="22"/>
      <c r="J1794" s="22">
        <v>3</v>
      </c>
      <c r="K1794" t="s">
        <v>758</v>
      </c>
      <c r="N1794" t="s">
        <v>2737</v>
      </c>
    </row>
    <row r="1795" spans="1:14">
      <c r="A1795" t="s">
        <v>3350</v>
      </c>
      <c r="B1795" t="s">
        <v>1421</v>
      </c>
      <c r="C1795" t="s">
        <v>549</v>
      </c>
      <c r="D1795" s="1">
        <v>1348.0046971381701</v>
      </c>
      <c r="E1795">
        <v>4.5</v>
      </c>
      <c r="F1795" s="22"/>
      <c r="G1795" s="22"/>
      <c r="H1795" s="22">
        <v>43.290815760000001</v>
      </c>
      <c r="I1795" s="22"/>
      <c r="J1795" s="22">
        <v>3</v>
      </c>
      <c r="K1795" t="s">
        <v>758</v>
      </c>
      <c r="N1795" t="s">
        <v>2737</v>
      </c>
    </row>
    <row r="1796" spans="1:14">
      <c r="A1796" t="s">
        <v>3350</v>
      </c>
      <c r="B1796" t="s">
        <v>1422</v>
      </c>
      <c r="C1796" t="s">
        <v>3332</v>
      </c>
      <c r="D1796" s="1">
        <v>2729.6489573183999</v>
      </c>
      <c r="E1796">
        <v>5.5</v>
      </c>
      <c r="F1796" s="22"/>
      <c r="G1796" s="22"/>
      <c r="H1796" s="22"/>
      <c r="I1796" s="22">
        <v>174.45956808</v>
      </c>
      <c r="J1796" s="22">
        <v>3</v>
      </c>
      <c r="K1796" t="s">
        <v>758</v>
      </c>
      <c r="N1796" t="s">
        <v>2737</v>
      </c>
    </row>
    <row r="1797" spans="1:14">
      <c r="A1797" t="s">
        <v>3350</v>
      </c>
      <c r="B1797" t="s">
        <v>1422</v>
      </c>
      <c r="C1797" t="s">
        <v>542</v>
      </c>
      <c r="D1797" s="1">
        <v>2128.3953059999999</v>
      </c>
      <c r="E1797">
        <v>5.5</v>
      </c>
      <c r="F1797" s="22">
        <v>174.45956808</v>
      </c>
      <c r="G1797" s="22"/>
      <c r="H1797" s="22"/>
      <c r="I1797" s="22"/>
      <c r="J1797" s="22">
        <v>3</v>
      </c>
      <c r="K1797" t="s">
        <v>758</v>
      </c>
      <c r="L1797" t="s">
        <v>40</v>
      </c>
      <c r="M1797">
        <v>1.85630813492117E-2</v>
      </c>
      <c r="N1797" t="s">
        <v>2737</v>
      </c>
    </row>
    <row r="1798" spans="1:14">
      <c r="A1798" t="s">
        <v>3350</v>
      </c>
      <c r="B1798" t="s">
        <v>1422</v>
      </c>
      <c r="C1798" t="s">
        <v>547</v>
      </c>
      <c r="D1798" s="1">
        <v>2704.6393030728</v>
      </c>
      <c r="E1798">
        <v>5.5</v>
      </c>
      <c r="F1798" s="22"/>
      <c r="G1798" s="22">
        <v>174.45956808</v>
      </c>
      <c r="H1798" s="22"/>
      <c r="I1798" s="22"/>
      <c r="J1798" s="22">
        <v>3</v>
      </c>
      <c r="K1798" t="s">
        <v>758</v>
      </c>
      <c r="N1798" t="s">
        <v>2737</v>
      </c>
    </row>
    <row r="1799" spans="1:14">
      <c r="A1799" t="s">
        <v>3350</v>
      </c>
      <c r="B1799" t="s">
        <v>1422</v>
      </c>
      <c r="C1799" t="s">
        <v>549</v>
      </c>
      <c r="D1799" s="1">
        <v>2728.97083488</v>
      </c>
      <c r="E1799">
        <v>5.5</v>
      </c>
      <c r="F1799" s="22"/>
      <c r="G1799" s="22"/>
      <c r="H1799" s="22">
        <v>174.45956808</v>
      </c>
      <c r="I1799" s="22"/>
      <c r="J1799" s="22">
        <v>3</v>
      </c>
      <c r="K1799" t="s">
        <v>758</v>
      </c>
      <c r="N1799" t="s">
        <v>2737</v>
      </c>
    </row>
    <row r="1800" spans="1:14">
      <c r="A1800" t="s">
        <v>3350</v>
      </c>
      <c r="B1800" t="s">
        <v>1423</v>
      </c>
      <c r="C1800" t="s">
        <v>3332</v>
      </c>
      <c r="D1800" s="1">
        <v>3511.0842170544001</v>
      </c>
      <c r="E1800">
        <v>6.5</v>
      </c>
      <c r="F1800" s="22"/>
      <c r="G1800" s="22"/>
      <c r="H1800" s="22"/>
      <c r="I1800" s="22">
        <v>217.82344535999999</v>
      </c>
      <c r="J1800" s="22">
        <v>3</v>
      </c>
      <c r="K1800" t="s">
        <v>758</v>
      </c>
      <c r="N1800" t="s">
        <v>2737</v>
      </c>
    </row>
    <row r="1801" spans="1:14">
      <c r="A1801" t="s">
        <v>3350</v>
      </c>
      <c r="B1801" t="s">
        <v>1423</v>
      </c>
      <c r="C1801" t="s">
        <v>542</v>
      </c>
      <c r="D1801" s="1">
        <v>1817.789510352</v>
      </c>
      <c r="E1801">
        <v>6.5</v>
      </c>
      <c r="F1801" s="22">
        <v>217.82344535999999</v>
      </c>
      <c r="G1801" s="22"/>
      <c r="H1801" s="22"/>
      <c r="I1801" s="22"/>
      <c r="J1801" s="22">
        <v>3</v>
      </c>
      <c r="K1801" t="s">
        <v>758</v>
      </c>
      <c r="L1801" t="s">
        <v>40</v>
      </c>
      <c r="M1801">
        <v>1.85630813492117E-2</v>
      </c>
      <c r="N1801" t="s">
        <v>2737</v>
      </c>
    </row>
    <row r="1802" spans="1:14">
      <c r="A1802" t="s">
        <v>3350</v>
      </c>
      <c r="B1802" t="s">
        <v>1423</v>
      </c>
      <c r="C1802" t="s">
        <v>547</v>
      </c>
      <c r="D1802" s="1">
        <v>3471.52488636</v>
      </c>
      <c r="E1802">
        <v>6.5</v>
      </c>
      <c r="F1802" s="22"/>
      <c r="G1802" s="22">
        <v>217.82344535999999</v>
      </c>
      <c r="H1802" s="22"/>
      <c r="I1802" s="22"/>
      <c r="J1802" s="22">
        <v>3</v>
      </c>
      <c r="K1802" t="s">
        <v>758</v>
      </c>
      <c r="N1802" t="s">
        <v>2737</v>
      </c>
    </row>
    <row r="1803" spans="1:14">
      <c r="A1803" t="s">
        <v>3350</v>
      </c>
      <c r="B1803" t="s">
        <v>1423</v>
      </c>
      <c r="C1803" t="s">
        <v>549</v>
      </c>
      <c r="D1803" s="1">
        <v>3510.3713498880002</v>
      </c>
      <c r="E1803">
        <v>6.5</v>
      </c>
      <c r="F1803" s="22"/>
      <c r="G1803" s="22"/>
      <c r="H1803" s="22">
        <v>217.82344535999999</v>
      </c>
      <c r="I1803" s="22"/>
      <c r="J1803" s="22">
        <v>3</v>
      </c>
      <c r="K1803" t="s">
        <v>758</v>
      </c>
      <c r="N1803" t="s">
        <v>2737</v>
      </c>
    </row>
    <row r="1804" spans="1:14">
      <c r="A1804" t="s">
        <v>3350</v>
      </c>
      <c r="B1804" t="s">
        <v>1424</v>
      </c>
      <c r="C1804" t="s">
        <v>3332</v>
      </c>
      <c r="D1804" s="1">
        <v>1483.9203121752</v>
      </c>
      <c r="E1804">
        <v>7.5</v>
      </c>
      <c r="F1804" s="22"/>
      <c r="G1804" s="22"/>
      <c r="H1804" s="22"/>
      <c r="I1804" s="22">
        <v>88.577616480000003</v>
      </c>
      <c r="J1804" s="22">
        <v>3</v>
      </c>
      <c r="K1804" t="s">
        <v>758</v>
      </c>
      <c r="N1804" t="s">
        <v>2737</v>
      </c>
    </row>
    <row r="1805" spans="1:14">
      <c r="A1805" t="s">
        <v>3350</v>
      </c>
      <c r="B1805" t="s">
        <v>1424</v>
      </c>
      <c r="C1805" t="s">
        <v>542</v>
      </c>
      <c r="D1805" s="1">
        <v>443.663936208</v>
      </c>
      <c r="E1805">
        <v>7.5</v>
      </c>
      <c r="F1805" s="22">
        <v>78.464492879999995</v>
      </c>
      <c r="G1805" s="22"/>
      <c r="H1805" s="22"/>
      <c r="I1805" s="22"/>
      <c r="J1805" s="22">
        <v>3</v>
      </c>
      <c r="K1805" t="s">
        <v>758</v>
      </c>
      <c r="L1805" t="s">
        <v>40</v>
      </c>
      <c r="M1805">
        <v>1.85630813492117E-2</v>
      </c>
      <c r="N1805" t="s">
        <v>2737</v>
      </c>
    </row>
    <row r="1806" spans="1:14">
      <c r="A1806" t="s">
        <v>3350</v>
      </c>
      <c r="B1806" t="s">
        <v>1424</v>
      </c>
      <c r="C1806" t="s">
        <v>547</v>
      </c>
      <c r="D1806" s="1">
        <v>1443.8428049904001</v>
      </c>
      <c r="E1806">
        <v>7.5</v>
      </c>
      <c r="F1806" s="22"/>
      <c r="G1806" s="22">
        <v>88.577616480000003</v>
      </c>
      <c r="H1806" s="22"/>
      <c r="I1806" s="22"/>
      <c r="J1806" s="22">
        <v>3</v>
      </c>
      <c r="K1806" t="s">
        <v>758</v>
      </c>
      <c r="N1806" t="s">
        <v>2737</v>
      </c>
    </row>
    <row r="1807" spans="1:14">
      <c r="A1807" t="s">
        <v>3350</v>
      </c>
      <c r="B1807" t="s">
        <v>1424</v>
      </c>
      <c r="C1807" t="s">
        <v>549</v>
      </c>
      <c r="D1807" s="1">
        <v>1482.559275156</v>
      </c>
      <c r="E1807">
        <v>7.5</v>
      </c>
      <c r="F1807" s="22"/>
      <c r="G1807" s="22"/>
      <c r="H1807" s="22">
        <v>88.577616480000003</v>
      </c>
      <c r="I1807" s="22"/>
      <c r="J1807" s="22">
        <v>3</v>
      </c>
      <c r="K1807" t="s">
        <v>758</v>
      </c>
      <c r="N1807" t="s">
        <v>2737</v>
      </c>
    </row>
    <row r="1808" spans="1:14">
      <c r="A1808" t="s">
        <v>3350</v>
      </c>
      <c r="B1808" t="s">
        <v>1425</v>
      </c>
      <c r="C1808" t="s">
        <v>3332</v>
      </c>
      <c r="D1808" s="1">
        <v>552.01672458216001</v>
      </c>
      <c r="E1808">
        <v>9.5</v>
      </c>
      <c r="F1808" s="22"/>
      <c r="G1808" s="22"/>
      <c r="H1808" s="22"/>
      <c r="I1808" s="22">
        <v>49.713183360000002</v>
      </c>
      <c r="J1808" s="22">
        <v>3</v>
      </c>
      <c r="K1808" t="s">
        <v>758</v>
      </c>
      <c r="N1808" t="s">
        <v>2737</v>
      </c>
    </row>
    <row r="1809" spans="1:14">
      <c r="A1809" t="s">
        <v>3350</v>
      </c>
      <c r="B1809" t="s">
        <v>1425</v>
      </c>
      <c r="C1809" t="s">
        <v>542</v>
      </c>
      <c r="D1809" s="1">
        <v>17.104018344</v>
      </c>
      <c r="E1809">
        <v>9.5</v>
      </c>
      <c r="F1809" s="22">
        <v>2.8616520624000001</v>
      </c>
      <c r="G1809" s="22"/>
      <c r="H1809" s="22"/>
      <c r="I1809" s="22"/>
      <c r="J1809" s="22">
        <v>3</v>
      </c>
      <c r="K1809" t="s">
        <v>758</v>
      </c>
      <c r="L1809" t="s">
        <v>40</v>
      </c>
      <c r="M1809">
        <v>1.85630813492117E-2</v>
      </c>
      <c r="N1809" t="s">
        <v>2737</v>
      </c>
    </row>
    <row r="1810" spans="1:14">
      <c r="A1810" t="s">
        <v>3350</v>
      </c>
      <c r="B1810" t="s">
        <v>1425</v>
      </c>
      <c r="C1810" t="s">
        <v>547</v>
      </c>
      <c r="D1810" s="1">
        <v>523.72848089759998</v>
      </c>
      <c r="E1810">
        <v>9.5</v>
      </c>
      <c r="F1810" s="22"/>
      <c r="G1810" s="22">
        <v>49.713183360000002</v>
      </c>
      <c r="H1810" s="22"/>
      <c r="I1810" s="22"/>
      <c r="J1810" s="22">
        <v>3</v>
      </c>
      <c r="K1810" t="s">
        <v>758</v>
      </c>
      <c r="N1810" t="s">
        <v>2737</v>
      </c>
    </row>
    <row r="1811" spans="1:14">
      <c r="A1811" t="s">
        <v>3350</v>
      </c>
      <c r="B1811" t="s">
        <v>1425</v>
      </c>
      <c r="C1811" t="s">
        <v>549</v>
      </c>
      <c r="D1811" s="1">
        <v>551.57702347416</v>
      </c>
      <c r="E1811">
        <v>9.5</v>
      </c>
      <c r="F1811" s="22"/>
      <c r="G1811" s="22"/>
      <c r="H1811" s="22">
        <v>49.713183360000002</v>
      </c>
      <c r="I1811" s="22"/>
      <c r="J1811" s="22">
        <v>3</v>
      </c>
      <c r="K1811" t="s">
        <v>758</v>
      </c>
      <c r="N1811" t="s">
        <v>2737</v>
      </c>
    </row>
    <row r="1812" spans="1:14">
      <c r="A1812" t="s">
        <v>3350</v>
      </c>
      <c r="B1812" t="s">
        <v>1426</v>
      </c>
      <c r="C1812" t="s">
        <v>3332</v>
      </c>
      <c r="D1812" s="1">
        <v>3141.3268509599998</v>
      </c>
      <c r="E1812">
        <v>16</v>
      </c>
      <c r="F1812" s="22"/>
      <c r="G1812" s="22"/>
      <c r="H1812" s="22"/>
      <c r="I1812" s="22">
        <v>120.56322648</v>
      </c>
      <c r="J1812" s="22">
        <v>3</v>
      </c>
      <c r="K1812" t="s">
        <v>758</v>
      </c>
      <c r="N1812" t="s">
        <v>2737</v>
      </c>
    </row>
    <row r="1813" spans="1:14">
      <c r="A1813" t="s">
        <v>3350</v>
      </c>
      <c r="B1813" t="s">
        <v>1426</v>
      </c>
      <c r="C1813" t="s">
        <v>542</v>
      </c>
      <c r="D1813" s="1">
        <v>24.565154966400002</v>
      </c>
      <c r="E1813">
        <v>16</v>
      </c>
      <c r="F1813" s="22">
        <v>7.5983227199999996</v>
      </c>
      <c r="G1813" s="22"/>
      <c r="H1813" s="22"/>
      <c r="I1813" s="22"/>
      <c r="J1813" s="22">
        <v>3</v>
      </c>
      <c r="K1813" t="s">
        <v>758</v>
      </c>
      <c r="L1813" t="s">
        <v>40</v>
      </c>
      <c r="M1813">
        <v>1.85630813492117E-2</v>
      </c>
      <c r="N1813" t="s">
        <v>2737</v>
      </c>
    </row>
    <row r="1814" spans="1:14">
      <c r="A1814" t="s">
        <v>3350</v>
      </c>
      <c r="B1814" t="s">
        <v>1426</v>
      </c>
      <c r="C1814" t="s">
        <v>547</v>
      </c>
      <c r="D1814" s="1">
        <v>3011.665300524</v>
      </c>
      <c r="E1814">
        <v>16</v>
      </c>
      <c r="F1814" s="22"/>
      <c r="G1814" s="22">
        <v>120.56322648</v>
      </c>
      <c r="H1814" s="22"/>
      <c r="I1814" s="22"/>
      <c r="J1814" s="22">
        <v>3</v>
      </c>
      <c r="K1814" t="s">
        <v>758</v>
      </c>
      <c r="N1814" t="s">
        <v>2737</v>
      </c>
    </row>
    <row r="1815" spans="1:14">
      <c r="A1815" t="s">
        <v>3350</v>
      </c>
      <c r="B1815" t="s">
        <v>1426</v>
      </c>
      <c r="C1815" t="s">
        <v>549</v>
      </c>
      <c r="D1815" s="1">
        <v>3141.24298424784</v>
      </c>
      <c r="E1815">
        <v>16</v>
      </c>
      <c r="F1815" s="22"/>
      <c r="G1815" s="22"/>
      <c r="H1815" s="22">
        <v>120.56322648</v>
      </c>
      <c r="I1815" s="22"/>
      <c r="J1815" s="22">
        <v>3</v>
      </c>
      <c r="K1815" t="s">
        <v>758</v>
      </c>
      <c r="N1815" t="s">
        <v>2737</v>
      </c>
    </row>
    <row r="1816" spans="1:14">
      <c r="A1816" t="s">
        <v>3351</v>
      </c>
      <c r="B1816" t="s">
        <v>1030</v>
      </c>
      <c r="C1816" t="s">
        <v>3332</v>
      </c>
      <c r="D1816" s="1">
        <v>529.59075874284997</v>
      </c>
      <c r="E1816">
        <v>1.5</v>
      </c>
      <c r="F1816" s="22"/>
      <c r="G1816" s="22"/>
      <c r="H1816" s="22"/>
      <c r="I1816" s="22">
        <v>24.980302655999999</v>
      </c>
      <c r="J1816" s="22">
        <v>3</v>
      </c>
      <c r="K1816" t="s">
        <v>658</v>
      </c>
      <c r="N1816" t="s">
        <v>2748</v>
      </c>
    </row>
    <row r="1817" spans="1:14">
      <c r="A1817" t="s">
        <v>3351</v>
      </c>
      <c r="B1817" t="s">
        <v>1030</v>
      </c>
      <c r="C1817" t="s">
        <v>542</v>
      </c>
      <c r="D1817" s="1">
        <v>2.0367630849599999E-2</v>
      </c>
      <c r="E1817">
        <v>1.5</v>
      </c>
      <c r="F1817" s="22">
        <v>4.7923835520000003E-3</v>
      </c>
      <c r="G1817" s="22"/>
      <c r="H1817" s="22"/>
      <c r="I1817" s="22"/>
      <c r="J1817" s="22">
        <v>3</v>
      </c>
      <c r="K1817" t="s">
        <v>658</v>
      </c>
      <c r="M1817">
        <v>0</v>
      </c>
      <c r="N1817" t="s">
        <v>2748</v>
      </c>
    </row>
    <row r="1818" spans="1:14">
      <c r="A1818" t="s">
        <v>3351</v>
      </c>
      <c r="B1818" t="s">
        <v>1030</v>
      </c>
      <c r="C1818" t="s">
        <v>547</v>
      </c>
      <c r="D1818" s="1">
        <v>163.97980459885</v>
      </c>
      <c r="E1818">
        <v>1.5</v>
      </c>
      <c r="F1818" s="22"/>
      <c r="G1818" s="22">
        <v>24.980302655999999</v>
      </c>
      <c r="H1818" s="22"/>
      <c r="I1818" s="22"/>
      <c r="J1818" s="22">
        <v>3</v>
      </c>
      <c r="K1818" t="s">
        <v>658</v>
      </c>
      <c r="N1818" t="s">
        <v>2748</v>
      </c>
    </row>
    <row r="1819" spans="1:14">
      <c r="A1819" t="s">
        <v>3351</v>
      </c>
      <c r="B1819" t="s">
        <v>1030</v>
      </c>
      <c r="C1819" t="s">
        <v>549</v>
      </c>
      <c r="D1819" s="1">
        <v>523.76801182284999</v>
      </c>
      <c r="E1819">
        <v>1.5</v>
      </c>
      <c r="F1819" s="22"/>
      <c r="G1819" s="22"/>
      <c r="H1819" s="22">
        <v>24.980302655999999</v>
      </c>
      <c r="I1819" s="22"/>
      <c r="J1819" s="22">
        <v>3</v>
      </c>
      <c r="K1819" t="s">
        <v>658</v>
      </c>
      <c r="N1819" t="s">
        <v>2748</v>
      </c>
    </row>
    <row r="1820" spans="1:14">
      <c r="A1820" t="s">
        <v>3351</v>
      </c>
      <c r="B1820" t="s">
        <v>1085</v>
      </c>
      <c r="C1820" t="s">
        <v>3332</v>
      </c>
      <c r="D1820" s="1">
        <v>512.82042324192003</v>
      </c>
      <c r="E1820">
        <v>13.5</v>
      </c>
      <c r="F1820" s="22"/>
      <c r="G1820" s="22"/>
      <c r="H1820" s="22"/>
      <c r="I1820" s="22">
        <v>39.95651256</v>
      </c>
      <c r="J1820" s="22">
        <v>3</v>
      </c>
      <c r="K1820" t="s">
        <v>658</v>
      </c>
      <c r="N1820" t="s">
        <v>2748</v>
      </c>
    </row>
    <row r="1821" spans="1:14">
      <c r="A1821" t="s">
        <v>3351</v>
      </c>
      <c r="B1821" t="s">
        <v>1085</v>
      </c>
      <c r="C1821" t="s">
        <v>547</v>
      </c>
      <c r="D1821" s="1">
        <v>493.36933356119999</v>
      </c>
      <c r="E1821">
        <v>13.5</v>
      </c>
      <c r="F1821" s="22"/>
      <c r="G1821" s="22">
        <v>39.95651256</v>
      </c>
      <c r="H1821" s="22"/>
      <c r="I1821" s="22"/>
      <c r="J1821" s="22">
        <v>3</v>
      </c>
      <c r="K1821" t="s">
        <v>658</v>
      </c>
      <c r="N1821" t="s">
        <v>2748</v>
      </c>
    </row>
    <row r="1822" spans="1:14">
      <c r="A1822" t="s">
        <v>3351</v>
      </c>
      <c r="B1822" t="s">
        <v>1085</v>
      </c>
      <c r="C1822" t="s">
        <v>549</v>
      </c>
      <c r="D1822" s="1">
        <v>512.82042324192003</v>
      </c>
      <c r="E1822">
        <v>13.5</v>
      </c>
      <c r="F1822" s="22"/>
      <c r="G1822" s="22"/>
      <c r="H1822" s="22">
        <v>39.95651256</v>
      </c>
      <c r="I1822" s="22"/>
      <c r="J1822" s="22">
        <v>3</v>
      </c>
      <c r="K1822" t="s">
        <v>658</v>
      </c>
      <c r="N1822" t="s">
        <v>2748</v>
      </c>
    </row>
    <row r="1823" spans="1:14">
      <c r="A1823" t="s">
        <v>3351</v>
      </c>
      <c r="B1823" t="s">
        <v>1090</v>
      </c>
      <c r="C1823" t="s">
        <v>3332</v>
      </c>
      <c r="D1823" s="1">
        <v>3458.1745773484799</v>
      </c>
      <c r="E1823">
        <v>16</v>
      </c>
      <c r="F1823" s="22"/>
      <c r="G1823" s="22"/>
      <c r="H1823" s="22"/>
      <c r="I1823" s="22">
        <v>158.98133999999999</v>
      </c>
      <c r="J1823" s="22">
        <v>3</v>
      </c>
      <c r="K1823" t="s">
        <v>658</v>
      </c>
      <c r="N1823" t="s">
        <v>2748</v>
      </c>
    </row>
    <row r="1824" spans="1:14">
      <c r="A1824" t="s">
        <v>3351</v>
      </c>
      <c r="B1824" t="s">
        <v>1090</v>
      </c>
      <c r="C1824" t="s">
        <v>547</v>
      </c>
      <c r="D1824" s="1">
        <v>2801.3244281644802</v>
      </c>
      <c r="E1824">
        <v>16</v>
      </c>
      <c r="F1824" s="22"/>
      <c r="G1824" s="22">
        <v>158.98133999999999</v>
      </c>
      <c r="H1824" s="22"/>
      <c r="I1824" s="22"/>
      <c r="J1824" s="22">
        <v>3</v>
      </c>
      <c r="K1824" t="s">
        <v>658</v>
      </c>
      <c r="N1824" t="s">
        <v>2748</v>
      </c>
    </row>
    <row r="1825" spans="1:14">
      <c r="A1825" t="s">
        <v>3351</v>
      </c>
      <c r="B1825" t="s">
        <v>1090</v>
      </c>
      <c r="C1825" t="s">
        <v>549</v>
      </c>
      <c r="D1825" s="1">
        <v>3454.0465374124801</v>
      </c>
      <c r="E1825">
        <v>16</v>
      </c>
      <c r="F1825" s="22"/>
      <c r="G1825" s="22"/>
      <c r="H1825" s="22">
        <v>158.98133999999999</v>
      </c>
      <c r="I1825" s="22"/>
      <c r="J1825" s="22">
        <v>3</v>
      </c>
      <c r="K1825" t="s">
        <v>658</v>
      </c>
      <c r="N1825" t="s">
        <v>2748</v>
      </c>
    </row>
    <row r="1826" spans="1:14">
      <c r="A1826" t="s">
        <v>3351</v>
      </c>
      <c r="B1826" t="s">
        <v>1094</v>
      </c>
      <c r="C1826" t="s">
        <v>3332</v>
      </c>
      <c r="D1826" s="1">
        <v>548.84236141816803</v>
      </c>
      <c r="E1826">
        <v>16</v>
      </c>
      <c r="F1826" s="22"/>
      <c r="G1826" s="22"/>
      <c r="H1826" s="22"/>
      <c r="I1826" s="22">
        <v>34.642943015999997</v>
      </c>
      <c r="J1826" s="22">
        <v>3</v>
      </c>
      <c r="K1826" t="s">
        <v>668</v>
      </c>
      <c r="N1826" t="s">
        <v>2749</v>
      </c>
    </row>
    <row r="1827" spans="1:14">
      <c r="A1827" t="s">
        <v>3351</v>
      </c>
      <c r="B1827" t="s">
        <v>1094</v>
      </c>
      <c r="C1827" t="s">
        <v>547</v>
      </c>
      <c r="D1827" s="1">
        <v>490.11948424079998</v>
      </c>
      <c r="E1827">
        <v>16</v>
      </c>
      <c r="F1827" s="22"/>
      <c r="G1827" s="22">
        <v>34.642943015999997</v>
      </c>
      <c r="H1827" s="22"/>
      <c r="I1827" s="22"/>
      <c r="J1827" s="22">
        <v>3</v>
      </c>
      <c r="K1827" t="s">
        <v>668</v>
      </c>
      <c r="N1827" t="s">
        <v>2749</v>
      </c>
    </row>
    <row r="1828" spans="1:14">
      <c r="A1828" t="s">
        <v>3351</v>
      </c>
      <c r="B1828" t="s">
        <v>1094</v>
      </c>
      <c r="C1828" t="s">
        <v>549</v>
      </c>
      <c r="D1828" s="1">
        <v>548.84236141816803</v>
      </c>
      <c r="E1828">
        <v>16</v>
      </c>
      <c r="F1828" s="22"/>
      <c r="G1828" s="22"/>
      <c r="H1828" s="22">
        <v>34.642943015999997</v>
      </c>
      <c r="I1828" s="22"/>
      <c r="J1828" s="22">
        <v>3</v>
      </c>
      <c r="K1828" t="s">
        <v>668</v>
      </c>
      <c r="N1828" t="s">
        <v>2749</v>
      </c>
    </row>
    <row r="1829" spans="1:14">
      <c r="A1829" t="s">
        <v>3352</v>
      </c>
      <c r="B1829" t="s">
        <v>1441</v>
      </c>
      <c r="C1829" t="s">
        <v>3332</v>
      </c>
      <c r="D1829" s="1">
        <v>2494.4070495870001</v>
      </c>
      <c r="E1829">
        <v>1.5</v>
      </c>
      <c r="F1829" s="22"/>
      <c r="G1829" s="22"/>
      <c r="H1829" s="22"/>
      <c r="I1829" s="22">
        <v>125.6479164</v>
      </c>
      <c r="J1829" s="22">
        <v>3</v>
      </c>
      <c r="K1829" t="s">
        <v>763</v>
      </c>
      <c r="N1829" t="s">
        <v>526</v>
      </c>
    </row>
    <row r="1830" spans="1:14">
      <c r="A1830" t="s">
        <v>3352</v>
      </c>
      <c r="B1830" t="s">
        <v>1441</v>
      </c>
      <c r="C1830" t="s">
        <v>542</v>
      </c>
      <c r="D1830" s="1">
        <v>1521.293729232</v>
      </c>
      <c r="E1830">
        <v>1.5</v>
      </c>
      <c r="F1830" s="22">
        <v>125.6479164</v>
      </c>
      <c r="G1830" s="22"/>
      <c r="H1830" s="22"/>
      <c r="I1830" s="22"/>
      <c r="J1830" s="22">
        <v>3</v>
      </c>
      <c r="K1830" t="s">
        <v>763</v>
      </c>
      <c r="M1830">
        <v>0</v>
      </c>
      <c r="N1830" t="s">
        <v>526</v>
      </c>
    </row>
    <row r="1831" spans="1:14">
      <c r="A1831" t="s">
        <v>3352</v>
      </c>
      <c r="B1831" t="s">
        <v>1441</v>
      </c>
      <c r="C1831" t="s">
        <v>547</v>
      </c>
      <c r="D1831" s="1">
        <v>2472.1332482775601</v>
      </c>
      <c r="E1831">
        <v>1.5</v>
      </c>
      <c r="F1831" s="22"/>
      <c r="G1831" s="22">
        <v>125.6479164</v>
      </c>
      <c r="H1831" s="22"/>
      <c r="I1831" s="22"/>
      <c r="J1831" s="22">
        <v>3</v>
      </c>
      <c r="K1831" t="s">
        <v>763</v>
      </c>
      <c r="N1831" t="s">
        <v>526</v>
      </c>
    </row>
    <row r="1832" spans="1:14">
      <c r="A1832" t="s">
        <v>3352</v>
      </c>
      <c r="B1832" t="s">
        <v>1441</v>
      </c>
      <c r="C1832" t="s">
        <v>549</v>
      </c>
      <c r="D1832" s="1">
        <v>2494.2285333147602</v>
      </c>
      <c r="E1832">
        <v>1.5</v>
      </c>
      <c r="F1832" s="22"/>
      <c r="G1832" s="22"/>
      <c r="H1832" s="22">
        <v>125.6479164</v>
      </c>
      <c r="I1832" s="22"/>
      <c r="J1832" s="22">
        <v>3</v>
      </c>
      <c r="K1832" t="s">
        <v>763</v>
      </c>
      <c r="N1832" t="s">
        <v>526</v>
      </c>
    </row>
    <row r="1833" spans="1:14">
      <c r="A1833" t="s">
        <v>3352</v>
      </c>
      <c r="B1833" t="s">
        <v>1442</v>
      </c>
      <c r="C1833" t="s">
        <v>3332</v>
      </c>
      <c r="D1833" s="1">
        <v>11802.7802115168</v>
      </c>
      <c r="E1833">
        <v>3.5</v>
      </c>
      <c r="F1833" s="22"/>
      <c r="G1833" s="22"/>
      <c r="H1833" s="22"/>
      <c r="I1833" s="22">
        <v>377.64177119999999</v>
      </c>
      <c r="J1833" s="22">
        <v>3</v>
      </c>
      <c r="K1833" t="s">
        <v>763</v>
      </c>
      <c r="N1833" t="s">
        <v>526</v>
      </c>
    </row>
    <row r="1834" spans="1:14">
      <c r="A1834" t="s">
        <v>3352</v>
      </c>
      <c r="B1834" t="s">
        <v>1442</v>
      </c>
      <c r="C1834" t="s">
        <v>542</v>
      </c>
      <c r="D1834" s="1">
        <v>2872.93761804</v>
      </c>
      <c r="E1834">
        <v>3.5</v>
      </c>
      <c r="F1834" s="22">
        <v>376.46928264000002</v>
      </c>
      <c r="G1834" s="22"/>
      <c r="H1834" s="22"/>
      <c r="I1834" s="22"/>
      <c r="J1834" s="22">
        <v>3</v>
      </c>
      <c r="K1834" t="s">
        <v>763</v>
      </c>
      <c r="M1834">
        <v>0</v>
      </c>
      <c r="N1834" t="s">
        <v>526</v>
      </c>
    </row>
    <row r="1835" spans="1:14">
      <c r="A1835" t="s">
        <v>3352</v>
      </c>
      <c r="B1835" t="s">
        <v>1442</v>
      </c>
      <c r="C1835" t="s">
        <v>547</v>
      </c>
      <c r="D1835" s="1">
        <v>10709.532568680001</v>
      </c>
      <c r="E1835">
        <v>3.5</v>
      </c>
      <c r="F1835" s="22"/>
      <c r="G1835" s="22">
        <v>377.64177119999999</v>
      </c>
      <c r="H1835" s="22"/>
      <c r="I1835" s="22"/>
      <c r="J1835" s="22">
        <v>3</v>
      </c>
      <c r="K1835" t="s">
        <v>763</v>
      </c>
      <c r="N1835" t="s">
        <v>526</v>
      </c>
    </row>
    <row r="1836" spans="1:14">
      <c r="A1836" t="s">
        <v>3352</v>
      </c>
      <c r="B1836" t="s">
        <v>1442</v>
      </c>
      <c r="C1836" t="s">
        <v>549</v>
      </c>
      <c r="D1836" s="1">
        <v>11801.4910604016</v>
      </c>
      <c r="E1836">
        <v>3.5</v>
      </c>
      <c r="F1836" s="22"/>
      <c r="G1836" s="22"/>
      <c r="H1836" s="22">
        <v>377.64177119999999</v>
      </c>
      <c r="I1836" s="22"/>
      <c r="J1836" s="22">
        <v>3</v>
      </c>
      <c r="K1836" t="s">
        <v>763</v>
      </c>
      <c r="N1836" t="s">
        <v>526</v>
      </c>
    </row>
    <row r="1837" spans="1:14">
      <c r="A1837" t="s">
        <v>3352</v>
      </c>
      <c r="B1837" t="s">
        <v>1443</v>
      </c>
      <c r="C1837" t="s">
        <v>3332</v>
      </c>
      <c r="D1837" s="1">
        <v>4109.2682125744795</v>
      </c>
      <c r="E1837">
        <v>4.5</v>
      </c>
      <c r="F1837" s="22"/>
      <c r="G1837" s="22"/>
      <c r="H1837" s="22"/>
      <c r="I1837" s="22">
        <v>151.74662928000001</v>
      </c>
      <c r="J1837" s="22">
        <v>3</v>
      </c>
      <c r="K1837" t="s">
        <v>763</v>
      </c>
      <c r="N1837" t="s">
        <v>526</v>
      </c>
    </row>
    <row r="1838" spans="1:14">
      <c r="A1838" t="s">
        <v>3352</v>
      </c>
      <c r="B1838" t="s">
        <v>1443</v>
      </c>
      <c r="C1838" t="s">
        <v>542</v>
      </c>
      <c r="D1838" s="1">
        <v>111.46545415919999</v>
      </c>
      <c r="E1838">
        <v>4.5</v>
      </c>
      <c r="F1838" s="22">
        <v>17.146551528</v>
      </c>
      <c r="G1838" s="22"/>
      <c r="H1838" s="22"/>
      <c r="I1838" s="22"/>
      <c r="J1838" s="22">
        <v>3</v>
      </c>
      <c r="K1838" t="s">
        <v>763</v>
      </c>
      <c r="M1838">
        <v>0</v>
      </c>
      <c r="N1838" t="s">
        <v>526</v>
      </c>
    </row>
    <row r="1839" spans="1:14">
      <c r="A1839" t="s">
        <v>3352</v>
      </c>
      <c r="B1839" t="s">
        <v>1443</v>
      </c>
      <c r="C1839" t="s">
        <v>547</v>
      </c>
      <c r="D1839" s="1">
        <v>3822.4296677112002</v>
      </c>
      <c r="E1839">
        <v>4.5</v>
      </c>
      <c r="F1839" s="22"/>
      <c r="G1839" s="22">
        <v>151.74662928000001</v>
      </c>
      <c r="H1839" s="22"/>
      <c r="I1839" s="22"/>
      <c r="J1839" s="22">
        <v>3</v>
      </c>
      <c r="K1839" t="s">
        <v>763</v>
      </c>
      <c r="N1839" t="s">
        <v>526</v>
      </c>
    </row>
    <row r="1840" spans="1:14">
      <c r="A1840" t="s">
        <v>3352</v>
      </c>
      <c r="B1840" t="s">
        <v>1443</v>
      </c>
      <c r="C1840" t="s">
        <v>549</v>
      </c>
      <c r="D1840" s="1">
        <v>4109.2682125744795</v>
      </c>
      <c r="E1840">
        <v>4.5</v>
      </c>
      <c r="F1840" s="22"/>
      <c r="G1840" s="22"/>
      <c r="H1840" s="22">
        <v>151.74662928000001</v>
      </c>
      <c r="I1840" s="22"/>
      <c r="J1840" s="22">
        <v>3</v>
      </c>
      <c r="K1840" t="s">
        <v>763</v>
      </c>
      <c r="N1840" t="s">
        <v>526</v>
      </c>
    </row>
    <row r="1841" spans="1:14">
      <c r="A1841" t="s">
        <v>3352</v>
      </c>
      <c r="B1841" t="s">
        <v>1444</v>
      </c>
      <c r="C1841" t="s">
        <v>3332</v>
      </c>
      <c r="D1841" s="1">
        <v>2647.8747802049302</v>
      </c>
      <c r="E1841">
        <v>5.5</v>
      </c>
      <c r="F1841" s="22"/>
      <c r="G1841" s="22"/>
      <c r="H1841" s="22"/>
      <c r="I1841" s="22">
        <v>91.642356960000001</v>
      </c>
      <c r="J1841" s="22">
        <v>3</v>
      </c>
      <c r="K1841" t="s">
        <v>763</v>
      </c>
      <c r="N1841" t="s">
        <v>526</v>
      </c>
    </row>
    <row r="1842" spans="1:14">
      <c r="A1842" t="s">
        <v>3352</v>
      </c>
      <c r="B1842" t="s">
        <v>1444</v>
      </c>
      <c r="C1842" t="s">
        <v>542</v>
      </c>
      <c r="D1842" s="1">
        <v>33.870771470927998</v>
      </c>
      <c r="E1842">
        <v>5.5</v>
      </c>
      <c r="F1842" s="22">
        <v>6.1132860960000004</v>
      </c>
      <c r="G1842" s="22"/>
      <c r="H1842" s="22"/>
      <c r="I1842" s="22"/>
      <c r="J1842" s="22">
        <v>3</v>
      </c>
      <c r="K1842" t="s">
        <v>763</v>
      </c>
      <c r="M1842">
        <v>0</v>
      </c>
      <c r="N1842" t="s">
        <v>526</v>
      </c>
    </row>
    <row r="1843" spans="1:14">
      <c r="A1843" t="s">
        <v>3352</v>
      </c>
      <c r="B1843" t="s">
        <v>1444</v>
      </c>
      <c r="C1843" t="s">
        <v>547</v>
      </c>
      <c r="D1843" s="1">
        <v>2424.5742595349302</v>
      </c>
      <c r="E1843">
        <v>5.5</v>
      </c>
      <c r="F1843" s="22"/>
      <c r="G1843" s="22">
        <v>91.642356960000001</v>
      </c>
      <c r="H1843" s="22"/>
      <c r="I1843" s="22"/>
      <c r="J1843" s="22">
        <v>3</v>
      </c>
      <c r="K1843" t="s">
        <v>763</v>
      </c>
      <c r="N1843" t="s">
        <v>526</v>
      </c>
    </row>
    <row r="1844" spans="1:14">
      <c r="A1844" t="s">
        <v>3352</v>
      </c>
      <c r="B1844" t="s">
        <v>1444</v>
      </c>
      <c r="C1844" t="s">
        <v>549</v>
      </c>
      <c r="D1844" s="1">
        <v>2647.8747802049302</v>
      </c>
      <c r="E1844">
        <v>5.5</v>
      </c>
      <c r="F1844" s="22"/>
      <c r="G1844" s="22"/>
      <c r="H1844" s="22">
        <v>91.642356960000001</v>
      </c>
      <c r="I1844" s="22"/>
      <c r="J1844" s="22">
        <v>3</v>
      </c>
      <c r="K1844" t="s">
        <v>763</v>
      </c>
      <c r="N1844" t="s">
        <v>526</v>
      </c>
    </row>
    <row r="1845" spans="1:14">
      <c r="A1845" t="s">
        <v>3352</v>
      </c>
      <c r="B1845" t="s">
        <v>1445</v>
      </c>
      <c r="C1845" t="s">
        <v>3332</v>
      </c>
      <c r="D1845" s="1">
        <v>1526.26942888536</v>
      </c>
      <c r="E1845">
        <v>7.5</v>
      </c>
      <c r="F1845" s="22"/>
      <c r="G1845" s="22"/>
      <c r="H1845" s="22"/>
      <c r="I1845" s="22">
        <v>131.739642</v>
      </c>
      <c r="J1845" s="22">
        <v>3</v>
      </c>
      <c r="K1845" t="s">
        <v>763</v>
      </c>
      <c r="N1845" t="s">
        <v>526</v>
      </c>
    </row>
    <row r="1846" spans="1:14">
      <c r="A1846" t="s">
        <v>3352</v>
      </c>
      <c r="B1846" t="s">
        <v>1445</v>
      </c>
      <c r="C1846" t="s">
        <v>542</v>
      </c>
      <c r="D1846" s="1">
        <v>0.107229578208</v>
      </c>
      <c r="E1846">
        <v>7.5</v>
      </c>
      <c r="F1846" s="22">
        <v>3.8339060879999998E-2</v>
      </c>
      <c r="G1846" s="22"/>
      <c r="H1846" s="22"/>
      <c r="I1846" s="22"/>
      <c r="J1846" s="22">
        <v>3</v>
      </c>
      <c r="K1846" t="s">
        <v>763</v>
      </c>
      <c r="M1846">
        <v>0</v>
      </c>
      <c r="N1846" t="s">
        <v>526</v>
      </c>
    </row>
    <row r="1847" spans="1:14">
      <c r="A1847" t="s">
        <v>3352</v>
      </c>
      <c r="B1847" t="s">
        <v>1445</v>
      </c>
      <c r="C1847" t="s">
        <v>547</v>
      </c>
      <c r="D1847" s="1">
        <v>1472.49528631368</v>
      </c>
      <c r="E1847">
        <v>7.5</v>
      </c>
      <c r="F1847" s="22"/>
      <c r="G1847" s="22">
        <v>131.739642</v>
      </c>
      <c r="H1847" s="22"/>
      <c r="I1847" s="22"/>
      <c r="J1847" s="22">
        <v>3</v>
      </c>
      <c r="K1847" t="s">
        <v>763</v>
      </c>
      <c r="N1847" t="s">
        <v>526</v>
      </c>
    </row>
    <row r="1848" spans="1:14">
      <c r="A1848" t="s">
        <v>3352</v>
      </c>
      <c r="B1848" t="s">
        <v>1445</v>
      </c>
      <c r="C1848" t="s">
        <v>549</v>
      </c>
      <c r="D1848" s="1">
        <v>1525.95912202776</v>
      </c>
      <c r="E1848">
        <v>7.5</v>
      </c>
      <c r="F1848" s="22"/>
      <c r="G1848" s="22"/>
      <c r="H1848" s="22">
        <v>131.739642</v>
      </c>
      <c r="I1848" s="22"/>
      <c r="J1848" s="22">
        <v>3</v>
      </c>
      <c r="K1848" t="s">
        <v>763</v>
      </c>
      <c r="N1848" t="s">
        <v>526</v>
      </c>
    </row>
    <row r="1849" spans="1:14">
      <c r="A1849" t="s">
        <v>3352</v>
      </c>
      <c r="B1849" t="s">
        <v>1446</v>
      </c>
      <c r="C1849" t="s">
        <v>3332</v>
      </c>
      <c r="D1849" s="1">
        <v>2362.1240605835701</v>
      </c>
      <c r="E1849">
        <v>16</v>
      </c>
      <c r="F1849" s="22"/>
      <c r="G1849" s="22"/>
      <c r="H1849" s="22"/>
      <c r="I1849" s="22">
        <v>122.0734032</v>
      </c>
      <c r="J1849" s="22">
        <v>3</v>
      </c>
      <c r="K1849" t="s">
        <v>763</v>
      </c>
      <c r="N1849" t="s">
        <v>526</v>
      </c>
    </row>
    <row r="1850" spans="1:14">
      <c r="A1850" t="s">
        <v>3352</v>
      </c>
      <c r="B1850" t="s">
        <v>1446</v>
      </c>
      <c r="C1850" t="s">
        <v>542</v>
      </c>
      <c r="D1850" s="1">
        <v>40.117042664807997</v>
      </c>
      <c r="E1850">
        <v>16</v>
      </c>
      <c r="F1850" s="22">
        <v>10.065801287999999</v>
      </c>
      <c r="G1850" s="22"/>
      <c r="H1850" s="22"/>
      <c r="I1850" s="22"/>
      <c r="J1850" s="22">
        <v>3</v>
      </c>
      <c r="K1850" t="s">
        <v>763</v>
      </c>
      <c r="M1850">
        <v>0</v>
      </c>
      <c r="N1850" t="s">
        <v>526</v>
      </c>
    </row>
    <row r="1851" spans="1:14">
      <c r="A1851" t="s">
        <v>3352</v>
      </c>
      <c r="B1851" t="s">
        <v>1446</v>
      </c>
      <c r="C1851" t="s">
        <v>547</v>
      </c>
      <c r="D1851" s="1">
        <v>2318.1497457448099</v>
      </c>
      <c r="E1851">
        <v>16</v>
      </c>
      <c r="F1851" s="22"/>
      <c r="G1851" s="22">
        <v>122.0734032</v>
      </c>
      <c r="H1851" s="22"/>
      <c r="I1851" s="22"/>
      <c r="J1851" s="22">
        <v>3</v>
      </c>
      <c r="K1851" t="s">
        <v>763</v>
      </c>
      <c r="N1851" t="s">
        <v>526</v>
      </c>
    </row>
    <row r="1852" spans="1:14">
      <c r="A1852" t="s">
        <v>3352</v>
      </c>
      <c r="B1852" t="s">
        <v>1446</v>
      </c>
      <c r="C1852" t="s">
        <v>549</v>
      </c>
      <c r="D1852" s="1">
        <v>2362.1240605832199</v>
      </c>
      <c r="E1852">
        <v>16</v>
      </c>
      <c r="F1852" s="22"/>
      <c r="G1852" s="22"/>
      <c r="H1852" s="22">
        <v>122.0734032</v>
      </c>
      <c r="I1852" s="22"/>
      <c r="J1852" s="22">
        <v>3</v>
      </c>
      <c r="K1852" t="s">
        <v>763</v>
      </c>
      <c r="N1852" t="s">
        <v>526</v>
      </c>
    </row>
    <row r="1853" spans="1:14">
      <c r="A1853" t="s">
        <v>3352</v>
      </c>
      <c r="B1853" t="s">
        <v>1447</v>
      </c>
      <c r="C1853" t="s">
        <v>3332</v>
      </c>
      <c r="D1853" s="1">
        <v>4224.0485537688</v>
      </c>
      <c r="E1853">
        <v>1.5</v>
      </c>
      <c r="F1853" s="22"/>
      <c r="G1853" s="22"/>
      <c r="H1853" s="22"/>
      <c r="I1853" s="22">
        <v>305.35630848</v>
      </c>
      <c r="J1853" s="22">
        <v>3</v>
      </c>
      <c r="K1853" t="s">
        <v>764</v>
      </c>
      <c r="N1853" t="s">
        <v>527</v>
      </c>
    </row>
    <row r="1854" spans="1:14">
      <c r="A1854" t="s">
        <v>3352</v>
      </c>
      <c r="B1854" t="s">
        <v>1447</v>
      </c>
      <c r="C1854" t="s">
        <v>542</v>
      </c>
      <c r="D1854" s="1">
        <v>3670.2335126399998</v>
      </c>
      <c r="E1854">
        <v>1.5</v>
      </c>
      <c r="F1854" s="22">
        <v>305.35630848</v>
      </c>
      <c r="G1854" s="22"/>
      <c r="H1854" s="22"/>
      <c r="I1854" s="22"/>
      <c r="J1854" s="22">
        <v>3</v>
      </c>
      <c r="K1854" t="s">
        <v>764</v>
      </c>
      <c r="L1854" t="s">
        <v>40</v>
      </c>
      <c r="M1854">
        <v>4.5058084708535902E-2</v>
      </c>
      <c r="N1854" t="s">
        <v>527</v>
      </c>
    </row>
    <row r="1855" spans="1:14">
      <c r="A1855" t="s">
        <v>3352</v>
      </c>
      <c r="B1855" t="s">
        <v>1447</v>
      </c>
      <c r="C1855" t="s">
        <v>547</v>
      </c>
      <c r="D1855" s="1">
        <v>4172.7688485239996</v>
      </c>
      <c r="E1855">
        <v>1.5</v>
      </c>
      <c r="F1855" s="22"/>
      <c r="G1855" s="22">
        <v>305.35630848</v>
      </c>
      <c r="H1855" s="22"/>
      <c r="I1855" s="22"/>
      <c r="J1855" s="22">
        <v>3</v>
      </c>
      <c r="K1855" t="s">
        <v>764</v>
      </c>
      <c r="N1855" t="s">
        <v>527</v>
      </c>
    </row>
    <row r="1856" spans="1:14">
      <c r="A1856" t="s">
        <v>3352</v>
      </c>
      <c r="B1856" t="s">
        <v>1447</v>
      </c>
      <c r="C1856" t="s">
        <v>549</v>
      </c>
      <c r="D1856" s="1">
        <v>4221.2989235927998</v>
      </c>
      <c r="E1856">
        <v>1.5</v>
      </c>
      <c r="F1856" s="22"/>
      <c r="G1856" s="22"/>
      <c r="H1856" s="22">
        <v>305.35630848</v>
      </c>
      <c r="I1856" s="22"/>
      <c r="J1856" s="22">
        <v>3</v>
      </c>
      <c r="K1856" t="s">
        <v>764</v>
      </c>
      <c r="N1856" t="s">
        <v>527</v>
      </c>
    </row>
    <row r="1857" spans="1:14">
      <c r="A1857" t="s">
        <v>3352</v>
      </c>
      <c r="B1857" t="s">
        <v>1448</v>
      </c>
      <c r="C1857" t="s">
        <v>3332</v>
      </c>
      <c r="D1857" s="1">
        <v>10151.489315712</v>
      </c>
      <c r="E1857">
        <v>2.5</v>
      </c>
      <c r="F1857" s="22"/>
      <c r="G1857" s="22"/>
      <c r="H1857" s="22"/>
      <c r="I1857" s="22">
        <v>305.59350408</v>
      </c>
      <c r="J1857" s="22">
        <v>3</v>
      </c>
      <c r="K1857" t="s">
        <v>764</v>
      </c>
      <c r="N1857" t="s">
        <v>527</v>
      </c>
    </row>
    <row r="1858" spans="1:14">
      <c r="A1858" t="s">
        <v>3352</v>
      </c>
      <c r="B1858" t="s">
        <v>1448</v>
      </c>
      <c r="C1858" t="s">
        <v>542</v>
      </c>
      <c r="D1858" s="1">
        <v>1996.6981293599999</v>
      </c>
      <c r="E1858">
        <v>2.5</v>
      </c>
      <c r="F1858" s="22">
        <v>162.46120103999999</v>
      </c>
      <c r="G1858" s="22"/>
      <c r="H1858" s="22"/>
      <c r="I1858" s="22"/>
      <c r="J1858" s="22">
        <v>3</v>
      </c>
      <c r="K1858" t="s">
        <v>764</v>
      </c>
      <c r="L1858" t="s">
        <v>40</v>
      </c>
      <c r="M1858">
        <v>4.5058084708535902E-2</v>
      </c>
      <c r="N1858" t="s">
        <v>527</v>
      </c>
    </row>
    <row r="1859" spans="1:14">
      <c r="A1859" t="s">
        <v>3352</v>
      </c>
      <c r="B1859" t="s">
        <v>1448</v>
      </c>
      <c r="C1859" t="s">
        <v>547</v>
      </c>
      <c r="D1859" s="1">
        <v>5764.6254559440004</v>
      </c>
      <c r="E1859">
        <v>2.5</v>
      </c>
      <c r="F1859" s="22"/>
      <c r="G1859" s="22">
        <v>305.59350408</v>
      </c>
      <c r="H1859" s="22"/>
      <c r="I1859" s="22"/>
      <c r="J1859" s="22">
        <v>3</v>
      </c>
      <c r="K1859" t="s">
        <v>764</v>
      </c>
      <c r="N1859" t="s">
        <v>527</v>
      </c>
    </row>
    <row r="1860" spans="1:14">
      <c r="A1860" t="s">
        <v>3352</v>
      </c>
      <c r="B1860" t="s">
        <v>1448</v>
      </c>
      <c r="C1860" t="s">
        <v>549</v>
      </c>
      <c r="D1860" s="1">
        <v>10132.541430335999</v>
      </c>
      <c r="E1860">
        <v>2.5</v>
      </c>
      <c r="F1860" s="22"/>
      <c r="G1860" s="22"/>
      <c r="H1860" s="22">
        <v>305.59350408</v>
      </c>
      <c r="I1860" s="22"/>
      <c r="J1860" s="22">
        <v>3</v>
      </c>
      <c r="K1860" t="s">
        <v>764</v>
      </c>
      <c r="N1860" t="s">
        <v>527</v>
      </c>
    </row>
    <row r="1861" spans="1:14">
      <c r="A1861" t="s">
        <v>3352</v>
      </c>
      <c r="B1861" t="s">
        <v>1449</v>
      </c>
      <c r="C1861" t="s">
        <v>3332</v>
      </c>
      <c r="D1861" s="1">
        <v>16433.286217010402</v>
      </c>
      <c r="E1861">
        <v>3.5</v>
      </c>
      <c r="F1861" s="22"/>
      <c r="G1861" s="22"/>
      <c r="H1861" s="22"/>
      <c r="I1861" s="22">
        <v>593.14913999999999</v>
      </c>
      <c r="J1861" s="22">
        <v>3</v>
      </c>
      <c r="K1861" t="s">
        <v>764</v>
      </c>
      <c r="N1861" t="s">
        <v>527</v>
      </c>
    </row>
    <row r="1862" spans="1:14">
      <c r="A1862" t="s">
        <v>3352</v>
      </c>
      <c r="B1862" t="s">
        <v>1449</v>
      </c>
      <c r="C1862" t="s">
        <v>542</v>
      </c>
      <c r="D1862" s="1">
        <v>2441.9458840799998</v>
      </c>
      <c r="E1862">
        <v>3.5</v>
      </c>
      <c r="F1862" s="22">
        <v>175.40002319999999</v>
      </c>
      <c r="G1862" s="22"/>
      <c r="H1862" s="22"/>
      <c r="I1862" s="22"/>
      <c r="J1862" s="22">
        <v>3</v>
      </c>
      <c r="K1862" t="s">
        <v>764</v>
      </c>
      <c r="L1862" t="s">
        <v>40</v>
      </c>
      <c r="M1862">
        <v>4.5058084708535902E-2</v>
      </c>
      <c r="N1862" t="s">
        <v>527</v>
      </c>
    </row>
    <row r="1863" spans="1:14">
      <c r="A1863" t="s">
        <v>3352</v>
      </c>
      <c r="B1863" t="s">
        <v>1449</v>
      </c>
      <c r="C1863" t="s">
        <v>547</v>
      </c>
      <c r="D1863" s="1">
        <v>14688.730381679999</v>
      </c>
      <c r="E1863">
        <v>3.5</v>
      </c>
      <c r="F1863" s="22"/>
      <c r="G1863" s="22">
        <v>593.14913999999999</v>
      </c>
      <c r="H1863" s="22"/>
      <c r="I1863" s="22"/>
      <c r="J1863" s="22">
        <v>3</v>
      </c>
      <c r="K1863" t="s">
        <v>764</v>
      </c>
      <c r="N1863" t="s">
        <v>527</v>
      </c>
    </row>
    <row r="1864" spans="1:14">
      <c r="A1864" t="s">
        <v>3352</v>
      </c>
      <c r="B1864" t="s">
        <v>1449</v>
      </c>
      <c r="C1864" t="s">
        <v>549</v>
      </c>
      <c r="D1864" s="1">
        <v>16430.972094911998</v>
      </c>
      <c r="E1864">
        <v>3.5</v>
      </c>
      <c r="F1864" s="22"/>
      <c r="G1864" s="22"/>
      <c r="H1864" s="22">
        <v>593.14913999999999</v>
      </c>
      <c r="I1864" s="22"/>
      <c r="J1864" s="22">
        <v>3</v>
      </c>
      <c r="K1864" t="s">
        <v>764</v>
      </c>
      <c r="N1864" t="s">
        <v>527</v>
      </c>
    </row>
    <row r="1865" spans="1:14">
      <c r="A1865" t="s">
        <v>3352</v>
      </c>
      <c r="B1865" t="s">
        <v>1450</v>
      </c>
      <c r="C1865" t="s">
        <v>3332</v>
      </c>
      <c r="D1865" s="1">
        <v>1273.6131835368001</v>
      </c>
      <c r="E1865">
        <v>4.5</v>
      </c>
      <c r="F1865" s="22"/>
      <c r="G1865" s="22"/>
      <c r="H1865" s="22"/>
      <c r="I1865" s="22">
        <v>41.623664159999997</v>
      </c>
      <c r="J1865" s="22">
        <v>3</v>
      </c>
      <c r="K1865" t="s">
        <v>764</v>
      </c>
      <c r="N1865" t="s">
        <v>527</v>
      </c>
    </row>
    <row r="1866" spans="1:14">
      <c r="A1866" t="s">
        <v>3352</v>
      </c>
      <c r="B1866" t="s">
        <v>1450</v>
      </c>
      <c r="C1866" t="s">
        <v>542</v>
      </c>
      <c r="D1866" s="1">
        <v>498.75599608800002</v>
      </c>
      <c r="E1866">
        <v>4.5</v>
      </c>
      <c r="F1866" s="22">
        <v>41.623664159999997</v>
      </c>
      <c r="G1866" s="22"/>
      <c r="H1866" s="22"/>
      <c r="I1866" s="22"/>
      <c r="J1866" s="22">
        <v>3</v>
      </c>
      <c r="K1866" t="s">
        <v>764</v>
      </c>
      <c r="L1866" t="s">
        <v>40</v>
      </c>
      <c r="M1866">
        <v>4.5058084708535902E-2</v>
      </c>
      <c r="N1866" t="s">
        <v>527</v>
      </c>
    </row>
    <row r="1867" spans="1:14">
      <c r="A1867" t="s">
        <v>3352</v>
      </c>
      <c r="B1867" t="s">
        <v>1450</v>
      </c>
      <c r="C1867" t="s">
        <v>547</v>
      </c>
      <c r="D1867" s="1">
        <v>967.60629707520002</v>
      </c>
      <c r="E1867">
        <v>4.5</v>
      </c>
      <c r="F1867" s="22"/>
      <c r="G1867" s="22">
        <v>41.623664159999997</v>
      </c>
      <c r="H1867" s="22"/>
      <c r="I1867" s="22"/>
      <c r="J1867" s="22">
        <v>3</v>
      </c>
      <c r="K1867" t="s">
        <v>764</v>
      </c>
      <c r="N1867" t="s">
        <v>527</v>
      </c>
    </row>
    <row r="1868" spans="1:14">
      <c r="A1868" t="s">
        <v>3352</v>
      </c>
      <c r="B1868" t="s">
        <v>1450</v>
      </c>
      <c r="C1868" t="s">
        <v>549</v>
      </c>
      <c r="D1868" s="1">
        <v>1270.8515722512</v>
      </c>
      <c r="E1868">
        <v>4.5</v>
      </c>
      <c r="F1868" s="22"/>
      <c r="G1868" s="22"/>
      <c r="H1868" s="22">
        <v>41.623664159999997</v>
      </c>
      <c r="I1868" s="22"/>
      <c r="J1868" s="22">
        <v>3</v>
      </c>
      <c r="K1868" t="s">
        <v>764</v>
      </c>
      <c r="N1868" t="s">
        <v>527</v>
      </c>
    </row>
    <row r="1869" spans="1:14">
      <c r="A1869" t="s">
        <v>3352</v>
      </c>
      <c r="B1869" t="s">
        <v>1451</v>
      </c>
      <c r="C1869" t="s">
        <v>3332</v>
      </c>
      <c r="D1869" s="1">
        <v>14919.111719471999</v>
      </c>
      <c r="E1869">
        <v>5.5</v>
      </c>
      <c r="F1869" s="22"/>
      <c r="G1869" s="22"/>
      <c r="H1869" s="22"/>
      <c r="I1869" s="22">
        <v>512.68199279999999</v>
      </c>
      <c r="J1869" s="22">
        <v>3</v>
      </c>
      <c r="K1869" t="s">
        <v>764</v>
      </c>
      <c r="N1869" t="s">
        <v>527</v>
      </c>
    </row>
    <row r="1870" spans="1:14">
      <c r="A1870" t="s">
        <v>3352</v>
      </c>
      <c r="B1870" t="s">
        <v>1451</v>
      </c>
      <c r="C1870" t="s">
        <v>542</v>
      </c>
      <c r="D1870" s="1">
        <v>814.67471318399998</v>
      </c>
      <c r="E1870">
        <v>5.5</v>
      </c>
      <c r="F1870" s="22">
        <v>75.162556800000004</v>
      </c>
      <c r="G1870" s="22"/>
      <c r="H1870" s="22"/>
      <c r="I1870" s="22"/>
      <c r="J1870" s="22">
        <v>3</v>
      </c>
      <c r="K1870" t="s">
        <v>764</v>
      </c>
      <c r="L1870" t="s">
        <v>40</v>
      </c>
      <c r="M1870">
        <v>4.5058084708535902E-2</v>
      </c>
      <c r="N1870" t="s">
        <v>527</v>
      </c>
    </row>
    <row r="1871" spans="1:14">
      <c r="A1871" t="s">
        <v>3352</v>
      </c>
      <c r="B1871" t="s">
        <v>1451</v>
      </c>
      <c r="C1871" t="s">
        <v>547</v>
      </c>
      <c r="D1871" s="1">
        <v>10803.64471776</v>
      </c>
      <c r="E1871">
        <v>5.5</v>
      </c>
      <c r="F1871" s="22"/>
      <c r="G1871" s="22">
        <v>512.68199279999999</v>
      </c>
      <c r="H1871" s="22"/>
      <c r="I1871" s="22"/>
      <c r="J1871" s="22">
        <v>3</v>
      </c>
      <c r="K1871" t="s">
        <v>764</v>
      </c>
      <c r="N1871" t="s">
        <v>527</v>
      </c>
    </row>
    <row r="1872" spans="1:14">
      <c r="A1872" t="s">
        <v>3352</v>
      </c>
      <c r="B1872" t="s">
        <v>1451</v>
      </c>
      <c r="C1872" t="s">
        <v>549</v>
      </c>
      <c r="D1872" s="1">
        <v>14881.86890544</v>
      </c>
      <c r="E1872">
        <v>5.5</v>
      </c>
      <c r="F1872" s="22"/>
      <c r="G1872" s="22"/>
      <c r="H1872" s="22">
        <v>512.68199279999999</v>
      </c>
      <c r="I1872" s="22"/>
      <c r="J1872" s="22">
        <v>3</v>
      </c>
      <c r="K1872" t="s">
        <v>764</v>
      </c>
      <c r="N1872" t="s">
        <v>527</v>
      </c>
    </row>
    <row r="1873" spans="1:14">
      <c r="A1873" t="s">
        <v>3352</v>
      </c>
      <c r="B1873" t="s">
        <v>1452</v>
      </c>
      <c r="C1873" t="s">
        <v>3332</v>
      </c>
      <c r="D1873" s="1">
        <v>12055.382253318699</v>
      </c>
      <c r="E1873">
        <v>6.5</v>
      </c>
      <c r="F1873" s="22"/>
      <c r="G1873" s="22"/>
      <c r="H1873" s="22"/>
      <c r="I1873" s="22">
        <v>404.0806968</v>
      </c>
      <c r="J1873" s="22">
        <v>3</v>
      </c>
      <c r="K1873" t="s">
        <v>764</v>
      </c>
      <c r="N1873" t="s">
        <v>527</v>
      </c>
    </row>
    <row r="1874" spans="1:14">
      <c r="A1874" t="s">
        <v>3352</v>
      </c>
      <c r="B1874" t="s">
        <v>1452</v>
      </c>
      <c r="C1874" t="s">
        <v>542</v>
      </c>
      <c r="D1874" s="1">
        <v>12.146895156719999</v>
      </c>
      <c r="E1874">
        <v>6.5</v>
      </c>
      <c r="F1874" s="22">
        <v>3.6434095728</v>
      </c>
      <c r="G1874" s="22"/>
      <c r="H1874" s="22"/>
      <c r="I1874" s="22"/>
      <c r="J1874" s="22">
        <v>3</v>
      </c>
      <c r="K1874" t="s">
        <v>764</v>
      </c>
      <c r="L1874" t="s">
        <v>40</v>
      </c>
      <c r="M1874">
        <v>4.5058084708535902E-2</v>
      </c>
      <c r="N1874" t="s">
        <v>527</v>
      </c>
    </row>
    <row r="1875" spans="1:14">
      <c r="A1875" t="s">
        <v>3352</v>
      </c>
      <c r="B1875" t="s">
        <v>1452</v>
      </c>
      <c r="C1875" t="s">
        <v>547</v>
      </c>
      <c r="D1875" s="1">
        <v>8985.7006366627193</v>
      </c>
      <c r="E1875">
        <v>6.5</v>
      </c>
      <c r="F1875" s="22"/>
      <c r="G1875" s="22">
        <v>404.0806968</v>
      </c>
      <c r="H1875" s="22"/>
      <c r="I1875" s="22"/>
      <c r="J1875" s="22">
        <v>3</v>
      </c>
      <c r="K1875" t="s">
        <v>764</v>
      </c>
      <c r="N1875" t="s">
        <v>527</v>
      </c>
    </row>
    <row r="1876" spans="1:14">
      <c r="A1876" t="s">
        <v>3352</v>
      </c>
      <c r="B1876" t="s">
        <v>1452</v>
      </c>
      <c r="C1876" t="s">
        <v>549</v>
      </c>
      <c r="D1876" s="1">
        <v>12048.232616502701</v>
      </c>
      <c r="E1876">
        <v>6.5</v>
      </c>
      <c r="F1876" s="22"/>
      <c r="G1876" s="22"/>
      <c r="H1876" s="22">
        <v>404.0806968</v>
      </c>
      <c r="I1876" s="22"/>
      <c r="J1876" s="22">
        <v>3</v>
      </c>
      <c r="K1876" t="s">
        <v>764</v>
      </c>
      <c r="N1876" t="s">
        <v>527</v>
      </c>
    </row>
    <row r="1877" spans="1:14">
      <c r="A1877" t="s">
        <v>3352</v>
      </c>
      <c r="B1877" t="s">
        <v>1453</v>
      </c>
      <c r="C1877" t="s">
        <v>3332</v>
      </c>
      <c r="D1877" s="1">
        <v>2771.01917570151</v>
      </c>
      <c r="E1877">
        <v>8.5</v>
      </c>
      <c r="F1877" s="22"/>
      <c r="G1877" s="22"/>
      <c r="H1877" s="22"/>
      <c r="I1877" s="22">
        <v>116.06555328</v>
      </c>
      <c r="J1877" s="22">
        <v>3</v>
      </c>
      <c r="K1877" t="s">
        <v>764</v>
      </c>
      <c r="N1877" t="s">
        <v>527</v>
      </c>
    </row>
    <row r="1878" spans="1:14">
      <c r="A1878" t="s">
        <v>3352</v>
      </c>
      <c r="B1878" t="s">
        <v>1453</v>
      </c>
      <c r="C1878" t="s">
        <v>547</v>
      </c>
      <c r="D1878" s="1">
        <v>2322.1207760951102</v>
      </c>
      <c r="E1878">
        <v>8.5</v>
      </c>
      <c r="F1878" s="22"/>
      <c r="G1878" s="22">
        <v>116.06555328</v>
      </c>
      <c r="H1878" s="22"/>
      <c r="I1878" s="22"/>
      <c r="J1878" s="22">
        <v>3</v>
      </c>
      <c r="K1878" t="s">
        <v>764</v>
      </c>
      <c r="N1878" t="s">
        <v>527</v>
      </c>
    </row>
    <row r="1879" spans="1:14">
      <c r="A1879" t="s">
        <v>3352</v>
      </c>
      <c r="B1879" t="s">
        <v>1453</v>
      </c>
      <c r="C1879" t="s">
        <v>549</v>
      </c>
      <c r="D1879" s="1">
        <v>2761.4224263575102</v>
      </c>
      <c r="E1879">
        <v>8.5</v>
      </c>
      <c r="F1879" s="22"/>
      <c r="G1879" s="22"/>
      <c r="H1879" s="22">
        <v>116.06555328</v>
      </c>
      <c r="I1879" s="22"/>
      <c r="J1879" s="22">
        <v>3</v>
      </c>
      <c r="K1879" t="s">
        <v>764</v>
      </c>
      <c r="N1879" t="s">
        <v>527</v>
      </c>
    </row>
    <row r="1880" spans="1:14">
      <c r="A1880" t="s">
        <v>3352</v>
      </c>
      <c r="B1880" t="s">
        <v>1454</v>
      </c>
      <c r="C1880" t="s">
        <v>3332</v>
      </c>
      <c r="D1880" s="1">
        <v>2136.9760674611998</v>
      </c>
      <c r="E1880">
        <v>9.5</v>
      </c>
      <c r="F1880" s="22"/>
      <c r="G1880" s="22"/>
      <c r="H1880" s="22"/>
      <c r="I1880" s="22">
        <v>92.035321679999996</v>
      </c>
      <c r="J1880" s="22">
        <v>3</v>
      </c>
      <c r="K1880" t="s">
        <v>764</v>
      </c>
      <c r="N1880" t="s">
        <v>527</v>
      </c>
    </row>
    <row r="1881" spans="1:14">
      <c r="A1881" t="s">
        <v>3352</v>
      </c>
      <c r="B1881" t="s">
        <v>1454</v>
      </c>
      <c r="C1881" t="s">
        <v>542</v>
      </c>
      <c r="D1881" s="1">
        <v>117.983096016</v>
      </c>
      <c r="E1881">
        <v>9.5</v>
      </c>
      <c r="F1881" s="22">
        <v>16.489992600000001</v>
      </c>
      <c r="G1881" s="22"/>
      <c r="H1881" s="22"/>
      <c r="I1881" s="22"/>
      <c r="J1881" s="22">
        <v>3</v>
      </c>
      <c r="K1881" t="s">
        <v>764</v>
      </c>
      <c r="L1881" t="s">
        <v>40</v>
      </c>
      <c r="M1881">
        <v>4.5058084708535902E-2</v>
      </c>
      <c r="N1881" t="s">
        <v>527</v>
      </c>
    </row>
    <row r="1882" spans="1:14">
      <c r="A1882" t="s">
        <v>3352</v>
      </c>
      <c r="B1882" t="s">
        <v>1454</v>
      </c>
      <c r="C1882" t="s">
        <v>547</v>
      </c>
      <c r="D1882" s="1">
        <v>2006.2122626664</v>
      </c>
      <c r="E1882">
        <v>9.5</v>
      </c>
      <c r="F1882" s="22"/>
      <c r="G1882" s="22">
        <v>92.035321679999996</v>
      </c>
      <c r="H1882" s="22"/>
      <c r="I1882" s="22"/>
      <c r="J1882" s="22">
        <v>3</v>
      </c>
      <c r="K1882" t="s">
        <v>764</v>
      </c>
      <c r="N1882" t="s">
        <v>527</v>
      </c>
    </row>
    <row r="1883" spans="1:14">
      <c r="A1883" t="s">
        <v>3352</v>
      </c>
      <c r="B1883" t="s">
        <v>1454</v>
      </c>
      <c r="C1883" t="s">
        <v>549</v>
      </c>
      <c r="D1883" s="1">
        <v>2136.9760674611998</v>
      </c>
      <c r="E1883">
        <v>9.5</v>
      </c>
      <c r="F1883" s="22"/>
      <c r="G1883" s="22"/>
      <c r="H1883" s="22">
        <v>92.035321679999996</v>
      </c>
      <c r="I1883" s="22"/>
      <c r="J1883" s="22">
        <v>3</v>
      </c>
      <c r="K1883" t="s">
        <v>764</v>
      </c>
      <c r="N1883" t="s">
        <v>527</v>
      </c>
    </row>
    <row r="1884" spans="1:14">
      <c r="A1884" t="s">
        <v>3352</v>
      </c>
      <c r="B1884" t="s">
        <v>1455</v>
      </c>
      <c r="C1884" t="s">
        <v>3332</v>
      </c>
      <c r="D1884" s="1">
        <v>643.98374775415198</v>
      </c>
      <c r="E1884">
        <v>14.5</v>
      </c>
      <c r="F1884" s="22"/>
      <c r="G1884" s="22"/>
      <c r="H1884" s="22"/>
      <c r="I1884" s="22">
        <v>34.491382752</v>
      </c>
      <c r="J1884" s="22">
        <v>3</v>
      </c>
      <c r="K1884" t="s">
        <v>764</v>
      </c>
      <c r="N1884" t="s">
        <v>527</v>
      </c>
    </row>
    <row r="1885" spans="1:14">
      <c r="A1885" t="s">
        <v>3352</v>
      </c>
      <c r="B1885" t="s">
        <v>1455</v>
      </c>
      <c r="C1885" t="s">
        <v>542</v>
      </c>
      <c r="D1885" s="1">
        <v>2.8748314336799998</v>
      </c>
      <c r="E1885">
        <v>14.5</v>
      </c>
      <c r="F1885" s="22">
        <v>0.47264887680000001</v>
      </c>
      <c r="G1885" s="22"/>
      <c r="H1885" s="22"/>
      <c r="I1885" s="22"/>
      <c r="J1885" s="22">
        <v>3</v>
      </c>
      <c r="K1885" t="s">
        <v>764</v>
      </c>
      <c r="L1885" t="s">
        <v>40</v>
      </c>
      <c r="M1885">
        <v>4.5058084708535902E-2</v>
      </c>
      <c r="N1885" t="s">
        <v>527</v>
      </c>
    </row>
    <row r="1886" spans="1:14">
      <c r="A1886" t="s">
        <v>3352</v>
      </c>
      <c r="B1886" t="s">
        <v>1455</v>
      </c>
      <c r="C1886" t="s">
        <v>547</v>
      </c>
      <c r="D1886" s="1">
        <v>433.73948604045597</v>
      </c>
      <c r="E1886">
        <v>14.5</v>
      </c>
      <c r="F1886" s="22"/>
      <c r="G1886" s="22">
        <v>34.491382752</v>
      </c>
      <c r="H1886" s="22"/>
      <c r="I1886" s="22"/>
      <c r="J1886" s="22">
        <v>3</v>
      </c>
      <c r="K1886" t="s">
        <v>764</v>
      </c>
      <c r="N1886" t="s">
        <v>527</v>
      </c>
    </row>
    <row r="1887" spans="1:14">
      <c r="A1887" t="s">
        <v>3352</v>
      </c>
      <c r="B1887" t="s">
        <v>1455</v>
      </c>
      <c r="C1887" t="s">
        <v>549</v>
      </c>
      <c r="D1887" s="1">
        <v>643.98075251443197</v>
      </c>
      <c r="E1887">
        <v>14.5</v>
      </c>
      <c r="F1887" s="22"/>
      <c r="G1887" s="22"/>
      <c r="H1887" s="22">
        <v>34.491382752</v>
      </c>
      <c r="I1887" s="22"/>
      <c r="J1887" s="22">
        <v>3</v>
      </c>
      <c r="K1887" t="s">
        <v>764</v>
      </c>
      <c r="N1887" t="s">
        <v>527</v>
      </c>
    </row>
    <row r="1888" spans="1:14">
      <c r="A1888" t="s">
        <v>3352</v>
      </c>
      <c r="B1888" t="s">
        <v>1456</v>
      </c>
      <c r="C1888" t="s">
        <v>3332</v>
      </c>
      <c r="D1888" s="1">
        <v>6025.3237049952004</v>
      </c>
      <c r="E1888">
        <v>16</v>
      </c>
      <c r="F1888" s="22"/>
      <c r="G1888" s="22"/>
      <c r="H1888" s="22"/>
      <c r="I1888" s="22">
        <v>253.64288232000001</v>
      </c>
      <c r="J1888" s="22">
        <v>3</v>
      </c>
      <c r="K1888" t="s">
        <v>764</v>
      </c>
      <c r="N1888" t="s">
        <v>527</v>
      </c>
    </row>
    <row r="1889" spans="1:14">
      <c r="A1889" t="s">
        <v>3352</v>
      </c>
      <c r="B1889" t="s">
        <v>1456</v>
      </c>
      <c r="C1889" t="s">
        <v>542</v>
      </c>
      <c r="D1889" s="1">
        <v>62.235690127200002</v>
      </c>
      <c r="E1889">
        <v>16</v>
      </c>
      <c r="F1889" s="22">
        <v>6.7518678960000003</v>
      </c>
      <c r="G1889" s="22"/>
      <c r="H1889" s="22"/>
      <c r="I1889" s="22"/>
      <c r="J1889" s="22">
        <v>3</v>
      </c>
      <c r="K1889" t="s">
        <v>764</v>
      </c>
      <c r="L1889" t="s">
        <v>40</v>
      </c>
      <c r="M1889">
        <v>4.5058084708535902E-2</v>
      </c>
      <c r="N1889" t="s">
        <v>527</v>
      </c>
    </row>
    <row r="1890" spans="1:14">
      <c r="A1890" t="s">
        <v>3352</v>
      </c>
      <c r="B1890" t="s">
        <v>1456</v>
      </c>
      <c r="C1890" t="s">
        <v>547</v>
      </c>
      <c r="D1890" s="1">
        <v>4769.9001171815999</v>
      </c>
      <c r="E1890">
        <v>16</v>
      </c>
      <c r="F1890" s="22"/>
      <c r="G1890" s="22">
        <v>253.64288232000001</v>
      </c>
      <c r="H1890" s="22"/>
      <c r="I1890" s="22"/>
      <c r="J1890" s="22">
        <v>3</v>
      </c>
      <c r="K1890" t="s">
        <v>764</v>
      </c>
      <c r="N1890" t="s">
        <v>527</v>
      </c>
    </row>
    <row r="1891" spans="1:14">
      <c r="A1891" t="s">
        <v>3352</v>
      </c>
      <c r="B1891" t="s">
        <v>1456</v>
      </c>
      <c r="C1891" t="s">
        <v>549</v>
      </c>
      <c r="D1891" s="1">
        <v>6023.6062347695997</v>
      </c>
      <c r="E1891">
        <v>16</v>
      </c>
      <c r="F1891" s="22"/>
      <c r="G1891" s="22"/>
      <c r="H1891" s="22">
        <v>253.64288232000001</v>
      </c>
      <c r="I1891" s="22"/>
      <c r="J1891" s="22">
        <v>3</v>
      </c>
      <c r="K1891" t="s">
        <v>764</v>
      </c>
      <c r="N1891" t="s">
        <v>527</v>
      </c>
    </row>
    <row r="1892" spans="1:14">
      <c r="A1892" t="s">
        <v>3352</v>
      </c>
      <c r="B1892" t="s">
        <v>1432</v>
      </c>
      <c r="C1892" t="s">
        <v>3332</v>
      </c>
      <c r="D1892" s="1">
        <v>609.23059541424004</v>
      </c>
      <c r="E1892">
        <v>4.5</v>
      </c>
      <c r="F1892" s="22"/>
      <c r="G1892" s="22"/>
      <c r="H1892" s="22"/>
      <c r="I1892" s="22">
        <v>25.777031183999998</v>
      </c>
      <c r="J1892" s="22">
        <v>3</v>
      </c>
      <c r="K1892" t="s">
        <v>761</v>
      </c>
      <c r="N1892" t="s">
        <v>2817</v>
      </c>
    </row>
    <row r="1893" spans="1:14">
      <c r="A1893" t="s">
        <v>3352</v>
      </c>
      <c r="B1893" t="s">
        <v>1432</v>
      </c>
      <c r="C1893" t="s">
        <v>547</v>
      </c>
      <c r="D1893" s="1">
        <v>566.062001592</v>
      </c>
      <c r="E1893">
        <v>4.5</v>
      </c>
      <c r="F1893" s="22"/>
      <c r="G1893" s="22">
        <v>25.777031183999998</v>
      </c>
      <c r="H1893" s="22"/>
      <c r="I1893" s="22"/>
      <c r="J1893" s="22">
        <v>3</v>
      </c>
      <c r="K1893" t="s">
        <v>761</v>
      </c>
      <c r="N1893" t="s">
        <v>2817</v>
      </c>
    </row>
    <row r="1894" spans="1:14">
      <c r="A1894" t="s">
        <v>3352</v>
      </c>
      <c r="B1894" t="s">
        <v>1432</v>
      </c>
      <c r="C1894" t="s">
        <v>549</v>
      </c>
      <c r="D1894" s="1">
        <v>609.12396489527998</v>
      </c>
      <c r="E1894">
        <v>4.5</v>
      </c>
      <c r="F1894" s="22"/>
      <c r="G1894" s="22"/>
      <c r="H1894" s="22">
        <v>25.777031183999998</v>
      </c>
      <c r="I1894" s="22"/>
      <c r="J1894" s="22">
        <v>3</v>
      </c>
      <c r="K1894" t="s">
        <v>761</v>
      </c>
      <c r="N1894" t="s">
        <v>2817</v>
      </c>
    </row>
    <row r="1895" spans="1:14">
      <c r="A1895" t="s">
        <v>3352</v>
      </c>
      <c r="B1895" t="s">
        <v>1381</v>
      </c>
      <c r="C1895" t="s">
        <v>3332</v>
      </c>
      <c r="D1895" s="1">
        <v>1132.2778674292799</v>
      </c>
      <c r="E1895">
        <v>16</v>
      </c>
      <c r="F1895" s="22"/>
      <c r="G1895" s="22"/>
      <c r="H1895" s="22"/>
      <c r="I1895" s="22">
        <v>46.367500800000002</v>
      </c>
      <c r="J1895" s="22">
        <v>3</v>
      </c>
      <c r="K1895" t="s">
        <v>754</v>
      </c>
      <c r="N1895" t="s">
        <v>2820</v>
      </c>
    </row>
    <row r="1896" spans="1:14">
      <c r="A1896" t="s">
        <v>3352</v>
      </c>
      <c r="B1896" t="s">
        <v>1381</v>
      </c>
      <c r="C1896" t="s">
        <v>547</v>
      </c>
      <c r="D1896" s="1">
        <v>1095.7065891456</v>
      </c>
      <c r="E1896">
        <v>16</v>
      </c>
      <c r="F1896" s="22"/>
      <c r="G1896" s="22">
        <v>46.367500800000002</v>
      </c>
      <c r="H1896" s="22"/>
      <c r="I1896" s="22"/>
      <c r="J1896" s="22">
        <v>3</v>
      </c>
      <c r="K1896" t="s">
        <v>754</v>
      </c>
      <c r="N1896" t="s">
        <v>2820</v>
      </c>
    </row>
    <row r="1897" spans="1:14">
      <c r="A1897" t="s">
        <v>3352</v>
      </c>
      <c r="B1897" t="s">
        <v>1381</v>
      </c>
      <c r="C1897" t="s">
        <v>549</v>
      </c>
      <c r="D1897" s="1">
        <v>1132.2778674292799</v>
      </c>
      <c r="E1897">
        <v>16</v>
      </c>
      <c r="F1897" s="22"/>
      <c r="G1897" s="22"/>
      <c r="H1897" s="22">
        <v>46.367500800000002</v>
      </c>
      <c r="I1897" s="22"/>
      <c r="J1897" s="22">
        <v>3</v>
      </c>
      <c r="K1897" t="s">
        <v>754</v>
      </c>
      <c r="N1897" t="s">
        <v>2820</v>
      </c>
    </row>
    <row r="1898" spans="1:14">
      <c r="A1898" t="s">
        <v>3352</v>
      </c>
      <c r="B1898" t="s">
        <v>1380</v>
      </c>
      <c r="C1898" t="s">
        <v>3332</v>
      </c>
      <c r="D1898" s="1">
        <v>828.32519328384001</v>
      </c>
      <c r="E1898">
        <v>16</v>
      </c>
      <c r="F1898" s="22"/>
      <c r="G1898" s="22"/>
      <c r="H1898" s="22"/>
      <c r="I1898" s="22">
        <v>33.089611392000002</v>
      </c>
      <c r="J1898" s="22">
        <v>3</v>
      </c>
      <c r="K1898" t="s">
        <v>750</v>
      </c>
      <c r="N1898" t="s">
        <v>2821</v>
      </c>
    </row>
    <row r="1899" spans="1:14">
      <c r="A1899" t="s">
        <v>3352</v>
      </c>
      <c r="B1899" t="s">
        <v>1380</v>
      </c>
      <c r="C1899" t="s">
        <v>547</v>
      </c>
      <c r="D1899" s="1">
        <v>737.77250232215999</v>
      </c>
      <c r="E1899">
        <v>16</v>
      </c>
      <c r="F1899" s="22"/>
      <c r="G1899" s="22">
        <v>33.089611392000002</v>
      </c>
      <c r="H1899" s="22"/>
      <c r="I1899" s="22"/>
      <c r="J1899" s="22">
        <v>3</v>
      </c>
      <c r="K1899" t="s">
        <v>750</v>
      </c>
      <c r="N1899" t="s">
        <v>2821</v>
      </c>
    </row>
    <row r="1900" spans="1:14">
      <c r="A1900" t="s">
        <v>3352</v>
      </c>
      <c r="B1900" t="s">
        <v>1380</v>
      </c>
      <c r="C1900" t="s">
        <v>549</v>
      </c>
      <c r="D1900" s="1">
        <v>828.04004645496002</v>
      </c>
      <c r="E1900">
        <v>16</v>
      </c>
      <c r="F1900" s="22"/>
      <c r="G1900" s="22"/>
      <c r="H1900" s="22">
        <v>33.089611392000002</v>
      </c>
      <c r="I1900" s="22"/>
      <c r="J1900" s="22">
        <v>3</v>
      </c>
      <c r="K1900" t="s">
        <v>750</v>
      </c>
      <c r="N1900" t="s">
        <v>2821</v>
      </c>
    </row>
    <row r="1901" spans="1:14">
      <c r="A1901" t="s">
        <v>3352</v>
      </c>
      <c r="B1901" t="s">
        <v>1097</v>
      </c>
      <c r="C1901" t="s">
        <v>3332</v>
      </c>
      <c r="D1901" s="1">
        <v>786.43075438896005</v>
      </c>
      <c r="E1901">
        <v>16</v>
      </c>
      <c r="F1901" s="22"/>
      <c r="G1901" s="22"/>
      <c r="H1901" s="22"/>
      <c r="I1901" s="22">
        <v>32.176067328000002</v>
      </c>
      <c r="J1901" s="22">
        <v>3</v>
      </c>
      <c r="K1901" t="s">
        <v>677</v>
      </c>
      <c r="N1901" t="s">
        <v>2758</v>
      </c>
    </row>
    <row r="1902" spans="1:14">
      <c r="A1902" t="s">
        <v>3352</v>
      </c>
      <c r="B1902" t="s">
        <v>1097</v>
      </c>
      <c r="C1902" t="s">
        <v>547</v>
      </c>
      <c r="D1902" s="1">
        <v>733.25626053120004</v>
      </c>
      <c r="E1902">
        <v>16</v>
      </c>
      <c r="F1902" s="22"/>
      <c r="G1902" s="22">
        <v>32.176067328000002</v>
      </c>
      <c r="H1902" s="22"/>
      <c r="I1902" s="22"/>
      <c r="J1902" s="22">
        <v>3</v>
      </c>
      <c r="K1902" t="s">
        <v>677</v>
      </c>
      <c r="N1902" t="s">
        <v>2758</v>
      </c>
    </row>
    <row r="1903" spans="1:14">
      <c r="A1903" t="s">
        <v>3352</v>
      </c>
      <c r="B1903" t="s">
        <v>1097</v>
      </c>
      <c r="C1903" t="s">
        <v>549</v>
      </c>
      <c r="D1903" s="1">
        <v>786.21629520240003</v>
      </c>
      <c r="E1903">
        <v>16</v>
      </c>
      <c r="F1903" s="22"/>
      <c r="G1903" s="22"/>
      <c r="H1903" s="22">
        <v>32.176067328000002</v>
      </c>
      <c r="I1903" s="22"/>
      <c r="J1903" s="22">
        <v>3</v>
      </c>
      <c r="K1903" t="s">
        <v>677</v>
      </c>
      <c r="N1903" t="s">
        <v>2758</v>
      </c>
    </row>
    <row r="1904" spans="1:14">
      <c r="A1904" t="s">
        <v>3352</v>
      </c>
      <c r="B1904" t="s">
        <v>1057</v>
      </c>
      <c r="C1904" t="s">
        <v>3332</v>
      </c>
      <c r="D1904" s="1">
        <v>2328.1082744361001</v>
      </c>
      <c r="E1904">
        <v>5.5</v>
      </c>
      <c r="F1904" s="22"/>
      <c r="G1904" s="22"/>
      <c r="H1904" s="22"/>
      <c r="I1904" s="22">
        <v>184.70566439999999</v>
      </c>
      <c r="J1904" s="22">
        <v>3</v>
      </c>
      <c r="K1904" t="s">
        <v>678</v>
      </c>
      <c r="N1904" t="s">
        <v>2759</v>
      </c>
    </row>
    <row r="1905" spans="1:14">
      <c r="A1905" t="s">
        <v>3352</v>
      </c>
      <c r="B1905" t="s">
        <v>1057</v>
      </c>
      <c r="C1905" t="s">
        <v>547</v>
      </c>
      <c r="D1905" s="1">
        <v>1.7258572024008001</v>
      </c>
      <c r="E1905">
        <v>5.5</v>
      </c>
      <c r="F1905" s="22"/>
      <c r="G1905" s="22">
        <v>8.7461007359999995E-2</v>
      </c>
      <c r="H1905" s="22"/>
      <c r="I1905" s="22"/>
      <c r="J1905" s="22">
        <v>3</v>
      </c>
      <c r="K1905" t="s">
        <v>678</v>
      </c>
      <c r="N1905" t="s">
        <v>2759</v>
      </c>
    </row>
    <row r="1906" spans="1:14">
      <c r="A1906" t="s">
        <v>3352</v>
      </c>
      <c r="B1906" t="s">
        <v>1057</v>
      </c>
      <c r="C1906" t="s">
        <v>549</v>
      </c>
      <c r="D1906" s="1">
        <v>2274.5276158760998</v>
      </c>
      <c r="E1906">
        <v>5.5</v>
      </c>
      <c r="F1906" s="22"/>
      <c r="G1906" s="22"/>
      <c r="H1906" s="22">
        <v>184.70566439999999</v>
      </c>
      <c r="I1906" s="22"/>
      <c r="J1906" s="22">
        <v>3</v>
      </c>
      <c r="K1906" t="s">
        <v>678</v>
      </c>
      <c r="N1906" t="s">
        <v>2759</v>
      </c>
    </row>
    <row r="1907" spans="1:14">
      <c r="A1907" t="s">
        <v>3352</v>
      </c>
      <c r="B1907" t="s">
        <v>1062</v>
      </c>
      <c r="C1907" t="s">
        <v>3332</v>
      </c>
      <c r="D1907" s="1">
        <v>2295.7608416399999</v>
      </c>
      <c r="E1907">
        <v>6.5</v>
      </c>
      <c r="F1907" s="22"/>
      <c r="G1907" s="22"/>
      <c r="H1907" s="22"/>
      <c r="I1907" s="22">
        <v>201.91332911999999</v>
      </c>
      <c r="J1907" s="22">
        <v>3</v>
      </c>
      <c r="K1907" t="s">
        <v>678</v>
      </c>
      <c r="N1907" t="s">
        <v>2759</v>
      </c>
    </row>
    <row r="1908" spans="1:14">
      <c r="A1908" t="s">
        <v>3352</v>
      </c>
      <c r="B1908" t="s">
        <v>1062</v>
      </c>
      <c r="C1908" t="s">
        <v>549</v>
      </c>
      <c r="D1908" s="1">
        <v>2146.69194156</v>
      </c>
      <c r="E1908">
        <v>6.5</v>
      </c>
      <c r="F1908" s="22"/>
      <c r="G1908" s="22"/>
      <c r="H1908" s="22">
        <v>201.91332911999999</v>
      </c>
      <c r="I1908" s="22"/>
      <c r="J1908" s="22">
        <v>3</v>
      </c>
      <c r="K1908" t="s">
        <v>678</v>
      </c>
      <c r="N1908" t="s">
        <v>2759</v>
      </c>
    </row>
    <row r="1909" spans="1:14">
      <c r="A1909" t="s">
        <v>3352</v>
      </c>
      <c r="B1909" t="s">
        <v>1069</v>
      </c>
      <c r="C1909" t="s">
        <v>3332</v>
      </c>
      <c r="D1909" s="1">
        <v>628.02149652792002</v>
      </c>
      <c r="E1909">
        <v>7.5</v>
      </c>
      <c r="F1909" s="22"/>
      <c r="G1909" s="22"/>
      <c r="H1909" s="22"/>
      <c r="I1909" s="22">
        <v>91.306891919999998</v>
      </c>
      <c r="J1909" s="22">
        <v>3</v>
      </c>
      <c r="K1909" t="s">
        <v>678</v>
      </c>
      <c r="N1909" t="s">
        <v>2759</v>
      </c>
    </row>
    <row r="1910" spans="1:14">
      <c r="A1910" t="s">
        <v>3352</v>
      </c>
      <c r="B1910" t="s">
        <v>1069</v>
      </c>
      <c r="C1910" t="s">
        <v>547</v>
      </c>
      <c r="D1910" s="1">
        <v>4.60248535752</v>
      </c>
      <c r="E1910">
        <v>7.5</v>
      </c>
      <c r="F1910" s="22"/>
      <c r="G1910" s="22">
        <v>0.35403736128000002</v>
      </c>
      <c r="H1910" s="22"/>
      <c r="I1910" s="22"/>
      <c r="J1910" s="22">
        <v>3</v>
      </c>
      <c r="K1910" t="s">
        <v>678</v>
      </c>
      <c r="N1910" t="s">
        <v>2759</v>
      </c>
    </row>
    <row r="1911" spans="1:14">
      <c r="A1911" t="s">
        <v>3352</v>
      </c>
      <c r="B1911" t="s">
        <v>1069</v>
      </c>
      <c r="C1911" t="s">
        <v>549</v>
      </c>
      <c r="D1911" s="1">
        <v>545.14859436792005</v>
      </c>
      <c r="E1911">
        <v>7.5</v>
      </c>
      <c r="F1911" s="22"/>
      <c r="G1911" s="22"/>
      <c r="H1911" s="22">
        <v>91.306891919999998</v>
      </c>
      <c r="I1911" s="22"/>
      <c r="J1911" s="22">
        <v>3</v>
      </c>
      <c r="K1911" t="s">
        <v>678</v>
      </c>
      <c r="N1911" t="s">
        <v>2759</v>
      </c>
    </row>
    <row r="1912" spans="1:14">
      <c r="A1912" t="s">
        <v>3352</v>
      </c>
      <c r="B1912" t="s">
        <v>1086</v>
      </c>
      <c r="C1912" t="s">
        <v>3332</v>
      </c>
      <c r="D1912" s="1">
        <v>770.62612549439996</v>
      </c>
      <c r="E1912">
        <v>14.5</v>
      </c>
      <c r="F1912" s="22"/>
      <c r="G1912" s="22"/>
      <c r="H1912" s="22"/>
      <c r="I1912" s="22">
        <v>75.838272239999995</v>
      </c>
      <c r="J1912" s="22">
        <v>3</v>
      </c>
      <c r="K1912" t="s">
        <v>678</v>
      </c>
      <c r="N1912" t="s">
        <v>2759</v>
      </c>
    </row>
    <row r="1913" spans="1:14">
      <c r="A1913" t="s">
        <v>3352</v>
      </c>
      <c r="B1913" t="s">
        <v>1086</v>
      </c>
      <c r="C1913" t="s">
        <v>549</v>
      </c>
      <c r="D1913" s="1">
        <v>742.42474427039997</v>
      </c>
      <c r="E1913">
        <v>14.5</v>
      </c>
      <c r="F1913" s="22"/>
      <c r="G1913" s="22"/>
      <c r="H1913" s="22">
        <v>75.838272239999995</v>
      </c>
      <c r="I1913" s="22"/>
      <c r="J1913" s="22">
        <v>3</v>
      </c>
      <c r="K1913" t="s">
        <v>678</v>
      </c>
      <c r="N1913" t="s">
        <v>2759</v>
      </c>
    </row>
    <row r="1914" spans="1:14">
      <c r="A1914" t="s">
        <v>3352</v>
      </c>
      <c r="B1914" t="s">
        <v>1098</v>
      </c>
      <c r="C1914" t="s">
        <v>3332</v>
      </c>
      <c r="D1914" s="1">
        <v>8688.3061097711998</v>
      </c>
      <c r="E1914">
        <v>16</v>
      </c>
      <c r="F1914" s="22"/>
      <c r="G1914" s="22"/>
      <c r="H1914" s="22"/>
      <c r="I1914" s="22">
        <v>684.12938399999996</v>
      </c>
      <c r="J1914" s="22">
        <v>3</v>
      </c>
      <c r="K1914" t="s">
        <v>678</v>
      </c>
      <c r="N1914" t="s">
        <v>2759</v>
      </c>
    </row>
    <row r="1915" spans="1:14">
      <c r="A1915" t="s">
        <v>3352</v>
      </c>
      <c r="B1915" t="s">
        <v>1098</v>
      </c>
      <c r="C1915" t="s">
        <v>547</v>
      </c>
      <c r="D1915" s="1">
        <v>21.819125491200001</v>
      </c>
      <c r="E1915">
        <v>16</v>
      </c>
      <c r="F1915" s="22"/>
      <c r="G1915" s="22">
        <v>7.9673380319999998</v>
      </c>
      <c r="H1915" s="22"/>
      <c r="I1915" s="22"/>
      <c r="J1915" s="22">
        <v>3</v>
      </c>
      <c r="K1915" t="s">
        <v>678</v>
      </c>
      <c r="N1915" t="s">
        <v>2759</v>
      </c>
    </row>
    <row r="1916" spans="1:14">
      <c r="A1916" t="s">
        <v>3352</v>
      </c>
      <c r="B1916" t="s">
        <v>1098</v>
      </c>
      <c r="C1916" t="s">
        <v>549</v>
      </c>
      <c r="D1916" s="1">
        <v>8038.8777449711997</v>
      </c>
      <c r="E1916">
        <v>16</v>
      </c>
      <c r="F1916" s="22"/>
      <c r="G1916" s="22"/>
      <c r="H1916" s="22">
        <v>684.12938399999996</v>
      </c>
      <c r="I1916" s="22"/>
      <c r="J1916" s="22">
        <v>3</v>
      </c>
      <c r="K1916" t="s">
        <v>678</v>
      </c>
      <c r="N1916" t="s">
        <v>2759</v>
      </c>
    </row>
    <row r="1917" spans="1:14">
      <c r="A1917" t="s">
        <v>2751</v>
      </c>
      <c r="B1917" t="s">
        <v>1051</v>
      </c>
      <c r="C1917" t="s">
        <v>3332</v>
      </c>
      <c r="D1917" s="1">
        <v>1678.8517451908299</v>
      </c>
      <c r="E1917">
        <v>5.5</v>
      </c>
      <c r="F1917" s="22"/>
      <c r="G1917" s="22"/>
      <c r="H1917" s="22"/>
      <c r="I1917" s="22">
        <v>115.27898328000001</v>
      </c>
      <c r="J1917" s="22">
        <v>3</v>
      </c>
      <c r="K1917" t="s">
        <v>657</v>
      </c>
      <c r="N1917" t="s">
        <v>2751</v>
      </c>
    </row>
    <row r="1918" spans="1:14">
      <c r="A1918" t="s">
        <v>2751</v>
      </c>
      <c r="B1918" t="s">
        <v>1051</v>
      </c>
      <c r="C1918" t="s">
        <v>542</v>
      </c>
      <c r="D1918" s="1">
        <v>24.426180289632001</v>
      </c>
      <c r="E1918">
        <v>5.5</v>
      </c>
      <c r="F1918" s="22">
        <v>3.7757997599999999</v>
      </c>
      <c r="G1918" s="22"/>
      <c r="H1918" s="22"/>
      <c r="I1918" s="22"/>
      <c r="J1918" s="22">
        <v>3</v>
      </c>
      <c r="K1918" t="s">
        <v>657</v>
      </c>
      <c r="M1918">
        <v>0</v>
      </c>
      <c r="N1918" t="s">
        <v>2751</v>
      </c>
    </row>
    <row r="1919" spans="1:14">
      <c r="A1919" t="s">
        <v>2751</v>
      </c>
      <c r="B1919" t="s">
        <v>1051</v>
      </c>
      <c r="C1919" t="s">
        <v>547</v>
      </c>
      <c r="D1919" s="1">
        <v>80.630659462032</v>
      </c>
      <c r="E1919">
        <v>5.5</v>
      </c>
      <c r="F1919" s="22"/>
      <c r="G1919" s="22">
        <v>3.7757997599999999</v>
      </c>
      <c r="H1919" s="22"/>
      <c r="I1919" s="22"/>
      <c r="J1919" s="22">
        <v>3</v>
      </c>
      <c r="K1919" t="s">
        <v>657</v>
      </c>
      <c r="N1919" t="s">
        <v>2751</v>
      </c>
    </row>
    <row r="1920" spans="1:14">
      <c r="A1920" t="s">
        <v>2751</v>
      </c>
      <c r="B1920" t="s">
        <v>1051</v>
      </c>
      <c r="C1920" t="s">
        <v>549</v>
      </c>
      <c r="D1920" s="1">
        <v>1626.99034967083</v>
      </c>
      <c r="E1920">
        <v>5.5</v>
      </c>
      <c r="F1920" s="22"/>
      <c r="G1920" s="22"/>
      <c r="H1920" s="22">
        <v>115.27898328000001</v>
      </c>
      <c r="I1920" s="22"/>
      <c r="J1920" s="22">
        <v>3</v>
      </c>
      <c r="K1920" t="s">
        <v>657</v>
      </c>
      <c r="N1920" t="s">
        <v>2751</v>
      </c>
    </row>
    <row r="1921" spans="1:14">
      <c r="A1921" t="s">
        <v>2751</v>
      </c>
      <c r="B1921" t="s">
        <v>1065</v>
      </c>
      <c r="C1921" t="s">
        <v>3332</v>
      </c>
      <c r="D1921" s="1">
        <v>656.59192592088004</v>
      </c>
      <c r="E1921">
        <v>7.5</v>
      </c>
      <c r="F1921" s="22"/>
      <c r="G1921" s="22"/>
      <c r="H1921" s="22"/>
      <c r="I1921" s="22">
        <v>48.836181359999998</v>
      </c>
      <c r="J1921" s="22">
        <v>3</v>
      </c>
      <c r="K1921" t="s">
        <v>657</v>
      </c>
      <c r="N1921" t="s">
        <v>2751</v>
      </c>
    </row>
    <row r="1922" spans="1:14">
      <c r="A1922" t="s">
        <v>2751</v>
      </c>
      <c r="B1922" t="s">
        <v>1065</v>
      </c>
      <c r="C1922" t="s">
        <v>542</v>
      </c>
      <c r="D1922" s="1">
        <v>17.161526690399999</v>
      </c>
      <c r="E1922">
        <v>7.5</v>
      </c>
      <c r="F1922" s="22">
        <v>2.4243470255999999</v>
      </c>
      <c r="G1922" s="22"/>
      <c r="H1922" s="22"/>
      <c r="I1922" s="22"/>
      <c r="J1922" s="22">
        <v>3</v>
      </c>
      <c r="K1922" t="s">
        <v>657</v>
      </c>
      <c r="M1922">
        <v>0</v>
      </c>
      <c r="N1922" t="s">
        <v>2751</v>
      </c>
    </row>
    <row r="1923" spans="1:14">
      <c r="A1923" t="s">
        <v>2751</v>
      </c>
      <c r="B1923" t="s">
        <v>1065</v>
      </c>
      <c r="C1923" t="s">
        <v>547</v>
      </c>
      <c r="D1923" s="1">
        <v>537.68150626488</v>
      </c>
      <c r="E1923">
        <v>7.5</v>
      </c>
      <c r="F1923" s="22"/>
      <c r="G1923" s="22">
        <v>48.836181359999998</v>
      </c>
      <c r="H1923" s="22"/>
      <c r="I1923" s="22"/>
      <c r="J1923" s="22">
        <v>3</v>
      </c>
      <c r="K1923" t="s">
        <v>657</v>
      </c>
      <c r="N1923" t="s">
        <v>2751</v>
      </c>
    </row>
    <row r="1924" spans="1:14">
      <c r="A1924" t="s">
        <v>2751</v>
      </c>
      <c r="B1924" t="s">
        <v>1065</v>
      </c>
      <c r="C1924" t="s">
        <v>549</v>
      </c>
      <c r="D1924" s="1">
        <v>655.97550561288006</v>
      </c>
      <c r="E1924">
        <v>7.5</v>
      </c>
      <c r="F1924" s="22"/>
      <c r="G1924" s="22"/>
      <c r="H1924" s="22">
        <v>48.836181359999998</v>
      </c>
      <c r="I1924" s="22"/>
      <c r="J1924" s="22">
        <v>3</v>
      </c>
      <c r="K1924" t="s">
        <v>657</v>
      </c>
      <c r="N1924" t="s">
        <v>2751</v>
      </c>
    </row>
    <row r="1925" spans="1:14">
      <c r="A1925" t="s">
        <v>2751</v>
      </c>
      <c r="B1925" t="s">
        <v>1071</v>
      </c>
      <c r="C1925" t="s">
        <v>3332</v>
      </c>
      <c r="D1925" s="1">
        <v>592.46022238855198</v>
      </c>
      <c r="E1925">
        <v>8.5</v>
      </c>
      <c r="F1925" s="22"/>
      <c r="G1925" s="22"/>
      <c r="H1925" s="22"/>
      <c r="I1925" s="22">
        <v>45.721740959999998</v>
      </c>
      <c r="J1925" s="22">
        <v>3</v>
      </c>
      <c r="K1925" t="s">
        <v>657</v>
      </c>
      <c r="N1925" t="s">
        <v>2751</v>
      </c>
    </row>
    <row r="1926" spans="1:14">
      <c r="A1926" t="s">
        <v>2751</v>
      </c>
      <c r="B1926" t="s">
        <v>1071</v>
      </c>
      <c r="C1926" t="s">
        <v>547</v>
      </c>
      <c r="D1926" s="1">
        <v>573.49077026167197</v>
      </c>
      <c r="E1926">
        <v>8.5</v>
      </c>
      <c r="F1926" s="22"/>
      <c r="G1926" s="22">
        <v>45.721740959999998</v>
      </c>
      <c r="H1926" s="22"/>
      <c r="I1926" s="22"/>
      <c r="J1926" s="22">
        <v>3</v>
      </c>
      <c r="K1926" t="s">
        <v>657</v>
      </c>
      <c r="N1926" t="s">
        <v>2751</v>
      </c>
    </row>
    <row r="1927" spans="1:14">
      <c r="A1927" t="s">
        <v>2751</v>
      </c>
      <c r="B1927" t="s">
        <v>1071</v>
      </c>
      <c r="C1927" t="s">
        <v>549</v>
      </c>
      <c r="D1927" s="1">
        <v>592.46022238855198</v>
      </c>
      <c r="E1927">
        <v>8.5</v>
      </c>
      <c r="F1927" s="22"/>
      <c r="G1927" s="22"/>
      <c r="H1927" s="22">
        <v>45.721740959999998</v>
      </c>
      <c r="I1927" s="22"/>
      <c r="J1927" s="22">
        <v>3</v>
      </c>
      <c r="K1927" t="s">
        <v>657</v>
      </c>
      <c r="N1927" t="s">
        <v>2751</v>
      </c>
    </row>
    <row r="1928" spans="1:14">
      <c r="A1928" t="s">
        <v>2751</v>
      </c>
      <c r="B1928" t="s">
        <v>1075</v>
      </c>
      <c r="C1928" t="s">
        <v>3332</v>
      </c>
      <c r="D1928" s="1">
        <v>1563.0898385496</v>
      </c>
      <c r="E1928">
        <v>9.5</v>
      </c>
      <c r="F1928" s="22"/>
      <c r="G1928" s="22"/>
      <c r="H1928" s="22"/>
      <c r="I1928" s="22">
        <v>78.604662480000002</v>
      </c>
      <c r="J1928" s="22">
        <v>3</v>
      </c>
      <c r="K1928" t="s">
        <v>657</v>
      </c>
      <c r="N1928" t="s">
        <v>2751</v>
      </c>
    </row>
    <row r="1929" spans="1:14">
      <c r="A1929" t="s">
        <v>2751</v>
      </c>
      <c r="B1929" t="s">
        <v>1075</v>
      </c>
      <c r="C1929" t="s">
        <v>547</v>
      </c>
      <c r="D1929" s="1">
        <v>1058.0079469656</v>
      </c>
      <c r="E1929">
        <v>9.5</v>
      </c>
      <c r="F1929" s="22"/>
      <c r="G1929" s="22">
        <v>78.604662480000002</v>
      </c>
      <c r="H1929" s="22"/>
      <c r="I1929" s="22"/>
      <c r="J1929" s="22">
        <v>3</v>
      </c>
      <c r="K1929" t="s">
        <v>657</v>
      </c>
      <c r="N1929" t="s">
        <v>2751</v>
      </c>
    </row>
    <row r="1930" spans="1:14">
      <c r="A1930" t="s">
        <v>2751</v>
      </c>
      <c r="B1930" t="s">
        <v>1075</v>
      </c>
      <c r="C1930" t="s">
        <v>549</v>
      </c>
      <c r="D1930" s="1">
        <v>1562.709443124</v>
      </c>
      <c r="E1930">
        <v>9.5</v>
      </c>
      <c r="F1930" s="22"/>
      <c r="G1930" s="22"/>
      <c r="H1930" s="22">
        <v>78.604662480000002</v>
      </c>
      <c r="I1930" s="22"/>
      <c r="J1930" s="22">
        <v>3</v>
      </c>
      <c r="K1930" t="s">
        <v>657</v>
      </c>
      <c r="N1930" t="s">
        <v>2751</v>
      </c>
    </row>
    <row r="1931" spans="1:14">
      <c r="A1931" t="s">
        <v>2751</v>
      </c>
      <c r="B1931" t="s">
        <v>1089</v>
      </c>
      <c r="C1931" t="s">
        <v>3332</v>
      </c>
      <c r="D1931" s="1">
        <v>1177.86608207226</v>
      </c>
      <c r="E1931">
        <v>16</v>
      </c>
      <c r="F1931" s="22"/>
      <c r="G1931" s="22"/>
      <c r="H1931" s="22"/>
      <c r="I1931" s="22">
        <v>57.153965999999997</v>
      </c>
      <c r="J1931" s="22">
        <v>3</v>
      </c>
      <c r="K1931" t="s">
        <v>657</v>
      </c>
      <c r="N1931" t="s">
        <v>2751</v>
      </c>
    </row>
    <row r="1932" spans="1:14">
      <c r="A1932" t="s">
        <v>2751</v>
      </c>
      <c r="B1932" t="s">
        <v>1089</v>
      </c>
      <c r="C1932" t="s">
        <v>542</v>
      </c>
      <c r="D1932" s="1">
        <v>3.4869181271999998E-10</v>
      </c>
      <c r="E1932">
        <v>16</v>
      </c>
      <c r="F1932" s="22">
        <v>3.4869181271999998E-10</v>
      </c>
      <c r="G1932" s="22"/>
      <c r="H1932" s="22"/>
      <c r="I1932" s="22"/>
      <c r="J1932" s="22">
        <v>3</v>
      </c>
      <c r="K1932" t="s">
        <v>657</v>
      </c>
      <c r="M1932">
        <v>0</v>
      </c>
      <c r="N1932" t="s">
        <v>2751</v>
      </c>
    </row>
    <row r="1933" spans="1:14">
      <c r="A1933" t="s">
        <v>2751</v>
      </c>
      <c r="B1933" t="s">
        <v>1089</v>
      </c>
      <c r="C1933" t="s">
        <v>547</v>
      </c>
      <c r="D1933" s="1">
        <v>649.33985048345801</v>
      </c>
      <c r="E1933">
        <v>16</v>
      </c>
      <c r="F1933" s="22"/>
      <c r="G1933" s="22">
        <v>57.153965999999997</v>
      </c>
      <c r="H1933" s="22"/>
      <c r="I1933" s="22"/>
      <c r="J1933" s="22">
        <v>3</v>
      </c>
      <c r="K1933" t="s">
        <v>657</v>
      </c>
      <c r="N1933" t="s">
        <v>2751</v>
      </c>
    </row>
    <row r="1934" spans="1:14">
      <c r="A1934" t="s">
        <v>2751</v>
      </c>
      <c r="B1934" t="s">
        <v>1089</v>
      </c>
      <c r="C1934" t="s">
        <v>549</v>
      </c>
      <c r="D1934" s="1">
        <v>1177.36587705786</v>
      </c>
      <c r="E1934">
        <v>16</v>
      </c>
      <c r="F1934" s="22"/>
      <c r="G1934" s="22"/>
      <c r="H1934" s="22">
        <v>57.153965999999997</v>
      </c>
      <c r="I1934" s="22"/>
      <c r="J1934" s="22">
        <v>3</v>
      </c>
      <c r="K1934" t="s">
        <v>657</v>
      </c>
      <c r="N1934" t="s">
        <v>2751</v>
      </c>
    </row>
    <row r="1935" spans="1:14">
      <c r="A1935" t="s">
        <v>2750</v>
      </c>
      <c r="B1935" t="s">
        <v>1034</v>
      </c>
      <c r="C1935" t="s">
        <v>3332</v>
      </c>
      <c r="D1935" s="1">
        <v>637.47390213050403</v>
      </c>
      <c r="E1935">
        <v>2.5</v>
      </c>
      <c r="F1935" s="22"/>
      <c r="G1935" s="22"/>
      <c r="H1935" s="22"/>
      <c r="I1935" s="22">
        <v>54.413311200000003</v>
      </c>
      <c r="J1935" s="22">
        <v>3</v>
      </c>
      <c r="K1935" t="s">
        <v>655</v>
      </c>
      <c r="N1935" t="s">
        <v>2750</v>
      </c>
    </row>
    <row r="1936" spans="1:14">
      <c r="A1936" t="s">
        <v>2750</v>
      </c>
      <c r="B1936" t="s">
        <v>1034</v>
      </c>
      <c r="C1936" t="s">
        <v>542</v>
      </c>
      <c r="D1936" s="1">
        <v>504.40198612799998</v>
      </c>
      <c r="E1936">
        <v>2.5</v>
      </c>
      <c r="F1936" s="22">
        <v>54.413311200000003</v>
      </c>
      <c r="G1936" s="22"/>
      <c r="H1936" s="22"/>
      <c r="I1936" s="22"/>
      <c r="J1936" s="22">
        <v>3</v>
      </c>
      <c r="K1936" t="s">
        <v>655</v>
      </c>
      <c r="M1936">
        <v>0</v>
      </c>
      <c r="N1936" t="s">
        <v>2750</v>
      </c>
    </row>
    <row r="1937" spans="1:14">
      <c r="A1937" t="s">
        <v>2750</v>
      </c>
      <c r="B1937" t="s">
        <v>1034</v>
      </c>
      <c r="C1937" t="s">
        <v>547</v>
      </c>
      <c r="D1937" s="1">
        <v>637.47390213050403</v>
      </c>
      <c r="E1937">
        <v>2.5</v>
      </c>
      <c r="F1937" s="22"/>
      <c r="G1937" s="22">
        <v>54.413311200000003</v>
      </c>
      <c r="H1937" s="22"/>
      <c r="I1937" s="22"/>
      <c r="J1937" s="22">
        <v>3</v>
      </c>
      <c r="K1937" t="s">
        <v>655</v>
      </c>
      <c r="N1937" t="s">
        <v>2750</v>
      </c>
    </row>
    <row r="1938" spans="1:14">
      <c r="A1938" t="s">
        <v>2750</v>
      </c>
      <c r="B1938" t="s">
        <v>1034</v>
      </c>
      <c r="C1938" t="s">
        <v>549</v>
      </c>
      <c r="D1938" s="1">
        <v>637.47390213050403</v>
      </c>
      <c r="E1938">
        <v>2.5</v>
      </c>
      <c r="F1938" s="22"/>
      <c r="G1938" s="22"/>
      <c r="H1938" s="22">
        <v>54.413311200000003</v>
      </c>
      <c r="I1938" s="22"/>
      <c r="J1938" s="22">
        <v>3</v>
      </c>
      <c r="K1938" t="s">
        <v>655</v>
      </c>
      <c r="N1938" t="s">
        <v>2750</v>
      </c>
    </row>
    <row r="1939" spans="1:14">
      <c r="A1939" t="s">
        <v>2750</v>
      </c>
      <c r="B1939" t="s">
        <v>1039</v>
      </c>
      <c r="C1939" t="s">
        <v>3332</v>
      </c>
      <c r="D1939" s="1">
        <v>1166.2361981544</v>
      </c>
      <c r="E1939">
        <v>3.5</v>
      </c>
      <c r="F1939" s="22"/>
      <c r="G1939" s="22"/>
      <c r="H1939" s="22"/>
      <c r="I1939" s="22">
        <v>52.873178879999998</v>
      </c>
      <c r="J1939" s="22">
        <v>3</v>
      </c>
      <c r="K1939" t="s">
        <v>655</v>
      </c>
      <c r="N1939" t="s">
        <v>2750</v>
      </c>
    </row>
    <row r="1940" spans="1:14">
      <c r="A1940" t="s">
        <v>2750</v>
      </c>
      <c r="B1940" t="s">
        <v>1039</v>
      </c>
      <c r="C1940" t="s">
        <v>542</v>
      </c>
      <c r="D1940" s="1">
        <v>407.74439855999998</v>
      </c>
      <c r="E1940">
        <v>3.5</v>
      </c>
      <c r="F1940" s="22">
        <v>52.873178879999998</v>
      </c>
      <c r="G1940" s="22"/>
      <c r="H1940" s="22"/>
      <c r="I1940" s="22"/>
      <c r="J1940" s="22">
        <v>3</v>
      </c>
      <c r="K1940" t="s">
        <v>655</v>
      </c>
      <c r="M1940">
        <v>0</v>
      </c>
      <c r="N1940" t="s">
        <v>2750</v>
      </c>
    </row>
    <row r="1941" spans="1:14">
      <c r="A1941" t="s">
        <v>2750</v>
      </c>
      <c r="B1941" t="s">
        <v>1039</v>
      </c>
      <c r="C1941" t="s">
        <v>547</v>
      </c>
      <c r="D1941" s="1">
        <v>547.68440150879997</v>
      </c>
      <c r="E1941">
        <v>3.5</v>
      </c>
      <c r="F1941" s="22"/>
      <c r="G1941" s="22">
        <v>52.873178879999998</v>
      </c>
      <c r="H1941" s="22"/>
      <c r="I1941" s="22"/>
      <c r="J1941" s="22">
        <v>3</v>
      </c>
      <c r="K1941" t="s">
        <v>655</v>
      </c>
      <c r="N1941" t="s">
        <v>2750</v>
      </c>
    </row>
    <row r="1942" spans="1:14">
      <c r="A1942" t="s">
        <v>2750</v>
      </c>
      <c r="B1942" t="s">
        <v>1039</v>
      </c>
      <c r="C1942" t="s">
        <v>549</v>
      </c>
      <c r="D1942" s="1">
        <v>1127.1950458343999</v>
      </c>
      <c r="E1942">
        <v>3.5</v>
      </c>
      <c r="F1942" s="22"/>
      <c r="G1942" s="22"/>
      <c r="H1942" s="22">
        <v>52.873178879999998</v>
      </c>
      <c r="I1942" s="22"/>
      <c r="J1942" s="22">
        <v>3</v>
      </c>
      <c r="K1942" t="s">
        <v>655</v>
      </c>
      <c r="N1942" t="s">
        <v>2750</v>
      </c>
    </row>
    <row r="1943" spans="1:14">
      <c r="A1943" t="s">
        <v>2750</v>
      </c>
      <c r="B1943" t="s">
        <v>1045</v>
      </c>
      <c r="C1943" t="s">
        <v>3332</v>
      </c>
      <c r="D1943" s="1">
        <v>753.89767388400003</v>
      </c>
      <c r="E1943">
        <v>4.5</v>
      </c>
      <c r="F1943" s="22"/>
      <c r="G1943" s="22"/>
      <c r="H1943" s="22"/>
      <c r="I1943" s="22">
        <v>30.76230996</v>
      </c>
      <c r="J1943" s="22">
        <v>3</v>
      </c>
      <c r="K1943" t="s">
        <v>655</v>
      </c>
      <c r="N1943" t="s">
        <v>2750</v>
      </c>
    </row>
    <row r="1944" spans="1:14">
      <c r="A1944" t="s">
        <v>2750</v>
      </c>
      <c r="B1944" t="s">
        <v>1045</v>
      </c>
      <c r="C1944" t="s">
        <v>542</v>
      </c>
      <c r="D1944" s="1">
        <v>257.19046562400001</v>
      </c>
      <c r="E1944">
        <v>4.5</v>
      </c>
      <c r="F1944" s="22">
        <v>29.907478871999999</v>
      </c>
      <c r="G1944" s="22"/>
      <c r="H1944" s="22"/>
      <c r="I1944" s="22"/>
      <c r="J1944" s="22">
        <v>3</v>
      </c>
      <c r="K1944" t="s">
        <v>655</v>
      </c>
      <c r="M1944">
        <v>0</v>
      </c>
      <c r="N1944" t="s">
        <v>2750</v>
      </c>
    </row>
    <row r="1945" spans="1:14">
      <c r="A1945" t="s">
        <v>2750</v>
      </c>
      <c r="B1945" t="s">
        <v>1045</v>
      </c>
      <c r="C1945" t="s">
        <v>547</v>
      </c>
      <c r="D1945" s="1">
        <v>353.41734102480001</v>
      </c>
      <c r="E1945">
        <v>4.5</v>
      </c>
      <c r="F1945" s="22"/>
      <c r="G1945" s="22">
        <v>29.907478871999999</v>
      </c>
      <c r="H1945" s="22"/>
      <c r="I1945" s="22"/>
      <c r="J1945" s="22">
        <v>3</v>
      </c>
      <c r="K1945" t="s">
        <v>655</v>
      </c>
      <c r="N1945" t="s">
        <v>2750</v>
      </c>
    </row>
    <row r="1946" spans="1:14">
      <c r="A1946" t="s">
        <v>2750</v>
      </c>
      <c r="B1946" t="s">
        <v>1045</v>
      </c>
      <c r="C1946" t="s">
        <v>549</v>
      </c>
      <c r="D1946" s="1">
        <v>730.52641649999998</v>
      </c>
      <c r="E1946">
        <v>4.5</v>
      </c>
      <c r="F1946" s="22"/>
      <c r="G1946" s="22"/>
      <c r="H1946" s="22">
        <v>30.76230996</v>
      </c>
      <c r="I1946" s="22"/>
      <c r="J1946" s="22">
        <v>3</v>
      </c>
      <c r="K1946" t="s">
        <v>655</v>
      </c>
      <c r="N1946" t="s">
        <v>2750</v>
      </c>
    </row>
    <row r="1947" spans="1:14">
      <c r="A1947" t="s">
        <v>2750</v>
      </c>
      <c r="B1947" t="s">
        <v>1063</v>
      </c>
      <c r="C1947" t="s">
        <v>3332</v>
      </c>
      <c r="D1947" s="1">
        <v>562.33291485840004</v>
      </c>
      <c r="E1947">
        <v>7.5</v>
      </c>
      <c r="F1947" s="22"/>
      <c r="G1947" s="22"/>
      <c r="H1947" s="22"/>
      <c r="I1947" s="22">
        <v>39.064513920000003</v>
      </c>
      <c r="J1947" s="22">
        <v>3</v>
      </c>
      <c r="K1947" t="s">
        <v>655</v>
      </c>
      <c r="N1947" t="s">
        <v>2750</v>
      </c>
    </row>
    <row r="1948" spans="1:14">
      <c r="A1948" t="s">
        <v>2750</v>
      </c>
      <c r="B1948" t="s">
        <v>1063</v>
      </c>
      <c r="C1948" t="s">
        <v>542</v>
      </c>
      <c r="D1948" s="1">
        <v>286.30118959200001</v>
      </c>
      <c r="E1948">
        <v>7.5</v>
      </c>
      <c r="F1948" s="22">
        <v>39.064513920000003</v>
      </c>
      <c r="G1948" s="22"/>
      <c r="H1948" s="22"/>
      <c r="I1948" s="22"/>
      <c r="J1948" s="22">
        <v>3</v>
      </c>
      <c r="K1948" t="s">
        <v>655</v>
      </c>
      <c r="M1948">
        <v>0</v>
      </c>
      <c r="N1948" t="s">
        <v>2750</v>
      </c>
    </row>
    <row r="1949" spans="1:14">
      <c r="A1949" t="s">
        <v>2750</v>
      </c>
      <c r="B1949" t="s">
        <v>1063</v>
      </c>
      <c r="C1949" t="s">
        <v>547</v>
      </c>
      <c r="D1949" s="1">
        <v>526.39362949919996</v>
      </c>
      <c r="E1949">
        <v>7.5</v>
      </c>
      <c r="F1949" s="22"/>
      <c r="G1949" s="22">
        <v>39.064513920000003</v>
      </c>
      <c r="H1949" s="22"/>
      <c r="I1949" s="22"/>
      <c r="J1949" s="22">
        <v>3</v>
      </c>
      <c r="K1949" t="s">
        <v>655</v>
      </c>
      <c r="N1949" t="s">
        <v>2750</v>
      </c>
    </row>
    <row r="1950" spans="1:14">
      <c r="A1950" t="s">
        <v>2750</v>
      </c>
      <c r="B1950" t="s">
        <v>1063</v>
      </c>
      <c r="C1950" t="s">
        <v>549</v>
      </c>
      <c r="D1950" s="1">
        <v>561.50622884639995</v>
      </c>
      <c r="E1950">
        <v>7.5</v>
      </c>
      <c r="F1950" s="22"/>
      <c r="G1950" s="22"/>
      <c r="H1950" s="22">
        <v>39.064513920000003</v>
      </c>
      <c r="I1950" s="22"/>
      <c r="J1950" s="22">
        <v>3</v>
      </c>
      <c r="K1950" t="s">
        <v>655</v>
      </c>
      <c r="N1950" t="s">
        <v>2750</v>
      </c>
    </row>
    <row r="1951" spans="1:14">
      <c r="A1951" t="s">
        <v>2750</v>
      </c>
      <c r="B1951" t="s">
        <v>1087</v>
      </c>
      <c r="C1951" t="s">
        <v>3332</v>
      </c>
      <c r="D1951" s="1">
        <v>1883.38950921537</v>
      </c>
      <c r="E1951">
        <v>16</v>
      </c>
      <c r="F1951" s="22"/>
      <c r="G1951" s="22"/>
      <c r="H1951" s="22"/>
      <c r="I1951" s="22">
        <v>82.962166080000003</v>
      </c>
      <c r="J1951" s="22">
        <v>3</v>
      </c>
      <c r="K1951" t="s">
        <v>655</v>
      </c>
      <c r="N1951" t="s">
        <v>2750</v>
      </c>
    </row>
    <row r="1952" spans="1:14">
      <c r="A1952" t="s">
        <v>2750</v>
      </c>
      <c r="B1952" t="s">
        <v>1087</v>
      </c>
      <c r="C1952" t="s">
        <v>542</v>
      </c>
      <c r="D1952" s="1">
        <v>0.174922007184</v>
      </c>
      <c r="E1952">
        <v>16</v>
      </c>
      <c r="F1952" s="22">
        <v>5.9305757760000001E-2</v>
      </c>
      <c r="G1952" s="22"/>
      <c r="H1952" s="22"/>
      <c r="I1952" s="22"/>
      <c r="J1952" s="22">
        <v>3</v>
      </c>
      <c r="K1952" t="s">
        <v>655</v>
      </c>
      <c r="M1952">
        <v>0</v>
      </c>
      <c r="N1952" t="s">
        <v>2750</v>
      </c>
    </row>
    <row r="1953" spans="1:14">
      <c r="A1953" t="s">
        <v>2750</v>
      </c>
      <c r="B1953" t="s">
        <v>1087</v>
      </c>
      <c r="C1953" t="s">
        <v>547</v>
      </c>
      <c r="D1953" s="1">
        <v>1731.8842960721699</v>
      </c>
      <c r="E1953">
        <v>16</v>
      </c>
      <c r="F1953" s="22"/>
      <c r="G1953" s="22">
        <v>82.962166080000003</v>
      </c>
      <c r="H1953" s="22"/>
      <c r="I1953" s="22"/>
      <c r="J1953" s="22">
        <v>3</v>
      </c>
      <c r="K1953" t="s">
        <v>655</v>
      </c>
      <c r="N1953" t="s">
        <v>2750</v>
      </c>
    </row>
    <row r="1954" spans="1:14">
      <c r="A1954" t="s">
        <v>2750</v>
      </c>
      <c r="B1954" t="s">
        <v>1087</v>
      </c>
      <c r="C1954" t="s">
        <v>549</v>
      </c>
      <c r="D1954" s="1">
        <v>1883.1660643284899</v>
      </c>
      <c r="E1954">
        <v>16</v>
      </c>
      <c r="F1954" s="22"/>
      <c r="G1954" s="22"/>
      <c r="H1954" s="22">
        <v>82.962166080000003</v>
      </c>
      <c r="I1954" s="22"/>
      <c r="J1954" s="22">
        <v>3</v>
      </c>
      <c r="K1954" t="s">
        <v>655</v>
      </c>
      <c r="N1954" t="s">
        <v>2750</v>
      </c>
    </row>
    <row r="1955" spans="1:14">
      <c r="A1955" t="s">
        <v>202</v>
      </c>
      <c r="B1955" t="s">
        <v>1104</v>
      </c>
      <c r="C1955" t="s">
        <v>3332</v>
      </c>
      <c r="D1955" s="1">
        <v>10343.574378264</v>
      </c>
      <c r="E1955">
        <v>1.5</v>
      </c>
      <c r="F1955" s="22"/>
      <c r="G1955" s="22"/>
      <c r="H1955" s="22"/>
      <c r="I1955" s="22">
        <v>628.80873840000004</v>
      </c>
      <c r="J1955" s="22">
        <v>3</v>
      </c>
      <c r="K1955" t="s">
        <v>681</v>
      </c>
      <c r="N1955" t="s">
        <v>202</v>
      </c>
    </row>
    <row r="1956" spans="1:14">
      <c r="A1956" t="s">
        <v>202</v>
      </c>
      <c r="B1956" t="s">
        <v>1104</v>
      </c>
      <c r="C1956" t="s">
        <v>542</v>
      </c>
      <c r="D1956" s="1">
        <v>7686.6295680000003</v>
      </c>
      <c r="E1956">
        <v>1.5</v>
      </c>
      <c r="F1956" s="22">
        <v>628.80873840000004</v>
      </c>
      <c r="G1956" s="22"/>
      <c r="H1956" s="22"/>
      <c r="I1956" s="22"/>
      <c r="J1956" s="22">
        <v>3</v>
      </c>
      <c r="K1956" t="s">
        <v>681</v>
      </c>
      <c r="L1956" t="s">
        <v>40</v>
      </c>
      <c r="M1956">
        <v>0.192841157787316</v>
      </c>
      <c r="N1956" t="s">
        <v>202</v>
      </c>
    </row>
    <row r="1957" spans="1:14">
      <c r="A1957" t="s">
        <v>202</v>
      </c>
      <c r="B1957" t="s">
        <v>1104</v>
      </c>
      <c r="C1957" t="s">
        <v>547</v>
      </c>
      <c r="D1957" s="1">
        <v>9941.9217015359991</v>
      </c>
      <c r="E1957">
        <v>1.5</v>
      </c>
      <c r="F1957" s="22"/>
      <c r="G1957" s="22">
        <v>628.80873840000004</v>
      </c>
      <c r="H1957" s="22"/>
      <c r="I1957" s="22"/>
      <c r="J1957" s="22">
        <v>3</v>
      </c>
      <c r="K1957" t="s">
        <v>681</v>
      </c>
      <c r="N1957" t="s">
        <v>202</v>
      </c>
    </row>
    <row r="1958" spans="1:14">
      <c r="A1958" t="s">
        <v>202</v>
      </c>
      <c r="B1958" t="s">
        <v>1104</v>
      </c>
      <c r="C1958" t="s">
        <v>549</v>
      </c>
      <c r="D1958" s="1">
        <v>10328.821625832001</v>
      </c>
      <c r="E1958">
        <v>1.5</v>
      </c>
      <c r="F1958" s="22"/>
      <c r="G1958" s="22"/>
      <c r="H1958" s="22">
        <v>628.80873840000004</v>
      </c>
      <c r="I1958" s="22"/>
      <c r="J1958" s="22">
        <v>3</v>
      </c>
      <c r="K1958" t="s">
        <v>681</v>
      </c>
      <c r="N1958" t="s">
        <v>202</v>
      </c>
    </row>
    <row r="1959" spans="1:14">
      <c r="A1959" t="s">
        <v>202</v>
      </c>
      <c r="B1959" t="s">
        <v>1105</v>
      </c>
      <c r="C1959" t="s">
        <v>3332</v>
      </c>
      <c r="D1959" s="1">
        <v>7370.3237058599998</v>
      </c>
      <c r="E1959">
        <v>2.5</v>
      </c>
      <c r="F1959" s="22"/>
      <c r="G1959" s="22"/>
      <c r="H1959" s="22"/>
      <c r="I1959" s="22">
        <v>505.48812720000001</v>
      </c>
      <c r="J1959" s="22">
        <v>3</v>
      </c>
      <c r="K1959" t="s">
        <v>681</v>
      </c>
      <c r="N1959" t="s">
        <v>202</v>
      </c>
    </row>
    <row r="1960" spans="1:14">
      <c r="A1960" t="s">
        <v>202</v>
      </c>
      <c r="B1960" t="s">
        <v>1105</v>
      </c>
      <c r="C1960" t="s">
        <v>542</v>
      </c>
      <c r="D1960" s="1">
        <v>5780.7354156000001</v>
      </c>
      <c r="E1960">
        <v>2.5</v>
      </c>
      <c r="F1960" s="22">
        <v>505.48812720000001</v>
      </c>
      <c r="G1960" s="22"/>
      <c r="H1960" s="22"/>
      <c r="I1960" s="22"/>
      <c r="J1960" s="22">
        <v>3</v>
      </c>
      <c r="K1960" t="s">
        <v>681</v>
      </c>
      <c r="L1960" t="s">
        <v>40</v>
      </c>
      <c r="M1960">
        <v>0.192841157787316</v>
      </c>
      <c r="N1960" t="s">
        <v>202</v>
      </c>
    </row>
    <row r="1961" spans="1:14">
      <c r="A1961" t="s">
        <v>202</v>
      </c>
      <c r="B1961" t="s">
        <v>1105</v>
      </c>
      <c r="C1961" t="s">
        <v>547</v>
      </c>
      <c r="D1961" s="1">
        <v>7241.8590636383997</v>
      </c>
      <c r="E1961">
        <v>2.5</v>
      </c>
      <c r="F1961" s="22"/>
      <c r="G1961" s="22">
        <v>505.48812720000001</v>
      </c>
      <c r="H1961" s="22"/>
      <c r="I1961" s="22"/>
      <c r="J1961" s="22">
        <v>3</v>
      </c>
      <c r="K1961" t="s">
        <v>681</v>
      </c>
      <c r="N1961" t="s">
        <v>202</v>
      </c>
    </row>
    <row r="1962" spans="1:14">
      <c r="A1962" t="s">
        <v>202</v>
      </c>
      <c r="B1962" t="s">
        <v>1105</v>
      </c>
      <c r="C1962" t="s">
        <v>549</v>
      </c>
      <c r="D1962" s="1">
        <v>7368.1731240048002</v>
      </c>
      <c r="E1962">
        <v>2.5</v>
      </c>
      <c r="F1962" s="22"/>
      <c r="G1962" s="22"/>
      <c r="H1962" s="22">
        <v>505.48812720000001</v>
      </c>
      <c r="I1962" s="22"/>
      <c r="J1962" s="22">
        <v>3</v>
      </c>
      <c r="K1962" t="s">
        <v>681</v>
      </c>
      <c r="N1962" t="s">
        <v>202</v>
      </c>
    </row>
    <row r="1963" spans="1:14">
      <c r="A1963" t="s">
        <v>202</v>
      </c>
      <c r="B1963" t="s">
        <v>1106</v>
      </c>
      <c r="C1963" t="s">
        <v>3332</v>
      </c>
      <c r="D1963" s="1">
        <v>17497.71548784</v>
      </c>
      <c r="E1963">
        <v>3.5</v>
      </c>
      <c r="F1963" s="22"/>
      <c r="G1963" s="22"/>
      <c r="H1963" s="22"/>
      <c r="I1963" s="22">
        <v>545.13313919999996</v>
      </c>
      <c r="J1963" s="22">
        <v>3</v>
      </c>
      <c r="K1963" t="s">
        <v>681</v>
      </c>
      <c r="N1963" t="s">
        <v>202</v>
      </c>
    </row>
    <row r="1964" spans="1:14">
      <c r="A1964" t="s">
        <v>202</v>
      </c>
      <c r="B1964" t="s">
        <v>1106</v>
      </c>
      <c r="C1964" t="s">
        <v>542</v>
      </c>
      <c r="D1964" s="1">
        <v>3742.6400035199999</v>
      </c>
      <c r="E1964">
        <v>3.5</v>
      </c>
      <c r="F1964" s="22">
        <v>545.13313919999996</v>
      </c>
      <c r="G1964" s="22"/>
      <c r="H1964" s="22"/>
      <c r="I1964" s="22"/>
      <c r="J1964" s="22">
        <v>3</v>
      </c>
      <c r="K1964" t="s">
        <v>681</v>
      </c>
      <c r="L1964" t="s">
        <v>40</v>
      </c>
      <c r="M1964">
        <v>0.192841157787316</v>
      </c>
      <c r="N1964" t="s">
        <v>202</v>
      </c>
    </row>
    <row r="1965" spans="1:14">
      <c r="A1965" t="s">
        <v>202</v>
      </c>
      <c r="B1965" t="s">
        <v>1106</v>
      </c>
      <c r="C1965" t="s">
        <v>547</v>
      </c>
      <c r="D1965" s="1">
        <v>13598.059269359999</v>
      </c>
      <c r="E1965">
        <v>3.5</v>
      </c>
      <c r="F1965" s="22"/>
      <c r="G1965" s="22">
        <v>545.13313919999996</v>
      </c>
      <c r="H1965" s="22"/>
      <c r="I1965" s="22"/>
      <c r="J1965" s="22">
        <v>3</v>
      </c>
      <c r="K1965" t="s">
        <v>681</v>
      </c>
      <c r="N1965" t="s">
        <v>202</v>
      </c>
    </row>
    <row r="1966" spans="1:14">
      <c r="A1966" t="s">
        <v>202</v>
      </c>
      <c r="B1966" t="s">
        <v>1106</v>
      </c>
      <c r="C1966" t="s">
        <v>549</v>
      </c>
      <c r="D1966" s="1">
        <v>17450.699212799998</v>
      </c>
      <c r="E1966">
        <v>3.5</v>
      </c>
      <c r="F1966" s="22"/>
      <c r="G1966" s="22"/>
      <c r="H1966" s="22">
        <v>545.13313919999996</v>
      </c>
      <c r="I1966" s="22"/>
      <c r="J1966" s="22">
        <v>3</v>
      </c>
      <c r="K1966" t="s">
        <v>681</v>
      </c>
      <c r="N1966" t="s">
        <v>202</v>
      </c>
    </row>
    <row r="1967" spans="1:14">
      <c r="A1967" t="s">
        <v>202</v>
      </c>
      <c r="B1967" t="s">
        <v>1107</v>
      </c>
      <c r="C1967" t="s">
        <v>3332</v>
      </c>
      <c r="D1967" s="1">
        <v>15589.3441245048</v>
      </c>
      <c r="E1967">
        <v>4.5</v>
      </c>
      <c r="F1967" s="22"/>
      <c r="G1967" s="22"/>
      <c r="H1967" s="22"/>
      <c r="I1967" s="22">
        <v>622.95741120000002</v>
      </c>
      <c r="J1967" s="22">
        <v>3</v>
      </c>
      <c r="K1967" t="s">
        <v>681</v>
      </c>
      <c r="N1967" t="s">
        <v>202</v>
      </c>
    </row>
    <row r="1968" spans="1:14">
      <c r="A1968" t="s">
        <v>202</v>
      </c>
      <c r="B1968" t="s">
        <v>1107</v>
      </c>
      <c r="C1968" t="s">
        <v>542</v>
      </c>
      <c r="D1968" s="1">
        <v>2338.0536084</v>
      </c>
      <c r="E1968">
        <v>4.5</v>
      </c>
      <c r="F1968" s="22">
        <v>260.51401872000002</v>
      </c>
      <c r="G1968" s="22"/>
      <c r="H1968" s="22"/>
      <c r="I1968" s="22"/>
      <c r="J1968" s="22">
        <v>3</v>
      </c>
      <c r="K1968" t="s">
        <v>681</v>
      </c>
      <c r="L1968" t="s">
        <v>40</v>
      </c>
      <c r="M1968">
        <v>0.192841157787316</v>
      </c>
      <c r="N1968" t="s">
        <v>202</v>
      </c>
    </row>
    <row r="1969" spans="1:14">
      <c r="A1969" t="s">
        <v>202</v>
      </c>
      <c r="B1969" t="s">
        <v>1107</v>
      </c>
      <c r="C1969" t="s">
        <v>547</v>
      </c>
      <c r="D1969" s="1">
        <v>14367.79493808</v>
      </c>
      <c r="E1969">
        <v>4.5</v>
      </c>
      <c r="F1969" s="22"/>
      <c r="G1969" s="22">
        <v>622.95741120000002</v>
      </c>
      <c r="H1969" s="22"/>
      <c r="I1969" s="22"/>
      <c r="J1969" s="22">
        <v>3</v>
      </c>
      <c r="K1969" t="s">
        <v>681</v>
      </c>
      <c r="N1969" t="s">
        <v>202</v>
      </c>
    </row>
    <row r="1970" spans="1:14">
      <c r="A1970" t="s">
        <v>202</v>
      </c>
      <c r="B1970" t="s">
        <v>1107</v>
      </c>
      <c r="C1970" t="s">
        <v>549</v>
      </c>
      <c r="D1970" s="1">
        <v>15588.026219027999</v>
      </c>
      <c r="E1970">
        <v>4.5</v>
      </c>
      <c r="F1970" s="22"/>
      <c r="G1970" s="22"/>
      <c r="H1970" s="22">
        <v>622.95741120000002</v>
      </c>
      <c r="I1970" s="22"/>
      <c r="J1970" s="22">
        <v>3</v>
      </c>
      <c r="K1970" t="s">
        <v>681</v>
      </c>
      <c r="N1970" t="s">
        <v>202</v>
      </c>
    </row>
    <row r="1971" spans="1:14">
      <c r="A1971" t="s">
        <v>202</v>
      </c>
      <c r="B1971" t="s">
        <v>1108</v>
      </c>
      <c r="C1971" t="s">
        <v>3332</v>
      </c>
      <c r="D1971" s="1">
        <v>15612.874809360001</v>
      </c>
      <c r="E1971">
        <v>5.5</v>
      </c>
      <c r="F1971" s="22"/>
      <c r="G1971" s="22"/>
      <c r="H1971" s="22"/>
      <c r="I1971" s="22">
        <v>568.59534480000002</v>
      </c>
      <c r="J1971" s="22">
        <v>3</v>
      </c>
      <c r="K1971" t="s">
        <v>681</v>
      </c>
      <c r="N1971" t="s">
        <v>202</v>
      </c>
    </row>
    <row r="1972" spans="1:14">
      <c r="A1972" t="s">
        <v>202</v>
      </c>
      <c r="B1972" t="s">
        <v>1108</v>
      </c>
      <c r="C1972" t="s">
        <v>542</v>
      </c>
      <c r="D1972" s="1">
        <v>1329.4886479199999</v>
      </c>
      <c r="E1972">
        <v>5.5</v>
      </c>
      <c r="F1972" s="22">
        <v>143.42164776000001</v>
      </c>
      <c r="G1972" s="22"/>
      <c r="H1972" s="22"/>
      <c r="I1972" s="22"/>
      <c r="J1972" s="22">
        <v>3</v>
      </c>
      <c r="K1972" t="s">
        <v>681</v>
      </c>
      <c r="L1972" t="s">
        <v>40</v>
      </c>
      <c r="M1972">
        <v>0.192841157787316</v>
      </c>
      <c r="N1972" t="s">
        <v>202</v>
      </c>
    </row>
    <row r="1973" spans="1:14">
      <c r="A1973" t="s">
        <v>202</v>
      </c>
      <c r="B1973" t="s">
        <v>1108</v>
      </c>
      <c r="C1973" t="s">
        <v>547</v>
      </c>
      <c r="D1973" s="1">
        <v>13093.087923360001</v>
      </c>
      <c r="E1973">
        <v>5.5</v>
      </c>
      <c r="F1973" s="22"/>
      <c r="G1973" s="22">
        <v>568.59534480000002</v>
      </c>
      <c r="H1973" s="22"/>
      <c r="I1973" s="22"/>
      <c r="J1973" s="22">
        <v>3</v>
      </c>
      <c r="K1973" t="s">
        <v>681</v>
      </c>
      <c r="N1973" t="s">
        <v>202</v>
      </c>
    </row>
    <row r="1974" spans="1:14">
      <c r="A1974" t="s">
        <v>202</v>
      </c>
      <c r="B1974" t="s">
        <v>1108</v>
      </c>
      <c r="C1974" t="s">
        <v>549</v>
      </c>
      <c r="D1974" s="1">
        <v>15605.441223600001</v>
      </c>
      <c r="E1974">
        <v>5.5</v>
      </c>
      <c r="F1974" s="22"/>
      <c r="G1974" s="22"/>
      <c r="H1974" s="22">
        <v>568.59534480000002</v>
      </c>
      <c r="I1974" s="22"/>
      <c r="J1974" s="22">
        <v>3</v>
      </c>
      <c r="K1974" t="s">
        <v>681</v>
      </c>
      <c r="N1974" t="s">
        <v>202</v>
      </c>
    </row>
    <row r="1975" spans="1:14">
      <c r="A1975" t="s">
        <v>202</v>
      </c>
      <c r="B1975" t="s">
        <v>1109</v>
      </c>
      <c r="C1975" t="s">
        <v>3332</v>
      </c>
      <c r="D1975" s="1">
        <v>6690.2919156777598</v>
      </c>
      <c r="E1975">
        <v>6.5</v>
      </c>
      <c r="F1975" s="22"/>
      <c r="G1975" s="22"/>
      <c r="H1975" s="22"/>
      <c r="I1975" s="22">
        <v>339.81120191999997</v>
      </c>
      <c r="J1975" s="22">
        <v>3</v>
      </c>
      <c r="K1975" t="s">
        <v>681</v>
      </c>
      <c r="N1975" t="s">
        <v>202</v>
      </c>
    </row>
    <row r="1976" spans="1:14">
      <c r="A1976" t="s">
        <v>202</v>
      </c>
      <c r="B1976" t="s">
        <v>1109</v>
      </c>
      <c r="C1976" t="s">
        <v>542</v>
      </c>
      <c r="D1976" s="1">
        <v>623.29796680799996</v>
      </c>
      <c r="E1976">
        <v>6.5</v>
      </c>
      <c r="F1976" s="22">
        <v>57.971056799999999</v>
      </c>
      <c r="G1976" s="22"/>
      <c r="H1976" s="22"/>
      <c r="I1976" s="22"/>
      <c r="J1976" s="22">
        <v>3</v>
      </c>
      <c r="K1976" t="s">
        <v>681</v>
      </c>
      <c r="L1976" t="s">
        <v>40</v>
      </c>
      <c r="M1976">
        <v>0.192841157787316</v>
      </c>
      <c r="N1976" t="s">
        <v>202</v>
      </c>
    </row>
    <row r="1977" spans="1:14">
      <c r="A1977" t="s">
        <v>202</v>
      </c>
      <c r="B1977" t="s">
        <v>1109</v>
      </c>
      <c r="C1977" t="s">
        <v>547</v>
      </c>
      <c r="D1977" s="1">
        <v>6465.2883039600001</v>
      </c>
      <c r="E1977">
        <v>6.5</v>
      </c>
      <c r="F1977" s="22"/>
      <c r="G1977" s="22">
        <v>339.81120191999997</v>
      </c>
      <c r="H1977" s="22"/>
      <c r="I1977" s="22"/>
      <c r="J1977" s="22">
        <v>3</v>
      </c>
      <c r="K1977" t="s">
        <v>681</v>
      </c>
      <c r="N1977" t="s">
        <v>202</v>
      </c>
    </row>
    <row r="1978" spans="1:14">
      <c r="A1978" t="s">
        <v>202</v>
      </c>
      <c r="B1978" t="s">
        <v>1109</v>
      </c>
      <c r="C1978" t="s">
        <v>549</v>
      </c>
      <c r="D1978" s="1">
        <v>6690.0672727175997</v>
      </c>
      <c r="E1978">
        <v>6.5</v>
      </c>
      <c r="F1978" s="22"/>
      <c r="G1978" s="22"/>
      <c r="H1978" s="22">
        <v>339.81120191999997</v>
      </c>
      <c r="I1978" s="22"/>
      <c r="J1978" s="22">
        <v>3</v>
      </c>
      <c r="K1978" t="s">
        <v>681</v>
      </c>
      <c r="N1978" t="s">
        <v>202</v>
      </c>
    </row>
    <row r="1979" spans="1:14">
      <c r="A1979" t="s">
        <v>202</v>
      </c>
      <c r="B1979" t="s">
        <v>1110</v>
      </c>
      <c r="C1979" t="s">
        <v>3332</v>
      </c>
      <c r="D1979" s="1">
        <v>5993.6216808547197</v>
      </c>
      <c r="E1979">
        <v>7.5</v>
      </c>
      <c r="F1979" s="22"/>
      <c r="G1979" s="22"/>
      <c r="H1979" s="22"/>
      <c r="I1979" s="22">
        <v>357.68550119999998</v>
      </c>
      <c r="J1979" s="22">
        <v>3</v>
      </c>
      <c r="K1979" t="s">
        <v>681</v>
      </c>
      <c r="N1979" t="s">
        <v>202</v>
      </c>
    </row>
    <row r="1980" spans="1:14">
      <c r="A1980" t="s">
        <v>202</v>
      </c>
      <c r="B1980" t="s">
        <v>1110</v>
      </c>
      <c r="C1980" t="s">
        <v>542</v>
      </c>
      <c r="D1980" s="1">
        <v>403.558265484</v>
      </c>
      <c r="E1980">
        <v>7.5</v>
      </c>
      <c r="F1980" s="22">
        <v>48.26291784</v>
      </c>
      <c r="G1980" s="22"/>
      <c r="H1980" s="22"/>
      <c r="I1980" s="22"/>
      <c r="J1980" s="22">
        <v>3</v>
      </c>
      <c r="K1980" t="s">
        <v>681</v>
      </c>
      <c r="L1980" t="s">
        <v>40</v>
      </c>
      <c r="M1980">
        <v>0.192841157787316</v>
      </c>
      <c r="N1980" t="s">
        <v>202</v>
      </c>
    </row>
    <row r="1981" spans="1:14">
      <c r="A1981" t="s">
        <v>202</v>
      </c>
      <c r="B1981" t="s">
        <v>1110</v>
      </c>
      <c r="C1981" t="s">
        <v>547</v>
      </c>
      <c r="D1981" s="1">
        <v>5917.3970245560004</v>
      </c>
      <c r="E1981">
        <v>7.5</v>
      </c>
      <c r="F1981" s="22"/>
      <c r="G1981" s="22">
        <v>357.68550119999998</v>
      </c>
      <c r="H1981" s="22"/>
      <c r="I1981" s="22"/>
      <c r="J1981" s="22">
        <v>3</v>
      </c>
      <c r="K1981" t="s">
        <v>681</v>
      </c>
      <c r="N1981" t="s">
        <v>202</v>
      </c>
    </row>
    <row r="1982" spans="1:14">
      <c r="A1982" t="s">
        <v>202</v>
      </c>
      <c r="B1982" t="s">
        <v>1110</v>
      </c>
      <c r="C1982" t="s">
        <v>549</v>
      </c>
      <c r="D1982" s="1">
        <v>5993.3197606984804</v>
      </c>
      <c r="E1982">
        <v>7.5</v>
      </c>
      <c r="F1982" s="22"/>
      <c r="G1982" s="22"/>
      <c r="H1982" s="22">
        <v>357.68550119999998</v>
      </c>
      <c r="I1982" s="22"/>
      <c r="J1982" s="22">
        <v>3</v>
      </c>
      <c r="K1982" t="s">
        <v>681</v>
      </c>
      <c r="N1982" t="s">
        <v>202</v>
      </c>
    </row>
    <row r="1983" spans="1:14">
      <c r="A1983" t="s">
        <v>202</v>
      </c>
      <c r="B1983" t="s">
        <v>1111</v>
      </c>
      <c r="C1983" t="s">
        <v>3332</v>
      </c>
      <c r="D1983" s="1">
        <v>5636.3882453039996</v>
      </c>
      <c r="E1983">
        <v>8.5</v>
      </c>
      <c r="F1983" s="22"/>
      <c r="G1983" s="22"/>
      <c r="H1983" s="22"/>
      <c r="I1983" s="22">
        <v>160.96119791999999</v>
      </c>
      <c r="J1983" s="22">
        <v>3</v>
      </c>
      <c r="K1983" t="s">
        <v>681</v>
      </c>
      <c r="N1983" t="s">
        <v>202</v>
      </c>
    </row>
    <row r="1984" spans="1:14">
      <c r="A1984" t="s">
        <v>202</v>
      </c>
      <c r="B1984" t="s">
        <v>1111</v>
      </c>
      <c r="C1984" t="s">
        <v>542</v>
      </c>
      <c r="D1984" s="1">
        <v>153.50903592</v>
      </c>
      <c r="E1984">
        <v>8.5</v>
      </c>
      <c r="F1984" s="22">
        <v>21.236854944000001</v>
      </c>
      <c r="G1984" s="22"/>
      <c r="H1984" s="22"/>
      <c r="I1984" s="22"/>
      <c r="J1984" s="22">
        <v>3</v>
      </c>
      <c r="K1984" t="s">
        <v>681</v>
      </c>
      <c r="L1984" t="s">
        <v>40</v>
      </c>
      <c r="M1984">
        <v>0.192841157787316</v>
      </c>
      <c r="N1984" t="s">
        <v>202</v>
      </c>
    </row>
    <row r="1985" spans="1:14">
      <c r="A1985" t="s">
        <v>202</v>
      </c>
      <c r="B1985" t="s">
        <v>1111</v>
      </c>
      <c r="C1985" t="s">
        <v>547</v>
      </c>
      <c r="D1985" s="1">
        <v>3648.3186852240001</v>
      </c>
      <c r="E1985">
        <v>8.5</v>
      </c>
      <c r="F1985" s="22"/>
      <c r="G1985" s="22">
        <v>160.96119791999999</v>
      </c>
      <c r="H1985" s="22"/>
      <c r="I1985" s="22"/>
      <c r="J1985" s="22">
        <v>3</v>
      </c>
      <c r="K1985" t="s">
        <v>681</v>
      </c>
      <c r="N1985" t="s">
        <v>202</v>
      </c>
    </row>
    <row r="1986" spans="1:14">
      <c r="A1986" t="s">
        <v>202</v>
      </c>
      <c r="B1986" t="s">
        <v>1111</v>
      </c>
      <c r="C1986" t="s">
        <v>549</v>
      </c>
      <c r="D1986" s="1">
        <v>5569.4614061040002</v>
      </c>
      <c r="E1986">
        <v>8.5</v>
      </c>
      <c r="F1986" s="22"/>
      <c r="G1986" s="22"/>
      <c r="H1986" s="22">
        <v>160.96119791999999</v>
      </c>
      <c r="I1986" s="22"/>
      <c r="J1986" s="22">
        <v>3</v>
      </c>
      <c r="K1986" t="s">
        <v>681</v>
      </c>
      <c r="N1986" t="s">
        <v>202</v>
      </c>
    </row>
    <row r="1987" spans="1:14">
      <c r="A1987" t="s">
        <v>202</v>
      </c>
      <c r="B1987" t="s">
        <v>1112</v>
      </c>
      <c r="C1987" t="s">
        <v>3332</v>
      </c>
      <c r="D1987" s="1">
        <v>3971.7965596604899</v>
      </c>
      <c r="E1987">
        <v>9.5</v>
      </c>
      <c r="F1987" s="22"/>
      <c r="G1987" s="22"/>
      <c r="H1987" s="22"/>
      <c r="I1987" s="22">
        <v>316.4681028</v>
      </c>
      <c r="J1987" s="22">
        <v>3</v>
      </c>
      <c r="K1987" t="s">
        <v>681</v>
      </c>
      <c r="N1987" t="s">
        <v>202</v>
      </c>
    </row>
    <row r="1988" spans="1:14">
      <c r="A1988" t="s">
        <v>202</v>
      </c>
      <c r="B1988" t="s">
        <v>1112</v>
      </c>
      <c r="C1988" t="s">
        <v>542</v>
      </c>
      <c r="D1988" s="1">
        <v>139.4697595632</v>
      </c>
      <c r="E1988">
        <v>9.5</v>
      </c>
      <c r="F1988" s="22">
        <v>17.868402360000001</v>
      </c>
      <c r="G1988" s="22"/>
      <c r="H1988" s="22"/>
      <c r="I1988" s="22"/>
      <c r="J1988" s="22">
        <v>3</v>
      </c>
      <c r="K1988" t="s">
        <v>681</v>
      </c>
      <c r="L1988" t="s">
        <v>40</v>
      </c>
      <c r="M1988">
        <v>0.192841157787316</v>
      </c>
      <c r="N1988" t="s">
        <v>202</v>
      </c>
    </row>
    <row r="1989" spans="1:14">
      <c r="A1989" t="s">
        <v>202</v>
      </c>
      <c r="B1989" t="s">
        <v>1112</v>
      </c>
      <c r="C1989" t="s">
        <v>547</v>
      </c>
      <c r="D1989" s="1">
        <v>3944.3571682992001</v>
      </c>
      <c r="E1989">
        <v>9.5</v>
      </c>
      <c r="F1989" s="22"/>
      <c r="G1989" s="22">
        <v>316.4681028</v>
      </c>
      <c r="H1989" s="22"/>
      <c r="I1989" s="22"/>
      <c r="J1989" s="22">
        <v>3</v>
      </c>
      <c r="K1989" t="s">
        <v>681</v>
      </c>
      <c r="N1989" t="s">
        <v>202</v>
      </c>
    </row>
    <row r="1990" spans="1:14">
      <c r="A1990" t="s">
        <v>202</v>
      </c>
      <c r="B1990" t="s">
        <v>1112</v>
      </c>
      <c r="C1990" t="s">
        <v>549</v>
      </c>
      <c r="D1990" s="1">
        <v>3971.76061678008</v>
      </c>
      <c r="E1990">
        <v>9.5</v>
      </c>
      <c r="F1990" s="22"/>
      <c r="G1990" s="22"/>
      <c r="H1990" s="22">
        <v>316.4681028</v>
      </c>
      <c r="I1990" s="22"/>
      <c r="J1990" s="22">
        <v>3</v>
      </c>
      <c r="K1990" t="s">
        <v>681</v>
      </c>
      <c r="N1990" t="s">
        <v>202</v>
      </c>
    </row>
    <row r="1991" spans="1:14">
      <c r="A1991" t="s">
        <v>202</v>
      </c>
      <c r="B1991" t="s">
        <v>1113</v>
      </c>
      <c r="C1991" t="s">
        <v>3332</v>
      </c>
      <c r="D1991" s="1">
        <v>1886.95976290728</v>
      </c>
      <c r="E1991">
        <v>10.5</v>
      </c>
      <c r="F1991" s="22"/>
      <c r="G1991" s="22"/>
      <c r="H1991" s="22"/>
      <c r="I1991" s="22">
        <v>84.975559200000006</v>
      </c>
      <c r="J1991" s="22">
        <v>3</v>
      </c>
      <c r="K1991" t="s">
        <v>681</v>
      </c>
      <c r="N1991" t="s">
        <v>202</v>
      </c>
    </row>
    <row r="1992" spans="1:14">
      <c r="A1992" t="s">
        <v>202</v>
      </c>
      <c r="B1992" t="s">
        <v>1113</v>
      </c>
      <c r="C1992" t="s">
        <v>542</v>
      </c>
      <c r="D1992" s="1">
        <v>97.427365890480004</v>
      </c>
      <c r="E1992">
        <v>10.5</v>
      </c>
      <c r="F1992" s="22">
        <v>17.949278712000002</v>
      </c>
      <c r="G1992" s="22"/>
      <c r="H1992" s="22"/>
      <c r="I1992" s="22"/>
      <c r="J1992" s="22">
        <v>3</v>
      </c>
      <c r="K1992" t="s">
        <v>681</v>
      </c>
      <c r="L1992" t="s">
        <v>40</v>
      </c>
      <c r="M1992">
        <v>0.192841157787316</v>
      </c>
      <c r="N1992" t="s">
        <v>202</v>
      </c>
    </row>
    <row r="1993" spans="1:14">
      <c r="A1993" t="s">
        <v>202</v>
      </c>
      <c r="B1993" t="s">
        <v>1113</v>
      </c>
      <c r="C1993" t="s">
        <v>547</v>
      </c>
      <c r="D1993" s="1">
        <v>1861.08568273848</v>
      </c>
      <c r="E1993">
        <v>10.5</v>
      </c>
      <c r="F1993" s="22"/>
      <c r="G1993" s="22">
        <v>84.975559200000006</v>
      </c>
      <c r="H1993" s="22"/>
      <c r="I1993" s="22"/>
      <c r="J1993" s="22">
        <v>3</v>
      </c>
      <c r="K1993" t="s">
        <v>681</v>
      </c>
      <c r="N1993" t="s">
        <v>202</v>
      </c>
    </row>
    <row r="1994" spans="1:14">
      <c r="A1994" t="s">
        <v>202</v>
      </c>
      <c r="B1994" t="s">
        <v>1113</v>
      </c>
      <c r="C1994" t="s">
        <v>549</v>
      </c>
      <c r="D1994" s="1">
        <v>1886.95976290728</v>
      </c>
      <c r="E1994">
        <v>10.5</v>
      </c>
      <c r="F1994" s="22"/>
      <c r="G1994" s="22"/>
      <c r="H1994" s="22">
        <v>84.975559200000006</v>
      </c>
      <c r="I1994" s="22"/>
      <c r="J1994" s="22">
        <v>3</v>
      </c>
      <c r="K1994" t="s">
        <v>681</v>
      </c>
      <c r="N1994" t="s">
        <v>202</v>
      </c>
    </row>
    <row r="1995" spans="1:14">
      <c r="A1995" t="s">
        <v>202</v>
      </c>
      <c r="B1995" t="s">
        <v>1114</v>
      </c>
      <c r="C1995" t="s">
        <v>3332</v>
      </c>
      <c r="D1995" s="1">
        <v>988.73765608272004</v>
      </c>
      <c r="E1995">
        <v>11.5</v>
      </c>
      <c r="F1995" s="22"/>
      <c r="G1995" s="22"/>
      <c r="H1995" s="22"/>
      <c r="I1995" s="22">
        <v>43.74067728</v>
      </c>
      <c r="J1995" s="22">
        <v>3</v>
      </c>
      <c r="K1995" t="s">
        <v>681</v>
      </c>
      <c r="N1995" t="s">
        <v>202</v>
      </c>
    </row>
    <row r="1996" spans="1:14">
      <c r="A1996" t="s">
        <v>202</v>
      </c>
      <c r="B1996" t="s">
        <v>1114</v>
      </c>
      <c r="C1996" t="s">
        <v>542</v>
      </c>
      <c r="D1996" s="1">
        <v>6.8039872902480001</v>
      </c>
      <c r="E1996">
        <v>11.5</v>
      </c>
      <c r="F1996" s="22">
        <v>1.8235021224000001</v>
      </c>
      <c r="G1996" s="22"/>
      <c r="H1996" s="22"/>
      <c r="I1996" s="22"/>
      <c r="J1996" s="22">
        <v>3</v>
      </c>
      <c r="K1996" t="s">
        <v>681</v>
      </c>
      <c r="L1996" t="s">
        <v>40</v>
      </c>
      <c r="M1996">
        <v>0.192841157787316</v>
      </c>
      <c r="N1996" t="s">
        <v>202</v>
      </c>
    </row>
    <row r="1997" spans="1:14">
      <c r="A1997" t="s">
        <v>202</v>
      </c>
      <c r="B1997" t="s">
        <v>1114</v>
      </c>
      <c r="C1997" t="s">
        <v>547</v>
      </c>
      <c r="D1997" s="1">
        <v>964.04430260680795</v>
      </c>
      <c r="E1997">
        <v>11.5</v>
      </c>
      <c r="F1997" s="22"/>
      <c r="G1997" s="22">
        <v>43.74067728</v>
      </c>
      <c r="H1997" s="22"/>
      <c r="I1997" s="22"/>
      <c r="J1997" s="22">
        <v>3</v>
      </c>
      <c r="K1997" t="s">
        <v>681</v>
      </c>
      <c r="N1997" t="s">
        <v>202</v>
      </c>
    </row>
    <row r="1998" spans="1:14">
      <c r="A1998" t="s">
        <v>202</v>
      </c>
      <c r="B1998" t="s">
        <v>1114</v>
      </c>
      <c r="C1998" t="s">
        <v>549</v>
      </c>
      <c r="D1998" s="1">
        <v>988.68613795199997</v>
      </c>
      <c r="E1998">
        <v>11.5</v>
      </c>
      <c r="F1998" s="22"/>
      <c r="G1998" s="22"/>
      <c r="H1998" s="22">
        <v>43.74067728</v>
      </c>
      <c r="I1998" s="22"/>
      <c r="J1998" s="22">
        <v>3</v>
      </c>
      <c r="K1998" t="s">
        <v>681</v>
      </c>
      <c r="N1998" t="s">
        <v>202</v>
      </c>
    </row>
    <row r="1999" spans="1:14">
      <c r="A1999" t="s">
        <v>202</v>
      </c>
      <c r="B1999" t="s">
        <v>1115</v>
      </c>
      <c r="C1999" t="s">
        <v>3332</v>
      </c>
      <c r="D1999" s="1">
        <v>1261.39131774259</v>
      </c>
      <c r="E1999">
        <v>12.5</v>
      </c>
      <c r="F1999" s="22"/>
      <c r="G1999" s="22"/>
      <c r="H1999" s="22"/>
      <c r="I1999" s="22">
        <v>48.689417759999998</v>
      </c>
      <c r="J1999" s="22">
        <v>3</v>
      </c>
      <c r="K1999" t="s">
        <v>681</v>
      </c>
      <c r="N1999" t="s">
        <v>202</v>
      </c>
    </row>
    <row r="2000" spans="1:14">
      <c r="A2000" t="s">
        <v>202</v>
      </c>
      <c r="B2000" t="s">
        <v>1115</v>
      </c>
      <c r="C2000" t="s">
        <v>542</v>
      </c>
      <c r="D2000" s="1">
        <v>161.81484187699201</v>
      </c>
      <c r="E2000">
        <v>12.5</v>
      </c>
      <c r="F2000" s="22">
        <v>26.099918639999999</v>
      </c>
      <c r="G2000" s="22"/>
      <c r="H2000" s="22"/>
      <c r="I2000" s="22"/>
      <c r="J2000" s="22">
        <v>3</v>
      </c>
      <c r="K2000" t="s">
        <v>681</v>
      </c>
      <c r="L2000" t="s">
        <v>40</v>
      </c>
      <c r="M2000">
        <v>0.192841157787316</v>
      </c>
      <c r="N2000" t="s">
        <v>202</v>
      </c>
    </row>
    <row r="2001" spans="1:14">
      <c r="A2001" t="s">
        <v>202</v>
      </c>
      <c r="B2001" t="s">
        <v>1115</v>
      </c>
      <c r="C2001" t="s">
        <v>547</v>
      </c>
      <c r="D2001" s="1">
        <v>1187.15609513299</v>
      </c>
      <c r="E2001">
        <v>12.5</v>
      </c>
      <c r="F2001" s="22"/>
      <c r="G2001" s="22">
        <v>48.689417759999998</v>
      </c>
      <c r="H2001" s="22"/>
      <c r="I2001" s="22"/>
      <c r="J2001" s="22">
        <v>3</v>
      </c>
      <c r="K2001" t="s">
        <v>681</v>
      </c>
      <c r="N2001" t="s">
        <v>202</v>
      </c>
    </row>
    <row r="2002" spans="1:14">
      <c r="A2002" t="s">
        <v>202</v>
      </c>
      <c r="B2002" t="s">
        <v>1115</v>
      </c>
      <c r="C2002" t="s">
        <v>549</v>
      </c>
      <c r="D2002" s="1">
        <v>1258.5638112961899</v>
      </c>
      <c r="E2002">
        <v>12.5</v>
      </c>
      <c r="F2002" s="22"/>
      <c r="G2002" s="22"/>
      <c r="H2002" s="22">
        <v>48.689417759999998</v>
      </c>
      <c r="I2002" s="22"/>
      <c r="J2002" s="22">
        <v>3</v>
      </c>
      <c r="K2002" t="s">
        <v>681</v>
      </c>
      <c r="N2002" t="s">
        <v>202</v>
      </c>
    </row>
    <row r="2003" spans="1:14">
      <c r="A2003" t="s">
        <v>202</v>
      </c>
      <c r="B2003" t="s">
        <v>1116</v>
      </c>
      <c r="C2003" t="s">
        <v>3332</v>
      </c>
      <c r="D2003" s="1">
        <v>549.04124594975997</v>
      </c>
      <c r="E2003">
        <v>13.5</v>
      </c>
      <c r="F2003" s="22"/>
      <c r="G2003" s="22"/>
      <c r="H2003" s="22"/>
      <c r="I2003" s="22">
        <v>26.566577903999999</v>
      </c>
      <c r="J2003" s="22">
        <v>3</v>
      </c>
      <c r="K2003" t="s">
        <v>681</v>
      </c>
      <c r="N2003" t="s">
        <v>202</v>
      </c>
    </row>
    <row r="2004" spans="1:14">
      <c r="A2004" t="s">
        <v>202</v>
      </c>
      <c r="B2004" t="s">
        <v>1116</v>
      </c>
      <c r="C2004" t="s">
        <v>542</v>
      </c>
      <c r="D2004" s="1">
        <v>112.09565671848</v>
      </c>
      <c r="E2004">
        <v>13.5</v>
      </c>
      <c r="F2004" s="22">
        <v>13.488166416</v>
      </c>
      <c r="G2004" s="22"/>
      <c r="H2004" s="22"/>
      <c r="I2004" s="22"/>
      <c r="J2004" s="22">
        <v>3</v>
      </c>
      <c r="K2004" t="s">
        <v>681</v>
      </c>
      <c r="L2004" t="s">
        <v>40</v>
      </c>
      <c r="M2004">
        <v>0.192841157787316</v>
      </c>
      <c r="N2004" t="s">
        <v>202</v>
      </c>
    </row>
    <row r="2005" spans="1:14">
      <c r="A2005" t="s">
        <v>202</v>
      </c>
      <c r="B2005" t="s">
        <v>1116</v>
      </c>
      <c r="C2005" t="s">
        <v>547</v>
      </c>
      <c r="D2005" s="1">
        <v>529.04442394247997</v>
      </c>
      <c r="E2005">
        <v>13.5</v>
      </c>
      <c r="F2005" s="22"/>
      <c r="G2005" s="22">
        <v>26.566577903999999</v>
      </c>
      <c r="H2005" s="22"/>
      <c r="I2005" s="22"/>
      <c r="J2005" s="22">
        <v>3</v>
      </c>
      <c r="K2005" t="s">
        <v>681</v>
      </c>
      <c r="N2005" t="s">
        <v>202</v>
      </c>
    </row>
    <row r="2006" spans="1:14">
      <c r="A2006" t="s">
        <v>202</v>
      </c>
      <c r="B2006" t="s">
        <v>1116</v>
      </c>
      <c r="C2006" t="s">
        <v>549</v>
      </c>
      <c r="D2006" s="1">
        <v>549.04124594975997</v>
      </c>
      <c r="E2006">
        <v>13.5</v>
      </c>
      <c r="F2006" s="22"/>
      <c r="G2006" s="22"/>
      <c r="H2006" s="22">
        <v>26.566577903999999</v>
      </c>
      <c r="I2006" s="22"/>
      <c r="J2006" s="22">
        <v>3</v>
      </c>
      <c r="K2006" t="s">
        <v>681</v>
      </c>
      <c r="N2006" t="s">
        <v>202</v>
      </c>
    </row>
    <row r="2007" spans="1:14">
      <c r="A2007" t="s">
        <v>202</v>
      </c>
      <c r="B2007" t="s">
        <v>1117</v>
      </c>
      <c r="C2007" t="s">
        <v>3332</v>
      </c>
      <c r="D2007" s="1">
        <v>8898.248156136</v>
      </c>
      <c r="E2007">
        <v>16</v>
      </c>
      <c r="F2007" s="22"/>
      <c r="G2007" s="22"/>
      <c r="H2007" s="22"/>
      <c r="I2007" s="22">
        <v>342.86991360000002</v>
      </c>
      <c r="J2007" s="22">
        <v>3</v>
      </c>
      <c r="K2007" t="s">
        <v>681</v>
      </c>
      <c r="N2007" t="s">
        <v>202</v>
      </c>
    </row>
    <row r="2008" spans="1:14">
      <c r="A2008" t="s">
        <v>202</v>
      </c>
      <c r="B2008" t="s">
        <v>1117</v>
      </c>
      <c r="C2008" t="s">
        <v>542</v>
      </c>
      <c r="D2008" s="1">
        <v>1069.2341351279999</v>
      </c>
      <c r="E2008">
        <v>16</v>
      </c>
      <c r="F2008" s="22">
        <v>124.88353992</v>
      </c>
      <c r="G2008" s="22"/>
      <c r="H2008" s="22"/>
      <c r="I2008" s="22"/>
      <c r="J2008" s="22">
        <v>3</v>
      </c>
      <c r="K2008" t="s">
        <v>681</v>
      </c>
      <c r="L2008" t="s">
        <v>40</v>
      </c>
      <c r="M2008">
        <v>0.192841157787316</v>
      </c>
      <c r="N2008" t="s">
        <v>202</v>
      </c>
    </row>
    <row r="2009" spans="1:14">
      <c r="A2009" t="s">
        <v>202</v>
      </c>
      <c r="B2009" t="s">
        <v>1117</v>
      </c>
      <c r="C2009" t="s">
        <v>547</v>
      </c>
      <c r="D2009" s="1">
        <v>8400.7705482479996</v>
      </c>
      <c r="E2009">
        <v>16</v>
      </c>
      <c r="F2009" s="22"/>
      <c r="G2009" s="22">
        <v>342.86991360000002</v>
      </c>
      <c r="H2009" s="22"/>
      <c r="I2009" s="22"/>
      <c r="J2009" s="22">
        <v>3</v>
      </c>
      <c r="K2009" t="s">
        <v>681</v>
      </c>
      <c r="N2009" t="s">
        <v>202</v>
      </c>
    </row>
    <row r="2010" spans="1:14">
      <c r="A2010" t="s">
        <v>202</v>
      </c>
      <c r="B2010" t="s">
        <v>1117</v>
      </c>
      <c r="C2010" t="s">
        <v>549</v>
      </c>
      <c r="D2010" s="1">
        <v>8885.5393553039994</v>
      </c>
      <c r="E2010">
        <v>16</v>
      </c>
      <c r="F2010" s="22"/>
      <c r="G2010" s="22"/>
      <c r="H2010" s="22">
        <v>342.86991360000002</v>
      </c>
      <c r="I2010" s="22"/>
      <c r="J2010" s="22">
        <v>3</v>
      </c>
      <c r="K2010" t="s">
        <v>681</v>
      </c>
      <c r="N2010" t="s">
        <v>202</v>
      </c>
    </row>
    <row r="2011" spans="1:14">
      <c r="A2011" t="s">
        <v>3353</v>
      </c>
      <c r="B2011" t="s">
        <v>1134</v>
      </c>
      <c r="C2011" t="s">
        <v>3332</v>
      </c>
      <c r="D2011" s="1">
        <v>1455.9572754897599</v>
      </c>
      <c r="E2011">
        <v>1.5</v>
      </c>
      <c r="F2011" s="22"/>
      <c r="G2011" s="22"/>
      <c r="H2011" s="22"/>
      <c r="I2011" s="22">
        <v>116.90600568000001</v>
      </c>
      <c r="J2011" s="22">
        <v>3</v>
      </c>
      <c r="K2011" t="s">
        <v>688</v>
      </c>
      <c r="N2011" t="s">
        <v>2762</v>
      </c>
    </row>
    <row r="2012" spans="1:14">
      <c r="A2012" t="s">
        <v>3353</v>
      </c>
      <c r="B2012" t="s">
        <v>1134</v>
      </c>
      <c r="C2012" t="s">
        <v>542</v>
      </c>
      <c r="D2012" s="1">
        <v>1293.8992209840001</v>
      </c>
      <c r="E2012">
        <v>1.5</v>
      </c>
      <c r="F2012" s="22">
        <v>116.90600568000001</v>
      </c>
      <c r="G2012" s="22"/>
      <c r="H2012" s="22"/>
      <c r="I2012" s="22"/>
      <c r="J2012" s="22">
        <v>3</v>
      </c>
      <c r="K2012" t="s">
        <v>688</v>
      </c>
      <c r="L2012" t="s">
        <v>40</v>
      </c>
      <c r="M2012">
        <v>3.5967271109840597E-2</v>
      </c>
      <c r="N2012" t="s">
        <v>2762</v>
      </c>
    </row>
    <row r="2013" spans="1:14">
      <c r="A2013" t="s">
        <v>3353</v>
      </c>
      <c r="B2013" t="s">
        <v>1134</v>
      </c>
      <c r="C2013" t="s">
        <v>547</v>
      </c>
      <c r="D2013" s="1">
        <v>1449.1640714279999</v>
      </c>
      <c r="E2013">
        <v>1.5</v>
      </c>
      <c r="F2013" s="22"/>
      <c r="G2013" s="22">
        <v>116.90600568000001</v>
      </c>
      <c r="H2013" s="22"/>
      <c r="I2013" s="22"/>
      <c r="J2013" s="22">
        <v>3</v>
      </c>
      <c r="K2013" t="s">
        <v>688</v>
      </c>
      <c r="N2013" t="s">
        <v>2762</v>
      </c>
    </row>
    <row r="2014" spans="1:14">
      <c r="A2014" t="s">
        <v>3353</v>
      </c>
      <c r="B2014" t="s">
        <v>1134</v>
      </c>
      <c r="C2014" t="s">
        <v>549</v>
      </c>
      <c r="D2014" s="1">
        <v>1455.7697734795199</v>
      </c>
      <c r="E2014">
        <v>1.5</v>
      </c>
      <c r="F2014" s="22"/>
      <c r="G2014" s="22"/>
      <c r="H2014" s="22">
        <v>116.90600568000001</v>
      </c>
      <c r="I2014" s="22"/>
      <c r="J2014" s="22">
        <v>3</v>
      </c>
      <c r="K2014" t="s">
        <v>688</v>
      </c>
      <c r="N2014" t="s">
        <v>2762</v>
      </c>
    </row>
    <row r="2015" spans="1:14">
      <c r="A2015" t="s">
        <v>3353</v>
      </c>
      <c r="B2015" t="s">
        <v>1141</v>
      </c>
      <c r="C2015" t="s">
        <v>3332</v>
      </c>
      <c r="D2015" s="1">
        <v>1533.63048683694</v>
      </c>
      <c r="E2015">
        <v>2.5</v>
      </c>
      <c r="F2015" s="22"/>
      <c r="G2015" s="22"/>
      <c r="H2015" s="22"/>
      <c r="I2015" s="22">
        <v>123.23914704000001</v>
      </c>
      <c r="J2015" s="22">
        <v>3</v>
      </c>
      <c r="K2015" t="s">
        <v>688</v>
      </c>
      <c r="N2015" t="s">
        <v>2762</v>
      </c>
    </row>
    <row r="2016" spans="1:14">
      <c r="A2016" t="s">
        <v>3353</v>
      </c>
      <c r="B2016" t="s">
        <v>1141</v>
      </c>
      <c r="C2016" t="s">
        <v>542</v>
      </c>
      <c r="D2016" s="1">
        <v>1386.6816164879999</v>
      </c>
      <c r="E2016">
        <v>2.5</v>
      </c>
      <c r="F2016" s="22">
        <v>123.23914704000001</v>
      </c>
      <c r="G2016" s="22"/>
      <c r="H2016" s="22"/>
      <c r="I2016" s="22"/>
      <c r="J2016" s="22">
        <v>3</v>
      </c>
      <c r="K2016" t="s">
        <v>688</v>
      </c>
      <c r="L2016" t="s">
        <v>40</v>
      </c>
      <c r="M2016">
        <v>3.5967271109840597E-2</v>
      </c>
      <c r="N2016" t="s">
        <v>2762</v>
      </c>
    </row>
    <row r="2017" spans="1:14">
      <c r="A2017" t="s">
        <v>3353</v>
      </c>
      <c r="B2017" t="s">
        <v>1141</v>
      </c>
      <c r="C2017" t="s">
        <v>547</v>
      </c>
      <c r="D2017" s="1">
        <v>1531.6512323124</v>
      </c>
      <c r="E2017">
        <v>2.5</v>
      </c>
      <c r="F2017" s="22"/>
      <c r="G2017" s="22">
        <v>123.23914704000001</v>
      </c>
      <c r="H2017" s="22"/>
      <c r="I2017" s="22"/>
      <c r="J2017" s="22">
        <v>3</v>
      </c>
      <c r="K2017" t="s">
        <v>688</v>
      </c>
      <c r="N2017" t="s">
        <v>2762</v>
      </c>
    </row>
    <row r="2018" spans="1:14">
      <c r="A2018" t="s">
        <v>3353</v>
      </c>
      <c r="B2018" t="s">
        <v>1141</v>
      </c>
      <c r="C2018" t="s">
        <v>549</v>
      </c>
      <c r="D2018" s="1">
        <v>1533.59634110413</v>
      </c>
      <c r="E2018">
        <v>2.5</v>
      </c>
      <c r="F2018" s="22"/>
      <c r="G2018" s="22"/>
      <c r="H2018" s="22">
        <v>123.23914704000001</v>
      </c>
      <c r="I2018" s="22"/>
      <c r="J2018" s="22">
        <v>3</v>
      </c>
      <c r="K2018" t="s">
        <v>688</v>
      </c>
      <c r="N2018" t="s">
        <v>2762</v>
      </c>
    </row>
    <row r="2019" spans="1:14">
      <c r="A2019" t="s">
        <v>3353</v>
      </c>
      <c r="B2019" t="s">
        <v>1150</v>
      </c>
      <c r="C2019" t="s">
        <v>3332</v>
      </c>
      <c r="D2019" s="1">
        <v>18438.404819184001</v>
      </c>
      <c r="E2019">
        <v>3.5</v>
      </c>
      <c r="F2019" s="22"/>
      <c r="G2019" s="22"/>
      <c r="H2019" s="22"/>
      <c r="I2019" s="22">
        <v>599.54682720000005</v>
      </c>
      <c r="J2019" s="22">
        <v>3</v>
      </c>
      <c r="K2019" t="s">
        <v>688</v>
      </c>
      <c r="N2019" t="s">
        <v>2762</v>
      </c>
    </row>
    <row r="2020" spans="1:14">
      <c r="A2020" t="s">
        <v>3353</v>
      </c>
      <c r="B2020" t="s">
        <v>1150</v>
      </c>
      <c r="C2020" t="s">
        <v>542</v>
      </c>
      <c r="D2020" s="1">
        <v>1122.93881364</v>
      </c>
      <c r="E2020">
        <v>3.5</v>
      </c>
      <c r="F2020" s="22">
        <v>113.68014552</v>
      </c>
      <c r="G2020" s="22"/>
      <c r="H2020" s="22"/>
      <c r="I2020" s="22"/>
      <c r="J2020" s="22">
        <v>3</v>
      </c>
      <c r="K2020" t="s">
        <v>688</v>
      </c>
      <c r="L2020" t="s">
        <v>40</v>
      </c>
      <c r="M2020">
        <v>3.5967271109840597E-2</v>
      </c>
      <c r="N2020" t="s">
        <v>2762</v>
      </c>
    </row>
    <row r="2021" spans="1:14">
      <c r="A2021" t="s">
        <v>3353</v>
      </c>
      <c r="B2021" t="s">
        <v>1150</v>
      </c>
      <c r="C2021" t="s">
        <v>547</v>
      </c>
      <c r="D2021" s="1">
        <v>9005.3717970239995</v>
      </c>
      <c r="E2021">
        <v>3.5</v>
      </c>
      <c r="F2021" s="22"/>
      <c r="G2021" s="22">
        <v>599.54682720000005</v>
      </c>
      <c r="H2021" s="22"/>
      <c r="I2021" s="22"/>
      <c r="J2021" s="22">
        <v>3</v>
      </c>
      <c r="K2021" t="s">
        <v>688</v>
      </c>
      <c r="N2021" t="s">
        <v>2762</v>
      </c>
    </row>
    <row r="2022" spans="1:14">
      <c r="A2022" t="s">
        <v>3353</v>
      </c>
      <c r="B2022" t="s">
        <v>1150</v>
      </c>
      <c r="C2022" t="s">
        <v>549</v>
      </c>
      <c r="D2022" s="1">
        <v>18258.265707023998</v>
      </c>
      <c r="E2022">
        <v>3.5</v>
      </c>
      <c r="F2022" s="22"/>
      <c r="G2022" s="22"/>
      <c r="H2022" s="22">
        <v>599.54682720000005</v>
      </c>
      <c r="I2022" s="22"/>
      <c r="J2022" s="22">
        <v>3</v>
      </c>
      <c r="K2022" t="s">
        <v>688</v>
      </c>
      <c r="N2022" t="s">
        <v>2762</v>
      </c>
    </row>
    <row r="2023" spans="1:14">
      <c r="A2023" t="s">
        <v>3353</v>
      </c>
      <c r="B2023" t="s">
        <v>1157</v>
      </c>
      <c r="C2023" t="s">
        <v>3332</v>
      </c>
      <c r="D2023" s="1">
        <v>658.00264144691198</v>
      </c>
      <c r="E2023">
        <v>4.5</v>
      </c>
      <c r="F2023" s="22"/>
      <c r="G2023" s="22"/>
      <c r="H2023" s="22"/>
      <c r="I2023" s="22">
        <v>68.093788799999999</v>
      </c>
      <c r="J2023" s="22">
        <v>3</v>
      </c>
      <c r="K2023" t="s">
        <v>688</v>
      </c>
      <c r="N2023" t="s">
        <v>2762</v>
      </c>
    </row>
    <row r="2024" spans="1:14">
      <c r="A2024" t="s">
        <v>3353</v>
      </c>
      <c r="B2024" t="s">
        <v>1157</v>
      </c>
      <c r="C2024" t="s">
        <v>542</v>
      </c>
      <c r="D2024" s="1">
        <v>547.63822994400005</v>
      </c>
      <c r="E2024">
        <v>4.5</v>
      </c>
      <c r="F2024" s="22">
        <v>68.093788799999999</v>
      </c>
      <c r="G2024" s="22"/>
      <c r="H2024" s="22"/>
      <c r="I2024" s="22"/>
      <c r="J2024" s="22">
        <v>3</v>
      </c>
      <c r="K2024" t="s">
        <v>688</v>
      </c>
      <c r="L2024" t="s">
        <v>40</v>
      </c>
      <c r="M2024">
        <v>3.5967271109840597E-2</v>
      </c>
      <c r="N2024" t="s">
        <v>2762</v>
      </c>
    </row>
    <row r="2025" spans="1:14">
      <c r="A2025" t="s">
        <v>3353</v>
      </c>
      <c r="B2025" t="s">
        <v>1157</v>
      </c>
      <c r="C2025" t="s">
        <v>547</v>
      </c>
      <c r="D2025" s="1">
        <v>657.96729761784002</v>
      </c>
      <c r="E2025">
        <v>4.5</v>
      </c>
      <c r="F2025" s="22"/>
      <c r="G2025" s="22">
        <v>68.093788799999999</v>
      </c>
      <c r="H2025" s="22"/>
      <c r="I2025" s="22"/>
      <c r="J2025" s="22">
        <v>3</v>
      </c>
      <c r="K2025" t="s">
        <v>688</v>
      </c>
      <c r="N2025" t="s">
        <v>2762</v>
      </c>
    </row>
    <row r="2026" spans="1:14">
      <c r="A2026" t="s">
        <v>3353</v>
      </c>
      <c r="B2026" t="s">
        <v>1157</v>
      </c>
      <c r="C2026" t="s">
        <v>549</v>
      </c>
      <c r="D2026" s="1">
        <v>658.00264144691198</v>
      </c>
      <c r="E2026">
        <v>4.5</v>
      </c>
      <c r="F2026" s="22"/>
      <c r="G2026" s="22"/>
      <c r="H2026" s="22">
        <v>68.093788799999999</v>
      </c>
      <c r="I2026" s="22"/>
      <c r="J2026" s="22">
        <v>3</v>
      </c>
      <c r="K2026" t="s">
        <v>688</v>
      </c>
      <c r="N2026" t="s">
        <v>2762</v>
      </c>
    </row>
    <row r="2027" spans="1:14">
      <c r="A2027" t="s">
        <v>3353</v>
      </c>
      <c r="B2027" t="s">
        <v>1166</v>
      </c>
      <c r="C2027" t="s">
        <v>3332</v>
      </c>
      <c r="D2027" s="1">
        <v>2986.5804239234399</v>
      </c>
      <c r="E2027">
        <v>5.5</v>
      </c>
      <c r="F2027" s="22"/>
      <c r="G2027" s="22"/>
      <c r="H2027" s="22"/>
      <c r="I2027" s="22">
        <v>116.2152936</v>
      </c>
      <c r="J2027" s="22">
        <v>3</v>
      </c>
      <c r="K2027" t="s">
        <v>688</v>
      </c>
      <c r="N2027" t="s">
        <v>2762</v>
      </c>
    </row>
    <row r="2028" spans="1:14">
      <c r="A2028" t="s">
        <v>3353</v>
      </c>
      <c r="B2028" t="s">
        <v>1166</v>
      </c>
      <c r="C2028" t="s">
        <v>542</v>
      </c>
      <c r="D2028" s="1">
        <v>8.7832359962400002</v>
      </c>
      <c r="E2028">
        <v>5.5</v>
      </c>
      <c r="F2028" s="22">
        <v>1.3646313144</v>
      </c>
      <c r="G2028" s="22"/>
      <c r="H2028" s="22"/>
      <c r="I2028" s="22"/>
      <c r="J2028" s="22">
        <v>3</v>
      </c>
      <c r="K2028" t="s">
        <v>688</v>
      </c>
      <c r="L2028" t="s">
        <v>40</v>
      </c>
      <c r="M2028">
        <v>3.5967271109840597E-2</v>
      </c>
      <c r="N2028" t="s">
        <v>2762</v>
      </c>
    </row>
    <row r="2029" spans="1:14">
      <c r="A2029" t="s">
        <v>3353</v>
      </c>
      <c r="B2029" t="s">
        <v>1166</v>
      </c>
      <c r="C2029" t="s">
        <v>547</v>
      </c>
      <c r="D2029" s="1">
        <v>2028.8166078194399</v>
      </c>
      <c r="E2029">
        <v>5.5</v>
      </c>
      <c r="F2029" s="22"/>
      <c r="G2029" s="22">
        <v>116.2152936</v>
      </c>
      <c r="H2029" s="22"/>
      <c r="I2029" s="22"/>
      <c r="J2029" s="22">
        <v>3</v>
      </c>
      <c r="K2029" t="s">
        <v>688</v>
      </c>
      <c r="N2029" t="s">
        <v>2762</v>
      </c>
    </row>
    <row r="2030" spans="1:14">
      <c r="A2030" t="s">
        <v>3353</v>
      </c>
      <c r="B2030" t="s">
        <v>1166</v>
      </c>
      <c r="C2030" t="s">
        <v>549</v>
      </c>
      <c r="D2030" s="1">
        <v>2975.0427589394399</v>
      </c>
      <c r="E2030">
        <v>5.5</v>
      </c>
      <c r="F2030" s="22"/>
      <c r="G2030" s="22"/>
      <c r="H2030" s="22">
        <v>116.2152936</v>
      </c>
      <c r="I2030" s="22"/>
      <c r="J2030" s="22">
        <v>3</v>
      </c>
      <c r="K2030" t="s">
        <v>688</v>
      </c>
      <c r="N2030" t="s">
        <v>2762</v>
      </c>
    </row>
    <row r="2031" spans="1:14">
      <c r="A2031" t="s">
        <v>3353</v>
      </c>
      <c r="B2031" t="s">
        <v>1183</v>
      </c>
      <c r="C2031" t="s">
        <v>3332</v>
      </c>
      <c r="D2031" s="1">
        <v>4597.93352621544</v>
      </c>
      <c r="E2031">
        <v>7.5</v>
      </c>
      <c r="F2031" s="22"/>
      <c r="G2031" s="22"/>
      <c r="H2031" s="22"/>
      <c r="I2031" s="22">
        <v>248.37133728000001</v>
      </c>
      <c r="J2031" s="22">
        <v>3</v>
      </c>
      <c r="K2031" t="s">
        <v>688</v>
      </c>
      <c r="N2031" t="s">
        <v>2762</v>
      </c>
    </row>
    <row r="2032" spans="1:14">
      <c r="A2032" t="s">
        <v>3353</v>
      </c>
      <c r="B2032" t="s">
        <v>1183</v>
      </c>
      <c r="C2032" t="s">
        <v>542</v>
      </c>
      <c r="D2032" s="1">
        <v>602.95856242319996</v>
      </c>
      <c r="E2032">
        <v>7.5</v>
      </c>
      <c r="F2032" s="22">
        <v>187.96807415999999</v>
      </c>
      <c r="G2032" s="22"/>
      <c r="H2032" s="22"/>
      <c r="I2032" s="22"/>
      <c r="J2032" s="22">
        <v>3</v>
      </c>
      <c r="K2032" t="s">
        <v>688</v>
      </c>
      <c r="L2032" t="s">
        <v>40</v>
      </c>
      <c r="M2032">
        <v>3.5967271109840597E-2</v>
      </c>
      <c r="N2032" t="s">
        <v>2762</v>
      </c>
    </row>
    <row r="2033" spans="1:14">
      <c r="A2033" t="s">
        <v>3353</v>
      </c>
      <c r="B2033" t="s">
        <v>1183</v>
      </c>
      <c r="C2033" t="s">
        <v>547</v>
      </c>
      <c r="D2033" s="1">
        <v>4188.9317274792002</v>
      </c>
      <c r="E2033">
        <v>7.5</v>
      </c>
      <c r="F2033" s="22"/>
      <c r="G2033" s="22">
        <v>248.37133728000001</v>
      </c>
      <c r="H2033" s="22"/>
      <c r="I2033" s="22"/>
      <c r="J2033" s="22">
        <v>3</v>
      </c>
      <c r="K2033" t="s">
        <v>688</v>
      </c>
      <c r="N2033" t="s">
        <v>2762</v>
      </c>
    </row>
    <row r="2034" spans="1:14">
      <c r="A2034" t="s">
        <v>3353</v>
      </c>
      <c r="B2034" t="s">
        <v>1183</v>
      </c>
      <c r="C2034" t="s">
        <v>549</v>
      </c>
      <c r="D2034" s="1">
        <v>4597.93352621544</v>
      </c>
      <c r="E2034">
        <v>7.5</v>
      </c>
      <c r="F2034" s="22"/>
      <c r="G2034" s="22"/>
      <c r="H2034" s="22">
        <v>248.37133728000001</v>
      </c>
      <c r="I2034" s="22"/>
      <c r="J2034" s="22">
        <v>3</v>
      </c>
      <c r="K2034" t="s">
        <v>688</v>
      </c>
      <c r="N2034" t="s">
        <v>2762</v>
      </c>
    </row>
    <row r="2035" spans="1:14">
      <c r="A2035" t="s">
        <v>3353</v>
      </c>
      <c r="B2035" t="s">
        <v>1189</v>
      </c>
      <c r="C2035" t="s">
        <v>3332</v>
      </c>
      <c r="D2035" s="1">
        <v>1845.4079114767201</v>
      </c>
      <c r="E2035">
        <v>8.5</v>
      </c>
      <c r="F2035" s="22"/>
      <c r="G2035" s="22"/>
      <c r="H2035" s="22"/>
      <c r="I2035" s="22">
        <v>85.656662879999999</v>
      </c>
      <c r="J2035" s="22">
        <v>3</v>
      </c>
      <c r="K2035" t="s">
        <v>688</v>
      </c>
      <c r="N2035" t="s">
        <v>2762</v>
      </c>
    </row>
    <row r="2036" spans="1:14">
      <c r="A2036" t="s">
        <v>3353</v>
      </c>
      <c r="B2036" t="s">
        <v>1189</v>
      </c>
      <c r="C2036" t="s">
        <v>542</v>
      </c>
      <c r="D2036" s="1">
        <v>45.781041329520001</v>
      </c>
      <c r="E2036">
        <v>8.5</v>
      </c>
      <c r="F2036" s="22">
        <v>5.1260550240000002</v>
      </c>
      <c r="G2036" s="22"/>
      <c r="H2036" s="22"/>
      <c r="I2036" s="22"/>
      <c r="J2036" s="22">
        <v>3</v>
      </c>
      <c r="K2036" t="s">
        <v>688</v>
      </c>
      <c r="L2036" t="s">
        <v>40</v>
      </c>
      <c r="M2036">
        <v>3.5967271109840597E-2</v>
      </c>
      <c r="N2036" t="s">
        <v>2762</v>
      </c>
    </row>
    <row r="2037" spans="1:14">
      <c r="A2037" t="s">
        <v>3353</v>
      </c>
      <c r="B2037" t="s">
        <v>1189</v>
      </c>
      <c r="C2037" t="s">
        <v>547</v>
      </c>
      <c r="D2037" s="1">
        <v>1350.6769608127199</v>
      </c>
      <c r="E2037">
        <v>8.5</v>
      </c>
      <c r="F2037" s="22"/>
      <c r="G2037" s="22">
        <v>85.656662879999999</v>
      </c>
      <c r="H2037" s="22"/>
      <c r="I2037" s="22"/>
      <c r="J2037" s="22">
        <v>3</v>
      </c>
      <c r="K2037" t="s">
        <v>688</v>
      </c>
      <c r="N2037" t="s">
        <v>2762</v>
      </c>
    </row>
    <row r="2038" spans="1:14">
      <c r="A2038" t="s">
        <v>3353</v>
      </c>
      <c r="B2038" t="s">
        <v>1189</v>
      </c>
      <c r="C2038" t="s">
        <v>549</v>
      </c>
      <c r="D2038" s="1">
        <v>1832.1509796847199</v>
      </c>
      <c r="E2038">
        <v>8.5</v>
      </c>
      <c r="F2038" s="22"/>
      <c r="G2038" s="22"/>
      <c r="H2038" s="22">
        <v>85.656662879999999</v>
      </c>
      <c r="I2038" s="22"/>
      <c r="J2038" s="22">
        <v>3</v>
      </c>
      <c r="K2038" t="s">
        <v>688</v>
      </c>
      <c r="N2038" t="s">
        <v>2762</v>
      </c>
    </row>
    <row r="2039" spans="1:14">
      <c r="A2039" t="s">
        <v>3353</v>
      </c>
      <c r="B2039" t="s">
        <v>1197</v>
      </c>
      <c r="C2039" t="s">
        <v>3332</v>
      </c>
      <c r="D2039" s="1">
        <v>1868.2411928378201</v>
      </c>
      <c r="E2039">
        <v>9.5</v>
      </c>
      <c r="F2039" s="22"/>
      <c r="G2039" s="22"/>
      <c r="H2039" s="22"/>
      <c r="I2039" s="22">
        <v>80.373663120000003</v>
      </c>
      <c r="J2039" s="22">
        <v>3</v>
      </c>
      <c r="K2039" t="s">
        <v>688</v>
      </c>
      <c r="N2039" t="s">
        <v>2762</v>
      </c>
    </row>
    <row r="2040" spans="1:14">
      <c r="A2040" t="s">
        <v>3353</v>
      </c>
      <c r="B2040" t="s">
        <v>1197</v>
      </c>
      <c r="C2040" t="s">
        <v>542</v>
      </c>
      <c r="D2040" s="1">
        <v>22.763217285096001</v>
      </c>
      <c r="E2040">
        <v>9.5</v>
      </c>
      <c r="F2040" s="22">
        <v>7.1472403680000003</v>
      </c>
      <c r="G2040" s="22"/>
      <c r="H2040" s="22"/>
      <c r="I2040" s="22"/>
      <c r="J2040" s="22">
        <v>3</v>
      </c>
      <c r="K2040" t="s">
        <v>688</v>
      </c>
      <c r="L2040" t="s">
        <v>40</v>
      </c>
      <c r="M2040">
        <v>3.5967271109840597E-2</v>
      </c>
      <c r="N2040" t="s">
        <v>2762</v>
      </c>
    </row>
    <row r="2041" spans="1:14">
      <c r="A2041" t="s">
        <v>3353</v>
      </c>
      <c r="B2041" t="s">
        <v>1197</v>
      </c>
      <c r="C2041" t="s">
        <v>547</v>
      </c>
      <c r="D2041" s="1">
        <v>1760.4676707091</v>
      </c>
      <c r="E2041">
        <v>9.5</v>
      </c>
      <c r="F2041" s="22"/>
      <c r="G2041" s="22">
        <v>80.373663120000003</v>
      </c>
      <c r="H2041" s="22"/>
      <c r="I2041" s="22"/>
      <c r="J2041" s="22">
        <v>3</v>
      </c>
      <c r="K2041" t="s">
        <v>688</v>
      </c>
      <c r="N2041" t="s">
        <v>2762</v>
      </c>
    </row>
    <row r="2042" spans="1:14">
      <c r="A2042" t="s">
        <v>3353</v>
      </c>
      <c r="B2042" t="s">
        <v>1197</v>
      </c>
      <c r="C2042" t="s">
        <v>549</v>
      </c>
      <c r="D2042" s="1">
        <v>1868.2411928378201</v>
      </c>
      <c r="E2042">
        <v>9.5</v>
      </c>
      <c r="F2042" s="22"/>
      <c r="G2042" s="22"/>
      <c r="H2042" s="22">
        <v>80.373663120000003</v>
      </c>
      <c r="I2042" s="22"/>
      <c r="J2042" s="22">
        <v>3</v>
      </c>
      <c r="K2042" t="s">
        <v>688</v>
      </c>
      <c r="N2042" t="s">
        <v>2762</v>
      </c>
    </row>
    <row r="2043" spans="1:14">
      <c r="A2043" t="s">
        <v>3353</v>
      </c>
      <c r="B2043" t="s">
        <v>1204</v>
      </c>
      <c r="C2043" t="s">
        <v>3332</v>
      </c>
      <c r="D2043" s="1">
        <v>1090.5841963349999</v>
      </c>
      <c r="E2043">
        <v>10.5</v>
      </c>
      <c r="F2043" s="22"/>
      <c r="G2043" s="22"/>
      <c r="H2043" s="22"/>
      <c r="I2043" s="22">
        <v>36.753987623999997</v>
      </c>
      <c r="J2043" s="22">
        <v>3</v>
      </c>
      <c r="K2043" t="s">
        <v>688</v>
      </c>
      <c r="N2043" t="s">
        <v>2762</v>
      </c>
    </row>
    <row r="2044" spans="1:14">
      <c r="A2044" t="s">
        <v>3353</v>
      </c>
      <c r="B2044" t="s">
        <v>1204</v>
      </c>
      <c r="C2044" t="s">
        <v>542</v>
      </c>
      <c r="D2044" s="1">
        <v>17.125582702199999</v>
      </c>
      <c r="E2044">
        <v>10.5</v>
      </c>
      <c r="F2044" s="22">
        <v>3.1360159680000002</v>
      </c>
      <c r="G2044" s="22"/>
      <c r="H2044" s="22"/>
      <c r="I2044" s="22"/>
      <c r="J2044" s="22">
        <v>3</v>
      </c>
      <c r="K2044" t="s">
        <v>688</v>
      </c>
      <c r="L2044" t="s">
        <v>40</v>
      </c>
      <c r="M2044">
        <v>3.5967271109840597E-2</v>
      </c>
      <c r="N2044" t="s">
        <v>2762</v>
      </c>
    </row>
    <row r="2045" spans="1:14">
      <c r="A2045" t="s">
        <v>3353</v>
      </c>
      <c r="B2045" t="s">
        <v>1204</v>
      </c>
      <c r="C2045" t="s">
        <v>547</v>
      </c>
      <c r="D2045" s="1">
        <v>878.76742414859996</v>
      </c>
      <c r="E2045">
        <v>10.5</v>
      </c>
      <c r="F2045" s="22"/>
      <c r="G2045" s="22">
        <v>36.753987623999997</v>
      </c>
      <c r="H2045" s="22"/>
      <c r="I2045" s="22"/>
      <c r="J2045" s="22">
        <v>3</v>
      </c>
      <c r="K2045" t="s">
        <v>688</v>
      </c>
      <c r="N2045" t="s">
        <v>2762</v>
      </c>
    </row>
    <row r="2046" spans="1:14">
      <c r="A2046" t="s">
        <v>3353</v>
      </c>
      <c r="B2046" t="s">
        <v>1204</v>
      </c>
      <c r="C2046" t="s">
        <v>549</v>
      </c>
      <c r="D2046" s="1">
        <v>1087.3505352846</v>
      </c>
      <c r="E2046">
        <v>10.5</v>
      </c>
      <c r="F2046" s="22"/>
      <c r="G2046" s="22"/>
      <c r="H2046" s="22">
        <v>36.753987623999997</v>
      </c>
      <c r="I2046" s="22"/>
      <c r="J2046" s="22">
        <v>3</v>
      </c>
      <c r="K2046" t="s">
        <v>688</v>
      </c>
      <c r="N2046" t="s">
        <v>2762</v>
      </c>
    </row>
    <row r="2047" spans="1:14">
      <c r="A2047" t="s">
        <v>3353</v>
      </c>
      <c r="B2047" t="s">
        <v>1210</v>
      </c>
      <c r="C2047" t="s">
        <v>3332</v>
      </c>
      <c r="D2047" s="1">
        <v>676.55520324410395</v>
      </c>
      <c r="E2047">
        <v>11.5</v>
      </c>
      <c r="F2047" s="22"/>
      <c r="G2047" s="22"/>
      <c r="H2047" s="22"/>
      <c r="I2047" s="22">
        <v>35.191673088000002</v>
      </c>
      <c r="J2047" s="22">
        <v>3</v>
      </c>
      <c r="K2047" t="s">
        <v>688</v>
      </c>
      <c r="N2047" t="s">
        <v>2762</v>
      </c>
    </row>
    <row r="2048" spans="1:14">
      <c r="A2048" t="s">
        <v>3353</v>
      </c>
      <c r="B2048" t="s">
        <v>1210</v>
      </c>
      <c r="C2048" t="s">
        <v>542</v>
      </c>
      <c r="D2048" s="1">
        <v>8.8719004010639999</v>
      </c>
      <c r="E2048">
        <v>11.5</v>
      </c>
      <c r="F2048" s="22">
        <v>1.9804525103999999</v>
      </c>
      <c r="G2048" s="22"/>
      <c r="H2048" s="22"/>
      <c r="I2048" s="22"/>
      <c r="J2048" s="22">
        <v>3</v>
      </c>
      <c r="K2048" t="s">
        <v>688</v>
      </c>
      <c r="L2048" t="s">
        <v>40</v>
      </c>
      <c r="M2048">
        <v>3.5967271109840597E-2</v>
      </c>
      <c r="N2048" t="s">
        <v>2762</v>
      </c>
    </row>
    <row r="2049" spans="1:14">
      <c r="A2049" t="s">
        <v>3353</v>
      </c>
      <c r="B2049" t="s">
        <v>1210</v>
      </c>
      <c r="C2049" t="s">
        <v>547</v>
      </c>
      <c r="D2049" s="1">
        <v>516.52373716826401</v>
      </c>
      <c r="E2049">
        <v>11.5</v>
      </c>
      <c r="F2049" s="22"/>
      <c r="G2049" s="22">
        <v>35.191673088000002</v>
      </c>
      <c r="H2049" s="22"/>
      <c r="I2049" s="22"/>
      <c r="J2049" s="22">
        <v>3</v>
      </c>
      <c r="K2049" t="s">
        <v>688</v>
      </c>
      <c r="N2049" t="s">
        <v>2762</v>
      </c>
    </row>
    <row r="2050" spans="1:14">
      <c r="A2050" t="s">
        <v>3353</v>
      </c>
      <c r="B2050" t="s">
        <v>1210</v>
      </c>
      <c r="C2050" t="s">
        <v>549</v>
      </c>
      <c r="D2050" s="1">
        <v>676.55520324410395</v>
      </c>
      <c r="E2050">
        <v>11.5</v>
      </c>
      <c r="F2050" s="22"/>
      <c r="G2050" s="22"/>
      <c r="H2050" s="22">
        <v>35.191673088000002</v>
      </c>
      <c r="I2050" s="22"/>
      <c r="J2050" s="22">
        <v>3</v>
      </c>
      <c r="K2050" t="s">
        <v>688</v>
      </c>
      <c r="N2050" t="s">
        <v>2762</v>
      </c>
    </row>
    <row r="2051" spans="1:14">
      <c r="A2051" t="s">
        <v>3353</v>
      </c>
      <c r="B2051" t="s">
        <v>1215</v>
      </c>
      <c r="C2051" t="s">
        <v>3332</v>
      </c>
      <c r="D2051" s="1">
        <v>2525.90302516154</v>
      </c>
      <c r="E2051">
        <v>12.5</v>
      </c>
      <c r="F2051" s="22"/>
      <c r="G2051" s="22"/>
      <c r="H2051" s="22"/>
      <c r="I2051" s="22">
        <v>87.353167200000001</v>
      </c>
      <c r="J2051" s="22">
        <v>3</v>
      </c>
      <c r="K2051" t="s">
        <v>688</v>
      </c>
      <c r="N2051" t="s">
        <v>2762</v>
      </c>
    </row>
    <row r="2052" spans="1:14">
      <c r="A2052" t="s">
        <v>3353</v>
      </c>
      <c r="B2052" t="s">
        <v>1215</v>
      </c>
      <c r="C2052" t="s">
        <v>542</v>
      </c>
      <c r="D2052" s="1">
        <v>2.0145984391440002</v>
      </c>
      <c r="E2052">
        <v>12.5</v>
      </c>
      <c r="F2052" s="22">
        <v>0.93751005119999997</v>
      </c>
      <c r="G2052" s="22"/>
      <c r="H2052" s="22"/>
      <c r="I2052" s="22"/>
      <c r="J2052" s="22">
        <v>3</v>
      </c>
      <c r="K2052" t="s">
        <v>688</v>
      </c>
      <c r="L2052" t="s">
        <v>40</v>
      </c>
      <c r="M2052">
        <v>3.5967271109840597E-2</v>
      </c>
      <c r="N2052" t="s">
        <v>2762</v>
      </c>
    </row>
    <row r="2053" spans="1:14">
      <c r="A2053" t="s">
        <v>3353</v>
      </c>
      <c r="B2053" t="s">
        <v>1215</v>
      </c>
      <c r="C2053" t="s">
        <v>547</v>
      </c>
      <c r="D2053" s="1">
        <v>1893.5306140975399</v>
      </c>
      <c r="E2053">
        <v>12.5</v>
      </c>
      <c r="F2053" s="22"/>
      <c r="G2053" s="22">
        <v>87.353167200000001</v>
      </c>
      <c r="H2053" s="22"/>
      <c r="I2053" s="22"/>
      <c r="J2053" s="22">
        <v>3</v>
      </c>
      <c r="K2053" t="s">
        <v>688</v>
      </c>
      <c r="N2053" t="s">
        <v>2762</v>
      </c>
    </row>
    <row r="2054" spans="1:14">
      <c r="A2054" t="s">
        <v>3353</v>
      </c>
      <c r="B2054" t="s">
        <v>1215</v>
      </c>
      <c r="C2054" t="s">
        <v>549</v>
      </c>
      <c r="D2054" s="1">
        <v>2519.0499148735398</v>
      </c>
      <c r="E2054">
        <v>12.5</v>
      </c>
      <c r="F2054" s="22"/>
      <c r="G2054" s="22"/>
      <c r="H2054" s="22">
        <v>87.353167200000001</v>
      </c>
      <c r="I2054" s="22"/>
      <c r="J2054" s="22">
        <v>3</v>
      </c>
      <c r="K2054" t="s">
        <v>688</v>
      </c>
      <c r="N2054" t="s">
        <v>2762</v>
      </c>
    </row>
    <row r="2055" spans="1:14">
      <c r="A2055" t="s">
        <v>3353</v>
      </c>
      <c r="B2055" t="s">
        <v>1218</v>
      </c>
      <c r="C2055" t="s">
        <v>3332</v>
      </c>
      <c r="D2055" s="1">
        <v>1564.36822489574</v>
      </c>
      <c r="E2055">
        <v>13.5</v>
      </c>
      <c r="F2055" s="22"/>
      <c r="G2055" s="22"/>
      <c r="H2055" s="22"/>
      <c r="I2055" s="22">
        <v>98.420574479999999</v>
      </c>
      <c r="J2055" s="22">
        <v>3</v>
      </c>
      <c r="K2055" t="s">
        <v>688</v>
      </c>
      <c r="N2055" t="s">
        <v>2762</v>
      </c>
    </row>
    <row r="2056" spans="1:14">
      <c r="A2056" t="s">
        <v>3353</v>
      </c>
      <c r="B2056" t="s">
        <v>1218</v>
      </c>
      <c r="C2056" t="s">
        <v>542</v>
      </c>
      <c r="D2056" s="1">
        <v>1.0675034437440001</v>
      </c>
      <c r="E2056">
        <v>13.5</v>
      </c>
      <c r="F2056" s="22">
        <v>0.29173634496</v>
      </c>
      <c r="G2056" s="22"/>
      <c r="H2056" s="22"/>
      <c r="I2056" s="22"/>
      <c r="J2056" s="22">
        <v>3</v>
      </c>
      <c r="K2056" t="s">
        <v>688</v>
      </c>
      <c r="L2056" t="s">
        <v>40</v>
      </c>
      <c r="M2056">
        <v>3.5967271109840597E-2</v>
      </c>
      <c r="N2056" t="s">
        <v>2762</v>
      </c>
    </row>
    <row r="2057" spans="1:14">
      <c r="A2057" t="s">
        <v>3353</v>
      </c>
      <c r="B2057" t="s">
        <v>1218</v>
      </c>
      <c r="C2057" t="s">
        <v>547</v>
      </c>
      <c r="D2057" s="1">
        <v>1439.7788312581399</v>
      </c>
      <c r="E2057">
        <v>13.5</v>
      </c>
      <c r="F2057" s="22"/>
      <c r="G2057" s="22">
        <v>98.420574479999999</v>
      </c>
      <c r="H2057" s="22"/>
      <c r="I2057" s="22"/>
      <c r="J2057" s="22">
        <v>3</v>
      </c>
      <c r="K2057" t="s">
        <v>688</v>
      </c>
      <c r="N2057" t="s">
        <v>2762</v>
      </c>
    </row>
    <row r="2058" spans="1:14">
      <c r="A2058" t="s">
        <v>3353</v>
      </c>
      <c r="B2058" t="s">
        <v>1218</v>
      </c>
      <c r="C2058" t="s">
        <v>549</v>
      </c>
      <c r="D2058" s="1">
        <v>1564.36822489574</v>
      </c>
      <c r="E2058">
        <v>13.5</v>
      </c>
      <c r="F2058" s="22"/>
      <c r="G2058" s="22"/>
      <c r="H2058" s="22">
        <v>98.420574479999999</v>
      </c>
      <c r="I2058" s="22"/>
      <c r="J2058" s="22">
        <v>3</v>
      </c>
      <c r="K2058" t="s">
        <v>688</v>
      </c>
      <c r="N2058" t="s">
        <v>2762</v>
      </c>
    </row>
    <row r="2059" spans="1:14">
      <c r="A2059" t="s">
        <v>3353</v>
      </c>
      <c r="B2059" t="s">
        <v>1221</v>
      </c>
      <c r="C2059" t="s">
        <v>3332</v>
      </c>
      <c r="D2059" s="1">
        <v>566.47413952423994</v>
      </c>
      <c r="E2059">
        <v>14.5</v>
      </c>
      <c r="F2059" s="22"/>
      <c r="G2059" s="22"/>
      <c r="H2059" s="22"/>
      <c r="I2059" s="22">
        <v>45.616312319999999</v>
      </c>
      <c r="J2059" s="22">
        <v>3</v>
      </c>
      <c r="K2059" t="s">
        <v>688</v>
      </c>
      <c r="N2059" t="s">
        <v>2762</v>
      </c>
    </row>
    <row r="2060" spans="1:14">
      <c r="A2060" t="s">
        <v>3353</v>
      </c>
      <c r="B2060" t="s">
        <v>1221</v>
      </c>
      <c r="C2060" t="s">
        <v>542</v>
      </c>
      <c r="D2060" s="1">
        <v>3.8926135706328</v>
      </c>
      <c r="E2060">
        <v>14.5</v>
      </c>
      <c r="F2060" s="22">
        <v>0.70028694479999998</v>
      </c>
      <c r="G2060" s="22"/>
      <c r="H2060" s="22"/>
      <c r="I2060" s="22"/>
      <c r="J2060" s="22">
        <v>3</v>
      </c>
      <c r="K2060" t="s">
        <v>688</v>
      </c>
      <c r="L2060" t="s">
        <v>40</v>
      </c>
      <c r="M2060">
        <v>3.5967271109840597E-2</v>
      </c>
      <c r="N2060" t="s">
        <v>2762</v>
      </c>
    </row>
    <row r="2061" spans="1:14">
      <c r="A2061" t="s">
        <v>3353</v>
      </c>
      <c r="B2061" t="s">
        <v>1221</v>
      </c>
      <c r="C2061" t="s">
        <v>547</v>
      </c>
      <c r="D2061" s="1">
        <v>563.052976802633</v>
      </c>
      <c r="E2061">
        <v>14.5</v>
      </c>
      <c r="F2061" s="22"/>
      <c r="G2061" s="22">
        <v>45.616312319999999</v>
      </c>
      <c r="H2061" s="22"/>
      <c r="I2061" s="22"/>
      <c r="J2061" s="22">
        <v>3</v>
      </c>
      <c r="K2061" t="s">
        <v>688</v>
      </c>
      <c r="N2061" t="s">
        <v>2762</v>
      </c>
    </row>
    <row r="2062" spans="1:14">
      <c r="A2062" t="s">
        <v>3353</v>
      </c>
      <c r="B2062" t="s">
        <v>1221</v>
      </c>
      <c r="C2062" t="s">
        <v>549</v>
      </c>
      <c r="D2062" s="1">
        <v>566.47413952423994</v>
      </c>
      <c r="E2062">
        <v>14.5</v>
      </c>
      <c r="F2062" s="22"/>
      <c r="G2062" s="22"/>
      <c r="H2062" s="22">
        <v>45.616312319999999</v>
      </c>
      <c r="I2062" s="22"/>
      <c r="J2062" s="22">
        <v>3</v>
      </c>
      <c r="K2062" t="s">
        <v>688</v>
      </c>
      <c r="N2062" t="s">
        <v>2762</v>
      </c>
    </row>
    <row r="2063" spans="1:14">
      <c r="A2063" t="s">
        <v>3353</v>
      </c>
      <c r="B2063" t="s">
        <v>1224</v>
      </c>
      <c r="C2063" t="s">
        <v>3332</v>
      </c>
      <c r="D2063" s="1">
        <v>7908.1620626231997</v>
      </c>
      <c r="E2063">
        <v>16</v>
      </c>
      <c r="F2063" s="22"/>
      <c r="G2063" s="22"/>
      <c r="H2063" s="22"/>
      <c r="I2063" s="22">
        <v>319.54599359999997</v>
      </c>
      <c r="J2063" s="22">
        <v>3</v>
      </c>
      <c r="K2063" t="s">
        <v>688</v>
      </c>
      <c r="N2063" t="s">
        <v>2762</v>
      </c>
    </row>
    <row r="2064" spans="1:14">
      <c r="A2064" t="s">
        <v>3353</v>
      </c>
      <c r="B2064" t="s">
        <v>1224</v>
      </c>
      <c r="C2064" t="s">
        <v>542</v>
      </c>
      <c r="D2064" s="1">
        <v>7.1951651832000003</v>
      </c>
      <c r="E2064">
        <v>16</v>
      </c>
      <c r="F2064" s="22">
        <v>3.5661327911999998</v>
      </c>
      <c r="G2064" s="22"/>
      <c r="H2064" s="22"/>
      <c r="I2064" s="22"/>
      <c r="J2064" s="22">
        <v>3</v>
      </c>
      <c r="K2064" t="s">
        <v>688</v>
      </c>
      <c r="L2064" t="s">
        <v>40</v>
      </c>
      <c r="M2064">
        <v>3.5967271109840597E-2</v>
      </c>
      <c r="N2064" t="s">
        <v>2762</v>
      </c>
    </row>
    <row r="2065" spans="1:14">
      <c r="A2065" t="s">
        <v>3353</v>
      </c>
      <c r="B2065" t="s">
        <v>1224</v>
      </c>
      <c r="C2065" t="s">
        <v>547</v>
      </c>
      <c r="D2065" s="1">
        <v>6794.0754528312</v>
      </c>
      <c r="E2065">
        <v>16</v>
      </c>
      <c r="F2065" s="22"/>
      <c r="G2065" s="22">
        <v>319.54599359999997</v>
      </c>
      <c r="H2065" s="22"/>
      <c r="I2065" s="22"/>
      <c r="J2065" s="22">
        <v>3</v>
      </c>
      <c r="K2065" t="s">
        <v>688</v>
      </c>
      <c r="N2065" t="s">
        <v>2762</v>
      </c>
    </row>
    <row r="2066" spans="1:14">
      <c r="A2066" t="s">
        <v>3353</v>
      </c>
      <c r="B2066" t="s">
        <v>1224</v>
      </c>
      <c r="C2066" t="s">
        <v>549</v>
      </c>
      <c r="D2066" s="1">
        <v>7882.8019644072001</v>
      </c>
      <c r="E2066">
        <v>16</v>
      </c>
      <c r="F2066" s="22"/>
      <c r="G2066" s="22"/>
      <c r="H2066" s="22">
        <v>319.54599359999997</v>
      </c>
      <c r="I2066" s="22"/>
      <c r="J2066" s="22">
        <v>3</v>
      </c>
      <c r="K2066" t="s">
        <v>688</v>
      </c>
      <c r="N2066" t="s">
        <v>2762</v>
      </c>
    </row>
    <row r="2067" spans="1:14">
      <c r="A2067" t="s">
        <v>3353</v>
      </c>
      <c r="B2067" t="s">
        <v>1135</v>
      </c>
      <c r="C2067" t="s">
        <v>3332</v>
      </c>
      <c r="D2067" s="1">
        <v>4156.7644297943998</v>
      </c>
      <c r="E2067">
        <v>1.5</v>
      </c>
      <c r="F2067" s="22"/>
      <c r="G2067" s="22"/>
      <c r="H2067" s="22"/>
      <c r="I2067" s="22">
        <v>134.66357231999999</v>
      </c>
      <c r="J2067" s="22">
        <v>3</v>
      </c>
      <c r="K2067" t="s">
        <v>689</v>
      </c>
      <c r="N2067" t="s">
        <v>2763</v>
      </c>
    </row>
    <row r="2068" spans="1:14">
      <c r="A2068" t="s">
        <v>3353</v>
      </c>
      <c r="B2068" t="s">
        <v>1135</v>
      </c>
      <c r="C2068" t="s">
        <v>542</v>
      </c>
      <c r="D2068" s="1">
        <v>1414.0431708000001</v>
      </c>
      <c r="E2068">
        <v>1.5</v>
      </c>
      <c r="F2068" s="22">
        <v>132.43871904</v>
      </c>
      <c r="G2068" s="22"/>
      <c r="H2068" s="22"/>
      <c r="I2068" s="22"/>
      <c r="J2068" s="22">
        <v>3</v>
      </c>
      <c r="K2068" t="s">
        <v>689</v>
      </c>
      <c r="L2068" t="s">
        <v>40</v>
      </c>
      <c r="M2068">
        <v>0.215987172821204</v>
      </c>
      <c r="N2068" t="s">
        <v>2763</v>
      </c>
    </row>
    <row r="2069" spans="1:14">
      <c r="A2069" t="s">
        <v>3353</v>
      </c>
      <c r="B2069" t="s">
        <v>1135</v>
      </c>
      <c r="C2069" t="s">
        <v>547</v>
      </c>
      <c r="D2069" s="1">
        <v>3991.8291475199999</v>
      </c>
      <c r="E2069">
        <v>1.5</v>
      </c>
      <c r="F2069" s="22"/>
      <c r="G2069" s="22">
        <v>134.66357231999999</v>
      </c>
      <c r="H2069" s="22"/>
      <c r="I2069" s="22"/>
      <c r="J2069" s="22">
        <v>3</v>
      </c>
      <c r="K2069" t="s">
        <v>689</v>
      </c>
      <c r="N2069" t="s">
        <v>2763</v>
      </c>
    </row>
    <row r="2070" spans="1:14">
      <c r="A2070" t="s">
        <v>3353</v>
      </c>
      <c r="B2070" t="s">
        <v>1135</v>
      </c>
      <c r="C2070" t="s">
        <v>549</v>
      </c>
      <c r="D2070" s="1">
        <v>4155.9383425176002</v>
      </c>
      <c r="E2070">
        <v>1.5</v>
      </c>
      <c r="F2070" s="22"/>
      <c r="G2070" s="22"/>
      <c r="H2070" s="22">
        <v>134.66357231999999</v>
      </c>
      <c r="I2070" s="22"/>
      <c r="J2070" s="22">
        <v>3</v>
      </c>
      <c r="K2070" t="s">
        <v>689</v>
      </c>
      <c r="N2070" t="s">
        <v>2763</v>
      </c>
    </row>
    <row r="2071" spans="1:14">
      <c r="A2071" t="s">
        <v>3353</v>
      </c>
      <c r="B2071" t="s">
        <v>1142</v>
      </c>
      <c r="C2071" t="s">
        <v>3332</v>
      </c>
      <c r="D2071" s="1">
        <v>10030.502162856001</v>
      </c>
      <c r="E2071">
        <v>2.5</v>
      </c>
      <c r="F2071" s="22"/>
      <c r="G2071" s="22"/>
      <c r="H2071" s="22"/>
      <c r="I2071" s="22">
        <v>473.9612712</v>
      </c>
      <c r="J2071" s="22">
        <v>3</v>
      </c>
      <c r="K2071" t="s">
        <v>689</v>
      </c>
      <c r="N2071" t="s">
        <v>2763</v>
      </c>
    </row>
    <row r="2072" spans="1:14">
      <c r="A2072" t="s">
        <v>3353</v>
      </c>
      <c r="B2072" t="s">
        <v>1142</v>
      </c>
      <c r="C2072" t="s">
        <v>542</v>
      </c>
      <c r="D2072" s="1">
        <v>5032.2764371200001</v>
      </c>
      <c r="E2072">
        <v>2.5</v>
      </c>
      <c r="F2072" s="22">
        <v>473.9612712</v>
      </c>
      <c r="G2072" s="22"/>
      <c r="H2072" s="22"/>
      <c r="I2072" s="22"/>
      <c r="J2072" s="22">
        <v>3</v>
      </c>
      <c r="K2072" t="s">
        <v>689</v>
      </c>
      <c r="L2072" t="s">
        <v>40</v>
      </c>
      <c r="M2072">
        <v>0.215987172821204</v>
      </c>
      <c r="N2072" t="s">
        <v>2763</v>
      </c>
    </row>
    <row r="2073" spans="1:14">
      <c r="A2073" t="s">
        <v>3353</v>
      </c>
      <c r="B2073" t="s">
        <v>1142</v>
      </c>
      <c r="C2073" t="s">
        <v>547</v>
      </c>
      <c r="D2073" s="1">
        <v>8788.4487604799997</v>
      </c>
      <c r="E2073">
        <v>2.5</v>
      </c>
      <c r="F2073" s="22"/>
      <c r="G2073" s="22">
        <v>473.9612712</v>
      </c>
      <c r="H2073" s="22"/>
      <c r="I2073" s="22"/>
      <c r="J2073" s="22">
        <v>3</v>
      </c>
      <c r="K2073" t="s">
        <v>689</v>
      </c>
      <c r="N2073" t="s">
        <v>2763</v>
      </c>
    </row>
    <row r="2074" spans="1:14">
      <c r="A2074" t="s">
        <v>3353</v>
      </c>
      <c r="B2074" t="s">
        <v>1142</v>
      </c>
      <c r="C2074" t="s">
        <v>549</v>
      </c>
      <c r="D2074" s="1">
        <v>9985.3141967760002</v>
      </c>
      <c r="E2074">
        <v>2.5</v>
      </c>
      <c r="F2074" s="22"/>
      <c r="G2074" s="22"/>
      <c r="H2074" s="22">
        <v>473.9612712</v>
      </c>
      <c r="I2074" s="22"/>
      <c r="J2074" s="22">
        <v>3</v>
      </c>
      <c r="K2074" t="s">
        <v>689</v>
      </c>
      <c r="N2074" t="s">
        <v>2763</v>
      </c>
    </row>
    <row r="2075" spans="1:14">
      <c r="A2075" t="s">
        <v>3353</v>
      </c>
      <c r="B2075" t="s">
        <v>1151</v>
      </c>
      <c r="C2075" t="s">
        <v>3332</v>
      </c>
      <c r="D2075" s="1">
        <v>1231.09685911368</v>
      </c>
      <c r="E2075">
        <v>3.5</v>
      </c>
      <c r="F2075" s="22"/>
      <c r="G2075" s="22"/>
      <c r="H2075" s="22"/>
      <c r="I2075" s="22">
        <v>54.477404880000002</v>
      </c>
      <c r="J2075" s="22">
        <v>3</v>
      </c>
      <c r="K2075" t="s">
        <v>689</v>
      </c>
      <c r="N2075" t="s">
        <v>2763</v>
      </c>
    </row>
    <row r="2076" spans="1:14">
      <c r="A2076" t="s">
        <v>3353</v>
      </c>
      <c r="B2076" t="s">
        <v>1151</v>
      </c>
      <c r="C2076" t="s">
        <v>542</v>
      </c>
      <c r="D2076" s="1">
        <v>14.596404245760001</v>
      </c>
      <c r="E2076">
        <v>3.5</v>
      </c>
      <c r="F2076" s="22">
        <v>2.875430508</v>
      </c>
      <c r="G2076" s="22"/>
      <c r="H2076" s="22"/>
      <c r="I2076" s="22"/>
      <c r="J2076" s="22">
        <v>3</v>
      </c>
      <c r="K2076" t="s">
        <v>689</v>
      </c>
      <c r="L2076" t="s">
        <v>40</v>
      </c>
      <c r="M2076">
        <v>0.215987172821204</v>
      </c>
      <c r="N2076" t="s">
        <v>2763</v>
      </c>
    </row>
    <row r="2077" spans="1:14">
      <c r="A2077" t="s">
        <v>3353</v>
      </c>
      <c r="B2077" t="s">
        <v>1151</v>
      </c>
      <c r="C2077" t="s">
        <v>547</v>
      </c>
      <c r="D2077" s="1">
        <v>952.11423323832003</v>
      </c>
      <c r="E2077">
        <v>3.5</v>
      </c>
      <c r="F2077" s="22"/>
      <c r="G2077" s="22">
        <v>54.477404880000002</v>
      </c>
      <c r="H2077" s="22"/>
      <c r="I2077" s="22"/>
      <c r="J2077" s="22">
        <v>3</v>
      </c>
      <c r="K2077" t="s">
        <v>689</v>
      </c>
      <c r="N2077" t="s">
        <v>2763</v>
      </c>
    </row>
    <row r="2078" spans="1:14">
      <c r="A2078" t="s">
        <v>3353</v>
      </c>
      <c r="B2078" t="s">
        <v>1151</v>
      </c>
      <c r="C2078" t="s">
        <v>549</v>
      </c>
      <c r="D2078" s="1">
        <v>1230.94230472152</v>
      </c>
      <c r="E2078">
        <v>3.5</v>
      </c>
      <c r="F2078" s="22"/>
      <c r="G2078" s="22"/>
      <c r="H2078" s="22">
        <v>54.477404880000002</v>
      </c>
      <c r="I2078" s="22"/>
      <c r="J2078" s="22">
        <v>3</v>
      </c>
      <c r="K2078" t="s">
        <v>689</v>
      </c>
      <c r="N2078" t="s">
        <v>2763</v>
      </c>
    </row>
    <row r="2079" spans="1:14">
      <c r="A2079" t="s">
        <v>3353</v>
      </c>
      <c r="B2079" t="s">
        <v>1158</v>
      </c>
      <c r="C2079" t="s">
        <v>3332</v>
      </c>
      <c r="D2079" s="1">
        <v>587.18748721677105</v>
      </c>
      <c r="E2079">
        <v>4.5</v>
      </c>
      <c r="F2079" s="22"/>
      <c r="G2079" s="22"/>
      <c r="H2079" s="22"/>
      <c r="I2079" s="22">
        <v>24.021821423999999</v>
      </c>
      <c r="J2079" s="22">
        <v>3</v>
      </c>
      <c r="K2079" t="s">
        <v>689</v>
      </c>
      <c r="N2079" t="s">
        <v>2763</v>
      </c>
    </row>
    <row r="2080" spans="1:14">
      <c r="A2080" t="s">
        <v>3353</v>
      </c>
      <c r="B2080" t="s">
        <v>1158</v>
      </c>
      <c r="C2080" t="s">
        <v>542</v>
      </c>
      <c r="D2080" s="1">
        <v>1.8567141033600001E-5</v>
      </c>
      <c r="E2080">
        <v>4.5</v>
      </c>
      <c r="F2080" s="22">
        <v>1.1425932479999999E-5</v>
      </c>
      <c r="G2080" s="22"/>
      <c r="H2080" s="22"/>
      <c r="I2080" s="22"/>
      <c r="J2080" s="22">
        <v>3</v>
      </c>
      <c r="K2080" t="s">
        <v>689</v>
      </c>
      <c r="L2080" t="s">
        <v>40</v>
      </c>
      <c r="M2080">
        <v>0.215987172821204</v>
      </c>
      <c r="N2080" t="s">
        <v>2763</v>
      </c>
    </row>
    <row r="2081" spans="1:14">
      <c r="A2081" t="s">
        <v>3353</v>
      </c>
      <c r="B2081" t="s">
        <v>1158</v>
      </c>
      <c r="C2081" t="s">
        <v>547</v>
      </c>
      <c r="D2081" s="1">
        <v>366.968452960771</v>
      </c>
      <c r="E2081">
        <v>4.5</v>
      </c>
      <c r="F2081" s="22"/>
      <c r="G2081" s="22">
        <v>24.021821423999999</v>
      </c>
      <c r="H2081" s="22"/>
      <c r="I2081" s="22"/>
      <c r="J2081" s="22">
        <v>3</v>
      </c>
      <c r="K2081" t="s">
        <v>689</v>
      </c>
      <c r="N2081" t="s">
        <v>2763</v>
      </c>
    </row>
    <row r="2082" spans="1:14">
      <c r="A2082" t="s">
        <v>3353</v>
      </c>
      <c r="B2082" t="s">
        <v>1158</v>
      </c>
      <c r="C2082" t="s">
        <v>549</v>
      </c>
      <c r="D2082" s="1">
        <v>586.41890866317101</v>
      </c>
      <c r="E2082">
        <v>4.5</v>
      </c>
      <c r="F2082" s="22"/>
      <c r="G2082" s="22"/>
      <c r="H2082" s="22">
        <v>24.021821423999999</v>
      </c>
      <c r="I2082" s="22"/>
      <c r="J2082" s="22">
        <v>3</v>
      </c>
      <c r="K2082" t="s">
        <v>689</v>
      </c>
      <c r="N2082" t="s">
        <v>2763</v>
      </c>
    </row>
    <row r="2083" spans="1:14">
      <c r="A2083" t="s">
        <v>3353</v>
      </c>
      <c r="B2083" t="s">
        <v>1190</v>
      </c>
      <c r="C2083" t="s">
        <v>3332</v>
      </c>
      <c r="D2083" s="1">
        <v>777.90391777465697</v>
      </c>
      <c r="E2083">
        <v>8.5</v>
      </c>
      <c r="F2083" s="22"/>
      <c r="G2083" s="22"/>
      <c r="H2083" s="22"/>
      <c r="I2083" s="22">
        <v>52.958222640000002</v>
      </c>
      <c r="J2083" s="22">
        <v>3</v>
      </c>
      <c r="K2083" t="s">
        <v>689</v>
      </c>
      <c r="N2083" t="s">
        <v>2763</v>
      </c>
    </row>
    <row r="2084" spans="1:14">
      <c r="A2084" t="s">
        <v>3353</v>
      </c>
      <c r="B2084" t="s">
        <v>1190</v>
      </c>
      <c r="C2084" t="s">
        <v>542</v>
      </c>
      <c r="D2084" s="1">
        <v>0.58227463924800005</v>
      </c>
      <c r="E2084">
        <v>8.5</v>
      </c>
      <c r="F2084" s="22">
        <v>0.17971442088</v>
      </c>
      <c r="G2084" s="22"/>
      <c r="H2084" s="22"/>
      <c r="I2084" s="22"/>
      <c r="J2084" s="22">
        <v>3</v>
      </c>
      <c r="K2084" t="s">
        <v>689</v>
      </c>
      <c r="L2084" t="s">
        <v>40</v>
      </c>
      <c r="M2084">
        <v>0.215987172821204</v>
      </c>
      <c r="N2084" t="s">
        <v>2763</v>
      </c>
    </row>
    <row r="2085" spans="1:14">
      <c r="A2085" t="s">
        <v>3353</v>
      </c>
      <c r="B2085" t="s">
        <v>1190</v>
      </c>
      <c r="C2085" t="s">
        <v>547</v>
      </c>
      <c r="D2085" s="1">
        <v>761.73081883876796</v>
      </c>
      <c r="E2085">
        <v>8.5</v>
      </c>
      <c r="F2085" s="22"/>
      <c r="G2085" s="22">
        <v>52.958222640000002</v>
      </c>
      <c r="H2085" s="22"/>
      <c r="I2085" s="22"/>
      <c r="J2085" s="22">
        <v>3</v>
      </c>
      <c r="K2085" t="s">
        <v>689</v>
      </c>
      <c r="N2085" t="s">
        <v>2763</v>
      </c>
    </row>
    <row r="2086" spans="1:14">
      <c r="A2086" t="s">
        <v>3353</v>
      </c>
      <c r="B2086" t="s">
        <v>1190</v>
      </c>
      <c r="C2086" t="s">
        <v>549</v>
      </c>
      <c r="D2086" s="1">
        <v>777.90391777465697</v>
      </c>
      <c r="E2086">
        <v>8.5</v>
      </c>
      <c r="F2086" s="22"/>
      <c r="G2086" s="22"/>
      <c r="H2086" s="22">
        <v>52.958222640000002</v>
      </c>
      <c r="I2086" s="22"/>
      <c r="J2086" s="22">
        <v>3</v>
      </c>
      <c r="K2086" t="s">
        <v>689</v>
      </c>
      <c r="N2086" t="s">
        <v>2763</v>
      </c>
    </row>
    <row r="2087" spans="1:14">
      <c r="A2087" t="s">
        <v>3353</v>
      </c>
      <c r="B2087" t="s">
        <v>1131</v>
      </c>
      <c r="C2087" t="s">
        <v>3332</v>
      </c>
      <c r="D2087" s="1">
        <v>4557.4492983600003</v>
      </c>
      <c r="E2087">
        <v>0.5</v>
      </c>
      <c r="F2087" s="22"/>
      <c r="G2087" s="22"/>
      <c r="H2087" s="22"/>
      <c r="I2087" s="22">
        <v>540.3138672</v>
      </c>
      <c r="J2087" s="22">
        <v>3</v>
      </c>
      <c r="K2087" t="s">
        <v>691</v>
      </c>
      <c r="N2087" t="s">
        <v>2764</v>
      </c>
    </row>
    <row r="2088" spans="1:14">
      <c r="A2088" t="s">
        <v>3353</v>
      </c>
      <c r="B2088" t="s">
        <v>1131</v>
      </c>
      <c r="C2088" t="s">
        <v>542</v>
      </c>
      <c r="D2088" s="1">
        <v>3644.7440099999999</v>
      </c>
      <c r="E2088">
        <v>0.5</v>
      </c>
      <c r="F2088" s="22">
        <v>540.3138672</v>
      </c>
      <c r="G2088" s="22"/>
      <c r="H2088" s="22"/>
      <c r="I2088" s="22"/>
      <c r="J2088" s="22">
        <v>3</v>
      </c>
      <c r="K2088" t="s">
        <v>691</v>
      </c>
      <c r="L2088" t="s">
        <v>40</v>
      </c>
      <c r="M2088">
        <v>0.27328954224699498</v>
      </c>
      <c r="N2088" t="s">
        <v>2764</v>
      </c>
    </row>
    <row r="2089" spans="1:14">
      <c r="A2089" t="s">
        <v>3353</v>
      </c>
      <c r="B2089" t="s">
        <v>1131</v>
      </c>
      <c r="C2089" t="s">
        <v>547</v>
      </c>
      <c r="D2089" s="1">
        <v>4377.545603304</v>
      </c>
      <c r="E2089">
        <v>0.5</v>
      </c>
      <c r="F2089" s="22"/>
      <c r="G2089" s="22">
        <v>540.3138672</v>
      </c>
      <c r="H2089" s="22"/>
      <c r="I2089" s="22"/>
      <c r="J2089" s="22">
        <v>3</v>
      </c>
      <c r="K2089" t="s">
        <v>691</v>
      </c>
      <c r="N2089" t="s">
        <v>2764</v>
      </c>
    </row>
    <row r="2090" spans="1:14">
      <c r="A2090" t="s">
        <v>3353</v>
      </c>
      <c r="B2090" t="s">
        <v>1131</v>
      </c>
      <c r="C2090" t="s">
        <v>549</v>
      </c>
      <c r="D2090" s="1">
        <v>4548.9853492319999</v>
      </c>
      <c r="E2090">
        <v>0.5</v>
      </c>
      <c r="F2090" s="22"/>
      <c r="G2090" s="22"/>
      <c r="H2090" s="22">
        <v>540.3138672</v>
      </c>
      <c r="I2090" s="22"/>
      <c r="J2090" s="22">
        <v>3</v>
      </c>
      <c r="K2090" t="s">
        <v>691</v>
      </c>
      <c r="N2090" t="s">
        <v>2764</v>
      </c>
    </row>
    <row r="2091" spans="1:14">
      <c r="A2091" t="s">
        <v>3353</v>
      </c>
      <c r="B2091" t="s">
        <v>1136</v>
      </c>
      <c r="C2091" t="s">
        <v>3332</v>
      </c>
      <c r="D2091" s="1">
        <v>2873.3466948186601</v>
      </c>
      <c r="E2091">
        <v>1.5</v>
      </c>
      <c r="F2091" s="22"/>
      <c r="G2091" s="22"/>
      <c r="H2091" s="22"/>
      <c r="I2091" s="22">
        <v>115.45867920000001</v>
      </c>
      <c r="J2091" s="22">
        <v>3</v>
      </c>
      <c r="K2091" t="s">
        <v>691</v>
      </c>
      <c r="N2091" t="s">
        <v>2764</v>
      </c>
    </row>
    <row r="2092" spans="1:14">
      <c r="A2092" t="s">
        <v>3353</v>
      </c>
      <c r="B2092" t="s">
        <v>1136</v>
      </c>
      <c r="C2092" t="s">
        <v>542</v>
      </c>
      <c r="D2092" s="1">
        <v>1255.246922496</v>
      </c>
      <c r="E2092">
        <v>1.5</v>
      </c>
      <c r="F2092" s="22">
        <v>115.2214836</v>
      </c>
      <c r="G2092" s="22"/>
      <c r="H2092" s="22"/>
      <c r="I2092" s="22"/>
      <c r="J2092" s="22">
        <v>3</v>
      </c>
      <c r="K2092" t="s">
        <v>691</v>
      </c>
      <c r="L2092" t="s">
        <v>40</v>
      </c>
      <c r="M2092">
        <v>0.27328954224699498</v>
      </c>
      <c r="N2092" t="s">
        <v>2764</v>
      </c>
    </row>
    <row r="2093" spans="1:14">
      <c r="A2093" t="s">
        <v>3353</v>
      </c>
      <c r="B2093" t="s">
        <v>1136</v>
      </c>
      <c r="C2093" t="s">
        <v>547</v>
      </c>
      <c r="D2093" s="1">
        <v>2873.3466948186601</v>
      </c>
      <c r="E2093">
        <v>1.5</v>
      </c>
      <c r="F2093" s="22"/>
      <c r="G2093" s="22">
        <v>115.45867920000001</v>
      </c>
      <c r="H2093" s="22"/>
      <c r="I2093" s="22"/>
      <c r="J2093" s="22">
        <v>3</v>
      </c>
      <c r="K2093" t="s">
        <v>691</v>
      </c>
      <c r="N2093" t="s">
        <v>2764</v>
      </c>
    </row>
    <row r="2094" spans="1:14">
      <c r="A2094" t="s">
        <v>3353</v>
      </c>
      <c r="B2094" t="s">
        <v>1136</v>
      </c>
      <c r="C2094" t="s">
        <v>549</v>
      </c>
      <c r="D2094" s="1">
        <v>2873.3466948186601</v>
      </c>
      <c r="E2094">
        <v>1.5</v>
      </c>
      <c r="F2094" s="22"/>
      <c r="G2094" s="22"/>
      <c r="H2094" s="22">
        <v>115.45867920000001</v>
      </c>
      <c r="I2094" s="22"/>
      <c r="J2094" s="22">
        <v>3</v>
      </c>
      <c r="K2094" t="s">
        <v>691</v>
      </c>
      <c r="N2094" t="s">
        <v>2764</v>
      </c>
    </row>
    <row r="2095" spans="1:14">
      <c r="A2095" t="s">
        <v>3353</v>
      </c>
      <c r="B2095" t="s">
        <v>1143</v>
      </c>
      <c r="C2095" t="s">
        <v>3332</v>
      </c>
      <c r="D2095" s="1">
        <v>9232.3146362967</v>
      </c>
      <c r="E2095">
        <v>2.5</v>
      </c>
      <c r="F2095" s="22"/>
      <c r="G2095" s="22"/>
      <c r="H2095" s="22"/>
      <c r="I2095" s="22">
        <v>374.74108944</v>
      </c>
      <c r="J2095" s="22">
        <v>3</v>
      </c>
      <c r="K2095" t="s">
        <v>691</v>
      </c>
      <c r="N2095" t="s">
        <v>2764</v>
      </c>
    </row>
    <row r="2096" spans="1:14">
      <c r="A2096" t="s">
        <v>3353</v>
      </c>
      <c r="B2096" t="s">
        <v>1143</v>
      </c>
      <c r="C2096" t="s">
        <v>542</v>
      </c>
      <c r="D2096" s="1">
        <v>2374.5351583199999</v>
      </c>
      <c r="E2096">
        <v>2.5</v>
      </c>
      <c r="F2096" s="22">
        <v>249.15244368</v>
      </c>
      <c r="G2096" s="22"/>
      <c r="H2096" s="22"/>
      <c r="I2096" s="22"/>
      <c r="J2096" s="22">
        <v>3</v>
      </c>
      <c r="K2096" t="s">
        <v>691</v>
      </c>
      <c r="L2096" t="s">
        <v>40</v>
      </c>
      <c r="M2096">
        <v>0.27328954224699498</v>
      </c>
      <c r="N2096" t="s">
        <v>2764</v>
      </c>
    </row>
    <row r="2097" spans="1:14">
      <c r="A2097" t="s">
        <v>3353</v>
      </c>
      <c r="B2097" t="s">
        <v>1143</v>
      </c>
      <c r="C2097" t="s">
        <v>547</v>
      </c>
      <c r="D2097" s="1">
        <v>9197.1145782240001</v>
      </c>
      <c r="E2097">
        <v>2.5</v>
      </c>
      <c r="F2097" s="22"/>
      <c r="G2097" s="22">
        <v>374.74108944</v>
      </c>
      <c r="H2097" s="22"/>
      <c r="I2097" s="22"/>
      <c r="J2097" s="22">
        <v>3</v>
      </c>
      <c r="K2097" t="s">
        <v>691</v>
      </c>
      <c r="N2097" t="s">
        <v>2764</v>
      </c>
    </row>
    <row r="2098" spans="1:14">
      <c r="A2098" t="s">
        <v>3353</v>
      </c>
      <c r="B2098" t="s">
        <v>1143</v>
      </c>
      <c r="C2098" t="s">
        <v>549</v>
      </c>
      <c r="D2098" s="1">
        <v>9232.3146361181698</v>
      </c>
      <c r="E2098">
        <v>2.5</v>
      </c>
      <c r="F2098" s="22"/>
      <c r="G2098" s="22"/>
      <c r="H2098" s="22">
        <v>374.74108944</v>
      </c>
      <c r="I2098" s="22"/>
      <c r="J2098" s="22">
        <v>3</v>
      </c>
      <c r="K2098" t="s">
        <v>691</v>
      </c>
      <c r="N2098" t="s">
        <v>2764</v>
      </c>
    </row>
    <row r="2099" spans="1:14">
      <c r="A2099" t="s">
        <v>3353</v>
      </c>
      <c r="B2099" t="s">
        <v>1152</v>
      </c>
      <c r="C2099" t="s">
        <v>3332</v>
      </c>
      <c r="D2099" s="1">
        <v>4764.5634747794402</v>
      </c>
      <c r="E2099">
        <v>3.5</v>
      </c>
      <c r="F2099" s="22"/>
      <c r="G2099" s="22"/>
      <c r="H2099" s="22"/>
      <c r="I2099" s="22">
        <v>252.31903320000001</v>
      </c>
      <c r="J2099" s="22">
        <v>3</v>
      </c>
      <c r="K2099" t="s">
        <v>691</v>
      </c>
      <c r="N2099" t="s">
        <v>2764</v>
      </c>
    </row>
    <row r="2100" spans="1:14">
      <c r="A2100" t="s">
        <v>3353</v>
      </c>
      <c r="B2100" t="s">
        <v>1152</v>
      </c>
      <c r="C2100" t="s">
        <v>542</v>
      </c>
      <c r="D2100" s="1">
        <v>134.755854408</v>
      </c>
      <c r="E2100">
        <v>3.5</v>
      </c>
      <c r="F2100" s="22">
        <v>119.98932240000001</v>
      </c>
      <c r="G2100" s="22"/>
      <c r="H2100" s="22"/>
      <c r="I2100" s="22"/>
      <c r="J2100" s="22">
        <v>3</v>
      </c>
      <c r="K2100" t="s">
        <v>691</v>
      </c>
      <c r="L2100" t="s">
        <v>40</v>
      </c>
      <c r="M2100">
        <v>0.27328954224699498</v>
      </c>
      <c r="N2100" t="s">
        <v>2764</v>
      </c>
    </row>
    <row r="2101" spans="1:14">
      <c r="A2101" t="s">
        <v>3353</v>
      </c>
      <c r="B2101" t="s">
        <v>1152</v>
      </c>
      <c r="C2101" t="s">
        <v>547</v>
      </c>
      <c r="D2101" s="1">
        <v>4614.8146604639996</v>
      </c>
      <c r="E2101">
        <v>3.5</v>
      </c>
      <c r="F2101" s="22"/>
      <c r="G2101" s="22">
        <v>252.31903320000001</v>
      </c>
      <c r="H2101" s="22"/>
      <c r="I2101" s="22"/>
      <c r="J2101" s="22">
        <v>3</v>
      </c>
      <c r="K2101" t="s">
        <v>691</v>
      </c>
      <c r="N2101" t="s">
        <v>2764</v>
      </c>
    </row>
    <row r="2102" spans="1:14">
      <c r="A2102" t="s">
        <v>3353</v>
      </c>
      <c r="B2102" t="s">
        <v>1152</v>
      </c>
      <c r="C2102" t="s">
        <v>549</v>
      </c>
      <c r="D2102" s="1">
        <v>4764.5101595011201</v>
      </c>
      <c r="E2102">
        <v>3.5</v>
      </c>
      <c r="F2102" s="22"/>
      <c r="G2102" s="22"/>
      <c r="H2102" s="22">
        <v>252.31903320000001</v>
      </c>
      <c r="I2102" s="22"/>
      <c r="J2102" s="22">
        <v>3</v>
      </c>
      <c r="K2102" t="s">
        <v>691</v>
      </c>
      <c r="N2102" t="s">
        <v>2764</v>
      </c>
    </row>
    <row r="2103" spans="1:14">
      <c r="A2103" t="s">
        <v>3353</v>
      </c>
      <c r="B2103" t="s">
        <v>1159</v>
      </c>
      <c r="C2103" t="s">
        <v>3332</v>
      </c>
      <c r="D2103" s="1">
        <v>2720.9836901588401</v>
      </c>
      <c r="E2103">
        <v>4.5</v>
      </c>
      <c r="F2103" s="22"/>
      <c r="G2103" s="22"/>
      <c r="H2103" s="22"/>
      <c r="I2103" s="22">
        <v>112.2604008</v>
      </c>
      <c r="J2103" s="22">
        <v>3</v>
      </c>
      <c r="K2103" t="s">
        <v>691</v>
      </c>
      <c r="N2103" t="s">
        <v>2764</v>
      </c>
    </row>
    <row r="2104" spans="1:14">
      <c r="A2104" t="s">
        <v>3353</v>
      </c>
      <c r="B2104" t="s">
        <v>1159</v>
      </c>
      <c r="C2104" t="s">
        <v>542</v>
      </c>
      <c r="D2104" s="1">
        <v>8.5604054641069194</v>
      </c>
      <c r="E2104">
        <v>4.5</v>
      </c>
      <c r="F2104" s="22">
        <v>1.6833246096000001</v>
      </c>
      <c r="G2104" s="22"/>
      <c r="H2104" s="22"/>
      <c r="I2104" s="22"/>
      <c r="J2104" s="22">
        <v>3</v>
      </c>
      <c r="K2104" t="s">
        <v>691</v>
      </c>
      <c r="L2104" t="s">
        <v>40</v>
      </c>
      <c r="M2104">
        <v>0.27328954224699498</v>
      </c>
      <c r="N2104" t="s">
        <v>2764</v>
      </c>
    </row>
    <row r="2105" spans="1:14">
      <c r="A2105" t="s">
        <v>3353</v>
      </c>
      <c r="B2105" t="s">
        <v>1159</v>
      </c>
      <c r="C2105" t="s">
        <v>547</v>
      </c>
      <c r="D2105" s="1">
        <v>2288.91312655404</v>
      </c>
      <c r="E2105">
        <v>4.5</v>
      </c>
      <c r="F2105" s="22"/>
      <c r="G2105" s="22">
        <v>112.2604008</v>
      </c>
      <c r="H2105" s="22"/>
      <c r="I2105" s="22"/>
      <c r="J2105" s="22">
        <v>3</v>
      </c>
      <c r="K2105" t="s">
        <v>691</v>
      </c>
      <c r="N2105" t="s">
        <v>2764</v>
      </c>
    </row>
    <row r="2106" spans="1:14">
      <c r="A2106" t="s">
        <v>3353</v>
      </c>
      <c r="B2106" t="s">
        <v>1159</v>
      </c>
      <c r="C2106" t="s">
        <v>549</v>
      </c>
      <c r="D2106" s="1">
        <v>2719.90720081884</v>
      </c>
      <c r="E2106">
        <v>4.5</v>
      </c>
      <c r="F2106" s="22"/>
      <c r="G2106" s="22"/>
      <c r="H2106" s="22">
        <v>112.2604008</v>
      </c>
      <c r="I2106" s="22"/>
      <c r="J2106" s="22">
        <v>3</v>
      </c>
      <c r="K2106" t="s">
        <v>691</v>
      </c>
      <c r="N2106" t="s">
        <v>2764</v>
      </c>
    </row>
    <row r="2107" spans="1:14">
      <c r="A2107" t="s">
        <v>3353</v>
      </c>
      <c r="B2107" t="s">
        <v>1167</v>
      </c>
      <c r="C2107" t="s">
        <v>3332</v>
      </c>
      <c r="D2107" s="1">
        <v>3166.2637990080002</v>
      </c>
      <c r="E2107">
        <v>5.5</v>
      </c>
      <c r="F2107" s="22"/>
      <c r="G2107" s="22"/>
      <c r="H2107" s="22"/>
      <c r="I2107" s="22">
        <v>83.492323679999998</v>
      </c>
      <c r="J2107" s="22">
        <v>3</v>
      </c>
      <c r="K2107" t="s">
        <v>691</v>
      </c>
      <c r="N2107" t="s">
        <v>2764</v>
      </c>
    </row>
    <row r="2108" spans="1:14">
      <c r="A2108" t="s">
        <v>3353</v>
      </c>
      <c r="B2108" t="s">
        <v>1167</v>
      </c>
      <c r="C2108" t="s">
        <v>542</v>
      </c>
      <c r="D2108" s="1">
        <v>330.09876593280001</v>
      </c>
      <c r="E2108">
        <v>5.5</v>
      </c>
      <c r="F2108" s="22">
        <v>83.051995199999993</v>
      </c>
      <c r="G2108" s="22"/>
      <c r="H2108" s="22"/>
      <c r="I2108" s="22"/>
      <c r="J2108" s="22">
        <v>3</v>
      </c>
      <c r="K2108" t="s">
        <v>691</v>
      </c>
      <c r="L2108" t="s">
        <v>40</v>
      </c>
      <c r="M2108">
        <v>0.27328954224699498</v>
      </c>
      <c r="N2108" t="s">
        <v>2764</v>
      </c>
    </row>
    <row r="2109" spans="1:14">
      <c r="A2109" t="s">
        <v>3353</v>
      </c>
      <c r="B2109" t="s">
        <v>1167</v>
      </c>
      <c r="C2109" t="s">
        <v>547</v>
      </c>
      <c r="D2109" s="1">
        <v>2465.8035925248</v>
      </c>
      <c r="E2109">
        <v>5.5</v>
      </c>
      <c r="F2109" s="22"/>
      <c r="G2109" s="22">
        <v>83.492323679999998</v>
      </c>
      <c r="H2109" s="22"/>
      <c r="I2109" s="22"/>
      <c r="J2109" s="22">
        <v>3</v>
      </c>
      <c r="K2109" t="s">
        <v>691</v>
      </c>
      <c r="N2109" t="s">
        <v>2764</v>
      </c>
    </row>
    <row r="2110" spans="1:14">
      <c r="A2110" t="s">
        <v>3353</v>
      </c>
      <c r="B2110" t="s">
        <v>1167</v>
      </c>
      <c r="C2110" t="s">
        <v>549</v>
      </c>
      <c r="D2110" s="1">
        <v>3164.7781598808001</v>
      </c>
      <c r="E2110">
        <v>5.5</v>
      </c>
      <c r="F2110" s="22"/>
      <c r="G2110" s="22"/>
      <c r="H2110" s="22">
        <v>83.492323679999998</v>
      </c>
      <c r="I2110" s="22"/>
      <c r="J2110" s="22">
        <v>3</v>
      </c>
      <c r="K2110" t="s">
        <v>691</v>
      </c>
      <c r="N2110" t="s">
        <v>2764</v>
      </c>
    </row>
    <row r="2111" spans="1:14">
      <c r="A2111" t="s">
        <v>3353</v>
      </c>
      <c r="B2111" t="s">
        <v>1174</v>
      </c>
      <c r="C2111" t="s">
        <v>3332</v>
      </c>
      <c r="D2111" s="1">
        <v>2365.2259292304002</v>
      </c>
      <c r="E2111">
        <v>6.5</v>
      </c>
      <c r="F2111" s="22"/>
      <c r="G2111" s="22"/>
      <c r="H2111" s="22"/>
      <c r="I2111" s="22">
        <v>100.44116448</v>
      </c>
      <c r="J2111" s="22">
        <v>3</v>
      </c>
      <c r="K2111" t="s">
        <v>691</v>
      </c>
      <c r="N2111" t="s">
        <v>2764</v>
      </c>
    </row>
    <row r="2112" spans="1:14">
      <c r="A2112" t="s">
        <v>3353</v>
      </c>
      <c r="B2112" t="s">
        <v>1174</v>
      </c>
      <c r="C2112" t="s">
        <v>542</v>
      </c>
      <c r="D2112" s="1">
        <v>36.862418229600003</v>
      </c>
      <c r="E2112">
        <v>6.5</v>
      </c>
      <c r="F2112" s="22">
        <v>2.3446737959999999</v>
      </c>
      <c r="G2112" s="22"/>
      <c r="H2112" s="22"/>
      <c r="I2112" s="22"/>
      <c r="J2112" s="22">
        <v>3</v>
      </c>
      <c r="K2112" t="s">
        <v>691</v>
      </c>
      <c r="L2112" t="s">
        <v>40</v>
      </c>
      <c r="M2112">
        <v>0.27328954224699498</v>
      </c>
      <c r="N2112" t="s">
        <v>2764</v>
      </c>
    </row>
    <row r="2113" spans="1:14">
      <c r="A2113" t="s">
        <v>3353</v>
      </c>
      <c r="B2113" t="s">
        <v>1174</v>
      </c>
      <c r="C2113" t="s">
        <v>547</v>
      </c>
      <c r="D2113" s="1">
        <v>1907.0674273416</v>
      </c>
      <c r="E2113">
        <v>6.5</v>
      </c>
      <c r="F2113" s="22"/>
      <c r="G2113" s="22">
        <v>100.44116448</v>
      </c>
      <c r="H2113" s="22"/>
      <c r="I2113" s="22"/>
      <c r="J2113" s="22">
        <v>3</v>
      </c>
      <c r="K2113" t="s">
        <v>691</v>
      </c>
      <c r="N2113" t="s">
        <v>2764</v>
      </c>
    </row>
    <row r="2114" spans="1:14">
      <c r="A2114" t="s">
        <v>3353</v>
      </c>
      <c r="B2114" t="s">
        <v>1174</v>
      </c>
      <c r="C2114" t="s">
        <v>549</v>
      </c>
      <c r="D2114" s="1">
        <v>2365.2259292304002</v>
      </c>
      <c r="E2114">
        <v>6.5</v>
      </c>
      <c r="F2114" s="22"/>
      <c r="G2114" s="22"/>
      <c r="H2114" s="22">
        <v>100.44116448</v>
      </c>
      <c r="I2114" s="22"/>
      <c r="J2114" s="22">
        <v>3</v>
      </c>
      <c r="K2114" t="s">
        <v>691</v>
      </c>
      <c r="N2114" t="s">
        <v>2764</v>
      </c>
    </row>
    <row r="2115" spans="1:14">
      <c r="A2115" t="s">
        <v>3353</v>
      </c>
      <c r="B2115" t="s">
        <v>1184</v>
      </c>
      <c r="C2115" t="s">
        <v>3332</v>
      </c>
      <c r="D2115" s="1">
        <v>9084.5790198916802</v>
      </c>
      <c r="E2115">
        <v>7.5</v>
      </c>
      <c r="F2115" s="22"/>
      <c r="G2115" s="22"/>
      <c r="H2115" s="22"/>
      <c r="I2115" s="22">
        <v>456.9657072</v>
      </c>
      <c r="J2115" s="22">
        <v>3</v>
      </c>
      <c r="K2115" t="s">
        <v>691</v>
      </c>
      <c r="N2115" t="s">
        <v>2764</v>
      </c>
    </row>
    <row r="2116" spans="1:14">
      <c r="A2116" t="s">
        <v>3353</v>
      </c>
      <c r="B2116" t="s">
        <v>1184</v>
      </c>
      <c r="C2116" t="s">
        <v>542</v>
      </c>
      <c r="D2116" s="1">
        <v>0.12580006899359999</v>
      </c>
      <c r="E2116">
        <v>7.5</v>
      </c>
      <c r="F2116" s="22">
        <v>2.2164773927999998E-2</v>
      </c>
      <c r="G2116" s="22"/>
      <c r="H2116" s="22"/>
      <c r="I2116" s="22"/>
      <c r="J2116" s="22">
        <v>3</v>
      </c>
      <c r="K2116" t="s">
        <v>691</v>
      </c>
      <c r="L2116" t="s">
        <v>40</v>
      </c>
      <c r="M2116">
        <v>0.27328954224699498</v>
      </c>
      <c r="N2116" t="s">
        <v>2764</v>
      </c>
    </row>
    <row r="2117" spans="1:14">
      <c r="A2117" t="s">
        <v>3353</v>
      </c>
      <c r="B2117" t="s">
        <v>1184</v>
      </c>
      <c r="C2117" t="s">
        <v>547</v>
      </c>
      <c r="D2117" s="1">
        <v>6353.31680769169</v>
      </c>
      <c r="E2117">
        <v>7.5</v>
      </c>
      <c r="F2117" s="22"/>
      <c r="G2117" s="22">
        <v>456.9657072</v>
      </c>
      <c r="H2117" s="22"/>
      <c r="I2117" s="22"/>
      <c r="J2117" s="22">
        <v>3</v>
      </c>
      <c r="K2117" t="s">
        <v>691</v>
      </c>
      <c r="N2117" t="s">
        <v>2764</v>
      </c>
    </row>
    <row r="2118" spans="1:14">
      <c r="A2118" t="s">
        <v>3353</v>
      </c>
      <c r="B2118" t="s">
        <v>1184</v>
      </c>
      <c r="C2118" t="s">
        <v>549</v>
      </c>
      <c r="D2118" s="1">
        <v>9079.2918225796802</v>
      </c>
      <c r="E2118">
        <v>7.5</v>
      </c>
      <c r="F2118" s="22"/>
      <c r="G2118" s="22"/>
      <c r="H2118" s="22">
        <v>456.9657072</v>
      </c>
      <c r="I2118" s="22"/>
      <c r="J2118" s="22">
        <v>3</v>
      </c>
      <c r="K2118" t="s">
        <v>691</v>
      </c>
      <c r="N2118" t="s">
        <v>2764</v>
      </c>
    </row>
    <row r="2119" spans="1:14">
      <c r="A2119" t="s">
        <v>3353</v>
      </c>
      <c r="B2119" t="s">
        <v>1191</v>
      </c>
      <c r="C2119" t="s">
        <v>3332</v>
      </c>
      <c r="D2119" s="1">
        <v>5165.6307196459202</v>
      </c>
      <c r="E2119">
        <v>8.5</v>
      </c>
      <c r="F2119" s="22"/>
      <c r="G2119" s="22"/>
      <c r="H2119" s="22"/>
      <c r="I2119" s="22">
        <v>235.3875252</v>
      </c>
      <c r="J2119" s="22">
        <v>3</v>
      </c>
      <c r="K2119" t="s">
        <v>691</v>
      </c>
      <c r="N2119" t="s">
        <v>2764</v>
      </c>
    </row>
    <row r="2120" spans="1:14">
      <c r="A2120" t="s">
        <v>3353</v>
      </c>
      <c r="B2120" t="s">
        <v>1191</v>
      </c>
      <c r="C2120" t="s">
        <v>547</v>
      </c>
      <c r="D2120" s="1">
        <v>3766.71833454432</v>
      </c>
      <c r="E2120">
        <v>8.5</v>
      </c>
      <c r="F2120" s="22"/>
      <c r="G2120" s="22">
        <v>235.3875252</v>
      </c>
      <c r="H2120" s="22"/>
      <c r="I2120" s="22"/>
      <c r="J2120" s="22">
        <v>3</v>
      </c>
      <c r="K2120" t="s">
        <v>691</v>
      </c>
      <c r="N2120" t="s">
        <v>2764</v>
      </c>
    </row>
    <row r="2121" spans="1:14">
      <c r="A2121" t="s">
        <v>3353</v>
      </c>
      <c r="B2121" t="s">
        <v>1191</v>
      </c>
      <c r="C2121" t="s">
        <v>549</v>
      </c>
      <c r="D2121" s="1">
        <v>5162.3778892723203</v>
      </c>
      <c r="E2121">
        <v>8.5</v>
      </c>
      <c r="F2121" s="22"/>
      <c r="G2121" s="22"/>
      <c r="H2121" s="22">
        <v>235.3875252</v>
      </c>
      <c r="I2121" s="22"/>
      <c r="J2121" s="22">
        <v>3</v>
      </c>
      <c r="K2121" t="s">
        <v>691</v>
      </c>
      <c r="N2121" t="s">
        <v>2764</v>
      </c>
    </row>
    <row r="2122" spans="1:14">
      <c r="A2122" t="s">
        <v>3353</v>
      </c>
      <c r="B2122" t="s">
        <v>1198</v>
      </c>
      <c r="C2122" t="s">
        <v>3332</v>
      </c>
      <c r="D2122" s="1">
        <v>8429.8903041119993</v>
      </c>
      <c r="E2122">
        <v>9.5</v>
      </c>
      <c r="F2122" s="22"/>
      <c r="G2122" s="22"/>
      <c r="H2122" s="22"/>
      <c r="I2122" s="22">
        <v>319.93473815999999</v>
      </c>
      <c r="J2122" s="22">
        <v>3</v>
      </c>
      <c r="K2122" t="s">
        <v>691</v>
      </c>
      <c r="N2122" t="s">
        <v>2764</v>
      </c>
    </row>
    <row r="2123" spans="1:14">
      <c r="A2123" t="s">
        <v>3353</v>
      </c>
      <c r="B2123" t="s">
        <v>1198</v>
      </c>
      <c r="C2123" t="s">
        <v>547</v>
      </c>
      <c r="D2123" s="1">
        <v>3080.6107835520002</v>
      </c>
      <c r="E2123">
        <v>9.5</v>
      </c>
      <c r="F2123" s="22"/>
      <c r="G2123" s="22">
        <v>163.6958616</v>
      </c>
      <c r="H2123" s="22"/>
      <c r="I2123" s="22"/>
      <c r="J2123" s="22">
        <v>3</v>
      </c>
      <c r="K2123" t="s">
        <v>691</v>
      </c>
      <c r="N2123" t="s">
        <v>2764</v>
      </c>
    </row>
    <row r="2124" spans="1:14">
      <c r="A2124" t="s">
        <v>3353</v>
      </c>
      <c r="B2124" t="s">
        <v>1198</v>
      </c>
      <c r="C2124" t="s">
        <v>549</v>
      </c>
      <c r="D2124" s="1">
        <v>8188.462599552</v>
      </c>
      <c r="E2124">
        <v>9.5</v>
      </c>
      <c r="F2124" s="22"/>
      <c r="G2124" s="22"/>
      <c r="H2124" s="22">
        <v>319.93473815999999</v>
      </c>
      <c r="I2124" s="22"/>
      <c r="J2124" s="22">
        <v>3</v>
      </c>
      <c r="K2124" t="s">
        <v>691</v>
      </c>
      <c r="N2124" t="s">
        <v>2764</v>
      </c>
    </row>
    <row r="2125" spans="1:14">
      <c r="A2125" t="s">
        <v>3353</v>
      </c>
      <c r="B2125" t="s">
        <v>1205</v>
      </c>
      <c r="C2125" t="s">
        <v>3332</v>
      </c>
      <c r="D2125" s="1">
        <v>942.76185585002395</v>
      </c>
      <c r="E2125">
        <v>10.5</v>
      </c>
      <c r="F2125" s="22"/>
      <c r="G2125" s="22"/>
      <c r="H2125" s="22"/>
      <c r="I2125" s="22">
        <v>50.998146720000001</v>
      </c>
      <c r="J2125" s="22">
        <v>3</v>
      </c>
      <c r="K2125" t="s">
        <v>691</v>
      </c>
      <c r="N2125" t="s">
        <v>2764</v>
      </c>
    </row>
    <row r="2126" spans="1:14">
      <c r="A2126" t="s">
        <v>3353</v>
      </c>
      <c r="B2126" t="s">
        <v>1205</v>
      </c>
      <c r="C2126" t="s">
        <v>547</v>
      </c>
      <c r="D2126" s="1">
        <v>848.64542766720001</v>
      </c>
      <c r="E2126">
        <v>10.5</v>
      </c>
      <c r="F2126" s="22"/>
      <c r="G2126" s="22">
        <v>50.998146720000001</v>
      </c>
      <c r="H2126" s="22"/>
      <c r="I2126" s="22"/>
      <c r="J2126" s="22">
        <v>3</v>
      </c>
      <c r="K2126" t="s">
        <v>691</v>
      </c>
      <c r="N2126" t="s">
        <v>2764</v>
      </c>
    </row>
    <row r="2127" spans="1:14">
      <c r="A2127" t="s">
        <v>3353</v>
      </c>
      <c r="B2127" t="s">
        <v>1205</v>
      </c>
      <c r="C2127" t="s">
        <v>549</v>
      </c>
      <c r="D2127" s="1">
        <v>942.76185585002395</v>
      </c>
      <c r="E2127">
        <v>10.5</v>
      </c>
      <c r="F2127" s="22"/>
      <c r="G2127" s="22"/>
      <c r="H2127" s="22">
        <v>50.998146720000001</v>
      </c>
      <c r="I2127" s="22"/>
      <c r="J2127" s="22">
        <v>3</v>
      </c>
      <c r="K2127" t="s">
        <v>691</v>
      </c>
      <c r="N2127" t="s">
        <v>2764</v>
      </c>
    </row>
    <row r="2128" spans="1:14">
      <c r="A2128" t="s">
        <v>3353</v>
      </c>
      <c r="B2128" t="s">
        <v>1216</v>
      </c>
      <c r="C2128" t="s">
        <v>3332</v>
      </c>
      <c r="D2128" s="1">
        <v>1328.0000683963201</v>
      </c>
      <c r="E2128">
        <v>12.5</v>
      </c>
      <c r="F2128" s="22"/>
      <c r="G2128" s="22"/>
      <c r="H2128" s="22"/>
      <c r="I2128" s="22">
        <v>62.452527600000003</v>
      </c>
      <c r="J2128" s="22">
        <v>3</v>
      </c>
      <c r="K2128" t="s">
        <v>691</v>
      </c>
      <c r="N2128" t="s">
        <v>2764</v>
      </c>
    </row>
    <row r="2129" spans="1:14">
      <c r="A2129" t="s">
        <v>3353</v>
      </c>
      <c r="B2129" t="s">
        <v>1216</v>
      </c>
      <c r="C2129" t="s">
        <v>547</v>
      </c>
      <c r="D2129" s="1">
        <v>719.18164493135998</v>
      </c>
      <c r="E2129">
        <v>12.5</v>
      </c>
      <c r="F2129" s="22"/>
      <c r="G2129" s="22">
        <v>62.452527600000003</v>
      </c>
      <c r="H2129" s="22"/>
      <c r="I2129" s="22"/>
      <c r="J2129" s="22">
        <v>3</v>
      </c>
      <c r="K2129" t="s">
        <v>691</v>
      </c>
      <c r="N2129" t="s">
        <v>2764</v>
      </c>
    </row>
    <row r="2130" spans="1:14">
      <c r="A2130" t="s">
        <v>3353</v>
      </c>
      <c r="B2130" t="s">
        <v>1216</v>
      </c>
      <c r="C2130" t="s">
        <v>549</v>
      </c>
      <c r="D2130" s="1">
        <v>1327.7011434609601</v>
      </c>
      <c r="E2130">
        <v>12.5</v>
      </c>
      <c r="F2130" s="22"/>
      <c r="G2130" s="22"/>
      <c r="H2130" s="22">
        <v>62.452527600000003</v>
      </c>
      <c r="I2130" s="22"/>
      <c r="J2130" s="22">
        <v>3</v>
      </c>
      <c r="K2130" t="s">
        <v>691</v>
      </c>
      <c r="N2130" t="s">
        <v>2764</v>
      </c>
    </row>
    <row r="2131" spans="1:14">
      <c r="A2131" t="s">
        <v>3353</v>
      </c>
      <c r="B2131" t="s">
        <v>1219</v>
      </c>
      <c r="C2131" t="s">
        <v>3332</v>
      </c>
      <c r="D2131" s="1">
        <v>3849.5271443808001</v>
      </c>
      <c r="E2131">
        <v>13.5</v>
      </c>
      <c r="F2131" s="22"/>
      <c r="G2131" s="22"/>
      <c r="H2131" s="22"/>
      <c r="I2131" s="22">
        <v>179.53167288</v>
      </c>
      <c r="J2131" s="22">
        <v>3</v>
      </c>
      <c r="K2131" t="s">
        <v>691</v>
      </c>
      <c r="N2131" t="s">
        <v>2764</v>
      </c>
    </row>
    <row r="2132" spans="1:14">
      <c r="A2132" t="s">
        <v>3353</v>
      </c>
      <c r="B2132" t="s">
        <v>1219</v>
      </c>
      <c r="C2132" t="s">
        <v>547</v>
      </c>
      <c r="D2132" s="1">
        <v>2267.6217729624</v>
      </c>
      <c r="E2132">
        <v>13.5</v>
      </c>
      <c r="F2132" s="22"/>
      <c r="G2132" s="22">
        <v>179.53167288</v>
      </c>
      <c r="H2132" s="22"/>
      <c r="I2132" s="22"/>
      <c r="J2132" s="22">
        <v>3</v>
      </c>
      <c r="K2132" t="s">
        <v>691</v>
      </c>
      <c r="N2132" t="s">
        <v>2764</v>
      </c>
    </row>
    <row r="2133" spans="1:14">
      <c r="A2133" t="s">
        <v>3353</v>
      </c>
      <c r="B2133" t="s">
        <v>1219</v>
      </c>
      <c r="C2133" t="s">
        <v>549</v>
      </c>
      <c r="D2133" s="1">
        <v>3848.4362782367998</v>
      </c>
      <c r="E2133">
        <v>13.5</v>
      </c>
      <c r="F2133" s="22"/>
      <c r="G2133" s="22"/>
      <c r="H2133" s="22">
        <v>179.53167288</v>
      </c>
      <c r="I2133" s="22"/>
      <c r="J2133" s="22">
        <v>3</v>
      </c>
      <c r="K2133" t="s">
        <v>691</v>
      </c>
      <c r="N2133" t="s">
        <v>2764</v>
      </c>
    </row>
    <row r="2134" spans="1:14">
      <c r="A2134" t="s">
        <v>3353</v>
      </c>
      <c r="B2134" t="s">
        <v>1225</v>
      </c>
      <c r="C2134" t="s">
        <v>3332</v>
      </c>
      <c r="D2134" s="1">
        <v>14494.697324328599</v>
      </c>
      <c r="E2134">
        <v>16</v>
      </c>
      <c r="F2134" s="22"/>
      <c r="G2134" s="22"/>
      <c r="H2134" s="22"/>
      <c r="I2134" s="22">
        <v>544.02836160000004</v>
      </c>
      <c r="J2134" s="22">
        <v>3</v>
      </c>
      <c r="K2134" t="s">
        <v>691</v>
      </c>
      <c r="N2134" t="s">
        <v>2764</v>
      </c>
    </row>
    <row r="2135" spans="1:14">
      <c r="A2135" t="s">
        <v>3353</v>
      </c>
      <c r="B2135" t="s">
        <v>1225</v>
      </c>
      <c r="C2135" t="s">
        <v>542</v>
      </c>
      <c r="D2135" s="1">
        <v>1.0962577902720001</v>
      </c>
      <c r="E2135">
        <v>16</v>
      </c>
      <c r="F2135" s="22">
        <v>0.32348588975999998</v>
      </c>
      <c r="G2135" s="22"/>
      <c r="H2135" s="22"/>
      <c r="I2135" s="22"/>
      <c r="J2135" s="22">
        <v>3</v>
      </c>
      <c r="K2135" t="s">
        <v>691</v>
      </c>
      <c r="L2135" t="s">
        <v>40</v>
      </c>
      <c r="M2135">
        <v>0.27328954224699498</v>
      </c>
      <c r="N2135" t="s">
        <v>2764</v>
      </c>
    </row>
    <row r="2136" spans="1:14">
      <c r="A2136" t="s">
        <v>3353</v>
      </c>
      <c r="B2136" t="s">
        <v>1225</v>
      </c>
      <c r="C2136" t="s">
        <v>547</v>
      </c>
      <c r="D2136" s="1">
        <v>11345.5712220486</v>
      </c>
      <c r="E2136">
        <v>16</v>
      </c>
      <c r="F2136" s="22"/>
      <c r="G2136" s="22">
        <v>544.02836160000004</v>
      </c>
      <c r="H2136" s="22"/>
      <c r="I2136" s="22"/>
      <c r="J2136" s="22">
        <v>3</v>
      </c>
      <c r="K2136" t="s">
        <v>691</v>
      </c>
      <c r="N2136" t="s">
        <v>2764</v>
      </c>
    </row>
    <row r="2137" spans="1:14">
      <c r="A2137" t="s">
        <v>3353</v>
      </c>
      <c r="B2137" t="s">
        <v>1225</v>
      </c>
      <c r="C2137" t="s">
        <v>549</v>
      </c>
      <c r="D2137" s="1">
        <v>14488.2958992726</v>
      </c>
      <c r="E2137">
        <v>16</v>
      </c>
      <c r="F2137" s="22"/>
      <c r="G2137" s="22"/>
      <c r="H2137" s="22">
        <v>544.02836160000004</v>
      </c>
      <c r="I2137" s="22"/>
      <c r="J2137" s="22">
        <v>3</v>
      </c>
      <c r="K2137" t="s">
        <v>691</v>
      </c>
      <c r="N2137" t="s">
        <v>2764</v>
      </c>
    </row>
    <row r="2138" spans="1:14">
      <c r="A2138" t="s">
        <v>3353</v>
      </c>
      <c r="B2138" t="s">
        <v>1160</v>
      </c>
      <c r="C2138" t="s">
        <v>3332</v>
      </c>
      <c r="D2138" s="1">
        <v>5242.6881253205001</v>
      </c>
      <c r="E2138">
        <v>4.5</v>
      </c>
      <c r="F2138" s="22"/>
      <c r="G2138" s="22"/>
      <c r="H2138" s="22"/>
      <c r="I2138" s="22">
        <v>249.80302656000001</v>
      </c>
      <c r="J2138" s="22">
        <v>3</v>
      </c>
      <c r="K2138" t="s">
        <v>693</v>
      </c>
      <c r="N2138" t="s">
        <v>2766</v>
      </c>
    </row>
    <row r="2139" spans="1:14">
      <c r="A2139" t="s">
        <v>3353</v>
      </c>
      <c r="B2139" t="s">
        <v>1160</v>
      </c>
      <c r="C2139" t="s">
        <v>542</v>
      </c>
      <c r="D2139" s="1">
        <v>2.56392538872</v>
      </c>
      <c r="E2139">
        <v>4.5</v>
      </c>
      <c r="F2139" s="22">
        <v>0.25759061591999999</v>
      </c>
      <c r="G2139" s="22"/>
      <c r="H2139" s="22"/>
      <c r="I2139" s="22"/>
      <c r="J2139" s="22">
        <v>3</v>
      </c>
      <c r="K2139" t="s">
        <v>693</v>
      </c>
      <c r="L2139" t="s">
        <v>40</v>
      </c>
      <c r="M2139">
        <v>0.50602125667105402</v>
      </c>
      <c r="N2139" t="s">
        <v>2766</v>
      </c>
    </row>
    <row r="2140" spans="1:14">
      <c r="A2140" t="s">
        <v>3353</v>
      </c>
      <c r="B2140" t="s">
        <v>1160</v>
      </c>
      <c r="C2140" t="s">
        <v>547</v>
      </c>
      <c r="D2140" s="1">
        <v>3983.0676321710598</v>
      </c>
      <c r="E2140">
        <v>4.5</v>
      </c>
      <c r="F2140" s="22"/>
      <c r="G2140" s="22">
        <v>249.80302656000001</v>
      </c>
      <c r="H2140" s="22"/>
      <c r="I2140" s="22"/>
      <c r="J2140" s="22">
        <v>3</v>
      </c>
      <c r="K2140" t="s">
        <v>693</v>
      </c>
      <c r="N2140" t="s">
        <v>2766</v>
      </c>
    </row>
    <row r="2141" spans="1:14">
      <c r="A2141" t="s">
        <v>3353</v>
      </c>
      <c r="B2141" t="s">
        <v>1160</v>
      </c>
      <c r="C2141" t="s">
        <v>549</v>
      </c>
      <c r="D2141" s="1">
        <v>5242.6881253205001</v>
      </c>
      <c r="E2141">
        <v>4.5</v>
      </c>
      <c r="F2141" s="22"/>
      <c r="G2141" s="22"/>
      <c r="H2141" s="22">
        <v>249.80302656000001</v>
      </c>
      <c r="I2141" s="22"/>
      <c r="J2141" s="22">
        <v>3</v>
      </c>
      <c r="K2141" t="s">
        <v>693</v>
      </c>
      <c r="N2141" t="s">
        <v>2766</v>
      </c>
    </row>
    <row r="2142" spans="1:14">
      <c r="A2142" t="s">
        <v>3353</v>
      </c>
      <c r="B2142" t="s">
        <v>1175</v>
      </c>
      <c r="C2142" t="s">
        <v>3332</v>
      </c>
      <c r="D2142" s="1">
        <v>1788.0652674360001</v>
      </c>
      <c r="E2142">
        <v>6.5</v>
      </c>
      <c r="F2142" s="22"/>
      <c r="G2142" s="22"/>
      <c r="H2142" s="22"/>
      <c r="I2142" s="22">
        <v>81.111098400000003</v>
      </c>
      <c r="J2142" s="22">
        <v>3</v>
      </c>
      <c r="K2142" t="s">
        <v>693</v>
      </c>
      <c r="N2142" t="s">
        <v>2766</v>
      </c>
    </row>
    <row r="2143" spans="1:14">
      <c r="A2143" t="s">
        <v>3353</v>
      </c>
      <c r="B2143" t="s">
        <v>1175</v>
      </c>
      <c r="C2143" t="s">
        <v>547</v>
      </c>
      <c r="D2143" s="1">
        <v>1723.0787496624</v>
      </c>
      <c r="E2143">
        <v>6.5</v>
      </c>
      <c r="F2143" s="22"/>
      <c r="G2143" s="22">
        <v>81.111098400000003</v>
      </c>
      <c r="H2143" s="22"/>
      <c r="I2143" s="22"/>
      <c r="J2143" s="22">
        <v>3</v>
      </c>
      <c r="K2143" t="s">
        <v>693</v>
      </c>
      <c r="N2143" t="s">
        <v>2766</v>
      </c>
    </row>
    <row r="2144" spans="1:14">
      <c r="A2144" t="s">
        <v>3353</v>
      </c>
      <c r="B2144" t="s">
        <v>1175</v>
      </c>
      <c r="C2144" t="s">
        <v>549</v>
      </c>
      <c r="D2144" s="1">
        <v>1788.0652674360001</v>
      </c>
      <c r="E2144">
        <v>6.5</v>
      </c>
      <c r="F2144" s="22"/>
      <c r="G2144" s="22"/>
      <c r="H2144" s="22">
        <v>81.111098400000003</v>
      </c>
      <c r="I2144" s="22"/>
      <c r="J2144" s="22">
        <v>3</v>
      </c>
      <c r="K2144" t="s">
        <v>693</v>
      </c>
      <c r="N2144" t="s">
        <v>2766</v>
      </c>
    </row>
    <row r="2145" spans="1:14">
      <c r="A2145" t="s">
        <v>3353</v>
      </c>
      <c r="B2145" t="s">
        <v>1137</v>
      </c>
      <c r="C2145" t="s">
        <v>3332</v>
      </c>
      <c r="D2145" s="1">
        <v>1418.9733074205601</v>
      </c>
      <c r="E2145">
        <v>1.5</v>
      </c>
      <c r="F2145" s="22"/>
      <c r="G2145" s="22"/>
      <c r="H2145" s="22"/>
      <c r="I2145" s="22">
        <v>150.27895559999999</v>
      </c>
      <c r="J2145" s="22">
        <v>3</v>
      </c>
      <c r="K2145" t="s">
        <v>697</v>
      </c>
      <c r="N2145" t="s">
        <v>2767</v>
      </c>
    </row>
    <row r="2146" spans="1:14">
      <c r="A2146" t="s">
        <v>3353</v>
      </c>
      <c r="B2146" t="s">
        <v>1137</v>
      </c>
      <c r="C2146" t="s">
        <v>542</v>
      </c>
      <c r="D2146" s="1">
        <v>1328.811191664</v>
      </c>
      <c r="E2146">
        <v>1.5</v>
      </c>
      <c r="F2146" s="22">
        <v>150.27895559999999</v>
      </c>
      <c r="G2146" s="22"/>
      <c r="H2146" s="22"/>
      <c r="I2146" s="22"/>
      <c r="J2146" s="22">
        <v>3</v>
      </c>
      <c r="K2146" t="s">
        <v>697</v>
      </c>
      <c r="L2146" t="s">
        <v>40</v>
      </c>
      <c r="M2146">
        <v>7.8788033692239301E-2</v>
      </c>
      <c r="N2146" t="s">
        <v>2767</v>
      </c>
    </row>
    <row r="2147" spans="1:14">
      <c r="A2147" t="s">
        <v>3353</v>
      </c>
      <c r="B2147" t="s">
        <v>1137</v>
      </c>
      <c r="C2147" t="s">
        <v>547</v>
      </c>
      <c r="D2147" s="1">
        <v>1404.1690359912</v>
      </c>
      <c r="E2147">
        <v>1.5</v>
      </c>
      <c r="F2147" s="22"/>
      <c r="G2147" s="22">
        <v>150.27895559999999</v>
      </c>
      <c r="H2147" s="22"/>
      <c r="I2147" s="22"/>
      <c r="J2147" s="22">
        <v>3</v>
      </c>
      <c r="K2147" t="s">
        <v>697</v>
      </c>
      <c r="N2147" t="s">
        <v>2767</v>
      </c>
    </row>
    <row r="2148" spans="1:14">
      <c r="A2148" t="s">
        <v>3353</v>
      </c>
      <c r="B2148" t="s">
        <v>1137</v>
      </c>
      <c r="C2148" t="s">
        <v>549</v>
      </c>
      <c r="D2148" s="1">
        <v>1418.2238985669601</v>
      </c>
      <c r="E2148">
        <v>1.5</v>
      </c>
      <c r="F2148" s="22"/>
      <c r="G2148" s="22"/>
      <c r="H2148" s="22">
        <v>150.27895559999999</v>
      </c>
      <c r="I2148" s="22"/>
      <c r="J2148" s="22">
        <v>3</v>
      </c>
      <c r="K2148" t="s">
        <v>697</v>
      </c>
      <c r="N2148" t="s">
        <v>2767</v>
      </c>
    </row>
    <row r="2149" spans="1:14">
      <c r="A2149" t="s">
        <v>3353</v>
      </c>
      <c r="B2149" t="s">
        <v>1144</v>
      </c>
      <c r="C2149" t="s">
        <v>3332</v>
      </c>
      <c r="D2149" s="1">
        <v>3361.8565956264001</v>
      </c>
      <c r="E2149">
        <v>2.5</v>
      </c>
      <c r="F2149" s="22"/>
      <c r="G2149" s="22"/>
      <c r="H2149" s="22"/>
      <c r="I2149" s="22">
        <v>328.97081664000001</v>
      </c>
      <c r="J2149" s="22">
        <v>3</v>
      </c>
      <c r="K2149" t="s">
        <v>697</v>
      </c>
      <c r="N2149" t="s">
        <v>2767</v>
      </c>
    </row>
    <row r="2150" spans="1:14">
      <c r="A2150" t="s">
        <v>3353</v>
      </c>
      <c r="B2150" t="s">
        <v>1144</v>
      </c>
      <c r="C2150" t="s">
        <v>542</v>
      </c>
      <c r="D2150" s="1">
        <v>3083.3484088800001</v>
      </c>
      <c r="E2150">
        <v>2.5</v>
      </c>
      <c r="F2150" s="22">
        <v>328.97081664000001</v>
      </c>
      <c r="G2150" s="22"/>
      <c r="H2150" s="22"/>
      <c r="I2150" s="22"/>
      <c r="J2150" s="22">
        <v>3</v>
      </c>
      <c r="K2150" t="s">
        <v>697</v>
      </c>
      <c r="L2150" t="s">
        <v>40</v>
      </c>
      <c r="M2150">
        <v>7.8788033692239301E-2</v>
      </c>
      <c r="N2150" t="s">
        <v>2767</v>
      </c>
    </row>
    <row r="2151" spans="1:14">
      <c r="A2151" t="s">
        <v>3353</v>
      </c>
      <c r="B2151" t="s">
        <v>1144</v>
      </c>
      <c r="C2151" t="s">
        <v>547</v>
      </c>
      <c r="D2151" s="1">
        <v>3327.3154903464001</v>
      </c>
      <c r="E2151">
        <v>2.5</v>
      </c>
      <c r="F2151" s="22"/>
      <c r="G2151" s="22">
        <v>328.97081664000001</v>
      </c>
      <c r="H2151" s="22"/>
      <c r="I2151" s="22"/>
      <c r="J2151" s="22">
        <v>3</v>
      </c>
      <c r="K2151" t="s">
        <v>697</v>
      </c>
      <c r="N2151" t="s">
        <v>2767</v>
      </c>
    </row>
    <row r="2152" spans="1:14">
      <c r="A2152" t="s">
        <v>3353</v>
      </c>
      <c r="B2152" t="s">
        <v>1144</v>
      </c>
      <c r="C2152" t="s">
        <v>549</v>
      </c>
      <c r="D2152" s="1">
        <v>3359.1728609880001</v>
      </c>
      <c r="E2152">
        <v>2.5</v>
      </c>
      <c r="F2152" s="22"/>
      <c r="G2152" s="22"/>
      <c r="H2152" s="22">
        <v>328.97081664000001</v>
      </c>
      <c r="I2152" s="22"/>
      <c r="J2152" s="22">
        <v>3</v>
      </c>
      <c r="K2152" t="s">
        <v>697</v>
      </c>
      <c r="N2152" t="s">
        <v>2767</v>
      </c>
    </row>
    <row r="2153" spans="1:14">
      <c r="A2153" t="s">
        <v>3353</v>
      </c>
      <c r="B2153" t="s">
        <v>1153</v>
      </c>
      <c r="C2153" t="s">
        <v>3332</v>
      </c>
      <c r="D2153" s="1">
        <v>1645.6129052711999</v>
      </c>
      <c r="E2153">
        <v>3.5</v>
      </c>
      <c r="F2153" s="22"/>
      <c r="G2153" s="22"/>
      <c r="H2153" s="22"/>
      <c r="I2153" s="22">
        <v>99.460542480000001</v>
      </c>
      <c r="J2153" s="22">
        <v>3</v>
      </c>
      <c r="K2153" t="s">
        <v>697</v>
      </c>
      <c r="N2153" t="s">
        <v>2767</v>
      </c>
    </row>
    <row r="2154" spans="1:14">
      <c r="A2154" t="s">
        <v>3353</v>
      </c>
      <c r="B2154" t="s">
        <v>1153</v>
      </c>
      <c r="C2154" t="s">
        <v>542</v>
      </c>
      <c r="D2154" s="1">
        <v>1106.1731918400001</v>
      </c>
      <c r="E2154">
        <v>3.5</v>
      </c>
      <c r="F2154" s="22">
        <v>99.460542480000001</v>
      </c>
      <c r="G2154" s="22"/>
      <c r="H2154" s="22"/>
      <c r="I2154" s="22"/>
      <c r="J2154" s="22">
        <v>3</v>
      </c>
      <c r="K2154" t="s">
        <v>697</v>
      </c>
      <c r="L2154" t="s">
        <v>40</v>
      </c>
      <c r="M2154">
        <v>7.8788033692239301E-2</v>
      </c>
      <c r="N2154" t="s">
        <v>2767</v>
      </c>
    </row>
    <row r="2155" spans="1:14">
      <c r="A2155" t="s">
        <v>3353</v>
      </c>
      <c r="B2155" t="s">
        <v>1153</v>
      </c>
      <c r="C2155" t="s">
        <v>547</v>
      </c>
      <c r="D2155" s="1">
        <v>1617.0419111304</v>
      </c>
      <c r="E2155">
        <v>3.5</v>
      </c>
      <c r="F2155" s="22"/>
      <c r="G2155" s="22">
        <v>99.460542480000001</v>
      </c>
      <c r="H2155" s="22"/>
      <c r="I2155" s="22"/>
      <c r="J2155" s="22">
        <v>3</v>
      </c>
      <c r="K2155" t="s">
        <v>697</v>
      </c>
      <c r="N2155" t="s">
        <v>2767</v>
      </c>
    </row>
    <row r="2156" spans="1:14">
      <c r="A2156" t="s">
        <v>3353</v>
      </c>
      <c r="B2156" t="s">
        <v>1153</v>
      </c>
      <c r="C2156" t="s">
        <v>549</v>
      </c>
      <c r="D2156" s="1">
        <v>1644.5280294935999</v>
      </c>
      <c r="E2156">
        <v>3.5</v>
      </c>
      <c r="F2156" s="22"/>
      <c r="G2156" s="22"/>
      <c r="H2156" s="22">
        <v>99.460542480000001</v>
      </c>
      <c r="I2156" s="22"/>
      <c r="J2156" s="22">
        <v>3</v>
      </c>
      <c r="K2156" t="s">
        <v>697</v>
      </c>
      <c r="N2156" t="s">
        <v>2767</v>
      </c>
    </row>
    <row r="2157" spans="1:14">
      <c r="A2157" t="s">
        <v>3353</v>
      </c>
      <c r="B2157" t="s">
        <v>1161</v>
      </c>
      <c r="C2157" t="s">
        <v>3332</v>
      </c>
      <c r="D2157" s="1">
        <v>1472.730692076</v>
      </c>
      <c r="E2157">
        <v>4.5</v>
      </c>
      <c r="F2157" s="22"/>
      <c r="G2157" s="22"/>
      <c r="H2157" s="22"/>
      <c r="I2157" s="22">
        <v>47.197779599999997</v>
      </c>
      <c r="J2157" s="22">
        <v>3</v>
      </c>
      <c r="K2157" t="s">
        <v>697</v>
      </c>
      <c r="N2157" t="s">
        <v>2767</v>
      </c>
    </row>
    <row r="2158" spans="1:14">
      <c r="A2158" t="s">
        <v>3353</v>
      </c>
      <c r="B2158" t="s">
        <v>1161</v>
      </c>
      <c r="C2158" t="s">
        <v>542</v>
      </c>
      <c r="D2158" s="1">
        <v>114.5751125904</v>
      </c>
      <c r="E2158">
        <v>4.5</v>
      </c>
      <c r="F2158" s="22">
        <v>20.643191472000002</v>
      </c>
      <c r="G2158" s="22"/>
      <c r="H2158" s="22"/>
      <c r="I2158" s="22"/>
      <c r="J2158" s="22">
        <v>3</v>
      </c>
      <c r="K2158" t="s">
        <v>697</v>
      </c>
      <c r="L2158" t="s">
        <v>40</v>
      </c>
      <c r="M2158">
        <v>7.8788033692239301E-2</v>
      </c>
      <c r="N2158" t="s">
        <v>2767</v>
      </c>
    </row>
    <row r="2159" spans="1:14">
      <c r="A2159" t="s">
        <v>3353</v>
      </c>
      <c r="B2159" t="s">
        <v>1161</v>
      </c>
      <c r="C2159" t="s">
        <v>547</v>
      </c>
      <c r="D2159" s="1">
        <v>1297.9937852544001</v>
      </c>
      <c r="E2159">
        <v>4.5</v>
      </c>
      <c r="F2159" s="22"/>
      <c r="G2159" s="22">
        <v>47.197779599999997</v>
      </c>
      <c r="H2159" s="22"/>
      <c r="I2159" s="22"/>
      <c r="J2159" s="22">
        <v>3</v>
      </c>
      <c r="K2159" t="s">
        <v>697</v>
      </c>
      <c r="N2159" t="s">
        <v>2767</v>
      </c>
    </row>
    <row r="2160" spans="1:14">
      <c r="A2160" t="s">
        <v>3353</v>
      </c>
      <c r="B2160" t="s">
        <v>1161</v>
      </c>
      <c r="C2160" t="s">
        <v>549</v>
      </c>
      <c r="D2160" s="1">
        <v>1470.7214852039999</v>
      </c>
      <c r="E2160">
        <v>4.5</v>
      </c>
      <c r="F2160" s="22"/>
      <c r="G2160" s="22"/>
      <c r="H2160" s="22">
        <v>47.197779599999997</v>
      </c>
      <c r="I2160" s="22"/>
      <c r="J2160" s="22">
        <v>3</v>
      </c>
      <c r="K2160" t="s">
        <v>697</v>
      </c>
      <c r="N2160" t="s">
        <v>2767</v>
      </c>
    </row>
    <row r="2161" spans="1:14">
      <c r="A2161" t="s">
        <v>3353</v>
      </c>
      <c r="B2161" t="s">
        <v>1168</v>
      </c>
      <c r="C2161" t="s">
        <v>3332</v>
      </c>
      <c r="D2161" s="1">
        <v>656.74226795280003</v>
      </c>
      <c r="E2161">
        <v>5.5</v>
      </c>
      <c r="F2161" s="22"/>
      <c r="G2161" s="22"/>
      <c r="H2161" s="22"/>
      <c r="I2161" s="22">
        <v>22.069526423999999</v>
      </c>
      <c r="J2161" s="22">
        <v>3</v>
      </c>
      <c r="K2161" t="s">
        <v>697</v>
      </c>
      <c r="N2161" t="s">
        <v>2767</v>
      </c>
    </row>
    <row r="2162" spans="1:14">
      <c r="A2162" t="s">
        <v>3353</v>
      </c>
      <c r="B2162" t="s">
        <v>1168</v>
      </c>
      <c r="C2162" t="s">
        <v>542</v>
      </c>
      <c r="D2162" s="1">
        <v>208.33031224800001</v>
      </c>
      <c r="E2162">
        <v>5.5</v>
      </c>
      <c r="F2162" s="22">
        <v>22.069526423999999</v>
      </c>
      <c r="G2162" s="22"/>
      <c r="H2162" s="22"/>
      <c r="I2162" s="22"/>
      <c r="J2162" s="22">
        <v>3</v>
      </c>
      <c r="K2162" t="s">
        <v>697</v>
      </c>
      <c r="L2162" t="s">
        <v>40</v>
      </c>
      <c r="M2162">
        <v>7.8788033692239301E-2</v>
      </c>
      <c r="N2162" t="s">
        <v>2767</v>
      </c>
    </row>
    <row r="2163" spans="1:14">
      <c r="A2163" t="s">
        <v>3353</v>
      </c>
      <c r="B2163" t="s">
        <v>1168</v>
      </c>
      <c r="C2163" t="s">
        <v>547</v>
      </c>
      <c r="D2163" s="1">
        <v>613.16871579120004</v>
      </c>
      <c r="E2163">
        <v>5.5</v>
      </c>
      <c r="F2163" s="22"/>
      <c r="G2163" s="22">
        <v>22.069526423999999</v>
      </c>
      <c r="H2163" s="22"/>
      <c r="I2163" s="22"/>
      <c r="J2163" s="22">
        <v>3</v>
      </c>
      <c r="K2163" t="s">
        <v>697</v>
      </c>
      <c r="N2163" t="s">
        <v>2767</v>
      </c>
    </row>
    <row r="2164" spans="1:14">
      <c r="A2164" t="s">
        <v>3353</v>
      </c>
      <c r="B2164" t="s">
        <v>1168</v>
      </c>
      <c r="C2164" t="s">
        <v>549</v>
      </c>
      <c r="D2164" s="1">
        <v>655.71549963359996</v>
      </c>
      <c r="E2164">
        <v>5.5</v>
      </c>
      <c r="F2164" s="22"/>
      <c r="G2164" s="22"/>
      <c r="H2164" s="22">
        <v>22.069526423999999</v>
      </c>
      <c r="I2164" s="22"/>
      <c r="J2164" s="22">
        <v>3</v>
      </c>
      <c r="K2164" t="s">
        <v>697</v>
      </c>
      <c r="N2164" t="s">
        <v>2767</v>
      </c>
    </row>
    <row r="2165" spans="1:14">
      <c r="A2165" t="s">
        <v>3353</v>
      </c>
      <c r="B2165" t="s">
        <v>1226</v>
      </c>
      <c r="C2165" t="s">
        <v>3332</v>
      </c>
      <c r="D2165" s="1">
        <v>5520.7524089380604</v>
      </c>
      <c r="E2165">
        <v>16</v>
      </c>
      <c r="F2165" s="22"/>
      <c r="G2165" s="22"/>
      <c r="H2165" s="22"/>
      <c r="I2165" s="22">
        <v>196.02047855999999</v>
      </c>
      <c r="J2165" s="22">
        <v>3</v>
      </c>
      <c r="K2165" t="s">
        <v>697</v>
      </c>
      <c r="N2165" t="s">
        <v>2767</v>
      </c>
    </row>
    <row r="2166" spans="1:14">
      <c r="A2166" t="s">
        <v>3353</v>
      </c>
      <c r="B2166" t="s">
        <v>1226</v>
      </c>
      <c r="C2166" t="s">
        <v>542</v>
      </c>
      <c r="D2166" s="1">
        <v>2.3542584349919999</v>
      </c>
      <c r="E2166">
        <v>16</v>
      </c>
      <c r="F2166" s="22">
        <v>0.53794492559999996</v>
      </c>
      <c r="G2166" s="22"/>
      <c r="H2166" s="22"/>
      <c r="I2166" s="22"/>
      <c r="J2166" s="22">
        <v>3</v>
      </c>
      <c r="K2166" t="s">
        <v>697</v>
      </c>
      <c r="L2166" t="s">
        <v>40</v>
      </c>
      <c r="M2166">
        <v>7.8788033692239301E-2</v>
      </c>
      <c r="N2166" t="s">
        <v>2767</v>
      </c>
    </row>
    <row r="2167" spans="1:14">
      <c r="A2167" t="s">
        <v>3353</v>
      </c>
      <c r="B2167" t="s">
        <v>1226</v>
      </c>
      <c r="C2167" t="s">
        <v>547</v>
      </c>
      <c r="D2167" s="1">
        <v>4527.7728900796601</v>
      </c>
      <c r="E2167">
        <v>16</v>
      </c>
      <c r="F2167" s="22"/>
      <c r="G2167" s="22">
        <v>196.02047855999999</v>
      </c>
      <c r="H2167" s="22"/>
      <c r="I2167" s="22"/>
      <c r="J2167" s="22">
        <v>3</v>
      </c>
      <c r="K2167" t="s">
        <v>697</v>
      </c>
      <c r="N2167" t="s">
        <v>2767</v>
      </c>
    </row>
    <row r="2168" spans="1:14">
      <c r="A2168" t="s">
        <v>3353</v>
      </c>
      <c r="B2168" t="s">
        <v>1226</v>
      </c>
      <c r="C2168" t="s">
        <v>549</v>
      </c>
      <c r="D2168" s="1">
        <v>5520.2516048116604</v>
      </c>
      <c r="E2168">
        <v>16</v>
      </c>
      <c r="F2168" s="22"/>
      <c r="G2168" s="22"/>
      <c r="H2168" s="22">
        <v>196.02047855999999</v>
      </c>
      <c r="I2168" s="22"/>
      <c r="J2168" s="22">
        <v>3</v>
      </c>
      <c r="K2168" t="s">
        <v>697</v>
      </c>
      <c r="N2168" t="s">
        <v>2767</v>
      </c>
    </row>
    <row r="2169" spans="1:14">
      <c r="A2169" t="s">
        <v>3353</v>
      </c>
      <c r="B2169" t="s">
        <v>1176</v>
      </c>
      <c r="C2169" t="s">
        <v>3332</v>
      </c>
      <c r="D2169" s="1">
        <v>1145.7343259368799</v>
      </c>
      <c r="E2169">
        <v>6.5</v>
      </c>
      <c r="F2169" s="22"/>
      <c r="G2169" s="22"/>
      <c r="H2169" s="22"/>
      <c r="I2169" s="22">
        <v>50.805262800000001</v>
      </c>
      <c r="J2169" s="22">
        <v>3</v>
      </c>
      <c r="K2169" t="s">
        <v>698</v>
      </c>
      <c r="N2169" t="s">
        <v>2768</v>
      </c>
    </row>
    <row r="2170" spans="1:14">
      <c r="A2170" t="s">
        <v>3353</v>
      </c>
      <c r="B2170" t="s">
        <v>1176</v>
      </c>
      <c r="C2170" t="s">
        <v>547</v>
      </c>
      <c r="D2170" s="1">
        <v>851.90969486280005</v>
      </c>
      <c r="E2170">
        <v>6.5</v>
      </c>
      <c r="F2170" s="22"/>
      <c r="G2170" s="22">
        <v>50.805262800000001</v>
      </c>
      <c r="H2170" s="22"/>
      <c r="I2170" s="22"/>
      <c r="J2170" s="22">
        <v>3</v>
      </c>
      <c r="K2170" t="s">
        <v>698</v>
      </c>
      <c r="N2170" t="s">
        <v>2768</v>
      </c>
    </row>
    <row r="2171" spans="1:14">
      <c r="A2171" t="s">
        <v>3353</v>
      </c>
      <c r="B2171" t="s">
        <v>1176</v>
      </c>
      <c r="C2171" t="s">
        <v>549</v>
      </c>
      <c r="D2171" s="1">
        <v>1145.6432706343201</v>
      </c>
      <c r="E2171">
        <v>6.5</v>
      </c>
      <c r="F2171" s="22"/>
      <c r="G2171" s="22"/>
      <c r="H2171" s="22">
        <v>50.805262800000001</v>
      </c>
      <c r="I2171" s="22"/>
      <c r="J2171" s="22">
        <v>3</v>
      </c>
      <c r="K2171" t="s">
        <v>698</v>
      </c>
      <c r="N2171" t="s">
        <v>2768</v>
      </c>
    </row>
    <row r="2172" spans="1:14">
      <c r="A2172" t="s">
        <v>3353</v>
      </c>
      <c r="B2172" t="s">
        <v>1185</v>
      </c>
      <c r="C2172" t="s">
        <v>3332</v>
      </c>
      <c r="D2172" s="1">
        <v>1242.62257519318</v>
      </c>
      <c r="E2172">
        <v>7.5</v>
      </c>
      <c r="F2172" s="22"/>
      <c r="G2172" s="22"/>
      <c r="H2172" s="22"/>
      <c r="I2172" s="22">
        <v>55.11242592</v>
      </c>
      <c r="J2172" s="22">
        <v>3</v>
      </c>
      <c r="K2172" t="s">
        <v>698</v>
      </c>
      <c r="N2172" t="s">
        <v>2768</v>
      </c>
    </row>
    <row r="2173" spans="1:14">
      <c r="A2173" t="s">
        <v>3353</v>
      </c>
      <c r="B2173" t="s">
        <v>1185</v>
      </c>
      <c r="C2173" t="s">
        <v>547</v>
      </c>
      <c r="D2173" s="1">
        <v>255.89172893157601</v>
      </c>
      <c r="E2173">
        <v>7.5</v>
      </c>
      <c r="F2173" s="22"/>
      <c r="G2173" s="22">
        <v>13.546268976</v>
      </c>
      <c r="H2173" s="22"/>
      <c r="I2173" s="22"/>
      <c r="J2173" s="22">
        <v>3</v>
      </c>
      <c r="K2173" t="s">
        <v>698</v>
      </c>
      <c r="N2173" t="s">
        <v>2768</v>
      </c>
    </row>
    <row r="2174" spans="1:14">
      <c r="A2174" t="s">
        <v>3353</v>
      </c>
      <c r="B2174" t="s">
        <v>1185</v>
      </c>
      <c r="C2174" t="s">
        <v>549</v>
      </c>
      <c r="D2174" s="1">
        <v>1191.57171415318</v>
      </c>
      <c r="E2174">
        <v>7.5</v>
      </c>
      <c r="F2174" s="22"/>
      <c r="G2174" s="22"/>
      <c r="H2174" s="22">
        <v>55.11242592</v>
      </c>
      <c r="I2174" s="22"/>
      <c r="J2174" s="22">
        <v>3</v>
      </c>
      <c r="K2174" t="s">
        <v>698</v>
      </c>
      <c r="N2174" t="s">
        <v>2768</v>
      </c>
    </row>
    <row r="2175" spans="1:14">
      <c r="A2175" t="s">
        <v>3353</v>
      </c>
      <c r="B2175" t="s">
        <v>1169</v>
      </c>
      <c r="C2175" t="s">
        <v>3332</v>
      </c>
      <c r="D2175" s="1">
        <v>648.99717209975995</v>
      </c>
      <c r="E2175">
        <v>5.5</v>
      </c>
      <c r="F2175" s="22"/>
      <c r="G2175" s="22"/>
      <c r="H2175" s="22"/>
      <c r="I2175" s="22">
        <v>29.395283328000001</v>
      </c>
      <c r="J2175" s="22">
        <v>3</v>
      </c>
      <c r="K2175" t="s">
        <v>700</v>
      </c>
      <c r="N2175" t="s">
        <v>2769</v>
      </c>
    </row>
    <row r="2176" spans="1:14">
      <c r="A2176" t="s">
        <v>3353</v>
      </c>
      <c r="B2176" t="s">
        <v>1169</v>
      </c>
      <c r="C2176" t="s">
        <v>547</v>
      </c>
      <c r="D2176" s="1">
        <v>602.55478165919999</v>
      </c>
      <c r="E2176">
        <v>5.5</v>
      </c>
      <c r="F2176" s="22"/>
      <c r="G2176" s="22">
        <v>29.395283328000001</v>
      </c>
      <c r="H2176" s="22"/>
      <c r="I2176" s="22"/>
      <c r="J2176" s="22">
        <v>3</v>
      </c>
      <c r="K2176" t="s">
        <v>700</v>
      </c>
      <c r="N2176" t="s">
        <v>2769</v>
      </c>
    </row>
    <row r="2177" spans="1:14">
      <c r="A2177" t="s">
        <v>3353</v>
      </c>
      <c r="B2177" t="s">
        <v>1169</v>
      </c>
      <c r="C2177" t="s">
        <v>549</v>
      </c>
      <c r="D2177" s="1">
        <v>648.99717209975995</v>
      </c>
      <c r="E2177">
        <v>5.5</v>
      </c>
      <c r="F2177" s="22"/>
      <c r="G2177" s="22"/>
      <c r="H2177" s="22">
        <v>29.395283328000001</v>
      </c>
      <c r="I2177" s="22"/>
      <c r="J2177" s="22">
        <v>3</v>
      </c>
      <c r="K2177" t="s">
        <v>700</v>
      </c>
      <c r="N2177" t="s">
        <v>2769</v>
      </c>
    </row>
    <row r="2178" spans="1:14">
      <c r="A2178" t="s">
        <v>3353</v>
      </c>
      <c r="B2178" t="s">
        <v>1227</v>
      </c>
      <c r="C2178" t="s">
        <v>3332</v>
      </c>
      <c r="D2178" s="1">
        <v>4962.9476916328804</v>
      </c>
      <c r="E2178">
        <v>16</v>
      </c>
      <c r="F2178" s="22"/>
      <c r="G2178" s="22"/>
      <c r="H2178" s="22"/>
      <c r="I2178" s="22">
        <v>318.07530551999997</v>
      </c>
      <c r="J2178" s="22">
        <v>3</v>
      </c>
      <c r="K2178" t="s">
        <v>702</v>
      </c>
      <c r="N2178" t="s">
        <v>2770</v>
      </c>
    </row>
    <row r="2179" spans="1:14">
      <c r="A2179" t="s">
        <v>3353</v>
      </c>
      <c r="B2179" t="s">
        <v>1227</v>
      </c>
      <c r="C2179" t="s">
        <v>547</v>
      </c>
      <c r="D2179" s="1">
        <v>4847.4578441774402</v>
      </c>
      <c r="E2179">
        <v>16</v>
      </c>
      <c r="F2179" s="22"/>
      <c r="G2179" s="22">
        <v>318.07530551999997</v>
      </c>
      <c r="H2179" s="22"/>
      <c r="I2179" s="22"/>
      <c r="J2179" s="22">
        <v>3</v>
      </c>
      <c r="K2179" t="s">
        <v>702</v>
      </c>
      <c r="N2179" t="s">
        <v>2770</v>
      </c>
    </row>
    <row r="2180" spans="1:14">
      <c r="A2180" t="s">
        <v>3353</v>
      </c>
      <c r="B2180" t="s">
        <v>1227</v>
      </c>
      <c r="C2180" t="s">
        <v>549</v>
      </c>
      <c r="D2180" s="1">
        <v>4962.9476916328804</v>
      </c>
      <c r="E2180">
        <v>16</v>
      </c>
      <c r="F2180" s="22"/>
      <c r="G2180" s="22"/>
      <c r="H2180" s="22">
        <v>318.07530551999997</v>
      </c>
      <c r="I2180" s="22"/>
      <c r="J2180" s="22">
        <v>3</v>
      </c>
      <c r="K2180" t="s">
        <v>702</v>
      </c>
      <c r="N2180" t="s">
        <v>2770</v>
      </c>
    </row>
    <row r="2181" spans="1:14">
      <c r="A2181" t="s">
        <v>3353</v>
      </c>
      <c r="B2181" t="s">
        <v>1192</v>
      </c>
      <c r="C2181" t="s">
        <v>3332</v>
      </c>
      <c r="D2181" s="1">
        <v>2245.3917332803198</v>
      </c>
      <c r="E2181">
        <v>8.5</v>
      </c>
      <c r="F2181" s="22"/>
      <c r="G2181" s="22"/>
      <c r="H2181" s="22"/>
      <c r="I2181" s="22">
        <v>153.89540664</v>
      </c>
      <c r="J2181" s="22">
        <v>3</v>
      </c>
      <c r="K2181" t="s">
        <v>704</v>
      </c>
      <c r="N2181" t="s">
        <v>2771</v>
      </c>
    </row>
    <row r="2182" spans="1:14">
      <c r="A2182" t="s">
        <v>3353</v>
      </c>
      <c r="B2182" t="s">
        <v>1192</v>
      </c>
      <c r="C2182" t="s">
        <v>547</v>
      </c>
      <c r="D2182" s="1">
        <v>1681.7325240959999</v>
      </c>
      <c r="E2182">
        <v>8.5</v>
      </c>
      <c r="F2182" s="22"/>
      <c r="G2182" s="22">
        <v>153.89540664</v>
      </c>
      <c r="H2182" s="22"/>
      <c r="I2182" s="22"/>
      <c r="J2182" s="22">
        <v>3</v>
      </c>
      <c r="K2182" t="s">
        <v>704</v>
      </c>
      <c r="N2182" t="s">
        <v>2771</v>
      </c>
    </row>
    <row r="2183" spans="1:14">
      <c r="A2183" t="s">
        <v>3353</v>
      </c>
      <c r="B2183" t="s">
        <v>1192</v>
      </c>
      <c r="C2183" t="s">
        <v>549</v>
      </c>
      <c r="D2183" s="1">
        <v>2245.3917332803198</v>
      </c>
      <c r="E2183">
        <v>8.5</v>
      </c>
      <c r="F2183" s="22"/>
      <c r="G2183" s="22"/>
      <c r="H2183" s="22">
        <v>153.89540664</v>
      </c>
      <c r="I2183" s="22"/>
      <c r="J2183" s="22">
        <v>3</v>
      </c>
      <c r="K2183" t="s">
        <v>704</v>
      </c>
      <c r="N2183" t="s">
        <v>2771</v>
      </c>
    </row>
    <row r="2184" spans="1:14">
      <c r="A2184" t="s">
        <v>3353</v>
      </c>
      <c r="B2184" t="s">
        <v>1199</v>
      </c>
      <c r="C2184" t="s">
        <v>3332</v>
      </c>
      <c r="D2184" s="1">
        <v>2731.9642328015998</v>
      </c>
      <c r="E2184">
        <v>9.5</v>
      </c>
      <c r="F2184" s="22"/>
      <c r="G2184" s="22"/>
      <c r="H2184" s="22"/>
      <c r="I2184" s="22">
        <v>125.0812092</v>
      </c>
      <c r="J2184" s="22">
        <v>3</v>
      </c>
      <c r="K2184" t="s">
        <v>704</v>
      </c>
      <c r="N2184" t="s">
        <v>2771</v>
      </c>
    </row>
    <row r="2185" spans="1:14">
      <c r="A2185" t="s">
        <v>3353</v>
      </c>
      <c r="B2185" t="s">
        <v>1199</v>
      </c>
      <c r="C2185" t="s">
        <v>547</v>
      </c>
      <c r="D2185" s="1">
        <v>2061.9230533919999</v>
      </c>
      <c r="E2185">
        <v>9.5</v>
      </c>
      <c r="F2185" s="22"/>
      <c r="G2185" s="22">
        <v>125.0812092</v>
      </c>
      <c r="H2185" s="22"/>
      <c r="I2185" s="22"/>
      <c r="J2185" s="22">
        <v>3</v>
      </c>
      <c r="K2185" t="s">
        <v>704</v>
      </c>
      <c r="N2185" t="s">
        <v>2771</v>
      </c>
    </row>
    <row r="2186" spans="1:14">
      <c r="A2186" t="s">
        <v>3353</v>
      </c>
      <c r="B2186" t="s">
        <v>1199</v>
      </c>
      <c r="C2186" t="s">
        <v>549</v>
      </c>
      <c r="D2186" s="1">
        <v>2729.3859301943999</v>
      </c>
      <c r="E2186">
        <v>9.5</v>
      </c>
      <c r="F2186" s="22"/>
      <c r="G2186" s="22"/>
      <c r="H2186" s="22">
        <v>125.0812092</v>
      </c>
      <c r="I2186" s="22"/>
      <c r="J2186" s="22">
        <v>3</v>
      </c>
      <c r="K2186" t="s">
        <v>704</v>
      </c>
      <c r="N2186" t="s">
        <v>2771</v>
      </c>
    </row>
    <row r="2187" spans="1:14">
      <c r="A2187" t="s">
        <v>3353</v>
      </c>
      <c r="B2187" t="s">
        <v>1206</v>
      </c>
      <c r="C2187" t="s">
        <v>3332</v>
      </c>
      <c r="D2187" s="1">
        <v>4437.9168478666097</v>
      </c>
      <c r="E2187">
        <v>10.5</v>
      </c>
      <c r="F2187" s="22"/>
      <c r="G2187" s="22"/>
      <c r="H2187" s="22"/>
      <c r="I2187" s="22">
        <v>279.95071919999998</v>
      </c>
      <c r="J2187" s="22">
        <v>3</v>
      </c>
      <c r="K2187" t="s">
        <v>704</v>
      </c>
      <c r="N2187" t="s">
        <v>2771</v>
      </c>
    </row>
    <row r="2188" spans="1:14">
      <c r="A2188" t="s">
        <v>3353</v>
      </c>
      <c r="B2188" t="s">
        <v>1206</v>
      </c>
      <c r="C2188" t="s">
        <v>547</v>
      </c>
      <c r="D2188" s="1">
        <v>4157.05320368501</v>
      </c>
      <c r="E2188">
        <v>10.5</v>
      </c>
      <c r="F2188" s="22"/>
      <c r="G2188" s="22">
        <v>279.95071919999998</v>
      </c>
      <c r="H2188" s="22"/>
      <c r="I2188" s="22"/>
      <c r="J2188" s="22">
        <v>3</v>
      </c>
      <c r="K2188" t="s">
        <v>704</v>
      </c>
      <c r="N2188" t="s">
        <v>2771</v>
      </c>
    </row>
    <row r="2189" spans="1:14">
      <c r="A2189" t="s">
        <v>3353</v>
      </c>
      <c r="B2189" t="s">
        <v>1206</v>
      </c>
      <c r="C2189" t="s">
        <v>549</v>
      </c>
      <c r="D2189" s="1">
        <v>4437.9168478666097</v>
      </c>
      <c r="E2189">
        <v>10.5</v>
      </c>
      <c r="F2189" s="22"/>
      <c r="G2189" s="22"/>
      <c r="H2189" s="22">
        <v>279.95071919999998</v>
      </c>
      <c r="I2189" s="22"/>
      <c r="J2189" s="22">
        <v>3</v>
      </c>
      <c r="K2189" t="s">
        <v>704</v>
      </c>
      <c r="N2189" t="s">
        <v>2771</v>
      </c>
    </row>
    <row r="2190" spans="1:14">
      <c r="A2190" t="s">
        <v>3353</v>
      </c>
      <c r="B2190" t="s">
        <v>1211</v>
      </c>
      <c r="C2190" t="s">
        <v>3332</v>
      </c>
      <c r="D2190" s="1">
        <v>650.03052744816</v>
      </c>
      <c r="E2190">
        <v>11.5</v>
      </c>
      <c r="F2190" s="22"/>
      <c r="G2190" s="22"/>
      <c r="H2190" s="22"/>
      <c r="I2190" s="22">
        <v>51.098790000000001</v>
      </c>
      <c r="J2190" s="22">
        <v>3</v>
      </c>
      <c r="K2190" t="s">
        <v>704</v>
      </c>
      <c r="N2190" t="s">
        <v>2771</v>
      </c>
    </row>
    <row r="2191" spans="1:14">
      <c r="A2191" t="s">
        <v>3353</v>
      </c>
      <c r="B2191" t="s">
        <v>1211</v>
      </c>
      <c r="C2191" t="s">
        <v>547</v>
      </c>
      <c r="D2191" s="1">
        <v>650.03052744816</v>
      </c>
      <c r="E2191">
        <v>11.5</v>
      </c>
      <c r="F2191" s="22"/>
      <c r="G2191" s="22">
        <v>51.098790000000001</v>
      </c>
      <c r="H2191" s="22"/>
      <c r="I2191" s="22"/>
      <c r="J2191" s="22">
        <v>3</v>
      </c>
      <c r="K2191" t="s">
        <v>704</v>
      </c>
      <c r="N2191" t="s">
        <v>2771</v>
      </c>
    </row>
    <row r="2192" spans="1:14">
      <c r="A2192" t="s">
        <v>3353</v>
      </c>
      <c r="B2192" t="s">
        <v>1211</v>
      </c>
      <c r="C2192" t="s">
        <v>549</v>
      </c>
      <c r="D2192" s="1">
        <v>650.03052744816</v>
      </c>
      <c r="E2192">
        <v>11.5</v>
      </c>
      <c r="F2192" s="22"/>
      <c r="G2192" s="22"/>
      <c r="H2192" s="22">
        <v>51.098790000000001</v>
      </c>
      <c r="I2192" s="22"/>
      <c r="J2192" s="22">
        <v>3</v>
      </c>
      <c r="K2192" t="s">
        <v>704</v>
      </c>
      <c r="N2192" t="s">
        <v>2771</v>
      </c>
    </row>
    <row r="2193" spans="1:14">
      <c r="A2193" t="s">
        <v>3353</v>
      </c>
      <c r="B2193" t="s">
        <v>1228</v>
      </c>
      <c r="C2193" t="s">
        <v>3332</v>
      </c>
      <c r="D2193" s="1">
        <v>1881.7067438044801</v>
      </c>
      <c r="E2193">
        <v>16</v>
      </c>
      <c r="F2193" s="22"/>
      <c r="G2193" s="22"/>
      <c r="H2193" s="22"/>
      <c r="I2193" s="22">
        <v>67.599577920000002</v>
      </c>
      <c r="J2193" s="22">
        <v>3</v>
      </c>
      <c r="K2193" t="s">
        <v>704</v>
      </c>
      <c r="N2193" t="s">
        <v>2771</v>
      </c>
    </row>
    <row r="2194" spans="1:14">
      <c r="A2194" t="s">
        <v>3353</v>
      </c>
      <c r="B2194" t="s">
        <v>1228</v>
      </c>
      <c r="C2194" t="s">
        <v>547</v>
      </c>
      <c r="D2194" s="1">
        <v>1537.5704351716799</v>
      </c>
      <c r="E2194">
        <v>16</v>
      </c>
      <c r="F2194" s="22"/>
      <c r="G2194" s="22">
        <v>67.599577920000002</v>
      </c>
      <c r="H2194" s="22"/>
      <c r="I2194" s="22"/>
      <c r="J2194" s="22">
        <v>3</v>
      </c>
      <c r="K2194" t="s">
        <v>704</v>
      </c>
      <c r="N2194" t="s">
        <v>2771</v>
      </c>
    </row>
    <row r="2195" spans="1:14">
      <c r="A2195" t="s">
        <v>3353</v>
      </c>
      <c r="B2195" t="s">
        <v>1228</v>
      </c>
      <c r="C2195" t="s">
        <v>549</v>
      </c>
      <c r="D2195" s="1">
        <v>1881.7067438044801</v>
      </c>
      <c r="E2195">
        <v>16</v>
      </c>
      <c r="F2195" s="22"/>
      <c r="G2195" s="22"/>
      <c r="H2195" s="22">
        <v>67.599577920000002</v>
      </c>
      <c r="I2195" s="22"/>
      <c r="J2195" s="22">
        <v>3</v>
      </c>
      <c r="K2195" t="s">
        <v>704</v>
      </c>
      <c r="N2195" t="s">
        <v>2771</v>
      </c>
    </row>
    <row r="2196" spans="1:14">
      <c r="A2196" t="s">
        <v>3353</v>
      </c>
      <c r="B2196" t="s">
        <v>1170</v>
      </c>
      <c r="C2196" t="s">
        <v>3332</v>
      </c>
      <c r="D2196" s="1">
        <v>641.58275140512001</v>
      </c>
      <c r="E2196">
        <v>5.5</v>
      </c>
      <c r="F2196" s="22"/>
      <c r="G2196" s="22"/>
      <c r="H2196" s="22"/>
      <c r="I2196" s="22">
        <v>40.166164080000001</v>
      </c>
      <c r="J2196" s="22">
        <v>3</v>
      </c>
      <c r="K2196" t="s">
        <v>706</v>
      </c>
      <c r="N2196" t="s">
        <v>2772</v>
      </c>
    </row>
    <row r="2197" spans="1:14">
      <c r="A2197" t="s">
        <v>3353</v>
      </c>
      <c r="B2197" t="s">
        <v>1170</v>
      </c>
      <c r="C2197" t="s">
        <v>547</v>
      </c>
      <c r="D2197" s="1">
        <v>572.84019650400001</v>
      </c>
      <c r="E2197">
        <v>5.5</v>
      </c>
      <c r="F2197" s="22"/>
      <c r="G2197" s="22">
        <v>40.166164080000001</v>
      </c>
      <c r="H2197" s="22"/>
      <c r="I2197" s="22"/>
      <c r="J2197" s="22">
        <v>3</v>
      </c>
      <c r="K2197" t="s">
        <v>706</v>
      </c>
      <c r="N2197" t="s">
        <v>2772</v>
      </c>
    </row>
    <row r="2198" spans="1:14">
      <c r="A2198" t="s">
        <v>3353</v>
      </c>
      <c r="B2198" t="s">
        <v>1170</v>
      </c>
      <c r="C2198" t="s">
        <v>549</v>
      </c>
      <c r="D2198" s="1">
        <v>641.58275140512001</v>
      </c>
      <c r="E2198">
        <v>5.5</v>
      </c>
      <c r="F2198" s="22"/>
      <c r="G2198" s="22"/>
      <c r="H2198" s="22">
        <v>40.166164080000001</v>
      </c>
      <c r="I2198" s="22"/>
      <c r="J2198" s="22">
        <v>3</v>
      </c>
      <c r="K2198" t="s">
        <v>706</v>
      </c>
      <c r="N2198" t="s">
        <v>2772</v>
      </c>
    </row>
    <row r="2199" spans="1:14">
      <c r="A2199" t="s">
        <v>3353</v>
      </c>
      <c r="B2199" t="s">
        <v>1177</v>
      </c>
      <c r="C2199" t="s">
        <v>3332</v>
      </c>
      <c r="D2199" s="1">
        <v>2181.5343722174398</v>
      </c>
      <c r="E2199">
        <v>6.5</v>
      </c>
      <c r="F2199" s="22"/>
      <c r="G2199" s="22"/>
      <c r="H2199" s="22"/>
      <c r="I2199" s="22">
        <v>101.71474848</v>
      </c>
      <c r="J2199" s="22">
        <v>3</v>
      </c>
      <c r="K2199" t="s">
        <v>706</v>
      </c>
      <c r="N2199" t="s">
        <v>2772</v>
      </c>
    </row>
    <row r="2200" spans="1:14">
      <c r="A2200" t="s">
        <v>3353</v>
      </c>
      <c r="B2200" t="s">
        <v>1177</v>
      </c>
      <c r="C2200" t="s">
        <v>547</v>
      </c>
      <c r="D2200" s="1">
        <v>1901.8077074160001</v>
      </c>
      <c r="E2200">
        <v>6.5</v>
      </c>
      <c r="F2200" s="22"/>
      <c r="G2200" s="22">
        <v>101.71474848</v>
      </c>
      <c r="H2200" s="22"/>
      <c r="I2200" s="22"/>
      <c r="J2200" s="22">
        <v>3</v>
      </c>
      <c r="K2200" t="s">
        <v>706</v>
      </c>
      <c r="N2200" t="s">
        <v>2772</v>
      </c>
    </row>
    <row r="2201" spans="1:14">
      <c r="A2201" t="s">
        <v>3353</v>
      </c>
      <c r="B2201" t="s">
        <v>1177</v>
      </c>
      <c r="C2201" t="s">
        <v>549</v>
      </c>
      <c r="D2201" s="1">
        <v>2181.5343722174398</v>
      </c>
      <c r="E2201">
        <v>6.5</v>
      </c>
      <c r="F2201" s="22"/>
      <c r="G2201" s="22"/>
      <c r="H2201" s="22">
        <v>101.71474848</v>
      </c>
      <c r="I2201" s="22"/>
      <c r="J2201" s="22">
        <v>3</v>
      </c>
      <c r="K2201" t="s">
        <v>706</v>
      </c>
      <c r="N2201" t="s">
        <v>2772</v>
      </c>
    </row>
    <row r="2202" spans="1:14">
      <c r="A2202" t="s">
        <v>3353</v>
      </c>
      <c r="B2202" t="s">
        <v>1186</v>
      </c>
      <c r="C2202" t="s">
        <v>3332</v>
      </c>
      <c r="D2202" s="1">
        <v>733.26765556607995</v>
      </c>
      <c r="E2202">
        <v>7.5</v>
      </c>
      <c r="F2202" s="22"/>
      <c r="G2202" s="22"/>
      <c r="H2202" s="22"/>
      <c r="I2202" s="22">
        <v>53.222999999999999</v>
      </c>
      <c r="J2202" s="22">
        <v>3</v>
      </c>
      <c r="K2202" t="s">
        <v>706</v>
      </c>
      <c r="N2202" t="s">
        <v>2772</v>
      </c>
    </row>
    <row r="2203" spans="1:14">
      <c r="A2203" t="s">
        <v>3353</v>
      </c>
      <c r="B2203" t="s">
        <v>1186</v>
      </c>
      <c r="C2203" t="s">
        <v>542</v>
      </c>
      <c r="D2203" s="1">
        <v>0.95068915872000004</v>
      </c>
      <c r="E2203">
        <v>7.5</v>
      </c>
      <c r="F2203" s="22">
        <v>0.81470527920000002</v>
      </c>
      <c r="G2203" s="22"/>
      <c r="H2203" s="22"/>
      <c r="I2203" s="22"/>
      <c r="J2203" s="22">
        <v>3</v>
      </c>
      <c r="K2203" t="s">
        <v>706</v>
      </c>
      <c r="M2203">
        <v>0</v>
      </c>
      <c r="N2203" t="s">
        <v>2772</v>
      </c>
    </row>
    <row r="2204" spans="1:14">
      <c r="A2204" t="s">
        <v>3353</v>
      </c>
      <c r="B2204" t="s">
        <v>1186</v>
      </c>
      <c r="C2204" t="s">
        <v>547</v>
      </c>
      <c r="D2204" s="1">
        <v>690.85805751984003</v>
      </c>
      <c r="E2204">
        <v>7.5</v>
      </c>
      <c r="F2204" s="22"/>
      <c r="G2204" s="22">
        <v>53.222999999999999</v>
      </c>
      <c r="H2204" s="22"/>
      <c r="I2204" s="22"/>
      <c r="J2204" s="22">
        <v>3</v>
      </c>
      <c r="K2204" t="s">
        <v>706</v>
      </c>
      <c r="N2204" t="s">
        <v>2772</v>
      </c>
    </row>
    <row r="2205" spans="1:14">
      <c r="A2205" t="s">
        <v>3353</v>
      </c>
      <c r="B2205" t="s">
        <v>1186</v>
      </c>
      <c r="C2205" t="s">
        <v>549</v>
      </c>
      <c r="D2205" s="1">
        <v>733.26765556607995</v>
      </c>
      <c r="E2205">
        <v>7.5</v>
      </c>
      <c r="F2205" s="22"/>
      <c r="G2205" s="22"/>
      <c r="H2205" s="22">
        <v>53.222999999999999</v>
      </c>
      <c r="I2205" s="22"/>
      <c r="J2205" s="22">
        <v>3</v>
      </c>
      <c r="K2205" t="s">
        <v>706</v>
      </c>
      <c r="N2205" t="s">
        <v>2772</v>
      </c>
    </row>
    <row r="2206" spans="1:14">
      <c r="A2206" t="s">
        <v>3353</v>
      </c>
      <c r="B2206" t="s">
        <v>1138</v>
      </c>
      <c r="C2206" t="s">
        <v>3332</v>
      </c>
      <c r="D2206" s="1">
        <v>9543.9331644096001</v>
      </c>
      <c r="E2206">
        <v>1.5</v>
      </c>
      <c r="F2206" s="22"/>
      <c r="G2206" s="22"/>
      <c r="H2206" s="22"/>
      <c r="I2206" s="22">
        <v>585.83846640000002</v>
      </c>
      <c r="J2206" s="22">
        <v>3</v>
      </c>
      <c r="K2206" t="s">
        <v>707</v>
      </c>
      <c r="N2206" t="s">
        <v>2773</v>
      </c>
    </row>
    <row r="2207" spans="1:14">
      <c r="A2207" t="s">
        <v>3353</v>
      </c>
      <c r="B2207" t="s">
        <v>1138</v>
      </c>
      <c r="C2207" t="s">
        <v>542</v>
      </c>
      <c r="D2207" s="1">
        <v>7675.8895622399996</v>
      </c>
      <c r="E2207">
        <v>1.5</v>
      </c>
      <c r="F2207" s="22">
        <v>585.83846640000002</v>
      </c>
      <c r="G2207" s="22"/>
      <c r="H2207" s="22"/>
      <c r="I2207" s="22"/>
      <c r="J2207" s="22">
        <v>3</v>
      </c>
      <c r="K2207" t="s">
        <v>707</v>
      </c>
      <c r="L2207" t="s">
        <v>40</v>
      </c>
      <c r="M2207">
        <v>2.62010275727944E-2</v>
      </c>
      <c r="N2207" t="s">
        <v>2773</v>
      </c>
    </row>
    <row r="2208" spans="1:14">
      <c r="A2208" t="s">
        <v>3353</v>
      </c>
      <c r="B2208" t="s">
        <v>1138</v>
      </c>
      <c r="C2208" t="s">
        <v>547</v>
      </c>
      <c r="D2208" s="1">
        <v>9441.0400779264</v>
      </c>
      <c r="E2208">
        <v>1.5</v>
      </c>
      <c r="F2208" s="22"/>
      <c r="G2208" s="22">
        <v>585.83846640000002</v>
      </c>
      <c r="H2208" s="22"/>
      <c r="I2208" s="22"/>
      <c r="J2208" s="22">
        <v>3</v>
      </c>
      <c r="K2208" t="s">
        <v>707</v>
      </c>
      <c r="N2208" t="s">
        <v>2773</v>
      </c>
    </row>
    <row r="2209" spans="1:14">
      <c r="A2209" t="s">
        <v>3353</v>
      </c>
      <c r="B2209" t="s">
        <v>1138</v>
      </c>
      <c r="C2209" t="s">
        <v>549</v>
      </c>
      <c r="D2209" s="1">
        <v>9538.2086605536006</v>
      </c>
      <c r="E2209">
        <v>1.5</v>
      </c>
      <c r="F2209" s="22"/>
      <c r="G2209" s="22"/>
      <c r="H2209" s="22">
        <v>585.83846640000002</v>
      </c>
      <c r="I2209" s="22"/>
      <c r="J2209" s="22">
        <v>3</v>
      </c>
      <c r="K2209" t="s">
        <v>707</v>
      </c>
      <c r="N2209" t="s">
        <v>2773</v>
      </c>
    </row>
    <row r="2210" spans="1:14">
      <c r="A2210" t="s">
        <v>3353</v>
      </c>
      <c r="B2210" t="s">
        <v>1145</v>
      </c>
      <c r="C2210" t="s">
        <v>3332</v>
      </c>
      <c r="D2210" s="1">
        <v>6942.8230947384</v>
      </c>
      <c r="E2210">
        <v>2.5</v>
      </c>
      <c r="F2210" s="22"/>
      <c r="G2210" s="22"/>
      <c r="H2210" s="22"/>
      <c r="I2210" s="22">
        <v>601.85774160000005</v>
      </c>
      <c r="J2210" s="22">
        <v>3</v>
      </c>
      <c r="K2210" t="s">
        <v>707</v>
      </c>
      <c r="N2210" t="s">
        <v>2773</v>
      </c>
    </row>
    <row r="2211" spans="1:14">
      <c r="A2211" t="s">
        <v>3353</v>
      </c>
      <c r="B2211" t="s">
        <v>1145</v>
      </c>
      <c r="C2211" t="s">
        <v>542</v>
      </c>
      <c r="D2211" s="1">
        <v>5261.6543414400003</v>
      </c>
      <c r="E2211">
        <v>2.5</v>
      </c>
      <c r="F2211" s="22">
        <v>601.85774160000005</v>
      </c>
      <c r="G2211" s="22"/>
      <c r="H2211" s="22"/>
      <c r="I2211" s="22"/>
      <c r="J2211" s="22">
        <v>3</v>
      </c>
      <c r="K2211" t="s">
        <v>707</v>
      </c>
      <c r="L2211" t="s">
        <v>40</v>
      </c>
      <c r="M2211">
        <v>2.62010275727944E-2</v>
      </c>
      <c r="N2211" t="s">
        <v>2773</v>
      </c>
    </row>
    <row r="2212" spans="1:14">
      <c r="A2212" t="s">
        <v>3353</v>
      </c>
      <c r="B2212" t="s">
        <v>1145</v>
      </c>
      <c r="C2212" t="s">
        <v>547</v>
      </c>
      <c r="D2212" s="1">
        <v>6724.0411896240003</v>
      </c>
      <c r="E2212">
        <v>2.5</v>
      </c>
      <c r="F2212" s="22"/>
      <c r="G2212" s="22">
        <v>601.85774160000005</v>
      </c>
      <c r="H2212" s="22"/>
      <c r="I2212" s="22"/>
      <c r="J2212" s="22">
        <v>3</v>
      </c>
      <c r="K2212" t="s">
        <v>707</v>
      </c>
      <c r="N2212" t="s">
        <v>2773</v>
      </c>
    </row>
    <row r="2213" spans="1:14">
      <c r="A2213" t="s">
        <v>3353</v>
      </c>
      <c r="B2213" t="s">
        <v>1145</v>
      </c>
      <c r="C2213" t="s">
        <v>549</v>
      </c>
      <c r="D2213" s="1">
        <v>6936.8505848903997</v>
      </c>
      <c r="E2213">
        <v>2.5</v>
      </c>
      <c r="F2213" s="22"/>
      <c r="G2213" s="22"/>
      <c r="H2213" s="22">
        <v>601.85774160000005</v>
      </c>
      <c r="I2213" s="22"/>
      <c r="J2213" s="22">
        <v>3</v>
      </c>
      <c r="K2213" t="s">
        <v>707</v>
      </c>
      <c r="N2213" t="s">
        <v>2773</v>
      </c>
    </row>
    <row r="2214" spans="1:14">
      <c r="A2214" t="s">
        <v>3353</v>
      </c>
      <c r="B2214" t="s">
        <v>1154</v>
      </c>
      <c r="C2214" t="s">
        <v>3332</v>
      </c>
      <c r="D2214" s="1">
        <v>6207.4085878632004</v>
      </c>
      <c r="E2214">
        <v>3.5</v>
      </c>
      <c r="F2214" s="22"/>
      <c r="G2214" s="22"/>
      <c r="H2214" s="22"/>
      <c r="I2214" s="22">
        <v>367.22777280000003</v>
      </c>
      <c r="J2214" s="22">
        <v>3</v>
      </c>
      <c r="K2214" t="s">
        <v>707</v>
      </c>
      <c r="N2214" t="s">
        <v>2773</v>
      </c>
    </row>
    <row r="2215" spans="1:14">
      <c r="A2215" t="s">
        <v>3353</v>
      </c>
      <c r="B2215" t="s">
        <v>1154</v>
      </c>
      <c r="C2215" t="s">
        <v>542</v>
      </c>
      <c r="D2215" s="1">
        <v>3456.7151956799999</v>
      </c>
      <c r="E2215">
        <v>3.5</v>
      </c>
      <c r="F2215" s="22">
        <v>367.22777280000003</v>
      </c>
      <c r="G2215" s="22"/>
      <c r="H2215" s="22"/>
      <c r="I2215" s="22"/>
      <c r="J2215" s="22">
        <v>3</v>
      </c>
      <c r="K2215" t="s">
        <v>707</v>
      </c>
      <c r="L2215" t="s">
        <v>40</v>
      </c>
      <c r="M2215">
        <v>2.62010275727944E-2</v>
      </c>
      <c r="N2215" t="s">
        <v>2773</v>
      </c>
    </row>
    <row r="2216" spans="1:14">
      <c r="A2216" t="s">
        <v>3353</v>
      </c>
      <c r="B2216" t="s">
        <v>1154</v>
      </c>
      <c r="C2216" t="s">
        <v>547</v>
      </c>
      <c r="D2216" s="1">
        <v>6113.5221947352002</v>
      </c>
      <c r="E2216">
        <v>3.5</v>
      </c>
      <c r="F2216" s="22"/>
      <c r="G2216" s="22">
        <v>367.22777280000003</v>
      </c>
      <c r="H2216" s="22"/>
      <c r="I2216" s="22"/>
      <c r="J2216" s="22">
        <v>3</v>
      </c>
      <c r="K2216" t="s">
        <v>707</v>
      </c>
      <c r="N2216" t="s">
        <v>2773</v>
      </c>
    </row>
    <row r="2217" spans="1:14">
      <c r="A2217" t="s">
        <v>3353</v>
      </c>
      <c r="B2217" t="s">
        <v>1154</v>
      </c>
      <c r="C2217" t="s">
        <v>549</v>
      </c>
      <c r="D2217" s="1">
        <v>6205.2735806592</v>
      </c>
      <c r="E2217">
        <v>3.5</v>
      </c>
      <c r="F2217" s="22"/>
      <c r="G2217" s="22"/>
      <c r="H2217" s="22">
        <v>367.22777280000003</v>
      </c>
      <c r="I2217" s="22"/>
      <c r="J2217" s="22">
        <v>3</v>
      </c>
      <c r="K2217" t="s">
        <v>707</v>
      </c>
      <c r="N2217" t="s">
        <v>2773</v>
      </c>
    </row>
    <row r="2218" spans="1:14">
      <c r="A2218" t="s">
        <v>3353</v>
      </c>
      <c r="B2218" t="s">
        <v>1162</v>
      </c>
      <c r="C2218" t="s">
        <v>3332</v>
      </c>
      <c r="D2218" s="1">
        <v>1463.3603342627</v>
      </c>
      <c r="E2218">
        <v>4.5</v>
      </c>
      <c r="F2218" s="22"/>
      <c r="G2218" s="22"/>
      <c r="H2218" s="22"/>
      <c r="I2218" s="22">
        <v>73.612816080000002</v>
      </c>
      <c r="J2218" s="22">
        <v>3</v>
      </c>
      <c r="K2218" t="s">
        <v>707</v>
      </c>
      <c r="N2218" t="s">
        <v>2773</v>
      </c>
    </row>
    <row r="2219" spans="1:14">
      <c r="A2219" t="s">
        <v>3353</v>
      </c>
      <c r="B2219" t="s">
        <v>1162</v>
      </c>
      <c r="C2219" t="s">
        <v>542</v>
      </c>
      <c r="D2219" s="1">
        <v>732.70569016800005</v>
      </c>
      <c r="E2219">
        <v>4.5</v>
      </c>
      <c r="F2219" s="22">
        <v>73.612816080000002</v>
      </c>
      <c r="G2219" s="22"/>
      <c r="H2219" s="22"/>
      <c r="I2219" s="22"/>
      <c r="J2219" s="22">
        <v>3</v>
      </c>
      <c r="K2219" t="s">
        <v>707</v>
      </c>
      <c r="L2219" t="s">
        <v>40</v>
      </c>
      <c r="M2219">
        <v>2.62010275727944E-2</v>
      </c>
      <c r="N2219" t="s">
        <v>2773</v>
      </c>
    </row>
    <row r="2220" spans="1:14">
      <c r="A2220" t="s">
        <v>3353</v>
      </c>
      <c r="B2220" t="s">
        <v>1162</v>
      </c>
      <c r="C2220" t="s">
        <v>547</v>
      </c>
      <c r="D2220" s="1">
        <v>1416.83528042078</v>
      </c>
      <c r="E2220">
        <v>4.5</v>
      </c>
      <c r="F2220" s="22"/>
      <c r="G2220" s="22">
        <v>73.612816080000002</v>
      </c>
      <c r="H2220" s="22"/>
      <c r="I2220" s="22"/>
      <c r="J2220" s="22">
        <v>3</v>
      </c>
      <c r="K2220" t="s">
        <v>707</v>
      </c>
      <c r="N2220" t="s">
        <v>2773</v>
      </c>
    </row>
    <row r="2221" spans="1:14">
      <c r="A2221" t="s">
        <v>3353</v>
      </c>
      <c r="B2221" t="s">
        <v>1162</v>
      </c>
      <c r="C2221" t="s">
        <v>549</v>
      </c>
      <c r="D2221" s="1">
        <v>1463.3603342627</v>
      </c>
      <c r="E2221">
        <v>4.5</v>
      </c>
      <c r="F2221" s="22"/>
      <c r="G2221" s="22"/>
      <c r="H2221" s="22">
        <v>73.612816080000002</v>
      </c>
      <c r="I2221" s="22"/>
      <c r="J2221" s="22">
        <v>3</v>
      </c>
      <c r="K2221" t="s">
        <v>707</v>
      </c>
      <c r="N2221" t="s">
        <v>2773</v>
      </c>
    </row>
    <row r="2222" spans="1:14">
      <c r="A2222" t="s">
        <v>3353</v>
      </c>
      <c r="B2222" t="s">
        <v>1171</v>
      </c>
      <c r="C2222" t="s">
        <v>3332</v>
      </c>
      <c r="D2222" s="1">
        <v>653.53615791551999</v>
      </c>
      <c r="E2222">
        <v>5.5</v>
      </c>
      <c r="F2222" s="22"/>
      <c r="G2222" s="22"/>
      <c r="H2222" s="22"/>
      <c r="I2222" s="22">
        <v>39.479634480000001</v>
      </c>
      <c r="J2222" s="22">
        <v>3</v>
      </c>
      <c r="K2222" t="s">
        <v>707</v>
      </c>
      <c r="N2222" t="s">
        <v>2773</v>
      </c>
    </row>
    <row r="2223" spans="1:14">
      <c r="A2223" t="s">
        <v>3353</v>
      </c>
      <c r="B2223" t="s">
        <v>1171</v>
      </c>
      <c r="C2223" t="s">
        <v>542</v>
      </c>
      <c r="D2223" s="1">
        <v>328.56522535200003</v>
      </c>
      <c r="E2223">
        <v>5.5</v>
      </c>
      <c r="F2223" s="22">
        <v>29.767290431999999</v>
      </c>
      <c r="G2223" s="22"/>
      <c r="H2223" s="22"/>
      <c r="I2223" s="22"/>
      <c r="J2223" s="22">
        <v>3</v>
      </c>
      <c r="K2223" t="s">
        <v>707</v>
      </c>
      <c r="L2223" t="s">
        <v>40</v>
      </c>
      <c r="M2223">
        <v>2.62010275727944E-2</v>
      </c>
      <c r="N2223" t="s">
        <v>2773</v>
      </c>
    </row>
    <row r="2224" spans="1:14">
      <c r="A2224" t="s">
        <v>3353</v>
      </c>
      <c r="B2224" t="s">
        <v>1171</v>
      </c>
      <c r="C2224" t="s">
        <v>547</v>
      </c>
      <c r="D2224" s="1">
        <v>653.53615791551999</v>
      </c>
      <c r="E2224">
        <v>5.5</v>
      </c>
      <c r="F2224" s="22"/>
      <c r="G2224" s="22">
        <v>39.479634480000001</v>
      </c>
      <c r="H2224" s="22"/>
      <c r="I2224" s="22"/>
      <c r="J2224" s="22">
        <v>3</v>
      </c>
      <c r="K2224" t="s">
        <v>707</v>
      </c>
      <c r="N2224" t="s">
        <v>2773</v>
      </c>
    </row>
    <row r="2225" spans="1:14">
      <c r="A2225" t="s">
        <v>3353</v>
      </c>
      <c r="B2225" t="s">
        <v>1171</v>
      </c>
      <c r="C2225" t="s">
        <v>549</v>
      </c>
      <c r="D2225" s="1">
        <v>653.53615791551999</v>
      </c>
      <c r="E2225">
        <v>5.5</v>
      </c>
      <c r="F2225" s="22"/>
      <c r="G2225" s="22"/>
      <c r="H2225" s="22">
        <v>39.479634480000001</v>
      </c>
      <c r="I2225" s="22"/>
      <c r="J2225" s="22">
        <v>3</v>
      </c>
      <c r="K2225" t="s">
        <v>707</v>
      </c>
      <c r="N2225" t="s">
        <v>2773</v>
      </c>
    </row>
    <row r="2226" spans="1:14">
      <c r="A2226" t="s">
        <v>3353</v>
      </c>
      <c r="B2226" t="s">
        <v>1178</v>
      </c>
      <c r="C2226" t="s">
        <v>3332</v>
      </c>
      <c r="D2226" s="1">
        <v>1485.7551927608199</v>
      </c>
      <c r="E2226">
        <v>6.5</v>
      </c>
      <c r="F2226" s="22"/>
      <c r="G2226" s="22"/>
      <c r="H2226" s="22"/>
      <c r="I2226" s="22">
        <v>110.5195848</v>
      </c>
      <c r="J2226" s="22">
        <v>3</v>
      </c>
      <c r="K2226" t="s">
        <v>707</v>
      </c>
      <c r="N2226" t="s">
        <v>2773</v>
      </c>
    </row>
    <row r="2227" spans="1:14">
      <c r="A2227" t="s">
        <v>3353</v>
      </c>
      <c r="B2227" t="s">
        <v>1178</v>
      </c>
      <c r="C2227" t="s">
        <v>542</v>
      </c>
      <c r="D2227" s="1">
        <v>21.416556410496</v>
      </c>
      <c r="E2227">
        <v>6.5</v>
      </c>
      <c r="F2227" s="22">
        <v>4.5527651279999999</v>
      </c>
      <c r="G2227" s="22"/>
      <c r="H2227" s="22"/>
      <c r="I2227" s="22"/>
      <c r="J2227" s="22">
        <v>3</v>
      </c>
      <c r="K2227" t="s">
        <v>707</v>
      </c>
      <c r="L2227" t="s">
        <v>40</v>
      </c>
      <c r="M2227">
        <v>2.62010275727944E-2</v>
      </c>
      <c r="N2227" t="s">
        <v>2773</v>
      </c>
    </row>
    <row r="2228" spans="1:14">
      <c r="A2228" t="s">
        <v>3353</v>
      </c>
      <c r="B2228" t="s">
        <v>1178</v>
      </c>
      <c r="C2228" t="s">
        <v>547</v>
      </c>
      <c r="D2228" s="1">
        <v>1447.6904841433</v>
      </c>
      <c r="E2228">
        <v>6.5</v>
      </c>
      <c r="F2228" s="22"/>
      <c r="G2228" s="22">
        <v>110.5195848</v>
      </c>
      <c r="H2228" s="22"/>
      <c r="I2228" s="22"/>
      <c r="J2228" s="22">
        <v>3</v>
      </c>
      <c r="K2228" t="s">
        <v>707</v>
      </c>
      <c r="N2228" t="s">
        <v>2773</v>
      </c>
    </row>
    <row r="2229" spans="1:14">
      <c r="A2229" t="s">
        <v>3353</v>
      </c>
      <c r="B2229" t="s">
        <v>1178</v>
      </c>
      <c r="C2229" t="s">
        <v>549</v>
      </c>
      <c r="D2229" s="1">
        <v>1485.7551927608199</v>
      </c>
      <c r="E2229">
        <v>6.5</v>
      </c>
      <c r="F2229" s="22"/>
      <c r="G2229" s="22"/>
      <c r="H2229" s="22">
        <v>110.5195848</v>
      </c>
      <c r="I2229" s="22"/>
      <c r="J2229" s="22">
        <v>3</v>
      </c>
      <c r="K2229" t="s">
        <v>707</v>
      </c>
      <c r="N2229" t="s">
        <v>2773</v>
      </c>
    </row>
    <row r="2230" spans="1:14">
      <c r="A2230" t="s">
        <v>3353</v>
      </c>
      <c r="B2230" t="s">
        <v>1187</v>
      </c>
      <c r="C2230" t="s">
        <v>3332</v>
      </c>
      <c r="D2230" s="1">
        <v>3767.75653919568</v>
      </c>
      <c r="E2230">
        <v>7.5</v>
      </c>
      <c r="F2230" s="22"/>
      <c r="G2230" s="22"/>
      <c r="H2230" s="22"/>
      <c r="I2230" s="22">
        <v>175.38446135999999</v>
      </c>
      <c r="J2230" s="22">
        <v>3</v>
      </c>
      <c r="K2230" t="s">
        <v>707</v>
      </c>
      <c r="N2230" t="s">
        <v>2773</v>
      </c>
    </row>
    <row r="2231" spans="1:14">
      <c r="A2231" t="s">
        <v>3353</v>
      </c>
      <c r="B2231" t="s">
        <v>1187</v>
      </c>
      <c r="C2231" t="s">
        <v>547</v>
      </c>
      <c r="D2231" s="1">
        <v>3117.2161752352799</v>
      </c>
      <c r="E2231">
        <v>7.5</v>
      </c>
      <c r="F2231" s="22"/>
      <c r="G2231" s="22">
        <v>175.38446135999999</v>
      </c>
      <c r="H2231" s="22"/>
      <c r="I2231" s="22"/>
      <c r="J2231" s="22">
        <v>3</v>
      </c>
      <c r="K2231" t="s">
        <v>707</v>
      </c>
      <c r="N2231" t="s">
        <v>2773</v>
      </c>
    </row>
    <row r="2232" spans="1:14">
      <c r="A2232" t="s">
        <v>3353</v>
      </c>
      <c r="B2232" t="s">
        <v>1187</v>
      </c>
      <c r="C2232" t="s">
        <v>549</v>
      </c>
      <c r="D2232" s="1">
        <v>3767.75653919568</v>
      </c>
      <c r="E2232">
        <v>7.5</v>
      </c>
      <c r="F2232" s="22"/>
      <c r="G2232" s="22"/>
      <c r="H2232" s="22">
        <v>175.38446135999999</v>
      </c>
      <c r="I2232" s="22"/>
      <c r="J2232" s="22">
        <v>3</v>
      </c>
      <c r="K2232" t="s">
        <v>707</v>
      </c>
      <c r="N2232" t="s">
        <v>2773</v>
      </c>
    </row>
    <row r="2233" spans="1:14">
      <c r="A2233" t="s">
        <v>3353</v>
      </c>
      <c r="B2233" t="s">
        <v>1193</v>
      </c>
      <c r="C2233" t="s">
        <v>3332</v>
      </c>
      <c r="D2233" s="1">
        <v>6786.2809476463199</v>
      </c>
      <c r="E2233">
        <v>8.5</v>
      </c>
      <c r="F2233" s="22"/>
      <c r="G2233" s="22"/>
      <c r="H2233" s="22"/>
      <c r="I2233" s="22">
        <v>267.14724360000002</v>
      </c>
      <c r="J2233" s="22">
        <v>3</v>
      </c>
      <c r="K2233" t="s">
        <v>707</v>
      </c>
      <c r="N2233" t="s">
        <v>2773</v>
      </c>
    </row>
    <row r="2234" spans="1:14">
      <c r="A2234" t="s">
        <v>3353</v>
      </c>
      <c r="B2234" t="s">
        <v>1193</v>
      </c>
      <c r="C2234" t="s">
        <v>542</v>
      </c>
      <c r="D2234" s="1">
        <v>157.3717446</v>
      </c>
      <c r="E2234">
        <v>8.5</v>
      </c>
      <c r="F2234" s="22">
        <v>21.625633415999999</v>
      </c>
      <c r="G2234" s="22"/>
      <c r="H2234" s="22"/>
      <c r="I2234" s="22"/>
      <c r="J2234" s="22">
        <v>3</v>
      </c>
      <c r="K2234" t="s">
        <v>707</v>
      </c>
      <c r="L2234" t="s">
        <v>40</v>
      </c>
      <c r="M2234">
        <v>2.62010275727944E-2</v>
      </c>
      <c r="N2234" t="s">
        <v>2773</v>
      </c>
    </row>
    <row r="2235" spans="1:14">
      <c r="A2235" t="s">
        <v>3353</v>
      </c>
      <c r="B2235" t="s">
        <v>1193</v>
      </c>
      <c r="C2235" t="s">
        <v>547</v>
      </c>
      <c r="D2235" s="1">
        <v>5999.1875619335997</v>
      </c>
      <c r="E2235">
        <v>8.5</v>
      </c>
      <c r="F2235" s="22"/>
      <c r="G2235" s="22">
        <v>267.14724360000002</v>
      </c>
      <c r="H2235" s="22"/>
      <c r="I2235" s="22"/>
      <c r="J2235" s="22">
        <v>3</v>
      </c>
      <c r="K2235" t="s">
        <v>707</v>
      </c>
      <c r="N2235" t="s">
        <v>2773</v>
      </c>
    </row>
    <row r="2236" spans="1:14">
      <c r="A2236" t="s">
        <v>3353</v>
      </c>
      <c r="B2236" t="s">
        <v>1193</v>
      </c>
      <c r="C2236" t="s">
        <v>549</v>
      </c>
      <c r="D2236" s="1">
        <v>6786.2809476463199</v>
      </c>
      <c r="E2236">
        <v>8.5</v>
      </c>
      <c r="F2236" s="22"/>
      <c r="G2236" s="22"/>
      <c r="H2236" s="22">
        <v>267.14724360000002</v>
      </c>
      <c r="I2236" s="22"/>
      <c r="J2236" s="22">
        <v>3</v>
      </c>
      <c r="K2236" t="s">
        <v>707</v>
      </c>
      <c r="N2236" t="s">
        <v>2773</v>
      </c>
    </row>
    <row r="2237" spans="1:14">
      <c r="A2237" t="s">
        <v>3353</v>
      </c>
      <c r="B2237" t="s">
        <v>1200</v>
      </c>
      <c r="C2237" t="s">
        <v>3332</v>
      </c>
      <c r="D2237" s="1">
        <v>6251.2199754801904</v>
      </c>
      <c r="E2237">
        <v>9.5</v>
      </c>
      <c r="F2237" s="22"/>
      <c r="G2237" s="22"/>
      <c r="H2237" s="22"/>
      <c r="I2237" s="22">
        <v>195.29800223999999</v>
      </c>
      <c r="J2237" s="22">
        <v>3</v>
      </c>
      <c r="K2237" t="s">
        <v>707</v>
      </c>
      <c r="N2237" t="s">
        <v>2773</v>
      </c>
    </row>
    <row r="2238" spans="1:14">
      <c r="A2238" t="s">
        <v>3353</v>
      </c>
      <c r="B2238" t="s">
        <v>1200</v>
      </c>
      <c r="C2238" t="s">
        <v>547</v>
      </c>
      <c r="D2238" s="1">
        <v>5504.7384969811401</v>
      </c>
      <c r="E2238">
        <v>9.5</v>
      </c>
      <c r="F2238" s="22"/>
      <c r="G2238" s="22">
        <v>195.29800223999999</v>
      </c>
      <c r="H2238" s="22"/>
      <c r="I2238" s="22"/>
      <c r="J2238" s="22">
        <v>3</v>
      </c>
      <c r="K2238" t="s">
        <v>707</v>
      </c>
      <c r="N2238" t="s">
        <v>2773</v>
      </c>
    </row>
    <row r="2239" spans="1:14">
      <c r="A2239" t="s">
        <v>3353</v>
      </c>
      <c r="B2239" t="s">
        <v>1200</v>
      </c>
      <c r="C2239" t="s">
        <v>549</v>
      </c>
      <c r="D2239" s="1">
        <v>6251.2199754801904</v>
      </c>
      <c r="E2239">
        <v>9.5</v>
      </c>
      <c r="F2239" s="22"/>
      <c r="G2239" s="22"/>
      <c r="H2239" s="22">
        <v>195.29800223999999</v>
      </c>
      <c r="I2239" s="22"/>
      <c r="J2239" s="22">
        <v>3</v>
      </c>
      <c r="K2239" t="s">
        <v>707</v>
      </c>
      <c r="N2239" t="s">
        <v>2773</v>
      </c>
    </row>
    <row r="2240" spans="1:14">
      <c r="A2240" t="s">
        <v>3353</v>
      </c>
      <c r="B2240" t="s">
        <v>1207</v>
      </c>
      <c r="C2240" t="s">
        <v>3332</v>
      </c>
      <c r="D2240" s="1">
        <v>3774.6431203337802</v>
      </c>
      <c r="E2240">
        <v>10.5</v>
      </c>
      <c r="F2240" s="22"/>
      <c r="G2240" s="22"/>
      <c r="H2240" s="22"/>
      <c r="I2240" s="22">
        <v>235.67928144000001</v>
      </c>
      <c r="J2240" s="22">
        <v>3</v>
      </c>
      <c r="K2240" t="s">
        <v>707</v>
      </c>
      <c r="N2240" t="s">
        <v>2773</v>
      </c>
    </row>
    <row r="2241" spans="1:14">
      <c r="A2241" t="s">
        <v>3353</v>
      </c>
      <c r="B2241" t="s">
        <v>1207</v>
      </c>
      <c r="C2241" t="s">
        <v>542</v>
      </c>
      <c r="D2241" s="1">
        <v>8.9258162495999993E-2</v>
      </c>
      <c r="E2241">
        <v>10.5</v>
      </c>
      <c r="F2241" s="22">
        <v>5.5112425919999999E-2</v>
      </c>
      <c r="G2241" s="22"/>
      <c r="H2241" s="22"/>
      <c r="I2241" s="22"/>
      <c r="J2241" s="22">
        <v>3</v>
      </c>
      <c r="K2241" t="s">
        <v>707</v>
      </c>
      <c r="L2241" t="s">
        <v>40</v>
      </c>
      <c r="M2241">
        <v>2.62010275727943E-2</v>
      </c>
      <c r="N2241" t="s">
        <v>2773</v>
      </c>
    </row>
    <row r="2242" spans="1:14">
      <c r="A2242" t="s">
        <v>3353</v>
      </c>
      <c r="B2242" t="s">
        <v>1207</v>
      </c>
      <c r="C2242" t="s">
        <v>547</v>
      </c>
      <c r="D2242" s="1">
        <v>3718.4655987521801</v>
      </c>
      <c r="E2242">
        <v>10.5</v>
      </c>
      <c r="F2242" s="22"/>
      <c r="G2242" s="22">
        <v>235.67928144000001</v>
      </c>
      <c r="H2242" s="22"/>
      <c r="I2242" s="22"/>
      <c r="J2242" s="22">
        <v>3</v>
      </c>
      <c r="K2242" t="s">
        <v>707</v>
      </c>
      <c r="N2242" t="s">
        <v>2773</v>
      </c>
    </row>
    <row r="2243" spans="1:14">
      <c r="A2243" t="s">
        <v>3353</v>
      </c>
      <c r="B2243" t="s">
        <v>1207</v>
      </c>
      <c r="C2243" t="s">
        <v>549</v>
      </c>
      <c r="D2243" s="1">
        <v>3774.6431203337802</v>
      </c>
      <c r="E2243">
        <v>10.5</v>
      </c>
      <c r="F2243" s="22"/>
      <c r="G2243" s="22"/>
      <c r="H2243" s="22">
        <v>235.67928144000001</v>
      </c>
      <c r="I2243" s="22"/>
      <c r="J2243" s="22">
        <v>3</v>
      </c>
      <c r="K2243" t="s">
        <v>707</v>
      </c>
      <c r="N2243" t="s">
        <v>2773</v>
      </c>
    </row>
    <row r="2244" spans="1:14">
      <c r="A2244" t="s">
        <v>3353</v>
      </c>
      <c r="B2244" t="s">
        <v>1212</v>
      </c>
      <c r="C2244" t="s">
        <v>3332</v>
      </c>
      <c r="D2244" s="1">
        <v>4365.9716247286797</v>
      </c>
      <c r="E2244">
        <v>11.5</v>
      </c>
      <c r="F2244" s="22"/>
      <c r="G2244" s="22"/>
      <c r="H2244" s="22"/>
      <c r="I2244" s="22">
        <v>288.33252216</v>
      </c>
      <c r="J2244" s="22">
        <v>3</v>
      </c>
      <c r="K2244" t="s">
        <v>707</v>
      </c>
      <c r="N2244" t="s">
        <v>2773</v>
      </c>
    </row>
    <row r="2245" spans="1:14">
      <c r="A2245" t="s">
        <v>3353</v>
      </c>
      <c r="B2245" t="s">
        <v>1212</v>
      </c>
      <c r="C2245" t="s">
        <v>542</v>
      </c>
      <c r="D2245" s="1">
        <v>48.539059789440003</v>
      </c>
      <c r="E2245">
        <v>11.5</v>
      </c>
      <c r="F2245" s="22">
        <v>13.171869192000001</v>
      </c>
      <c r="G2245" s="22"/>
      <c r="H2245" s="22"/>
      <c r="I2245" s="22"/>
      <c r="J2245" s="22">
        <v>3</v>
      </c>
      <c r="K2245" t="s">
        <v>707</v>
      </c>
      <c r="L2245" t="s">
        <v>40</v>
      </c>
      <c r="M2245">
        <v>2.62010275727944E-2</v>
      </c>
      <c r="N2245" t="s">
        <v>2773</v>
      </c>
    </row>
    <row r="2246" spans="1:14">
      <c r="A2246" t="s">
        <v>3353</v>
      </c>
      <c r="B2246" t="s">
        <v>1212</v>
      </c>
      <c r="C2246" t="s">
        <v>547</v>
      </c>
      <c r="D2246" s="1">
        <v>4361.2684988305</v>
      </c>
      <c r="E2246">
        <v>11.5</v>
      </c>
      <c r="F2246" s="22"/>
      <c r="G2246" s="22">
        <v>288.33252216</v>
      </c>
      <c r="H2246" s="22"/>
      <c r="I2246" s="22"/>
      <c r="J2246" s="22">
        <v>3</v>
      </c>
      <c r="K2246" t="s">
        <v>707</v>
      </c>
      <c r="N2246" t="s">
        <v>2773</v>
      </c>
    </row>
    <row r="2247" spans="1:14">
      <c r="A2247" t="s">
        <v>3353</v>
      </c>
      <c r="B2247" t="s">
        <v>1212</v>
      </c>
      <c r="C2247" t="s">
        <v>549</v>
      </c>
      <c r="D2247" s="1">
        <v>4365.9710256807402</v>
      </c>
      <c r="E2247">
        <v>11.5</v>
      </c>
      <c r="F2247" s="22"/>
      <c r="G2247" s="22"/>
      <c r="H2247" s="22">
        <v>288.33252216</v>
      </c>
      <c r="I2247" s="22"/>
      <c r="J2247" s="22">
        <v>3</v>
      </c>
      <c r="K2247" t="s">
        <v>707</v>
      </c>
      <c r="N2247" t="s">
        <v>2773</v>
      </c>
    </row>
    <row r="2248" spans="1:14">
      <c r="A2248" t="s">
        <v>3353</v>
      </c>
      <c r="B2248" t="s">
        <v>1220</v>
      </c>
      <c r="C2248" t="s">
        <v>3332</v>
      </c>
      <c r="D2248" s="1">
        <v>1455.52068283481</v>
      </c>
      <c r="E2248">
        <v>13.5</v>
      </c>
      <c r="F2248" s="22"/>
      <c r="G2248" s="22"/>
      <c r="H2248" s="22"/>
      <c r="I2248" s="22">
        <v>39.338899679999997</v>
      </c>
      <c r="J2248" s="22">
        <v>3</v>
      </c>
      <c r="K2248" t="s">
        <v>707</v>
      </c>
      <c r="N2248" t="s">
        <v>2773</v>
      </c>
    </row>
    <row r="2249" spans="1:14">
      <c r="A2249" t="s">
        <v>3353</v>
      </c>
      <c r="B2249" t="s">
        <v>1220</v>
      </c>
      <c r="C2249" t="s">
        <v>547</v>
      </c>
      <c r="D2249" s="1">
        <v>1011.02709331481</v>
      </c>
      <c r="E2249">
        <v>13.5</v>
      </c>
      <c r="F2249" s="22"/>
      <c r="G2249" s="22">
        <v>39.338899679999997</v>
      </c>
      <c r="H2249" s="22"/>
      <c r="I2249" s="22"/>
      <c r="J2249" s="22">
        <v>3</v>
      </c>
      <c r="K2249" t="s">
        <v>707</v>
      </c>
      <c r="N2249" t="s">
        <v>2773</v>
      </c>
    </row>
    <row r="2250" spans="1:14">
      <c r="A2250" t="s">
        <v>3353</v>
      </c>
      <c r="B2250" t="s">
        <v>1220</v>
      </c>
      <c r="C2250" t="s">
        <v>549</v>
      </c>
      <c r="D2250" s="1">
        <v>1441.68267645881</v>
      </c>
      <c r="E2250">
        <v>13.5</v>
      </c>
      <c r="F2250" s="22"/>
      <c r="G2250" s="22"/>
      <c r="H2250" s="22">
        <v>39.338899679999997</v>
      </c>
      <c r="I2250" s="22"/>
      <c r="J2250" s="22">
        <v>3</v>
      </c>
      <c r="K2250" t="s">
        <v>707</v>
      </c>
      <c r="N2250" t="s">
        <v>2773</v>
      </c>
    </row>
    <row r="2251" spans="1:14">
      <c r="A2251" t="s">
        <v>3353</v>
      </c>
      <c r="B2251" t="s">
        <v>1229</v>
      </c>
      <c r="C2251" t="s">
        <v>3332</v>
      </c>
      <c r="D2251" s="1">
        <v>533.67626925456</v>
      </c>
      <c r="E2251">
        <v>16</v>
      </c>
      <c r="F2251" s="22"/>
      <c r="G2251" s="22"/>
      <c r="H2251" s="22"/>
      <c r="I2251" s="22">
        <v>12.478768199999999</v>
      </c>
      <c r="J2251" s="22">
        <v>3</v>
      </c>
      <c r="K2251" t="s">
        <v>707</v>
      </c>
      <c r="N2251" t="s">
        <v>2773</v>
      </c>
    </row>
    <row r="2252" spans="1:14">
      <c r="A2252" t="s">
        <v>3353</v>
      </c>
      <c r="B2252" t="s">
        <v>1229</v>
      </c>
      <c r="C2252" t="s">
        <v>542</v>
      </c>
      <c r="D2252" s="1">
        <v>1.6677496569600001</v>
      </c>
      <c r="E2252">
        <v>16</v>
      </c>
      <c r="F2252" s="22">
        <v>1.1076397728</v>
      </c>
      <c r="G2252" s="22"/>
      <c r="H2252" s="22"/>
      <c r="I2252" s="22"/>
      <c r="J2252" s="22">
        <v>3</v>
      </c>
      <c r="K2252" t="s">
        <v>707</v>
      </c>
      <c r="L2252" t="s">
        <v>40</v>
      </c>
      <c r="M2252">
        <v>2.62010275727943E-2</v>
      </c>
      <c r="N2252" t="s">
        <v>2773</v>
      </c>
    </row>
    <row r="2253" spans="1:14">
      <c r="A2253" t="s">
        <v>3353</v>
      </c>
      <c r="B2253" t="s">
        <v>1229</v>
      </c>
      <c r="C2253" t="s">
        <v>547</v>
      </c>
      <c r="D2253" s="1">
        <v>375.02919607055998</v>
      </c>
      <c r="E2253">
        <v>16</v>
      </c>
      <c r="F2253" s="22"/>
      <c r="G2253" s="22">
        <v>12.478768199999999</v>
      </c>
      <c r="H2253" s="22"/>
      <c r="I2253" s="22"/>
      <c r="J2253" s="22">
        <v>3</v>
      </c>
      <c r="K2253" t="s">
        <v>707</v>
      </c>
      <c r="N2253" t="s">
        <v>2773</v>
      </c>
    </row>
    <row r="2254" spans="1:14">
      <c r="A2254" t="s">
        <v>3353</v>
      </c>
      <c r="B2254" t="s">
        <v>1229</v>
      </c>
      <c r="C2254" t="s">
        <v>549</v>
      </c>
      <c r="D2254" s="1">
        <v>529.22713919856005</v>
      </c>
      <c r="E2254">
        <v>16</v>
      </c>
      <c r="F2254" s="22"/>
      <c r="G2254" s="22"/>
      <c r="H2254" s="22">
        <v>12.478768199999999</v>
      </c>
      <c r="I2254" s="22"/>
      <c r="J2254" s="22">
        <v>3</v>
      </c>
      <c r="K2254" t="s">
        <v>707</v>
      </c>
      <c r="N2254" t="s">
        <v>2773</v>
      </c>
    </row>
    <row r="2255" spans="1:14">
      <c r="A2255" t="s">
        <v>3353</v>
      </c>
      <c r="B2255" t="s">
        <v>1179</v>
      </c>
      <c r="C2255" t="s">
        <v>3332</v>
      </c>
      <c r="D2255" s="1">
        <v>1765.8250979757599</v>
      </c>
      <c r="E2255">
        <v>6.5</v>
      </c>
      <c r="F2255" s="22"/>
      <c r="G2255" s="22"/>
      <c r="H2255" s="22"/>
      <c r="I2255" s="22">
        <v>141.91444776</v>
      </c>
      <c r="J2255" s="22">
        <v>3</v>
      </c>
      <c r="K2255" t="s">
        <v>708</v>
      </c>
      <c r="N2255" t="s">
        <v>2774</v>
      </c>
    </row>
    <row r="2256" spans="1:14">
      <c r="A2256" t="s">
        <v>3353</v>
      </c>
      <c r="B2256" t="s">
        <v>1179</v>
      </c>
      <c r="C2256" t="s">
        <v>547</v>
      </c>
      <c r="D2256" s="1">
        <v>1498.1644686336001</v>
      </c>
      <c r="E2256">
        <v>6.5</v>
      </c>
      <c r="F2256" s="22"/>
      <c r="G2256" s="22">
        <v>141.91444776</v>
      </c>
      <c r="H2256" s="22"/>
      <c r="I2256" s="22"/>
      <c r="J2256" s="22">
        <v>3</v>
      </c>
      <c r="K2256" t="s">
        <v>708</v>
      </c>
      <c r="N2256" t="s">
        <v>2774</v>
      </c>
    </row>
    <row r="2257" spans="1:14">
      <c r="A2257" t="s">
        <v>3353</v>
      </c>
      <c r="B2257" t="s">
        <v>1179</v>
      </c>
      <c r="C2257" t="s">
        <v>549</v>
      </c>
      <c r="D2257" s="1">
        <v>1765.8250979757599</v>
      </c>
      <c r="E2257">
        <v>6.5</v>
      </c>
      <c r="F2257" s="22"/>
      <c r="G2257" s="22"/>
      <c r="H2257" s="22">
        <v>141.91444776</v>
      </c>
      <c r="I2257" s="22"/>
      <c r="J2257" s="22">
        <v>3</v>
      </c>
      <c r="K2257" t="s">
        <v>708</v>
      </c>
      <c r="N2257" t="s">
        <v>2774</v>
      </c>
    </row>
    <row r="2258" spans="1:14">
      <c r="A2258" t="s">
        <v>3353</v>
      </c>
      <c r="B2258" t="s">
        <v>1194</v>
      </c>
      <c r="C2258" t="s">
        <v>3332</v>
      </c>
      <c r="D2258" s="1">
        <v>542.88185083776</v>
      </c>
      <c r="E2258">
        <v>8.5</v>
      </c>
      <c r="F2258" s="22"/>
      <c r="G2258" s="22"/>
      <c r="H2258" s="22"/>
      <c r="I2258" s="22">
        <v>64.171225440000001</v>
      </c>
      <c r="J2258" s="22">
        <v>3</v>
      </c>
      <c r="K2258" t="s">
        <v>708</v>
      </c>
      <c r="N2258" t="s">
        <v>2774</v>
      </c>
    </row>
    <row r="2259" spans="1:14">
      <c r="A2259" t="s">
        <v>3353</v>
      </c>
      <c r="B2259" t="s">
        <v>1194</v>
      </c>
      <c r="C2259" t="s">
        <v>547</v>
      </c>
      <c r="D2259" s="1">
        <v>542.88185083776</v>
      </c>
      <c r="E2259">
        <v>8.5</v>
      </c>
      <c r="F2259" s="22"/>
      <c r="G2259" s="22">
        <v>64.171225440000001</v>
      </c>
      <c r="H2259" s="22"/>
      <c r="I2259" s="22"/>
      <c r="J2259" s="22">
        <v>3</v>
      </c>
      <c r="K2259" t="s">
        <v>708</v>
      </c>
      <c r="N2259" t="s">
        <v>2774</v>
      </c>
    </row>
    <row r="2260" spans="1:14">
      <c r="A2260" t="s">
        <v>3353</v>
      </c>
      <c r="B2260" t="s">
        <v>1194</v>
      </c>
      <c r="C2260" t="s">
        <v>549</v>
      </c>
      <c r="D2260" s="1">
        <v>542.88185083776</v>
      </c>
      <c r="E2260">
        <v>8.5</v>
      </c>
      <c r="F2260" s="22"/>
      <c r="G2260" s="22"/>
      <c r="H2260" s="22">
        <v>64.171225440000001</v>
      </c>
      <c r="I2260" s="22"/>
      <c r="J2260" s="22">
        <v>3</v>
      </c>
      <c r="K2260" t="s">
        <v>708</v>
      </c>
      <c r="N2260" t="s">
        <v>2774</v>
      </c>
    </row>
    <row r="2261" spans="1:14">
      <c r="A2261" t="s">
        <v>3353</v>
      </c>
      <c r="B2261" t="s">
        <v>1146</v>
      </c>
      <c r="C2261" t="s">
        <v>3332</v>
      </c>
      <c r="D2261" s="1">
        <v>539.01855084552005</v>
      </c>
      <c r="E2261">
        <v>2.5</v>
      </c>
      <c r="F2261" s="22"/>
      <c r="G2261" s="22"/>
      <c r="H2261" s="22"/>
      <c r="I2261" s="22">
        <v>66.134880960000004</v>
      </c>
      <c r="J2261" s="22">
        <v>3</v>
      </c>
      <c r="K2261" t="s">
        <v>709</v>
      </c>
      <c r="N2261" t="s">
        <v>2775</v>
      </c>
    </row>
    <row r="2262" spans="1:14">
      <c r="A2262" t="s">
        <v>3353</v>
      </c>
      <c r="B2262" t="s">
        <v>1146</v>
      </c>
      <c r="C2262" t="s">
        <v>542</v>
      </c>
      <c r="D2262" s="1">
        <v>274.25612195999997</v>
      </c>
      <c r="E2262">
        <v>2.5</v>
      </c>
      <c r="F2262" s="22">
        <v>66.134880960000004</v>
      </c>
      <c r="G2262" s="22"/>
      <c r="H2262" s="22"/>
      <c r="I2262" s="22"/>
      <c r="J2262" s="22">
        <v>3</v>
      </c>
      <c r="K2262" t="s">
        <v>709</v>
      </c>
      <c r="M2262">
        <v>0</v>
      </c>
      <c r="N2262" t="s">
        <v>2775</v>
      </c>
    </row>
    <row r="2263" spans="1:14">
      <c r="A2263" t="s">
        <v>3353</v>
      </c>
      <c r="B2263" t="s">
        <v>1146</v>
      </c>
      <c r="C2263" t="s">
        <v>547</v>
      </c>
      <c r="D2263" s="1">
        <v>539.01855084552005</v>
      </c>
      <c r="E2263">
        <v>2.5</v>
      </c>
      <c r="F2263" s="22"/>
      <c r="G2263" s="22">
        <v>66.134880960000004</v>
      </c>
      <c r="H2263" s="22"/>
      <c r="I2263" s="22"/>
      <c r="J2263" s="22">
        <v>3</v>
      </c>
      <c r="K2263" t="s">
        <v>709</v>
      </c>
      <c r="N2263" t="s">
        <v>2775</v>
      </c>
    </row>
    <row r="2264" spans="1:14">
      <c r="A2264" t="s">
        <v>3353</v>
      </c>
      <c r="B2264" t="s">
        <v>1146</v>
      </c>
      <c r="C2264" t="s">
        <v>549</v>
      </c>
      <c r="D2264" s="1">
        <v>539.01855084552005</v>
      </c>
      <c r="E2264">
        <v>2.5</v>
      </c>
      <c r="F2264" s="22"/>
      <c r="G2264" s="22"/>
      <c r="H2264" s="22">
        <v>66.134880960000004</v>
      </c>
      <c r="I2264" s="22"/>
      <c r="J2264" s="22">
        <v>3</v>
      </c>
      <c r="K2264" t="s">
        <v>709</v>
      </c>
      <c r="N2264" t="s">
        <v>2775</v>
      </c>
    </row>
    <row r="2265" spans="1:14">
      <c r="A2265" t="s">
        <v>3353</v>
      </c>
      <c r="B2265" t="s">
        <v>1163</v>
      </c>
      <c r="C2265" t="s">
        <v>3332</v>
      </c>
      <c r="D2265" s="1">
        <v>1294.6145562280799</v>
      </c>
      <c r="E2265">
        <v>4.5</v>
      </c>
      <c r="F2265" s="22"/>
      <c r="G2265" s="22"/>
      <c r="H2265" s="22"/>
      <c r="I2265" s="22">
        <v>174.23906471999999</v>
      </c>
      <c r="J2265" s="22">
        <v>3</v>
      </c>
      <c r="K2265" t="s">
        <v>709</v>
      </c>
      <c r="N2265" t="s">
        <v>2775</v>
      </c>
    </row>
    <row r="2266" spans="1:14">
      <c r="A2266" t="s">
        <v>3353</v>
      </c>
      <c r="B2266" t="s">
        <v>1163</v>
      </c>
      <c r="C2266" t="s">
        <v>542</v>
      </c>
      <c r="D2266" s="1">
        <v>485.24438894399998</v>
      </c>
      <c r="E2266">
        <v>4.5</v>
      </c>
      <c r="F2266" s="22">
        <v>174.23906471999999</v>
      </c>
      <c r="G2266" s="22"/>
      <c r="H2266" s="22"/>
      <c r="I2266" s="22"/>
      <c r="J2266" s="22">
        <v>3</v>
      </c>
      <c r="K2266" t="s">
        <v>709</v>
      </c>
      <c r="M2266">
        <v>0</v>
      </c>
      <c r="N2266" t="s">
        <v>2775</v>
      </c>
    </row>
    <row r="2267" spans="1:14">
      <c r="A2267" t="s">
        <v>3353</v>
      </c>
      <c r="B2267" t="s">
        <v>1163</v>
      </c>
      <c r="C2267" t="s">
        <v>547</v>
      </c>
      <c r="D2267" s="1">
        <v>1282.8816025487999</v>
      </c>
      <c r="E2267">
        <v>4.5</v>
      </c>
      <c r="F2267" s="22"/>
      <c r="G2267" s="22">
        <v>174.23906471999999</v>
      </c>
      <c r="H2267" s="22"/>
      <c r="I2267" s="22"/>
      <c r="J2267" s="22">
        <v>3</v>
      </c>
      <c r="K2267" t="s">
        <v>709</v>
      </c>
      <c r="N2267" t="s">
        <v>2775</v>
      </c>
    </row>
    <row r="2268" spans="1:14">
      <c r="A2268" t="s">
        <v>3353</v>
      </c>
      <c r="B2268" t="s">
        <v>1163</v>
      </c>
      <c r="C2268" t="s">
        <v>549</v>
      </c>
      <c r="D2268" s="1">
        <v>1294.3365979519201</v>
      </c>
      <c r="E2268">
        <v>4.5</v>
      </c>
      <c r="F2268" s="22"/>
      <c r="G2268" s="22"/>
      <c r="H2268" s="22">
        <v>174.23906471999999</v>
      </c>
      <c r="I2268" s="22"/>
      <c r="J2268" s="22">
        <v>3</v>
      </c>
      <c r="K2268" t="s">
        <v>709</v>
      </c>
      <c r="N2268" t="s">
        <v>2775</v>
      </c>
    </row>
    <row r="2269" spans="1:14">
      <c r="A2269" t="s">
        <v>3353</v>
      </c>
      <c r="B2269" t="s">
        <v>1180</v>
      </c>
      <c r="C2269" t="s">
        <v>3332</v>
      </c>
      <c r="D2269" s="1">
        <v>2703.8234063896798</v>
      </c>
      <c r="E2269">
        <v>6.5</v>
      </c>
      <c r="F2269" s="22"/>
      <c r="G2269" s="22"/>
      <c r="H2269" s="22"/>
      <c r="I2269" s="22">
        <v>132.41953992000001</v>
      </c>
      <c r="J2269" s="22">
        <v>3</v>
      </c>
      <c r="K2269" t="s">
        <v>709</v>
      </c>
      <c r="N2269" t="s">
        <v>2775</v>
      </c>
    </row>
    <row r="2270" spans="1:14">
      <c r="A2270" t="s">
        <v>3353</v>
      </c>
      <c r="B2270" t="s">
        <v>1180</v>
      </c>
      <c r="C2270" t="s">
        <v>542</v>
      </c>
      <c r="D2270" s="1">
        <v>25.2271081632</v>
      </c>
      <c r="E2270">
        <v>6.5</v>
      </c>
      <c r="F2270" s="22">
        <v>22.774605888</v>
      </c>
      <c r="G2270" s="22"/>
      <c r="H2270" s="22"/>
      <c r="I2270" s="22"/>
      <c r="J2270" s="22">
        <v>3</v>
      </c>
      <c r="K2270" t="s">
        <v>709</v>
      </c>
      <c r="M2270">
        <v>0</v>
      </c>
      <c r="N2270" t="s">
        <v>2775</v>
      </c>
    </row>
    <row r="2271" spans="1:14">
      <c r="A2271" t="s">
        <v>3353</v>
      </c>
      <c r="B2271" t="s">
        <v>1180</v>
      </c>
      <c r="C2271" t="s">
        <v>547</v>
      </c>
      <c r="D2271" s="1">
        <v>1919.2095485176801</v>
      </c>
      <c r="E2271">
        <v>6.5</v>
      </c>
      <c r="F2271" s="22"/>
      <c r="G2271" s="22">
        <v>132.41953992000001</v>
      </c>
      <c r="H2271" s="22"/>
      <c r="I2271" s="22"/>
      <c r="J2271" s="22">
        <v>3</v>
      </c>
      <c r="K2271" t="s">
        <v>709</v>
      </c>
      <c r="N2271" t="s">
        <v>2775</v>
      </c>
    </row>
    <row r="2272" spans="1:14">
      <c r="A2272" t="s">
        <v>3353</v>
      </c>
      <c r="B2272" t="s">
        <v>1180</v>
      </c>
      <c r="C2272" t="s">
        <v>549</v>
      </c>
      <c r="D2272" s="1">
        <v>2694.03496381368</v>
      </c>
      <c r="E2272">
        <v>6.5</v>
      </c>
      <c r="F2272" s="22"/>
      <c r="G2272" s="22"/>
      <c r="H2272" s="22">
        <v>132.41953992000001</v>
      </c>
      <c r="I2272" s="22"/>
      <c r="J2272" s="22">
        <v>3</v>
      </c>
      <c r="K2272" t="s">
        <v>709</v>
      </c>
      <c r="N2272" t="s">
        <v>2775</v>
      </c>
    </row>
    <row r="2273" spans="1:14">
      <c r="A2273" t="s">
        <v>3353</v>
      </c>
      <c r="B2273" t="s">
        <v>1201</v>
      </c>
      <c r="C2273" t="s">
        <v>3332</v>
      </c>
      <c r="D2273" s="1">
        <v>2556.8146489679998</v>
      </c>
      <c r="E2273">
        <v>9.5</v>
      </c>
      <c r="F2273" s="22"/>
      <c r="G2273" s="22"/>
      <c r="H2273" s="22"/>
      <c r="I2273" s="22">
        <v>128.55571968000001</v>
      </c>
      <c r="J2273" s="22">
        <v>3</v>
      </c>
      <c r="K2273" t="s">
        <v>709</v>
      </c>
      <c r="N2273" t="s">
        <v>2775</v>
      </c>
    </row>
    <row r="2274" spans="1:14">
      <c r="A2274" t="s">
        <v>3353</v>
      </c>
      <c r="B2274" t="s">
        <v>1201</v>
      </c>
      <c r="C2274" t="s">
        <v>547</v>
      </c>
      <c r="D2274" s="1">
        <v>1935.518059128</v>
      </c>
      <c r="E2274">
        <v>9.5</v>
      </c>
      <c r="F2274" s="22"/>
      <c r="G2274" s="22">
        <v>128.55571968000001</v>
      </c>
      <c r="H2274" s="22"/>
      <c r="I2274" s="22"/>
      <c r="J2274" s="22">
        <v>3</v>
      </c>
      <c r="K2274" t="s">
        <v>709</v>
      </c>
      <c r="N2274" t="s">
        <v>2775</v>
      </c>
    </row>
    <row r="2275" spans="1:14">
      <c r="A2275" t="s">
        <v>3353</v>
      </c>
      <c r="B2275" t="s">
        <v>1201</v>
      </c>
      <c r="C2275" t="s">
        <v>549</v>
      </c>
      <c r="D2275" s="1">
        <v>2550.5905384560001</v>
      </c>
      <c r="E2275">
        <v>9.5</v>
      </c>
      <c r="F2275" s="22"/>
      <c r="G2275" s="22"/>
      <c r="H2275" s="22">
        <v>128.55571968000001</v>
      </c>
      <c r="I2275" s="22"/>
      <c r="J2275" s="22">
        <v>3</v>
      </c>
      <c r="K2275" t="s">
        <v>709</v>
      </c>
      <c r="N2275" t="s">
        <v>2775</v>
      </c>
    </row>
    <row r="2276" spans="1:14">
      <c r="A2276" t="s">
        <v>3353</v>
      </c>
      <c r="B2276" t="s">
        <v>1222</v>
      </c>
      <c r="C2276" t="s">
        <v>3332</v>
      </c>
      <c r="D2276" s="1">
        <v>1909.54159539072</v>
      </c>
      <c r="E2276">
        <v>14.5</v>
      </c>
      <c r="F2276" s="22"/>
      <c r="G2276" s="22"/>
      <c r="H2276" s="22"/>
      <c r="I2276" s="22">
        <v>106.265136</v>
      </c>
      <c r="J2276" s="22">
        <v>3</v>
      </c>
      <c r="K2276" t="s">
        <v>709</v>
      </c>
      <c r="N2276" t="s">
        <v>2775</v>
      </c>
    </row>
    <row r="2277" spans="1:14">
      <c r="A2277" t="s">
        <v>3353</v>
      </c>
      <c r="B2277" t="s">
        <v>1222</v>
      </c>
      <c r="C2277" t="s">
        <v>547</v>
      </c>
      <c r="D2277" s="1">
        <v>1006.8385747142401</v>
      </c>
      <c r="E2277">
        <v>14.5</v>
      </c>
      <c r="F2277" s="22"/>
      <c r="G2277" s="22">
        <v>106.265136</v>
      </c>
      <c r="H2277" s="22"/>
      <c r="I2277" s="22"/>
      <c r="J2277" s="22">
        <v>3</v>
      </c>
      <c r="K2277" t="s">
        <v>709</v>
      </c>
      <c r="N2277" t="s">
        <v>2775</v>
      </c>
    </row>
    <row r="2278" spans="1:14">
      <c r="A2278" t="s">
        <v>3353</v>
      </c>
      <c r="B2278" t="s">
        <v>1222</v>
      </c>
      <c r="C2278" t="s">
        <v>549</v>
      </c>
      <c r="D2278" s="1">
        <v>1909.54159539072</v>
      </c>
      <c r="E2278">
        <v>14.5</v>
      </c>
      <c r="F2278" s="22"/>
      <c r="G2278" s="22"/>
      <c r="H2278" s="22">
        <v>106.265136</v>
      </c>
      <c r="I2278" s="22"/>
      <c r="J2278" s="22">
        <v>3</v>
      </c>
      <c r="K2278" t="s">
        <v>709</v>
      </c>
      <c r="N2278" t="s">
        <v>2775</v>
      </c>
    </row>
    <row r="2279" spans="1:14">
      <c r="A2279" t="s">
        <v>3353</v>
      </c>
      <c r="B2279" t="s">
        <v>1230</v>
      </c>
      <c r="C2279" t="s">
        <v>3332</v>
      </c>
      <c r="D2279" s="1">
        <v>3483.5979599911202</v>
      </c>
      <c r="E2279">
        <v>16</v>
      </c>
      <c r="F2279" s="22"/>
      <c r="G2279" s="22"/>
      <c r="H2279" s="22"/>
      <c r="I2279" s="22">
        <v>163.92887472000001</v>
      </c>
      <c r="J2279" s="22">
        <v>3</v>
      </c>
      <c r="K2279" t="s">
        <v>709</v>
      </c>
      <c r="N2279" t="s">
        <v>2775</v>
      </c>
    </row>
    <row r="2280" spans="1:14">
      <c r="A2280" t="s">
        <v>3353</v>
      </c>
      <c r="B2280" t="s">
        <v>1230</v>
      </c>
      <c r="C2280" t="s">
        <v>547</v>
      </c>
      <c r="D2280" s="1">
        <v>3213.4470936247199</v>
      </c>
      <c r="E2280">
        <v>16</v>
      </c>
      <c r="F2280" s="22"/>
      <c r="G2280" s="22">
        <v>163.92887472000001</v>
      </c>
      <c r="H2280" s="22"/>
      <c r="I2280" s="22"/>
      <c r="J2280" s="22">
        <v>3</v>
      </c>
      <c r="K2280" t="s">
        <v>709</v>
      </c>
      <c r="N2280" t="s">
        <v>2775</v>
      </c>
    </row>
    <row r="2281" spans="1:14">
      <c r="A2281" t="s">
        <v>3353</v>
      </c>
      <c r="B2281" t="s">
        <v>1230</v>
      </c>
      <c r="C2281" t="s">
        <v>549</v>
      </c>
      <c r="D2281" s="1">
        <v>3483.5979599911202</v>
      </c>
      <c r="E2281">
        <v>16</v>
      </c>
      <c r="F2281" s="22"/>
      <c r="G2281" s="22"/>
      <c r="H2281" s="22">
        <v>163.92887472000001</v>
      </c>
      <c r="I2281" s="22"/>
      <c r="J2281" s="22">
        <v>3</v>
      </c>
      <c r="K2281" t="s">
        <v>709</v>
      </c>
      <c r="N2281" t="s">
        <v>2775</v>
      </c>
    </row>
    <row r="2282" spans="1:14">
      <c r="A2282" t="s">
        <v>3353</v>
      </c>
      <c r="B2282" t="s">
        <v>1231</v>
      </c>
      <c r="C2282" t="s">
        <v>3332</v>
      </c>
      <c r="D2282" s="1">
        <v>4378.9071672930704</v>
      </c>
      <c r="E2282">
        <v>16</v>
      </c>
      <c r="F2282" s="22"/>
      <c r="G2282" s="22"/>
      <c r="H2282" s="22"/>
      <c r="I2282" s="22">
        <v>221.28533304000001</v>
      </c>
      <c r="J2282" s="22">
        <v>3</v>
      </c>
      <c r="K2282" t="s">
        <v>711</v>
      </c>
      <c r="N2282" t="s">
        <v>2778</v>
      </c>
    </row>
    <row r="2283" spans="1:14">
      <c r="A2283" t="s">
        <v>3353</v>
      </c>
      <c r="B2283" t="s">
        <v>1231</v>
      </c>
      <c r="C2283" t="s">
        <v>547</v>
      </c>
      <c r="D2283" s="1">
        <v>3639.7035321114699</v>
      </c>
      <c r="E2283">
        <v>16</v>
      </c>
      <c r="F2283" s="22"/>
      <c r="G2283" s="22">
        <v>221.28533304000001</v>
      </c>
      <c r="H2283" s="22"/>
      <c r="I2283" s="22"/>
      <c r="J2283" s="22">
        <v>3</v>
      </c>
      <c r="K2283" t="s">
        <v>711</v>
      </c>
      <c r="N2283" t="s">
        <v>2778</v>
      </c>
    </row>
    <row r="2284" spans="1:14">
      <c r="A2284" t="s">
        <v>3353</v>
      </c>
      <c r="B2284" t="s">
        <v>1231</v>
      </c>
      <c r="C2284" t="s">
        <v>549</v>
      </c>
      <c r="D2284" s="1">
        <v>4378.9071672930704</v>
      </c>
      <c r="E2284">
        <v>16</v>
      </c>
      <c r="F2284" s="22"/>
      <c r="G2284" s="22"/>
      <c r="H2284" s="22">
        <v>221.28533304000001</v>
      </c>
      <c r="I2284" s="22"/>
      <c r="J2284" s="22">
        <v>3</v>
      </c>
      <c r="K2284" t="s">
        <v>711</v>
      </c>
      <c r="N2284" t="s">
        <v>2778</v>
      </c>
    </row>
    <row r="2285" spans="1:14">
      <c r="A2285" t="s">
        <v>3353</v>
      </c>
      <c r="B2285" t="s">
        <v>1147</v>
      </c>
      <c r="C2285" t="s">
        <v>3332</v>
      </c>
      <c r="D2285" s="1">
        <v>8155.8270020159998</v>
      </c>
      <c r="E2285">
        <v>2.5</v>
      </c>
      <c r="F2285" s="22"/>
      <c r="G2285" s="22"/>
      <c r="H2285" s="22"/>
      <c r="I2285" s="22">
        <v>618.81637920000003</v>
      </c>
      <c r="J2285" s="22">
        <v>3</v>
      </c>
      <c r="K2285" t="s">
        <v>713</v>
      </c>
      <c r="N2285" t="s">
        <v>2779</v>
      </c>
    </row>
    <row r="2286" spans="1:14">
      <c r="A2286" t="s">
        <v>3353</v>
      </c>
      <c r="B2286" t="s">
        <v>1147</v>
      </c>
      <c r="C2286" t="s">
        <v>547</v>
      </c>
      <c r="D2286" s="1">
        <v>7634.0622075359997</v>
      </c>
      <c r="E2286">
        <v>2.5</v>
      </c>
      <c r="F2286" s="22"/>
      <c r="G2286" s="22">
        <v>618.81637920000003</v>
      </c>
      <c r="H2286" s="22"/>
      <c r="I2286" s="22"/>
      <c r="J2286" s="22">
        <v>3</v>
      </c>
      <c r="K2286" t="s">
        <v>713</v>
      </c>
      <c r="N2286" t="s">
        <v>2779</v>
      </c>
    </row>
    <row r="2287" spans="1:14">
      <c r="A2287" t="s">
        <v>3353</v>
      </c>
      <c r="B2287" t="s">
        <v>1147</v>
      </c>
      <c r="C2287" t="s">
        <v>549</v>
      </c>
      <c r="D2287" s="1">
        <v>8143.4446795439999</v>
      </c>
      <c r="E2287">
        <v>2.5</v>
      </c>
      <c r="F2287" s="22"/>
      <c r="G2287" s="22"/>
      <c r="H2287" s="22">
        <v>618.81637920000003</v>
      </c>
      <c r="I2287" s="22"/>
      <c r="J2287" s="22">
        <v>3</v>
      </c>
      <c r="K2287" t="s">
        <v>713</v>
      </c>
      <c r="N2287" t="s">
        <v>2779</v>
      </c>
    </row>
    <row r="2288" spans="1:14">
      <c r="A2288" t="s">
        <v>3353</v>
      </c>
      <c r="B2288" t="s">
        <v>1195</v>
      </c>
      <c r="C2288" t="s">
        <v>3332</v>
      </c>
      <c r="D2288" s="1">
        <v>860.17952917824005</v>
      </c>
      <c r="E2288">
        <v>8.5</v>
      </c>
      <c r="F2288" s="22"/>
      <c r="G2288" s="22"/>
      <c r="H2288" s="22"/>
      <c r="I2288" s="22">
        <v>42.662991599999998</v>
      </c>
      <c r="J2288" s="22">
        <v>3</v>
      </c>
      <c r="K2288" t="s">
        <v>713</v>
      </c>
      <c r="N2288" t="s">
        <v>2779</v>
      </c>
    </row>
    <row r="2289" spans="1:14">
      <c r="A2289" t="s">
        <v>3353</v>
      </c>
      <c r="B2289" t="s">
        <v>1195</v>
      </c>
      <c r="C2289" t="s">
        <v>547</v>
      </c>
      <c r="D2289" s="1">
        <v>687.00673196783998</v>
      </c>
      <c r="E2289">
        <v>8.5</v>
      </c>
      <c r="F2289" s="22"/>
      <c r="G2289" s="22">
        <v>42.662991599999998</v>
      </c>
      <c r="H2289" s="22"/>
      <c r="I2289" s="22"/>
      <c r="J2289" s="22">
        <v>3</v>
      </c>
      <c r="K2289" t="s">
        <v>713</v>
      </c>
      <c r="N2289" t="s">
        <v>2779</v>
      </c>
    </row>
    <row r="2290" spans="1:14">
      <c r="A2290" t="s">
        <v>3353</v>
      </c>
      <c r="B2290" t="s">
        <v>1195</v>
      </c>
      <c r="C2290" t="s">
        <v>549</v>
      </c>
      <c r="D2290" s="1">
        <v>860.17952917824005</v>
      </c>
      <c r="E2290">
        <v>8.5</v>
      </c>
      <c r="F2290" s="22"/>
      <c r="G2290" s="22"/>
      <c r="H2290" s="22">
        <v>42.662991599999998</v>
      </c>
      <c r="I2290" s="22"/>
      <c r="J2290" s="22">
        <v>3</v>
      </c>
      <c r="K2290" t="s">
        <v>713</v>
      </c>
      <c r="N2290" t="s">
        <v>2779</v>
      </c>
    </row>
    <row r="2291" spans="1:14">
      <c r="A2291" t="s">
        <v>3353</v>
      </c>
      <c r="B2291" t="s">
        <v>1202</v>
      </c>
      <c r="C2291" t="s">
        <v>3332</v>
      </c>
      <c r="D2291" s="1">
        <v>3310.1647387418402</v>
      </c>
      <c r="E2291">
        <v>9.5</v>
      </c>
      <c r="F2291" s="22"/>
      <c r="G2291" s="22"/>
      <c r="H2291" s="22"/>
      <c r="I2291" s="22">
        <v>166.24419768000001</v>
      </c>
      <c r="J2291" s="22">
        <v>3</v>
      </c>
      <c r="K2291" t="s">
        <v>713</v>
      </c>
      <c r="N2291" t="s">
        <v>2779</v>
      </c>
    </row>
    <row r="2292" spans="1:14">
      <c r="A2292" t="s">
        <v>3353</v>
      </c>
      <c r="B2292" t="s">
        <v>1202</v>
      </c>
      <c r="C2292" t="s">
        <v>547</v>
      </c>
      <c r="D2292" s="1">
        <v>2661.25502030184</v>
      </c>
      <c r="E2292">
        <v>9.5</v>
      </c>
      <c r="F2292" s="22"/>
      <c r="G2292" s="22">
        <v>166.24419768000001</v>
      </c>
      <c r="H2292" s="22"/>
      <c r="I2292" s="22"/>
      <c r="J2292" s="22">
        <v>3</v>
      </c>
      <c r="K2292" t="s">
        <v>713</v>
      </c>
      <c r="N2292" t="s">
        <v>2779</v>
      </c>
    </row>
    <row r="2293" spans="1:14">
      <c r="A2293" t="s">
        <v>3353</v>
      </c>
      <c r="B2293" t="s">
        <v>1202</v>
      </c>
      <c r="C2293" t="s">
        <v>549</v>
      </c>
      <c r="D2293" s="1">
        <v>3305.7317847098402</v>
      </c>
      <c r="E2293">
        <v>9.5</v>
      </c>
      <c r="F2293" s="22"/>
      <c r="G2293" s="22"/>
      <c r="H2293" s="22">
        <v>166.24419768000001</v>
      </c>
      <c r="I2293" s="22"/>
      <c r="J2293" s="22">
        <v>3</v>
      </c>
      <c r="K2293" t="s">
        <v>713</v>
      </c>
      <c r="N2293" t="s">
        <v>2779</v>
      </c>
    </row>
    <row r="2294" spans="1:14">
      <c r="A2294" t="s">
        <v>3353</v>
      </c>
      <c r="B2294" t="s">
        <v>1208</v>
      </c>
      <c r="C2294" t="s">
        <v>3332</v>
      </c>
      <c r="D2294" s="1">
        <v>2729.1895872504001</v>
      </c>
      <c r="E2294">
        <v>10.5</v>
      </c>
      <c r="F2294" s="22"/>
      <c r="G2294" s="22"/>
      <c r="H2294" s="22"/>
      <c r="I2294" s="22">
        <v>134.80977071999999</v>
      </c>
      <c r="J2294" s="22">
        <v>3</v>
      </c>
      <c r="K2294" t="s">
        <v>713</v>
      </c>
      <c r="N2294" t="s">
        <v>2779</v>
      </c>
    </row>
    <row r="2295" spans="1:14">
      <c r="A2295" t="s">
        <v>3353</v>
      </c>
      <c r="B2295" t="s">
        <v>1208</v>
      </c>
      <c r="C2295" t="s">
        <v>547</v>
      </c>
      <c r="D2295" s="1">
        <v>2591.6505659591999</v>
      </c>
      <c r="E2295">
        <v>10.5</v>
      </c>
      <c r="F2295" s="22"/>
      <c r="G2295" s="22">
        <v>134.80977071999999</v>
      </c>
      <c r="H2295" s="22"/>
      <c r="I2295" s="22"/>
      <c r="J2295" s="22">
        <v>3</v>
      </c>
      <c r="K2295" t="s">
        <v>713</v>
      </c>
      <c r="N2295" t="s">
        <v>2779</v>
      </c>
    </row>
    <row r="2296" spans="1:14">
      <c r="A2296" t="s">
        <v>3353</v>
      </c>
      <c r="B2296" t="s">
        <v>1208</v>
      </c>
      <c r="C2296" t="s">
        <v>549</v>
      </c>
      <c r="D2296" s="1">
        <v>2729.1895872504001</v>
      </c>
      <c r="E2296">
        <v>10.5</v>
      </c>
      <c r="F2296" s="22"/>
      <c r="G2296" s="22"/>
      <c r="H2296" s="22">
        <v>134.80977071999999</v>
      </c>
      <c r="I2296" s="22"/>
      <c r="J2296" s="22">
        <v>3</v>
      </c>
      <c r="K2296" t="s">
        <v>713</v>
      </c>
      <c r="N2296" t="s">
        <v>2779</v>
      </c>
    </row>
    <row r="2297" spans="1:14">
      <c r="A2297" t="s">
        <v>3353</v>
      </c>
      <c r="B2297" t="s">
        <v>1217</v>
      </c>
      <c r="C2297" t="s">
        <v>3332</v>
      </c>
      <c r="D2297" s="1">
        <v>666.49532825519998</v>
      </c>
      <c r="E2297">
        <v>12.5</v>
      </c>
      <c r="F2297" s="22"/>
      <c r="G2297" s="22"/>
      <c r="H2297" s="22"/>
      <c r="I2297" s="22">
        <v>56.430321599999999</v>
      </c>
      <c r="J2297" s="22">
        <v>3</v>
      </c>
      <c r="K2297" t="s">
        <v>715</v>
      </c>
      <c r="N2297" t="s">
        <v>2780</v>
      </c>
    </row>
    <row r="2298" spans="1:14">
      <c r="A2298" t="s">
        <v>3353</v>
      </c>
      <c r="B2298" t="s">
        <v>1217</v>
      </c>
      <c r="C2298" t="s">
        <v>549</v>
      </c>
      <c r="D2298" s="1">
        <v>664.42861266</v>
      </c>
      <c r="E2298">
        <v>12.5</v>
      </c>
      <c r="F2298" s="22"/>
      <c r="G2298" s="22"/>
      <c r="H2298" s="22">
        <v>56.430321599999999</v>
      </c>
      <c r="I2298" s="22"/>
      <c r="J2298" s="22">
        <v>3</v>
      </c>
      <c r="K2298" t="s">
        <v>715</v>
      </c>
      <c r="N2298" t="s">
        <v>2780</v>
      </c>
    </row>
    <row r="2299" spans="1:14">
      <c r="A2299" t="s">
        <v>3353</v>
      </c>
      <c r="B2299" t="s">
        <v>1232</v>
      </c>
      <c r="C2299" t="s">
        <v>3332</v>
      </c>
      <c r="D2299" s="1">
        <v>4582.4001600132397</v>
      </c>
      <c r="E2299">
        <v>16</v>
      </c>
      <c r="F2299" s="22"/>
      <c r="G2299" s="22"/>
      <c r="H2299" s="22"/>
      <c r="I2299" s="22">
        <v>243.40213656</v>
      </c>
      <c r="J2299" s="22">
        <v>3</v>
      </c>
      <c r="K2299" t="s">
        <v>715</v>
      </c>
      <c r="N2299" t="s">
        <v>2780</v>
      </c>
    </row>
    <row r="2300" spans="1:14">
      <c r="A2300" t="s">
        <v>3353</v>
      </c>
      <c r="B2300" t="s">
        <v>1232</v>
      </c>
      <c r="C2300" t="s">
        <v>547</v>
      </c>
      <c r="D2300" s="1">
        <v>3450.7764113174799</v>
      </c>
      <c r="E2300">
        <v>16</v>
      </c>
      <c r="F2300" s="22"/>
      <c r="G2300" s="22">
        <v>243.40213656</v>
      </c>
      <c r="H2300" s="22"/>
      <c r="I2300" s="22"/>
      <c r="J2300" s="22">
        <v>3</v>
      </c>
      <c r="K2300" t="s">
        <v>715</v>
      </c>
      <c r="N2300" t="s">
        <v>2780</v>
      </c>
    </row>
    <row r="2301" spans="1:14">
      <c r="A2301" t="s">
        <v>3353</v>
      </c>
      <c r="B2301" t="s">
        <v>1232</v>
      </c>
      <c r="C2301" t="s">
        <v>549</v>
      </c>
      <c r="D2301" s="1">
        <v>4582.4001600132397</v>
      </c>
      <c r="E2301">
        <v>16</v>
      </c>
      <c r="F2301" s="22"/>
      <c r="G2301" s="22"/>
      <c r="H2301" s="22">
        <v>243.40213656</v>
      </c>
      <c r="I2301" s="22"/>
      <c r="J2301" s="22">
        <v>3</v>
      </c>
      <c r="K2301" t="s">
        <v>715</v>
      </c>
      <c r="N2301" t="s">
        <v>2780</v>
      </c>
    </row>
    <row r="2302" spans="1:14">
      <c r="A2302" t="s">
        <v>3353</v>
      </c>
      <c r="B2302" t="s">
        <v>1233</v>
      </c>
      <c r="C2302" t="s">
        <v>3332</v>
      </c>
      <c r="D2302" s="1">
        <v>1011.2079269032801</v>
      </c>
      <c r="E2302">
        <v>16</v>
      </c>
      <c r="F2302" s="22"/>
      <c r="G2302" s="22"/>
      <c r="H2302" s="22"/>
      <c r="I2302" s="22">
        <v>47.019289440000001</v>
      </c>
      <c r="J2302" s="22">
        <v>3</v>
      </c>
      <c r="K2302" t="s">
        <v>716</v>
      </c>
      <c r="N2302" t="s">
        <v>2781</v>
      </c>
    </row>
    <row r="2303" spans="1:14">
      <c r="A2303" t="s">
        <v>3353</v>
      </c>
      <c r="B2303" t="s">
        <v>1233</v>
      </c>
      <c r="C2303" t="s">
        <v>547</v>
      </c>
      <c r="D2303" s="1">
        <v>578.22745497768005</v>
      </c>
      <c r="E2303">
        <v>16</v>
      </c>
      <c r="F2303" s="22"/>
      <c r="G2303" s="22">
        <v>47.019289440000001</v>
      </c>
      <c r="H2303" s="22"/>
      <c r="I2303" s="22"/>
      <c r="J2303" s="22">
        <v>3</v>
      </c>
      <c r="K2303" t="s">
        <v>716</v>
      </c>
      <c r="N2303" t="s">
        <v>2781</v>
      </c>
    </row>
    <row r="2304" spans="1:14">
      <c r="A2304" t="s">
        <v>3353</v>
      </c>
      <c r="B2304" t="s">
        <v>1233</v>
      </c>
      <c r="C2304" t="s">
        <v>549</v>
      </c>
      <c r="D2304" s="1">
        <v>1010.6526096136801</v>
      </c>
      <c r="E2304">
        <v>16</v>
      </c>
      <c r="F2304" s="22"/>
      <c r="G2304" s="22"/>
      <c r="H2304" s="22">
        <v>47.019289440000001</v>
      </c>
      <c r="I2304" s="22"/>
      <c r="J2304" s="22">
        <v>3</v>
      </c>
      <c r="K2304" t="s">
        <v>716</v>
      </c>
      <c r="N2304" t="s">
        <v>2781</v>
      </c>
    </row>
    <row r="2305" spans="1:14">
      <c r="A2305" t="s">
        <v>2815</v>
      </c>
      <c r="B2305" t="s">
        <v>1385</v>
      </c>
      <c r="C2305" t="s">
        <v>3332</v>
      </c>
      <c r="D2305" s="1">
        <v>4294.1842673616002</v>
      </c>
      <c r="E2305">
        <v>1.5</v>
      </c>
      <c r="F2305" s="22"/>
      <c r="G2305" s="22"/>
      <c r="H2305" s="22"/>
      <c r="I2305" s="22">
        <v>214.11950135999999</v>
      </c>
      <c r="J2305" s="22">
        <v>3</v>
      </c>
      <c r="K2305" t="s">
        <v>756</v>
      </c>
      <c r="N2305" t="s">
        <v>2815</v>
      </c>
    </row>
    <row r="2306" spans="1:14">
      <c r="A2306" t="s">
        <v>2815</v>
      </c>
      <c r="B2306" t="s">
        <v>1385</v>
      </c>
      <c r="C2306" t="s">
        <v>542</v>
      </c>
      <c r="D2306" s="1">
        <v>862.354698816</v>
      </c>
      <c r="E2306">
        <v>1.5</v>
      </c>
      <c r="F2306" s="22">
        <v>70.135931760000005</v>
      </c>
      <c r="G2306" s="22"/>
      <c r="H2306" s="22"/>
      <c r="I2306" s="22"/>
      <c r="J2306" s="22">
        <v>3</v>
      </c>
      <c r="K2306" t="s">
        <v>756</v>
      </c>
      <c r="L2306" t="s">
        <v>40</v>
      </c>
      <c r="M2306">
        <v>0.22420617873534199</v>
      </c>
      <c r="N2306" t="s">
        <v>2815</v>
      </c>
    </row>
    <row r="2307" spans="1:14">
      <c r="A2307" t="s">
        <v>2815</v>
      </c>
      <c r="B2307" t="s">
        <v>1385</v>
      </c>
      <c r="C2307" t="s">
        <v>547</v>
      </c>
      <c r="D2307" s="1">
        <v>1612.8449767055999</v>
      </c>
      <c r="E2307">
        <v>1.5</v>
      </c>
      <c r="F2307" s="22"/>
      <c r="G2307" s="22">
        <v>214.11950135999999</v>
      </c>
      <c r="H2307" s="22"/>
      <c r="I2307" s="22"/>
      <c r="J2307" s="22">
        <v>3</v>
      </c>
      <c r="K2307" t="s">
        <v>756</v>
      </c>
      <c r="N2307" t="s">
        <v>2815</v>
      </c>
    </row>
    <row r="2308" spans="1:14">
      <c r="A2308" t="s">
        <v>2815</v>
      </c>
      <c r="B2308" t="s">
        <v>1385</v>
      </c>
      <c r="C2308" t="s">
        <v>549</v>
      </c>
      <c r="D2308" s="1">
        <v>4265.7702239855998</v>
      </c>
      <c r="E2308">
        <v>1.5</v>
      </c>
      <c r="F2308" s="22"/>
      <c r="G2308" s="22"/>
      <c r="H2308" s="22">
        <v>214.11950135999999</v>
      </c>
      <c r="I2308" s="22"/>
      <c r="J2308" s="22">
        <v>3</v>
      </c>
      <c r="K2308" t="s">
        <v>756</v>
      </c>
      <c r="N2308" t="s">
        <v>2815</v>
      </c>
    </row>
    <row r="2309" spans="1:14">
      <c r="A2309" t="s">
        <v>2815</v>
      </c>
      <c r="B2309" t="s">
        <v>1388</v>
      </c>
      <c r="C2309" t="s">
        <v>3332</v>
      </c>
      <c r="D2309" s="1">
        <v>16320.123006047999</v>
      </c>
      <c r="E2309">
        <v>2.5</v>
      </c>
      <c r="F2309" s="22"/>
      <c r="G2309" s="22"/>
      <c r="H2309" s="22"/>
      <c r="I2309" s="22">
        <v>422.066868</v>
      </c>
      <c r="J2309" s="22">
        <v>3</v>
      </c>
      <c r="K2309" t="s">
        <v>756</v>
      </c>
      <c r="N2309" t="s">
        <v>2815</v>
      </c>
    </row>
    <row r="2310" spans="1:14">
      <c r="A2310" t="s">
        <v>2815</v>
      </c>
      <c r="B2310" t="s">
        <v>1388</v>
      </c>
      <c r="C2310" t="s">
        <v>542</v>
      </c>
      <c r="D2310" s="1">
        <v>4369.88121624</v>
      </c>
      <c r="E2310">
        <v>2.5</v>
      </c>
      <c r="F2310" s="22">
        <v>336.85546968</v>
      </c>
      <c r="G2310" s="22"/>
      <c r="H2310" s="22"/>
      <c r="I2310" s="22"/>
      <c r="J2310" s="22">
        <v>3</v>
      </c>
      <c r="K2310" t="s">
        <v>756</v>
      </c>
      <c r="L2310" t="s">
        <v>40</v>
      </c>
      <c r="M2310">
        <v>0.22420617873534199</v>
      </c>
      <c r="N2310" t="s">
        <v>2815</v>
      </c>
    </row>
    <row r="2311" spans="1:14">
      <c r="A2311" t="s">
        <v>2815</v>
      </c>
      <c r="B2311" t="s">
        <v>1388</v>
      </c>
      <c r="C2311" t="s">
        <v>547</v>
      </c>
      <c r="D2311" s="1">
        <v>15445.20630768</v>
      </c>
      <c r="E2311">
        <v>2.5</v>
      </c>
      <c r="F2311" s="22"/>
      <c r="G2311" s="22">
        <v>422.066868</v>
      </c>
      <c r="H2311" s="22"/>
      <c r="I2311" s="22"/>
      <c r="J2311" s="22">
        <v>3</v>
      </c>
      <c r="K2311" t="s">
        <v>756</v>
      </c>
      <c r="N2311" t="s">
        <v>2815</v>
      </c>
    </row>
    <row r="2312" spans="1:14">
      <c r="A2312" t="s">
        <v>2815</v>
      </c>
      <c r="B2312" t="s">
        <v>1388</v>
      </c>
      <c r="C2312" t="s">
        <v>549</v>
      </c>
      <c r="D2312" s="1">
        <v>16307.690365704</v>
      </c>
      <c r="E2312">
        <v>2.5</v>
      </c>
      <c r="F2312" s="22"/>
      <c r="G2312" s="22"/>
      <c r="H2312" s="22">
        <v>422.066868</v>
      </c>
      <c r="I2312" s="22"/>
      <c r="J2312" s="22">
        <v>3</v>
      </c>
      <c r="K2312" t="s">
        <v>756</v>
      </c>
      <c r="N2312" t="s">
        <v>2815</v>
      </c>
    </row>
    <row r="2313" spans="1:14">
      <c r="A2313" t="s">
        <v>2815</v>
      </c>
      <c r="B2313" t="s">
        <v>1391</v>
      </c>
      <c r="C2313" t="s">
        <v>3332</v>
      </c>
      <c r="D2313" s="1">
        <v>71635.307922480002</v>
      </c>
      <c r="E2313">
        <v>3.5</v>
      </c>
      <c r="F2313" s="22"/>
      <c r="G2313" s="22"/>
      <c r="H2313" s="22"/>
      <c r="I2313" s="22">
        <v>2738.6619047999998</v>
      </c>
      <c r="J2313" s="22">
        <v>3</v>
      </c>
      <c r="K2313" t="s">
        <v>756</v>
      </c>
      <c r="N2313" t="s">
        <v>2815</v>
      </c>
    </row>
    <row r="2314" spans="1:14">
      <c r="A2314" t="s">
        <v>2815</v>
      </c>
      <c r="B2314" t="s">
        <v>1391</v>
      </c>
      <c r="C2314" t="s">
        <v>542</v>
      </c>
      <c r="D2314" s="1">
        <v>6366.5573027999999</v>
      </c>
      <c r="E2314">
        <v>3.5</v>
      </c>
      <c r="F2314" s="22">
        <v>584.86782960000005</v>
      </c>
      <c r="G2314" s="22"/>
      <c r="H2314" s="22"/>
      <c r="I2314" s="22"/>
      <c r="J2314" s="22">
        <v>3</v>
      </c>
      <c r="K2314" t="s">
        <v>756</v>
      </c>
      <c r="L2314" t="s">
        <v>40</v>
      </c>
      <c r="M2314">
        <v>0.22420617873534199</v>
      </c>
      <c r="N2314" t="s">
        <v>2815</v>
      </c>
    </row>
    <row r="2315" spans="1:14">
      <c r="A2315" t="s">
        <v>2815</v>
      </c>
      <c r="B2315" t="s">
        <v>1391</v>
      </c>
      <c r="C2315" t="s">
        <v>547</v>
      </c>
      <c r="D2315" s="1">
        <v>51107.153452799997</v>
      </c>
      <c r="E2315">
        <v>3.5</v>
      </c>
      <c r="F2315" s="22"/>
      <c r="G2315" s="22">
        <v>2738.6619047999998</v>
      </c>
      <c r="H2315" s="22"/>
      <c r="I2315" s="22"/>
      <c r="J2315" s="22">
        <v>3</v>
      </c>
      <c r="K2315" t="s">
        <v>756</v>
      </c>
      <c r="N2315" t="s">
        <v>2815</v>
      </c>
    </row>
    <row r="2316" spans="1:14">
      <c r="A2316" t="s">
        <v>2815</v>
      </c>
      <c r="B2316" t="s">
        <v>1391</v>
      </c>
      <c r="C2316" t="s">
        <v>549</v>
      </c>
      <c r="D2316" s="1">
        <v>71442.643902960001</v>
      </c>
      <c r="E2316">
        <v>3.5</v>
      </c>
      <c r="F2316" s="22"/>
      <c r="G2316" s="22"/>
      <c r="H2316" s="22">
        <v>2738.6619047999998</v>
      </c>
      <c r="I2316" s="22"/>
      <c r="J2316" s="22">
        <v>3</v>
      </c>
      <c r="K2316" t="s">
        <v>756</v>
      </c>
      <c r="N2316" t="s">
        <v>2815</v>
      </c>
    </row>
    <row r="2317" spans="1:14">
      <c r="A2317" t="s">
        <v>2815</v>
      </c>
      <c r="B2317" t="s">
        <v>1394</v>
      </c>
      <c r="C2317" t="s">
        <v>3332</v>
      </c>
      <c r="D2317" s="1">
        <v>9201.9089124696002</v>
      </c>
      <c r="E2317">
        <v>4.5</v>
      </c>
      <c r="F2317" s="22"/>
      <c r="G2317" s="22"/>
      <c r="H2317" s="22"/>
      <c r="I2317" s="22">
        <v>224.50938456</v>
      </c>
      <c r="J2317" s="22">
        <v>3</v>
      </c>
      <c r="K2317" t="s">
        <v>756</v>
      </c>
      <c r="N2317" t="s">
        <v>2815</v>
      </c>
    </row>
    <row r="2318" spans="1:14">
      <c r="A2318" t="s">
        <v>2815</v>
      </c>
      <c r="B2318" t="s">
        <v>1394</v>
      </c>
      <c r="C2318" t="s">
        <v>542</v>
      </c>
      <c r="D2318" s="1">
        <v>2456.5932681600002</v>
      </c>
      <c r="E2318">
        <v>4.5</v>
      </c>
      <c r="F2318" s="22">
        <v>203.98361904000001</v>
      </c>
      <c r="G2318" s="22"/>
      <c r="H2318" s="22"/>
      <c r="I2318" s="22"/>
      <c r="J2318" s="22">
        <v>3</v>
      </c>
      <c r="K2318" t="s">
        <v>756</v>
      </c>
      <c r="L2318" t="s">
        <v>40</v>
      </c>
      <c r="M2318">
        <v>0.22420617873534199</v>
      </c>
      <c r="N2318" t="s">
        <v>2815</v>
      </c>
    </row>
    <row r="2319" spans="1:14">
      <c r="A2319" t="s">
        <v>2815</v>
      </c>
      <c r="B2319" t="s">
        <v>1394</v>
      </c>
      <c r="C2319" t="s">
        <v>547</v>
      </c>
      <c r="D2319" s="1">
        <v>8892.3700497600003</v>
      </c>
      <c r="E2319">
        <v>4.5</v>
      </c>
      <c r="F2319" s="22"/>
      <c r="G2319" s="22">
        <v>224.50938456</v>
      </c>
      <c r="H2319" s="22"/>
      <c r="I2319" s="22"/>
      <c r="J2319" s="22">
        <v>3</v>
      </c>
      <c r="K2319" t="s">
        <v>756</v>
      </c>
      <c r="N2319" t="s">
        <v>2815</v>
      </c>
    </row>
    <row r="2320" spans="1:14">
      <c r="A2320" t="s">
        <v>2815</v>
      </c>
      <c r="B2320" t="s">
        <v>1394</v>
      </c>
      <c r="C2320" t="s">
        <v>549</v>
      </c>
      <c r="D2320" s="1">
        <v>9200.5718372928004</v>
      </c>
      <c r="E2320">
        <v>4.5</v>
      </c>
      <c r="F2320" s="22"/>
      <c r="G2320" s="22"/>
      <c r="H2320" s="22">
        <v>224.50938456</v>
      </c>
      <c r="I2320" s="22"/>
      <c r="J2320" s="22">
        <v>3</v>
      </c>
      <c r="K2320" t="s">
        <v>756</v>
      </c>
      <c r="N2320" t="s">
        <v>2815</v>
      </c>
    </row>
    <row r="2321" spans="1:14">
      <c r="A2321" t="s">
        <v>2815</v>
      </c>
      <c r="B2321" t="s">
        <v>1397</v>
      </c>
      <c r="C2321" t="s">
        <v>3332</v>
      </c>
      <c r="D2321" s="1">
        <v>6741.6184273199997</v>
      </c>
      <c r="E2321">
        <v>5.5</v>
      </c>
      <c r="F2321" s="22"/>
      <c r="G2321" s="22"/>
      <c r="H2321" s="22"/>
      <c r="I2321" s="22">
        <v>201.94867296000001</v>
      </c>
      <c r="J2321" s="22">
        <v>3</v>
      </c>
      <c r="K2321" t="s">
        <v>756</v>
      </c>
      <c r="N2321" t="s">
        <v>2815</v>
      </c>
    </row>
    <row r="2322" spans="1:14">
      <c r="A2322" t="s">
        <v>2815</v>
      </c>
      <c r="B2322" t="s">
        <v>1397</v>
      </c>
      <c r="C2322" t="s">
        <v>542</v>
      </c>
      <c r="D2322" s="1">
        <v>995.39545759199996</v>
      </c>
      <c r="E2322">
        <v>5.5</v>
      </c>
      <c r="F2322" s="22">
        <v>115.11903168000001</v>
      </c>
      <c r="G2322" s="22"/>
      <c r="H2322" s="22"/>
      <c r="I2322" s="22"/>
      <c r="J2322" s="22">
        <v>3</v>
      </c>
      <c r="K2322" t="s">
        <v>756</v>
      </c>
      <c r="L2322" t="s">
        <v>40</v>
      </c>
      <c r="M2322">
        <v>0.22420617873534199</v>
      </c>
      <c r="N2322" t="s">
        <v>2815</v>
      </c>
    </row>
    <row r="2323" spans="1:14">
      <c r="A2323" t="s">
        <v>2815</v>
      </c>
      <c r="B2323" t="s">
        <v>1397</v>
      </c>
      <c r="C2323" t="s">
        <v>547</v>
      </c>
      <c r="D2323" s="1">
        <v>6210.4977039120004</v>
      </c>
      <c r="E2323">
        <v>5.5</v>
      </c>
      <c r="F2323" s="22"/>
      <c r="G2323" s="22">
        <v>201.94867296000001</v>
      </c>
      <c r="H2323" s="22"/>
      <c r="I2323" s="22"/>
      <c r="J2323" s="22">
        <v>3</v>
      </c>
      <c r="K2323" t="s">
        <v>756</v>
      </c>
      <c r="N2323" t="s">
        <v>2815</v>
      </c>
    </row>
    <row r="2324" spans="1:14">
      <c r="A2324" t="s">
        <v>2815</v>
      </c>
      <c r="B2324" t="s">
        <v>1397</v>
      </c>
      <c r="C2324" t="s">
        <v>549</v>
      </c>
      <c r="D2324" s="1">
        <v>6732.6884180400002</v>
      </c>
      <c r="E2324">
        <v>5.5</v>
      </c>
      <c r="F2324" s="22"/>
      <c r="G2324" s="22"/>
      <c r="H2324" s="22">
        <v>201.94867296000001</v>
      </c>
      <c r="I2324" s="22"/>
      <c r="J2324" s="22">
        <v>3</v>
      </c>
      <c r="K2324" t="s">
        <v>756</v>
      </c>
      <c r="N2324" t="s">
        <v>2815</v>
      </c>
    </row>
    <row r="2325" spans="1:14">
      <c r="A2325" t="s">
        <v>2815</v>
      </c>
      <c r="B2325" t="s">
        <v>1400</v>
      </c>
      <c r="C2325" t="s">
        <v>3332</v>
      </c>
      <c r="D2325" s="1">
        <v>13067.076806683201</v>
      </c>
      <c r="E2325">
        <v>6.5</v>
      </c>
      <c r="F2325" s="22"/>
      <c r="G2325" s="22"/>
      <c r="H2325" s="22"/>
      <c r="I2325" s="22">
        <v>476.42592000000002</v>
      </c>
      <c r="J2325" s="22">
        <v>3</v>
      </c>
      <c r="K2325" t="s">
        <v>756</v>
      </c>
      <c r="N2325" t="s">
        <v>2815</v>
      </c>
    </row>
    <row r="2326" spans="1:14">
      <c r="A2326" t="s">
        <v>2815</v>
      </c>
      <c r="B2326" t="s">
        <v>1400</v>
      </c>
      <c r="C2326" t="s">
        <v>542</v>
      </c>
      <c r="D2326" s="1">
        <v>105.6780578616</v>
      </c>
      <c r="E2326">
        <v>6.5</v>
      </c>
      <c r="F2326" s="22">
        <v>24.01583784</v>
      </c>
      <c r="G2326" s="22"/>
      <c r="H2326" s="22"/>
      <c r="I2326" s="22"/>
      <c r="J2326" s="22">
        <v>3</v>
      </c>
      <c r="K2326" t="s">
        <v>756</v>
      </c>
      <c r="L2326" t="s">
        <v>40</v>
      </c>
      <c r="M2326">
        <v>0.22420617873534199</v>
      </c>
      <c r="N2326" t="s">
        <v>2815</v>
      </c>
    </row>
    <row r="2327" spans="1:14">
      <c r="A2327" t="s">
        <v>2815</v>
      </c>
      <c r="B2327" t="s">
        <v>1400</v>
      </c>
      <c r="C2327" t="s">
        <v>547</v>
      </c>
      <c r="D2327" s="1">
        <v>10956.5271492216</v>
      </c>
      <c r="E2327">
        <v>6.5</v>
      </c>
      <c r="F2327" s="22"/>
      <c r="G2327" s="22">
        <v>476.42592000000002</v>
      </c>
      <c r="H2327" s="22"/>
      <c r="I2327" s="22"/>
      <c r="J2327" s="22">
        <v>3</v>
      </c>
      <c r="K2327" t="s">
        <v>756</v>
      </c>
      <c r="N2327" t="s">
        <v>2815</v>
      </c>
    </row>
    <row r="2328" spans="1:14">
      <c r="A2328" t="s">
        <v>2815</v>
      </c>
      <c r="B2328" t="s">
        <v>1400</v>
      </c>
      <c r="C2328" t="s">
        <v>549</v>
      </c>
      <c r="D2328" s="1">
        <v>13065.5953609632</v>
      </c>
      <c r="E2328">
        <v>6.5</v>
      </c>
      <c r="F2328" s="22"/>
      <c r="G2328" s="22"/>
      <c r="H2328" s="22">
        <v>476.42592000000002</v>
      </c>
      <c r="I2328" s="22"/>
      <c r="J2328" s="22">
        <v>3</v>
      </c>
      <c r="K2328" t="s">
        <v>756</v>
      </c>
      <c r="N2328" t="s">
        <v>2815</v>
      </c>
    </row>
    <row r="2329" spans="1:14">
      <c r="A2329" t="s">
        <v>2815</v>
      </c>
      <c r="B2329" t="s">
        <v>1403</v>
      </c>
      <c r="C2329" t="s">
        <v>3332</v>
      </c>
      <c r="D2329" s="1">
        <v>4664.5164603191997</v>
      </c>
      <c r="E2329">
        <v>7.5</v>
      </c>
      <c r="F2329" s="22"/>
      <c r="G2329" s="22"/>
      <c r="H2329" s="22"/>
      <c r="I2329" s="22">
        <v>183.78310728</v>
      </c>
      <c r="J2329" s="22">
        <v>3</v>
      </c>
      <c r="K2329" t="s">
        <v>756</v>
      </c>
      <c r="N2329" t="s">
        <v>2815</v>
      </c>
    </row>
    <row r="2330" spans="1:14">
      <c r="A2330" t="s">
        <v>2815</v>
      </c>
      <c r="B2330" t="s">
        <v>1403</v>
      </c>
      <c r="C2330" t="s">
        <v>542</v>
      </c>
      <c r="D2330" s="1">
        <v>87.771313464000002</v>
      </c>
      <c r="E2330">
        <v>7.5</v>
      </c>
      <c r="F2330" s="22">
        <v>14.377150656</v>
      </c>
      <c r="G2330" s="22"/>
      <c r="H2330" s="22"/>
      <c r="I2330" s="22"/>
      <c r="J2330" s="22">
        <v>3</v>
      </c>
      <c r="K2330" t="s">
        <v>756</v>
      </c>
      <c r="L2330" t="s">
        <v>40</v>
      </c>
      <c r="M2330">
        <v>0.22420617873534199</v>
      </c>
      <c r="N2330" t="s">
        <v>2815</v>
      </c>
    </row>
    <row r="2331" spans="1:14">
      <c r="A2331" t="s">
        <v>2815</v>
      </c>
      <c r="B2331" t="s">
        <v>1403</v>
      </c>
      <c r="C2331" t="s">
        <v>547</v>
      </c>
      <c r="D2331" s="1">
        <v>4341.3468417840004</v>
      </c>
      <c r="E2331">
        <v>7.5</v>
      </c>
      <c r="F2331" s="22"/>
      <c r="G2331" s="22">
        <v>183.78310728</v>
      </c>
      <c r="H2331" s="22"/>
      <c r="I2331" s="22"/>
      <c r="J2331" s="22">
        <v>3</v>
      </c>
      <c r="K2331" t="s">
        <v>756</v>
      </c>
      <c r="N2331" t="s">
        <v>2815</v>
      </c>
    </row>
    <row r="2332" spans="1:14">
      <c r="A2332" t="s">
        <v>2815</v>
      </c>
      <c r="B2332" t="s">
        <v>1403</v>
      </c>
      <c r="C2332" t="s">
        <v>549</v>
      </c>
      <c r="D2332" s="1">
        <v>4663.0428023016002</v>
      </c>
      <c r="E2332">
        <v>7.5</v>
      </c>
      <c r="F2332" s="22"/>
      <c r="G2332" s="22"/>
      <c r="H2332" s="22">
        <v>183.78310728</v>
      </c>
      <c r="I2332" s="22"/>
      <c r="J2332" s="22">
        <v>3</v>
      </c>
      <c r="K2332" t="s">
        <v>756</v>
      </c>
      <c r="N2332" t="s">
        <v>2815</v>
      </c>
    </row>
    <row r="2333" spans="1:14">
      <c r="A2333" t="s">
        <v>2815</v>
      </c>
      <c r="B2333" t="s">
        <v>1406</v>
      </c>
      <c r="C2333" t="s">
        <v>3332</v>
      </c>
      <c r="D2333" s="1">
        <v>5035.7274160631996</v>
      </c>
      <c r="E2333">
        <v>8.5</v>
      </c>
      <c r="F2333" s="22"/>
      <c r="G2333" s="22"/>
      <c r="H2333" s="22"/>
      <c r="I2333" s="22">
        <v>162.83385623999999</v>
      </c>
      <c r="J2333" s="22">
        <v>3</v>
      </c>
      <c r="K2333" t="s">
        <v>756</v>
      </c>
      <c r="N2333" t="s">
        <v>2815</v>
      </c>
    </row>
    <row r="2334" spans="1:14">
      <c r="A2334" t="s">
        <v>2815</v>
      </c>
      <c r="B2334" t="s">
        <v>1406</v>
      </c>
      <c r="C2334" t="s">
        <v>542</v>
      </c>
      <c r="D2334" s="1">
        <v>147.28072371120001</v>
      </c>
      <c r="E2334">
        <v>8.5</v>
      </c>
      <c r="F2334" s="22">
        <v>45.704973359999997</v>
      </c>
      <c r="G2334" s="22"/>
      <c r="H2334" s="22"/>
      <c r="I2334" s="22"/>
      <c r="J2334" s="22">
        <v>3</v>
      </c>
      <c r="K2334" t="s">
        <v>756</v>
      </c>
      <c r="L2334" t="s">
        <v>40</v>
      </c>
      <c r="M2334">
        <v>0.22420617873534199</v>
      </c>
      <c r="N2334" t="s">
        <v>2815</v>
      </c>
    </row>
    <row r="2335" spans="1:14">
      <c r="A2335" t="s">
        <v>2815</v>
      </c>
      <c r="B2335" t="s">
        <v>1406</v>
      </c>
      <c r="C2335" t="s">
        <v>547</v>
      </c>
      <c r="D2335" s="1">
        <v>3874.2632591592001</v>
      </c>
      <c r="E2335">
        <v>8.5</v>
      </c>
      <c r="F2335" s="22"/>
      <c r="G2335" s="22">
        <v>162.83385623999999</v>
      </c>
      <c r="H2335" s="22"/>
      <c r="I2335" s="22"/>
      <c r="J2335" s="22">
        <v>3</v>
      </c>
      <c r="K2335" t="s">
        <v>756</v>
      </c>
      <c r="N2335" t="s">
        <v>2815</v>
      </c>
    </row>
    <row r="2336" spans="1:14">
      <c r="A2336" t="s">
        <v>2815</v>
      </c>
      <c r="B2336" t="s">
        <v>1406</v>
      </c>
      <c r="C2336" t="s">
        <v>549</v>
      </c>
      <c r="D2336" s="1">
        <v>5028.7065732552001</v>
      </c>
      <c r="E2336">
        <v>8.5</v>
      </c>
      <c r="F2336" s="22"/>
      <c r="G2336" s="22"/>
      <c r="H2336" s="22">
        <v>162.83385623999999</v>
      </c>
      <c r="I2336" s="22"/>
      <c r="J2336" s="22">
        <v>3</v>
      </c>
      <c r="K2336" t="s">
        <v>756</v>
      </c>
      <c r="N2336" t="s">
        <v>2815</v>
      </c>
    </row>
    <row r="2337" spans="1:14">
      <c r="A2337" t="s">
        <v>2815</v>
      </c>
      <c r="B2337" t="s">
        <v>1409</v>
      </c>
      <c r="C2337" t="s">
        <v>3332</v>
      </c>
      <c r="D2337" s="1">
        <v>6466.4185488691201</v>
      </c>
      <c r="E2337">
        <v>9.5</v>
      </c>
      <c r="F2337" s="22"/>
      <c r="G2337" s="22"/>
      <c r="H2337" s="22"/>
      <c r="I2337" s="22">
        <v>309.84241392000001</v>
      </c>
      <c r="J2337" s="22">
        <v>3</v>
      </c>
      <c r="K2337" t="s">
        <v>756</v>
      </c>
      <c r="N2337" t="s">
        <v>2815</v>
      </c>
    </row>
    <row r="2338" spans="1:14">
      <c r="A2338" t="s">
        <v>2815</v>
      </c>
      <c r="B2338" t="s">
        <v>1409</v>
      </c>
      <c r="C2338" t="s">
        <v>542</v>
      </c>
      <c r="D2338" s="1">
        <v>81.93192268512</v>
      </c>
      <c r="E2338">
        <v>9.5</v>
      </c>
      <c r="F2338" s="22">
        <v>36.33064152</v>
      </c>
      <c r="G2338" s="22"/>
      <c r="H2338" s="22"/>
      <c r="I2338" s="22"/>
      <c r="J2338" s="22">
        <v>3</v>
      </c>
      <c r="K2338" t="s">
        <v>756</v>
      </c>
      <c r="L2338" t="s">
        <v>40</v>
      </c>
      <c r="M2338">
        <v>0.22420617873534199</v>
      </c>
      <c r="N2338" t="s">
        <v>2815</v>
      </c>
    </row>
    <row r="2339" spans="1:14">
      <c r="A2339" t="s">
        <v>2815</v>
      </c>
      <c r="B2339" t="s">
        <v>1409</v>
      </c>
      <c r="C2339" t="s">
        <v>547</v>
      </c>
      <c r="D2339" s="1">
        <v>5205.7764155731202</v>
      </c>
      <c r="E2339">
        <v>9.5</v>
      </c>
      <c r="F2339" s="22"/>
      <c r="G2339" s="22">
        <v>309.84241392000001</v>
      </c>
      <c r="H2339" s="22"/>
      <c r="I2339" s="22"/>
      <c r="J2339" s="22">
        <v>3</v>
      </c>
      <c r="K2339" t="s">
        <v>756</v>
      </c>
      <c r="N2339" t="s">
        <v>2815</v>
      </c>
    </row>
    <row r="2340" spans="1:14">
      <c r="A2340" t="s">
        <v>2815</v>
      </c>
      <c r="B2340" t="s">
        <v>1409</v>
      </c>
      <c r="C2340" t="s">
        <v>549</v>
      </c>
      <c r="D2340" s="1">
        <v>6432.1961259571199</v>
      </c>
      <c r="E2340">
        <v>9.5</v>
      </c>
      <c r="F2340" s="22"/>
      <c r="G2340" s="22"/>
      <c r="H2340" s="22">
        <v>309.84241392000001</v>
      </c>
      <c r="I2340" s="22"/>
      <c r="J2340" s="22">
        <v>3</v>
      </c>
      <c r="K2340" t="s">
        <v>756</v>
      </c>
      <c r="N2340" t="s">
        <v>2815</v>
      </c>
    </row>
    <row r="2341" spans="1:14">
      <c r="A2341" t="s">
        <v>2815</v>
      </c>
      <c r="B2341" t="s">
        <v>1412</v>
      </c>
      <c r="C2341" t="s">
        <v>3332</v>
      </c>
      <c r="D2341" s="1">
        <v>4857.9948432854399</v>
      </c>
      <c r="E2341">
        <v>10.5</v>
      </c>
      <c r="F2341" s="22"/>
      <c r="G2341" s="22"/>
      <c r="H2341" s="22"/>
      <c r="I2341" s="22">
        <v>292.23775272</v>
      </c>
      <c r="J2341" s="22">
        <v>3</v>
      </c>
      <c r="K2341" t="s">
        <v>756</v>
      </c>
      <c r="N2341" t="s">
        <v>2815</v>
      </c>
    </row>
    <row r="2342" spans="1:14">
      <c r="A2342" t="s">
        <v>2815</v>
      </c>
      <c r="B2342" t="s">
        <v>1412</v>
      </c>
      <c r="C2342" t="s">
        <v>542</v>
      </c>
      <c r="D2342" s="1">
        <v>26.28261946464</v>
      </c>
      <c r="E2342">
        <v>10.5</v>
      </c>
      <c r="F2342" s="22">
        <v>16.574452319999999</v>
      </c>
      <c r="G2342" s="22"/>
      <c r="H2342" s="22"/>
      <c r="I2342" s="22"/>
      <c r="J2342" s="22">
        <v>3</v>
      </c>
      <c r="K2342" t="s">
        <v>756</v>
      </c>
      <c r="L2342" t="s">
        <v>40</v>
      </c>
      <c r="M2342">
        <v>0.22420617873534199</v>
      </c>
      <c r="N2342" t="s">
        <v>2815</v>
      </c>
    </row>
    <row r="2343" spans="1:14">
      <c r="A2343" t="s">
        <v>2815</v>
      </c>
      <c r="B2343" t="s">
        <v>1412</v>
      </c>
      <c r="C2343" t="s">
        <v>547</v>
      </c>
      <c r="D2343" s="1">
        <v>4593.6870981686397</v>
      </c>
      <c r="E2343">
        <v>10.5</v>
      </c>
      <c r="F2343" s="22"/>
      <c r="G2343" s="22">
        <v>292.23775272</v>
      </c>
      <c r="H2343" s="22"/>
      <c r="I2343" s="22"/>
      <c r="J2343" s="22">
        <v>3</v>
      </c>
      <c r="K2343" t="s">
        <v>756</v>
      </c>
      <c r="N2343" t="s">
        <v>2815</v>
      </c>
    </row>
    <row r="2344" spans="1:14">
      <c r="A2344" t="s">
        <v>2815</v>
      </c>
      <c r="B2344" t="s">
        <v>1412</v>
      </c>
      <c r="C2344" t="s">
        <v>549</v>
      </c>
      <c r="D2344" s="1">
        <v>4856.2995375662404</v>
      </c>
      <c r="E2344">
        <v>10.5</v>
      </c>
      <c r="F2344" s="22"/>
      <c r="G2344" s="22"/>
      <c r="H2344" s="22">
        <v>292.23775272</v>
      </c>
      <c r="I2344" s="22"/>
      <c r="J2344" s="22">
        <v>3</v>
      </c>
      <c r="K2344" t="s">
        <v>756</v>
      </c>
      <c r="N2344" t="s">
        <v>2815</v>
      </c>
    </row>
    <row r="2345" spans="1:14">
      <c r="A2345" t="s">
        <v>2815</v>
      </c>
      <c r="B2345" t="s">
        <v>1415</v>
      </c>
      <c r="C2345" t="s">
        <v>3332</v>
      </c>
      <c r="D2345" s="1">
        <v>1615.85461787232</v>
      </c>
      <c r="E2345">
        <v>11.5</v>
      </c>
      <c r="F2345" s="22"/>
      <c r="G2345" s="22"/>
      <c r="H2345" s="22"/>
      <c r="I2345" s="22">
        <v>120.1259124</v>
      </c>
      <c r="J2345" s="22">
        <v>3</v>
      </c>
      <c r="K2345" t="s">
        <v>756</v>
      </c>
      <c r="N2345" t="s">
        <v>2815</v>
      </c>
    </row>
    <row r="2346" spans="1:14">
      <c r="A2346" t="s">
        <v>2815</v>
      </c>
      <c r="B2346" t="s">
        <v>1415</v>
      </c>
      <c r="C2346" t="s">
        <v>542</v>
      </c>
      <c r="D2346" s="1">
        <v>8.2950180825600004</v>
      </c>
      <c r="E2346">
        <v>11.5</v>
      </c>
      <c r="F2346" s="22">
        <v>2.3800176359999998</v>
      </c>
      <c r="G2346" s="22"/>
      <c r="H2346" s="22"/>
      <c r="I2346" s="22"/>
      <c r="J2346" s="22">
        <v>3</v>
      </c>
      <c r="K2346" t="s">
        <v>756</v>
      </c>
      <c r="L2346" t="s">
        <v>40</v>
      </c>
      <c r="M2346">
        <v>0.22420617873534199</v>
      </c>
      <c r="N2346" t="s">
        <v>2815</v>
      </c>
    </row>
    <row r="2347" spans="1:14">
      <c r="A2347" t="s">
        <v>2815</v>
      </c>
      <c r="B2347" t="s">
        <v>1415</v>
      </c>
      <c r="C2347" t="s">
        <v>547</v>
      </c>
      <c r="D2347" s="1">
        <v>1614.63735220896</v>
      </c>
      <c r="E2347">
        <v>11.5</v>
      </c>
      <c r="F2347" s="22"/>
      <c r="G2347" s="22">
        <v>120.1259124</v>
      </c>
      <c r="H2347" s="22"/>
      <c r="I2347" s="22"/>
      <c r="J2347" s="22">
        <v>3</v>
      </c>
      <c r="K2347" t="s">
        <v>756</v>
      </c>
      <c r="N2347" t="s">
        <v>2815</v>
      </c>
    </row>
    <row r="2348" spans="1:14">
      <c r="A2348" t="s">
        <v>2815</v>
      </c>
      <c r="B2348" t="s">
        <v>1415</v>
      </c>
      <c r="C2348" t="s">
        <v>549</v>
      </c>
      <c r="D2348" s="1">
        <v>1615.85461787232</v>
      </c>
      <c r="E2348">
        <v>11.5</v>
      </c>
      <c r="F2348" s="22"/>
      <c r="G2348" s="22"/>
      <c r="H2348" s="22">
        <v>120.1259124</v>
      </c>
      <c r="I2348" s="22"/>
      <c r="J2348" s="22">
        <v>3</v>
      </c>
      <c r="K2348" t="s">
        <v>756</v>
      </c>
      <c r="N2348" t="s">
        <v>2815</v>
      </c>
    </row>
    <row r="2349" spans="1:14">
      <c r="A2349" t="s">
        <v>2815</v>
      </c>
      <c r="B2349" t="s">
        <v>1417</v>
      </c>
      <c r="C2349" t="s">
        <v>3332</v>
      </c>
      <c r="D2349" s="1">
        <v>1275.68696774928</v>
      </c>
      <c r="E2349">
        <v>12.5</v>
      </c>
      <c r="F2349" s="22"/>
      <c r="G2349" s="22"/>
      <c r="H2349" s="22"/>
      <c r="I2349" s="22">
        <v>106.73357376</v>
      </c>
      <c r="J2349" s="22">
        <v>3</v>
      </c>
      <c r="K2349" t="s">
        <v>756</v>
      </c>
      <c r="N2349" t="s">
        <v>2815</v>
      </c>
    </row>
    <row r="2350" spans="1:14">
      <c r="A2350" t="s">
        <v>2815</v>
      </c>
      <c r="B2350" t="s">
        <v>1417</v>
      </c>
      <c r="C2350" t="s">
        <v>542</v>
      </c>
      <c r="D2350" s="1">
        <v>10.21077199824</v>
      </c>
      <c r="E2350">
        <v>12.5</v>
      </c>
      <c r="F2350" s="22">
        <v>1.14418146</v>
      </c>
      <c r="G2350" s="22"/>
      <c r="H2350" s="22"/>
      <c r="I2350" s="22"/>
      <c r="J2350" s="22">
        <v>3</v>
      </c>
      <c r="K2350" t="s">
        <v>756</v>
      </c>
      <c r="L2350" t="s">
        <v>40</v>
      </c>
      <c r="M2350">
        <v>0.22420617873534199</v>
      </c>
      <c r="N2350" t="s">
        <v>2815</v>
      </c>
    </row>
    <row r="2351" spans="1:14">
      <c r="A2351" t="s">
        <v>2815</v>
      </c>
      <c r="B2351" t="s">
        <v>1417</v>
      </c>
      <c r="C2351" t="s">
        <v>547</v>
      </c>
      <c r="D2351" s="1">
        <v>1272.4461181838401</v>
      </c>
      <c r="E2351">
        <v>12.5</v>
      </c>
      <c r="F2351" s="22"/>
      <c r="G2351" s="22">
        <v>106.73357376</v>
      </c>
      <c r="H2351" s="22"/>
      <c r="I2351" s="22"/>
      <c r="J2351" s="22">
        <v>3</v>
      </c>
      <c r="K2351" t="s">
        <v>756</v>
      </c>
      <c r="N2351" t="s">
        <v>2815</v>
      </c>
    </row>
    <row r="2352" spans="1:14">
      <c r="A2352" t="s">
        <v>2815</v>
      </c>
      <c r="B2352" t="s">
        <v>1417</v>
      </c>
      <c r="C2352" t="s">
        <v>549</v>
      </c>
      <c r="D2352" s="1">
        <v>1275.68696774928</v>
      </c>
      <c r="E2352">
        <v>12.5</v>
      </c>
      <c r="F2352" s="22"/>
      <c r="G2352" s="22"/>
      <c r="H2352" s="22">
        <v>106.73357376</v>
      </c>
      <c r="I2352" s="22"/>
      <c r="J2352" s="22">
        <v>3</v>
      </c>
      <c r="K2352" t="s">
        <v>756</v>
      </c>
      <c r="N2352" t="s">
        <v>2815</v>
      </c>
    </row>
    <row r="2353" spans="1:14">
      <c r="A2353" t="s">
        <v>2815</v>
      </c>
      <c r="B2353" t="s">
        <v>1418</v>
      </c>
      <c r="C2353" t="s">
        <v>3332</v>
      </c>
      <c r="D2353" s="1">
        <v>1791.7002517721</v>
      </c>
      <c r="E2353">
        <v>14.5</v>
      </c>
      <c r="F2353" s="22"/>
      <c r="G2353" s="22"/>
      <c r="H2353" s="22"/>
      <c r="I2353" s="22">
        <v>158.26847208000001</v>
      </c>
      <c r="J2353" s="22">
        <v>3</v>
      </c>
      <c r="K2353" t="s">
        <v>756</v>
      </c>
      <c r="N2353" t="s">
        <v>2815</v>
      </c>
    </row>
    <row r="2354" spans="1:14">
      <c r="A2354" t="s">
        <v>2815</v>
      </c>
      <c r="B2354" t="s">
        <v>1418</v>
      </c>
      <c r="C2354" t="s">
        <v>547</v>
      </c>
      <c r="D2354" s="1">
        <v>1686.1923369595199</v>
      </c>
      <c r="E2354">
        <v>14.5</v>
      </c>
      <c r="F2354" s="22"/>
      <c r="G2354" s="22">
        <v>158.26847208000001</v>
      </c>
      <c r="H2354" s="22"/>
      <c r="I2354" s="22"/>
      <c r="J2354" s="22">
        <v>3</v>
      </c>
      <c r="K2354" t="s">
        <v>756</v>
      </c>
      <c r="N2354" t="s">
        <v>2815</v>
      </c>
    </row>
    <row r="2355" spans="1:14">
      <c r="A2355" t="s">
        <v>2815</v>
      </c>
      <c r="B2355" t="s">
        <v>1418</v>
      </c>
      <c r="C2355" t="s">
        <v>549</v>
      </c>
      <c r="D2355" s="1">
        <v>1791.7002517721</v>
      </c>
      <c r="E2355">
        <v>14.5</v>
      </c>
      <c r="F2355" s="22"/>
      <c r="G2355" s="22"/>
      <c r="H2355" s="22">
        <v>158.26847208000001</v>
      </c>
      <c r="I2355" s="22"/>
      <c r="J2355" s="22">
        <v>3</v>
      </c>
      <c r="K2355" t="s">
        <v>756</v>
      </c>
      <c r="N2355" t="s">
        <v>2815</v>
      </c>
    </row>
    <row r="2356" spans="1:14">
      <c r="A2356" t="s">
        <v>2815</v>
      </c>
      <c r="B2356" t="s">
        <v>1419</v>
      </c>
      <c r="C2356" t="s">
        <v>3332</v>
      </c>
      <c r="D2356" s="1">
        <v>23527.693096358402</v>
      </c>
      <c r="E2356">
        <v>16</v>
      </c>
      <c r="F2356" s="22"/>
      <c r="G2356" s="22"/>
      <c r="H2356" s="22"/>
      <c r="I2356" s="22">
        <v>555.37380959999996</v>
      </c>
      <c r="J2356" s="22">
        <v>3</v>
      </c>
      <c r="K2356" t="s">
        <v>756</v>
      </c>
      <c r="N2356" t="s">
        <v>2815</v>
      </c>
    </row>
    <row r="2357" spans="1:14">
      <c r="A2357" t="s">
        <v>2815</v>
      </c>
      <c r="B2357" t="s">
        <v>1419</v>
      </c>
      <c r="C2357" t="s">
        <v>542</v>
      </c>
      <c r="D2357" s="1">
        <v>219.13052235839999</v>
      </c>
      <c r="E2357">
        <v>16</v>
      </c>
      <c r="F2357" s="22">
        <v>86.621120160000004</v>
      </c>
      <c r="G2357" s="22"/>
      <c r="H2357" s="22"/>
      <c r="I2357" s="22"/>
      <c r="J2357" s="22">
        <v>3</v>
      </c>
      <c r="K2357" t="s">
        <v>756</v>
      </c>
      <c r="L2357" t="s">
        <v>40</v>
      </c>
      <c r="M2357">
        <v>0.22420617873534199</v>
      </c>
      <c r="N2357" t="s">
        <v>2815</v>
      </c>
    </row>
    <row r="2358" spans="1:14">
      <c r="A2358" t="s">
        <v>2815</v>
      </c>
      <c r="B2358" t="s">
        <v>1419</v>
      </c>
      <c r="C2358" t="s">
        <v>547</v>
      </c>
      <c r="D2358" s="1">
        <v>17200.054259798399</v>
      </c>
      <c r="E2358">
        <v>16</v>
      </c>
      <c r="F2358" s="22"/>
      <c r="G2358" s="22">
        <v>555.37380959999996</v>
      </c>
      <c r="H2358" s="22"/>
      <c r="I2358" s="22"/>
      <c r="J2358" s="22">
        <v>3</v>
      </c>
      <c r="K2358" t="s">
        <v>756</v>
      </c>
      <c r="N2358" t="s">
        <v>2815</v>
      </c>
    </row>
    <row r="2359" spans="1:14">
      <c r="A2359" t="s">
        <v>2815</v>
      </c>
      <c r="B2359" t="s">
        <v>1419</v>
      </c>
      <c r="C2359" t="s">
        <v>549</v>
      </c>
      <c r="D2359" s="1">
        <v>23400.809954198401</v>
      </c>
      <c r="E2359">
        <v>16</v>
      </c>
      <c r="F2359" s="22"/>
      <c r="G2359" s="22"/>
      <c r="H2359" s="22">
        <v>555.37380959999996</v>
      </c>
      <c r="I2359" s="22"/>
      <c r="J2359" s="22">
        <v>3</v>
      </c>
      <c r="K2359" t="s">
        <v>756</v>
      </c>
      <c r="N2359" t="s">
        <v>2815</v>
      </c>
    </row>
    <row r="2360" spans="1:14">
      <c r="A2360" t="s">
        <v>3354</v>
      </c>
      <c r="B2360" t="s">
        <v>1235</v>
      </c>
      <c r="C2360" t="s">
        <v>3332</v>
      </c>
      <c r="D2360" s="1">
        <v>111107.345975064</v>
      </c>
      <c r="E2360">
        <v>0.5</v>
      </c>
      <c r="F2360" s="22"/>
      <c r="G2360" s="22"/>
      <c r="H2360" s="22"/>
      <c r="I2360" s="22">
        <v>3428.1166032000001</v>
      </c>
      <c r="J2360" s="22">
        <v>3</v>
      </c>
      <c r="K2360" t="s">
        <v>720</v>
      </c>
      <c r="N2360" t="s">
        <v>2787</v>
      </c>
    </row>
    <row r="2361" spans="1:14">
      <c r="A2361" t="s">
        <v>3354</v>
      </c>
      <c r="B2361" t="s">
        <v>1235</v>
      </c>
      <c r="C2361" t="s">
        <v>542</v>
      </c>
      <c r="D2361" s="1">
        <v>55650.583360800003</v>
      </c>
      <c r="E2361">
        <v>0.5</v>
      </c>
      <c r="F2361" s="22">
        <v>3428.1166032000001</v>
      </c>
      <c r="G2361" s="22"/>
      <c r="H2361" s="22"/>
      <c r="I2361" s="22"/>
      <c r="J2361" s="22">
        <v>3</v>
      </c>
      <c r="K2361" t="s">
        <v>720</v>
      </c>
      <c r="L2361" t="s">
        <v>40</v>
      </c>
      <c r="M2361">
        <v>4.0189965044748803E-2</v>
      </c>
      <c r="N2361" t="s">
        <v>2787</v>
      </c>
    </row>
    <row r="2362" spans="1:14">
      <c r="A2362" t="s">
        <v>3354</v>
      </c>
      <c r="B2362" t="s">
        <v>1235</v>
      </c>
      <c r="C2362" t="s">
        <v>547</v>
      </c>
      <c r="D2362" s="1">
        <v>109261.06044096001</v>
      </c>
      <c r="E2362">
        <v>0.5</v>
      </c>
      <c r="F2362" s="22"/>
      <c r="G2362" s="22">
        <v>3428.1166032000001</v>
      </c>
      <c r="H2362" s="22"/>
      <c r="I2362" s="22"/>
      <c r="J2362" s="22">
        <v>3</v>
      </c>
      <c r="K2362" t="s">
        <v>720</v>
      </c>
      <c r="N2362" t="s">
        <v>2787</v>
      </c>
    </row>
    <row r="2363" spans="1:14">
      <c r="A2363" t="s">
        <v>3354</v>
      </c>
      <c r="B2363" t="s">
        <v>1235</v>
      </c>
      <c r="C2363" t="s">
        <v>549</v>
      </c>
      <c r="D2363" s="1">
        <v>111096.48463593599</v>
      </c>
      <c r="E2363">
        <v>0.5</v>
      </c>
      <c r="F2363" s="22"/>
      <c r="G2363" s="22"/>
      <c r="H2363" s="22">
        <v>3428.1166032000001</v>
      </c>
      <c r="I2363" s="22"/>
      <c r="J2363" s="22">
        <v>3</v>
      </c>
      <c r="K2363" t="s">
        <v>720</v>
      </c>
      <c r="N2363" t="s">
        <v>2787</v>
      </c>
    </row>
    <row r="2364" spans="1:14">
      <c r="A2364" t="s">
        <v>3354</v>
      </c>
      <c r="B2364" t="s">
        <v>1245</v>
      </c>
      <c r="C2364" t="s">
        <v>3332</v>
      </c>
      <c r="D2364" s="1">
        <v>387519.08205600001</v>
      </c>
      <c r="E2364">
        <v>1.5</v>
      </c>
      <c r="F2364" s="22"/>
      <c r="G2364" s="22"/>
      <c r="H2364" s="22"/>
      <c r="I2364" s="22">
        <v>10463.736000000001</v>
      </c>
      <c r="J2364" s="22">
        <v>3</v>
      </c>
      <c r="K2364" t="s">
        <v>720</v>
      </c>
      <c r="N2364" t="s">
        <v>2787</v>
      </c>
    </row>
    <row r="2365" spans="1:14">
      <c r="A2365" t="s">
        <v>3354</v>
      </c>
      <c r="B2365" t="s">
        <v>1245</v>
      </c>
      <c r="C2365" t="s">
        <v>542</v>
      </c>
      <c r="D2365" s="1">
        <v>113789.89982399999</v>
      </c>
      <c r="E2365">
        <v>1.5</v>
      </c>
      <c r="F2365" s="22">
        <v>8390.9893439999996</v>
      </c>
      <c r="G2365" s="22"/>
      <c r="H2365" s="22"/>
      <c r="I2365" s="22"/>
      <c r="J2365" s="22">
        <v>3</v>
      </c>
      <c r="K2365" t="s">
        <v>720</v>
      </c>
      <c r="L2365" t="s">
        <v>40</v>
      </c>
      <c r="M2365">
        <v>4.0189965044748803E-2</v>
      </c>
      <c r="N2365" t="s">
        <v>2787</v>
      </c>
    </row>
    <row r="2366" spans="1:14">
      <c r="A2366" t="s">
        <v>3354</v>
      </c>
      <c r="B2366" t="s">
        <v>1245</v>
      </c>
      <c r="C2366" t="s">
        <v>547</v>
      </c>
      <c r="D2366" s="1">
        <v>377163.72730079998</v>
      </c>
      <c r="E2366">
        <v>1.5</v>
      </c>
      <c r="F2366" s="22"/>
      <c r="G2366" s="22">
        <v>10463.736000000001</v>
      </c>
      <c r="H2366" s="22"/>
      <c r="I2366" s="22"/>
      <c r="J2366" s="22">
        <v>3</v>
      </c>
      <c r="K2366" t="s">
        <v>720</v>
      </c>
      <c r="N2366" t="s">
        <v>2787</v>
      </c>
    </row>
    <row r="2367" spans="1:14">
      <c r="A2367" t="s">
        <v>3354</v>
      </c>
      <c r="B2367" t="s">
        <v>1245</v>
      </c>
      <c r="C2367" t="s">
        <v>549</v>
      </c>
      <c r="D2367" s="1">
        <v>387443.05568519997</v>
      </c>
      <c r="E2367">
        <v>1.5</v>
      </c>
      <c r="F2367" s="22"/>
      <c r="G2367" s="22"/>
      <c r="H2367" s="22">
        <v>10463.736000000001</v>
      </c>
      <c r="I2367" s="22"/>
      <c r="J2367" s="22">
        <v>3</v>
      </c>
      <c r="K2367" t="s">
        <v>720</v>
      </c>
      <c r="N2367" t="s">
        <v>2787</v>
      </c>
    </row>
    <row r="2368" spans="1:14">
      <c r="A2368" t="s">
        <v>3354</v>
      </c>
      <c r="B2368" t="s">
        <v>1257</v>
      </c>
      <c r="C2368" t="s">
        <v>3332</v>
      </c>
      <c r="D2368" s="1">
        <v>59049.3489335712</v>
      </c>
      <c r="E2368">
        <v>2.5</v>
      </c>
      <c r="F2368" s="22"/>
      <c r="G2368" s="22"/>
      <c r="H2368" s="22"/>
      <c r="I2368" s="22">
        <v>1601.6532096000001</v>
      </c>
      <c r="J2368" s="22">
        <v>3</v>
      </c>
      <c r="K2368" t="s">
        <v>720</v>
      </c>
      <c r="N2368" t="s">
        <v>2787</v>
      </c>
    </row>
    <row r="2369" spans="1:14">
      <c r="A2369" t="s">
        <v>3354</v>
      </c>
      <c r="B2369" t="s">
        <v>1257</v>
      </c>
      <c r="C2369" t="s">
        <v>542</v>
      </c>
      <c r="D2369" s="1">
        <v>784.45931109119999</v>
      </c>
      <c r="E2369">
        <v>2.5</v>
      </c>
      <c r="F2369" s="22">
        <v>169.74500879999999</v>
      </c>
      <c r="G2369" s="22"/>
      <c r="H2369" s="22"/>
      <c r="I2369" s="22"/>
      <c r="J2369" s="22">
        <v>3</v>
      </c>
      <c r="K2369" t="s">
        <v>720</v>
      </c>
      <c r="L2369" t="s">
        <v>40</v>
      </c>
      <c r="M2369">
        <v>4.0189965044748803E-2</v>
      </c>
      <c r="N2369" t="s">
        <v>2787</v>
      </c>
    </row>
    <row r="2370" spans="1:14">
      <c r="A2370" t="s">
        <v>3354</v>
      </c>
      <c r="B2370" t="s">
        <v>1257</v>
      </c>
      <c r="C2370" t="s">
        <v>547</v>
      </c>
      <c r="D2370" s="1">
        <v>38594.5853447712</v>
      </c>
      <c r="E2370">
        <v>2.5</v>
      </c>
      <c r="F2370" s="22"/>
      <c r="G2370" s="22">
        <v>1601.6532096000001</v>
      </c>
      <c r="H2370" s="22"/>
      <c r="I2370" s="22"/>
      <c r="J2370" s="22">
        <v>3</v>
      </c>
      <c r="K2370" t="s">
        <v>720</v>
      </c>
      <c r="N2370" t="s">
        <v>2787</v>
      </c>
    </row>
    <row r="2371" spans="1:14">
      <c r="A2371" t="s">
        <v>3354</v>
      </c>
      <c r="B2371" t="s">
        <v>1257</v>
      </c>
      <c r="C2371" t="s">
        <v>549</v>
      </c>
      <c r="D2371" s="1">
        <v>58091.926132771201</v>
      </c>
      <c r="E2371">
        <v>2.5</v>
      </c>
      <c r="F2371" s="22"/>
      <c r="G2371" s="22"/>
      <c r="H2371" s="22">
        <v>1601.6532096000001</v>
      </c>
      <c r="I2371" s="22"/>
      <c r="J2371" s="22">
        <v>3</v>
      </c>
      <c r="K2371" t="s">
        <v>720</v>
      </c>
      <c r="N2371" t="s">
        <v>2787</v>
      </c>
    </row>
    <row r="2372" spans="1:14">
      <c r="A2372" t="s">
        <v>3354</v>
      </c>
      <c r="B2372" t="s">
        <v>1269</v>
      </c>
      <c r="C2372" t="s">
        <v>3332</v>
      </c>
      <c r="D2372" s="1">
        <v>24511.200058776001</v>
      </c>
      <c r="E2372">
        <v>3.5</v>
      </c>
      <c r="F2372" s="22"/>
      <c r="G2372" s="22"/>
      <c r="H2372" s="22"/>
      <c r="I2372" s="22">
        <v>786.21241680000003</v>
      </c>
      <c r="J2372" s="22">
        <v>3</v>
      </c>
      <c r="K2372" t="s">
        <v>720</v>
      </c>
      <c r="N2372" t="s">
        <v>2787</v>
      </c>
    </row>
    <row r="2373" spans="1:14">
      <c r="A2373" t="s">
        <v>3354</v>
      </c>
      <c r="B2373" t="s">
        <v>1269</v>
      </c>
      <c r="C2373" t="s">
        <v>542</v>
      </c>
      <c r="D2373" s="1">
        <v>729.47990159999995</v>
      </c>
      <c r="E2373">
        <v>3.5</v>
      </c>
      <c r="F2373" s="22">
        <v>117.76684296000001</v>
      </c>
      <c r="G2373" s="22"/>
      <c r="H2373" s="22"/>
      <c r="I2373" s="22"/>
      <c r="J2373" s="22">
        <v>3</v>
      </c>
      <c r="K2373" t="s">
        <v>720</v>
      </c>
      <c r="L2373" t="s">
        <v>40</v>
      </c>
      <c r="M2373">
        <v>4.0189965044748803E-2</v>
      </c>
      <c r="N2373" t="s">
        <v>2787</v>
      </c>
    </row>
    <row r="2374" spans="1:14">
      <c r="A2374" t="s">
        <v>3354</v>
      </c>
      <c r="B2374" t="s">
        <v>1269</v>
      </c>
      <c r="C2374" t="s">
        <v>547</v>
      </c>
      <c r="D2374" s="1">
        <v>16166.774980536</v>
      </c>
      <c r="E2374">
        <v>3.5</v>
      </c>
      <c r="F2374" s="22"/>
      <c r="G2374" s="22">
        <v>786.21241680000003</v>
      </c>
      <c r="H2374" s="22"/>
      <c r="I2374" s="22"/>
      <c r="J2374" s="22">
        <v>3</v>
      </c>
      <c r="K2374" t="s">
        <v>720</v>
      </c>
      <c r="N2374" t="s">
        <v>2787</v>
      </c>
    </row>
    <row r="2375" spans="1:14">
      <c r="A2375" t="s">
        <v>3354</v>
      </c>
      <c r="B2375" t="s">
        <v>1269</v>
      </c>
      <c r="C2375" t="s">
        <v>549</v>
      </c>
      <c r="D2375" s="1">
        <v>24407.804367815999</v>
      </c>
      <c r="E2375">
        <v>3.5</v>
      </c>
      <c r="F2375" s="22"/>
      <c r="G2375" s="22"/>
      <c r="H2375" s="22">
        <v>786.21241680000003</v>
      </c>
      <c r="I2375" s="22"/>
      <c r="J2375" s="22">
        <v>3</v>
      </c>
      <c r="K2375" t="s">
        <v>720</v>
      </c>
      <c r="N2375" t="s">
        <v>2787</v>
      </c>
    </row>
    <row r="2376" spans="1:14">
      <c r="A2376" t="s">
        <v>3354</v>
      </c>
      <c r="B2376" t="s">
        <v>1281</v>
      </c>
      <c r="C2376" t="s">
        <v>3332</v>
      </c>
      <c r="D2376" s="1">
        <v>9823.0883789279997</v>
      </c>
      <c r="E2376">
        <v>4.5</v>
      </c>
      <c r="F2376" s="22"/>
      <c r="G2376" s="22"/>
      <c r="H2376" s="22"/>
      <c r="I2376" s="22">
        <v>364.29962232000003</v>
      </c>
      <c r="J2376" s="22">
        <v>3</v>
      </c>
      <c r="K2376" t="s">
        <v>720</v>
      </c>
      <c r="N2376" t="s">
        <v>2787</v>
      </c>
    </row>
    <row r="2377" spans="1:14">
      <c r="A2377" t="s">
        <v>3354</v>
      </c>
      <c r="B2377" t="s">
        <v>1281</v>
      </c>
      <c r="C2377" t="s">
        <v>542</v>
      </c>
      <c r="D2377" s="1">
        <v>94.705288800000005</v>
      </c>
      <c r="E2377">
        <v>4.5</v>
      </c>
      <c r="F2377" s="22">
        <v>19.528963728000001</v>
      </c>
      <c r="G2377" s="22"/>
      <c r="H2377" s="22"/>
      <c r="I2377" s="22"/>
      <c r="J2377" s="22">
        <v>3</v>
      </c>
      <c r="K2377" t="s">
        <v>720</v>
      </c>
      <c r="L2377" t="s">
        <v>40</v>
      </c>
      <c r="M2377">
        <v>4.0189965044748803E-2</v>
      </c>
      <c r="N2377" t="s">
        <v>2787</v>
      </c>
    </row>
    <row r="2378" spans="1:14">
      <c r="A2378" t="s">
        <v>3354</v>
      </c>
      <c r="B2378" t="s">
        <v>1281</v>
      </c>
      <c r="C2378" t="s">
        <v>547</v>
      </c>
      <c r="D2378" s="1">
        <v>6786.7586415360001</v>
      </c>
      <c r="E2378">
        <v>4.5</v>
      </c>
      <c r="F2378" s="22"/>
      <c r="G2378" s="22">
        <v>364.29962232000003</v>
      </c>
      <c r="H2378" s="22"/>
      <c r="I2378" s="22"/>
      <c r="J2378" s="22">
        <v>3</v>
      </c>
      <c r="K2378" t="s">
        <v>720</v>
      </c>
      <c r="N2378" t="s">
        <v>2787</v>
      </c>
    </row>
    <row r="2379" spans="1:14">
      <c r="A2379" t="s">
        <v>3354</v>
      </c>
      <c r="B2379" t="s">
        <v>1281</v>
      </c>
      <c r="C2379" t="s">
        <v>549</v>
      </c>
      <c r="D2379" s="1">
        <v>9810.1735024080008</v>
      </c>
      <c r="E2379">
        <v>4.5</v>
      </c>
      <c r="F2379" s="22"/>
      <c r="G2379" s="22"/>
      <c r="H2379" s="22">
        <v>364.29962232000003</v>
      </c>
      <c r="I2379" s="22"/>
      <c r="J2379" s="22">
        <v>3</v>
      </c>
      <c r="K2379" t="s">
        <v>720</v>
      </c>
      <c r="N2379" t="s">
        <v>2787</v>
      </c>
    </row>
    <row r="2380" spans="1:14">
      <c r="A2380" t="s">
        <v>3354</v>
      </c>
      <c r="B2380" t="s">
        <v>1294</v>
      </c>
      <c r="C2380" t="s">
        <v>3332</v>
      </c>
      <c r="D2380" s="1">
        <v>18867.219849252</v>
      </c>
      <c r="E2380">
        <v>5.5</v>
      </c>
      <c r="F2380" s="22"/>
      <c r="G2380" s="22"/>
      <c r="H2380" s="22"/>
      <c r="I2380" s="22">
        <v>848.64139439999997</v>
      </c>
      <c r="J2380" s="22">
        <v>3</v>
      </c>
      <c r="K2380" t="s">
        <v>720</v>
      </c>
      <c r="N2380" t="s">
        <v>2787</v>
      </c>
    </row>
    <row r="2381" spans="1:14">
      <c r="A2381" t="s">
        <v>3354</v>
      </c>
      <c r="B2381" t="s">
        <v>1294</v>
      </c>
      <c r="C2381" t="s">
        <v>542</v>
      </c>
      <c r="D2381" s="1">
        <v>109.71923334</v>
      </c>
      <c r="E2381">
        <v>5.5</v>
      </c>
      <c r="F2381" s="22">
        <v>11.771292288</v>
      </c>
      <c r="G2381" s="22"/>
      <c r="H2381" s="22"/>
      <c r="I2381" s="22"/>
      <c r="J2381" s="22">
        <v>3</v>
      </c>
      <c r="K2381" t="s">
        <v>720</v>
      </c>
      <c r="L2381" t="s">
        <v>40</v>
      </c>
      <c r="M2381">
        <v>4.0189965044748803E-2</v>
      </c>
      <c r="N2381" t="s">
        <v>2787</v>
      </c>
    </row>
    <row r="2382" spans="1:14">
      <c r="A2382" t="s">
        <v>3354</v>
      </c>
      <c r="B2382" t="s">
        <v>1294</v>
      </c>
      <c r="C2382" t="s">
        <v>547</v>
      </c>
      <c r="D2382" s="1">
        <v>16317.207951251999</v>
      </c>
      <c r="E2382">
        <v>5.5</v>
      </c>
      <c r="F2382" s="22"/>
      <c r="G2382" s="22">
        <v>848.64139439999997</v>
      </c>
      <c r="H2382" s="22"/>
      <c r="I2382" s="22"/>
      <c r="J2382" s="22">
        <v>3</v>
      </c>
      <c r="K2382" t="s">
        <v>720</v>
      </c>
      <c r="N2382" t="s">
        <v>2787</v>
      </c>
    </row>
    <row r="2383" spans="1:14">
      <c r="A2383" t="s">
        <v>3354</v>
      </c>
      <c r="B2383" t="s">
        <v>1294</v>
      </c>
      <c r="C2383" t="s">
        <v>549</v>
      </c>
      <c r="D2383" s="1">
        <v>18841.760309747999</v>
      </c>
      <c r="E2383">
        <v>5.5</v>
      </c>
      <c r="F2383" s="22"/>
      <c r="G2383" s="22"/>
      <c r="H2383" s="22">
        <v>848.64139439999997</v>
      </c>
      <c r="I2383" s="22"/>
      <c r="J2383" s="22">
        <v>3</v>
      </c>
      <c r="K2383" t="s">
        <v>720</v>
      </c>
      <c r="N2383" t="s">
        <v>2787</v>
      </c>
    </row>
    <row r="2384" spans="1:14">
      <c r="A2384" t="s">
        <v>3354</v>
      </c>
      <c r="B2384" t="s">
        <v>1307</v>
      </c>
      <c r="C2384" t="s">
        <v>3332</v>
      </c>
      <c r="D2384" s="1">
        <v>18989.494625186198</v>
      </c>
      <c r="E2384">
        <v>6.5</v>
      </c>
      <c r="F2384" s="22"/>
      <c r="G2384" s="22"/>
      <c r="H2384" s="22"/>
      <c r="I2384" s="22">
        <v>803.85042480000004</v>
      </c>
      <c r="J2384" s="22">
        <v>3</v>
      </c>
      <c r="K2384" t="s">
        <v>720</v>
      </c>
      <c r="N2384" t="s">
        <v>2787</v>
      </c>
    </row>
    <row r="2385" spans="1:14">
      <c r="A2385" t="s">
        <v>3354</v>
      </c>
      <c r="B2385" t="s">
        <v>1307</v>
      </c>
      <c r="C2385" t="s">
        <v>542</v>
      </c>
      <c r="D2385" s="1">
        <v>23.350889497680001</v>
      </c>
      <c r="E2385">
        <v>6.5</v>
      </c>
      <c r="F2385" s="22">
        <v>4.0855067519999997</v>
      </c>
      <c r="G2385" s="22"/>
      <c r="H2385" s="22"/>
      <c r="I2385" s="22"/>
      <c r="J2385" s="22">
        <v>3</v>
      </c>
      <c r="K2385" t="s">
        <v>720</v>
      </c>
      <c r="L2385" t="s">
        <v>40</v>
      </c>
      <c r="M2385">
        <v>4.0189965044748803E-2</v>
      </c>
      <c r="N2385" t="s">
        <v>2787</v>
      </c>
    </row>
    <row r="2386" spans="1:14">
      <c r="A2386" t="s">
        <v>3354</v>
      </c>
      <c r="B2386" t="s">
        <v>1307</v>
      </c>
      <c r="C2386" t="s">
        <v>547</v>
      </c>
      <c r="D2386" s="1">
        <v>14605.1397673462</v>
      </c>
      <c r="E2386">
        <v>6.5</v>
      </c>
      <c r="F2386" s="22"/>
      <c r="G2386" s="22">
        <v>803.85042480000004</v>
      </c>
      <c r="H2386" s="22"/>
      <c r="I2386" s="22"/>
      <c r="J2386" s="22">
        <v>3</v>
      </c>
      <c r="K2386" t="s">
        <v>720</v>
      </c>
      <c r="N2386" t="s">
        <v>2787</v>
      </c>
    </row>
    <row r="2387" spans="1:14">
      <c r="A2387" t="s">
        <v>3354</v>
      </c>
      <c r="B2387" t="s">
        <v>1307</v>
      </c>
      <c r="C2387" t="s">
        <v>549</v>
      </c>
      <c r="D2387" s="1">
        <v>18870.5835913462</v>
      </c>
      <c r="E2387">
        <v>6.5</v>
      </c>
      <c r="F2387" s="22"/>
      <c r="G2387" s="22"/>
      <c r="H2387" s="22">
        <v>803.85042480000004</v>
      </c>
      <c r="I2387" s="22"/>
      <c r="J2387" s="22">
        <v>3</v>
      </c>
      <c r="K2387" t="s">
        <v>720</v>
      </c>
      <c r="N2387" t="s">
        <v>2787</v>
      </c>
    </row>
    <row r="2388" spans="1:14">
      <c r="A2388" t="s">
        <v>3354</v>
      </c>
      <c r="B2388" t="s">
        <v>1318</v>
      </c>
      <c r="C2388" t="s">
        <v>3332</v>
      </c>
      <c r="D2388" s="1">
        <v>19292.920264687698</v>
      </c>
      <c r="E2388">
        <v>7.5</v>
      </c>
      <c r="F2388" s="22"/>
      <c r="G2388" s="22"/>
      <c r="H2388" s="22"/>
      <c r="I2388" s="22">
        <v>580.47735599999999</v>
      </c>
      <c r="J2388" s="22">
        <v>3</v>
      </c>
      <c r="K2388" t="s">
        <v>720</v>
      </c>
      <c r="N2388" t="s">
        <v>2787</v>
      </c>
    </row>
    <row r="2389" spans="1:14">
      <c r="A2389" t="s">
        <v>3354</v>
      </c>
      <c r="B2389" t="s">
        <v>1318</v>
      </c>
      <c r="C2389" t="s">
        <v>547</v>
      </c>
      <c r="D2389" s="1">
        <v>11988.8243492477</v>
      </c>
      <c r="E2389">
        <v>7.5</v>
      </c>
      <c r="F2389" s="22"/>
      <c r="G2389" s="22">
        <v>580.47735599999999</v>
      </c>
      <c r="H2389" s="22"/>
      <c r="I2389" s="22"/>
      <c r="J2389" s="22">
        <v>3</v>
      </c>
      <c r="K2389" t="s">
        <v>720</v>
      </c>
      <c r="N2389" t="s">
        <v>2787</v>
      </c>
    </row>
    <row r="2390" spans="1:14">
      <c r="A2390" t="s">
        <v>3354</v>
      </c>
      <c r="B2390" t="s">
        <v>1318</v>
      </c>
      <c r="C2390" t="s">
        <v>549</v>
      </c>
      <c r="D2390" s="1">
        <v>19204.542729007699</v>
      </c>
      <c r="E2390">
        <v>7.5</v>
      </c>
      <c r="F2390" s="22"/>
      <c r="G2390" s="22"/>
      <c r="H2390" s="22">
        <v>580.47735599999999</v>
      </c>
      <c r="I2390" s="22"/>
      <c r="J2390" s="22">
        <v>3</v>
      </c>
      <c r="K2390" t="s">
        <v>720</v>
      </c>
      <c r="N2390" t="s">
        <v>2787</v>
      </c>
    </row>
    <row r="2391" spans="1:14">
      <c r="A2391" t="s">
        <v>3354</v>
      </c>
      <c r="B2391" t="s">
        <v>1330</v>
      </c>
      <c r="C2391" t="s">
        <v>3332</v>
      </c>
      <c r="D2391" s="1">
        <v>3851.5681090871999</v>
      </c>
      <c r="E2391">
        <v>8.5</v>
      </c>
      <c r="F2391" s="22"/>
      <c r="G2391" s="22"/>
      <c r="H2391" s="22"/>
      <c r="I2391" s="22">
        <v>238.90031855999999</v>
      </c>
      <c r="J2391" s="22">
        <v>3</v>
      </c>
      <c r="K2391" t="s">
        <v>720</v>
      </c>
      <c r="N2391" t="s">
        <v>2787</v>
      </c>
    </row>
    <row r="2392" spans="1:14">
      <c r="A2392" t="s">
        <v>3354</v>
      </c>
      <c r="B2392" t="s">
        <v>1330</v>
      </c>
      <c r="C2392" t="s">
        <v>547</v>
      </c>
      <c r="D2392" s="1">
        <v>2797.2723912000001</v>
      </c>
      <c r="E2392">
        <v>8.5</v>
      </c>
      <c r="F2392" s="22"/>
      <c r="G2392" s="22">
        <v>238.90031855999999</v>
      </c>
      <c r="H2392" s="22"/>
      <c r="I2392" s="22"/>
      <c r="J2392" s="22">
        <v>3</v>
      </c>
      <c r="K2392" t="s">
        <v>720</v>
      </c>
      <c r="N2392" t="s">
        <v>2787</v>
      </c>
    </row>
    <row r="2393" spans="1:14">
      <c r="A2393" t="s">
        <v>3354</v>
      </c>
      <c r="B2393" t="s">
        <v>1330</v>
      </c>
      <c r="C2393" t="s">
        <v>549</v>
      </c>
      <c r="D2393" s="1">
        <v>3739.4263249271999</v>
      </c>
      <c r="E2393">
        <v>8.5</v>
      </c>
      <c r="F2393" s="22"/>
      <c r="G2393" s="22"/>
      <c r="H2393" s="22">
        <v>238.90031855999999</v>
      </c>
      <c r="I2393" s="22"/>
      <c r="J2393" s="22">
        <v>3</v>
      </c>
      <c r="K2393" t="s">
        <v>720</v>
      </c>
      <c r="N2393" t="s">
        <v>2787</v>
      </c>
    </row>
    <row r="2394" spans="1:14">
      <c r="A2394" t="s">
        <v>3354</v>
      </c>
      <c r="B2394" t="s">
        <v>1237</v>
      </c>
      <c r="C2394" t="s">
        <v>3332</v>
      </c>
      <c r="D2394" s="1">
        <v>23692.044937367999</v>
      </c>
      <c r="E2394">
        <v>0.5</v>
      </c>
      <c r="F2394" s="22"/>
      <c r="G2394" s="22"/>
      <c r="H2394" s="22"/>
      <c r="I2394" s="22">
        <v>969.62396160000003</v>
      </c>
      <c r="J2394" s="22">
        <v>3</v>
      </c>
      <c r="K2394" t="s">
        <v>723</v>
      </c>
      <c r="N2394" t="s">
        <v>2793</v>
      </c>
    </row>
    <row r="2395" spans="1:14">
      <c r="A2395" t="s">
        <v>3354</v>
      </c>
      <c r="B2395" t="s">
        <v>1237</v>
      </c>
      <c r="C2395" t="s">
        <v>542</v>
      </c>
      <c r="D2395" s="1">
        <v>14643.180122399999</v>
      </c>
      <c r="E2395">
        <v>0.5</v>
      </c>
      <c r="F2395" s="22">
        <v>969.62396160000003</v>
      </c>
      <c r="G2395" s="22"/>
      <c r="H2395" s="22"/>
      <c r="I2395" s="22"/>
      <c r="J2395" s="22">
        <v>3</v>
      </c>
      <c r="K2395" t="s">
        <v>723</v>
      </c>
      <c r="L2395" t="s">
        <v>40</v>
      </c>
      <c r="M2395">
        <v>0.84102479711141898</v>
      </c>
      <c r="N2395" t="s">
        <v>2793</v>
      </c>
    </row>
    <row r="2396" spans="1:14">
      <c r="A2396" t="s">
        <v>3354</v>
      </c>
      <c r="B2396" t="s">
        <v>1237</v>
      </c>
      <c r="C2396" t="s">
        <v>547</v>
      </c>
      <c r="D2396" s="1">
        <v>22426.150027439999</v>
      </c>
      <c r="E2396">
        <v>0.5</v>
      </c>
      <c r="F2396" s="22"/>
      <c r="G2396" s="22">
        <v>969.62396160000003</v>
      </c>
      <c r="H2396" s="22"/>
      <c r="I2396" s="22"/>
      <c r="J2396" s="22">
        <v>3</v>
      </c>
      <c r="K2396" t="s">
        <v>723</v>
      </c>
      <c r="N2396" t="s">
        <v>2793</v>
      </c>
    </row>
    <row r="2397" spans="1:14">
      <c r="A2397" t="s">
        <v>3354</v>
      </c>
      <c r="B2397" t="s">
        <v>1237</v>
      </c>
      <c r="C2397" t="s">
        <v>549</v>
      </c>
      <c r="D2397" s="1">
        <v>23662.524454703998</v>
      </c>
      <c r="E2397">
        <v>0.5</v>
      </c>
      <c r="F2397" s="22"/>
      <c r="G2397" s="22"/>
      <c r="H2397" s="22">
        <v>969.62396160000003</v>
      </c>
      <c r="I2397" s="22"/>
      <c r="J2397" s="22">
        <v>3</v>
      </c>
      <c r="K2397" t="s">
        <v>723</v>
      </c>
      <c r="N2397" t="s">
        <v>2793</v>
      </c>
    </row>
    <row r="2398" spans="1:14">
      <c r="A2398" t="s">
        <v>3354</v>
      </c>
      <c r="B2398" t="s">
        <v>1247</v>
      </c>
      <c r="C2398" t="s">
        <v>3332</v>
      </c>
      <c r="D2398" s="1">
        <v>25866.46556832</v>
      </c>
      <c r="E2398">
        <v>1.5</v>
      </c>
      <c r="F2398" s="22"/>
      <c r="G2398" s="22"/>
      <c r="H2398" s="22"/>
      <c r="I2398" s="22">
        <v>787.37898959999995</v>
      </c>
      <c r="J2398" s="22">
        <v>3</v>
      </c>
      <c r="K2398" t="s">
        <v>723</v>
      </c>
      <c r="N2398" t="s">
        <v>2793</v>
      </c>
    </row>
    <row r="2399" spans="1:14">
      <c r="A2399" t="s">
        <v>3354</v>
      </c>
      <c r="B2399" t="s">
        <v>1247</v>
      </c>
      <c r="C2399" t="s">
        <v>542</v>
      </c>
      <c r="D2399" s="1">
        <v>7227.9723302399998</v>
      </c>
      <c r="E2399">
        <v>1.5</v>
      </c>
      <c r="F2399" s="22">
        <v>762.30521039999996</v>
      </c>
      <c r="G2399" s="22"/>
      <c r="H2399" s="22"/>
      <c r="I2399" s="22"/>
      <c r="J2399" s="22">
        <v>3</v>
      </c>
      <c r="K2399" t="s">
        <v>723</v>
      </c>
      <c r="L2399" t="s">
        <v>40</v>
      </c>
      <c r="M2399">
        <v>0.84102479711141898</v>
      </c>
      <c r="N2399" t="s">
        <v>2793</v>
      </c>
    </row>
    <row r="2400" spans="1:14">
      <c r="A2400" t="s">
        <v>3354</v>
      </c>
      <c r="B2400" t="s">
        <v>1247</v>
      </c>
      <c r="C2400" t="s">
        <v>547</v>
      </c>
      <c r="D2400" s="1">
        <v>22263.264587279999</v>
      </c>
      <c r="E2400">
        <v>1.5</v>
      </c>
      <c r="F2400" s="22"/>
      <c r="G2400" s="22">
        <v>787.37898959999995</v>
      </c>
      <c r="H2400" s="22"/>
      <c r="I2400" s="22"/>
      <c r="J2400" s="22">
        <v>3</v>
      </c>
      <c r="K2400" t="s">
        <v>723</v>
      </c>
      <c r="N2400" t="s">
        <v>2793</v>
      </c>
    </row>
    <row r="2401" spans="1:14">
      <c r="A2401" t="s">
        <v>3354</v>
      </c>
      <c r="B2401" t="s">
        <v>1247</v>
      </c>
      <c r="C2401" t="s">
        <v>549</v>
      </c>
      <c r="D2401" s="1">
        <v>25751.789804159998</v>
      </c>
      <c r="E2401">
        <v>1.5</v>
      </c>
      <c r="F2401" s="22"/>
      <c r="G2401" s="22"/>
      <c r="H2401" s="22">
        <v>787.37898959999995</v>
      </c>
      <c r="I2401" s="22"/>
      <c r="J2401" s="22">
        <v>3</v>
      </c>
      <c r="K2401" t="s">
        <v>723</v>
      </c>
      <c r="N2401" t="s">
        <v>2793</v>
      </c>
    </row>
    <row r="2402" spans="1:14">
      <c r="A2402" t="s">
        <v>3354</v>
      </c>
      <c r="B2402" t="s">
        <v>1259</v>
      </c>
      <c r="C2402" t="s">
        <v>3332</v>
      </c>
      <c r="D2402" s="1">
        <v>64015.847476080002</v>
      </c>
      <c r="E2402">
        <v>2.5</v>
      </c>
      <c r="F2402" s="22"/>
      <c r="G2402" s="22"/>
      <c r="H2402" s="22"/>
      <c r="I2402" s="22">
        <v>1341.391044</v>
      </c>
      <c r="J2402" s="22">
        <v>3</v>
      </c>
      <c r="K2402" t="s">
        <v>723</v>
      </c>
      <c r="N2402" t="s">
        <v>2793</v>
      </c>
    </row>
    <row r="2403" spans="1:14">
      <c r="A2403" t="s">
        <v>3354</v>
      </c>
      <c r="B2403" t="s">
        <v>1259</v>
      </c>
      <c r="C2403" t="s">
        <v>542</v>
      </c>
      <c r="D2403" s="1">
        <v>17857.055404800001</v>
      </c>
      <c r="E2403">
        <v>2.5</v>
      </c>
      <c r="F2403" s="22">
        <v>1341.391044</v>
      </c>
      <c r="G2403" s="22"/>
      <c r="H2403" s="22"/>
      <c r="I2403" s="22"/>
      <c r="J2403" s="22">
        <v>3</v>
      </c>
      <c r="K2403" t="s">
        <v>723</v>
      </c>
      <c r="L2403" t="s">
        <v>40</v>
      </c>
      <c r="M2403">
        <v>0.84102479711141898</v>
      </c>
      <c r="N2403" t="s">
        <v>2793</v>
      </c>
    </row>
    <row r="2404" spans="1:14">
      <c r="A2404" t="s">
        <v>3354</v>
      </c>
      <c r="B2404" t="s">
        <v>1259</v>
      </c>
      <c r="C2404" t="s">
        <v>547</v>
      </c>
      <c r="D2404" s="1">
        <v>55371.510208799999</v>
      </c>
      <c r="E2404">
        <v>2.5</v>
      </c>
      <c r="F2404" s="22"/>
      <c r="G2404" s="22">
        <v>1341.391044</v>
      </c>
      <c r="H2404" s="22"/>
      <c r="I2404" s="22"/>
      <c r="J2404" s="22">
        <v>3</v>
      </c>
      <c r="K2404" t="s">
        <v>723</v>
      </c>
      <c r="N2404" t="s">
        <v>2793</v>
      </c>
    </row>
    <row r="2405" spans="1:14">
      <c r="A2405" t="s">
        <v>3354</v>
      </c>
      <c r="B2405" t="s">
        <v>1259</v>
      </c>
      <c r="C2405" t="s">
        <v>549</v>
      </c>
      <c r="D2405" s="1">
        <v>63834.37667736</v>
      </c>
      <c r="E2405">
        <v>2.5</v>
      </c>
      <c r="F2405" s="22"/>
      <c r="G2405" s="22"/>
      <c r="H2405" s="22">
        <v>1341.391044</v>
      </c>
      <c r="I2405" s="22"/>
      <c r="J2405" s="22">
        <v>3</v>
      </c>
      <c r="K2405" t="s">
        <v>723</v>
      </c>
      <c r="N2405" t="s">
        <v>2793</v>
      </c>
    </row>
    <row r="2406" spans="1:14">
      <c r="A2406" t="s">
        <v>3354</v>
      </c>
      <c r="B2406" t="s">
        <v>1271</v>
      </c>
      <c r="C2406" t="s">
        <v>3332</v>
      </c>
      <c r="D2406" s="1">
        <v>11424.754821962901</v>
      </c>
      <c r="E2406">
        <v>3.5</v>
      </c>
      <c r="F2406" s="22"/>
      <c r="G2406" s="22"/>
      <c r="H2406" s="22"/>
      <c r="I2406" s="22">
        <v>519.39732240000001</v>
      </c>
      <c r="J2406" s="22">
        <v>3</v>
      </c>
      <c r="K2406" t="s">
        <v>723</v>
      </c>
      <c r="N2406" t="s">
        <v>2793</v>
      </c>
    </row>
    <row r="2407" spans="1:14">
      <c r="A2407" t="s">
        <v>3354</v>
      </c>
      <c r="B2407" t="s">
        <v>1271</v>
      </c>
      <c r="C2407" t="s">
        <v>542</v>
      </c>
      <c r="D2407" s="1">
        <v>2858.1985463044798</v>
      </c>
      <c r="E2407">
        <v>3.5</v>
      </c>
      <c r="F2407" s="22">
        <v>363.92466863999999</v>
      </c>
      <c r="G2407" s="22"/>
      <c r="H2407" s="22"/>
      <c r="I2407" s="22"/>
      <c r="J2407" s="22">
        <v>3</v>
      </c>
      <c r="K2407" t="s">
        <v>723</v>
      </c>
      <c r="L2407" t="s">
        <v>40</v>
      </c>
      <c r="M2407">
        <v>0.84102479711141898</v>
      </c>
      <c r="N2407" t="s">
        <v>2793</v>
      </c>
    </row>
    <row r="2408" spans="1:14">
      <c r="A2408" t="s">
        <v>3354</v>
      </c>
      <c r="B2408" t="s">
        <v>1271</v>
      </c>
      <c r="C2408" t="s">
        <v>547</v>
      </c>
      <c r="D2408" s="1">
        <v>11351.158779888499</v>
      </c>
      <c r="E2408">
        <v>3.5</v>
      </c>
      <c r="F2408" s="22"/>
      <c r="G2408" s="22">
        <v>519.39732240000001</v>
      </c>
      <c r="H2408" s="22"/>
      <c r="I2408" s="22"/>
      <c r="J2408" s="22">
        <v>3</v>
      </c>
      <c r="K2408" t="s">
        <v>723</v>
      </c>
      <c r="N2408" t="s">
        <v>2793</v>
      </c>
    </row>
    <row r="2409" spans="1:14">
      <c r="A2409" t="s">
        <v>3354</v>
      </c>
      <c r="B2409" t="s">
        <v>1271</v>
      </c>
      <c r="C2409" t="s">
        <v>549</v>
      </c>
      <c r="D2409" s="1">
        <v>11423.8622404133</v>
      </c>
      <c r="E2409">
        <v>3.5</v>
      </c>
      <c r="F2409" s="22"/>
      <c r="G2409" s="22"/>
      <c r="H2409" s="22">
        <v>519.39732240000001</v>
      </c>
      <c r="I2409" s="22"/>
      <c r="J2409" s="22">
        <v>3</v>
      </c>
      <c r="K2409" t="s">
        <v>723</v>
      </c>
      <c r="N2409" t="s">
        <v>2793</v>
      </c>
    </row>
    <row r="2410" spans="1:14">
      <c r="A2410" t="s">
        <v>3354</v>
      </c>
      <c r="B2410" t="s">
        <v>1283</v>
      </c>
      <c r="C2410" t="s">
        <v>3332</v>
      </c>
      <c r="D2410" s="1">
        <v>6495.3732366940303</v>
      </c>
      <c r="E2410">
        <v>4.5</v>
      </c>
      <c r="F2410" s="22"/>
      <c r="G2410" s="22"/>
      <c r="H2410" s="22"/>
      <c r="I2410" s="22">
        <v>278.52490799999998</v>
      </c>
      <c r="J2410" s="22">
        <v>3</v>
      </c>
      <c r="K2410" t="s">
        <v>723</v>
      </c>
      <c r="N2410" t="s">
        <v>2793</v>
      </c>
    </row>
    <row r="2411" spans="1:14">
      <c r="A2411" t="s">
        <v>3354</v>
      </c>
      <c r="B2411" t="s">
        <v>1283</v>
      </c>
      <c r="C2411" t="s">
        <v>542</v>
      </c>
      <c r="D2411" s="1">
        <v>224.01398666203201</v>
      </c>
      <c r="E2411">
        <v>4.5</v>
      </c>
      <c r="F2411" s="22">
        <v>49.47538488</v>
      </c>
      <c r="G2411" s="22"/>
      <c r="H2411" s="22"/>
      <c r="I2411" s="22"/>
      <c r="J2411" s="22">
        <v>3</v>
      </c>
      <c r="K2411" t="s">
        <v>723</v>
      </c>
      <c r="L2411" t="s">
        <v>40</v>
      </c>
      <c r="M2411">
        <v>0.84102479711141898</v>
      </c>
      <c r="N2411" t="s">
        <v>2793</v>
      </c>
    </row>
    <row r="2412" spans="1:14">
      <c r="A2412" t="s">
        <v>3354</v>
      </c>
      <c r="B2412" t="s">
        <v>1283</v>
      </c>
      <c r="C2412" t="s">
        <v>547</v>
      </c>
      <c r="D2412" s="1">
        <v>5941.1622168220301</v>
      </c>
      <c r="E2412">
        <v>4.5</v>
      </c>
      <c r="F2412" s="22"/>
      <c r="G2412" s="22">
        <v>278.52490799999998</v>
      </c>
      <c r="H2412" s="22"/>
      <c r="I2412" s="22"/>
      <c r="J2412" s="22">
        <v>3</v>
      </c>
      <c r="K2412" t="s">
        <v>723</v>
      </c>
      <c r="N2412" t="s">
        <v>2793</v>
      </c>
    </row>
    <row r="2413" spans="1:14">
      <c r="A2413" t="s">
        <v>3354</v>
      </c>
      <c r="B2413" t="s">
        <v>1283</v>
      </c>
      <c r="C2413" t="s">
        <v>549</v>
      </c>
      <c r="D2413" s="1">
        <v>6491.4404884300302</v>
      </c>
      <c r="E2413">
        <v>4.5</v>
      </c>
      <c r="F2413" s="22"/>
      <c r="G2413" s="22"/>
      <c r="H2413" s="22">
        <v>278.52490799999998</v>
      </c>
      <c r="I2413" s="22"/>
      <c r="J2413" s="22">
        <v>3</v>
      </c>
      <c r="K2413" t="s">
        <v>723</v>
      </c>
      <c r="N2413" t="s">
        <v>2793</v>
      </c>
    </row>
    <row r="2414" spans="1:14">
      <c r="A2414" t="s">
        <v>3354</v>
      </c>
      <c r="B2414" t="s">
        <v>1296</v>
      </c>
      <c r="C2414" t="s">
        <v>3332</v>
      </c>
      <c r="D2414" s="1">
        <v>4377.3196337214704</v>
      </c>
      <c r="E2414">
        <v>5.5</v>
      </c>
      <c r="F2414" s="22"/>
      <c r="G2414" s="22"/>
      <c r="H2414" s="22"/>
      <c r="I2414" s="22">
        <v>222.48642072000001</v>
      </c>
      <c r="J2414" s="22">
        <v>3</v>
      </c>
      <c r="K2414" t="s">
        <v>723</v>
      </c>
      <c r="N2414" t="s">
        <v>2793</v>
      </c>
    </row>
    <row r="2415" spans="1:14">
      <c r="A2415" t="s">
        <v>3354</v>
      </c>
      <c r="B2415" t="s">
        <v>1296</v>
      </c>
      <c r="C2415" t="s">
        <v>542</v>
      </c>
      <c r="D2415" s="1">
        <v>1323.8037838007999</v>
      </c>
      <c r="E2415">
        <v>5.5</v>
      </c>
      <c r="F2415" s="22">
        <v>222.48642072000001</v>
      </c>
      <c r="G2415" s="22"/>
      <c r="H2415" s="22"/>
      <c r="I2415" s="22"/>
      <c r="J2415" s="22">
        <v>3</v>
      </c>
      <c r="K2415" t="s">
        <v>723</v>
      </c>
      <c r="L2415" t="s">
        <v>40</v>
      </c>
      <c r="M2415">
        <v>0.84102479711141898</v>
      </c>
      <c r="N2415" t="s">
        <v>2793</v>
      </c>
    </row>
    <row r="2416" spans="1:14">
      <c r="A2416" t="s">
        <v>3354</v>
      </c>
      <c r="B2416" t="s">
        <v>1296</v>
      </c>
      <c r="C2416" t="s">
        <v>547</v>
      </c>
      <c r="D2416" s="1">
        <v>4333.1080950887999</v>
      </c>
      <c r="E2416">
        <v>5.5</v>
      </c>
      <c r="F2416" s="22"/>
      <c r="G2416" s="22">
        <v>222.48642072000001</v>
      </c>
      <c r="H2416" s="22"/>
      <c r="I2416" s="22"/>
      <c r="J2416" s="22">
        <v>3</v>
      </c>
      <c r="K2416" t="s">
        <v>723</v>
      </c>
      <c r="N2416" t="s">
        <v>2793</v>
      </c>
    </row>
    <row r="2417" spans="1:14">
      <c r="A2417" t="s">
        <v>3354</v>
      </c>
      <c r="B2417" t="s">
        <v>1296</v>
      </c>
      <c r="C2417" t="s">
        <v>549</v>
      </c>
      <c r="D2417" s="1">
        <v>4377.3148413379204</v>
      </c>
      <c r="E2417">
        <v>5.5</v>
      </c>
      <c r="F2417" s="22"/>
      <c r="G2417" s="22"/>
      <c r="H2417" s="22">
        <v>222.48642072000001</v>
      </c>
      <c r="I2417" s="22"/>
      <c r="J2417" s="22">
        <v>3</v>
      </c>
      <c r="K2417" t="s">
        <v>723</v>
      </c>
      <c r="N2417" t="s">
        <v>2793</v>
      </c>
    </row>
    <row r="2418" spans="1:14">
      <c r="A2418" t="s">
        <v>3354</v>
      </c>
      <c r="B2418" t="s">
        <v>1309</v>
      </c>
      <c r="C2418" t="s">
        <v>3332</v>
      </c>
      <c r="D2418" s="1">
        <v>7939.054834308</v>
      </c>
      <c r="E2418">
        <v>6.5</v>
      </c>
      <c r="F2418" s="22"/>
      <c r="G2418" s="22"/>
      <c r="H2418" s="22"/>
      <c r="I2418" s="22">
        <v>334.20283535999999</v>
      </c>
      <c r="J2418" s="22">
        <v>3</v>
      </c>
      <c r="K2418" t="s">
        <v>723</v>
      </c>
      <c r="N2418" t="s">
        <v>2793</v>
      </c>
    </row>
    <row r="2419" spans="1:14">
      <c r="A2419" t="s">
        <v>3354</v>
      </c>
      <c r="B2419" t="s">
        <v>1309</v>
      </c>
      <c r="C2419" t="s">
        <v>542</v>
      </c>
      <c r="D2419" s="1">
        <v>1466.7330236687999</v>
      </c>
      <c r="E2419">
        <v>6.5</v>
      </c>
      <c r="F2419" s="22">
        <v>273.04608528</v>
      </c>
      <c r="G2419" s="22"/>
      <c r="H2419" s="22"/>
      <c r="I2419" s="22"/>
      <c r="J2419" s="22">
        <v>3</v>
      </c>
      <c r="K2419" t="s">
        <v>723</v>
      </c>
      <c r="L2419" t="s">
        <v>40</v>
      </c>
      <c r="M2419">
        <v>0.84102479711141898</v>
      </c>
      <c r="N2419" t="s">
        <v>2793</v>
      </c>
    </row>
    <row r="2420" spans="1:14">
      <c r="A2420" t="s">
        <v>3354</v>
      </c>
      <c r="B2420" t="s">
        <v>1309</v>
      </c>
      <c r="C2420" t="s">
        <v>547</v>
      </c>
      <c r="D2420" s="1">
        <v>7360.8585241487999</v>
      </c>
      <c r="E2420">
        <v>6.5</v>
      </c>
      <c r="F2420" s="22"/>
      <c r="G2420" s="22">
        <v>334.20283535999999</v>
      </c>
      <c r="H2420" s="22"/>
      <c r="I2420" s="22"/>
      <c r="J2420" s="22">
        <v>3</v>
      </c>
      <c r="K2420" t="s">
        <v>723</v>
      </c>
      <c r="N2420" t="s">
        <v>2793</v>
      </c>
    </row>
    <row r="2421" spans="1:14">
      <c r="A2421" t="s">
        <v>3354</v>
      </c>
      <c r="B2421" t="s">
        <v>1309</v>
      </c>
      <c r="C2421" t="s">
        <v>549</v>
      </c>
      <c r="D2421" s="1">
        <v>7936.1614327008001</v>
      </c>
      <c r="E2421">
        <v>6.5</v>
      </c>
      <c r="F2421" s="22"/>
      <c r="G2421" s="22"/>
      <c r="H2421" s="22">
        <v>334.20283535999999</v>
      </c>
      <c r="I2421" s="22"/>
      <c r="J2421" s="22">
        <v>3</v>
      </c>
      <c r="K2421" t="s">
        <v>723</v>
      </c>
      <c r="N2421" t="s">
        <v>2793</v>
      </c>
    </row>
    <row r="2422" spans="1:14">
      <c r="A2422" t="s">
        <v>3354</v>
      </c>
      <c r="B2422" t="s">
        <v>1320</v>
      </c>
      <c r="C2422" t="s">
        <v>3332</v>
      </c>
      <c r="D2422" s="1">
        <v>4045.6513827712802</v>
      </c>
      <c r="E2422">
        <v>7.5</v>
      </c>
      <c r="F2422" s="22"/>
      <c r="G2422" s="22"/>
      <c r="H2422" s="22"/>
      <c r="I2422" s="22">
        <v>160.72452984</v>
      </c>
      <c r="J2422" s="22">
        <v>3</v>
      </c>
      <c r="K2422" t="s">
        <v>723</v>
      </c>
      <c r="N2422" t="s">
        <v>2793</v>
      </c>
    </row>
    <row r="2423" spans="1:14">
      <c r="A2423" t="s">
        <v>3354</v>
      </c>
      <c r="B2423" t="s">
        <v>1320</v>
      </c>
      <c r="C2423" t="s">
        <v>542</v>
      </c>
      <c r="D2423" s="1">
        <v>0.95847671040000004</v>
      </c>
      <c r="E2423">
        <v>7.5</v>
      </c>
      <c r="F2423" s="22">
        <v>0.95847671040000004</v>
      </c>
      <c r="G2423" s="22"/>
      <c r="H2423" s="22"/>
      <c r="I2423" s="22"/>
      <c r="J2423" s="22">
        <v>3</v>
      </c>
      <c r="K2423" t="s">
        <v>723</v>
      </c>
      <c r="L2423" t="s">
        <v>40</v>
      </c>
      <c r="M2423">
        <v>0.84102479711141898</v>
      </c>
      <c r="N2423" t="s">
        <v>2793</v>
      </c>
    </row>
    <row r="2424" spans="1:14">
      <c r="A2424" t="s">
        <v>3354</v>
      </c>
      <c r="B2424" t="s">
        <v>1320</v>
      </c>
      <c r="C2424" t="s">
        <v>547</v>
      </c>
      <c r="D2424" s="1">
        <v>2322.5857713712799</v>
      </c>
      <c r="E2424">
        <v>7.5</v>
      </c>
      <c r="F2424" s="22"/>
      <c r="G2424" s="22">
        <v>160.72452984</v>
      </c>
      <c r="H2424" s="22"/>
      <c r="I2424" s="22"/>
      <c r="J2424" s="22">
        <v>3</v>
      </c>
      <c r="K2424" t="s">
        <v>723</v>
      </c>
      <c r="N2424" t="s">
        <v>2793</v>
      </c>
    </row>
    <row r="2425" spans="1:14">
      <c r="A2425" t="s">
        <v>3354</v>
      </c>
      <c r="B2425" t="s">
        <v>1320</v>
      </c>
      <c r="C2425" t="s">
        <v>549</v>
      </c>
      <c r="D2425" s="1">
        <v>4027.4403260272802</v>
      </c>
      <c r="E2425">
        <v>7.5</v>
      </c>
      <c r="F2425" s="22"/>
      <c r="G2425" s="22"/>
      <c r="H2425" s="22">
        <v>160.72452984</v>
      </c>
      <c r="I2425" s="22"/>
      <c r="J2425" s="22">
        <v>3</v>
      </c>
      <c r="K2425" t="s">
        <v>723</v>
      </c>
      <c r="N2425" t="s">
        <v>2793</v>
      </c>
    </row>
    <row r="2426" spans="1:14">
      <c r="A2426" t="s">
        <v>3354</v>
      </c>
      <c r="B2426" t="s">
        <v>1331</v>
      </c>
      <c r="C2426" t="s">
        <v>3332</v>
      </c>
      <c r="D2426" s="1">
        <v>4964.4818777097598</v>
      </c>
      <c r="E2426">
        <v>8.5</v>
      </c>
      <c r="F2426" s="22"/>
      <c r="G2426" s="22"/>
      <c r="H2426" s="22"/>
      <c r="I2426" s="22">
        <v>202.20146808000001</v>
      </c>
      <c r="J2426" s="22">
        <v>3</v>
      </c>
      <c r="K2426" t="s">
        <v>723</v>
      </c>
      <c r="N2426" t="s">
        <v>2793</v>
      </c>
    </row>
    <row r="2427" spans="1:14">
      <c r="A2427" t="s">
        <v>3354</v>
      </c>
      <c r="B2427" t="s">
        <v>1331</v>
      </c>
      <c r="C2427" t="s">
        <v>547</v>
      </c>
      <c r="D2427" s="1">
        <v>3911.6969880297602</v>
      </c>
      <c r="E2427">
        <v>8.5</v>
      </c>
      <c r="F2427" s="22"/>
      <c r="G2427" s="22">
        <v>202.20146808000001</v>
      </c>
      <c r="H2427" s="22"/>
      <c r="I2427" s="22"/>
      <c r="J2427" s="22">
        <v>3</v>
      </c>
      <c r="K2427" t="s">
        <v>723</v>
      </c>
      <c r="N2427" t="s">
        <v>2793</v>
      </c>
    </row>
    <row r="2428" spans="1:14">
      <c r="A2428" t="s">
        <v>3354</v>
      </c>
      <c r="B2428" t="s">
        <v>1331</v>
      </c>
      <c r="C2428" t="s">
        <v>549</v>
      </c>
      <c r="D2428" s="1">
        <v>4958.5752626457597</v>
      </c>
      <c r="E2428">
        <v>8.5</v>
      </c>
      <c r="F2428" s="22"/>
      <c r="G2428" s="22"/>
      <c r="H2428" s="22">
        <v>202.20146808000001</v>
      </c>
      <c r="I2428" s="22"/>
      <c r="J2428" s="22">
        <v>3</v>
      </c>
      <c r="K2428" t="s">
        <v>723</v>
      </c>
      <c r="N2428" t="s">
        <v>2793</v>
      </c>
    </row>
    <row r="2429" spans="1:14">
      <c r="A2429" t="s">
        <v>3354</v>
      </c>
      <c r="B2429" t="s">
        <v>1341</v>
      </c>
      <c r="C2429" t="s">
        <v>3332</v>
      </c>
      <c r="D2429" s="1">
        <v>1405.8757436784001</v>
      </c>
      <c r="E2429">
        <v>9.5</v>
      </c>
      <c r="F2429" s="22"/>
      <c r="G2429" s="22"/>
      <c r="H2429" s="22"/>
      <c r="I2429" s="22">
        <v>76.79794416</v>
      </c>
      <c r="J2429" s="22">
        <v>3</v>
      </c>
      <c r="K2429" t="s">
        <v>723</v>
      </c>
      <c r="N2429" t="s">
        <v>2793</v>
      </c>
    </row>
    <row r="2430" spans="1:14">
      <c r="A2430" t="s">
        <v>3354</v>
      </c>
      <c r="B2430" t="s">
        <v>1341</v>
      </c>
      <c r="C2430" t="s">
        <v>547</v>
      </c>
      <c r="D2430" s="1">
        <v>1164.18984144</v>
      </c>
      <c r="E2430">
        <v>9.5</v>
      </c>
      <c r="F2430" s="22"/>
      <c r="G2430" s="22">
        <v>76.79794416</v>
      </c>
      <c r="H2430" s="22"/>
      <c r="I2430" s="22"/>
      <c r="J2430" s="22">
        <v>3</v>
      </c>
      <c r="K2430" t="s">
        <v>723</v>
      </c>
      <c r="N2430" t="s">
        <v>2793</v>
      </c>
    </row>
    <row r="2431" spans="1:14">
      <c r="A2431" t="s">
        <v>3354</v>
      </c>
      <c r="B2431" t="s">
        <v>1341</v>
      </c>
      <c r="C2431" t="s">
        <v>549</v>
      </c>
      <c r="D2431" s="1">
        <v>1405.8757436784001</v>
      </c>
      <c r="E2431">
        <v>9.5</v>
      </c>
      <c r="F2431" s="22"/>
      <c r="G2431" s="22"/>
      <c r="H2431" s="22">
        <v>76.79794416</v>
      </c>
      <c r="I2431" s="22"/>
      <c r="J2431" s="22">
        <v>3</v>
      </c>
      <c r="K2431" t="s">
        <v>723</v>
      </c>
      <c r="N2431" t="s">
        <v>2793</v>
      </c>
    </row>
    <row r="2432" spans="1:14">
      <c r="A2432" t="s">
        <v>3354</v>
      </c>
      <c r="B2432" t="s">
        <v>1350</v>
      </c>
      <c r="C2432" t="s">
        <v>3332</v>
      </c>
      <c r="D2432" s="1">
        <v>2289.2140064496002</v>
      </c>
      <c r="E2432">
        <v>10.5</v>
      </c>
      <c r="F2432" s="22"/>
      <c r="G2432" s="22"/>
      <c r="H2432" s="22"/>
      <c r="I2432" s="22">
        <v>124.42226135999999</v>
      </c>
      <c r="J2432" s="22">
        <v>3</v>
      </c>
      <c r="K2432" t="s">
        <v>723</v>
      </c>
      <c r="N2432" t="s">
        <v>2793</v>
      </c>
    </row>
    <row r="2433" spans="1:14">
      <c r="A2433" t="s">
        <v>3354</v>
      </c>
      <c r="B2433" t="s">
        <v>1350</v>
      </c>
      <c r="C2433" t="s">
        <v>547</v>
      </c>
      <c r="D2433" s="1">
        <v>1915.575809856</v>
      </c>
      <c r="E2433">
        <v>10.5</v>
      </c>
      <c r="F2433" s="22"/>
      <c r="G2433" s="22">
        <v>124.42226135999999</v>
      </c>
      <c r="H2433" s="22"/>
      <c r="I2433" s="22"/>
      <c r="J2433" s="22">
        <v>3</v>
      </c>
      <c r="K2433" t="s">
        <v>723</v>
      </c>
      <c r="N2433" t="s">
        <v>2793</v>
      </c>
    </row>
    <row r="2434" spans="1:14">
      <c r="A2434" t="s">
        <v>3354</v>
      </c>
      <c r="B2434" t="s">
        <v>1350</v>
      </c>
      <c r="C2434" t="s">
        <v>549</v>
      </c>
      <c r="D2434" s="1">
        <v>2289.2140064496002</v>
      </c>
      <c r="E2434">
        <v>10.5</v>
      </c>
      <c r="F2434" s="22"/>
      <c r="G2434" s="22"/>
      <c r="H2434" s="22">
        <v>124.42226135999999</v>
      </c>
      <c r="I2434" s="22"/>
      <c r="J2434" s="22">
        <v>3</v>
      </c>
      <c r="K2434" t="s">
        <v>723</v>
      </c>
      <c r="N2434" t="s">
        <v>2793</v>
      </c>
    </row>
    <row r="2435" spans="1:14">
      <c r="A2435" t="s">
        <v>3354</v>
      </c>
      <c r="B2435" t="s">
        <v>1365</v>
      </c>
      <c r="C2435" t="s">
        <v>3332</v>
      </c>
      <c r="D2435" s="1">
        <v>4990.7526068735997</v>
      </c>
      <c r="E2435">
        <v>13.5</v>
      </c>
      <c r="F2435" s="22"/>
      <c r="G2435" s="22"/>
      <c r="H2435" s="22"/>
      <c r="I2435" s="22">
        <v>268.91262696000001</v>
      </c>
      <c r="J2435" s="22">
        <v>3</v>
      </c>
      <c r="K2435" t="s">
        <v>723</v>
      </c>
      <c r="N2435" t="s">
        <v>2793</v>
      </c>
    </row>
    <row r="2436" spans="1:14">
      <c r="A2436" t="s">
        <v>3354</v>
      </c>
      <c r="B2436" t="s">
        <v>1365</v>
      </c>
      <c r="C2436" t="s">
        <v>547</v>
      </c>
      <c r="D2436" s="1">
        <v>4514.3657037599996</v>
      </c>
      <c r="E2436">
        <v>13.5</v>
      </c>
      <c r="F2436" s="22"/>
      <c r="G2436" s="22">
        <v>268.91262696000001</v>
      </c>
      <c r="H2436" s="22"/>
      <c r="I2436" s="22"/>
      <c r="J2436" s="22">
        <v>3</v>
      </c>
      <c r="K2436" t="s">
        <v>723</v>
      </c>
      <c r="N2436" t="s">
        <v>2793</v>
      </c>
    </row>
    <row r="2437" spans="1:14">
      <c r="A2437" t="s">
        <v>3354</v>
      </c>
      <c r="B2437" t="s">
        <v>1365</v>
      </c>
      <c r="C2437" t="s">
        <v>549</v>
      </c>
      <c r="D2437" s="1">
        <v>4990.7526068735997</v>
      </c>
      <c r="E2437">
        <v>13.5</v>
      </c>
      <c r="F2437" s="22"/>
      <c r="G2437" s="22"/>
      <c r="H2437" s="22">
        <v>268.91262696000001</v>
      </c>
      <c r="I2437" s="22"/>
      <c r="J2437" s="22">
        <v>3</v>
      </c>
      <c r="K2437" t="s">
        <v>723</v>
      </c>
      <c r="N2437" t="s">
        <v>2793</v>
      </c>
    </row>
    <row r="2438" spans="1:14">
      <c r="A2438" t="s">
        <v>3354</v>
      </c>
      <c r="B2438" t="s">
        <v>1369</v>
      </c>
      <c r="C2438" t="s">
        <v>3332</v>
      </c>
      <c r="D2438" s="1">
        <v>8677.9398579600002</v>
      </c>
      <c r="E2438">
        <v>16</v>
      </c>
      <c r="F2438" s="22"/>
      <c r="G2438" s="22"/>
      <c r="H2438" s="22"/>
      <c r="I2438" s="22">
        <v>242.36996832</v>
      </c>
      <c r="J2438" s="22">
        <v>3</v>
      </c>
      <c r="K2438" t="s">
        <v>723</v>
      </c>
      <c r="N2438" t="s">
        <v>2793</v>
      </c>
    </row>
    <row r="2439" spans="1:14">
      <c r="A2439" t="s">
        <v>3354</v>
      </c>
      <c r="B2439" t="s">
        <v>1369</v>
      </c>
      <c r="C2439" t="s">
        <v>542</v>
      </c>
      <c r="D2439" s="1">
        <v>1630.2419299200001</v>
      </c>
      <c r="E2439">
        <v>16</v>
      </c>
      <c r="F2439" s="22">
        <v>98.350527360000001</v>
      </c>
      <c r="G2439" s="22"/>
      <c r="H2439" s="22"/>
      <c r="I2439" s="22"/>
      <c r="J2439" s="22">
        <v>3</v>
      </c>
      <c r="K2439" t="s">
        <v>723</v>
      </c>
      <c r="L2439" t="s">
        <v>40</v>
      </c>
      <c r="M2439">
        <v>0.84102479711141898</v>
      </c>
      <c r="N2439" t="s">
        <v>2793</v>
      </c>
    </row>
    <row r="2440" spans="1:14">
      <c r="A2440" t="s">
        <v>3354</v>
      </c>
      <c r="B2440" t="s">
        <v>1369</v>
      </c>
      <c r="C2440" t="s">
        <v>547</v>
      </c>
      <c r="D2440" s="1">
        <v>7315.6041410400003</v>
      </c>
      <c r="E2440">
        <v>16</v>
      </c>
      <c r="F2440" s="22"/>
      <c r="G2440" s="22">
        <v>242.36996832</v>
      </c>
      <c r="H2440" s="22"/>
      <c r="I2440" s="22"/>
      <c r="J2440" s="22">
        <v>3</v>
      </c>
      <c r="K2440" t="s">
        <v>723</v>
      </c>
      <c r="N2440" t="s">
        <v>2793</v>
      </c>
    </row>
    <row r="2441" spans="1:14">
      <c r="A2441" t="s">
        <v>3354</v>
      </c>
      <c r="B2441" t="s">
        <v>1369</v>
      </c>
      <c r="C2441" t="s">
        <v>549</v>
      </c>
      <c r="D2441" s="1">
        <v>8653.7832514080001</v>
      </c>
      <c r="E2441">
        <v>16</v>
      </c>
      <c r="F2441" s="22"/>
      <c r="G2441" s="22"/>
      <c r="H2441" s="22">
        <v>242.36996832</v>
      </c>
      <c r="I2441" s="22"/>
      <c r="J2441" s="22">
        <v>3</v>
      </c>
      <c r="K2441" t="s">
        <v>723</v>
      </c>
      <c r="N2441" t="s">
        <v>2793</v>
      </c>
    </row>
    <row r="2442" spans="1:14">
      <c r="A2442" t="s">
        <v>3354</v>
      </c>
      <c r="B2442" t="s">
        <v>1238</v>
      </c>
      <c r="C2442" t="s">
        <v>3332</v>
      </c>
      <c r="D2442" s="1">
        <v>53189.618685119996</v>
      </c>
      <c r="E2442">
        <v>0.5</v>
      </c>
      <c r="F2442" s="22"/>
      <c r="G2442" s="22"/>
      <c r="H2442" s="22"/>
      <c r="I2442" s="22">
        <v>1247.6835215999999</v>
      </c>
      <c r="J2442" s="22">
        <v>3</v>
      </c>
      <c r="K2442" t="s">
        <v>725</v>
      </c>
      <c r="N2442" t="s">
        <v>2794</v>
      </c>
    </row>
    <row r="2443" spans="1:14">
      <c r="A2443" t="s">
        <v>3354</v>
      </c>
      <c r="B2443" t="s">
        <v>1238</v>
      </c>
      <c r="C2443" t="s">
        <v>542</v>
      </c>
      <c r="D2443" s="1">
        <v>14200.8843696</v>
      </c>
      <c r="E2443">
        <v>0.5</v>
      </c>
      <c r="F2443" s="22">
        <v>1201.9038287999999</v>
      </c>
      <c r="G2443" s="22"/>
      <c r="H2443" s="22"/>
      <c r="I2443" s="22"/>
      <c r="J2443" s="22">
        <v>3</v>
      </c>
      <c r="K2443" t="s">
        <v>725</v>
      </c>
      <c r="L2443" t="s">
        <v>40</v>
      </c>
      <c r="M2443">
        <v>0.21915101910165399</v>
      </c>
      <c r="N2443" t="s">
        <v>2794</v>
      </c>
    </row>
    <row r="2444" spans="1:14">
      <c r="A2444" t="s">
        <v>3354</v>
      </c>
      <c r="B2444" t="s">
        <v>1238</v>
      </c>
      <c r="C2444" t="s">
        <v>547</v>
      </c>
      <c r="D2444" s="1">
        <v>48426.983078639998</v>
      </c>
      <c r="E2444">
        <v>0.5</v>
      </c>
      <c r="F2444" s="22"/>
      <c r="G2444" s="22">
        <v>1247.6835215999999</v>
      </c>
      <c r="H2444" s="22"/>
      <c r="I2444" s="22"/>
      <c r="J2444" s="22">
        <v>3</v>
      </c>
      <c r="K2444" t="s">
        <v>725</v>
      </c>
      <c r="N2444" t="s">
        <v>2794</v>
      </c>
    </row>
    <row r="2445" spans="1:14">
      <c r="A2445" t="s">
        <v>3354</v>
      </c>
      <c r="B2445" t="s">
        <v>1238</v>
      </c>
      <c r="C2445" t="s">
        <v>549</v>
      </c>
      <c r="D2445" s="1">
        <v>53080.200185280002</v>
      </c>
      <c r="E2445">
        <v>0.5</v>
      </c>
      <c r="F2445" s="22"/>
      <c r="G2445" s="22"/>
      <c r="H2445" s="22">
        <v>1247.6835215999999</v>
      </c>
      <c r="I2445" s="22"/>
      <c r="J2445" s="22">
        <v>3</v>
      </c>
      <c r="K2445" t="s">
        <v>725</v>
      </c>
      <c r="N2445" t="s">
        <v>2794</v>
      </c>
    </row>
    <row r="2446" spans="1:14">
      <c r="A2446" t="s">
        <v>3354</v>
      </c>
      <c r="B2446" t="s">
        <v>1248</v>
      </c>
      <c r="C2446" t="s">
        <v>3332</v>
      </c>
      <c r="D2446" s="1">
        <v>18482.049227832002</v>
      </c>
      <c r="E2446">
        <v>1.5</v>
      </c>
      <c r="F2446" s="22"/>
      <c r="G2446" s="22"/>
      <c r="H2446" s="22"/>
      <c r="I2446" s="22">
        <v>644.071776</v>
      </c>
      <c r="J2446" s="22">
        <v>3</v>
      </c>
      <c r="K2446" t="s">
        <v>725</v>
      </c>
      <c r="N2446" t="s">
        <v>2794</v>
      </c>
    </row>
    <row r="2447" spans="1:14">
      <c r="A2447" t="s">
        <v>3354</v>
      </c>
      <c r="B2447" t="s">
        <v>1248</v>
      </c>
      <c r="C2447" t="s">
        <v>542</v>
      </c>
      <c r="D2447" s="1">
        <v>5698.6352285040002</v>
      </c>
      <c r="E2447">
        <v>1.5</v>
      </c>
      <c r="F2447" s="22">
        <v>644.071776</v>
      </c>
      <c r="G2447" s="22"/>
      <c r="H2447" s="22"/>
      <c r="I2447" s="22"/>
      <c r="J2447" s="22">
        <v>3</v>
      </c>
      <c r="K2447" t="s">
        <v>725</v>
      </c>
      <c r="L2447" t="s">
        <v>40</v>
      </c>
      <c r="M2447">
        <v>0.21915101910165399</v>
      </c>
      <c r="N2447" t="s">
        <v>2794</v>
      </c>
    </row>
    <row r="2448" spans="1:14">
      <c r="A2448" t="s">
        <v>3354</v>
      </c>
      <c r="B2448" t="s">
        <v>1248</v>
      </c>
      <c r="C2448" t="s">
        <v>547</v>
      </c>
      <c r="D2448" s="1">
        <v>17635.593816024</v>
      </c>
      <c r="E2448">
        <v>1.5</v>
      </c>
      <c r="F2448" s="22"/>
      <c r="G2448" s="22">
        <v>644.071776</v>
      </c>
      <c r="H2448" s="22"/>
      <c r="I2448" s="22"/>
      <c r="J2448" s="22">
        <v>3</v>
      </c>
      <c r="K2448" t="s">
        <v>725</v>
      </c>
      <c r="N2448" t="s">
        <v>2794</v>
      </c>
    </row>
    <row r="2449" spans="1:14">
      <c r="A2449" t="s">
        <v>3354</v>
      </c>
      <c r="B2449" t="s">
        <v>1248</v>
      </c>
      <c r="C2449" t="s">
        <v>549</v>
      </c>
      <c r="D2449" s="1">
        <v>18465.594579072</v>
      </c>
      <c r="E2449">
        <v>1.5</v>
      </c>
      <c r="F2449" s="22"/>
      <c r="G2449" s="22"/>
      <c r="H2449" s="22">
        <v>644.071776</v>
      </c>
      <c r="I2449" s="22"/>
      <c r="J2449" s="22">
        <v>3</v>
      </c>
      <c r="K2449" t="s">
        <v>725</v>
      </c>
      <c r="N2449" t="s">
        <v>2794</v>
      </c>
    </row>
    <row r="2450" spans="1:14">
      <c r="A2450" t="s">
        <v>3354</v>
      </c>
      <c r="B2450" t="s">
        <v>1260</v>
      </c>
      <c r="C2450" t="s">
        <v>3332</v>
      </c>
      <c r="D2450" s="1">
        <v>13041.865705398501</v>
      </c>
      <c r="E2450">
        <v>2.5</v>
      </c>
      <c r="F2450" s="22"/>
      <c r="G2450" s="22"/>
      <c r="H2450" s="22"/>
      <c r="I2450" s="22">
        <v>304.87464504000002</v>
      </c>
      <c r="J2450" s="22">
        <v>3</v>
      </c>
      <c r="K2450" t="s">
        <v>725</v>
      </c>
      <c r="N2450" t="s">
        <v>2794</v>
      </c>
    </row>
    <row r="2451" spans="1:14">
      <c r="A2451" t="s">
        <v>3354</v>
      </c>
      <c r="B2451" t="s">
        <v>1260</v>
      </c>
      <c r="C2451" t="s">
        <v>542</v>
      </c>
      <c r="D2451" s="1">
        <v>1318.3044443584799</v>
      </c>
      <c r="E2451">
        <v>2.5</v>
      </c>
      <c r="F2451" s="22">
        <v>290.09255495999997</v>
      </c>
      <c r="G2451" s="22"/>
      <c r="H2451" s="22"/>
      <c r="I2451" s="22"/>
      <c r="J2451" s="22">
        <v>3</v>
      </c>
      <c r="K2451" t="s">
        <v>725</v>
      </c>
      <c r="L2451" t="s">
        <v>40</v>
      </c>
      <c r="M2451">
        <v>0.21915101910165399</v>
      </c>
      <c r="N2451" t="s">
        <v>2794</v>
      </c>
    </row>
    <row r="2452" spans="1:14">
      <c r="A2452" t="s">
        <v>3354</v>
      </c>
      <c r="B2452" t="s">
        <v>1260</v>
      </c>
      <c r="C2452" t="s">
        <v>547</v>
      </c>
      <c r="D2452" s="1">
        <v>8396.5988526784804</v>
      </c>
      <c r="E2452">
        <v>2.5</v>
      </c>
      <c r="F2452" s="22"/>
      <c r="G2452" s="22">
        <v>304.87464504000002</v>
      </c>
      <c r="H2452" s="22"/>
      <c r="I2452" s="22"/>
      <c r="J2452" s="22">
        <v>3</v>
      </c>
      <c r="K2452" t="s">
        <v>725</v>
      </c>
      <c r="N2452" t="s">
        <v>2794</v>
      </c>
    </row>
    <row r="2453" spans="1:14">
      <c r="A2453" t="s">
        <v>3354</v>
      </c>
      <c r="B2453" t="s">
        <v>1260</v>
      </c>
      <c r="C2453" t="s">
        <v>549</v>
      </c>
      <c r="D2453" s="1">
        <v>12902.2564069985</v>
      </c>
      <c r="E2453">
        <v>2.5</v>
      </c>
      <c r="F2453" s="22"/>
      <c r="G2453" s="22"/>
      <c r="H2453" s="22">
        <v>304.87464504000002</v>
      </c>
      <c r="I2453" s="22"/>
      <c r="J2453" s="22">
        <v>3</v>
      </c>
      <c r="K2453" t="s">
        <v>725</v>
      </c>
      <c r="N2453" t="s">
        <v>2794</v>
      </c>
    </row>
    <row r="2454" spans="1:14">
      <c r="A2454" t="s">
        <v>3354</v>
      </c>
      <c r="B2454" t="s">
        <v>1272</v>
      </c>
      <c r="C2454" t="s">
        <v>3332</v>
      </c>
      <c r="D2454" s="1">
        <v>8257.1891199175207</v>
      </c>
      <c r="E2454">
        <v>3.5</v>
      </c>
      <c r="F2454" s="22"/>
      <c r="G2454" s="22"/>
      <c r="H2454" s="22"/>
      <c r="I2454" s="22">
        <v>209.9064252</v>
      </c>
      <c r="J2454" s="22">
        <v>3</v>
      </c>
      <c r="K2454" t="s">
        <v>725</v>
      </c>
      <c r="N2454" t="s">
        <v>2794</v>
      </c>
    </row>
    <row r="2455" spans="1:14">
      <c r="A2455" t="s">
        <v>3354</v>
      </c>
      <c r="B2455" t="s">
        <v>1272</v>
      </c>
      <c r="C2455" t="s">
        <v>542</v>
      </c>
      <c r="D2455" s="1">
        <v>912.42256171752001</v>
      </c>
      <c r="E2455">
        <v>3.5</v>
      </c>
      <c r="F2455" s="22">
        <v>153.00223991999999</v>
      </c>
      <c r="G2455" s="22"/>
      <c r="H2455" s="22"/>
      <c r="I2455" s="22"/>
      <c r="J2455" s="22">
        <v>3</v>
      </c>
      <c r="K2455" t="s">
        <v>725</v>
      </c>
      <c r="L2455" t="s">
        <v>40</v>
      </c>
      <c r="M2455">
        <v>0.21915101910165399</v>
      </c>
      <c r="N2455" t="s">
        <v>2794</v>
      </c>
    </row>
    <row r="2456" spans="1:14">
      <c r="A2456" t="s">
        <v>3354</v>
      </c>
      <c r="B2456" t="s">
        <v>1272</v>
      </c>
      <c r="C2456" t="s">
        <v>547</v>
      </c>
      <c r="D2456" s="1">
        <v>5525.5818380455203</v>
      </c>
      <c r="E2456">
        <v>3.5</v>
      </c>
      <c r="F2456" s="22"/>
      <c r="G2456" s="22">
        <v>209.9064252</v>
      </c>
      <c r="H2456" s="22"/>
      <c r="I2456" s="22"/>
      <c r="J2456" s="22">
        <v>3</v>
      </c>
      <c r="K2456" t="s">
        <v>725</v>
      </c>
      <c r="N2456" t="s">
        <v>2794</v>
      </c>
    </row>
    <row r="2457" spans="1:14">
      <c r="A2457" t="s">
        <v>3354</v>
      </c>
      <c r="B2457" t="s">
        <v>1272</v>
      </c>
      <c r="C2457" t="s">
        <v>549</v>
      </c>
      <c r="D2457" s="1">
        <v>8236.3847861575196</v>
      </c>
      <c r="E2457">
        <v>3.5</v>
      </c>
      <c r="F2457" s="22"/>
      <c r="G2457" s="22"/>
      <c r="H2457" s="22">
        <v>209.9064252</v>
      </c>
      <c r="I2457" s="22"/>
      <c r="J2457" s="22">
        <v>3</v>
      </c>
      <c r="K2457" t="s">
        <v>725</v>
      </c>
      <c r="N2457" t="s">
        <v>2794</v>
      </c>
    </row>
    <row r="2458" spans="1:14">
      <c r="A2458" t="s">
        <v>3354</v>
      </c>
      <c r="B2458" t="s">
        <v>1284</v>
      </c>
      <c r="C2458" t="s">
        <v>3332</v>
      </c>
      <c r="D2458" s="1">
        <v>8599.2587348961897</v>
      </c>
      <c r="E2458">
        <v>4.5</v>
      </c>
      <c r="F2458" s="22"/>
      <c r="G2458" s="22"/>
      <c r="H2458" s="22"/>
      <c r="I2458" s="22">
        <v>428.33719680000002</v>
      </c>
      <c r="J2458" s="22">
        <v>3</v>
      </c>
      <c r="K2458" t="s">
        <v>725</v>
      </c>
      <c r="N2458" t="s">
        <v>2794</v>
      </c>
    </row>
    <row r="2459" spans="1:14">
      <c r="A2459" t="s">
        <v>3354</v>
      </c>
      <c r="B2459" t="s">
        <v>1284</v>
      </c>
      <c r="C2459" t="s">
        <v>547</v>
      </c>
      <c r="D2459" s="1">
        <v>6695.0547066878598</v>
      </c>
      <c r="E2459">
        <v>4.5</v>
      </c>
      <c r="F2459" s="22"/>
      <c r="G2459" s="22">
        <v>428.33719680000002</v>
      </c>
      <c r="H2459" s="22"/>
      <c r="I2459" s="22"/>
      <c r="J2459" s="22">
        <v>3</v>
      </c>
      <c r="K2459" t="s">
        <v>725</v>
      </c>
      <c r="N2459" t="s">
        <v>2794</v>
      </c>
    </row>
    <row r="2460" spans="1:14">
      <c r="A2460" t="s">
        <v>3354</v>
      </c>
      <c r="B2460" t="s">
        <v>1284</v>
      </c>
      <c r="C2460" t="s">
        <v>549</v>
      </c>
      <c r="D2460" s="1">
        <v>8599.2587348961897</v>
      </c>
      <c r="E2460">
        <v>4.5</v>
      </c>
      <c r="F2460" s="22"/>
      <c r="G2460" s="22"/>
      <c r="H2460" s="22">
        <v>428.33719680000002</v>
      </c>
      <c r="I2460" s="22"/>
      <c r="J2460" s="22">
        <v>3</v>
      </c>
      <c r="K2460" t="s">
        <v>725</v>
      </c>
      <c r="N2460" t="s">
        <v>2794</v>
      </c>
    </row>
    <row r="2461" spans="1:14">
      <c r="A2461" t="s">
        <v>3354</v>
      </c>
      <c r="B2461" t="s">
        <v>1310</v>
      </c>
      <c r="C2461" t="s">
        <v>3332</v>
      </c>
      <c r="D2461" s="1">
        <v>2734.7319271638298</v>
      </c>
      <c r="E2461">
        <v>6.5</v>
      </c>
      <c r="F2461" s="22"/>
      <c r="G2461" s="22"/>
      <c r="H2461" s="22"/>
      <c r="I2461" s="22">
        <v>127.83682296000001</v>
      </c>
      <c r="J2461" s="22">
        <v>3</v>
      </c>
      <c r="K2461" t="s">
        <v>725</v>
      </c>
      <c r="N2461" t="s">
        <v>2794</v>
      </c>
    </row>
    <row r="2462" spans="1:14">
      <c r="A2462" t="s">
        <v>3354</v>
      </c>
      <c r="B2462" t="s">
        <v>1310</v>
      </c>
      <c r="C2462" t="s">
        <v>547</v>
      </c>
      <c r="D2462" s="1">
        <v>1122.9980967318299</v>
      </c>
      <c r="E2462">
        <v>6.5</v>
      </c>
      <c r="F2462" s="22"/>
      <c r="G2462" s="22">
        <v>127.83682296000001</v>
      </c>
      <c r="H2462" s="22"/>
      <c r="I2462" s="22"/>
      <c r="J2462" s="22">
        <v>3</v>
      </c>
      <c r="K2462" t="s">
        <v>725</v>
      </c>
      <c r="N2462" t="s">
        <v>2794</v>
      </c>
    </row>
    <row r="2463" spans="1:14">
      <c r="A2463" t="s">
        <v>3354</v>
      </c>
      <c r="B2463" t="s">
        <v>1310</v>
      </c>
      <c r="C2463" t="s">
        <v>549</v>
      </c>
      <c r="D2463" s="1">
        <v>2727.4606819158298</v>
      </c>
      <c r="E2463">
        <v>6.5</v>
      </c>
      <c r="F2463" s="22"/>
      <c r="G2463" s="22"/>
      <c r="H2463" s="22">
        <v>127.83682296000001</v>
      </c>
      <c r="I2463" s="22"/>
      <c r="J2463" s="22">
        <v>3</v>
      </c>
      <c r="K2463" t="s">
        <v>725</v>
      </c>
      <c r="N2463" t="s">
        <v>2794</v>
      </c>
    </row>
    <row r="2464" spans="1:14">
      <c r="A2464" t="s">
        <v>3354</v>
      </c>
      <c r="B2464" t="s">
        <v>1321</v>
      </c>
      <c r="C2464" t="s">
        <v>3332</v>
      </c>
      <c r="D2464" s="1">
        <v>3161.0791010928001</v>
      </c>
      <c r="E2464">
        <v>7.5</v>
      </c>
      <c r="F2464" s="22"/>
      <c r="G2464" s="22"/>
      <c r="H2464" s="22"/>
      <c r="I2464" s="22">
        <v>131.43111816000001</v>
      </c>
      <c r="J2464" s="22">
        <v>3</v>
      </c>
      <c r="K2464" t="s">
        <v>725</v>
      </c>
      <c r="N2464" t="s">
        <v>2794</v>
      </c>
    </row>
    <row r="2465" spans="1:14">
      <c r="A2465" t="s">
        <v>3354</v>
      </c>
      <c r="B2465" t="s">
        <v>1321</v>
      </c>
      <c r="C2465" t="s">
        <v>547</v>
      </c>
      <c r="D2465" s="1">
        <v>2470.3743649247999</v>
      </c>
      <c r="E2465">
        <v>7.5</v>
      </c>
      <c r="F2465" s="22"/>
      <c r="G2465" s="22">
        <v>131.43111816000001</v>
      </c>
      <c r="H2465" s="22"/>
      <c r="I2465" s="22"/>
      <c r="J2465" s="22">
        <v>3</v>
      </c>
      <c r="K2465" t="s">
        <v>725</v>
      </c>
      <c r="N2465" t="s">
        <v>2794</v>
      </c>
    </row>
    <row r="2466" spans="1:14">
      <c r="A2466" t="s">
        <v>3354</v>
      </c>
      <c r="B2466" t="s">
        <v>1321</v>
      </c>
      <c r="C2466" t="s">
        <v>549</v>
      </c>
      <c r="D2466" s="1">
        <v>3155.1209699328001</v>
      </c>
      <c r="E2466">
        <v>7.5</v>
      </c>
      <c r="F2466" s="22"/>
      <c r="G2466" s="22"/>
      <c r="H2466" s="22">
        <v>131.43111816000001</v>
      </c>
      <c r="I2466" s="22"/>
      <c r="J2466" s="22">
        <v>3</v>
      </c>
      <c r="K2466" t="s">
        <v>725</v>
      </c>
      <c r="N2466" t="s">
        <v>2794</v>
      </c>
    </row>
    <row r="2467" spans="1:14">
      <c r="A2467" t="s">
        <v>3354</v>
      </c>
      <c r="B2467" t="s">
        <v>1332</v>
      </c>
      <c r="C2467" t="s">
        <v>3332</v>
      </c>
      <c r="D2467" s="1">
        <v>8024.8156578959997</v>
      </c>
      <c r="E2467">
        <v>8.5</v>
      </c>
      <c r="F2467" s="22"/>
      <c r="G2467" s="22"/>
      <c r="H2467" s="22"/>
      <c r="I2467" s="22">
        <v>274.71323688000001</v>
      </c>
      <c r="J2467" s="22">
        <v>3</v>
      </c>
      <c r="K2467" t="s">
        <v>725</v>
      </c>
      <c r="N2467" t="s">
        <v>2794</v>
      </c>
    </row>
    <row r="2468" spans="1:14">
      <c r="A2468" t="s">
        <v>3354</v>
      </c>
      <c r="B2468" t="s">
        <v>1332</v>
      </c>
      <c r="C2468" t="s">
        <v>547</v>
      </c>
      <c r="D2468" s="1">
        <v>4247.4095241360001</v>
      </c>
      <c r="E2468">
        <v>8.5</v>
      </c>
      <c r="F2468" s="22"/>
      <c r="G2468" s="22">
        <v>274.71323688000001</v>
      </c>
      <c r="H2468" s="22"/>
      <c r="I2468" s="22"/>
      <c r="J2468" s="22">
        <v>3</v>
      </c>
      <c r="K2468" t="s">
        <v>725</v>
      </c>
      <c r="N2468" t="s">
        <v>2794</v>
      </c>
    </row>
    <row r="2469" spans="1:14">
      <c r="A2469" t="s">
        <v>3354</v>
      </c>
      <c r="B2469" t="s">
        <v>1332</v>
      </c>
      <c r="C2469" t="s">
        <v>549</v>
      </c>
      <c r="D2469" s="1">
        <v>7953.1845083759999</v>
      </c>
      <c r="E2469">
        <v>8.5</v>
      </c>
      <c r="F2469" s="22"/>
      <c r="G2469" s="22"/>
      <c r="H2469" s="22">
        <v>274.71323688000001</v>
      </c>
      <c r="I2469" s="22"/>
      <c r="J2469" s="22">
        <v>3</v>
      </c>
      <c r="K2469" t="s">
        <v>725</v>
      </c>
      <c r="N2469" t="s">
        <v>2794</v>
      </c>
    </row>
    <row r="2470" spans="1:14">
      <c r="A2470" t="s">
        <v>3354</v>
      </c>
      <c r="B2470" t="s">
        <v>1342</v>
      </c>
      <c r="C2470" t="s">
        <v>3332</v>
      </c>
      <c r="D2470" s="1">
        <v>7120.8624658468698</v>
      </c>
      <c r="E2470">
        <v>9.5</v>
      </c>
      <c r="F2470" s="22"/>
      <c r="G2470" s="22"/>
      <c r="H2470" s="22"/>
      <c r="I2470" s="22">
        <v>314.62897967999999</v>
      </c>
      <c r="J2470" s="22">
        <v>3</v>
      </c>
      <c r="K2470" t="s">
        <v>725</v>
      </c>
      <c r="N2470" t="s">
        <v>2794</v>
      </c>
    </row>
    <row r="2471" spans="1:14">
      <c r="A2471" t="s">
        <v>3354</v>
      </c>
      <c r="B2471" t="s">
        <v>1342</v>
      </c>
      <c r="C2471" t="s">
        <v>547</v>
      </c>
      <c r="D2471" s="1">
        <v>6198.0506177428697</v>
      </c>
      <c r="E2471">
        <v>9.5</v>
      </c>
      <c r="F2471" s="22"/>
      <c r="G2471" s="22">
        <v>314.62897967999999</v>
      </c>
      <c r="H2471" s="22"/>
      <c r="I2471" s="22"/>
      <c r="J2471" s="22">
        <v>3</v>
      </c>
      <c r="K2471" t="s">
        <v>725</v>
      </c>
      <c r="N2471" t="s">
        <v>2794</v>
      </c>
    </row>
    <row r="2472" spans="1:14">
      <c r="A2472" t="s">
        <v>3354</v>
      </c>
      <c r="B2472" t="s">
        <v>1342</v>
      </c>
      <c r="C2472" t="s">
        <v>549</v>
      </c>
      <c r="D2472" s="1">
        <v>7115.9442800788702</v>
      </c>
      <c r="E2472">
        <v>9.5</v>
      </c>
      <c r="F2472" s="22"/>
      <c r="G2472" s="22"/>
      <c r="H2472" s="22">
        <v>314.62897967999999</v>
      </c>
      <c r="I2472" s="22"/>
      <c r="J2472" s="22">
        <v>3</v>
      </c>
      <c r="K2472" t="s">
        <v>725</v>
      </c>
      <c r="N2472" t="s">
        <v>2794</v>
      </c>
    </row>
    <row r="2473" spans="1:14">
      <c r="A2473" t="s">
        <v>3354</v>
      </c>
      <c r="B2473" t="s">
        <v>1351</v>
      </c>
      <c r="C2473" t="s">
        <v>3332</v>
      </c>
      <c r="D2473" s="1">
        <v>1637.1119326041601</v>
      </c>
      <c r="E2473">
        <v>10.5</v>
      </c>
      <c r="F2473" s="22"/>
      <c r="G2473" s="22"/>
      <c r="H2473" s="22"/>
      <c r="I2473" s="22">
        <v>83.028030720000004</v>
      </c>
      <c r="J2473" s="22">
        <v>3</v>
      </c>
      <c r="K2473" t="s">
        <v>725</v>
      </c>
      <c r="N2473" t="s">
        <v>2794</v>
      </c>
    </row>
    <row r="2474" spans="1:14">
      <c r="A2474" t="s">
        <v>3354</v>
      </c>
      <c r="B2474" t="s">
        <v>1351</v>
      </c>
      <c r="C2474" t="s">
        <v>547</v>
      </c>
      <c r="D2474" s="1">
        <v>1621.041871848</v>
      </c>
      <c r="E2474">
        <v>10.5</v>
      </c>
      <c r="F2474" s="22"/>
      <c r="G2474" s="22">
        <v>83.028030720000004</v>
      </c>
      <c r="H2474" s="22"/>
      <c r="I2474" s="22"/>
      <c r="J2474" s="22">
        <v>3</v>
      </c>
      <c r="K2474" t="s">
        <v>725</v>
      </c>
      <c r="N2474" t="s">
        <v>2794</v>
      </c>
    </row>
    <row r="2475" spans="1:14">
      <c r="A2475" t="s">
        <v>3354</v>
      </c>
      <c r="B2475" t="s">
        <v>1351</v>
      </c>
      <c r="C2475" t="s">
        <v>549</v>
      </c>
      <c r="D2475" s="1">
        <v>1637.1119326041601</v>
      </c>
      <c r="E2475">
        <v>10.5</v>
      </c>
      <c r="F2475" s="22"/>
      <c r="G2475" s="22"/>
      <c r="H2475" s="22">
        <v>83.028030720000004</v>
      </c>
      <c r="I2475" s="22"/>
      <c r="J2475" s="22">
        <v>3</v>
      </c>
      <c r="K2475" t="s">
        <v>725</v>
      </c>
      <c r="N2475" t="s">
        <v>2794</v>
      </c>
    </row>
    <row r="2476" spans="1:14">
      <c r="A2476" t="s">
        <v>3354</v>
      </c>
      <c r="B2476" t="s">
        <v>1354</v>
      </c>
      <c r="C2476" t="s">
        <v>3332</v>
      </c>
      <c r="D2476" s="1">
        <v>2125.6654037042199</v>
      </c>
      <c r="E2476">
        <v>11.5</v>
      </c>
      <c r="F2476" s="22"/>
      <c r="G2476" s="22"/>
      <c r="H2476" s="22"/>
      <c r="I2476" s="22">
        <v>105.6750672</v>
      </c>
      <c r="J2476" s="22">
        <v>3</v>
      </c>
      <c r="K2476" t="s">
        <v>725</v>
      </c>
      <c r="N2476" t="s">
        <v>2794</v>
      </c>
    </row>
    <row r="2477" spans="1:14">
      <c r="A2477" t="s">
        <v>3354</v>
      </c>
      <c r="B2477" t="s">
        <v>1354</v>
      </c>
      <c r="C2477" t="s">
        <v>547</v>
      </c>
      <c r="D2477" s="1">
        <v>1958.73769082422</v>
      </c>
      <c r="E2477">
        <v>11.5</v>
      </c>
      <c r="F2477" s="22"/>
      <c r="G2477" s="22">
        <v>105.6750672</v>
      </c>
      <c r="H2477" s="22"/>
      <c r="I2477" s="22"/>
      <c r="J2477" s="22">
        <v>3</v>
      </c>
      <c r="K2477" t="s">
        <v>725</v>
      </c>
      <c r="N2477" t="s">
        <v>2794</v>
      </c>
    </row>
    <row r="2478" spans="1:14">
      <c r="A2478" t="s">
        <v>3354</v>
      </c>
      <c r="B2478" t="s">
        <v>1354</v>
      </c>
      <c r="C2478" t="s">
        <v>549</v>
      </c>
      <c r="D2478" s="1">
        <v>2125.6654037042199</v>
      </c>
      <c r="E2478">
        <v>11.5</v>
      </c>
      <c r="F2478" s="22"/>
      <c r="G2478" s="22"/>
      <c r="H2478" s="22">
        <v>105.6750672</v>
      </c>
      <c r="I2478" s="22"/>
      <c r="J2478" s="22">
        <v>3</v>
      </c>
      <c r="K2478" t="s">
        <v>725</v>
      </c>
      <c r="N2478" t="s">
        <v>2794</v>
      </c>
    </row>
    <row r="2479" spans="1:14">
      <c r="A2479" t="s">
        <v>3354</v>
      </c>
      <c r="B2479" t="s">
        <v>1370</v>
      </c>
      <c r="C2479" t="s">
        <v>3332</v>
      </c>
      <c r="D2479" s="1">
        <v>1239.12533148746</v>
      </c>
      <c r="E2479">
        <v>16</v>
      </c>
      <c r="F2479" s="22"/>
      <c r="G2479" s="22"/>
      <c r="H2479" s="22"/>
      <c r="I2479" s="22">
        <v>63.50628648</v>
      </c>
      <c r="J2479" s="22">
        <v>3</v>
      </c>
      <c r="K2479" t="s">
        <v>725</v>
      </c>
      <c r="N2479" t="s">
        <v>2794</v>
      </c>
    </row>
    <row r="2480" spans="1:14">
      <c r="A2480" t="s">
        <v>3354</v>
      </c>
      <c r="B2480" t="s">
        <v>1370</v>
      </c>
      <c r="C2480" t="s">
        <v>542</v>
      </c>
      <c r="D2480" s="1">
        <v>0.325283033592</v>
      </c>
      <c r="E2480">
        <v>16</v>
      </c>
      <c r="F2480" s="22">
        <v>0.13059243672000001</v>
      </c>
      <c r="G2480" s="22"/>
      <c r="H2480" s="22"/>
      <c r="I2480" s="22"/>
      <c r="J2480" s="22">
        <v>3</v>
      </c>
      <c r="K2480" t="s">
        <v>725</v>
      </c>
      <c r="L2480" t="s">
        <v>40</v>
      </c>
      <c r="M2480">
        <v>0.21915101910165399</v>
      </c>
      <c r="N2480" t="s">
        <v>2794</v>
      </c>
    </row>
    <row r="2481" spans="1:14">
      <c r="A2481" t="s">
        <v>3354</v>
      </c>
      <c r="B2481" t="s">
        <v>1370</v>
      </c>
      <c r="C2481" t="s">
        <v>547</v>
      </c>
      <c r="D2481" s="1">
        <v>1143.9450023741001</v>
      </c>
      <c r="E2481">
        <v>16</v>
      </c>
      <c r="F2481" s="22"/>
      <c r="G2481" s="22">
        <v>63.50628648</v>
      </c>
      <c r="H2481" s="22"/>
      <c r="I2481" s="22"/>
      <c r="J2481" s="22">
        <v>3</v>
      </c>
      <c r="K2481" t="s">
        <v>725</v>
      </c>
      <c r="N2481" t="s">
        <v>2794</v>
      </c>
    </row>
    <row r="2482" spans="1:14">
      <c r="A2482" t="s">
        <v>3354</v>
      </c>
      <c r="B2482" t="s">
        <v>1370</v>
      </c>
      <c r="C2482" t="s">
        <v>549</v>
      </c>
      <c r="D2482" s="1">
        <v>1239.12533148746</v>
      </c>
      <c r="E2482">
        <v>16</v>
      </c>
      <c r="F2482" s="22"/>
      <c r="G2482" s="22"/>
      <c r="H2482" s="22">
        <v>63.50628648</v>
      </c>
      <c r="I2482" s="22"/>
      <c r="J2482" s="22">
        <v>3</v>
      </c>
      <c r="K2482" t="s">
        <v>725</v>
      </c>
      <c r="N2482" t="s">
        <v>2794</v>
      </c>
    </row>
    <row r="2483" spans="1:14">
      <c r="A2483" t="s">
        <v>3354</v>
      </c>
      <c r="B2483" t="s">
        <v>1239</v>
      </c>
      <c r="C2483" t="s">
        <v>3332</v>
      </c>
      <c r="D2483" s="1">
        <v>20119.318191384002</v>
      </c>
      <c r="E2483">
        <v>0.5</v>
      </c>
      <c r="F2483" s="22"/>
      <c r="G2483" s="22"/>
      <c r="H2483" s="22"/>
      <c r="I2483" s="22">
        <v>766.79327520000004</v>
      </c>
      <c r="J2483" s="22">
        <v>3</v>
      </c>
      <c r="K2483" t="s">
        <v>726</v>
      </c>
      <c r="N2483" t="s">
        <v>2796</v>
      </c>
    </row>
    <row r="2484" spans="1:14">
      <c r="A2484" t="s">
        <v>3354</v>
      </c>
      <c r="B2484" t="s">
        <v>1239</v>
      </c>
      <c r="C2484" t="s">
        <v>542</v>
      </c>
      <c r="D2484" s="1">
        <v>11484.93265296</v>
      </c>
      <c r="E2484">
        <v>0.5</v>
      </c>
      <c r="F2484" s="22">
        <v>766.79327520000004</v>
      </c>
      <c r="G2484" s="22"/>
      <c r="H2484" s="22"/>
      <c r="I2484" s="22"/>
      <c r="J2484" s="22">
        <v>3</v>
      </c>
      <c r="K2484" t="s">
        <v>726</v>
      </c>
      <c r="M2484">
        <v>0</v>
      </c>
      <c r="N2484" t="s">
        <v>2796</v>
      </c>
    </row>
    <row r="2485" spans="1:14">
      <c r="A2485" t="s">
        <v>3354</v>
      </c>
      <c r="B2485" t="s">
        <v>1239</v>
      </c>
      <c r="C2485" t="s">
        <v>547</v>
      </c>
      <c r="D2485" s="1">
        <v>20119.318191384002</v>
      </c>
      <c r="E2485">
        <v>0.5</v>
      </c>
      <c r="F2485" s="22"/>
      <c r="G2485" s="22">
        <v>766.79327520000004</v>
      </c>
      <c r="H2485" s="22"/>
      <c r="I2485" s="22"/>
      <c r="J2485" s="22">
        <v>3</v>
      </c>
      <c r="K2485" t="s">
        <v>726</v>
      </c>
      <c r="N2485" t="s">
        <v>2796</v>
      </c>
    </row>
    <row r="2486" spans="1:14">
      <c r="A2486" t="s">
        <v>3354</v>
      </c>
      <c r="B2486" t="s">
        <v>1239</v>
      </c>
      <c r="C2486" t="s">
        <v>549</v>
      </c>
      <c r="D2486" s="1">
        <v>20119.318191384002</v>
      </c>
      <c r="E2486">
        <v>0.5</v>
      </c>
      <c r="F2486" s="22"/>
      <c r="G2486" s="22"/>
      <c r="H2486" s="22">
        <v>766.79327520000004</v>
      </c>
      <c r="I2486" s="22"/>
      <c r="J2486" s="22">
        <v>3</v>
      </c>
      <c r="K2486" t="s">
        <v>726</v>
      </c>
      <c r="N2486" t="s">
        <v>2796</v>
      </c>
    </row>
    <row r="2487" spans="1:14">
      <c r="A2487" t="s">
        <v>3354</v>
      </c>
      <c r="B2487" t="s">
        <v>1249</v>
      </c>
      <c r="C2487" t="s">
        <v>3332</v>
      </c>
      <c r="D2487" s="1">
        <v>15791.373990705601</v>
      </c>
      <c r="E2487">
        <v>1.5</v>
      </c>
      <c r="F2487" s="22"/>
      <c r="G2487" s="22"/>
      <c r="H2487" s="22"/>
      <c r="I2487" s="22">
        <v>635.58397920000004</v>
      </c>
      <c r="J2487" s="22">
        <v>3</v>
      </c>
      <c r="K2487" t="s">
        <v>726</v>
      </c>
      <c r="N2487" t="s">
        <v>2796</v>
      </c>
    </row>
    <row r="2488" spans="1:14">
      <c r="A2488" t="s">
        <v>3354</v>
      </c>
      <c r="B2488" t="s">
        <v>1249</v>
      </c>
      <c r="C2488" t="s">
        <v>542</v>
      </c>
      <c r="D2488" s="1">
        <v>5280.6032253359999</v>
      </c>
      <c r="E2488">
        <v>1.5</v>
      </c>
      <c r="F2488" s="22">
        <v>635.58397920000004</v>
      </c>
      <c r="G2488" s="22"/>
      <c r="H2488" s="22"/>
      <c r="I2488" s="22"/>
      <c r="J2488" s="22">
        <v>3</v>
      </c>
      <c r="K2488" t="s">
        <v>726</v>
      </c>
      <c r="M2488">
        <v>0</v>
      </c>
      <c r="N2488" t="s">
        <v>2796</v>
      </c>
    </row>
    <row r="2489" spans="1:14">
      <c r="A2489" t="s">
        <v>3354</v>
      </c>
      <c r="B2489" t="s">
        <v>1249</v>
      </c>
      <c r="C2489" t="s">
        <v>547</v>
      </c>
      <c r="D2489" s="1">
        <v>15788.772325368</v>
      </c>
      <c r="E2489">
        <v>1.5</v>
      </c>
      <c r="F2489" s="22"/>
      <c r="G2489" s="22">
        <v>635.58397920000004</v>
      </c>
      <c r="H2489" s="22"/>
      <c r="I2489" s="22"/>
      <c r="J2489" s="22">
        <v>3</v>
      </c>
      <c r="K2489" t="s">
        <v>726</v>
      </c>
      <c r="N2489" t="s">
        <v>2796</v>
      </c>
    </row>
    <row r="2490" spans="1:14">
      <c r="A2490" t="s">
        <v>3354</v>
      </c>
      <c r="B2490" t="s">
        <v>1249</v>
      </c>
      <c r="C2490" t="s">
        <v>549</v>
      </c>
      <c r="D2490" s="1">
        <v>15791.373990705601</v>
      </c>
      <c r="E2490">
        <v>1.5</v>
      </c>
      <c r="F2490" s="22"/>
      <c r="G2490" s="22"/>
      <c r="H2490" s="22">
        <v>635.58397920000004</v>
      </c>
      <c r="I2490" s="22"/>
      <c r="J2490" s="22">
        <v>3</v>
      </c>
      <c r="K2490" t="s">
        <v>726</v>
      </c>
      <c r="N2490" t="s">
        <v>2796</v>
      </c>
    </row>
    <row r="2491" spans="1:14">
      <c r="A2491" t="s">
        <v>3354</v>
      </c>
      <c r="B2491" t="s">
        <v>1261</v>
      </c>
      <c r="C2491" t="s">
        <v>3332</v>
      </c>
      <c r="D2491" s="1">
        <v>1767.43239994488</v>
      </c>
      <c r="E2491">
        <v>2.5</v>
      </c>
      <c r="F2491" s="22"/>
      <c r="G2491" s="22"/>
      <c r="H2491" s="22"/>
      <c r="I2491" s="22">
        <v>184.07964888000001</v>
      </c>
      <c r="J2491" s="22">
        <v>3</v>
      </c>
      <c r="K2491" t="s">
        <v>726</v>
      </c>
      <c r="N2491" t="s">
        <v>2796</v>
      </c>
    </row>
    <row r="2492" spans="1:14">
      <c r="A2492" t="s">
        <v>3354</v>
      </c>
      <c r="B2492" t="s">
        <v>1261</v>
      </c>
      <c r="C2492" t="s">
        <v>542</v>
      </c>
      <c r="D2492" s="1">
        <v>1261.9910358479999</v>
      </c>
      <c r="E2492">
        <v>2.5</v>
      </c>
      <c r="F2492" s="22">
        <v>184.07964888000001</v>
      </c>
      <c r="G2492" s="22"/>
      <c r="H2492" s="22"/>
      <c r="I2492" s="22"/>
      <c r="J2492" s="22">
        <v>3</v>
      </c>
      <c r="K2492" t="s">
        <v>726</v>
      </c>
      <c r="M2492">
        <v>0</v>
      </c>
      <c r="N2492" t="s">
        <v>2796</v>
      </c>
    </row>
    <row r="2493" spans="1:14">
      <c r="A2493" t="s">
        <v>3354</v>
      </c>
      <c r="B2493" t="s">
        <v>1261</v>
      </c>
      <c r="C2493" t="s">
        <v>547</v>
      </c>
      <c r="D2493" s="1">
        <v>1767.43239994488</v>
      </c>
      <c r="E2493">
        <v>2.5</v>
      </c>
      <c r="F2493" s="22"/>
      <c r="G2493" s="22">
        <v>184.07964888000001</v>
      </c>
      <c r="H2493" s="22"/>
      <c r="I2493" s="22"/>
      <c r="J2493" s="22">
        <v>3</v>
      </c>
      <c r="K2493" t="s">
        <v>726</v>
      </c>
      <c r="N2493" t="s">
        <v>2796</v>
      </c>
    </row>
    <row r="2494" spans="1:14">
      <c r="A2494" t="s">
        <v>3354</v>
      </c>
      <c r="B2494" t="s">
        <v>1261</v>
      </c>
      <c r="C2494" t="s">
        <v>549</v>
      </c>
      <c r="D2494" s="1">
        <v>1767.43239994488</v>
      </c>
      <c r="E2494">
        <v>2.5</v>
      </c>
      <c r="F2494" s="22"/>
      <c r="G2494" s="22"/>
      <c r="H2494" s="22">
        <v>184.07964888000001</v>
      </c>
      <c r="I2494" s="22"/>
      <c r="J2494" s="22">
        <v>3</v>
      </c>
      <c r="K2494" t="s">
        <v>726</v>
      </c>
      <c r="N2494" t="s">
        <v>2796</v>
      </c>
    </row>
    <row r="2495" spans="1:14">
      <c r="A2495" t="s">
        <v>3354</v>
      </c>
      <c r="B2495" t="s">
        <v>1273</v>
      </c>
      <c r="C2495" t="s">
        <v>3332</v>
      </c>
      <c r="D2495" s="1">
        <v>2414.4305727599999</v>
      </c>
      <c r="E2495">
        <v>3.5</v>
      </c>
      <c r="F2495" s="22"/>
      <c r="G2495" s="22"/>
      <c r="H2495" s="22"/>
      <c r="I2495" s="22">
        <v>89.887147200000001</v>
      </c>
      <c r="J2495" s="22">
        <v>3</v>
      </c>
      <c r="K2495" t="s">
        <v>726</v>
      </c>
      <c r="N2495" t="s">
        <v>2796</v>
      </c>
    </row>
    <row r="2496" spans="1:14">
      <c r="A2496" t="s">
        <v>3354</v>
      </c>
      <c r="B2496" t="s">
        <v>1273</v>
      </c>
      <c r="C2496" t="s">
        <v>542</v>
      </c>
      <c r="D2496" s="1">
        <v>707.59906154400005</v>
      </c>
      <c r="E2496">
        <v>3.5</v>
      </c>
      <c r="F2496" s="22">
        <v>89.887147200000001</v>
      </c>
      <c r="G2496" s="22"/>
      <c r="H2496" s="22"/>
      <c r="I2496" s="22"/>
      <c r="J2496" s="22">
        <v>3</v>
      </c>
      <c r="K2496" t="s">
        <v>726</v>
      </c>
      <c r="M2496">
        <v>0</v>
      </c>
      <c r="N2496" t="s">
        <v>2796</v>
      </c>
    </row>
    <row r="2497" spans="1:14">
      <c r="A2497" t="s">
        <v>3354</v>
      </c>
      <c r="B2497" t="s">
        <v>1273</v>
      </c>
      <c r="C2497" t="s">
        <v>547</v>
      </c>
      <c r="D2497" s="1">
        <v>2176.5252737279998</v>
      </c>
      <c r="E2497">
        <v>3.5</v>
      </c>
      <c r="F2497" s="22"/>
      <c r="G2497" s="22">
        <v>89.887147200000001</v>
      </c>
      <c r="H2497" s="22"/>
      <c r="I2497" s="22"/>
      <c r="J2497" s="22">
        <v>3</v>
      </c>
      <c r="K2497" t="s">
        <v>726</v>
      </c>
      <c r="N2497" t="s">
        <v>2796</v>
      </c>
    </row>
    <row r="2498" spans="1:14">
      <c r="A2498" t="s">
        <v>3354</v>
      </c>
      <c r="B2498" t="s">
        <v>1273</v>
      </c>
      <c r="C2498" t="s">
        <v>549</v>
      </c>
      <c r="D2498" s="1">
        <v>2408.782747704</v>
      </c>
      <c r="E2498">
        <v>3.5</v>
      </c>
      <c r="F2498" s="22"/>
      <c r="G2498" s="22"/>
      <c r="H2498" s="22">
        <v>89.887147200000001</v>
      </c>
      <c r="I2498" s="22"/>
      <c r="J2498" s="22">
        <v>3</v>
      </c>
      <c r="K2498" t="s">
        <v>726</v>
      </c>
      <c r="N2498" t="s">
        <v>2796</v>
      </c>
    </row>
    <row r="2499" spans="1:14">
      <c r="A2499" t="s">
        <v>3354</v>
      </c>
      <c r="B2499" t="s">
        <v>1285</v>
      </c>
      <c r="C2499" t="s">
        <v>3332</v>
      </c>
      <c r="D2499" s="1">
        <v>561.87764998028399</v>
      </c>
      <c r="E2499">
        <v>4.5</v>
      </c>
      <c r="F2499" s="22"/>
      <c r="G2499" s="22"/>
      <c r="H2499" s="22"/>
      <c r="I2499" s="22">
        <v>48.70320864</v>
      </c>
      <c r="J2499" s="22">
        <v>3</v>
      </c>
      <c r="K2499" t="s">
        <v>726</v>
      </c>
      <c r="N2499" t="s">
        <v>2796</v>
      </c>
    </row>
    <row r="2500" spans="1:14">
      <c r="A2500" t="s">
        <v>3354</v>
      </c>
      <c r="B2500" t="s">
        <v>1285</v>
      </c>
      <c r="C2500" t="s">
        <v>547</v>
      </c>
      <c r="D2500" s="1">
        <v>421.14091070372399</v>
      </c>
      <c r="E2500">
        <v>4.5</v>
      </c>
      <c r="F2500" s="22"/>
      <c r="G2500" s="22">
        <v>48.70320864</v>
      </c>
      <c r="H2500" s="22"/>
      <c r="I2500" s="22"/>
      <c r="J2500" s="22">
        <v>3</v>
      </c>
      <c r="K2500" t="s">
        <v>726</v>
      </c>
      <c r="N2500" t="s">
        <v>2796</v>
      </c>
    </row>
    <row r="2501" spans="1:14">
      <c r="A2501" t="s">
        <v>3354</v>
      </c>
      <c r="B2501" t="s">
        <v>1285</v>
      </c>
      <c r="C2501" t="s">
        <v>549</v>
      </c>
      <c r="D2501" s="1">
        <v>561.87764998028399</v>
      </c>
      <c r="E2501">
        <v>4.5</v>
      </c>
      <c r="F2501" s="22"/>
      <c r="G2501" s="22"/>
      <c r="H2501" s="22">
        <v>48.70320864</v>
      </c>
      <c r="I2501" s="22"/>
      <c r="J2501" s="22">
        <v>3</v>
      </c>
      <c r="K2501" t="s">
        <v>726</v>
      </c>
      <c r="N2501" t="s">
        <v>2796</v>
      </c>
    </row>
    <row r="2502" spans="1:14">
      <c r="A2502" t="s">
        <v>3354</v>
      </c>
      <c r="B2502" t="s">
        <v>1297</v>
      </c>
      <c r="C2502" t="s">
        <v>3332</v>
      </c>
      <c r="D2502" s="1">
        <v>6584.3559922869599</v>
      </c>
      <c r="E2502">
        <v>5.5</v>
      </c>
      <c r="F2502" s="22"/>
      <c r="G2502" s="22"/>
      <c r="H2502" s="22"/>
      <c r="I2502" s="22">
        <v>301.45827480000003</v>
      </c>
      <c r="J2502" s="22">
        <v>3</v>
      </c>
      <c r="K2502" t="s">
        <v>726</v>
      </c>
      <c r="N2502" t="s">
        <v>2796</v>
      </c>
    </row>
    <row r="2503" spans="1:14">
      <c r="A2503" t="s">
        <v>3354</v>
      </c>
      <c r="B2503" t="s">
        <v>1297</v>
      </c>
      <c r="C2503" t="s">
        <v>542</v>
      </c>
      <c r="D2503" s="1">
        <v>357.14578606800001</v>
      </c>
      <c r="E2503">
        <v>5.5</v>
      </c>
      <c r="F2503" s="22">
        <v>93.587473919999994</v>
      </c>
      <c r="G2503" s="22"/>
      <c r="H2503" s="22"/>
      <c r="I2503" s="22"/>
      <c r="J2503" s="22">
        <v>3</v>
      </c>
      <c r="K2503" t="s">
        <v>726</v>
      </c>
      <c r="M2503">
        <v>0</v>
      </c>
      <c r="N2503" t="s">
        <v>2796</v>
      </c>
    </row>
    <row r="2504" spans="1:14">
      <c r="A2504" t="s">
        <v>3354</v>
      </c>
      <c r="B2504" t="s">
        <v>1297</v>
      </c>
      <c r="C2504" t="s">
        <v>547</v>
      </c>
      <c r="D2504" s="1">
        <v>5438.4658932359998</v>
      </c>
      <c r="E2504">
        <v>5.5</v>
      </c>
      <c r="F2504" s="22"/>
      <c r="G2504" s="22">
        <v>301.45827480000003</v>
      </c>
      <c r="H2504" s="22"/>
      <c r="I2504" s="22"/>
      <c r="J2504" s="22">
        <v>3</v>
      </c>
      <c r="K2504" t="s">
        <v>726</v>
      </c>
      <c r="N2504" t="s">
        <v>2796</v>
      </c>
    </row>
    <row r="2505" spans="1:14">
      <c r="A2505" t="s">
        <v>3354</v>
      </c>
      <c r="B2505" t="s">
        <v>1297</v>
      </c>
      <c r="C2505" t="s">
        <v>549</v>
      </c>
      <c r="D2505" s="1">
        <v>6584.1505188383999</v>
      </c>
      <c r="E2505">
        <v>5.5</v>
      </c>
      <c r="F2505" s="22"/>
      <c r="G2505" s="22"/>
      <c r="H2505" s="22">
        <v>301.45827480000003</v>
      </c>
      <c r="I2505" s="22"/>
      <c r="J2505" s="22">
        <v>3</v>
      </c>
      <c r="K2505" t="s">
        <v>726</v>
      </c>
      <c r="N2505" t="s">
        <v>2796</v>
      </c>
    </row>
    <row r="2506" spans="1:14">
      <c r="A2506" t="s">
        <v>3354</v>
      </c>
      <c r="B2506" t="s">
        <v>1311</v>
      </c>
      <c r="C2506" t="s">
        <v>3332</v>
      </c>
      <c r="D2506" s="1">
        <v>3078.04447950024</v>
      </c>
      <c r="E2506">
        <v>6.5</v>
      </c>
      <c r="F2506" s="22"/>
      <c r="G2506" s="22"/>
      <c r="H2506" s="22"/>
      <c r="I2506" s="22">
        <v>191.27841287999999</v>
      </c>
      <c r="J2506" s="22">
        <v>3</v>
      </c>
      <c r="K2506" t="s">
        <v>726</v>
      </c>
      <c r="N2506" t="s">
        <v>2796</v>
      </c>
    </row>
    <row r="2507" spans="1:14">
      <c r="A2507" t="s">
        <v>3354</v>
      </c>
      <c r="B2507" t="s">
        <v>1311</v>
      </c>
      <c r="C2507" t="s">
        <v>547</v>
      </c>
      <c r="D2507" s="1">
        <v>2998.2800428226401</v>
      </c>
      <c r="E2507">
        <v>6.5</v>
      </c>
      <c r="F2507" s="22"/>
      <c r="G2507" s="22">
        <v>191.27841287999999</v>
      </c>
      <c r="H2507" s="22"/>
      <c r="I2507" s="22"/>
      <c r="J2507" s="22">
        <v>3</v>
      </c>
      <c r="K2507" t="s">
        <v>726</v>
      </c>
      <c r="N2507" t="s">
        <v>2796</v>
      </c>
    </row>
    <row r="2508" spans="1:14">
      <c r="A2508" t="s">
        <v>3354</v>
      </c>
      <c r="B2508" t="s">
        <v>1311</v>
      </c>
      <c r="C2508" t="s">
        <v>549</v>
      </c>
      <c r="D2508" s="1">
        <v>3078.04447950024</v>
      </c>
      <c r="E2508">
        <v>6.5</v>
      </c>
      <c r="F2508" s="22"/>
      <c r="G2508" s="22"/>
      <c r="H2508" s="22">
        <v>191.27841287999999</v>
      </c>
      <c r="I2508" s="22"/>
      <c r="J2508" s="22">
        <v>3</v>
      </c>
      <c r="K2508" t="s">
        <v>726</v>
      </c>
      <c r="N2508" t="s">
        <v>2796</v>
      </c>
    </row>
    <row r="2509" spans="1:14">
      <c r="A2509" t="s">
        <v>3354</v>
      </c>
      <c r="B2509" t="s">
        <v>1322</v>
      </c>
      <c r="C2509" t="s">
        <v>3332</v>
      </c>
      <c r="D2509" s="1">
        <v>1632.4583941983601</v>
      </c>
      <c r="E2509">
        <v>7.5</v>
      </c>
      <c r="F2509" s="22"/>
      <c r="G2509" s="22"/>
      <c r="H2509" s="22"/>
      <c r="I2509" s="22">
        <v>96.137618639999999</v>
      </c>
      <c r="J2509" s="22">
        <v>3</v>
      </c>
      <c r="K2509" t="s">
        <v>726</v>
      </c>
      <c r="N2509" t="s">
        <v>2796</v>
      </c>
    </row>
    <row r="2510" spans="1:14">
      <c r="A2510" t="s">
        <v>3354</v>
      </c>
      <c r="B2510" t="s">
        <v>1322</v>
      </c>
      <c r="C2510" t="s">
        <v>542</v>
      </c>
      <c r="D2510" s="1">
        <v>3.5706042768000002E-7</v>
      </c>
      <c r="E2510">
        <v>7.5</v>
      </c>
      <c r="F2510" s="22">
        <v>3.5706042768000002E-7</v>
      </c>
      <c r="G2510" s="22"/>
      <c r="H2510" s="22"/>
      <c r="I2510" s="22"/>
      <c r="J2510" s="22">
        <v>3</v>
      </c>
      <c r="K2510" t="s">
        <v>726</v>
      </c>
      <c r="M2510">
        <v>0</v>
      </c>
      <c r="N2510" t="s">
        <v>2796</v>
      </c>
    </row>
    <row r="2511" spans="1:14">
      <c r="A2511" t="s">
        <v>3354</v>
      </c>
      <c r="B2511" t="s">
        <v>1322</v>
      </c>
      <c r="C2511" t="s">
        <v>547</v>
      </c>
      <c r="D2511" s="1">
        <v>1328.3762531554801</v>
      </c>
      <c r="E2511">
        <v>7.5</v>
      </c>
      <c r="F2511" s="22"/>
      <c r="G2511" s="22">
        <v>96.137618639999999</v>
      </c>
      <c r="H2511" s="22"/>
      <c r="I2511" s="22"/>
      <c r="J2511" s="22">
        <v>3</v>
      </c>
      <c r="K2511" t="s">
        <v>726</v>
      </c>
      <c r="N2511" t="s">
        <v>2796</v>
      </c>
    </row>
    <row r="2512" spans="1:14">
      <c r="A2512" t="s">
        <v>3354</v>
      </c>
      <c r="B2512" t="s">
        <v>1322</v>
      </c>
      <c r="C2512" t="s">
        <v>549</v>
      </c>
      <c r="D2512" s="1">
        <v>1624.0902916863599</v>
      </c>
      <c r="E2512">
        <v>7.5</v>
      </c>
      <c r="F2512" s="22"/>
      <c r="G2512" s="22"/>
      <c r="H2512" s="22">
        <v>96.137618639999999</v>
      </c>
      <c r="I2512" s="22"/>
      <c r="J2512" s="22">
        <v>3</v>
      </c>
      <c r="K2512" t="s">
        <v>726</v>
      </c>
      <c r="N2512" t="s">
        <v>2796</v>
      </c>
    </row>
    <row r="2513" spans="1:14">
      <c r="A2513" t="s">
        <v>3354</v>
      </c>
      <c r="B2513" t="s">
        <v>1343</v>
      </c>
      <c r="C2513" t="s">
        <v>3332</v>
      </c>
      <c r="D2513" s="1">
        <v>2277.4904418727201</v>
      </c>
      <c r="E2513">
        <v>9.5</v>
      </c>
      <c r="F2513" s="22"/>
      <c r="G2513" s="22"/>
      <c r="H2513" s="22"/>
      <c r="I2513" s="22">
        <v>138.99827952000001</v>
      </c>
      <c r="J2513" s="22">
        <v>3</v>
      </c>
      <c r="K2513" t="s">
        <v>726</v>
      </c>
      <c r="N2513" t="s">
        <v>2796</v>
      </c>
    </row>
    <row r="2514" spans="1:14">
      <c r="A2514" t="s">
        <v>3354</v>
      </c>
      <c r="B2514" t="s">
        <v>1343</v>
      </c>
      <c r="C2514" t="s">
        <v>547</v>
      </c>
      <c r="D2514" s="1">
        <v>2192.51847960552</v>
      </c>
      <c r="E2514">
        <v>9.5</v>
      </c>
      <c r="F2514" s="22"/>
      <c r="G2514" s="22">
        <v>138.99827952000001</v>
      </c>
      <c r="H2514" s="22"/>
      <c r="I2514" s="22"/>
      <c r="J2514" s="22">
        <v>3</v>
      </c>
      <c r="K2514" t="s">
        <v>726</v>
      </c>
      <c r="N2514" t="s">
        <v>2796</v>
      </c>
    </row>
    <row r="2515" spans="1:14">
      <c r="A2515" t="s">
        <v>3354</v>
      </c>
      <c r="B2515" t="s">
        <v>1343</v>
      </c>
      <c r="C2515" t="s">
        <v>549</v>
      </c>
      <c r="D2515" s="1">
        <v>2276.8350834295202</v>
      </c>
      <c r="E2515">
        <v>9.5</v>
      </c>
      <c r="F2515" s="22"/>
      <c r="G2515" s="22"/>
      <c r="H2515" s="22">
        <v>138.99827952000001</v>
      </c>
      <c r="I2515" s="22"/>
      <c r="J2515" s="22">
        <v>3</v>
      </c>
      <c r="K2515" t="s">
        <v>726</v>
      </c>
      <c r="N2515" t="s">
        <v>2796</v>
      </c>
    </row>
    <row r="2516" spans="1:14">
      <c r="A2516" t="s">
        <v>3354</v>
      </c>
      <c r="B2516" t="s">
        <v>1371</v>
      </c>
      <c r="C2516" t="s">
        <v>3332</v>
      </c>
      <c r="D2516" s="1">
        <v>588.51547365119995</v>
      </c>
      <c r="E2516">
        <v>16</v>
      </c>
      <c r="F2516" s="22"/>
      <c r="G2516" s="22"/>
      <c r="H2516" s="22"/>
      <c r="I2516" s="22">
        <v>40.689727679999997</v>
      </c>
      <c r="J2516" s="22">
        <v>3</v>
      </c>
      <c r="K2516" t="s">
        <v>726</v>
      </c>
      <c r="N2516" t="s">
        <v>2796</v>
      </c>
    </row>
    <row r="2517" spans="1:14">
      <c r="A2517" t="s">
        <v>3354</v>
      </c>
      <c r="B2517" t="s">
        <v>1371</v>
      </c>
      <c r="C2517" t="s">
        <v>547</v>
      </c>
      <c r="D2517" s="1">
        <v>588.51547365119995</v>
      </c>
      <c r="E2517">
        <v>16</v>
      </c>
      <c r="F2517" s="22"/>
      <c r="G2517" s="22">
        <v>40.689727679999997</v>
      </c>
      <c r="H2517" s="22"/>
      <c r="I2517" s="22"/>
      <c r="J2517" s="22">
        <v>3</v>
      </c>
      <c r="K2517" t="s">
        <v>726</v>
      </c>
      <c r="N2517" t="s">
        <v>2796</v>
      </c>
    </row>
    <row r="2518" spans="1:14">
      <c r="A2518" t="s">
        <v>3354</v>
      </c>
      <c r="B2518" t="s">
        <v>1371</v>
      </c>
      <c r="C2518" t="s">
        <v>549</v>
      </c>
      <c r="D2518" s="1">
        <v>588.51547365119995</v>
      </c>
      <c r="E2518">
        <v>16</v>
      </c>
      <c r="F2518" s="22"/>
      <c r="G2518" s="22"/>
      <c r="H2518" s="22">
        <v>40.689727679999997</v>
      </c>
      <c r="I2518" s="22"/>
      <c r="J2518" s="22">
        <v>3</v>
      </c>
      <c r="K2518" t="s">
        <v>726</v>
      </c>
      <c r="N2518" t="s">
        <v>2796</v>
      </c>
    </row>
    <row r="2519" spans="1:14">
      <c r="A2519" t="s">
        <v>3354</v>
      </c>
      <c r="B2519" t="s">
        <v>1344</v>
      </c>
      <c r="C2519" t="s">
        <v>3332</v>
      </c>
      <c r="D2519" s="1">
        <v>1080.8736308206801</v>
      </c>
      <c r="E2519">
        <v>9.5</v>
      </c>
      <c r="F2519" s="22"/>
      <c r="G2519" s="22"/>
      <c r="H2519" s="22"/>
      <c r="I2519" s="22">
        <v>108.27370608</v>
      </c>
      <c r="J2519" s="22">
        <v>3</v>
      </c>
      <c r="K2519" t="s">
        <v>727</v>
      </c>
      <c r="N2519" t="s">
        <v>2797</v>
      </c>
    </row>
    <row r="2520" spans="1:14">
      <c r="A2520" t="s">
        <v>3354</v>
      </c>
      <c r="B2520" t="s">
        <v>1344</v>
      </c>
      <c r="C2520" t="s">
        <v>542</v>
      </c>
      <c r="D2520" s="1">
        <v>940.72515371999998</v>
      </c>
      <c r="E2520">
        <v>9.5</v>
      </c>
      <c r="F2520" s="22">
        <v>108.27370608</v>
      </c>
      <c r="G2520" s="22"/>
      <c r="H2520" s="22"/>
      <c r="I2520" s="22"/>
      <c r="J2520" s="22">
        <v>3</v>
      </c>
      <c r="K2520" t="s">
        <v>727</v>
      </c>
      <c r="L2520" t="s">
        <v>40</v>
      </c>
      <c r="M2520">
        <v>3.0006704354657899E-2</v>
      </c>
      <c r="N2520" t="s">
        <v>2797</v>
      </c>
    </row>
    <row r="2521" spans="1:14">
      <c r="A2521" t="s">
        <v>3354</v>
      </c>
      <c r="B2521" t="s">
        <v>1344</v>
      </c>
      <c r="C2521" t="s">
        <v>547</v>
      </c>
      <c r="D2521" s="1">
        <v>1059.5607018406799</v>
      </c>
      <c r="E2521">
        <v>9.5</v>
      </c>
      <c r="F2521" s="22"/>
      <c r="G2521" s="22">
        <v>108.27370608</v>
      </c>
      <c r="H2521" s="22"/>
      <c r="I2521" s="22"/>
      <c r="J2521" s="22">
        <v>3</v>
      </c>
      <c r="K2521" t="s">
        <v>727</v>
      </c>
      <c r="N2521" t="s">
        <v>2797</v>
      </c>
    </row>
    <row r="2522" spans="1:14">
      <c r="A2522" t="s">
        <v>3354</v>
      </c>
      <c r="B2522" t="s">
        <v>1344</v>
      </c>
      <c r="C2522" t="s">
        <v>549</v>
      </c>
      <c r="D2522" s="1">
        <v>1080.0786943534799</v>
      </c>
      <c r="E2522">
        <v>9.5</v>
      </c>
      <c r="F2522" s="22"/>
      <c r="G2522" s="22"/>
      <c r="H2522" s="22">
        <v>108.27370608</v>
      </c>
      <c r="I2522" s="22"/>
      <c r="J2522" s="22">
        <v>3</v>
      </c>
      <c r="K2522" t="s">
        <v>727</v>
      </c>
      <c r="N2522" t="s">
        <v>2797</v>
      </c>
    </row>
    <row r="2523" spans="1:14">
      <c r="A2523" t="s">
        <v>3354</v>
      </c>
      <c r="B2523" t="s">
        <v>1372</v>
      </c>
      <c r="C2523" t="s">
        <v>3332</v>
      </c>
      <c r="D2523" s="1">
        <v>11733.6084224314</v>
      </c>
      <c r="E2523">
        <v>16</v>
      </c>
      <c r="F2523" s="22"/>
      <c r="G2523" s="22"/>
      <c r="H2523" s="22"/>
      <c r="I2523" s="22">
        <v>334.22084640000003</v>
      </c>
      <c r="J2523" s="22">
        <v>3</v>
      </c>
      <c r="K2523" t="s">
        <v>727</v>
      </c>
      <c r="N2523" t="s">
        <v>2797</v>
      </c>
    </row>
    <row r="2524" spans="1:14">
      <c r="A2524" t="s">
        <v>3354</v>
      </c>
      <c r="B2524" t="s">
        <v>1372</v>
      </c>
      <c r="C2524" t="s">
        <v>542</v>
      </c>
      <c r="D2524" s="1">
        <v>0.1329907122</v>
      </c>
      <c r="E2524">
        <v>16</v>
      </c>
      <c r="F2524" s="22">
        <v>0.11621744136000001</v>
      </c>
      <c r="G2524" s="22"/>
      <c r="H2524" s="22"/>
      <c r="I2524" s="22"/>
      <c r="J2524" s="22">
        <v>3</v>
      </c>
      <c r="K2524" t="s">
        <v>727</v>
      </c>
      <c r="L2524" t="s">
        <v>40</v>
      </c>
      <c r="M2524">
        <v>3.0006704354657899E-2</v>
      </c>
      <c r="N2524" t="s">
        <v>2797</v>
      </c>
    </row>
    <row r="2525" spans="1:14">
      <c r="A2525" t="s">
        <v>3354</v>
      </c>
      <c r="B2525" t="s">
        <v>1372</v>
      </c>
      <c r="C2525" t="s">
        <v>547</v>
      </c>
      <c r="D2525" s="1">
        <v>3869.9368875514101</v>
      </c>
      <c r="E2525">
        <v>16</v>
      </c>
      <c r="F2525" s="22"/>
      <c r="G2525" s="22">
        <v>237.17510207999999</v>
      </c>
      <c r="H2525" s="22"/>
      <c r="I2525" s="22"/>
      <c r="J2525" s="22">
        <v>3</v>
      </c>
      <c r="K2525" t="s">
        <v>727</v>
      </c>
      <c r="N2525" t="s">
        <v>2797</v>
      </c>
    </row>
    <row r="2526" spans="1:14">
      <c r="A2526" t="s">
        <v>3354</v>
      </c>
      <c r="B2526" t="s">
        <v>1372</v>
      </c>
      <c r="C2526" t="s">
        <v>549</v>
      </c>
      <c r="D2526" s="1">
        <v>11429.501733471399</v>
      </c>
      <c r="E2526">
        <v>16</v>
      </c>
      <c r="F2526" s="22"/>
      <c r="G2526" s="22"/>
      <c r="H2526" s="22">
        <v>334.22084640000003</v>
      </c>
      <c r="I2526" s="22"/>
      <c r="J2526" s="22">
        <v>3</v>
      </c>
      <c r="K2526" t="s">
        <v>727</v>
      </c>
      <c r="N2526" t="s">
        <v>2797</v>
      </c>
    </row>
    <row r="2527" spans="1:14">
      <c r="A2527" t="s">
        <v>3354</v>
      </c>
      <c r="B2527" t="s">
        <v>1240</v>
      </c>
      <c r="C2527" t="s">
        <v>3332</v>
      </c>
      <c r="D2527" s="1">
        <v>17131.070722608001</v>
      </c>
      <c r="E2527">
        <v>0.5</v>
      </c>
      <c r="F2527" s="22"/>
      <c r="G2527" s="22"/>
      <c r="H2527" s="22"/>
      <c r="I2527" s="22">
        <v>491.02541280000003</v>
      </c>
      <c r="J2527" s="22">
        <v>3</v>
      </c>
      <c r="K2527" t="s">
        <v>729</v>
      </c>
      <c r="N2527" t="s">
        <v>2798</v>
      </c>
    </row>
    <row r="2528" spans="1:14">
      <c r="A2528" t="s">
        <v>3354</v>
      </c>
      <c r="B2528" t="s">
        <v>1240</v>
      </c>
      <c r="C2528" t="s">
        <v>542</v>
      </c>
      <c r="D2528" s="1">
        <v>7031.9428838399999</v>
      </c>
      <c r="E2528">
        <v>0.5</v>
      </c>
      <c r="F2528" s="22">
        <v>491.02541280000003</v>
      </c>
      <c r="G2528" s="22"/>
      <c r="H2528" s="22"/>
      <c r="I2528" s="22"/>
      <c r="J2528" s="22">
        <v>3</v>
      </c>
      <c r="K2528" t="s">
        <v>729</v>
      </c>
      <c r="L2528" t="s">
        <v>40</v>
      </c>
      <c r="M2528">
        <v>0.84260613193220402</v>
      </c>
      <c r="N2528" t="s">
        <v>2798</v>
      </c>
    </row>
    <row r="2529" spans="1:14">
      <c r="A2529" t="s">
        <v>3354</v>
      </c>
      <c r="B2529" t="s">
        <v>1240</v>
      </c>
      <c r="C2529" t="s">
        <v>547</v>
      </c>
      <c r="D2529" s="1">
        <v>15761.780630400001</v>
      </c>
      <c r="E2529">
        <v>0.5</v>
      </c>
      <c r="F2529" s="22"/>
      <c r="G2529" s="22">
        <v>491.02541280000003</v>
      </c>
      <c r="H2529" s="22"/>
      <c r="I2529" s="22"/>
      <c r="J2529" s="22">
        <v>3</v>
      </c>
      <c r="K2529" t="s">
        <v>729</v>
      </c>
      <c r="N2529" t="s">
        <v>2798</v>
      </c>
    </row>
    <row r="2530" spans="1:14">
      <c r="A2530" t="s">
        <v>3354</v>
      </c>
      <c r="B2530" t="s">
        <v>1240</v>
      </c>
      <c r="C2530" t="s">
        <v>549</v>
      </c>
      <c r="D2530" s="1">
        <v>17117.474131991999</v>
      </c>
      <c r="E2530">
        <v>0.5</v>
      </c>
      <c r="F2530" s="22"/>
      <c r="G2530" s="22"/>
      <c r="H2530" s="22">
        <v>491.02541280000003</v>
      </c>
      <c r="I2530" s="22"/>
      <c r="J2530" s="22">
        <v>3</v>
      </c>
      <c r="K2530" t="s">
        <v>729</v>
      </c>
      <c r="N2530" t="s">
        <v>2798</v>
      </c>
    </row>
    <row r="2531" spans="1:14">
      <c r="A2531" t="s">
        <v>3354</v>
      </c>
      <c r="B2531" t="s">
        <v>1250</v>
      </c>
      <c r="C2531" t="s">
        <v>3332</v>
      </c>
      <c r="D2531" s="1">
        <v>4980.3783283557595</v>
      </c>
      <c r="E2531">
        <v>1.5</v>
      </c>
      <c r="F2531" s="22"/>
      <c r="G2531" s="22"/>
      <c r="H2531" s="22"/>
      <c r="I2531" s="22">
        <v>321.13827504</v>
      </c>
      <c r="J2531" s="22">
        <v>3</v>
      </c>
      <c r="K2531" t="s">
        <v>729</v>
      </c>
      <c r="N2531" t="s">
        <v>2798</v>
      </c>
    </row>
    <row r="2532" spans="1:14">
      <c r="A2532" t="s">
        <v>3354</v>
      </c>
      <c r="B2532" t="s">
        <v>1250</v>
      </c>
      <c r="C2532" t="s">
        <v>542</v>
      </c>
      <c r="D2532" s="1">
        <v>2565.9909309599998</v>
      </c>
      <c r="E2532">
        <v>1.5</v>
      </c>
      <c r="F2532" s="22">
        <v>321.13827504</v>
      </c>
      <c r="G2532" s="22"/>
      <c r="H2532" s="22"/>
      <c r="I2532" s="22"/>
      <c r="J2532" s="22">
        <v>3</v>
      </c>
      <c r="K2532" t="s">
        <v>729</v>
      </c>
      <c r="L2532" t="s">
        <v>40</v>
      </c>
      <c r="M2532">
        <v>0.84260613193220402</v>
      </c>
      <c r="N2532" t="s">
        <v>2798</v>
      </c>
    </row>
    <row r="2533" spans="1:14">
      <c r="A2533" t="s">
        <v>3354</v>
      </c>
      <c r="B2533" t="s">
        <v>1250</v>
      </c>
      <c r="C2533" t="s">
        <v>547</v>
      </c>
      <c r="D2533" s="1">
        <v>4969.1258114064003</v>
      </c>
      <c r="E2533">
        <v>1.5</v>
      </c>
      <c r="F2533" s="22"/>
      <c r="G2533" s="22">
        <v>321.13827504</v>
      </c>
      <c r="H2533" s="22"/>
      <c r="I2533" s="22"/>
      <c r="J2533" s="22">
        <v>3</v>
      </c>
      <c r="K2533" t="s">
        <v>729</v>
      </c>
      <c r="N2533" t="s">
        <v>2798</v>
      </c>
    </row>
    <row r="2534" spans="1:14">
      <c r="A2534" t="s">
        <v>3354</v>
      </c>
      <c r="B2534" t="s">
        <v>1250</v>
      </c>
      <c r="C2534" t="s">
        <v>549</v>
      </c>
      <c r="D2534" s="1">
        <v>4980.0081167037597</v>
      </c>
      <c r="E2534">
        <v>1.5</v>
      </c>
      <c r="F2534" s="22"/>
      <c r="G2534" s="22"/>
      <c r="H2534" s="22">
        <v>321.13827504</v>
      </c>
      <c r="I2534" s="22"/>
      <c r="J2534" s="22">
        <v>3</v>
      </c>
      <c r="K2534" t="s">
        <v>729</v>
      </c>
      <c r="N2534" t="s">
        <v>2798</v>
      </c>
    </row>
    <row r="2535" spans="1:14">
      <c r="A2535" t="s">
        <v>3354</v>
      </c>
      <c r="B2535" t="s">
        <v>1262</v>
      </c>
      <c r="C2535" t="s">
        <v>3332</v>
      </c>
      <c r="D2535" s="1">
        <v>6212.8515599472003</v>
      </c>
      <c r="E2535">
        <v>2.5</v>
      </c>
      <c r="F2535" s="22"/>
      <c r="G2535" s="22"/>
      <c r="H2535" s="22"/>
      <c r="I2535" s="22">
        <v>185.16630240000001</v>
      </c>
      <c r="J2535" s="22">
        <v>3</v>
      </c>
      <c r="K2535" t="s">
        <v>729</v>
      </c>
      <c r="N2535" t="s">
        <v>2798</v>
      </c>
    </row>
    <row r="2536" spans="1:14">
      <c r="A2536" t="s">
        <v>3354</v>
      </c>
      <c r="B2536" t="s">
        <v>1262</v>
      </c>
      <c r="C2536" t="s">
        <v>542</v>
      </c>
      <c r="D2536" s="1">
        <v>1317.6934891200001</v>
      </c>
      <c r="E2536">
        <v>2.5</v>
      </c>
      <c r="F2536" s="22">
        <v>92.064674400000001</v>
      </c>
      <c r="G2536" s="22"/>
      <c r="H2536" s="22"/>
      <c r="I2536" s="22"/>
      <c r="J2536" s="22">
        <v>3</v>
      </c>
      <c r="K2536" t="s">
        <v>729</v>
      </c>
      <c r="L2536" t="s">
        <v>40</v>
      </c>
      <c r="M2536">
        <v>0.84260613193220402</v>
      </c>
      <c r="N2536" t="s">
        <v>2798</v>
      </c>
    </row>
    <row r="2537" spans="1:14">
      <c r="A2537" t="s">
        <v>3354</v>
      </c>
      <c r="B2537" t="s">
        <v>1262</v>
      </c>
      <c r="C2537" t="s">
        <v>547</v>
      </c>
      <c r="D2537" s="1">
        <v>3808.1407278192</v>
      </c>
      <c r="E2537">
        <v>2.5</v>
      </c>
      <c r="F2537" s="22"/>
      <c r="G2537" s="22">
        <v>185.16630240000001</v>
      </c>
      <c r="H2537" s="22"/>
      <c r="I2537" s="22"/>
      <c r="J2537" s="22">
        <v>3</v>
      </c>
      <c r="K2537" t="s">
        <v>729</v>
      </c>
      <c r="N2537" t="s">
        <v>2798</v>
      </c>
    </row>
    <row r="2538" spans="1:14">
      <c r="A2538" t="s">
        <v>3354</v>
      </c>
      <c r="B2538" t="s">
        <v>1262</v>
      </c>
      <c r="C2538" t="s">
        <v>549</v>
      </c>
      <c r="D2538" s="1">
        <v>6204.6170481072004</v>
      </c>
      <c r="E2538">
        <v>2.5</v>
      </c>
      <c r="F2538" s="22"/>
      <c r="G2538" s="22"/>
      <c r="H2538" s="22">
        <v>185.16630240000001</v>
      </c>
      <c r="I2538" s="22"/>
      <c r="J2538" s="22">
        <v>3</v>
      </c>
      <c r="K2538" t="s">
        <v>729</v>
      </c>
      <c r="N2538" t="s">
        <v>2798</v>
      </c>
    </row>
    <row r="2539" spans="1:14">
      <c r="A2539" t="s">
        <v>3354</v>
      </c>
      <c r="B2539" t="s">
        <v>1274</v>
      </c>
      <c r="C2539" t="s">
        <v>3332</v>
      </c>
      <c r="D2539" s="1">
        <v>15652.270721822801</v>
      </c>
      <c r="E2539">
        <v>3.5</v>
      </c>
      <c r="F2539" s="22"/>
      <c r="G2539" s="22"/>
      <c r="H2539" s="22"/>
      <c r="I2539" s="22">
        <v>773.37107279999998</v>
      </c>
      <c r="J2539" s="22">
        <v>3</v>
      </c>
      <c r="K2539" t="s">
        <v>729</v>
      </c>
      <c r="N2539" t="s">
        <v>2798</v>
      </c>
    </row>
    <row r="2540" spans="1:14">
      <c r="A2540" t="s">
        <v>3354</v>
      </c>
      <c r="B2540" t="s">
        <v>1274</v>
      </c>
      <c r="C2540" t="s">
        <v>542</v>
      </c>
      <c r="D2540" s="1">
        <v>1.3119150388080001</v>
      </c>
      <c r="E2540">
        <v>3.5</v>
      </c>
      <c r="F2540" s="22">
        <v>0.32288685311999998</v>
      </c>
      <c r="G2540" s="22"/>
      <c r="H2540" s="22"/>
      <c r="I2540" s="22"/>
      <c r="J2540" s="22">
        <v>3</v>
      </c>
      <c r="K2540" t="s">
        <v>729</v>
      </c>
      <c r="L2540" t="s">
        <v>40</v>
      </c>
      <c r="M2540">
        <v>0.84260613193220402</v>
      </c>
      <c r="N2540" t="s">
        <v>2798</v>
      </c>
    </row>
    <row r="2541" spans="1:14">
      <c r="A2541" t="s">
        <v>3354</v>
      </c>
      <c r="B2541" t="s">
        <v>1274</v>
      </c>
      <c r="C2541" t="s">
        <v>547</v>
      </c>
      <c r="D2541" s="1">
        <v>9881.2725981988096</v>
      </c>
      <c r="E2541">
        <v>3.5</v>
      </c>
      <c r="F2541" s="22"/>
      <c r="G2541" s="22">
        <v>773.37107279999998</v>
      </c>
      <c r="H2541" s="22"/>
      <c r="I2541" s="22"/>
      <c r="J2541" s="22">
        <v>3</v>
      </c>
      <c r="K2541" t="s">
        <v>729</v>
      </c>
      <c r="N2541" t="s">
        <v>2798</v>
      </c>
    </row>
    <row r="2542" spans="1:14">
      <c r="A2542" t="s">
        <v>3354</v>
      </c>
      <c r="B2542" t="s">
        <v>1274</v>
      </c>
      <c r="C2542" t="s">
        <v>549</v>
      </c>
      <c r="D2542" s="1">
        <v>15646.828968686799</v>
      </c>
      <c r="E2542">
        <v>3.5</v>
      </c>
      <c r="F2542" s="22"/>
      <c r="G2542" s="22"/>
      <c r="H2542" s="22">
        <v>773.37107279999998</v>
      </c>
      <c r="I2542" s="22"/>
      <c r="J2542" s="22">
        <v>3</v>
      </c>
      <c r="K2542" t="s">
        <v>729</v>
      </c>
      <c r="N2542" t="s">
        <v>2798</v>
      </c>
    </row>
    <row r="2543" spans="1:14">
      <c r="A2543" t="s">
        <v>3354</v>
      </c>
      <c r="B2543" t="s">
        <v>1286</v>
      </c>
      <c r="C2543" t="s">
        <v>3332</v>
      </c>
      <c r="D2543" s="1">
        <v>4545.8158234603197</v>
      </c>
      <c r="E2543">
        <v>4.5</v>
      </c>
      <c r="F2543" s="22"/>
      <c r="G2543" s="22"/>
      <c r="H2543" s="22"/>
      <c r="I2543" s="22">
        <v>227.27882688</v>
      </c>
      <c r="J2543" s="22">
        <v>3</v>
      </c>
      <c r="K2543" t="s">
        <v>729</v>
      </c>
      <c r="N2543" t="s">
        <v>2798</v>
      </c>
    </row>
    <row r="2544" spans="1:14">
      <c r="A2544" t="s">
        <v>3354</v>
      </c>
      <c r="B2544" t="s">
        <v>1286</v>
      </c>
      <c r="C2544" t="s">
        <v>547</v>
      </c>
      <c r="D2544" s="1">
        <v>4383.8811787920004</v>
      </c>
      <c r="E2544">
        <v>4.5</v>
      </c>
      <c r="F2544" s="22"/>
      <c r="G2544" s="22">
        <v>227.27882688</v>
      </c>
      <c r="H2544" s="22"/>
      <c r="I2544" s="22"/>
      <c r="J2544" s="22">
        <v>3</v>
      </c>
      <c r="K2544" t="s">
        <v>729</v>
      </c>
      <c r="N2544" t="s">
        <v>2798</v>
      </c>
    </row>
    <row r="2545" spans="1:14">
      <c r="A2545" t="s">
        <v>3354</v>
      </c>
      <c r="B2545" t="s">
        <v>1286</v>
      </c>
      <c r="C2545" t="s">
        <v>549</v>
      </c>
      <c r="D2545" s="1">
        <v>4545.8158234603197</v>
      </c>
      <c r="E2545">
        <v>4.5</v>
      </c>
      <c r="F2545" s="22"/>
      <c r="G2545" s="22"/>
      <c r="H2545" s="22">
        <v>227.27882688</v>
      </c>
      <c r="I2545" s="22"/>
      <c r="J2545" s="22">
        <v>3</v>
      </c>
      <c r="K2545" t="s">
        <v>729</v>
      </c>
      <c r="N2545" t="s">
        <v>2798</v>
      </c>
    </row>
    <row r="2546" spans="1:14">
      <c r="A2546" t="s">
        <v>3354</v>
      </c>
      <c r="B2546" t="s">
        <v>1298</v>
      </c>
      <c r="C2546" t="s">
        <v>3332</v>
      </c>
      <c r="D2546" s="1">
        <v>2864.0201853266399</v>
      </c>
      <c r="E2546">
        <v>5.5</v>
      </c>
      <c r="F2546" s="22"/>
      <c r="G2546" s="22"/>
      <c r="H2546" s="22"/>
      <c r="I2546" s="22">
        <v>145.74838776000001</v>
      </c>
      <c r="J2546" s="22">
        <v>3</v>
      </c>
      <c r="K2546" t="s">
        <v>729</v>
      </c>
      <c r="N2546" t="s">
        <v>2798</v>
      </c>
    </row>
    <row r="2547" spans="1:14">
      <c r="A2547" t="s">
        <v>3354</v>
      </c>
      <c r="B2547" t="s">
        <v>1298</v>
      </c>
      <c r="C2547" t="s">
        <v>547</v>
      </c>
      <c r="D2547" s="1">
        <v>2842.6203917759999</v>
      </c>
      <c r="E2547">
        <v>5.5</v>
      </c>
      <c r="F2547" s="22"/>
      <c r="G2547" s="22">
        <v>145.74838776000001</v>
      </c>
      <c r="H2547" s="22"/>
      <c r="I2547" s="22"/>
      <c r="J2547" s="22">
        <v>3</v>
      </c>
      <c r="K2547" t="s">
        <v>729</v>
      </c>
      <c r="N2547" t="s">
        <v>2798</v>
      </c>
    </row>
    <row r="2548" spans="1:14">
      <c r="A2548" t="s">
        <v>3354</v>
      </c>
      <c r="B2548" t="s">
        <v>1298</v>
      </c>
      <c r="C2548" t="s">
        <v>549</v>
      </c>
      <c r="D2548" s="1">
        <v>2864.0201853266399</v>
      </c>
      <c r="E2548">
        <v>5.5</v>
      </c>
      <c r="F2548" s="22"/>
      <c r="G2548" s="22"/>
      <c r="H2548" s="22">
        <v>145.74838776000001</v>
      </c>
      <c r="I2548" s="22"/>
      <c r="J2548" s="22">
        <v>3</v>
      </c>
      <c r="K2548" t="s">
        <v>729</v>
      </c>
      <c r="N2548" t="s">
        <v>2798</v>
      </c>
    </row>
    <row r="2549" spans="1:14">
      <c r="A2549" t="s">
        <v>3354</v>
      </c>
      <c r="B2549" t="s">
        <v>1241</v>
      </c>
      <c r="C2549" t="s">
        <v>3332</v>
      </c>
      <c r="D2549" s="1">
        <v>248402.10844476</v>
      </c>
      <c r="E2549">
        <v>0.5</v>
      </c>
      <c r="F2549" s="22"/>
      <c r="G2549" s="22"/>
      <c r="H2549" s="22"/>
      <c r="I2549" s="22">
        <v>6604.0831680000001</v>
      </c>
      <c r="J2549" s="22">
        <v>3</v>
      </c>
      <c r="K2549" t="s">
        <v>732</v>
      </c>
      <c r="N2549" t="s">
        <v>2800</v>
      </c>
    </row>
    <row r="2550" spans="1:14">
      <c r="A2550" t="s">
        <v>3354</v>
      </c>
      <c r="B2550" t="s">
        <v>1241</v>
      </c>
      <c r="C2550" t="s">
        <v>542</v>
      </c>
      <c r="D2550" s="1">
        <v>98228.655167999998</v>
      </c>
      <c r="E2550">
        <v>0.5</v>
      </c>
      <c r="F2550" s="22">
        <v>6604.0831680000001</v>
      </c>
      <c r="G2550" s="22"/>
      <c r="H2550" s="22"/>
      <c r="I2550" s="22"/>
      <c r="J2550" s="22">
        <v>3</v>
      </c>
      <c r="K2550" t="s">
        <v>732</v>
      </c>
      <c r="L2550" t="s">
        <v>40</v>
      </c>
      <c r="M2550">
        <v>0.26983560807504198</v>
      </c>
      <c r="N2550" t="s">
        <v>2800</v>
      </c>
    </row>
    <row r="2551" spans="1:14">
      <c r="A2551" t="s">
        <v>3354</v>
      </c>
      <c r="B2551" t="s">
        <v>1241</v>
      </c>
      <c r="C2551" t="s">
        <v>547</v>
      </c>
      <c r="D2551" s="1">
        <v>247201.39287360001</v>
      </c>
      <c r="E2551">
        <v>0.5</v>
      </c>
      <c r="F2551" s="22"/>
      <c r="G2551" s="22">
        <v>6604.0831680000001</v>
      </c>
      <c r="H2551" s="22"/>
      <c r="I2551" s="22"/>
      <c r="J2551" s="22">
        <v>3</v>
      </c>
      <c r="K2551" t="s">
        <v>732</v>
      </c>
      <c r="N2551" t="s">
        <v>2800</v>
      </c>
    </row>
    <row r="2552" spans="1:14">
      <c r="A2552" t="s">
        <v>3354</v>
      </c>
      <c r="B2552" t="s">
        <v>1241</v>
      </c>
      <c r="C2552" t="s">
        <v>549</v>
      </c>
      <c r="D2552" s="1">
        <v>248402.10844476</v>
      </c>
      <c r="E2552">
        <v>0.5</v>
      </c>
      <c r="F2552" s="22"/>
      <c r="G2552" s="22"/>
      <c r="H2552" s="22">
        <v>6604.0831680000001</v>
      </c>
      <c r="I2552" s="22"/>
      <c r="J2552" s="22">
        <v>3</v>
      </c>
      <c r="K2552" t="s">
        <v>732</v>
      </c>
      <c r="N2552" t="s">
        <v>2800</v>
      </c>
    </row>
    <row r="2553" spans="1:14">
      <c r="A2553" t="s">
        <v>3354</v>
      </c>
      <c r="B2553" t="s">
        <v>1252</v>
      </c>
      <c r="C2553" t="s">
        <v>3332</v>
      </c>
      <c r="D2553" s="1">
        <v>106209.49895543999</v>
      </c>
      <c r="E2553">
        <v>1.5</v>
      </c>
      <c r="F2553" s="22"/>
      <c r="G2553" s="22"/>
      <c r="H2553" s="22"/>
      <c r="I2553" s="22">
        <v>2439.2931744000002</v>
      </c>
      <c r="J2553" s="22">
        <v>3</v>
      </c>
      <c r="K2553" t="s">
        <v>732</v>
      </c>
      <c r="N2553" t="s">
        <v>2800</v>
      </c>
    </row>
    <row r="2554" spans="1:14">
      <c r="A2554" t="s">
        <v>3354</v>
      </c>
      <c r="B2554" t="s">
        <v>1252</v>
      </c>
      <c r="C2554" t="s">
        <v>542</v>
      </c>
      <c r="D2554" s="1">
        <v>13411.20211464</v>
      </c>
      <c r="E2554">
        <v>1.5</v>
      </c>
      <c r="F2554" s="22">
        <v>1108.5290207999999</v>
      </c>
      <c r="G2554" s="22"/>
      <c r="H2554" s="22"/>
      <c r="I2554" s="22"/>
      <c r="J2554" s="22">
        <v>3</v>
      </c>
      <c r="K2554" t="s">
        <v>732</v>
      </c>
      <c r="L2554" t="s">
        <v>40</v>
      </c>
      <c r="M2554">
        <v>0.26983560807504198</v>
      </c>
      <c r="N2554" t="s">
        <v>2800</v>
      </c>
    </row>
    <row r="2555" spans="1:14">
      <c r="A2555" t="s">
        <v>3354</v>
      </c>
      <c r="B2555" t="s">
        <v>1252</v>
      </c>
      <c r="C2555" t="s">
        <v>547</v>
      </c>
      <c r="D2555" s="1">
        <v>63312.080858640002</v>
      </c>
      <c r="E2555">
        <v>1.5</v>
      </c>
      <c r="F2555" s="22"/>
      <c r="G2555" s="22">
        <v>1915.4160767999999</v>
      </c>
      <c r="H2555" s="22"/>
      <c r="I2555" s="22"/>
      <c r="J2555" s="22">
        <v>3</v>
      </c>
      <c r="K2555" t="s">
        <v>732</v>
      </c>
      <c r="N2555" t="s">
        <v>2800</v>
      </c>
    </row>
    <row r="2556" spans="1:14">
      <c r="A2556" t="s">
        <v>3354</v>
      </c>
      <c r="B2556" t="s">
        <v>1252</v>
      </c>
      <c r="C2556" t="s">
        <v>549</v>
      </c>
      <c r="D2556" s="1">
        <v>103845.69163224001</v>
      </c>
      <c r="E2556">
        <v>1.5</v>
      </c>
      <c r="F2556" s="22"/>
      <c r="G2556" s="22"/>
      <c r="H2556" s="22">
        <v>2439.2931744000002</v>
      </c>
      <c r="I2556" s="22"/>
      <c r="J2556" s="22">
        <v>3</v>
      </c>
      <c r="K2556" t="s">
        <v>732</v>
      </c>
      <c r="N2556" t="s">
        <v>2800</v>
      </c>
    </row>
    <row r="2557" spans="1:14">
      <c r="A2557" t="s">
        <v>3354</v>
      </c>
      <c r="B2557" t="s">
        <v>1264</v>
      </c>
      <c r="C2557" t="s">
        <v>3332</v>
      </c>
      <c r="D2557" s="1">
        <v>1499.2306651231299</v>
      </c>
      <c r="E2557">
        <v>2.5</v>
      </c>
      <c r="F2557" s="22"/>
      <c r="G2557" s="22"/>
      <c r="H2557" s="22"/>
      <c r="I2557" s="22">
        <v>73.798992960000007</v>
      </c>
      <c r="J2557" s="22">
        <v>3</v>
      </c>
      <c r="K2557" t="s">
        <v>732</v>
      </c>
      <c r="N2557" t="s">
        <v>2800</v>
      </c>
    </row>
    <row r="2558" spans="1:14">
      <c r="A2558" t="s">
        <v>3354</v>
      </c>
      <c r="B2558" t="s">
        <v>1264</v>
      </c>
      <c r="C2558" t="s">
        <v>542</v>
      </c>
      <c r="D2558" s="1">
        <v>471.28003071172998</v>
      </c>
      <c r="E2558">
        <v>2.5</v>
      </c>
      <c r="F2558" s="22">
        <v>33.067474392000001</v>
      </c>
      <c r="G2558" s="22"/>
      <c r="H2558" s="22"/>
      <c r="I2558" s="22"/>
      <c r="J2558" s="22">
        <v>3</v>
      </c>
      <c r="K2558" t="s">
        <v>732</v>
      </c>
      <c r="L2558" t="s">
        <v>40</v>
      </c>
      <c r="M2558">
        <v>0.26983560807504198</v>
      </c>
      <c r="N2558" t="s">
        <v>2800</v>
      </c>
    </row>
    <row r="2559" spans="1:14">
      <c r="A2559" t="s">
        <v>3354</v>
      </c>
      <c r="B2559" t="s">
        <v>1264</v>
      </c>
      <c r="C2559" t="s">
        <v>547</v>
      </c>
      <c r="D2559" s="1">
        <v>1499.2306519118999</v>
      </c>
      <c r="E2559">
        <v>2.5</v>
      </c>
      <c r="F2559" s="22"/>
      <c r="G2559" s="22">
        <v>73.798992960000007</v>
      </c>
      <c r="H2559" s="22"/>
      <c r="I2559" s="22"/>
      <c r="J2559" s="22">
        <v>3</v>
      </c>
      <c r="K2559" t="s">
        <v>732</v>
      </c>
      <c r="N2559" t="s">
        <v>2800</v>
      </c>
    </row>
    <row r="2560" spans="1:14">
      <c r="A2560" t="s">
        <v>3354</v>
      </c>
      <c r="B2560" t="s">
        <v>1264</v>
      </c>
      <c r="C2560" t="s">
        <v>549</v>
      </c>
      <c r="D2560" s="1">
        <v>1499.2306651231299</v>
      </c>
      <c r="E2560">
        <v>2.5</v>
      </c>
      <c r="F2560" s="22"/>
      <c r="G2560" s="22"/>
      <c r="H2560" s="22">
        <v>73.798992960000007</v>
      </c>
      <c r="I2560" s="22"/>
      <c r="J2560" s="22">
        <v>3</v>
      </c>
      <c r="K2560" t="s">
        <v>732</v>
      </c>
      <c r="N2560" t="s">
        <v>2800</v>
      </c>
    </row>
    <row r="2561" spans="1:14">
      <c r="A2561" t="s">
        <v>3354</v>
      </c>
      <c r="B2561" t="s">
        <v>1276</v>
      </c>
      <c r="C2561" t="s">
        <v>3332</v>
      </c>
      <c r="D2561" s="1">
        <v>98741.976597935995</v>
      </c>
      <c r="E2561">
        <v>3.5</v>
      </c>
      <c r="F2561" s="22"/>
      <c r="G2561" s="22"/>
      <c r="H2561" s="22"/>
      <c r="I2561" s="22">
        <v>2701.9465128000002</v>
      </c>
      <c r="J2561" s="22">
        <v>3</v>
      </c>
      <c r="K2561" t="s">
        <v>732</v>
      </c>
      <c r="N2561" t="s">
        <v>2800</v>
      </c>
    </row>
    <row r="2562" spans="1:14">
      <c r="A2562" t="s">
        <v>3354</v>
      </c>
      <c r="B2562" t="s">
        <v>1276</v>
      </c>
      <c r="C2562" t="s">
        <v>542</v>
      </c>
      <c r="D2562" s="1">
        <v>1360.7077035360001</v>
      </c>
      <c r="E2562">
        <v>3.5</v>
      </c>
      <c r="F2562" s="22">
        <v>334.84991400000001</v>
      </c>
      <c r="G2562" s="22"/>
      <c r="H2562" s="22"/>
      <c r="I2562" s="22"/>
      <c r="J2562" s="22">
        <v>3</v>
      </c>
      <c r="K2562" t="s">
        <v>732</v>
      </c>
      <c r="L2562" t="s">
        <v>40</v>
      </c>
      <c r="M2562">
        <v>0.26983560807504198</v>
      </c>
      <c r="N2562" t="s">
        <v>2800</v>
      </c>
    </row>
    <row r="2563" spans="1:14">
      <c r="A2563" t="s">
        <v>3354</v>
      </c>
      <c r="B2563" t="s">
        <v>1276</v>
      </c>
      <c r="C2563" t="s">
        <v>547</v>
      </c>
      <c r="D2563" s="1">
        <v>66282.147972335995</v>
      </c>
      <c r="E2563">
        <v>3.5</v>
      </c>
      <c r="F2563" s="22"/>
      <c r="G2563" s="22">
        <v>2701.9465128000002</v>
      </c>
      <c r="H2563" s="22"/>
      <c r="I2563" s="22"/>
      <c r="J2563" s="22">
        <v>3</v>
      </c>
      <c r="K2563" t="s">
        <v>732</v>
      </c>
      <c r="N2563" t="s">
        <v>2800</v>
      </c>
    </row>
    <row r="2564" spans="1:14">
      <c r="A2564" t="s">
        <v>3354</v>
      </c>
      <c r="B2564" t="s">
        <v>1276</v>
      </c>
      <c r="C2564" t="s">
        <v>549</v>
      </c>
      <c r="D2564" s="1">
        <v>97236.934531535997</v>
      </c>
      <c r="E2564">
        <v>3.5</v>
      </c>
      <c r="F2564" s="22"/>
      <c r="G2564" s="22"/>
      <c r="H2564" s="22">
        <v>2701.9465128000002</v>
      </c>
      <c r="I2564" s="22"/>
      <c r="J2564" s="22">
        <v>3</v>
      </c>
      <c r="K2564" t="s">
        <v>732</v>
      </c>
      <c r="N2564" t="s">
        <v>2800</v>
      </c>
    </row>
    <row r="2565" spans="1:14">
      <c r="A2565" t="s">
        <v>3354</v>
      </c>
      <c r="B2565" t="s">
        <v>1288</v>
      </c>
      <c r="C2565" t="s">
        <v>3332</v>
      </c>
      <c r="D2565" s="1">
        <v>38430.761789502103</v>
      </c>
      <c r="E2565">
        <v>4.5</v>
      </c>
      <c r="F2565" s="22"/>
      <c r="G2565" s="22"/>
      <c r="H2565" s="22"/>
      <c r="I2565" s="22">
        <v>1613.5412495999999</v>
      </c>
      <c r="J2565" s="22">
        <v>3</v>
      </c>
      <c r="K2565" t="s">
        <v>732</v>
      </c>
      <c r="N2565" t="s">
        <v>2800</v>
      </c>
    </row>
    <row r="2566" spans="1:14">
      <c r="A2566" t="s">
        <v>3354</v>
      </c>
      <c r="B2566" t="s">
        <v>1288</v>
      </c>
      <c r="C2566" t="s">
        <v>542</v>
      </c>
      <c r="D2566" s="1">
        <v>287.98394230209601</v>
      </c>
      <c r="E2566">
        <v>4.5</v>
      </c>
      <c r="F2566" s="22">
        <v>74.065578959999996</v>
      </c>
      <c r="G2566" s="22"/>
      <c r="H2566" s="22"/>
      <c r="I2566" s="22"/>
      <c r="J2566" s="22">
        <v>3</v>
      </c>
      <c r="K2566" t="s">
        <v>732</v>
      </c>
      <c r="L2566" t="s">
        <v>40</v>
      </c>
      <c r="M2566">
        <v>0.26983560807504198</v>
      </c>
      <c r="N2566" t="s">
        <v>2800</v>
      </c>
    </row>
    <row r="2567" spans="1:14">
      <c r="A2567" t="s">
        <v>3354</v>
      </c>
      <c r="B2567" t="s">
        <v>1288</v>
      </c>
      <c r="C2567" t="s">
        <v>547</v>
      </c>
      <c r="D2567" s="1">
        <v>10160.3259367021</v>
      </c>
      <c r="E2567">
        <v>4.5</v>
      </c>
      <c r="F2567" s="22"/>
      <c r="G2567" s="22">
        <v>1514.4771384000001</v>
      </c>
      <c r="H2567" s="22"/>
      <c r="I2567" s="22"/>
      <c r="J2567" s="22">
        <v>3</v>
      </c>
      <c r="K2567" t="s">
        <v>732</v>
      </c>
      <c r="N2567" t="s">
        <v>2800</v>
      </c>
    </row>
    <row r="2568" spans="1:14">
      <c r="A2568" t="s">
        <v>3354</v>
      </c>
      <c r="B2568" t="s">
        <v>1288</v>
      </c>
      <c r="C2568" t="s">
        <v>549</v>
      </c>
      <c r="D2568" s="1">
        <v>36884.186566302102</v>
      </c>
      <c r="E2568">
        <v>4.5</v>
      </c>
      <c r="F2568" s="22"/>
      <c r="G2568" s="22"/>
      <c r="H2568" s="22">
        <v>1613.5412495999999</v>
      </c>
      <c r="I2568" s="22"/>
      <c r="J2568" s="22">
        <v>3</v>
      </c>
      <c r="K2568" t="s">
        <v>732</v>
      </c>
      <c r="N2568" t="s">
        <v>2800</v>
      </c>
    </row>
    <row r="2569" spans="1:14">
      <c r="A2569" t="s">
        <v>3354</v>
      </c>
      <c r="B2569" t="s">
        <v>1300</v>
      </c>
      <c r="C2569" t="s">
        <v>3332</v>
      </c>
      <c r="D2569" s="1">
        <v>5269.9808301599996</v>
      </c>
      <c r="E2569">
        <v>5.5</v>
      </c>
      <c r="F2569" s="22"/>
      <c r="G2569" s="22"/>
      <c r="H2569" s="22"/>
      <c r="I2569" s="22">
        <v>297.54712848000003</v>
      </c>
      <c r="J2569" s="22">
        <v>3</v>
      </c>
      <c r="K2569" t="s">
        <v>732</v>
      </c>
      <c r="N2569" t="s">
        <v>2800</v>
      </c>
    </row>
    <row r="2570" spans="1:14">
      <c r="A2570" t="s">
        <v>3354</v>
      </c>
      <c r="B2570" t="s">
        <v>1300</v>
      </c>
      <c r="C2570" t="s">
        <v>547</v>
      </c>
      <c r="D2570" s="1">
        <v>338.06673095999997</v>
      </c>
      <c r="E2570">
        <v>5.5</v>
      </c>
      <c r="F2570" s="22"/>
      <c r="G2570" s="22">
        <v>21.445918656</v>
      </c>
      <c r="H2570" s="22"/>
      <c r="I2570" s="22"/>
      <c r="J2570" s="22">
        <v>3</v>
      </c>
      <c r="K2570" t="s">
        <v>732</v>
      </c>
      <c r="N2570" t="s">
        <v>2800</v>
      </c>
    </row>
    <row r="2571" spans="1:14">
      <c r="A2571" t="s">
        <v>3354</v>
      </c>
      <c r="B2571" t="s">
        <v>1300</v>
      </c>
      <c r="C2571" t="s">
        <v>549</v>
      </c>
      <c r="D2571" s="1">
        <v>5124.5799273599996</v>
      </c>
      <c r="E2571">
        <v>5.5</v>
      </c>
      <c r="F2571" s="22"/>
      <c r="G2571" s="22"/>
      <c r="H2571" s="22">
        <v>297.54712848000003</v>
      </c>
      <c r="I2571" s="22"/>
      <c r="J2571" s="22">
        <v>3</v>
      </c>
      <c r="K2571" t="s">
        <v>732</v>
      </c>
      <c r="N2571" t="s">
        <v>2800</v>
      </c>
    </row>
    <row r="2572" spans="1:14">
      <c r="A2572" t="s">
        <v>3354</v>
      </c>
      <c r="B2572" t="s">
        <v>1313</v>
      </c>
      <c r="C2572" t="s">
        <v>3332</v>
      </c>
      <c r="D2572" s="1">
        <v>11114.4278887243</v>
      </c>
      <c r="E2572">
        <v>6.5</v>
      </c>
      <c r="F2572" s="22"/>
      <c r="G2572" s="22"/>
      <c r="H2572" s="22"/>
      <c r="I2572" s="22">
        <v>427.18117439999997</v>
      </c>
      <c r="J2572" s="22">
        <v>3</v>
      </c>
      <c r="K2572" t="s">
        <v>732</v>
      </c>
      <c r="N2572" t="s">
        <v>2800</v>
      </c>
    </row>
    <row r="2573" spans="1:14">
      <c r="A2573" t="s">
        <v>3354</v>
      </c>
      <c r="B2573" t="s">
        <v>1313</v>
      </c>
      <c r="C2573" t="s">
        <v>542</v>
      </c>
      <c r="D2573" s="1">
        <v>2764.9025415854398</v>
      </c>
      <c r="E2573">
        <v>6.5</v>
      </c>
      <c r="F2573" s="22">
        <v>426.060948</v>
      </c>
      <c r="G2573" s="22"/>
      <c r="H2573" s="22"/>
      <c r="I2573" s="22"/>
      <c r="J2573" s="22">
        <v>3</v>
      </c>
      <c r="K2573" t="s">
        <v>732</v>
      </c>
      <c r="L2573" t="s">
        <v>40</v>
      </c>
      <c r="M2573">
        <v>0.26983560807504198</v>
      </c>
      <c r="N2573" t="s">
        <v>2800</v>
      </c>
    </row>
    <row r="2574" spans="1:14">
      <c r="A2574" t="s">
        <v>3354</v>
      </c>
      <c r="B2574" t="s">
        <v>1313</v>
      </c>
      <c r="C2574" t="s">
        <v>547</v>
      </c>
      <c r="D2574" s="1">
        <v>8821.2422527723302</v>
      </c>
      <c r="E2574">
        <v>6.5</v>
      </c>
      <c r="F2574" s="22"/>
      <c r="G2574" s="22">
        <v>427.18117439999997</v>
      </c>
      <c r="H2574" s="22"/>
      <c r="I2574" s="22"/>
      <c r="J2574" s="22">
        <v>3</v>
      </c>
      <c r="K2574" t="s">
        <v>732</v>
      </c>
      <c r="N2574" t="s">
        <v>2800</v>
      </c>
    </row>
    <row r="2575" spans="1:14">
      <c r="A2575" t="s">
        <v>3354</v>
      </c>
      <c r="B2575" t="s">
        <v>1313</v>
      </c>
      <c r="C2575" t="s">
        <v>549</v>
      </c>
      <c r="D2575" s="1">
        <v>11080.587669124299</v>
      </c>
      <c r="E2575">
        <v>6.5</v>
      </c>
      <c r="F2575" s="22"/>
      <c r="G2575" s="22"/>
      <c r="H2575" s="22">
        <v>427.18117439999997</v>
      </c>
      <c r="I2575" s="22"/>
      <c r="J2575" s="22">
        <v>3</v>
      </c>
      <c r="K2575" t="s">
        <v>732</v>
      </c>
      <c r="N2575" t="s">
        <v>2800</v>
      </c>
    </row>
    <row r="2576" spans="1:14">
      <c r="A2576" t="s">
        <v>3354</v>
      </c>
      <c r="B2576" t="s">
        <v>3085</v>
      </c>
      <c r="C2576" t="s">
        <v>3332</v>
      </c>
      <c r="D2576" s="1">
        <v>2926.3678471128001</v>
      </c>
      <c r="E2576">
        <v>7.5</v>
      </c>
      <c r="F2576" s="22"/>
      <c r="G2576" s="22"/>
      <c r="H2576" s="22"/>
      <c r="I2576" s="22">
        <v>146.82663864</v>
      </c>
      <c r="J2576" s="22">
        <v>3</v>
      </c>
      <c r="K2576" t="s">
        <v>732</v>
      </c>
      <c r="N2576" t="s">
        <v>2800</v>
      </c>
    </row>
    <row r="2577" spans="1:14">
      <c r="A2577" t="s">
        <v>3354</v>
      </c>
      <c r="B2577" t="s">
        <v>3085</v>
      </c>
      <c r="C2577" t="s">
        <v>542</v>
      </c>
      <c r="D2577" s="1">
        <v>1082.782133616</v>
      </c>
      <c r="E2577">
        <v>7.5</v>
      </c>
      <c r="F2577" s="22">
        <v>146.82663864</v>
      </c>
      <c r="G2577" s="22"/>
      <c r="H2577" s="22"/>
      <c r="I2577" s="22"/>
      <c r="J2577" s="22">
        <v>3</v>
      </c>
      <c r="K2577" t="s">
        <v>732</v>
      </c>
      <c r="L2577" t="s">
        <v>40</v>
      </c>
      <c r="M2577">
        <v>0.26983560807504198</v>
      </c>
      <c r="N2577" t="s">
        <v>2800</v>
      </c>
    </row>
    <row r="2578" spans="1:14">
      <c r="A2578" t="s">
        <v>3354</v>
      </c>
      <c r="B2578" t="s">
        <v>3085</v>
      </c>
      <c r="C2578" t="s">
        <v>547</v>
      </c>
      <c r="D2578" s="1">
        <v>2926.3678471128001</v>
      </c>
      <c r="E2578">
        <v>7.5</v>
      </c>
      <c r="F2578" s="22"/>
      <c r="G2578" s="22">
        <v>146.82663864</v>
      </c>
      <c r="H2578" s="22"/>
      <c r="I2578" s="22"/>
      <c r="J2578" s="22">
        <v>3</v>
      </c>
      <c r="K2578" t="s">
        <v>732</v>
      </c>
      <c r="N2578" t="s">
        <v>2800</v>
      </c>
    </row>
    <row r="2579" spans="1:14">
      <c r="A2579" t="s">
        <v>3354</v>
      </c>
      <c r="B2579" t="s">
        <v>3085</v>
      </c>
      <c r="C2579" t="s">
        <v>549</v>
      </c>
      <c r="D2579" s="1">
        <v>2926.3678471128001</v>
      </c>
      <c r="E2579">
        <v>7.5</v>
      </c>
      <c r="F2579" s="22"/>
      <c r="G2579" s="22"/>
      <c r="H2579" s="22">
        <v>146.82663864</v>
      </c>
      <c r="I2579" s="22"/>
      <c r="J2579" s="22">
        <v>3</v>
      </c>
      <c r="K2579" t="s">
        <v>732</v>
      </c>
      <c r="N2579" t="s">
        <v>2800</v>
      </c>
    </row>
    <row r="2580" spans="1:14">
      <c r="A2580" t="s">
        <v>3354</v>
      </c>
      <c r="B2580" t="s">
        <v>1334</v>
      </c>
      <c r="C2580" t="s">
        <v>3332</v>
      </c>
      <c r="D2580" s="1">
        <v>2409.3350072615999</v>
      </c>
      <c r="E2580">
        <v>8.5</v>
      </c>
      <c r="F2580" s="22"/>
      <c r="G2580" s="22"/>
      <c r="H2580" s="22"/>
      <c r="I2580" s="22">
        <v>122.62511376</v>
      </c>
      <c r="J2580" s="22">
        <v>3</v>
      </c>
      <c r="K2580" t="s">
        <v>732</v>
      </c>
      <c r="N2580" t="s">
        <v>2800</v>
      </c>
    </row>
    <row r="2581" spans="1:14">
      <c r="A2581" t="s">
        <v>3354</v>
      </c>
      <c r="B2581" t="s">
        <v>1334</v>
      </c>
      <c r="C2581" t="s">
        <v>547</v>
      </c>
      <c r="D2581" s="1">
        <v>1545.7833780000001</v>
      </c>
      <c r="E2581">
        <v>8.5</v>
      </c>
      <c r="F2581" s="22"/>
      <c r="G2581" s="22">
        <v>122.62511376</v>
      </c>
      <c r="H2581" s="22"/>
      <c r="I2581" s="22"/>
      <c r="J2581" s="22">
        <v>3</v>
      </c>
      <c r="K2581" t="s">
        <v>732</v>
      </c>
      <c r="N2581" t="s">
        <v>2800</v>
      </c>
    </row>
    <row r="2582" spans="1:14">
      <c r="A2582" t="s">
        <v>3354</v>
      </c>
      <c r="B2582" t="s">
        <v>1334</v>
      </c>
      <c r="C2582" t="s">
        <v>549</v>
      </c>
      <c r="D2582" s="1">
        <v>2407.5258823200002</v>
      </c>
      <c r="E2582">
        <v>8.5</v>
      </c>
      <c r="F2582" s="22"/>
      <c r="G2582" s="22"/>
      <c r="H2582" s="22">
        <v>122.62511376</v>
      </c>
      <c r="I2582" s="22"/>
      <c r="J2582" s="22">
        <v>3</v>
      </c>
      <c r="K2582" t="s">
        <v>732</v>
      </c>
      <c r="N2582" t="s">
        <v>2800</v>
      </c>
    </row>
    <row r="2583" spans="1:14">
      <c r="A2583" t="s">
        <v>3354</v>
      </c>
      <c r="B2583" t="s">
        <v>1346</v>
      </c>
      <c r="C2583" t="s">
        <v>3332</v>
      </c>
      <c r="D2583" s="1">
        <v>3509.8807526707201</v>
      </c>
      <c r="E2583">
        <v>9.5</v>
      </c>
      <c r="F2583" s="22"/>
      <c r="G2583" s="22"/>
      <c r="H2583" s="22"/>
      <c r="I2583" s="22">
        <v>177.49793256000001</v>
      </c>
      <c r="J2583" s="22">
        <v>3</v>
      </c>
      <c r="K2583" t="s">
        <v>732</v>
      </c>
      <c r="N2583" t="s">
        <v>2800</v>
      </c>
    </row>
    <row r="2584" spans="1:14">
      <c r="A2584" t="s">
        <v>3354</v>
      </c>
      <c r="B2584" t="s">
        <v>1346</v>
      </c>
      <c r="C2584" t="s">
        <v>547</v>
      </c>
      <c r="D2584" s="1">
        <v>3054.0663765600002</v>
      </c>
      <c r="E2584">
        <v>9.5</v>
      </c>
      <c r="F2584" s="22"/>
      <c r="G2584" s="22">
        <v>177.49793256000001</v>
      </c>
      <c r="H2584" s="22"/>
      <c r="I2584" s="22"/>
      <c r="J2584" s="22">
        <v>3</v>
      </c>
      <c r="K2584" t="s">
        <v>732</v>
      </c>
      <c r="N2584" t="s">
        <v>2800</v>
      </c>
    </row>
    <row r="2585" spans="1:14">
      <c r="A2585" t="s">
        <v>3354</v>
      </c>
      <c r="B2585" t="s">
        <v>1346</v>
      </c>
      <c r="C2585" t="s">
        <v>549</v>
      </c>
      <c r="D2585" s="1">
        <v>3509.8807526707201</v>
      </c>
      <c r="E2585">
        <v>9.5</v>
      </c>
      <c r="F2585" s="22"/>
      <c r="G2585" s="22"/>
      <c r="H2585" s="22">
        <v>177.49793256000001</v>
      </c>
      <c r="I2585" s="22"/>
      <c r="J2585" s="22">
        <v>3</v>
      </c>
      <c r="K2585" t="s">
        <v>732</v>
      </c>
      <c r="N2585" t="s">
        <v>2800</v>
      </c>
    </row>
    <row r="2586" spans="1:14">
      <c r="A2586" t="s">
        <v>3354</v>
      </c>
      <c r="B2586" t="s">
        <v>1356</v>
      </c>
      <c r="C2586" t="s">
        <v>3332</v>
      </c>
      <c r="D2586" s="1">
        <v>738.82404200617395</v>
      </c>
      <c r="E2586">
        <v>11.5</v>
      </c>
      <c r="F2586" s="22"/>
      <c r="G2586" s="22"/>
      <c r="H2586" s="22"/>
      <c r="I2586" s="22">
        <v>36.889311575999997</v>
      </c>
      <c r="J2586" s="22">
        <v>3</v>
      </c>
      <c r="K2586" t="s">
        <v>732</v>
      </c>
      <c r="N2586" t="s">
        <v>2800</v>
      </c>
    </row>
    <row r="2587" spans="1:14">
      <c r="A2587" t="s">
        <v>3354</v>
      </c>
      <c r="B2587" t="s">
        <v>1356</v>
      </c>
      <c r="C2587" t="s">
        <v>547</v>
      </c>
      <c r="D2587" s="1">
        <v>219.898974350174</v>
      </c>
      <c r="E2587">
        <v>11.5</v>
      </c>
      <c r="F2587" s="22"/>
      <c r="G2587" s="22">
        <v>36.889311575999997</v>
      </c>
      <c r="H2587" s="22"/>
      <c r="I2587" s="22"/>
      <c r="J2587" s="22">
        <v>3</v>
      </c>
      <c r="K2587" t="s">
        <v>732</v>
      </c>
      <c r="N2587" t="s">
        <v>2800</v>
      </c>
    </row>
    <row r="2588" spans="1:14">
      <c r="A2588" t="s">
        <v>3354</v>
      </c>
      <c r="B2588" t="s">
        <v>1356</v>
      </c>
      <c r="C2588" t="s">
        <v>549</v>
      </c>
      <c r="D2588" s="1">
        <v>729.62269151017404</v>
      </c>
      <c r="E2588">
        <v>11.5</v>
      </c>
      <c r="F2588" s="22"/>
      <c r="G2588" s="22"/>
      <c r="H2588" s="22">
        <v>36.889311575999997</v>
      </c>
      <c r="I2588" s="22"/>
      <c r="J2588" s="22">
        <v>3</v>
      </c>
      <c r="K2588" t="s">
        <v>732</v>
      </c>
      <c r="N2588" t="s">
        <v>2800</v>
      </c>
    </row>
    <row r="2589" spans="1:14">
      <c r="A2589" t="s">
        <v>3354</v>
      </c>
      <c r="B2589" t="s">
        <v>1361</v>
      </c>
      <c r="C2589" t="s">
        <v>3332</v>
      </c>
      <c r="D2589" s="1">
        <v>1303.5919412804601</v>
      </c>
      <c r="E2589">
        <v>12.5</v>
      </c>
      <c r="F2589" s="22"/>
      <c r="G2589" s="22"/>
      <c r="H2589" s="22"/>
      <c r="I2589" s="22">
        <v>74.102241599999999</v>
      </c>
      <c r="J2589" s="22">
        <v>3</v>
      </c>
      <c r="K2589" t="s">
        <v>732</v>
      </c>
      <c r="N2589" t="s">
        <v>2800</v>
      </c>
    </row>
    <row r="2590" spans="1:14">
      <c r="A2590" t="s">
        <v>3354</v>
      </c>
      <c r="B2590" t="s">
        <v>1361</v>
      </c>
      <c r="C2590" t="s">
        <v>547</v>
      </c>
      <c r="D2590" s="1">
        <v>777.90938387246399</v>
      </c>
      <c r="E2590">
        <v>12.5</v>
      </c>
      <c r="F2590" s="22"/>
      <c r="G2590" s="22">
        <v>74.102241599999999</v>
      </c>
      <c r="H2590" s="22"/>
      <c r="I2590" s="22"/>
      <c r="J2590" s="22">
        <v>3</v>
      </c>
      <c r="K2590" t="s">
        <v>732</v>
      </c>
      <c r="N2590" t="s">
        <v>2800</v>
      </c>
    </row>
    <row r="2591" spans="1:14">
      <c r="A2591" t="s">
        <v>3354</v>
      </c>
      <c r="B2591" t="s">
        <v>1361</v>
      </c>
      <c r="C2591" t="s">
        <v>549</v>
      </c>
      <c r="D2591" s="1">
        <v>1297.9788609524601</v>
      </c>
      <c r="E2591">
        <v>12.5</v>
      </c>
      <c r="F2591" s="22"/>
      <c r="G2591" s="22"/>
      <c r="H2591" s="22">
        <v>74.102241599999999</v>
      </c>
      <c r="I2591" s="22"/>
      <c r="J2591" s="22">
        <v>3</v>
      </c>
      <c r="K2591" t="s">
        <v>732</v>
      </c>
      <c r="N2591" t="s">
        <v>2800</v>
      </c>
    </row>
    <row r="2592" spans="1:14">
      <c r="A2592" t="s">
        <v>3354</v>
      </c>
      <c r="B2592" t="s">
        <v>1367</v>
      </c>
      <c r="C2592" t="s">
        <v>3332</v>
      </c>
      <c r="D2592" s="1">
        <v>753.28424762126394</v>
      </c>
      <c r="E2592">
        <v>13.5</v>
      </c>
      <c r="F2592" s="22"/>
      <c r="G2592" s="22"/>
      <c r="H2592" s="22"/>
      <c r="I2592" s="22">
        <v>42.592303919999999</v>
      </c>
      <c r="J2592" s="22">
        <v>3</v>
      </c>
      <c r="K2592" t="s">
        <v>732</v>
      </c>
      <c r="N2592" t="s">
        <v>2800</v>
      </c>
    </row>
    <row r="2593" spans="1:14">
      <c r="A2593" t="s">
        <v>3354</v>
      </c>
      <c r="B2593" t="s">
        <v>1367</v>
      </c>
      <c r="C2593" t="s">
        <v>547</v>
      </c>
      <c r="D2593" s="1">
        <v>528.87488989646397</v>
      </c>
      <c r="E2593">
        <v>13.5</v>
      </c>
      <c r="F2593" s="22"/>
      <c r="G2593" s="22">
        <v>42.592303919999999</v>
      </c>
      <c r="H2593" s="22"/>
      <c r="I2593" s="22"/>
      <c r="J2593" s="22">
        <v>3</v>
      </c>
      <c r="K2593" t="s">
        <v>732</v>
      </c>
      <c r="N2593" t="s">
        <v>2800</v>
      </c>
    </row>
    <row r="2594" spans="1:14">
      <c r="A2594" t="s">
        <v>3354</v>
      </c>
      <c r="B2594" t="s">
        <v>1367</v>
      </c>
      <c r="C2594" t="s">
        <v>549</v>
      </c>
      <c r="D2594" s="1">
        <v>751.81058960366397</v>
      </c>
      <c r="E2594">
        <v>13.5</v>
      </c>
      <c r="F2594" s="22"/>
      <c r="G2594" s="22"/>
      <c r="H2594" s="22">
        <v>42.592303919999999</v>
      </c>
      <c r="I2594" s="22"/>
      <c r="J2594" s="22">
        <v>3</v>
      </c>
      <c r="K2594" t="s">
        <v>732</v>
      </c>
      <c r="N2594" t="s">
        <v>2800</v>
      </c>
    </row>
    <row r="2595" spans="1:14">
      <c r="A2595" t="s">
        <v>3354</v>
      </c>
      <c r="B2595" t="s">
        <v>1374</v>
      </c>
      <c r="C2595" t="s">
        <v>3332</v>
      </c>
      <c r="D2595" s="1">
        <v>8782.5366849434395</v>
      </c>
      <c r="E2595">
        <v>16</v>
      </c>
      <c r="F2595" s="22"/>
      <c r="G2595" s="22"/>
      <c r="H2595" s="22"/>
      <c r="I2595" s="22">
        <v>394.76657760000001</v>
      </c>
      <c r="J2595" s="22">
        <v>3</v>
      </c>
      <c r="K2595" t="s">
        <v>732</v>
      </c>
      <c r="N2595" t="s">
        <v>2800</v>
      </c>
    </row>
    <row r="2596" spans="1:14">
      <c r="A2596" t="s">
        <v>3354</v>
      </c>
      <c r="B2596" t="s">
        <v>1374</v>
      </c>
      <c r="C2596" t="s">
        <v>547</v>
      </c>
      <c r="D2596" s="1">
        <v>7868.5925882090396</v>
      </c>
      <c r="E2596">
        <v>16</v>
      </c>
      <c r="F2596" s="22"/>
      <c r="G2596" s="22">
        <v>394.76657760000001</v>
      </c>
      <c r="H2596" s="22"/>
      <c r="I2596" s="22"/>
      <c r="J2596" s="22">
        <v>3</v>
      </c>
      <c r="K2596" t="s">
        <v>732</v>
      </c>
      <c r="N2596" t="s">
        <v>2800</v>
      </c>
    </row>
    <row r="2597" spans="1:14">
      <c r="A2597" t="s">
        <v>3354</v>
      </c>
      <c r="B2597" t="s">
        <v>1374</v>
      </c>
      <c r="C2597" t="s">
        <v>549</v>
      </c>
      <c r="D2597" s="1">
        <v>8782.5366849434395</v>
      </c>
      <c r="E2597">
        <v>16</v>
      </c>
      <c r="F2597" s="22"/>
      <c r="G2597" s="22"/>
      <c r="H2597" s="22">
        <v>394.76657760000001</v>
      </c>
      <c r="I2597" s="22"/>
      <c r="J2597" s="22">
        <v>3</v>
      </c>
      <c r="K2597" t="s">
        <v>732</v>
      </c>
      <c r="N2597" t="s">
        <v>2800</v>
      </c>
    </row>
    <row r="2598" spans="1:14">
      <c r="A2598" t="s">
        <v>3354</v>
      </c>
      <c r="B2598" t="s">
        <v>1265</v>
      </c>
      <c r="C2598" t="s">
        <v>3332</v>
      </c>
      <c r="D2598" s="1">
        <v>1517.80724141417</v>
      </c>
      <c r="E2598">
        <v>2.5</v>
      </c>
      <c r="F2598" s="22"/>
      <c r="G2598" s="22"/>
      <c r="H2598" s="22"/>
      <c r="I2598" s="22">
        <v>75.796937279999995</v>
      </c>
      <c r="J2598" s="22">
        <v>3</v>
      </c>
      <c r="K2598" t="s">
        <v>733</v>
      </c>
      <c r="N2598" t="s">
        <v>2802</v>
      </c>
    </row>
    <row r="2599" spans="1:14">
      <c r="A2599" t="s">
        <v>3354</v>
      </c>
      <c r="B2599" t="s">
        <v>1265</v>
      </c>
      <c r="C2599" t="s">
        <v>542</v>
      </c>
      <c r="D2599" s="1">
        <v>315.52934445184798</v>
      </c>
      <c r="E2599">
        <v>2.5</v>
      </c>
      <c r="F2599" s="22">
        <v>75.796937279999995</v>
      </c>
      <c r="G2599" s="22"/>
      <c r="H2599" s="22"/>
      <c r="I2599" s="22"/>
      <c r="J2599" s="22">
        <v>3</v>
      </c>
      <c r="K2599" t="s">
        <v>733</v>
      </c>
      <c r="L2599" t="s">
        <v>40</v>
      </c>
      <c r="M2599">
        <v>19.327854767184</v>
      </c>
      <c r="N2599" t="s">
        <v>2802</v>
      </c>
    </row>
    <row r="2600" spans="1:14">
      <c r="A2600" t="s">
        <v>3354</v>
      </c>
      <c r="B2600" t="s">
        <v>1265</v>
      </c>
      <c r="C2600" t="s">
        <v>547</v>
      </c>
      <c r="D2600" s="1">
        <v>1517.80724141417</v>
      </c>
      <c r="E2600">
        <v>2.5</v>
      </c>
      <c r="F2600" s="22"/>
      <c r="G2600" s="22">
        <v>75.796937279999995</v>
      </c>
      <c r="H2600" s="22"/>
      <c r="I2600" s="22"/>
      <c r="J2600" s="22">
        <v>3</v>
      </c>
      <c r="K2600" t="s">
        <v>733</v>
      </c>
      <c r="N2600" t="s">
        <v>2802</v>
      </c>
    </row>
    <row r="2601" spans="1:14">
      <c r="A2601" t="s">
        <v>3354</v>
      </c>
      <c r="B2601" t="s">
        <v>1265</v>
      </c>
      <c r="C2601" t="s">
        <v>549</v>
      </c>
      <c r="D2601" s="1">
        <v>1517.80724141417</v>
      </c>
      <c r="E2601">
        <v>2.5</v>
      </c>
      <c r="F2601" s="22"/>
      <c r="G2601" s="22"/>
      <c r="H2601" s="22">
        <v>75.796937279999995</v>
      </c>
      <c r="I2601" s="22"/>
      <c r="J2601" s="22">
        <v>3</v>
      </c>
      <c r="K2601" t="s">
        <v>733</v>
      </c>
      <c r="N2601" t="s">
        <v>2802</v>
      </c>
    </row>
    <row r="2602" spans="1:14">
      <c r="A2602" t="s">
        <v>3354</v>
      </c>
      <c r="B2602" t="s">
        <v>1289</v>
      </c>
      <c r="C2602" t="s">
        <v>3332</v>
      </c>
      <c r="D2602" s="1">
        <v>7132.8578059081901</v>
      </c>
      <c r="E2602">
        <v>4.5</v>
      </c>
      <c r="F2602" s="22"/>
      <c r="G2602" s="22"/>
      <c r="H2602" s="22"/>
      <c r="I2602" s="22">
        <v>340.23649607999999</v>
      </c>
      <c r="J2602" s="22">
        <v>3</v>
      </c>
      <c r="K2602" t="s">
        <v>733</v>
      </c>
      <c r="N2602" t="s">
        <v>2802</v>
      </c>
    </row>
    <row r="2603" spans="1:14">
      <c r="A2603" t="s">
        <v>3354</v>
      </c>
      <c r="B2603" t="s">
        <v>1289</v>
      </c>
      <c r="C2603" t="s">
        <v>542</v>
      </c>
      <c r="D2603" s="1">
        <v>1449.255842952</v>
      </c>
      <c r="E2603">
        <v>4.5</v>
      </c>
      <c r="F2603" s="22">
        <v>337.16576448000001</v>
      </c>
      <c r="G2603" s="22"/>
      <c r="H2603" s="22"/>
      <c r="I2603" s="22"/>
      <c r="J2603" s="22">
        <v>3</v>
      </c>
      <c r="K2603" t="s">
        <v>733</v>
      </c>
      <c r="L2603" t="s">
        <v>40</v>
      </c>
      <c r="M2603">
        <v>19.327854767184</v>
      </c>
      <c r="N2603" t="s">
        <v>2802</v>
      </c>
    </row>
    <row r="2604" spans="1:14">
      <c r="A2604" t="s">
        <v>3354</v>
      </c>
      <c r="B2604" t="s">
        <v>1289</v>
      </c>
      <c r="C2604" t="s">
        <v>547</v>
      </c>
      <c r="D2604" s="1">
        <v>7132.3570016160002</v>
      </c>
      <c r="E2604">
        <v>4.5</v>
      </c>
      <c r="F2604" s="22"/>
      <c r="G2604" s="22">
        <v>340.23649607999999</v>
      </c>
      <c r="H2604" s="22"/>
      <c r="I2604" s="22"/>
      <c r="J2604" s="22">
        <v>3</v>
      </c>
      <c r="K2604" t="s">
        <v>733</v>
      </c>
      <c r="N2604" t="s">
        <v>2802</v>
      </c>
    </row>
    <row r="2605" spans="1:14">
      <c r="A2605" t="s">
        <v>3354</v>
      </c>
      <c r="B2605" t="s">
        <v>1289</v>
      </c>
      <c r="C2605" t="s">
        <v>549</v>
      </c>
      <c r="D2605" s="1">
        <v>7132.8578059081901</v>
      </c>
      <c r="E2605">
        <v>4.5</v>
      </c>
      <c r="F2605" s="22"/>
      <c r="G2605" s="22"/>
      <c r="H2605" s="22">
        <v>340.23649607999999</v>
      </c>
      <c r="I2605" s="22"/>
      <c r="J2605" s="22">
        <v>3</v>
      </c>
      <c r="K2605" t="s">
        <v>733</v>
      </c>
      <c r="N2605" t="s">
        <v>2802</v>
      </c>
    </row>
    <row r="2606" spans="1:14">
      <c r="A2606" t="s">
        <v>3354</v>
      </c>
      <c r="B2606" t="s">
        <v>1347</v>
      </c>
      <c r="C2606" t="s">
        <v>3332</v>
      </c>
      <c r="D2606" s="1">
        <v>8051.6169448561996</v>
      </c>
      <c r="E2606">
        <v>9.5</v>
      </c>
      <c r="F2606" s="22"/>
      <c r="G2606" s="22"/>
      <c r="H2606" s="22"/>
      <c r="I2606" s="22">
        <v>363.74011200000001</v>
      </c>
      <c r="J2606" s="22">
        <v>3</v>
      </c>
      <c r="K2606" t="s">
        <v>733</v>
      </c>
      <c r="N2606" t="s">
        <v>2802</v>
      </c>
    </row>
    <row r="2607" spans="1:14">
      <c r="A2607" t="s">
        <v>3354</v>
      </c>
      <c r="B2607" t="s">
        <v>1347</v>
      </c>
      <c r="C2607" t="s">
        <v>547</v>
      </c>
      <c r="D2607" s="1">
        <v>2628.4259565361999</v>
      </c>
      <c r="E2607">
        <v>9.5</v>
      </c>
      <c r="F2607" s="22"/>
      <c r="G2607" s="22">
        <v>363.74011200000001</v>
      </c>
      <c r="H2607" s="22"/>
      <c r="I2607" s="22"/>
      <c r="J2607" s="22">
        <v>3</v>
      </c>
      <c r="K2607" t="s">
        <v>733</v>
      </c>
      <c r="N2607" t="s">
        <v>2802</v>
      </c>
    </row>
    <row r="2608" spans="1:14">
      <c r="A2608" t="s">
        <v>3354</v>
      </c>
      <c r="B2608" t="s">
        <v>1347</v>
      </c>
      <c r="C2608" t="s">
        <v>549</v>
      </c>
      <c r="D2608" s="1">
        <v>7969.8031521362</v>
      </c>
      <c r="E2608">
        <v>9.5</v>
      </c>
      <c r="F2608" s="22"/>
      <c r="G2608" s="22"/>
      <c r="H2608" s="22">
        <v>363.74011200000001</v>
      </c>
      <c r="I2608" s="22"/>
      <c r="J2608" s="22">
        <v>3</v>
      </c>
      <c r="K2608" t="s">
        <v>733</v>
      </c>
      <c r="N2608" t="s">
        <v>2802</v>
      </c>
    </row>
    <row r="2609" spans="1:14">
      <c r="A2609" t="s">
        <v>3354</v>
      </c>
      <c r="B2609" t="s">
        <v>1357</v>
      </c>
      <c r="C2609" t="s">
        <v>3332</v>
      </c>
      <c r="D2609" s="1">
        <v>3229.7342107217301</v>
      </c>
      <c r="E2609">
        <v>11.5</v>
      </c>
      <c r="F2609" s="22"/>
      <c r="G2609" s="22"/>
      <c r="H2609" s="22"/>
      <c r="I2609" s="22">
        <v>163.132734</v>
      </c>
      <c r="J2609" s="22">
        <v>3</v>
      </c>
      <c r="K2609" t="s">
        <v>733</v>
      </c>
      <c r="N2609" t="s">
        <v>2802</v>
      </c>
    </row>
    <row r="2610" spans="1:14">
      <c r="A2610" t="s">
        <v>3354</v>
      </c>
      <c r="B2610" t="s">
        <v>1357</v>
      </c>
      <c r="C2610" t="s">
        <v>547</v>
      </c>
      <c r="D2610" s="1">
        <v>2601.33350012664</v>
      </c>
      <c r="E2610">
        <v>11.5</v>
      </c>
      <c r="F2610" s="22"/>
      <c r="G2610" s="22">
        <v>163.132734</v>
      </c>
      <c r="H2610" s="22"/>
      <c r="I2610" s="22"/>
      <c r="J2610" s="22">
        <v>3</v>
      </c>
      <c r="K2610" t="s">
        <v>733</v>
      </c>
      <c r="N2610" t="s">
        <v>2802</v>
      </c>
    </row>
    <row r="2611" spans="1:14">
      <c r="A2611" t="s">
        <v>3354</v>
      </c>
      <c r="B2611" t="s">
        <v>1357</v>
      </c>
      <c r="C2611" t="s">
        <v>549</v>
      </c>
      <c r="D2611" s="1">
        <v>3229.7342107217301</v>
      </c>
      <c r="E2611">
        <v>11.5</v>
      </c>
      <c r="F2611" s="22"/>
      <c r="G2611" s="22"/>
      <c r="H2611" s="22">
        <v>163.132734</v>
      </c>
      <c r="I2611" s="22"/>
      <c r="J2611" s="22">
        <v>3</v>
      </c>
      <c r="K2611" t="s">
        <v>733</v>
      </c>
      <c r="N2611" t="s">
        <v>2802</v>
      </c>
    </row>
    <row r="2612" spans="1:14">
      <c r="A2612" t="s">
        <v>3354</v>
      </c>
      <c r="B2612" t="s">
        <v>1375</v>
      </c>
      <c r="C2612" t="s">
        <v>3332</v>
      </c>
      <c r="D2612" s="1">
        <v>2605.9641610599301</v>
      </c>
      <c r="E2612">
        <v>16</v>
      </c>
      <c r="F2612" s="22"/>
      <c r="G2612" s="22"/>
      <c r="H2612" s="22"/>
      <c r="I2612" s="22">
        <v>138.16321536000001</v>
      </c>
      <c r="J2612" s="22">
        <v>3</v>
      </c>
      <c r="K2612" t="s">
        <v>733</v>
      </c>
      <c r="N2612" t="s">
        <v>2802</v>
      </c>
    </row>
    <row r="2613" spans="1:14">
      <c r="A2613" t="s">
        <v>3354</v>
      </c>
      <c r="B2613" t="s">
        <v>1375</v>
      </c>
      <c r="C2613" t="s">
        <v>547</v>
      </c>
      <c r="D2613" s="1">
        <v>2339.0169957353701</v>
      </c>
      <c r="E2613">
        <v>16</v>
      </c>
      <c r="F2613" s="22"/>
      <c r="G2613" s="22">
        <v>138.16321536000001</v>
      </c>
      <c r="H2613" s="22"/>
      <c r="I2613" s="22"/>
      <c r="J2613" s="22">
        <v>3</v>
      </c>
      <c r="K2613" t="s">
        <v>733</v>
      </c>
      <c r="N2613" t="s">
        <v>2802</v>
      </c>
    </row>
    <row r="2614" spans="1:14">
      <c r="A2614" t="s">
        <v>3354</v>
      </c>
      <c r="B2614" t="s">
        <v>1375</v>
      </c>
      <c r="C2614" t="s">
        <v>549</v>
      </c>
      <c r="D2614" s="1">
        <v>2605.9641610599301</v>
      </c>
      <c r="E2614">
        <v>16</v>
      </c>
      <c r="F2614" s="22"/>
      <c r="G2614" s="22"/>
      <c r="H2614" s="22">
        <v>138.16321536000001</v>
      </c>
      <c r="I2614" s="22"/>
      <c r="J2614" s="22">
        <v>3</v>
      </c>
      <c r="K2614" t="s">
        <v>733</v>
      </c>
      <c r="N2614" t="s">
        <v>2802</v>
      </c>
    </row>
    <row r="2615" spans="1:14">
      <c r="A2615" t="s">
        <v>3354</v>
      </c>
      <c r="B2615" t="s">
        <v>1242</v>
      </c>
      <c r="C2615" t="s">
        <v>3332</v>
      </c>
      <c r="D2615" s="1">
        <v>5332.8236903888201</v>
      </c>
      <c r="E2615">
        <v>0.5</v>
      </c>
      <c r="F2615" s="22"/>
      <c r="G2615" s="22"/>
      <c r="H2615" s="22"/>
      <c r="I2615" s="22">
        <v>247.89683303999999</v>
      </c>
      <c r="J2615" s="22">
        <v>3</v>
      </c>
      <c r="K2615" t="s">
        <v>735</v>
      </c>
      <c r="N2615" t="s">
        <v>2807</v>
      </c>
    </row>
    <row r="2616" spans="1:14">
      <c r="A2616" t="s">
        <v>3354</v>
      </c>
      <c r="B2616" t="s">
        <v>1242</v>
      </c>
      <c r="C2616" t="s">
        <v>542</v>
      </c>
      <c r="D2616" s="1">
        <v>3617.0089677599999</v>
      </c>
      <c r="E2616">
        <v>0.5</v>
      </c>
      <c r="F2616" s="22">
        <v>247.89683303999999</v>
      </c>
      <c r="G2616" s="22"/>
      <c r="H2616" s="22"/>
      <c r="I2616" s="22"/>
      <c r="J2616" s="22">
        <v>3</v>
      </c>
      <c r="K2616" t="s">
        <v>735</v>
      </c>
      <c r="L2616" t="s">
        <v>40</v>
      </c>
      <c r="M2616">
        <v>8.6626353559077496E-3</v>
      </c>
      <c r="N2616" t="s">
        <v>2807</v>
      </c>
    </row>
    <row r="2617" spans="1:14">
      <c r="A2617" t="s">
        <v>3354</v>
      </c>
      <c r="B2617" t="s">
        <v>1242</v>
      </c>
      <c r="C2617" t="s">
        <v>547</v>
      </c>
      <c r="D2617" s="1">
        <v>5332.8236903888201</v>
      </c>
      <c r="E2617">
        <v>0.5</v>
      </c>
      <c r="F2617" s="22"/>
      <c r="G2617" s="22">
        <v>247.89683303999999</v>
      </c>
      <c r="H2617" s="22"/>
      <c r="I2617" s="22"/>
      <c r="J2617" s="22">
        <v>3</v>
      </c>
      <c r="K2617" t="s">
        <v>735</v>
      </c>
      <c r="N2617" t="s">
        <v>2807</v>
      </c>
    </row>
    <row r="2618" spans="1:14">
      <c r="A2618" t="s">
        <v>3354</v>
      </c>
      <c r="B2618" t="s">
        <v>1242</v>
      </c>
      <c r="C2618" t="s">
        <v>549</v>
      </c>
      <c r="D2618" s="1">
        <v>5332.8236903888201</v>
      </c>
      <c r="E2618">
        <v>0.5</v>
      </c>
      <c r="F2618" s="22"/>
      <c r="G2618" s="22"/>
      <c r="H2618" s="22">
        <v>247.89683303999999</v>
      </c>
      <c r="I2618" s="22"/>
      <c r="J2618" s="22">
        <v>3</v>
      </c>
      <c r="K2618" t="s">
        <v>735</v>
      </c>
      <c r="N2618" t="s">
        <v>2807</v>
      </c>
    </row>
    <row r="2619" spans="1:14">
      <c r="A2619" t="s">
        <v>3354</v>
      </c>
      <c r="B2619" t="s">
        <v>1253</v>
      </c>
      <c r="C2619" t="s">
        <v>3332</v>
      </c>
      <c r="D2619" s="1">
        <v>18102.502106201999</v>
      </c>
      <c r="E2619">
        <v>1.5</v>
      </c>
      <c r="F2619" s="22"/>
      <c r="G2619" s="22"/>
      <c r="H2619" s="22"/>
      <c r="I2619" s="22">
        <v>1009.2410904</v>
      </c>
      <c r="J2619" s="22">
        <v>3</v>
      </c>
      <c r="K2619" t="s">
        <v>735</v>
      </c>
      <c r="N2619" t="s">
        <v>2807</v>
      </c>
    </row>
    <row r="2620" spans="1:14">
      <c r="A2620" t="s">
        <v>3354</v>
      </c>
      <c r="B2620" t="s">
        <v>1253</v>
      </c>
      <c r="C2620" t="s">
        <v>542</v>
      </c>
      <c r="D2620" s="1">
        <v>14325.849335999999</v>
      </c>
      <c r="E2620">
        <v>1.5</v>
      </c>
      <c r="F2620" s="22">
        <v>1009.2410904</v>
      </c>
      <c r="G2620" s="22"/>
      <c r="H2620" s="22"/>
      <c r="I2620" s="22"/>
      <c r="J2620" s="22">
        <v>3</v>
      </c>
      <c r="K2620" t="s">
        <v>735</v>
      </c>
      <c r="L2620" t="s">
        <v>40</v>
      </c>
      <c r="M2620">
        <v>8.6626353559077496E-3</v>
      </c>
      <c r="N2620" t="s">
        <v>2807</v>
      </c>
    </row>
    <row r="2621" spans="1:14">
      <c r="A2621" t="s">
        <v>3354</v>
      </c>
      <c r="B2621" t="s">
        <v>1253</v>
      </c>
      <c r="C2621" t="s">
        <v>547</v>
      </c>
      <c r="D2621" s="1">
        <v>18077.7248834856</v>
      </c>
      <c r="E2621">
        <v>1.5</v>
      </c>
      <c r="F2621" s="22"/>
      <c r="G2621" s="22">
        <v>1009.2410904</v>
      </c>
      <c r="H2621" s="22"/>
      <c r="I2621" s="22"/>
      <c r="J2621" s="22">
        <v>3</v>
      </c>
      <c r="K2621" t="s">
        <v>735</v>
      </c>
      <c r="N2621" t="s">
        <v>2807</v>
      </c>
    </row>
    <row r="2622" spans="1:14">
      <c r="A2622" t="s">
        <v>3354</v>
      </c>
      <c r="B2622" t="s">
        <v>1253</v>
      </c>
      <c r="C2622" t="s">
        <v>549</v>
      </c>
      <c r="D2622" s="1">
        <v>18102.1438755089</v>
      </c>
      <c r="E2622">
        <v>1.5</v>
      </c>
      <c r="F2622" s="22"/>
      <c r="G2622" s="22"/>
      <c r="H2622" s="22">
        <v>1009.2410904</v>
      </c>
      <c r="I2622" s="22"/>
      <c r="J2622" s="22">
        <v>3</v>
      </c>
      <c r="K2622" t="s">
        <v>735</v>
      </c>
      <c r="N2622" t="s">
        <v>2807</v>
      </c>
    </row>
    <row r="2623" spans="1:14">
      <c r="A2623" t="s">
        <v>3354</v>
      </c>
      <c r="B2623" t="s">
        <v>1266</v>
      </c>
      <c r="C2623" t="s">
        <v>3332</v>
      </c>
      <c r="D2623" s="1">
        <v>8631.2623114624803</v>
      </c>
      <c r="E2623">
        <v>2.5</v>
      </c>
      <c r="F2623" s="22"/>
      <c r="G2623" s="22"/>
      <c r="H2623" s="22"/>
      <c r="I2623" s="22">
        <v>324.50012232</v>
      </c>
      <c r="J2623" s="22">
        <v>3</v>
      </c>
      <c r="K2623" t="s">
        <v>735</v>
      </c>
      <c r="N2623" t="s">
        <v>2807</v>
      </c>
    </row>
    <row r="2624" spans="1:14">
      <c r="A2624" t="s">
        <v>3354</v>
      </c>
      <c r="B2624" t="s">
        <v>1266</v>
      </c>
      <c r="C2624" t="s">
        <v>542</v>
      </c>
      <c r="D2624" s="1">
        <v>5218.4417870400002</v>
      </c>
      <c r="E2624">
        <v>2.5</v>
      </c>
      <c r="F2624" s="22">
        <v>324.50012232</v>
      </c>
      <c r="G2624" s="22"/>
      <c r="H2624" s="22"/>
      <c r="I2624" s="22"/>
      <c r="J2624" s="22">
        <v>3</v>
      </c>
      <c r="K2624" t="s">
        <v>735</v>
      </c>
      <c r="L2624" t="s">
        <v>40</v>
      </c>
      <c r="M2624">
        <v>8.6626353559077496E-3</v>
      </c>
      <c r="N2624" t="s">
        <v>2807</v>
      </c>
    </row>
    <row r="2625" spans="1:14">
      <c r="A2625" t="s">
        <v>3354</v>
      </c>
      <c r="B2625" t="s">
        <v>1266</v>
      </c>
      <c r="C2625" t="s">
        <v>547</v>
      </c>
      <c r="D2625" s="1">
        <v>8631.2623114624803</v>
      </c>
      <c r="E2625">
        <v>2.5</v>
      </c>
      <c r="F2625" s="22"/>
      <c r="G2625" s="22">
        <v>324.50012232</v>
      </c>
      <c r="H2625" s="22"/>
      <c r="I2625" s="22"/>
      <c r="J2625" s="22">
        <v>3</v>
      </c>
      <c r="K2625" t="s">
        <v>735</v>
      </c>
      <c r="N2625" t="s">
        <v>2807</v>
      </c>
    </row>
    <row r="2626" spans="1:14">
      <c r="A2626" t="s">
        <v>3354</v>
      </c>
      <c r="B2626" t="s">
        <v>1266</v>
      </c>
      <c r="C2626" t="s">
        <v>549</v>
      </c>
      <c r="D2626" s="1">
        <v>8631.2623114624803</v>
      </c>
      <c r="E2626">
        <v>2.5</v>
      </c>
      <c r="F2626" s="22"/>
      <c r="G2626" s="22"/>
      <c r="H2626" s="22">
        <v>324.50012232</v>
      </c>
      <c r="I2626" s="22"/>
      <c r="J2626" s="22">
        <v>3</v>
      </c>
      <c r="K2626" t="s">
        <v>735</v>
      </c>
      <c r="N2626" t="s">
        <v>2807</v>
      </c>
    </row>
    <row r="2627" spans="1:14">
      <c r="A2627" t="s">
        <v>3354</v>
      </c>
      <c r="B2627" t="s">
        <v>1277</v>
      </c>
      <c r="C2627" t="s">
        <v>3332</v>
      </c>
      <c r="D2627" s="1">
        <v>1928.6856113274</v>
      </c>
      <c r="E2627">
        <v>3.5</v>
      </c>
      <c r="F2627" s="22"/>
      <c r="G2627" s="22"/>
      <c r="H2627" s="22"/>
      <c r="I2627" s="22">
        <v>107.90530871999999</v>
      </c>
      <c r="J2627" s="22">
        <v>3</v>
      </c>
      <c r="K2627" t="s">
        <v>735</v>
      </c>
      <c r="N2627" t="s">
        <v>2807</v>
      </c>
    </row>
    <row r="2628" spans="1:14">
      <c r="A2628" t="s">
        <v>3354</v>
      </c>
      <c r="B2628" t="s">
        <v>1277</v>
      </c>
      <c r="C2628" t="s">
        <v>542</v>
      </c>
      <c r="D2628" s="1">
        <v>1556.8573415999999</v>
      </c>
      <c r="E2628">
        <v>3.5</v>
      </c>
      <c r="F2628" s="22">
        <v>107.90530871999999</v>
      </c>
      <c r="G2628" s="22"/>
      <c r="H2628" s="22"/>
      <c r="I2628" s="22"/>
      <c r="J2628" s="22">
        <v>3</v>
      </c>
      <c r="K2628" t="s">
        <v>735</v>
      </c>
      <c r="L2628" t="s">
        <v>40</v>
      </c>
      <c r="M2628">
        <v>8.6626353559077496E-3</v>
      </c>
      <c r="N2628" t="s">
        <v>2807</v>
      </c>
    </row>
    <row r="2629" spans="1:14">
      <c r="A2629" t="s">
        <v>3354</v>
      </c>
      <c r="B2629" t="s">
        <v>1277</v>
      </c>
      <c r="C2629" t="s">
        <v>547</v>
      </c>
      <c r="D2629" s="1">
        <v>1928.6856113274</v>
      </c>
      <c r="E2629">
        <v>3.5</v>
      </c>
      <c r="F2629" s="22"/>
      <c r="G2629" s="22">
        <v>107.90530871999999</v>
      </c>
      <c r="H2629" s="22"/>
      <c r="I2629" s="22"/>
      <c r="J2629" s="22">
        <v>3</v>
      </c>
      <c r="K2629" t="s">
        <v>735</v>
      </c>
      <c r="N2629" t="s">
        <v>2807</v>
      </c>
    </row>
    <row r="2630" spans="1:14">
      <c r="A2630" t="s">
        <v>3354</v>
      </c>
      <c r="B2630" t="s">
        <v>1277</v>
      </c>
      <c r="C2630" t="s">
        <v>549</v>
      </c>
      <c r="D2630" s="1">
        <v>1928.6856113274</v>
      </c>
      <c r="E2630">
        <v>3.5</v>
      </c>
      <c r="F2630" s="22"/>
      <c r="G2630" s="22"/>
      <c r="H2630" s="22">
        <v>107.90530871999999</v>
      </c>
      <c r="I2630" s="22"/>
      <c r="J2630" s="22">
        <v>3</v>
      </c>
      <c r="K2630" t="s">
        <v>735</v>
      </c>
      <c r="N2630" t="s">
        <v>2807</v>
      </c>
    </row>
    <row r="2631" spans="1:14">
      <c r="A2631" t="s">
        <v>3354</v>
      </c>
      <c r="B2631" t="s">
        <v>1290</v>
      </c>
      <c r="C2631" t="s">
        <v>3332</v>
      </c>
      <c r="D2631" s="1">
        <v>1259.1958241383199</v>
      </c>
      <c r="E2631">
        <v>4.5</v>
      </c>
      <c r="F2631" s="22"/>
      <c r="G2631" s="22"/>
      <c r="H2631" s="22"/>
      <c r="I2631" s="22">
        <v>61.570137359999997</v>
      </c>
      <c r="J2631" s="22">
        <v>3</v>
      </c>
      <c r="K2631" t="s">
        <v>735</v>
      </c>
      <c r="N2631" t="s">
        <v>2807</v>
      </c>
    </row>
    <row r="2632" spans="1:14">
      <c r="A2632" t="s">
        <v>3354</v>
      </c>
      <c r="B2632" t="s">
        <v>1290</v>
      </c>
      <c r="C2632" t="s">
        <v>547</v>
      </c>
      <c r="D2632" s="1">
        <v>845.00983590312001</v>
      </c>
      <c r="E2632">
        <v>4.5</v>
      </c>
      <c r="F2632" s="22"/>
      <c r="G2632" s="22">
        <v>61.570137359999997</v>
      </c>
      <c r="H2632" s="22"/>
      <c r="I2632" s="22"/>
      <c r="J2632" s="22">
        <v>3</v>
      </c>
      <c r="K2632" t="s">
        <v>735</v>
      </c>
      <c r="N2632" t="s">
        <v>2807</v>
      </c>
    </row>
    <row r="2633" spans="1:14">
      <c r="A2633" t="s">
        <v>3354</v>
      </c>
      <c r="B2633" t="s">
        <v>1290</v>
      </c>
      <c r="C2633" t="s">
        <v>549</v>
      </c>
      <c r="D2633" s="1">
        <v>1258.75252873512</v>
      </c>
      <c r="E2633">
        <v>4.5</v>
      </c>
      <c r="F2633" s="22"/>
      <c r="G2633" s="22"/>
      <c r="H2633" s="22">
        <v>61.570137359999997</v>
      </c>
      <c r="I2633" s="22"/>
      <c r="J2633" s="22">
        <v>3</v>
      </c>
      <c r="K2633" t="s">
        <v>735</v>
      </c>
      <c r="N2633" t="s">
        <v>2807</v>
      </c>
    </row>
    <row r="2634" spans="1:14">
      <c r="A2634" t="s">
        <v>3354</v>
      </c>
      <c r="B2634" t="s">
        <v>1301</v>
      </c>
      <c r="C2634" t="s">
        <v>3332</v>
      </c>
      <c r="D2634" s="1">
        <v>4413.3116451078504</v>
      </c>
      <c r="E2634">
        <v>5.5</v>
      </c>
      <c r="F2634" s="22"/>
      <c r="G2634" s="22"/>
      <c r="H2634" s="22"/>
      <c r="I2634" s="22">
        <v>211.35194304000001</v>
      </c>
      <c r="J2634" s="22">
        <v>3</v>
      </c>
      <c r="K2634" t="s">
        <v>735</v>
      </c>
      <c r="N2634" t="s">
        <v>2807</v>
      </c>
    </row>
    <row r="2635" spans="1:14">
      <c r="A2635" t="s">
        <v>3354</v>
      </c>
      <c r="B2635" t="s">
        <v>1301</v>
      </c>
      <c r="C2635" t="s">
        <v>547</v>
      </c>
      <c r="D2635" s="1">
        <v>4288.2783560959397</v>
      </c>
      <c r="E2635">
        <v>5.5</v>
      </c>
      <c r="F2635" s="22"/>
      <c r="G2635" s="22">
        <v>211.35194304000001</v>
      </c>
      <c r="H2635" s="22"/>
      <c r="I2635" s="22"/>
      <c r="J2635" s="22">
        <v>3</v>
      </c>
      <c r="K2635" t="s">
        <v>735</v>
      </c>
      <c r="N2635" t="s">
        <v>2807</v>
      </c>
    </row>
    <row r="2636" spans="1:14">
      <c r="A2636" t="s">
        <v>3354</v>
      </c>
      <c r="B2636" t="s">
        <v>1301</v>
      </c>
      <c r="C2636" t="s">
        <v>549</v>
      </c>
      <c r="D2636" s="1">
        <v>4413.3116451078504</v>
      </c>
      <c r="E2636">
        <v>5.5</v>
      </c>
      <c r="F2636" s="22"/>
      <c r="G2636" s="22"/>
      <c r="H2636" s="22">
        <v>211.35194304000001</v>
      </c>
      <c r="I2636" s="22"/>
      <c r="J2636" s="22">
        <v>3</v>
      </c>
      <c r="K2636" t="s">
        <v>735</v>
      </c>
      <c r="N2636" t="s">
        <v>2807</v>
      </c>
    </row>
    <row r="2637" spans="1:14">
      <c r="A2637" t="s">
        <v>3354</v>
      </c>
      <c r="B2637" t="s">
        <v>1314</v>
      </c>
      <c r="C2637" t="s">
        <v>3332</v>
      </c>
      <c r="D2637" s="1">
        <v>2795.4459524867998</v>
      </c>
      <c r="E2637">
        <v>6.5</v>
      </c>
      <c r="F2637" s="22"/>
      <c r="G2637" s="22"/>
      <c r="H2637" s="22"/>
      <c r="I2637" s="22">
        <v>125.14831728</v>
      </c>
      <c r="J2637" s="22">
        <v>3</v>
      </c>
      <c r="K2637" t="s">
        <v>735</v>
      </c>
      <c r="N2637" t="s">
        <v>2807</v>
      </c>
    </row>
    <row r="2638" spans="1:14">
      <c r="A2638" t="s">
        <v>3354</v>
      </c>
      <c r="B2638" t="s">
        <v>1314</v>
      </c>
      <c r="C2638" t="s">
        <v>547</v>
      </c>
      <c r="D2638" s="1">
        <v>2610.4838969759999</v>
      </c>
      <c r="E2638">
        <v>6.5</v>
      </c>
      <c r="F2638" s="22"/>
      <c r="G2638" s="22">
        <v>125.14831728</v>
      </c>
      <c r="H2638" s="22"/>
      <c r="I2638" s="22"/>
      <c r="J2638" s="22">
        <v>3</v>
      </c>
      <c r="K2638" t="s">
        <v>735</v>
      </c>
      <c r="N2638" t="s">
        <v>2807</v>
      </c>
    </row>
    <row r="2639" spans="1:14">
      <c r="A2639" t="s">
        <v>3354</v>
      </c>
      <c r="B2639" t="s">
        <v>1314</v>
      </c>
      <c r="C2639" t="s">
        <v>549</v>
      </c>
      <c r="D2639" s="1">
        <v>2795.4459524867998</v>
      </c>
      <c r="E2639">
        <v>6.5</v>
      </c>
      <c r="F2639" s="22"/>
      <c r="G2639" s="22"/>
      <c r="H2639" s="22">
        <v>125.14831728</v>
      </c>
      <c r="I2639" s="22"/>
      <c r="J2639" s="22">
        <v>3</v>
      </c>
      <c r="K2639" t="s">
        <v>735</v>
      </c>
      <c r="N2639" t="s">
        <v>2807</v>
      </c>
    </row>
    <row r="2640" spans="1:14">
      <c r="A2640" t="s">
        <v>3354</v>
      </c>
      <c r="B2640" t="s">
        <v>1324</v>
      </c>
      <c r="C2640" t="s">
        <v>3332</v>
      </c>
      <c r="D2640" s="1">
        <v>1747.9368696055201</v>
      </c>
      <c r="E2640">
        <v>7.5</v>
      </c>
      <c r="F2640" s="22"/>
      <c r="G2640" s="22"/>
      <c r="H2640" s="22"/>
      <c r="I2640" s="22">
        <v>85.896270000000001</v>
      </c>
      <c r="J2640" s="22">
        <v>3</v>
      </c>
      <c r="K2640" t="s">
        <v>735</v>
      </c>
      <c r="N2640" t="s">
        <v>2807</v>
      </c>
    </row>
    <row r="2641" spans="1:14">
      <c r="A2641" t="s">
        <v>3354</v>
      </c>
      <c r="B2641" t="s">
        <v>1324</v>
      </c>
      <c r="C2641" t="s">
        <v>547</v>
      </c>
      <c r="D2641" s="1">
        <v>1466.1483118343999</v>
      </c>
      <c r="E2641">
        <v>7.5</v>
      </c>
      <c r="F2641" s="22"/>
      <c r="G2641" s="22">
        <v>85.896270000000001</v>
      </c>
      <c r="H2641" s="22"/>
      <c r="I2641" s="22"/>
      <c r="J2641" s="22">
        <v>3</v>
      </c>
      <c r="K2641" t="s">
        <v>735</v>
      </c>
      <c r="N2641" t="s">
        <v>2807</v>
      </c>
    </row>
    <row r="2642" spans="1:14">
      <c r="A2642" t="s">
        <v>3354</v>
      </c>
      <c r="B2642" t="s">
        <v>1324</v>
      </c>
      <c r="C2642" t="s">
        <v>549</v>
      </c>
      <c r="D2642" s="1">
        <v>1747.9368696055201</v>
      </c>
      <c r="E2642">
        <v>7.5</v>
      </c>
      <c r="F2642" s="22"/>
      <c r="G2642" s="22"/>
      <c r="H2642" s="22">
        <v>85.896270000000001</v>
      </c>
      <c r="I2642" s="22"/>
      <c r="J2642" s="22">
        <v>3</v>
      </c>
      <c r="K2642" t="s">
        <v>735</v>
      </c>
      <c r="N2642" t="s">
        <v>2807</v>
      </c>
    </row>
    <row r="2643" spans="1:14">
      <c r="A2643" t="s">
        <v>3354</v>
      </c>
      <c r="B2643" t="s">
        <v>1335</v>
      </c>
      <c r="C2643" t="s">
        <v>3332</v>
      </c>
      <c r="D2643" s="1">
        <v>2649.9928928424001</v>
      </c>
      <c r="E2643">
        <v>8.5</v>
      </c>
      <c r="F2643" s="22"/>
      <c r="G2643" s="22"/>
      <c r="H2643" s="22"/>
      <c r="I2643" s="22">
        <v>126.44466</v>
      </c>
      <c r="J2643" s="22">
        <v>3</v>
      </c>
      <c r="K2643" t="s">
        <v>735</v>
      </c>
      <c r="N2643" t="s">
        <v>2807</v>
      </c>
    </row>
    <row r="2644" spans="1:14">
      <c r="A2644" t="s">
        <v>3354</v>
      </c>
      <c r="B2644" t="s">
        <v>1335</v>
      </c>
      <c r="C2644" t="s">
        <v>547</v>
      </c>
      <c r="D2644" s="1">
        <v>2553.4017980399999</v>
      </c>
      <c r="E2644">
        <v>8.5</v>
      </c>
      <c r="F2644" s="22"/>
      <c r="G2644" s="22">
        <v>126.44466</v>
      </c>
      <c r="H2644" s="22"/>
      <c r="I2644" s="22"/>
      <c r="J2644" s="22">
        <v>3</v>
      </c>
      <c r="K2644" t="s">
        <v>735</v>
      </c>
      <c r="N2644" t="s">
        <v>2807</v>
      </c>
    </row>
    <row r="2645" spans="1:14">
      <c r="A2645" t="s">
        <v>3354</v>
      </c>
      <c r="B2645" t="s">
        <v>1335</v>
      </c>
      <c r="C2645" t="s">
        <v>549</v>
      </c>
      <c r="D2645" s="1">
        <v>2649.9928928424001</v>
      </c>
      <c r="E2645">
        <v>8.5</v>
      </c>
      <c r="F2645" s="22"/>
      <c r="G2645" s="22"/>
      <c r="H2645" s="22">
        <v>126.44466</v>
      </c>
      <c r="I2645" s="22"/>
      <c r="J2645" s="22">
        <v>3</v>
      </c>
      <c r="K2645" t="s">
        <v>735</v>
      </c>
      <c r="N2645" t="s">
        <v>2807</v>
      </c>
    </row>
    <row r="2646" spans="1:14">
      <c r="A2646" t="s">
        <v>3354</v>
      </c>
      <c r="B2646" t="s">
        <v>1358</v>
      </c>
      <c r="C2646" t="s">
        <v>3332</v>
      </c>
      <c r="D2646" s="1">
        <v>6422.8233759465002</v>
      </c>
      <c r="E2646">
        <v>11.5</v>
      </c>
      <c r="F2646" s="22"/>
      <c r="G2646" s="22"/>
      <c r="H2646" s="22"/>
      <c r="I2646" s="22">
        <v>253.13190384000001</v>
      </c>
      <c r="J2646" s="22">
        <v>3</v>
      </c>
      <c r="K2646" t="s">
        <v>735</v>
      </c>
      <c r="N2646" t="s">
        <v>2807</v>
      </c>
    </row>
    <row r="2647" spans="1:14">
      <c r="A2647" t="s">
        <v>3354</v>
      </c>
      <c r="B2647" t="s">
        <v>1358</v>
      </c>
      <c r="C2647" t="s">
        <v>542</v>
      </c>
      <c r="D2647" s="1">
        <v>1.1381911312799999E-2</v>
      </c>
      <c r="E2647">
        <v>11.5</v>
      </c>
      <c r="F2647" s="22">
        <v>4.7923835520000003E-3</v>
      </c>
      <c r="G2647" s="22"/>
      <c r="H2647" s="22"/>
      <c r="I2647" s="22"/>
      <c r="J2647" s="22">
        <v>3</v>
      </c>
      <c r="K2647" t="s">
        <v>735</v>
      </c>
      <c r="L2647" t="s">
        <v>40</v>
      </c>
      <c r="M2647">
        <v>8.6626353559077392E-3</v>
      </c>
      <c r="N2647" t="s">
        <v>2807</v>
      </c>
    </row>
    <row r="2648" spans="1:14">
      <c r="A2648" t="s">
        <v>3354</v>
      </c>
      <c r="B2648" t="s">
        <v>1358</v>
      </c>
      <c r="C2648" t="s">
        <v>547</v>
      </c>
      <c r="D2648" s="1">
        <v>5296.0393070025002</v>
      </c>
      <c r="E2648">
        <v>11.5</v>
      </c>
      <c r="F2648" s="22"/>
      <c r="G2648" s="22">
        <v>253.13190384000001</v>
      </c>
      <c r="H2648" s="22"/>
      <c r="I2648" s="22"/>
      <c r="J2648" s="22">
        <v>3</v>
      </c>
      <c r="K2648" t="s">
        <v>735</v>
      </c>
      <c r="N2648" t="s">
        <v>2807</v>
      </c>
    </row>
    <row r="2649" spans="1:14">
      <c r="A2649" t="s">
        <v>3354</v>
      </c>
      <c r="B2649" t="s">
        <v>1358</v>
      </c>
      <c r="C2649" t="s">
        <v>549</v>
      </c>
      <c r="D2649" s="1">
        <v>6417.3516709784999</v>
      </c>
      <c r="E2649">
        <v>11.5</v>
      </c>
      <c r="F2649" s="22"/>
      <c r="G2649" s="22"/>
      <c r="H2649" s="22">
        <v>253.13190384000001</v>
      </c>
      <c r="I2649" s="22"/>
      <c r="J2649" s="22">
        <v>3</v>
      </c>
      <c r="K2649" t="s">
        <v>735</v>
      </c>
      <c r="N2649" t="s">
        <v>2807</v>
      </c>
    </row>
    <row r="2650" spans="1:14">
      <c r="A2650" t="s">
        <v>3354</v>
      </c>
      <c r="B2650" t="s">
        <v>1377</v>
      </c>
      <c r="C2650" t="s">
        <v>3332</v>
      </c>
      <c r="D2650" s="1">
        <v>5773.4152210175998</v>
      </c>
      <c r="E2650">
        <v>16</v>
      </c>
      <c r="F2650" s="22"/>
      <c r="G2650" s="22"/>
      <c r="H2650" s="22"/>
      <c r="I2650" s="22">
        <v>295.78890431999997</v>
      </c>
      <c r="J2650" s="22">
        <v>3</v>
      </c>
      <c r="K2650" t="s">
        <v>739</v>
      </c>
      <c r="N2650" t="s">
        <v>2809</v>
      </c>
    </row>
    <row r="2651" spans="1:14">
      <c r="A2651" t="s">
        <v>3354</v>
      </c>
      <c r="B2651" t="s">
        <v>1377</v>
      </c>
      <c r="C2651" t="s">
        <v>547</v>
      </c>
      <c r="D2651" s="1">
        <v>5587.0136619599998</v>
      </c>
      <c r="E2651">
        <v>16</v>
      </c>
      <c r="F2651" s="22"/>
      <c r="G2651" s="22">
        <v>295.78890431999997</v>
      </c>
      <c r="H2651" s="22"/>
      <c r="I2651" s="22"/>
      <c r="J2651" s="22">
        <v>3</v>
      </c>
      <c r="K2651" t="s">
        <v>739</v>
      </c>
      <c r="N2651" t="s">
        <v>2809</v>
      </c>
    </row>
    <row r="2652" spans="1:14">
      <c r="A2652" t="s">
        <v>3354</v>
      </c>
      <c r="B2652" t="s">
        <v>1377</v>
      </c>
      <c r="C2652" t="s">
        <v>549</v>
      </c>
      <c r="D2652" s="1">
        <v>5773.4152210175998</v>
      </c>
      <c r="E2652">
        <v>16</v>
      </c>
      <c r="F2652" s="22"/>
      <c r="G2652" s="22"/>
      <c r="H2652" s="22">
        <v>295.78890431999997</v>
      </c>
      <c r="I2652" s="22"/>
      <c r="J2652" s="22">
        <v>3</v>
      </c>
      <c r="K2652" t="s">
        <v>739</v>
      </c>
      <c r="N2652" t="s">
        <v>2809</v>
      </c>
    </row>
    <row r="2653" spans="1:14">
      <c r="A2653" t="s">
        <v>3354</v>
      </c>
      <c r="B2653" t="s">
        <v>1255</v>
      </c>
      <c r="C2653" t="s">
        <v>3332</v>
      </c>
      <c r="D2653" s="1">
        <v>12015.1756125914</v>
      </c>
      <c r="E2653">
        <v>1.5</v>
      </c>
      <c r="F2653" s="22"/>
      <c r="G2653" s="22"/>
      <c r="H2653" s="22"/>
      <c r="I2653" s="22">
        <v>623.00978640000005</v>
      </c>
      <c r="J2653" s="22">
        <v>3</v>
      </c>
      <c r="K2653" t="s">
        <v>741</v>
      </c>
      <c r="N2653" t="s">
        <v>2810</v>
      </c>
    </row>
    <row r="2654" spans="1:14">
      <c r="A2654" t="s">
        <v>3354</v>
      </c>
      <c r="B2654" t="s">
        <v>1255</v>
      </c>
      <c r="C2654" t="s">
        <v>542</v>
      </c>
      <c r="D2654" s="1">
        <v>9493.0897800000002</v>
      </c>
      <c r="E2654">
        <v>1.5</v>
      </c>
      <c r="F2654" s="22">
        <v>623.00978640000005</v>
      </c>
      <c r="G2654" s="22"/>
      <c r="H2654" s="22"/>
      <c r="I2654" s="22"/>
      <c r="J2654" s="22">
        <v>3</v>
      </c>
      <c r="K2654" t="s">
        <v>741</v>
      </c>
      <c r="L2654" t="s">
        <v>40</v>
      </c>
      <c r="M2654">
        <v>5.0263286682081097E-2</v>
      </c>
      <c r="N2654" t="s">
        <v>2810</v>
      </c>
    </row>
    <row r="2655" spans="1:14">
      <c r="A2655" t="s">
        <v>3354</v>
      </c>
      <c r="B2655" t="s">
        <v>1255</v>
      </c>
      <c r="C2655" t="s">
        <v>547</v>
      </c>
      <c r="D2655" s="1">
        <v>12015.1756125914</v>
      </c>
      <c r="E2655">
        <v>1.5</v>
      </c>
      <c r="F2655" s="22"/>
      <c r="G2655" s="22">
        <v>623.00978640000005</v>
      </c>
      <c r="H2655" s="22"/>
      <c r="I2655" s="22"/>
      <c r="J2655" s="22">
        <v>3</v>
      </c>
      <c r="K2655" t="s">
        <v>741</v>
      </c>
      <c r="N2655" t="s">
        <v>2810</v>
      </c>
    </row>
    <row r="2656" spans="1:14">
      <c r="A2656" t="s">
        <v>3354</v>
      </c>
      <c r="B2656" t="s">
        <v>1255</v>
      </c>
      <c r="C2656" t="s">
        <v>549</v>
      </c>
      <c r="D2656" s="1">
        <v>12015.1756125914</v>
      </c>
      <c r="E2656">
        <v>1.5</v>
      </c>
      <c r="F2656" s="22"/>
      <c r="G2656" s="22"/>
      <c r="H2656" s="22">
        <v>623.00978640000005</v>
      </c>
      <c r="I2656" s="22"/>
      <c r="J2656" s="22">
        <v>3</v>
      </c>
      <c r="K2656" t="s">
        <v>741</v>
      </c>
      <c r="N2656" t="s">
        <v>2810</v>
      </c>
    </row>
    <row r="2657" spans="1:14">
      <c r="A2657" t="s">
        <v>3354</v>
      </c>
      <c r="B2657" t="s">
        <v>1279</v>
      </c>
      <c r="C2657" t="s">
        <v>3332</v>
      </c>
      <c r="D2657" s="1">
        <v>598.99825534631998</v>
      </c>
      <c r="E2657">
        <v>3.5</v>
      </c>
      <c r="F2657" s="22"/>
      <c r="G2657" s="22"/>
      <c r="H2657" s="22"/>
      <c r="I2657" s="22">
        <v>30.012304631999999</v>
      </c>
      <c r="J2657" s="22">
        <v>3</v>
      </c>
      <c r="K2657" t="s">
        <v>741</v>
      </c>
      <c r="N2657" t="s">
        <v>2810</v>
      </c>
    </row>
    <row r="2658" spans="1:14">
      <c r="A2658" t="s">
        <v>3354</v>
      </c>
      <c r="B2658" t="s">
        <v>1279</v>
      </c>
      <c r="C2658" t="s">
        <v>547</v>
      </c>
      <c r="D2658" s="1">
        <v>598.99825534631998</v>
      </c>
      <c r="E2658">
        <v>3.5</v>
      </c>
      <c r="F2658" s="22"/>
      <c r="G2658" s="22">
        <v>30.012304631999999</v>
      </c>
      <c r="H2658" s="22"/>
      <c r="I2658" s="22"/>
      <c r="J2658" s="22">
        <v>3</v>
      </c>
      <c r="K2658" t="s">
        <v>741</v>
      </c>
      <c r="N2658" t="s">
        <v>2810</v>
      </c>
    </row>
    <row r="2659" spans="1:14">
      <c r="A2659" t="s">
        <v>3354</v>
      </c>
      <c r="B2659" t="s">
        <v>1279</v>
      </c>
      <c r="C2659" t="s">
        <v>549</v>
      </c>
      <c r="D2659" s="1">
        <v>598.99825534631998</v>
      </c>
      <c r="E2659">
        <v>3.5</v>
      </c>
      <c r="F2659" s="22"/>
      <c r="G2659" s="22"/>
      <c r="H2659" s="22">
        <v>30.012304631999999</v>
      </c>
      <c r="I2659" s="22"/>
      <c r="J2659" s="22">
        <v>3</v>
      </c>
      <c r="K2659" t="s">
        <v>741</v>
      </c>
      <c r="N2659" t="s">
        <v>2810</v>
      </c>
    </row>
    <row r="2660" spans="1:14">
      <c r="A2660" t="s">
        <v>3354</v>
      </c>
      <c r="B2660" t="s">
        <v>1303</v>
      </c>
      <c r="C2660" t="s">
        <v>3332</v>
      </c>
      <c r="D2660" s="1">
        <v>4059.6167166496798</v>
      </c>
      <c r="E2660">
        <v>5.5</v>
      </c>
      <c r="F2660" s="22"/>
      <c r="G2660" s="22"/>
      <c r="H2660" s="22"/>
      <c r="I2660" s="22">
        <v>209.00783256</v>
      </c>
      <c r="J2660" s="22">
        <v>3</v>
      </c>
      <c r="K2660" t="s">
        <v>741</v>
      </c>
      <c r="N2660" t="s">
        <v>2810</v>
      </c>
    </row>
    <row r="2661" spans="1:14">
      <c r="A2661" t="s">
        <v>3354</v>
      </c>
      <c r="B2661" t="s">
        <v>1303</v>
      </c>
      <c r="C2661" t="s">
        <v>542</v>
      </c>
      <c r="D2661" s="1">
        <v>26.125079497680002</v>
      </c>
      <c r="E2661">
        <v>5.5</v>
      </c>
      <c r="F2661" s="22">
        <v>20.187915336</v>
      </c>
      <c r="G2661" s="22"/>
      <c r="H2661" s="22"/>
      <c r="I2661" s="22"/>
      <c r="J2661" s="22">
        <v>3</v>
      </c>
      <c r="K2661" t="s">
        <v>741</v>
      </c>
      <c r="L2661" t="s">
        <v>40</v>
      </c>
      <c r="M2661">
        <v>5.0263286682081097E-2</v>
      </c>
      <c r="N2661" t="s">
        <v>2810</v>
      </c>
    </row>
    <row r="2662" spans="1:14">
      <c r="A2662" t="s">
        <v>3354</v>
      </c>
      <c r="B2662" t="s">
        <v>1303</v>
      </c>
      <c r="C2662" t="s">
        <v>547</v>
      </c>
      <c r="D2662" s="1">
        <v>1230.7984749616801</v>
      </c>
      <c r="E2662">
        <v>5.5</v>
      </c>
      <c r="F2662" s="22"/>
      <c r="G2662" s="22">
        <v>204.09560400000001</v>
      </c>
      <c r="H2662" s="22"/>
      <c r="I2662" s="22"/>
      <c r="J2662" s="22">
        <v>3</v>
      </c>
      <c r="K2662" t="s">
        <v>741</v>
      </c>
      <c r="N2662" t="s">
        <v>2810</v>
      </c>
    </row>
    <row r="2663" spans="1:14">
      <c r="A2663" t="s">
        <v>3354</v>
      </c>
      <c r="B2663" t="s">
        <v>1303</v>
      </c>
      <c r="C2663" t="s">
        <v>549</v>
      </c>
      <c r="D2663" s="1">
        <v>4027.0045447696798</v>
      </c>
      <c r="E2663">
        <v>5.5</v>
      </c>
      <c r="F2663" s="22"/>
      <c r="G2663" s="22"/>
      <c r="H2663" s="22">
        <v>209.00783256</v>
      </c>
      <c r="I2663" s="22"/>
      <c r="J2663" s="22">
        <v>3</v>
      </c>
      <c r="K2663" t="s">
        <v>741</v>
      </c>
      <c r="N2663" t="s">
        <v>2810</v>
      </c>
    </row>
    <row r="2664" spans="1:14">
      <c r="A2664" t="s">
        <v>3354</v>
      </c>
      <c r="B2664" t="s">
        <v>1316</v>
      </c>
      <c r="C2664" t="s">
        <v>3332</v>
      </c>
      <c r="D2664" s="1">
        <v>770.98488619440002</v>
      </c>
      <c r="E2664">
        <v>6.5</v>
      </c>
      <c r="F2664" s="22"/>
      <c r="G2664" s="22"/>
      <c r="H2664" s="22"/>
      <c r="I2664" s="22">
        <v>43.430985360000001</v>
      </c>
      <c r="J2664" s="22">
        <v>3</v>
      </c>
      <c r="K2664" t="s">
        <v>741</v>
      </c>
      <c r="N2664" t="s">
        <v>2810</v>
      </c>
    </row>
    <row r="2665" spans="1:14">
      <c r="A2665" t="s">
        <v>3354</v>
      </c>
      <c r="B2665" t="s">
        <v>1316</v>
      </c>
      <c r="C2665" t="s">
        <v>547</v>
      </c>
      <c r="D2665" s="1">
        <v>502.22380706400003</v>
      </c>
      <c r="E2665">
        <v>6.5</v>
      </c>
      <c r="F2665" s="22"/>
      <c r="G2665" s="22">
        <v>43.430985360000001</v>
      </c>
      <c r="H2665" s="22"/>
      <c r="I2665" s="22"/>
      <c r="J2665" s="22">
        <v>3</v>
      </c>
      <c r="K2665" t="s">
        <v>741</v>
      </c>
      <c r="N2665" t="s">
        <v>2810</v>
      </c>
    </row>
    <row r="2666" spans="1:14">
      <c r="A2666" t="s">
        <v>3354</v>
      </c>
      <c r="B2666" t="s">
        <v>1316</v>
      </c>
      <c r="C2666" t="s">
        <v>549</v>
      </c>
      <c r="D2666" s="1">
        <v>769.59150051840004</v>
      </c>
      <c r="E2666">
        <v>6.5</v>
      </c>
      <c r="F2666" s="22"/>
      <c r="G2666" s="22"/>
      <c r="H2666" s="22">
        <v>43.430985360000001</v>
      </c>
      <c r="I2666" s="22"/>
      <c r="J2666" s="22">
        <v>3</v>
      </c>
      <c r="K2666" t="s">
        <v>741</v>
      </c>
      <c r="N2666" t="s">
        <v>2810</v>
      </c>
    </row>
    <row r="2667" spans="1:14">
      <c r="A2667" t="s">
        <v>3354</v>
      </c>
      <c r="B2667" t="s">
        <v>1326</v>
      </c>
      <c r="C2667" t="s">
        <v>3332</v>
      </c>
      <c r="D2667" s="1">
        <v>19613.949852672002</v>
      </c>
      <c r="E2667">
        <v>7.5</v>
      </c>
      <c r="F2667" s="22"/>
      <c r="G2667" s="22"/>
      <c r="H2667" s="22"/>
      <c r="I2667" s="22">
        <v>1032.878508</v>
      </c>
      <c r="J2667" s="22">
        <v>3</v>
      </c>
      <c r="K2667" t="s">
        <v>741</v>
      </c>
      <c r="N2667" t="s">
        <v>2810</v>
      </c>
    </row>
    <row r="2668" spans="1:14">
      <c r="A2668" t="s">
        <v>3354</v>
      </c>
      <c r="B2668" t="s">
        <v>1326</v>
      </c>
      <c r="C2668" t="s">
        <v>547</v>
      </c>
      <c r="D2668" s="1">
        <v>17408.784206879998</v>
      </c>
      <c r="E2668">
        <v>7.5</v>
      </c>
      <c r="F2668" s="22"/>
      <c r="G2668" s="22">
        <v>1032.878508</v>
      </c>
      <c r="H2668" s="22"/>
      <c r="I2668" s="22"/>
      <c r="J2668" s="22">
        <v>3</v>
      </c>
      <c r="K2668" t="s">
        <v>741</v>
      </c>
      <c r="N2668" t="s">
        <v>2810</v>
      </c>
    </row>
    <row r="2669" spans="1:14">
      <c r="A2669" t="s">
        <v>3354</v>
      </c>
      <c r="B2669" t="s">
        <v>1326</v>
      </c>
      <c r="C2669" t="s">
        <v>549</v>
      </c>
      <c r="D2669" s="1">
        <v>19597.976238095998</v>
      </c>
      <c r="E2669">
        <v>7.5</v>
      </c>
      <c r="F2669" s="22"/>
      <c r="G2669" s="22"/>
      <c r="H2669" s="22">
        <v>1032.878508</v>
      </c>
      <c r="I2669" s="22"/>
      <c r="J2669" s="22">
        <v>3</v>
      </c>
      <c r="K2669" t="s">
        <v>741</v>
      </c>
      <c r="N2669" t="s">
        <v>2810</v>
      </c>
    </row>
    <row r="2670" spans="1:14">
      <c r="A2670" t="s">
        <v>3354</v>
      </c>
      <c r="B2670" t="s">
        <v>1337</v>
      </c>
      <c r="C2670" t="s">
        <v>3332</v>
      </c>
      <c r="D2670" s="1">
        <v>3602.8169035248002</v>
      </c>
      <c r="E2670">
        <v>8.5</v>
      </c>
      <c r="F2670" s="22"/>
      <c r="G2670" s="22"/>
      <c r="H2670" s="22"/>
      <c r="I2670" s="22">
        <v>197.20656959999999</v>
      </c>
      <c r="J2670" s="22">
        <v>3</v>
      </c>
      <c r="K2670" t="s">
        <v>741</v>
      </c>
      <c r="N2670" t="s">
        <v>2810</v>
      </c>
    </row>
    <row r="2671" spans="1:14">
      <c r="A2671" t="s">
        <v>3354</v>
      </c>
      <c r="B2671" t="s">
        <v>1337</v>
      </c>
      <c r="C2671" t="s">
        <v>547</v>
      </c>
      <c r="D2671" s="1">
        <v>3000.697057584</v>
      </c>
      <c r="E2671">
        <v>8.5</v>
      </c>
      <c r="F2671" s="22"/>
      <c r="G2671" s="22">
        <v>197.20656959999999</v>
      </c>
      <c r="H2671" s="22"/>
      <c r="I2671" s="22"/>
      <c r="J2671" s="22">
        <v>3</v>
      </c>
      <c r="K2671" t="s">
        <v>741</v>
      </c>
      <c r="N2671" t="s">
        <v>2810</v>
      </c>
    </row>
    <row r="2672" spans="1:14">
      <c r="A2672" t="s">
        <v>3354</v>
      </c>
      <c r="B2672" t="s">
        <v>1337</v>
      </c>
      <c r="C2672" t="s">
        <v>549</v>
      </c>
      <c r="D2672" s="1">
        <v>3601.6409725200001</v>
      </c>
      <c r="E2672">
        <v>8.5</v>
      </c>
      <c r="F2672" s="22"/>
      <c r="G2672" s="22"/>
      <c r="H2672" s="22">
        <v>197.20656959999999</v>
      </c>
      <c r="I2672" s="22"/>
      <c r="J2672" s="22">
        <v>3</v>
      </c>
      <c r="K2672" t="s">
        <v>741</v>
      </c>
      <c r="N2672" t="s">
        <v>2810</v>
      </c>
    </row>
    <row r="2673" spans="1:14">
      <c r="A2673" t="s">
        <v>3354</v>
      </c>
      <c r="B2673" t="s">
        <v>1363</v>
      </c>
      <c r="C2673" t="s">
        <v>3332</v>
      </c>
      <c r="D2673" s="1">
        <v>1426.0121715552</v>
      </c>
      <c r="E2673">
        <v>12.5</v>
      </c>
      <c r="F2673" s="22"/>
      <c r="G2673" s="22"/>
      <c r="H2673" s="22"/>
      <c r="I2673" s="22">
        <v>78.475269359999999</v>
      </c>
      <c r="J2673" s="22">
        <v>3</v>
      </c>
      <c r="K2673" t="s">
        <v>741</v>
      </c>
      <c r="N2673" t="s">
        <v>2810</v>
      </c>
    </row>
    <row r="2674" spans="1:14">
      <c r="A2674" t="s">
        <v>3354</v>
      </c>
      <c r="B2674" t="s">
        <v>1363</v>
      </c>
      <c r="C2674" t="s">
        <v>547</v>
      </c>
      <c r="D2674" s="1">
        <v>1206.548555736</v>
      </c>
      <c r="E2674">
        <v>12.5</v>
      </c>
      <c r="F2674" s="22"/>
      <c r="G2674" s="22">
        <v>78.475269359999999</v>
      </c>
      <c r="H2674" s="22"/>
      <c r="I2674" s="22"/>
      <c r="J2674" s="22">
        <v>3</v>
      </c>
      <c r="K2674" t="s">
        <v>741</v>
      </c>
      <c r="N2674" t="s">
        <v>2810</v>
      </c>
    </row>
    <row r="2675" spans="1:14">
      <c r="A2675" t="s">
        <v>3354</v>
      </c>
      <c r="B2675" t="s">
        <v>1363</v>
      </c>
      <c r="C2675" t="s">
        <v>549</v>
      </c>
      <c r="D2675" s="1">
        <v>1426.0121715552</v>
      </c>
      <c r="E2675">
        <v>12.5</v>
      </c>
      <c r="F2675" s="22"/>
      <c r="G2675" s="22"/>
      <c r="H2675" s="22">
        <v>78.475269359999999</v>
      </c>
      <c r="I2675" s="22"/>
      <c r="J2675" s="22">
        <v>3</v>
      </c>
      <c r="K2675" t="s">
        <v>741</v>
      </c>
      <c r="N2675" t="s">
        <v>2810</v>
      </c>
    </row>
    <row r="2676" spans="1:14">
      <c r="A2676" t="s">
        <v>3355</v>
      </c>
      <c r="B2676" t="s">
        <v>1028</v>
      </c>
      <c r="C2676" t="s">
        <v>3332</v>
      </c>
      <c r="D2676" s="1">
        <v>21091.413788258898</v>
      </c>
      <c r="E2676">
        <v>0.5</v>
      </c>
      <c r="F2676" s="22"/>
      <c r="G2676" s="22"/>
      <c r="H2676" s="22"/>
      <c r="I2676" s="22">
        <v>951.05375040000001</v>
      </c>
      <c r="J2676" s="22">
        <v>3</v>
      </c>
      <c r="K2676" t="s">
        <v>667</v>
      </c>
      <c r="N2676" t="s">
        <v>2743</v>
      </c>
    </row>
    <row r="2677" spans="1:14">
      <c r="A2677" t="s">
        <v>3355</v>
      </c>
      <c r="B2677" t="s">
        <v>1028</v>
      </c>
      <c r="C2677" t="s">
        <v>542</v>
      </c>
      <c r="D2677" s="1">
        <v>11851.5823392</v>
      </c>
      <c r="E2677">
        <v>0.5</v>
      </c>
      <c r="F2677" s="22">
        <v>951.05375040000001</v>
      </c>
      <c r="G2677" s="22"/>
      <c r="H2677" s="22"/>
      <c r="I2677" s="22"/>
      <c r="J2677" s="22">
        <v>3</v>
      </c>
      <c r="K2677" t="s">
        <v>667</v>
      </c>
      <c r="L2677" t="s">
        <v>40</v>
      </c>
      <c r="M2677">
        <v>9.3954051278708706E-2</v>
      </c>
      <c r="N2677" t="s">
        <v>2743</v>
      </c>
    </row>
    <row r="2678" spans="1:14">
      <c r="A2678" t="s">
        <v>3355</v>
      </c>
      <c r="B2678" t="s">
        <v>1028</v>
      </c>
      <c r="C2678" t="s">
        <v>547</v>
      </c>
      <c r="D2678" s="1">
        <v>21087.342058972801</v>
      </c>
      <c r="E2678">
        <v>0.5</v>
      </c>
      <c r="F2678" s="22"/>
      <c r="G2678" s="22">
        <v>951.05375040000001</v>
      </c>
      <c r="H2678" s="22"/>
      <c r="I2678" s="22"/>
      <c r="J2678" s="22">
        <v>3</v>
      </c>
      <c r="K2678" t="s">
        <v>667</v>
      </c>
      <c r="N2678" t="s">
        <v>2743</v>
      </c>
    </row>
    <row r="2679" spans="1:14">
      <c r="A2679" t="s">
        <v>3355</v>
      </c>
      <c r="B2679" t="s">
        <v>1028</v>
      </c>
      <c r="C2679" t="s">
        <v>549</v>
      </c>
      <c r="D2679" s="1">
        <v>21091.413788258898</v>
      </c>
      <c r="E2679">
        <v>0.5</v>
      </c>
      <c r="F2679" s="22"/>
      <c r="G2679" s="22"/>
      <c r="H2679" s="22">
        <v>951.05375040000001</v>
      </c>
      <c r="I2679" s="22"/>
      <c r="J2679" s="22">
        <v>3</v>
      </c>
      <c r="K2679" t="s">
        <v>667</v>
      </c>
      <c r="N2679" t="s">
        <v>2743</v>
      </c>
    </row>
    <row r="2680" spans="1:14">
      <c r="A2680" t="s">
        <v>3355</v>
      </c>
      <c r="B2680" t="s">
        <v>1032</v>
      </c>
      <c r="C2680" t="s">
        <v>3332</v>
      </c>
      <c r="D2680" s="1">
        <v>28544.365495458002</v>
      </c>
      <c r="E2680">
        <v>1.5</v>
      </c>
      <c r="F2680" s="22"/>
      <c r="G2680" s="22"/>
      <c r="H2680" s="22"/>
      <c r="I2680" s="22">
        <v>1723.0434743999999</v>
      </c>
      <c r="J2680" s="22">
        <v>3</v>
      </c>
      <c r="K2680" t="s">
        <v>667</v>
      </c>
      <c r="N2680" t="s">
        <v>2743</v>
      </c>
    </row>
    <row r="2681" spans="1:14">
      <c r="A2681" t="s">
        <v>3355</v>
      </c>
      <c r="B2681" t="s">
        <v>1032</v>
      </c>
      <c r="C2681" t="s">
        <v>542</v>
      </c>
      <c r="D2681" s="1">
        <v>23116.245172800001</v>
      </c>
      <c r="E2681">
        <v>1.5</v>
      </c>
      <c r="F2681" s="22">
        <v>1723.0434743999999</v>
      </c>
      <c r="G2681" s="22"/>
      <c r="H2681" s="22"/>
      <c r="I2681" s="22"/>
      <c r="J2681" s="22">
        <v>3</v>
      </c>
      <c r="K2681" t="s">
        <v>667</v>
      </c>
      <c r="L2681" t="s">
        <v>40</v>
      </c>
      <c r="M2681">
        <v>9.3954051278708706E-2</v>
      </c>
      <c r="N2681" t="s">
        <v>2743</v>
      </c>
    </row>
    <row r="2682" spans="1:14">
      <c r="A2682" t="s">
        <v>3355</v>
      </c>
      <c r="B2682" t="s">
        <v>1032</v>
      </c>
      <c r="C2682" t="s">
        <v>547</v>
      </c>
      <c r="D2682" s="1">
        <v>28544.365495458002</v>
      </c>
      <c r="E2682">
        <v>1.5</v>
      </c>
      <c r="F2682" s="22"/>
      <c r="G2682" s="22">
        <v>1723.0434743999999</v>
      </c>
      <c r="H2682" s="22"/>
      <c r="I2682" s="22"/>
      <c r="J2682" s="22">
        <v>3</v>
      </c>
      <c r="K2682" t="s">
        <v>667</v>
      </c>
      <c r="N2682" t="s">
        <v>2743</v>
      </c>
    </row>
    <row r="2683" spans="1:14">
      <c r="A2683" t="s">
        <v>3355</v>
      </c>
      <c r="B2683" t="s">
        <v>1032</v>
      </c>
      <c r="C2683" t="s">
        <v>549</v>
      </c>
      <c r="D2683" s="1">
        <v>28544.365495458002</v>
      </c>
      <c r="E2683">
        <v>1.5</v>
      </c>
      <c r="F2683" s="22"/>
      <c r="G2683" s="22"/>
      <c r="H2683" s="22">
        <v>1723.0434743999999</v>
      </c>
      <c r="I2683" s="22"/>
      <c r="J2683" s="22">
        <v>3</v>
      </c>
      <c r="K2683" t="s">
        <v>667</v>
      </c>
      <c r="N2683" t="s">
        <v>2743</v>
      </c>
    </row>
    <row r="2684" spans="1:14">
      <c r="A2684" t="s">
        <v>3355</v>
      </c>
      <c r="B2684" t="s">
        <v>1038</v>
      </c>
      <c r="C2684" t="s">
        <v>3332</v>
      </c>
      <c r="D2684" s="1">
        <v>27031.467001439101</v>
      </c>
      <c r="E2684">
        <v>2.5</v>
      </c>
      <c r="F2684" s="22"/>
      <c r="G2684" s="22"/>
      <c r="H2684" s="22"/>
      <c r="I2684" s="22">
        <v>1766.1188735999999</v>
      </c>
      <c r="J2684" s="22">
        <v>3</v>
      </c>
      <c r="K2684" t="s">
        <v>667</v>
      </c>
      <c r="N2684" t="s">
        <v>2743</v>
      </c>
    </row>
    <row r="2685" spans="1:14">
      <c r="A2685" t="s">
        <v>3355</v>
      </c>
      <c r="B2685" t="s">
        <v>1038</v>
      </c>
      <c r="C2685" t="s">
        <v>542</v>
      </c>
      <c r="D2685" s="1">
        <v>22687.161158399998</v>
      </c>
      <c r="E2685">
        <v>2.5</v>
      </c>
      <c r="F2685" s="22">
        <v>1766.1188735999999</v>
      </c>
      <c r="G2685" s="22"/>
      <c r="H2685" s="22"/>
      <c r="I2685" s="22"/>
      <c r="J2685" s="22">
        <v>3</v>
      </c>
      <c r="K2685" t="s">
        <v>667</v>
      </c>
      <c r="L2685" t="s">
        <v>40</v>
      </c>
      <c r="M2685">
        <v>9.3954051278708706E-2</v>
      </c>
      <c r="N2685" t="s">
        <v>2743</v>
      </c>
    </row>
    <row r="2686" spans="1:14">
      <c r="A2686" t="s">
        <v>3355</v>
      </c>
      <c r="B2686" t="s">
        <v>1038</v>
      </c>
      <c r="C2686" t="s">
        <v>547</v>
      </c>
      <c r="D2686" s="1">
        <v>27022.836517638301</v>
      </c>
      <c r="E2686">
        <v>2.5</v>
      </c>
      <c r="F2686" s="22"/>
      <c r="G2686" s="22">
        <v>1766.1188735999999</v>
      </c>
      <c r="H2686" s="22"/>
      <c r="I2686" s="22"/>
      <c r="J2686" s="22">
        <v>3</v>
      </c>
      <c r="K2686" t="s">
        <v>667</v>
      </c>
      <c r="N2686" t="s">
        <v>2743</v>
      </c>
    </row>
    <row r="2687" spans="1:14">
      <c r="A2687" t="s">
        <v>3355</v>
      </c>
      <c r="B2687" t="s">
        <v>1038</v>
      </c>
      <c r="C2687" t="s">
        <v>549</v>
      </c>
      <c r="D2687" s="1">
        <v>27031.467001439101</v>
      </c>
      <c r="E2687">
        <v>2.5</v>
      </c>
      <c r="F2687" s="22"/>
      <c r="G2687" s="22"/>
      <c r="H2687" s="22">
        <v>1766.1188735999999</v>
      </c>
      <c r="I2687" s="22"/>
      <c r="J2687" s="22">
        <v>3</v>
      </c>
      <c r="K2687" t="s">
        <v>667</v>
      </c>
      <c r="N2687" t="s">
        <v>2743</v>
      </c>
    </row>
    <row r="2688" spans="1:14">
      <c r="A2688" t="s">
        <v>3355</v>
      </c>
      <c r="B2688" t="s">
        <v>1043</v>
      </c>
      <c r="C2688" t="s">
        <v>3332</v>
      </c>
      <c r="D2688" s="1">
        <v>10859.504608245599</v>
      </c>
      <c r="E2688">
        <v>3.5</v>
      </c>
      <c r="F2688" s="22"/>
      <c r="G2688" s="22"/>
      <c r="H2688" s="22"/>
      <c r="I2688" s="22">
        <v>787.61072160000003</v>
      </c>
      <c r="J2688" s="22">
        <v>3</v>
      </c>
      <c r="K2688" t="s">
        <v>667</v>
      </c>
      <c r="N2688" t="s">
        <v>2743</v>
      </c>
    </row>
    <row r="2689" spans="1:14">
      <c r="A2689" t="s">
        <v>3355</v>
      </c>
      <c r="B2689" t="s">
        <v>1043</v>
      </c>
      <c r="C2689" t="s">
        <v>542</v>
      </c>
      <c r="D2689" s="1">
        <v>6869.3328468</v>
      </c>
      <c r="E2689">
        <v>3.5</v>
      </c>
      <c r="F2689" s="22">
        <v>787.61072160000003</v>
      </c>
      <c r="G2689" s="22"/>
      <c r="H2689" s="22"/>
      <c r="I2689" s="22"/>
      <c r="J2689" s="22">
        <v>3</v>
      </c>
      <c r="K2689" t="s">
        <v>667</v>
      </c>
      <c r="L2689" t="s">
        <v>40</v>
      </c>
      <c r="M2689">
        <v>9.3954051278708706E-2</v>
      </c>
      <c r="N2689" t="s">
        <v>2743</v>
      </c>
    </row>
    <row r="2690" spans="1:14">
      <c r="A2690" t="s">
        <v>3355</v>
      </c>
      <c r="B2690" t="s">
        <v>1043</v>
      </c>
      <c r="C2690" t="s">
        <v>547</v>
      </c>
      <c r="D2690" s="1">
        <v>10780.680675672</v>
      </c>
      <c r="E2690">
        <v>3.5</v>
      </c>
      <c r="F2690" s="22"/>
      <c r="G2690" s="22">
        <v>787.61072160000003</v>
      </c>
      <c r="H2690" s="22"/>
      <c r="I2690" s="22"/>
      <c r="J2690" s="22">
        <v>3</v>
      </c>
      <c r="K2690" t="s">
        <v>667</v>
      </c>
      <c r="N2690" t="s">
        <v>2743</v>
      </c>
    </row>
    <row r="2691" spans="1:14">
      <c r="A2691" t="s">
        <v>3355</v>
      </c>
      <c r="B2691" t="s">
        <v>1043</v>
      </c>
      <c r="C2691" t="s">
        <v>549</v>
      </c>
      <c r="D2691" s="1">
        <v>10858.029152892001</v>
      </c>
      <c r="E2691">
        <v>3.5</v>
      </c>
      <c r="F2691" s="22"/>
      <c r="G2691" s="22"/>
      <c r="H2691" s="22">
        <v>787.61072160000003</v>
      </c>
      <c r="I2691" s="22"/>
      <c r="J2691" s="22">
        <v>3</v>
      </c>
      <c r="K2691" t="s">
        <v>667</v>
      </c>
      <c r="N2691" t="s">
        <v>2743</v>
      </c>
    </row>
    <row r="2692" spans="1:14">
      <c r="A2692" t="s">
        <v>3355</v>
      </c>
      <c r="B2692" t="s">
        <v>1048</v>
      </c>
      <c r="C2692" t="s">
        <v>3332</v>
      </c>
      <c r="D2692" s="1">
        <v>11698.675137697701</v>
      </c>
      <c r="E2692">
        <v>4.5</v>
      </c>
      <c r="F2692" s="22"/>
      <c r="G2692" s="22"/>
      <c r="H2692" s="22"/>
      <c r="I2692" s="22">
        <v>404.3316456</v>
      </c>
      <c r="J2692" s="22">
        <v>3</v>
      </c>
      <c r="K2692" t="s">
        <v>667</v>
      </c>
      <c r="N2692" t="s">
        <v>2743</v>
      </c>
    </row>
    <row r="2693" spans="1:14">
      <c r="A2693" t="s">
        <v>3355</v>
      </c>
      <c r="B2693" t="s">
        <v>1048</v>
      </c>
      <c r="C2693" t="s">
        <v>542</v>
      </c>
      <c r="D2693" s="1">
        <v>4759.0561571999997</v>
      </c>
      <c r="E2693">
        <v>4.5</v>
      </c>
      <c r="F2693" s="22">
        <v>404.3316456</v>
      </c>
      <c r="G2693" s="22"/>
      <c r="H2693" s="22"/>
      <c r="I2693" s="22"/>
      <c r="J2693" s="22">
        <v>3</v>
      </c>
      <c r="K2693" t="s">
        <v>667</v>
      </c>
      <c r="L2693" t="s">
        <v>40</v>
      </c>
      <c r="M2693">
        <v>9.3954051278708706E-2</v>
      </c>
      <c r="N2693" t="s">
        <v>2743</v>
      </c>
    </row>
    <row r="2694" spans="1:14">
      <c r="A2694" t="s">
        <v>3355</v>
      </c>
      <c r="B2694" t="s">
        <v>1048</v>
      </c>
      <c r="C2694" t="s">
        <v>547</v>
      </c>
      <c r="D2694" s="1">
        <v>11690.41246944</v>
      </c>
      <c r="E2694">
        <v>4.5</v>
      </c>
      <c r="F2694" s="22"/>
      <c r="G2694" s="22">
        <v>404.3316456</v>
      </c>
      <c r="H2694" s="22"/>
      <c r="I2694" s="22"/>
      <c r="J2694" s="22">
        <v>3</v>
      </c>
      <c r="K2694" t="s">
        <v>667</v>
      </c>
      <c r="N2694" t="s">
        <v>2743</v>
      </c>
    </row>
    <row r="2695" spans="1:14">
      <c r="A2695" t="s">
        <v>3355</v>
      </c>
      <c r="B2695" t="s">
        <v>1048</v>
      </c>
      <c r="C2695" t="s">
        <v>549</v>
      </c>
      <c r="D2695" s="1">
        <v>11698.675137697701</v>
      </c>
      <c r="E2695">
        <v>4.5</v>
      </c>
      <c r="F2695" s="22"/>
      <c r="G2695" s="22"/>
      <c r="H2695" s="22">
        <v>404.3316456</v>
      </c>
      <c r="I2695" s="22"/>
      <c r="J2695" s="22">
        <v>3</v>
      </c>
      <c r="K2695" t="s">
        <v>667</v>
      </c>
      <c r="N2695" t="s">
        <v>2743</v>
      </c>
    </row>
    <row r="2696" spans="1:14">
      <c r="A2696" t="s">
        <v>3355</v>
      </c>
      <c r="B2696" t="s">
        <v>1054</v>
      </c>
      <c r="C2696" t="s">
        <v>3332</v>
      </c>
      <c r="D2696" s="1">
        <v>9682.4289723316906</v>
      </c>
      <c r="E2696">
        <v>5.5</v>
      </c>
      <c r="F2696" s="22"/>
      <c r="G2696" s="22"/>
      <c r="H2696" s="22"/>
      <c r="I2696" s="22">
        <v>361.58892312</v>
      </c>
      <c r="J2696" s="22">
        <v>3</v>
      </c>
      <c r="K2696" t="s">
        <v>667</v>
      </c>
      <c r="N2696" t="s">
        <v>2743</v>
      </c>
    </row>
    <row r="2697" spans="1:14">
      <c r="A2697" t="s">
        <v>3355</v>
      </c>
      <c r="B2697" t="s">
        <v>1054</v>
      </c>
      <c r="C2697" t="s">
        <v>542</v>
      </c>
      <c r="D2697" s="1">
        <v>443.82203772000003</v>
      </c>
      <c r="E2697">
        <v>5.5</v>
      </c>
      <c r="F2697" s="22">
        <v>89.637328800000006</v>
      </c>
      <c r="G2697" s="22"/>
      <c r="H2697" s="22"/>
      <c r="I2697" s="22"/>
      <c r="J2697" s="22">
        <v>3</v>
      </c>
      <c r="K2697" t="s">
        <v>667</v>
      </c>
      <c r="L2697" t="s">
        <v>40</v>
      </c>
      <c r="M2697">
        <v>9.3954051278708706E-2</v>
      </c>
      <c r="N2697" t="s">
        <v>2743</v>
      </c>
    </row>
    <row r="2698" spans="1:14">
      <c r="A2698" t="s">
        <v>3355</v>
      </c>
      <c r="B2698" t="s">
        <v>1054</v>
      </c>
      <c r="C2698" t="s">
        <v>547</v>
      </c>
      <c r="D2698" s="1">
        <v>9517.4637473999992</v>
      </c>
      <c r="E2698">
        <v>5.5</v>
      </c>
      <c r="F2698" s="22"/>
      <c r="G2698" s="22">
        <v>361.58892312</v>
      </c>
      <c r="H2698" s="22"/>
      <c r="I2698" s="22"/>
      <c r="J2698" s="22">
        <v>3</v>
      </c>
      <c r="K2698" t="s">
        <v>667</v>
      </c>
      <c r="N2698" t="s">
        <v>2743</v>
      </c>
    </row>
    <row r="2699" spans="1:14">
      <c r="A2699" t="s">
        <v>3355</v>
      </c>
      <c r="B2699" t="s">
        <v>1054</v>
      </c>
      <c r="C2699" t="s">
        <v>549</v>
      </c>
      <c r="D2699" s="1">
        <v>9682.4289723316906</v>
      </c>
      <c r="E2699">
        <v>5.5</v>
      </c>
      <c r="F2699" s="22"/>
      <c r="G2699" s="22"/>
      <c r="H2699" s="22">
        <v>361.58892312</v>
      </c>
      <c r="I2699" s="22"/>
      <c r="J2699" s="22">
        <v>3</v>
      </c>
      <c r="K2699" t="s">
        <v>667</v>
      </c>
      <c r="N2699" t="s">
        <v>2743</v>
      </c>
    </row>
    <row r="2700" spans="1:14">
      <c r="A2700" t="s">
        <v>3355</v>
      </c>
      <c r="B2700" t="s">
        <v>1061</v>
      </c>
      <c r="C2700" t="s">
        <v>3332</v>
      </c>
      <c r="D2700" s="1">
        <v>10637.5227331931</v>
      </c>
      <c r="E2700">
        <v>6.5</v>
      </c>
      <c r="F2700" s="22"/>
      <c r="G2700" s="22"/>
      <c r="H2700" s="22"/>
      <c r="I2700" s="22">
        <v>514.51813919999995</v>
      </c>
      <c r="J2700" s="22">
        <v>3</v>
      </c>
      <c r="K2700" t="s">
        <v>667</v>
      </c>
      <c r="N2700" t="s">
        <v>2743</v>
      </c>
    </row>
    <row r="2701" spans="1:14">
      <c r="A2701" t="s">
        <v>3355</v>
      </c>
      <c r="B2701" t="s">
        <v>1061</v>
      </c>
      <c r="C2701" t="s">
        <v>542</v>
      </c>
      <c r="D2701" s="1">
        <v>174.576964709424</v>
      </c>
      <c r="E2701">
        <v>6.5</v>
      </c>
      <c r="F2701" s="22">
        <v>58.35565656</v>
      </c>
      <c r="G2701" s="22"/>
      <c r="H2701" s="22"/>
      <c r="I2701" s="22"/>
      <c r="J2701" s="22">
        <v>3</v>
      </c>
      <c r="K2701" t="s">
        <v>667</v>
      </c>
      <c r="L2701" t="s">
        <v>40</v>
      </c>
      <c r="M2701">
        <v>9.3954051278708706E-2</v>
      </c>
      <c r="N2701" t="s">
        <v>2743</v>
      </c>
    </row>
    <row r="2702" spans="1:14">
      <c r="A2702" t="s">
        <v>3355</v>
      </c>
      <c r="B2702" t="s">
        <v>1061</v>
      </c>
      <c r="C2702" t="s">
        <v>547</v>
      </c>
      <c r="D2702" s="1">
        <v>10354.045473989399</v>
      </c>
      <c r="E2702">
        <v>6.5</v>
      </c>
      <c r="F2702" s="22"/>
      <c r="G2702" s="22">
        <v>514.51813919999995</v>
      </c>
      <c r="H2702" s="22"/>
      <c r="I2702" s="22"/>
      <c r="J2702" s="22">
        <v>3</v>
      </c>
      <c r="K2702" t="s">
        <v>667</v>
      </c>
      <c r="N2702" t="s">
        <v>2743</v>
      </c>
    </row>
    <row r="2703" spans="1:14">
      <c r="A2703" t="s">
        <v>3355</v>
      </c>
      <c r="B2703" t="s">
        <v>1061</v>
      </c>
      <c r="C2703" t="s">
        <v>549</v>
      </c>
      <c r="D2703" s="1">
        <v>10637.359193100599</v>
      </c>
      <c r="E2703">
        <v>6.5</v>
      </c>
      <c r="F2703" s="22"/>
      <c r="G2703" s="22"/>
      <c r="H2703" s="22">
        <v>514.51813919999995</v>
      </c>
      <c r="I2703" s="22"/>
      <c r="J2703" s="22">
        <v>3</v>
      </c>
      <c r="K2703" t="s">
        <v>667</v>
      </c>
      <c r="N2703" t="s">
        <v>2743</v>
      </c>
    </row>
    <row r="2704" spans="1:14">
      <c r="A2704" t="s">
        <v>3355</v>
      </c>
      <c r="B2704" t="s">
        <v>1068</v>
      </c>
      <c r="C2704" t="s">
        <v>3332</v>
      </c>
      <c r="D2704" s="1">
        <v>7551.2962550822404</v>
      </c>
      <c r="E2704">
        <v>7.5</v>
      </c>
      <c r="F2704" s="22"/>
      <c r="G2704" s="22"/>
      <c r="H2704" s="22"/>
      <c r="I2704" s="22">
        <v>336.92073144</v>
      </c>
      <c r="J2704" s="22">
        <v>3</v>
      </c>
      <c r="K2704" t="s">
        <v>667</v>
      </c>
      <c r="N2704" t="s">
        <v>2743</v>
      </c>
    </row>
    <row r="2705" spans="1:14">
      <c r="A2705" t="s">
        <v>3355</v>
      </c>
      <c r="B2705" t="s">
        <v>1068</v>
      </c>
      <c r="C2705" t="s">
        <v>542</v>
      </c>
      <c r="D2705" s="1">
        <v>120.29961938544</v>
      </c>
      <c r="E2705">
        <v>7.5</v>
      </c>
      <c r="F2705" s="22">
        <v>25.345124183999999</v>
      </c>
      <c r="G2705" s="22"/>
      <c r="H2705" s="22"/>
      <c r="I2705" s="22"/>
      <c r="J2705" s="22">
        <v>3</v>
      </c>
      <c r="K2705" t="s">
        <v>667</v>
      </c>
      <c r="L2705" t="s">
        <v>40</v>
      </c>
      <c r="M2705">
        <v>9.3954051278708706E-2</v>
      </c>
      <c r="N2705" t="s">
        <v>2743</v>
      </c>
    </row>
    <row r="2706" spans="1:14">
      <c r="A2706" t="s">
        <v>3355</v>
      </c>
      <c r="B2706" t="s">
        <v>1068</v>
      </c>
      <c r="C2706" t="s">
        <v>547</v>
      </c>
      <c r="D2706" s="1">
        <v>7281.0123960254396</v>
      </c>
      <c r="E2706">
        <v>7.5</v>
      </c>
      <c r="F2706" s="22"/>
      <c r="G2706" s="22">
        <v>336.92073144</v>
      </c>
      <c r="H2706" s="22"/>
      <c r="I2706" s="22"/>
      <c r="J2706" s="22">
        <v>3</v>
      </c>
      <c r="K2706" t="s">
        <v>667</v>
      </c>
      <c r="N2706" t="s">
        <v>2743</v>
      </c>
    </row>
    <row r="2707" spans="1:14">
      <c r="A2707" t="s">
        <v>3355</v>
      </c>
      <c r="B2707" t="s">
        <v>1068</v>
      </c>
      <c r="C2707" t="s">
        <v>549</v>
      </c>
      <c r="D2707" s="1">
        <v>7548.0853580270395</v>
      </c>
      <c r="E2707">
        <v>7.5</v>
      </c>
      <c r="F2707" s="22"/>
      <c r="G2707" s="22"/>
      <c r="H2707" s="22">
        <v>336.92073144</v>
      </c>
      <c r="I2707" s="22"/>
      <c r="J2707" s="22">
        <v>3</v>
      </c>
      <c r="K2707" t="s">
        <v>667</v>
      </c>
      <c r="N2707" t="s">
        <v>2743</v>
      </c>
    </row>
    <row r="2708" spans="1:14">
      <c r="A2708" t="s">
        <v>3355</v>
      </c>
      <c r="B2708" t="s">
        <v>1073</v>
      </c>
      <c r="C2708" t="s">
        <v>3332</v>
      </c>
      <c r="D2708" s="1">
        <v>4731.9894834028801</v>
      </c>
      <c r="E2708">
        <v>8.5</v>
      </c>
      <c r="F2708" s="22"/>
      <c r="G2708" s="22"/>
      <c r="H2708" s="22"/>
      <c r="I2708" s="22">
        <v>220.15316207999999</v>
      </c>
      <c r="J2708" s="22">
        <v>3</v>
      </c>
      <c r="K2708" t="s">
        <v>667</v>
      </c>
      <c r="N2708" t="s">
        <v>2743</v>
      </c>
    </row>
    <row r="2709" spans="1:14">
      <c r="A2709" t="s">
        <v>3355</v>
      </c>
      <c r="B2709" t="s">
        <v>1073</v>
      </c>
      <c r="C2709" t="s">
        <v>542</v>
      </c>
      <c r="D2709" s="1">
        <v>3.6913335590399998</v>
      </c>
      <c r="E2709">
        <v>8.5</v>
      </c>
      <c r="F2709" s="22">
        <v>0.84465748799999996</v>
      </c>
      <c r="G2709" s="22"/>
      <c r="H2709" s="22"/>
      <c r="I2709" s="22"/>
      <c r="J2709" s="22">
        <v>3</v>
      </c>
      <c r="K2709" t="s">
        <v>667</v>
      </c>
      <c r="L2709" t="s">
        <v>40</v>
      </c>
      <c r="M2709">
        <v>9.3954051278708706E-2</v>
      </c>
      <c r="N2709" t="s">
        <v>2743</v>
      </c>
    </row>
    <row r="2710" spans="1:14">
      <c r="A2710" t="s">
        <v>3355</v>
      </c>
      <c r="B2710" t="s">
        <v>1073</v>
      </c>
      <c r="C2710" t="s">
        <v>547</v>
      </c>
      <c r="D2710" s="1">
        <v>4248.1677764102396</v>
      </c>
      <c r="E2710">
        <v>8.5</v>
      </c>
      <c r="F2710" s="22"/>
      <c r="G2710" s="22">
        <v>220.15316207999999</v>
      </c>
      <c r="H2710" s="22"/>
      <c r="I2710" s="22"/>
      <c r="J2710" s="22">
        <v>3</v>
      </c>
      <c r="K2710" t="s">
        <v>667</v>
      </c>
      <c r="N2710" t="s">
        <v>2743</v>
      </c>
    </row>
    <row r="2711" spans="1:14">
      <c r="A2711" t="s">
        <v>3355</v>
      </c>
      <c r="B2711" t="s">
        <v>1073</v>
      </c>
      <c r="C2711" t="s">
        <v>549</v>
      </c>
      <c r="D2711" s="1">
        <v>4731.9894834028801</v>
      </c>
      <c r="E2711">
        <v>8.5</v>
      </c>
      <c r="F2711" s="22"/>
      <c r="G2711" s="22"/>
      <c r="H2711" s="22">
        <v>220.15316207999999</v>
      </c>
      <c r="I2711" s="22"/>
      <c r="J2711" s="22">
        <v>3</v>
      </c>
      <c r="K2711" t="s">
        <v>667</v>
      </c>
      <c r="N2711" t="s">
        <v>2743</v>
      </c>
    </row>
    <row r="2712" spans="1:14">
      <c r="A2712" t="s">
        <v>3355</v>
      </c>
      <c r="B2712" t="s">
        <v>1077</v>
      </c>
      <c r="C2712" t="s">
        <v>3332</v>
      </c>
      <c r="D2712" s="1">
        <v>2748.0481856839201</v>
      </c>
      <c r="E2712">
        <v>9.5</v>
      </c>
      <c r="F2712" s="22"/>
      <c r="G2712" s="22"/>
      <c r="H2712" s="22"/>
      <c r="I2712" s="22">
        <v>113.20451088</v>
      </c>
      <c r="J2712" s="22">
        <v>3</v>
      </c>
      <c r="K2712" t="s">
        <v>667</v>
      </c>
      <c r="N2712" t="s">
        <v>2743</v>
      </c>
    </row>
    <row r="2713" spans="1:14">
      <c r="A2713" t="s">
        <v>3355</v>
      </c>
      <c r="B2713" t="s">
        <v>1077</v>
      </c>
      <c r="C2713" t="s">
        <v>542</v>
      </c>
      <c r="D2713" s="1">
        <v>18.949085069519999</v>
      </c>
      <c r="E2713">
        <v>9.5</v>
      </c>
      <c r="F2713" s="22">
        <v>2.8718358359999998</v>
      </c>
      <c r="G2713" s="22"/>
      <c r="H2713" s="22"/>
      <c r="I2713" s="22"/>
      <c r="J2713" s="22">
        <v>3</v>
      </c>
      <c r="K2713" t="s">
        <v>667</v>
      </c>
      <c r="L2713" t="s">
        <v>40</v>
      </c>
      <c r="M2713">
        <v>9.3954051278708706E-2</v>
      </c>
      <c r="N2713" t="s">
        <v>2743</v>
      </c>
    </row>
    <row r="2714" spans="1:14">
      <c r="A2714" t="s">
        <v>3355</v>
      </c>
      <c r="B2714" t="s">
        <v>1077</v>
      </c>
      <c r="C2714" t="s">
        <v>547</v>
      </c>
      <c r="D2714" s="1">
        <v>2500.35742154952</v>
      </c>
      <c r="E2714">
        <v>9.5</v>
      </c>
      <c r="F2714" s="22"/>
      <c r="G2714" s="22">
        <v>113.20451088</v>
      </c>
      <c r="H2714" s="22"/>
      <c r="I2714" s="22"/>
      <c r="J2714" s="22">
        <v>3</v>
      </c>
      <c r="K2714" t="s">
        <v>667</v>
      </c>
      <c r="N2714" t="s">
        <v>2743</v>
      </c>
    </row>
    <row r="2715" spans="1:14">
      <c r="A2715" t="s">
        <v>3355</v>
      </c>
      <c r="B2715" t="s">
        <v>1077</v>
      </c>
      <c r="C2715" t="s">
        <v>549</v>
      </c>
      <c r="D2715" s="1">
        <v>2747.4617175847202</v>
      </c>
      <c r="E2715">
        <v>9.5</v>
      </c>
      <c r="F2715" s="22"/>
      <c r="G2715" s="22"/>
      <c r="H2715" s="22">
        <v>113.20451088</v>
      </c>
      <c r="I2715" s="22"/>
      <c r="J2715" s="22">
        <v>3</v>
      </c>
      <c r="K2715" t="s">
        <v>667</v>
      </c>
      <c r="N2715" t="s">
        <v>2743</v>
      </c>
    </row>
    <row r="2716" spans="1:14">
      <c r="A2716" t="s">
        <v>3355</v>
      </c>
      <c r="B2716" t="s">
        <v>1081</v>
      </c>
      <c r="C2716" t="s">
        <v>3332</v>
      </c>
      <c r="D2716" s="1">
        <v>2284.6083841944001</v>
      </c>
      <c r="E2716">
        <v>10.5</v>
      </c>
      <c r="F2716" s="22"/>
      <c r="G2716" s="22"/>
      <c r="H2716" s="22"/>
      <c r="I2716" s="22">
        <v>107.47519152</v>
      </c>
      <c r="J2716" s="22">
        <v>3</v>
      </c>
      <c r="K2716" t="s">
        <v>667</v>
      </c>
      <c r="N2716" t="s">
        <v>2743</v>
      </c>
    </row>
    <row r="2717" spans="1:14">
      <c r="A2717" t="s">
        <v>3355</v>
      </c>
      <c r="B2717" t="s">
        <v>1081</v>
      </c>
      <c r="C2717" t="s">
        <v>542</v>
      </c>
      <c r="D2717" s="1">
        <v>0.90456228240000003</v>
      </c>
      <c r="E2717">
        <v>10.5</v>
      </c>
      <c r="F2717" s="22">
        <v>0.90456228240000003</v>
      </c>
      <c r="G2717" s="22"/>
      <c r="H2717" s="22"/>
      <c r="I2717" s="22"/>
      <c r="J2717" s="22">
        <v>3</v>
      </c>
      <c r="K2717" t="s">
        <v>667</v>
      </c>
      <c r="L2717" t="s">
        <v>40</v>
      </c>
      <c r="M2717">
        <v>9.3954051278708706E-2</v>
      </c>
      <c r="N2717" t="s">
        <v>2743</v>
      </c>
    </row>
    <row r="2718" spans="1:14">
      <c r="A2718" t="s">
        <v>3355</v>
      </c>
      <c r="B2718" t="s">
        <v>1081</v>
      </c>
      <c r="C2718" t="s">
        <v>547</v>
      </c>
      <c r="D2718" s="1">
        <v>2049.3472753944002</v>
      </c>
      <c r="E2718">
        <v>10.5</v>
      </c>
      <c r="F2718" s="22"/>
      <c r="G2718" s="22">
        <v>107.47519152</v>
      </c>
      <c r="H2718" s="22"/>
      <c r="I2718" s="22"/>
      <c r="J2718" s="22">
        <v>3</v>
      </c>
      <c r="K2718" t="s">
        <v>667</v>
      </c>
      <c r="N2718" t="s">
        <v>2743</v>
      </c>
    </row>
    <row r="2719" spans="1:14">
      <c r="A2719" t="s">
        <v>3355</v>
      </c>
      <c r="B2719" t="s">
        <v>1081</v>
      </c>
      <c r="C2719" t="s">
        <v>549</v>
      </c>
      <c r="D2719" s="1">
        <v>2280.3060215064002</v>
      </c>
      <c r="E2719">
        <v>10.5</v>
      </c>
      <c r="F2719" s="22"/>
      <c r="G2719" s="22"/>
      <c r="H2719" s="22">
        <v>107.47519152</v>
      </c>
      <c r="I2719" s="22"/>
      <c r="J2719" s="22">
        <v>3</v>
      </c>
      <c r="K2719" t="s">
        <v>667</v>
      </c>
      <c r="N2719" t="s">
        <v>2743</v>
      </c>
    </row>
    <row r="2720" spans="1:14">
      <c r="A2720" t="s">
        <v>3355</v>
      </c>
      <c r="B2720" t="s">
        <v>1084</v>
      </c>
      <c r="C2720" t="s">
        <v>3332</v>
      </c>
      <c r="D2720" s="1">
        <v>880.45665741552</v>
      </c>
      <c r="E2720">
        <v>11.5</v>
      </c>
      <c r="F2720" s="22"/>
      <c r="G2720" s="22"/>
      <c r="H2720" s="22"/>
      <c r="I2720" s="22">
        <v>65.513085599999997</v>
      </c>
      <c r="J2720" s="22">
        <v>3</v>
      </c>
      <c r="K2720" t="s">
        <v>667</v>
      </c>
      <c r="N2720" t="s">
        <v>2743</v>
      </c>
    </row>
    <row r="2721" spans="1:14">
      <c r="A2721" t="s">
        <v>3355</v>
      </c>
      <c r="B2721" t="s">
        <v>1084</v>
      </c>
      <c r="C2721" t="s">
        <v>547</v>
      </c>
      <c r="D2721" s="1">
        <v>873.52387563119999</v>
      </c>
      <c r="E2721">
        <v>11.5</v>
      </c>
      <c r="F2721" s="22"/>
      <c r="G2721" s="22">
        <v>65.513085599999997</v>
      </c>
      <c r="H2721" s="22"/>
      <c r="I2721" s="22"/>
      <c r="J2721" s="22">
        <v>3</v>
      </c>
      <c r="K2721" t="s">
        <v>667</v>
      </c>
      <c r="N2721" t="s">
        <v>2743</v>
      </c>
    </row>
    <row r="2722" spans="1:14">
      <c r="A2722" t="s">
        <v>3355</v>
      </c>
      <c r="B2722" t="s">
        <v>1084</v>
      </c>
      <c r="C2722" t="s">
        <v>549</v>
      </c>
      <c r="D2722" s="1">
        <v>880.45665741552</v>
      </c>
      <c r="E2722">
        <v>11.5</v>
      </c>
      <c r="F2722" s="22"/>
      <c r="G2722" s="22"/>
      <c r="H2722" s="22">
        <v>65.513085599999997</v>
      </c>
      <c r="I2722" s="22"/>
      <c r="J2722" s="22">
        <v>3</v>
      </c>
      <c r="K2722" t="s">
        <v>667</v>
      </c>
      <c r="N2722" t="s">
        <v>2743</v>
      </c>
    </row>
    <row r="2723" spans="1:14">
      <c r="A2723" t="s">
        <v>3355</v>
      </c>
      <c r="B2723" t="s">
        <v>1093</v>
      </c>
      <c r="C2723" t="s">
        <v>3332</v>
      </c>
      <c r="D2723" s="1">
        <v>16086.112228644901</v>
      </c>
      <c r="E2723">
        <v>16</v>
      </c>
      <c r="F2723" s="22"/>
      <c r="G2723" s="22"/>
      <c r="H2723" s="22"/>
      <c r="I2723" s="22">
        <v>467.24104319999998</v>
      </c>
      <c r="J2723" s="22">
        <v>3</v>
      </c>
      <c r="K2723" t="s">
        <v>667</v>
      </c>
      <c r="N2723" t="s">
        <v>2743</v>
      </c>
    </row>
    <row r="2724" spans="1:14">
      <c r="A2724" t="s">
        <v>3355</v>
      </c>
      <c r="B2724" t="s">
        <v>1093</v>
      </c>
      <c r="C2724" t="s">
        <v>542</v>
      </c>
      <c r="D2724" s="1">
        <v>7.513259844936</v>
      </c>
      <c r="E2724">
        <v>16</v>
      </c>
      <c r="F2724" s="22">
        <v>2.7729929063999998</v>
      </c>
      <c r="G2724" s="22"/>
      <c r="H2724" s="22"/>
      <c r="I2724" s="22"/>
      <c r="J2724" s="22">
        <v>3</v>
      </c>
      <c r="K2724" t="s">
        <v>667</v>
      </c>
      <c r="L2724" t="s">
        <v>40</v>
      </c>
      <c r="M2724">
        <v>9.3954051278708706E-2</v>
      </c>
      <c r="N2724" t="s">
        <v>2743</v>
      </c>
    </row>
    <row r="2725" spans="1:14">
      <c r="A2725" t="s">
        <v>3355</v>
      </c>
      <c r="B2725" t="s">
        <v>1093</v>
      </c>
      <c r="C2725" t="s">
        <v>547</v>
      </c>
      <c r="D2725" s="1">
        <v>12095.2976151249</v>
      </c>
      <c r="E2725">
        <v>16</v>
      </c>
      <c r="F2725" s="22"/>
      <c r="G2725" s="22">
        <v>467.24104319999998</v>
      </c>
      <c r="H2725" s="22"/>
      <c r="I2725" s="22"/>
      <c r="J2725" s="22">
        <v>3</v>
      </c>
      <c r="K2725" t="s">
        <v>667</v>
      </c>
      <c r="N2725" t="s">
        <v>2743</v>
      </c>
    </row>
    <row r="2726" spans="1:14">
      <c r="A2726" t="s">
        <v>3355</v>
      </c>
      <c r="B2726" t="s">
        <v>1093</v>
      </c>
      <c r="C2726" t="s">
        <v>549</v>
      </c>
      <c r="D2726" s="1">
        <v>16046.788928484901</v>
      </c>
      <c r="E2726">
        <v>16</v>
      </c>
      <c r="F2726" s="22"/>
      <c r="G2726" s="22"/>
      <c r="H2726" s="22">
        <v>467.24104319999998</v>
      </c>
      <c r="I2726" s="22"/>
      <c r="J2726" s="22">
        <v>3</v>
      </c>
      <c r="K2726" t="s">
        <v>667</v>
      </c>
      <c r="N2726" t="s">
        <v>2743</v>
      </c>
    </row>
    <row r="2727" spans="1:14">
      <c r="A2727" t="s">
        <v>3355</v>
      </c>
      <c r="B2727" t="s">
        <v>1096</v>
      </c>
      <c r="C2727" t="s">
        <v>3332</v>
      </c>
      <c r="D2727" s="1">
        <v>1268.52055251912</v>
      </c>
      <c r="E2727">
        <v>16</v>
      </c>
      <c r="F2727" s="22"/>
      <c r="G2727" s="22"/>
      <c r="H2727" s="22"/>
      <c r="I2727" s="22">
        <v>49.139882159999999</v>
      </c>
      <c r="J2727" s="22">
        <v>3</v>
      </c>
      <c r="K2727" t="s">
        <v>675</v>
      </c>
      <c r="N2727" t="s">
        <v>2745</v>
      </c>
    </row>
    <row r="2728" spans="1:14">
      <c r="A2728" t="s">
        <v>3355</v>
      </c>
      <c r="B2728" t="s">
        <v>1096</v>
      </c>
      <c r="C2728" t="s">
        <v>547</v>
      </c>
      <c r="D2728" s="1">
        <v>1167.945787608</v>
      </c>
      <c r="E2728">
        <v>16</v>
      </c>
      <c r="F2728" s="22"/>
      <c r="G2728" s="22">
        <v>49.139882159999999</v>
      </c>
      <c r="H2728" s="22"/>
      <c r="I2728" s="22"/>
      <c r="J2728" s="22">
        <v>3</v>
      </c>
      <c r="K2728" t="s">
        <v>675</v>
      </c>
      <c r="N2728" t="s">
        <v>2745</v>
      </c>
    </row>
    <row r="2729" spans="1:14">
      <c r="A2729" t="s">
        <v>3355</v>
      </c>
      <c r="B2729" t="s">
        <v>1096</v>
      </c>
      <c r="C2729" t="s">
        <v>549</v>
      </c>
      <c r="D2729" s="1">
        <v>1268.3480266886399</v>
      </c>
      <c r="E2729">
        <v>16</v>
      </c>
      <c r="F2729" s="22"/>
      <c r="G2729" s="22"/>
      <c r="H2729" s="22">
        <v>49.139882159999999</v>
      </c>
      <c r="I2729" s="22"/>
      <c r="J2729" s="22">
        <v>3</v>
      </c>
      <c r="K2729" t="s">
        <v>675</v>
      </c>
      <c r="N2729" t="s">
        <v>2745</v>
      </c>
    </row>
    <row r="2730" spans="1:14">
      <c r="A2730" t="s">
        <v>201</v>
      </c>
      <c r="B2730" t="s">
        <v>1427</v>
      </c>
      <c r="C2730" t="s">
        <v>3332</v>
      </c>
      <c r="D2730" s="1">
        <v>175850.08544135999</v>
      </c>
      <c r="E2730">
        <v>0.5</v>
      </c>
      <c r="F2730" s="22"/>
      <c r="G2730" s="22"/>
      <c r="H2730" s="22"/>
      <c r="I2730" s="22">
        <v>5385.1314000000002</v>
      </c>
      <c r="J2730" s="22">
        <v>3</v>
      </c>
      <c r="K2730" t="s">
        <v>760</v>
      </c>
      <c r="N2730" t="s">
        <v>201</v>
      </c>
    </row>
    <row r="2731" spans="1:14">
      <c r="A2731" t="s">
        <v>201</v>
      </c>
      <c r="B2731" t="s">
        <v>1427</v>
      </c>
      <c r="C2731" t="s">
        <v>542</v>
      </c>
      <c r="D2731" s="1">
        <v>73882.243528799998</v>
      </c>
      <c r="E2731">
        <v>0.5</v>
      </c>
      <c r="F2731" s="22">
        <v>5385.1314000000002</v>
      </c>
      <c r="G2731" s="22"/>
      <c r="H2731" s="22"/>
      <c r="I2731" s="22"/>
      <c r="J2731" s="22">
        <v>3</v>
      </c>
      <c r="K2731" t="s">
        <v>760</v>
      </c>
      <c r="L2731" t="s">
        <v>40</v>
      </c>
      <c r="M2731">
        <v>5.6187985079779602E-2</v>
      </c>
      <c r="N2731" t="s">
        <v>201</v>
      </c>
    </row>
    <row r="2732" spans="1:14">
      <c r="A2732" t="s">
        <v>201</v>
      </c>
      <c r="B2732" t="s">
        <v>1427</v>
      </c>
      <c r="C2732" t="s">
        <v>547</v>
      </c>
      <c r="D2732" s="1">
        <v>172138.2769848</v>
      </c>
      <c r="E2732">
        <v>0.5</v>
      </c>
      <c r="F2732" s="22"/>
      <c r="G2732" s="22">
        <v>5385.1314000000002</v>
      </c>
      <c r="H2732" s="22"/>
      <c r="I2732" s="22"/>
      <c r="J2732" s="22">
        <v>3</v>
      </c>
      <c r="K2732" t="s">
        <v>760</v>
      </c>
      <c r="N2732" t="s">
        <v>201</v>
      </c>
    </row>
    <row r="2733" spans="1:14">
      <c r="A2733" t="s">
        <v>201</v>
      </c>
      <c r="B2733" t="s">
        <v>1427</v>
      </c>
      <c r="C2733" t="s">
        <v>549</v>
      </c>
      <c r="D2733" s="1">
        <v>175792.75893864001</v>
      </c>
      <c r="E2733">
        <v>0.5</v>
      </c>
      <c r="F2733" s="22"/>
      <c r="G2733" s="22"/>
      <c r="H2733" s="22">
        <v>5385.1314000000002</v>
      </c>
      <c r="I2733" s="22"/>
      <c r="J2733" s="22">
        <v>3</v>
      </c>
      <c r="K2733" t="s">
        <v>760</v>
      </c>
      <c r="N2733" t="s">
        <v>201</v>
      </c>
    </row>
    <row r="2734" spans="1:14">
      <c r="A2734" t="s">
        <v>201</v>
      </c>
      <c r="B2734" t="s">
        <v>1428</v>
      </c>
      <c r="C2734" t="s">
        <v>3332</v>
      </c>
      <c r="D2734" s="1">
        <v>781514.37940871995</v>
      </c>
      <c r="E2734">
        <v>1.5</v>
      </c>
      <c r="F2734" s="22"/>
      <c r="G2734" s="22"/>
      <c r="H2734" s="22"/>
      <c r="I2734" s="22">
        <v>19298.71632</v>
      </c>
      <c r="J2734" s="22">
        <v>3</v>
      </c>
      <c r="K2734" t="s">
        <v>760</v>
      </c>
      <c r="N2734" t="s">
        <v>201</v>
      </c>
    </row>
    <row r="2735" spans="1:14">
      <c r="A2735" t="s">
        <v>201</v>
      </c>
      <c r="B2735" t="s">
        <v>1428</v>
      </c>
      <c r="C2735" t="s">
        <v>542</v>
      </c>
      <c r="D2735" s="1">
        <v>241646.45956799999</v>
      </c>
      <c r="E2735">
        <v>1.5</v>
      </c>
      <c r="F2735" s="22">
        <v>17563.699272000002</v>
      </c>
      <c r="G2735" s="22"/>
      <c r="H2735" s="22"/>
      <c r="I2735" s="22"/>
      <c r="J2735" s="22">
        <v>3</v>
      </c>
      <c r="K2735" t="s">
        <v>760</v>
      </c>
      <c r="L2735" t="s">
        <v>40</v>
      </c>
      <c r="M2735">
        <v>5.6187985079779602E-2</v>
      </c>
      <c r="N2735" t="s">
        <v>201</v>
      </c>
    </row>
    <row r="2736" spans="1:14">
      <c r="A2736" t="s">
        <v>201</v>
      </c>
      <c r="B2736" t="s">
        <v>1428</v>
      </c>
      <c r="C2736" t="s">
        <v>547</v>
      </c>
      <c r="D2736" s="1">
        <v>724061.60426399997</v>
      </c>
      <c r="E2736">
        <v>1.5</v>
      </c>
      <c r="F2736" s="22"/>
      <c r="G2736" s="22">
        <v>19298.71632</v>
      </c>
      <c r="H2736" s="22"/>
      <c r="I2736" s="22"/>
      <c r="J2736" s="22">
        <v>3</v>
      </c>
      <c r="K2736" t="s">
        <v>760</v>
      </c>
      <c r="N2736" t="s">
        <v>201</v>
      </c>
    </row>
    <row r="2737" spans="1:14">
      <c r="A2737" t="s">
        <v>201</v>
      </c>
      <c r="B2737" t="s">
        <v>1428</v>
      </c>
      <c r="C2737" t="s">
        <v>549</v>
      </c>
      <c r="D2737" s="1">
        <v>781142.67491279996</v>
      </c>
      <c r="E2737">
        <v>1.5</v>
      </c>
      <c r="F2737" s="22"/>
      <c r="G2737" s="22"/>
      <c r="H2737" s="22">
        <v>19298.71632</v>
      </c>
      <c r="I2737" s="22"/>
      <c r="J2737" s="22">
        <v>3</v>
      </c>
      <c r="K2737" t="s">
        <v>760</v>
      </c>
      <c r="N2737" t="s">
        <v>201</v>
      </c>
    </row>
    <row r="2738" spans="1:14">
      <c r="A2738" t="s">
        <v>201</v>
      </c>
      <c r="B2738" t="s">
        <v>1429</v>
      </c>
      <c r="C2738" t="s">
        <v>3332</v>
      </c>
      <c r="D2738" s="1">
        <v>185410.60629431999</v>
      </c>
      <c r="E2738">
        <v>2.5</v>
      </c>
      <c r="F2738" s="22"/>
      <c r="G2738" s="22"/>
      <c r="H2738" s="22"/>
      <c r="I2738" s="22">
        <v>5733.36996</v>
      </c>
      <c r="J2738" s="22">
        <v>3</v>
      </c>
      <c r="K2738" t="s">
        <v>760</v>
      </c>
      <c r="N2738" t="s">
        <v>201</v>
      </c>
    </row>
    <row r="2739" spans="1:14">
      <c r="A2739" t="s">
        <v>201</v>
      </c>
      <c r="B2739" t="s">
        <v>1429</v>
      </c>
      <c r="C2739" t="s">
        <v>542</v>
      </c>
      <c r="D2739" s="1">
        <v>46079.9334456</v>
      </c>
      <c r="E2739">
        <v>2.5</v>
      </c>
      <c r="F2739" s="22">
        <v>3512.5767000000001</v>
      </c>
      <c r="G2739" s="22"/>
      <c r="H2739" s="22"/>
      <c r="I2739" s="22"/>
      <c r="J2739" s="22">
        <v>3</v>
      </c>
      <c r="K2739" t="s">
        <v>760</v>
      </c>
      <c r="L2739" t="s">
        <v>40</v>
      </c>
      <c r="M2739">
        <v>5.6187985079779602E-2</v>
      </c>
      <c r="N2739" t="s">
        <v>201</v>
      </c>
    </row>
    <row r="2740" spans="1:14">
      <c r="A2740" t="s">
        <v>201</v>
      </c>
      <c r="B2740" t="s">
        <v>1429</v>
      </c>
      <c r="C2740" t="s">
        <v>547</v>
      </c>
      <c r="D2740" s="1">
        <v>173910.65639039999</v>
      </c>
      <c r="E2740">
        <v>2.5</v>
      </c>
      <c r="F2740" s="22"/>
      <c r="G2740" s="22">
        <v>5733.36996</v>
      </c>
      <c r="H2740" s="22"/>
      <c r="I2740" s="22"/>
      <c r="J2740" s="22">
        <v>3</v>
      </c>
      <c r="K2740" t="s">
        <v>760</v>
      </c>
      <c r="N2740" t="s">
        <v>201</v>
      </c>
    </row>
    <row r="2741" spans="1:14">
      <c r="A2741" t="s">
        <v>201</v>
      </c>
      <c r="B2741" t="s">
        <v>1429</v>
      </c>
      <c r="C2741" t="s">
        <v>549</v>
      </c>
      <c r="D2741" s="1">
        <v>185305.43323776001</v>
      </c>
      <c r="E2741">
        <v>2.5</v>
      </c>
      <c r="F2741" s="22"/>
      <c r="G2741" s="22"/>
      <c r="H2741" s="22">
        <v>5733.36996</v>
      </c>
      <c r="I2741" s="22"/>
      <c r="J2741" s="22">
        <v>3</v>
      </c>
      <c r="K2741" t="s">
        <v>760</v>
      </c>
      <c r="N2741" t="s">
        <v>201</v>
      </c>
    </row>
    <row r="2742" spans="1:14">
      <c r="A2742" t="s">
        <v>201</v>
      </c>
      <c r="B2742" t="s">
        <v>1430</v>
      </c>
      <c r="C2742" t="s">
        <v>3332</v>
      </c>
      <c r="D2742" s="1">
        <v>177543.60904728001</v>
      </c>
      <c r="E2742">
        <v>3.5</v>
      </c>
      <c r="F2742" s="22"/>
      <c r="G2742" s="22"/>
      <c r="H2742" s="22"/>
      <c r="I2742" s="22">
        <v>4548.669312</v>
      </c>
      <c r="J2742" s="22">
        <v>3</v>
      </c>
      <c r="K2742" t="s">
        <v>760</v>
      </c>
      <c r="N2742" t="s">
        <v>201</v>
      </c>
    </row>
    <row r="2743" spans="1:14">
      <c r="A2743" t="s">
        <v>201</v>
      </c>
      <c r="B2743" t="s">
        <v>1430</v>
      </c>
      <c r="C2743" t="s">
        <v>542</v>
      </c>
      <c r="D2743" s="1">
        <v>32392.283457599999</v>
      </c>
      <c r="E2743">
        <v>3.5</v>
      </c>
      <c r="F2743" s="22">
        <v>4548.669312</v>
      </c>
      <c r="G2743" s="22"/>
      <c r="H2743" s="22"/>
      <c r="I2743" s="22"/>
      <c r="J2743" s="22">
        <v>3</v>
      </c>
      <c r="K2743" t="s">
        <v>760</v>
      </c>
      <c r="L2743" t="s">
        <v>40</v>
      </c>
      <c r="M2743">
        <v>5.6187985079779602E-2</v>
      </c>
      <c r="N2743" t="s">
        <v>201</v>
      </c>
    </row>
    <row r="2744" spans="1:14">
      <c r="A2744" t="s">
        <v>201</v>
      </c>
      <c r="B2744" t="s">
        <v>1430</v>
      </c>
      <c r="C2744" t="s">
        <v>547</v>
      </c>
      <c r="D2744" s="1">
        <v>155831.91748800001</v>
      </c>
      <c r="E2744">
        <v>3.5</v>
      </c>
      <c r="F2744" s="22"/>
      <c r="G2744" s="22">
        <v>4548.669312</v>
      </c>
      <c r="H2744" s="22"/>
      <c r="I2744" s="22"/>
      <c r="J2744" s="22">
        <v>3</v>
      </c>
      <c r="K2744" t="s">
        <v>760</v>
      </c>
      <c r="N2744" t="s">
        <v>201</v>
      </c>
    </row>
    <row r="2745" spans="1:14">
      <c r="A2745" t="s">
        <v>201</v>
      </c>
      <c r="B2745" t="s">
        <v>1430</v>
      </c>
      <c r="C2745" t="s">
        <v>549</v>
      </c>
      <c r="D2745" s="1">
        <v>177240.79026072001</v>
      </c>
      <c r="E2745">
        <v>3.5</v>
      </c>
      <c r="F2745" s="22"/>
      <c r="G2745" s="22"/>
      <c r="H2745" s="22">
        <v>4548.669312</v>
      </c>
      <c r="I2745" s="22"/>
      <c r="J2745" s="22">
        <v>3</v>
      </c>
      <c r="K2745" t="s">
        <v>760</v>
      </c>
      <c r="N2745" t="s">
        <v>201</v>
      </c>
    </row>
    <row r="2746" spans="1:14">
      <c r="A2746" t="s">
        <v>201</v>
      </c>
      <c r="B2746" t="s">
        <v>1431</v>
      </c>
      <c r="C2746" t="s">
        <v>3332</v>
      </c>
      <c r="D2746" s="1">
        <v>30989.581031582398</v>
      </c>
      <c r="E2746">
        <v>4.5</v>
      </c>
      <c r="F2746" s="22"/>
      <c r="G2746" s="22"/>
      <c r="H2746" s="22"/>
      <c r="I2746" s="22">
        <v>837.70741199999998</v>
      </c>
      <c r="J2746" s="22">
        <v>3</v>
      </c>
      <c r="K2746" t="s">
        <v>760</v>
      </c>
      <c r="N2746" t="s">
        <v>201</v>
      </c>
    </row>
    <row r="2747" spans="1:14">
      <c r="A2747" t="s">
        <v>201</v>
      </c>
      <c r="B2747" t="s">
        <v>1431</v>
      </c>
      <c r="C2747" t="s">
        <v>542</v>
      </c>
      <c r="D2747" s="1">
        <v>21.692827406399999</v>
      </c>
      <c r="E2747">
        <v>4.5</v>
      </c>
      <c r="F2747" s="22">
        <v>3.1569539903999999</v>
      </c>
      <c r="G2747" s="22"/>
      <c r="H2747" s="22"/>
      <c r="I2747" s="22"/>
      <c r="J2747" s="22">
        <v>3</v>
      </c>
      <c r="K2747" t="s">
        <v>760</v>
      </c>
      <c r="L2747" t="s">
        <v>40</v>
      </c>
      <c r="M2747">
        <v>5.6187985079779602E-2</v>
      </c>
      <c r="N2747" t="s">
        <v>201</v>
      </c>
    </row>
    <row r="2748" spans="1:14">
      <c r="A2748" t="s">
        <v>201</v>
      </c>
      <c r="B2748" t="s">
        <v>1431</v>
      </c>
      <c r="C2748" t="s">
        <v>547</v>
      </c>
      <c r="D2748" s="1">
        <v>21914.367877502398</v>
      </c>
      <c r="E2748">
        <v>4.5</v>
      </c>
      <c r="F2748" s="22"/>
      <c r="G2748" s="22">
        <v>837.70741199999998</v>
      </c>
      <c r="H2748" s="22"/>
      <c r="I2748" s="22"/>
      <c r="J2748" s="22">
        <v>3</v>
      </c>
      <c r="K2748" t="s">
        <v>760</v>
      </c>
      <c r="N2748" t="s">
        <v>201</v>
      </c>
    </row>
    <row r="2749" spans="1:14">
      <c r="A2749" t="s">
        <v>201</v>
      </c>
      <c r="B2749" t="s">
        <v>1431</v>
      </c>
      <c r="C2749" t="s">
        <v>549</v>
      </c>
      <c r="D2749" s="1">
        <v>30869.0819364624</v>
      </c>
      <c r="E2749">
        <v>4.5</v>
      </c>
      <c r="F2749" s="22"/>
      <c r="G2749" s="22"/>
      <c r="H2749" s="22">
        <v>837.70741199999998</v>
      </c>
      <c r="I2749" s="22"/>
      <c r="J2749" s="22">
        <v>3</v>
      </c>
      <c r="K2749" t="s">
        <v>760</v>
      </c>
      <c r="N2749" t="s">
        <v>201</v>
      </c>
    </row>
    <row r="2750" spans="1:14">
      <c r="A2750" t="s">
        <v>201</v>
      </c>
      <c r="B2750" t="s">
        <v>1433</v>
      </c>
      <c r="C2750" t="s">
        <v>3332</v>
      </c>
      <c r="D2750" s="1">
        <v>57884.923974960002</v>
      </c>
      <c r="E2750">
        <v>5.5</v>
      </c>
      <c r="F2750" s="22"/>
      <c r="G2750" s="22"/>
      <c r="H2750" s="22"/>
      <c r="I2750" s="22">
        <v>1624.3576704</v>
      </c>
      <c r="J2750" s="22">
        <v>3</v>
      </c>
      <c r="K2750" t="s">
        <v>760</v>
      </c>
      <c r="N2750" t="s">
        <v>201</v>
      </c>
    </row>
    <row r="2751" spans="1:14">
      <c r="A2751" t="s">
        <v>201</v>
      </c>
      <c r="B2751" t="s">
        <v>1433</v>
      </c>
      <c r="C2751" t="s">
        <v>542</v>
      </c>
      <c r="D2751" s="1">
        <v>6748.7148336</v>
      </c>
      <c r="E2751">
        <v>5.5</v>
      </c>
      <c r="F2751" s="22">
        <v>1258.9366536</v>
      </c>
      <c r="G2751" s="22"/>
      <c r="H2751" s="22"/>
      <c r="I2751" s="22"/>
      <c r="J2751" s="22">
        <v>3</v>
      </c>
      <c r="K2751" t="s">
        <v>760</v>
      </c>
      <c r="L2751" t="s">
        <v>40</v>
      </c>
      <c r="M2751">
        <v>5.6187985079779602E-2</v>
      </c>
      <c r="N2751" t="s">
        <v>201</v>
      </c>
    </row>
    <row r="2752" spans="1:14">
      <c r="A2752" t="s">
        <v>201</v>
      </c>
      <c r="B2752" t="s">
        <v>1433</v>
      </c>
      <c r="C2752" t="s">
        <v>547</v>
      </c>
      <c r="D2752" s="1">
        <v>39619.555278959997</v>
      </c>
      <c r="E2752">
        <v>5.5</v>
      </c>
      <c r="F2752" s="22"/>
      <c r="G2752" s="22">
        <v>1624.3576704</v>
      </c>
      <c r="H2752" s="22"/>
      <c r="I2752" s="22"/>
      <c r="J2752" s="22">
        <v>3</v>
      </c>
      <c r="K2752" t="s">
        <v>760</v>
      </c>
      <c r="N2752" t="s">
        <v>201</v>
      </c>
    </row>
    <row r="2753" spans="1:14">
      <c r="A2753" t="s">
        <v>201</v>
      </c>
      <c r="B2753" t="s">
        <v>1433</v>
      </c>
      <c r="C2753" t="s">
        <v>549</v>
      </c>
      <c r="D2753" s="1">
        <v>57493.547466960001</v>
      </c>
      <c r="E2753">
        <v>5.5</v>
      </c>
      <c r="F2753" s="22"/>
      <c r="G2753" s="22"/>
      <c r="H2753" s="22">
        <v>1624.3576704</v>
      </c>
      <c r="I2753" s="22"/>
      <c r="J2753" s="22">
        <v>3</v>
      </c>
      <c r="K2753" t="s">
        <v>760</v>
      </c>
      <c r="N2753" t="s">
        <v>201</v>
      </c>
    </row>
    <row r="2754" spans="1:14">
      <c r="A2754" t="s">
        <v>201</v>
      </c>
      <c r="B2754" t="s">
        <v>1434</v>
      </c>
      <c r="C2754" t="s">
        <v>3332</v>
      </c>
      <c r="D2754" s="1">
        <v>172841.68436111999</v>
      </c>
      <c r="E2754">
        <v>6.5</v>
      </c>
      <c r="F2754" s="22"/>
      <c r="G2754" s="22"/>
      <c r="H2754" s="22"/>
      <c r="I2754" s="22">
        <v>4813.4768160000003</v>
      </c>
      <c r="J2754" s="22">
        <v>3</v>
      </c>
      <c r="K2754" t="s">
        <v>760</v>
      </c>
      <c r="N2754" t="s">
        <v>201</v>
      </c>
    </row>
    <row r="2755" spans="1:14">
      <c r="A2755" t="s">
        <v>201</v>
      </c>
      <c r="B2755" t="s">
        <v>1434</v>
      </c>
      <c r="C2755" t="s">
        <v>542</v>
      </c>
      <c r="D2755" s="1">
        <v>2978.2206436800002</v>
      </c>
      <c r="E2755">
        <v>6.5</v>
      </c>
      <c r="F2755" s="22">
        <v>405.60221519999999</v>
      </c>
      <c r="G2755" s="22"/>
      <c r="H2755" s="22"/>
      <c r="I2755" s="22"/>
      <c r="J2755" s="22">
        <v>3</v>
      </c>
      <c r="K2755" t="s">
        <v>760</v>
      </c>
      <c r="L2755" t="s">
        <v>40</v>
      </c>
      <c r="M2755">
        <v>5.6187985079779602E-2</v>
      </c>
      <c r="N2755" t="s">
        <v>201</v>
      </c>
    </row>
    <row r="2756" spans="1:14">
      <c r="A2756" t="s">
        <v>201</v>
      </c>
      <c r="B2756" t="s">
        <v>1434</v>
      </c>
      <c r="C2756" t="s">
        <v>547</v>
      </c>
      <c r="D2756" s="1">
        <v>99548.023533119995</v>
      </c>
      <c r="E2756">
        <v>6.5</v>
      </c>
      <c r="F2756" s="22"/>
      <c r="G2756" s="22">
        <v>4813.4768160000003</v>
      </c>
      <c r="H2756" s="22"/>
      <c r="I2756" s="22"/>
      <c r="J2756" s="22">
        <v>3</v>
      </c>
      <c r="K2756" t="s">
        <v>760</v>
      </c>
      <c r="N2756" t="s">
        <v>201</v>
      </c>
    </row>
    <row r="2757" spans="1:14">
      <c r="A2757" t="s">
        <v>201</v>
      </c>
      <c r="B2757" t="s">
        <v>1434</v>
      </c>
      <c r="C2757" t="s">
        <v>549</v>
      </c>
      <c r="D2757" s="1">
        <v>171176.18766672001</v>
      </c>
      <c r="E2757">
        <v>6.5</v>
      </c>
      <c r="F2757" s="22"/>
      <c r="G2757" s="22"/>
      <c r="H2757" s="22">
        <v>4813.4768160000003</v>
      </c>
      <c r="I2757" s="22"/>
      <c r="J2757" s="22">
        <v>3</v>
      </c>
      <c r="K2757" t="s">
        <v>760</v>
      </c>
      <c r="N2757" t="s">
        <v>201</v>
      </c>
    </row>
    <row r="2758" spans="1:14">
      <c r="A2758" t="s">
        <v>201</v>
      </c>
      <c r="B2758" t="s">
        <v>1435</v>
      </c>
      <c r="C2758" t="s">
        <v>3332</v>
      </c>
      <c r="D2758" s="1">
        <v>8453.6433068637398</v>
      </c>
      <c r="E2758">
        <v>7.5</v>
      </c>
      <c r="F2758" s="22"/>
      <c r="G2758" s="22"/>
      <c r="H2758" s="22"/>
      <c r="I2758" s="22">
        <v>402.1409304</v>
      </c>
      <c r="J2758" s="22">
        <v>3</v>
      </c>
      <c r="K2758" t="s">
        <v>760</v>
      </c>
      <c r="N2758" t="s">
        <v>201</v>
      </c>
    </row>
    <row r="2759" spans="1:14">
      <c r="A2759" t="s">
        <v>201</v>
      </c>
      <c r="B2759" t="s">
        <v>1435</v>
      </c>
      <c r="C2759" t="s">
        <v>542</v>
      </c>
      <c r="D2759" s="1">
        <v>3.9348055919999998E-4</v>
      </c>
      <c r="E2759">
        <v>7.5</v>
      </c>
      <c r="F2759" s="22">
        <v>1.1068873032E-4</v>
      </c>
      <c r="G2759" s="22"/>
      <c r="H2759" s="22"/>
      <c r="I2759" s="22"/>
      <c r="J2759" s="22">
        <v>3</v>
      </c>
      <c r="K2759" t="s">
        <v>760</v>
      </c>
      <c r="L2759" t="s">
        <v>40</v>
      </c>
      <c r="M2759">
        <v>5.6187985079779602E-2</v>
      </c>
      <c r="N2759" t="s">
        <v>201</v>
      </c>
    </row>
    <row r="2760" spans="1:14">
      <c r="A2760" t="s">
        <v>201</v>
      </c>
      <c r="B2760" t="s">
        <v>1435</v>
      </c>
      <c r="C2760" t="s">
        <v>547</v>
      </c>
      <c r="D2760" s="1">
        <v>6658.0988740557405</v>
      </c>
      <c r="E2760">
        <v>7.5</v>
      </c>
      <c r="F2760" s="22"/>
      <c r="G2760" s="22">
        <v>402.1409304</v>
      </c>
      <c r="H2760" s="22"/>
      <c r="I2760" s="22"/>
      <c r="J2760" s="22">
        <v>3</v>
      </c>
      <c r="K2760" t="s">
        <v>760</v>
      </c>
      <c r="N2760" t="s">
        <v>201</v>
      </c>
    </row>
    <row r="2761" spans="1:14">
      <c r="A2761" t="s">
        <v>201</v>
      </c>
      <c r="B2761" t="s">
        <v>1435</v>
      </c>
      <c r="C2761" t="s">
        <v>549</v>
      </c>
      <c r="D2761" s="1">
        <v>8439.7573752957396</v>
      </c>
      <c r="E2761">
        <v>7.5</v>
      </c>
      <c r="F2761" s="22"/>
      <c r="G2761" s="22"/>
      <c r="H2761" s="22">
        <v>402.1409304</v>
      </c>
      <c r="I2761" s="22"/>
      <c r="J2761" s="22">
        <v>3</v>
      </c>
      <c r="K2761" t="s">
        <v>760</v>
      </c>
      <c r="N2761" t="s">
        <v>201</v>
      </c>
    </row>
    <row r="2762" spans="1:14">
      <c r="A2762" t="s">
        <v>201</v>
      </c>
      <c r="B2762" t="s">
        <v>1436</v>
      </c>
      <c r="C2762" t="s">
        <v>3332</v>
      </c>
      <c r="D2762" s="1">
        <v>5226.3329544998396</v>
      </c>
      <c r="E2762">
        <v>10.5</v>
      </c>
      <c r="F2762" s="22"/>
      <c r="G2762" s="22"/>
      <c r="H2762" s="22"/>
      <c r="I2762" s="22">
        <v>238.93626527999999</v>
      </c>
      <c r="J2762" s="22">
        <v>3</v>
      </c>
      <c r="K2762" t="s">
        <v>760</v>
      </c>
      <c r="N2762" t="s">
        <v>201</v>
      </c>
    </row>
    <row r="2763" spans="1:14">
      <c r="A2763" t="s">
        <v>201</v>
      </c>
      <c r="B2763" t="s">
        <v>1436</v>
      </c>
      <c r="C2763" t="s">
        <v>547</v>
      </c>
      <c r="D2763" s="1">
        <v>4381.1637366806399</v>
      </c>
      <c r="E2763">
        <v>10.5</v>
      </c>
      <c r="F2763" s="22"/>
      <c r="G2763" s="22">
        <v>238.93626527999999</v>
      </c>
      <c r="H2763" s="22"/>
      <c r="I2763" s="22"/>
      <c r="J2763" s="22">
        <v>3</v>
      </c>
      <c r="K2763" t="s">
        <v>760</v>
      </c>
      <c r="N2763" t="s">
        <v>201</v>
      </c>
    </row>
    <row r="2764" spans="1:14">
      <c r="A2764" t="s">
        <v>201</v>
      </c>
      <c r="B2764" t="s">
        <v>1436</v>
      </c>
      <c r="C2764" t="s">
        <v>549</v>
      </c>
      <c r="D2764" s="1">
        <v>5225.1564240062398</v>
      </c>
      <c r="E2764">
        <v>10.5</v>
      </c>
      <c r="F2764" s="22"/>
      <c r="G2764" s="22"/>
      <c r="H2764" s="22">
        <v>238.93626527999999</v>
      </c>
      <c r="I2764" s="22"/>
      <c r="J2764" s="22">
        <v>3</v>
      </c>
      <c r="K2764" t="s">
        <v>760</v>
      </c>
      <c r="N2764" t="s">
        <v>201</v>
      </c>
    </row>
    <row r="2765" spans="1:14">
      <c r="A2765" t="s">
        <v>201</v>
      </c>
      <c r="B2765" t="s">
        <v>1437</v>
      </c>
      <c r="C2765" t="s">
        <v>3332</v>
      </c>
      <c r="D2765" s="1">
        <v>812.07903472363205</v>
      </c>
      <c r="E2765">
        <v>12.5</v>
      </c>
      <c r="F2765" s="22"/>
      <c r="G2765" s="22"/>
      <c r="H2765" s="22"/>
      <c r="I2765" s="22">
        <v>51.218612399999998</v>
      </c>
      <c r="J2765" s="22">
        <v>3</v>
      </c>
      <c r="K2765" t="s">
        <v>760</v>
      </c>
      <c r="N2765" t="s">
        <v>201</v>
      </c>
    </row>
    <row r="2766" spans="1:14">
      <c r="A2766" t="s">
        <v>201</v>
      </c>
      <c r="B2766" t="s">
        <v>1437</v>
      </c>
      <c r="C2766" t="s">
        <v>547</v>
      </c>
      <c r="D2766" s="1">
        <v>656.93699225443197</v>
      </c>
      <c r="E2766">
        <v>12.5</v>
      </c>
      <c r="F2766" s="22"/>
      <c r="G2766" s="22">
        <v>51.218612399999998</v>
      </c>
      <c r="H2766" s="22"/>
      <c r="I2766" s="22"/>
      <c r="J2766" s="22">
        <v>3</v>
      </c>
      <c r="K2766" t="s">
        <v>760</v>
      </c>
      <c r="N2766" t="s">
        <v>201</v>
      </c>
    </row>
    <row r="2767" spans="1:14">
      <c r="A2767" t="s">
        <v>201</v>
      </c>
      <c r="B2767" t="s">
        <v>1437</v>
      </c>
      <c r="C2767" t="s">
        <v>549</v>
      </c>
      <c r="D2767" s="1">
        <v>812.07903472363205</v>
      </c>
      <c r="E2767">
        <v>12.5</v>
      </c>
      <c r="F2767" s="22"/>
      <c r="G2767" s="22"/>
      <c r="H2767" s="22">
        <v>51.218612399999998</v>
      </c>
      <c r="I2767" s="22"/>
      <c r="J2767" s="22">
        <v>3</v>
      </c>
      <c r="K2767" t="s">
        <v>760</v>
      </c>
      <c r="N2767" t="s">
        <v>201</v>
      </c>
    </row>
    <row r="2768" spans="1:14">
      <c r="A2768" t="s">
        <v>201</v>
      </c>
      <c r="B2768" t="s">
        <v>1438</v>
      </c>
      <c r="C2768" t="s">
        <v>3332</v>
      </c>
      <c r="D2768" s="1">
        <v>1802.6467252089101</v>
      </c>
      <c r="E2768">
        <v>13.5</v>
      </c>
      <c r="F2768" s="22"/>
      <c r="G2768" s="22"/>
      <c r="H2768" s="22"/>
      <c r="I2768" s="22">
        <v>105.13292736</v>
      </c>
      <c r="J2768" s="22">
        <v>3</v>
      </c>
      <c r="K2768" t="s">
        <v>760</v>
      </c>
      <c r="N2768" t="s">
        <v>201</v>
      </c>
    </row>
    <row r="2769" spans="1:14">
      <c r="A2769" t="s">
        <v>201</v>
      </c>
      <c r="B2769" t="s">
        <v>1438</v>
      </c>
      <c r="C2769" t="s">
        <v>547</v>
      </c>
      <c r="D2769" s="1">
        <v>960.27385850491203</v>
      </c>
      <c r="E2769">
        <v>13.5</v>
      </c>
      <c r="F2769" s="22"/>
      <c r="G2769" s="22">
        <v>105.13292736</v>
      </c>
      <c r="H2769" s="22"/>
      <c r="I2769" s="22"/>
      <c r="J2769" s="22">
        <v>3</v>
      </c>
      <c r="K2769" t="s">
        <v>760</v>
      </c>
      <c r="N2769" t="s">
        <v>201</v>
      </c>
    </row>
    <row r="2770" spans="1:14">
      <c r="A2770" t="s">
        <v>201</v>
      </c>
      <c r="B2770" t="s">
        <v>1438</v>
      </c>
      <c r="C2770" t="s">
        <v>549</v>
      </c>
      <c r="D2770" s="1">
        <v>1795.05079893691</v>
      </c>
      <c r="E2770">
        <v>13.5</v>
      </c>
      <c r="F2770" s="22"/>
      <c r="G2770" s="22"/>
      <c r="H2770" s="22">
        <v>105.13292736</v>
      </c>
      <c r="I2770" s="22"/>
      <c r="J2770" s="22">
        <v>3</v>
      </c>
      <c r="K2770" t="s">
        <v>760</v>
      </c>
      <c r="N2770" t="s">
        <v>201</v>
      </c>
    </row>
    <row r="2771" spans="1:14">
      <c r="A2771" t="s">
        <v>201</v>
      </c>
      <c r="B2771" t="s">
        <v>1439</v>
      </c>
      <c r="C2771" t="s">
        <v>3332</v>
      </c>
      <c r="D2771" s="1">
        <v>3486.78752451432</v>
      </c>
      <c r="E2771">
        <v>14.5</v>
      </c>
      <c r="F2771" s="22"/>
      <c r="G2771" s="22"/>
      <c r="H2771" s="22"/>
      <c r="I2771" s="22">
        <v>177.97714680000001</v>
      </c>
      <c r="J2771" s="22">
        <v>3</v>
      </c>
      <c r="K2771" t="s">
        <v>760</v>
      </c>
      <c r="N2771" t="s">
        <v>201</v>
      </c>
    </row>
    <row r="2772" spans="1:14">
      <c r="A2772" t="s">
        <v>201</v>
      </c>
      <c r="B2772" t="s">
        <v>1439</v>
      </c>
      <c r="C2772" t="s">
        <v>547</v>
      </c>
      <c r="D2772" s="1">
        <v>2931.7659923558399</v>
      </c>
      <c r="E2772">
        <v>14.5</v>
      </c>
      <c r="F2772" s="22"/>
      <c r="G2772" s="22">
        <v>177.97714680000001</v>
      </c>
      <c r="H2772" s="22"/>
      <c r="I2772" s="22"/>
      <c r="J2772" s="22">
        <v>3</v>
      </c>
      <c r="K2772" t="s">
        <v>760</v>
      </c>
      <c r="N2772" t="s">
        <v>201</v>
      </c>
    </row>
    <row r="2773" spans="1:14">
      <c r="A2773" t="s">
        <v>201</v>
      </c>
      <c r="B2773" t="s">
        <v>1439</v>
      </c>
      <c r="C2773" t="s">
        <v>549</v>
      </c>
      <c r="D2773" s="1">
        <v>3486.6928749542399</v>
      </c>
      <c r="E2773">
        <v>14.5</v>
      </c>
      <c r="F2773" s="22"/>
      <c r="G2773" s="22"/>
      <c r="H2773" s="22">
        <v>177.97714680000001</v>
      </c>
      <c r="I2773" s="22"/>
      <c r="J2773" s="22">
        <v>3</v>
      </c>
      <c r="K2773" t="s">
        <v>760</v>
      </c>
      <c r="N2773" t="s">
        <v>201</v>
      </c>
    </row>
    <row r="2774" spans="1:14">
      <c r="A2774" t="s">
        <v>201</v>
      </c>
      <c r="B2774" t="s">
        <v>1440</v>
      </c>
      <c r="C2774" t="s">
        <v>3332</v>
      </c>
      <c r="D2774" s="1">
        <v>32086.641215384701</v>
      </c>
      <c r="E2774">
        <v>16</v>
      </c>
      <c r="F2774" s="22"/>
      <c r="G2774" s="22"/>
      <c r="H2774" s="22"/>
      <c r="I2774" s="22">
        <v>1130.4030144000001</v>
      </c>
      <c r="J2774" s="22">
        <v>3</v>
      </c>
      <c r="K2774" t="s">
        <v>760</v>
      </c>
      <c r="N2774" t="s">
        <v>201</v>
      </c>
    </row>
    <row r="2775" spans="1:14">
      <c r="A2775" t="s">
        <v>201</v>
      </c>
      <c r="B2775" t="s">
        <v>1440</v>
      </c>
      <c r="C2775" t="s">
        <v>542</v>
      </c>
      <c r="D2775" s="1">
        <v>0.89377953244800001</v>
      </c>
      <c r="E2775">
        <v>16</v>
      </c>
      <c r="F2775" s="22">
        <v>0.23123251391999999</v>
      </c>
      <c r="G2775" s="22"/>
      <c r="H2775" s="22"/>
      <c r="I2775" s="22"/>
      <c r="J2775" s="22">
        <v>3</v>
      </c>
      <c r="K2775" t="s">
        <v>760</v>
      </c>
      <c r="L2775" t="s">
        <v>40</v>
      </c>
      <c r="M2775">
        <v>5.6187985079779602E-2</v>
      </c>
      <c r="N2775" t="s">
        <v>201</v>
      </c>
    </row>
    <row r="2776" spans="1:14">
      <c r="A2776" t="s">
        <v>201</v>
      </c>
      <c r="B2776" t="s">
        <v>1440</v>
      </c>
      <c r="C2776" t="s">
        <v>547</v>
      </c>
      <c r="D2776" s="1">
        <v>21443.231187464698</v>
      </c>
      <c r="E2776">
        <v>16</v>
      </c>
      <c r="F2776" s="22"/>
      <c r="G2776" s="22">
        <v>1130.4030144000001</v>
      </c>
      <c r="H2776" s="22"/>
      <c r="I2776" s="22"/>
      <c r="J2776" s="22">
        <v>3</v>
      </c>
      <c r="K2776" t="s">
        <v>760</v>
      </c>
      <c r="N2776" t="s">
        <v>201</v>
      </c>
    </row>
    <row r="2777" spans="1:14">
      <c r="A2777" t="s">
        <v>201</v>
      </c>
      <c r="B2777" t="s">
        <v>1440</v>
      </c>
      <c r="C2777" t="s">
        <v>549</v>
      </c>
      <c r="D2777" s="1">
        <v>32028.581497544699</v>
      </c>
      <c r="E2777">
        <v>16</v>
      </c>
      <c r="F2777" s="22"/>
      <c r="G2777" s="22"/>
      <c r="H2777" s="22">
        <v>1130.4030144000001</v>
      </c>
      <c r="I2777" s="22"/>
      <c r="J2777" s="22">
        <v>3</v>
      </c>
      <c r="K2777" t="s">
        <v>760</v>
      </c>
      <c r="N2777" t="s">
        <v>201</v>
      </c>
    </row>
    <row r="2778" spans="1:14">
      <c r="A2778" t="s">
        <v>3356</v>
      </c>
      <c r="B2778" t="s">
        <v>1236</v>
      </c>
      <c r="C2778" t="s">
        <v>3332</v>
      </c>
      <c r="D2778" s="1">
        <v>154597.3903152</v>
      </c>
      <c r="E2778">
        <v>0.5</v>
      </c>
      <c r="F2778" s="22"/>
      <c r="G2778" s="22"/>
      <c r="H2778" s="22"/>
      <c r="I2778" s="22">
        <v>3045.8982191999999</v>
      </c>
      <c r="J2778" s="22">
        <v>3</v>
      </c>
      <c r="K2778" t="s">
        <v>722</v>
      </c>
      <c r="N2778" t="s">
        <v>2789</v>
      </c>
    </row>
    <row r="2779" spans="1:14">
      <c r="A2779" t="s">
        <v>3356</v>
      </c>
      <c r="B2779" t="s">
        <v>1236</v>
      </c>
      <c r="C2779" t="s">
        <v>542</v>
      </c>
      <c r="D2779" s="1">
        <v>46286.287588799998</v>
      </c>
      <c r="E2779">
        <v>0.5</v>
      </c>
      <c r="F2779" s="22">
        <v>3045.8982191999999</v>
      </c>
      <c r="G2779" s="22"/>
      <c r="H2779" s="22"/>
      <c r="I2779" s="22"/>
      <c r="J2779" s="22">
        <v>3</v>
      </c>
      <c r="K2779" t="s">
        <v>722</v>
      </c>
      <c r="L2779" t="s">
        <v>40</v>
      </c>
      <c r="M2779">
        <v>0.77588124327874497</v>
      </c>
      <c r="N2779" t="s">
        <v>2789</v>
      </c>
    </row>
    <row r="2780" spans="1:14">
      <c r="A2780" t="s">
        <v>3356</v>
      </c>
      <c r="B2780" t="s">
        <v>1236</v>
      </c>
      <c r="C2780" t="s">
        <v>547</v>
      </c>
      <c r="D2780" s="1">
        <v>117742.5740256</v>
      </c>
      <c r="E2780">
        <v>0.5</v>
      </c>
      <c r="F2780" s="22"/>
      <c r="G2780" s="22">
        <v>3045.8982191999999</v>
      </c>
      <c r="H2780" s="22"/>
      <c r="I2780" s="22"/>
      <c r="J2780" s="22">
        <v>3</v>
      </c>
      <c r="K2780" t="s">
        <v>722</v>
      </c>
      <c r="N2780" t="s">
        <v>2789</v>
      </c>
    </row>
    <row r="2781" spans="1:14">
      <c r="A2781" t="s">
        <v>3356</v>
      </c>
      <c r="B2781" t="s">
        <v>1236</v>
      </c>
      <c r="C2781" t="s">
        <v>549</v>
      </c>
      <c r="D2781" s="1">
        <v>153197.31907679999</v>
      </c>
      <c r="E2781">
        <v>0.5</v>
      </c>
      <c r="F2781" s="22"/>
      <c r="G2781" s="22"/>
      <c r="H2781" s="22">
        <v>3045.8982191999999</v>
      </c>
      <c r="I2781" s="22"/>
      <c r="J2781" s="22">
        <v>3</v>
      </c>
      <c r="K2781" t="s">
        <v>722</v>
      </c>
      <c r="N2781" t="s">
        <v>2789</v>
      </c>
    </row>
    <row r="2782" spans="1:14">
      <c r="A2782" t="s">
        <v>3356</v>
      </c>
      <c r="B2782" t="s">
        <v>1246</v>
      </c>
      <c r="C2782" t="s">
        <v>3332</v>
      </c>
      <c r="D2782" s="1">
        <v>65586.459336479995</v>
      </c>
      <c r="E2782">
        <v>1.5</v>
      </c>
      <c r="F2782" s="22"/>
      <c r="G2782" s="22"/>
      <c r="H2782" s="22"/>
      <c r="I2782" s="22">
        <v>1113.2047319999999</v>
      </c>
      <c r="J2782" s="22">
        <v>3</v>
      </c>
      <c r="K2782" t="s">
        <v>722</v>
      </c>
      <c r="N2782" t="s">
        <v>2789</v>
      </c>
    </row>
    <row r="2783" spans="1:14">
      <c r="A2783" t="s">
        <v>3356</v>
      </c>
      <c r="B2783" t="s">
        <v>1246</v>
      </c>
      <c r="C2783" t="s">
        <v>542</v>
      </c>
      <c r="D2783" s="1">
        <v>9983.3576740799999</v>
      </c>
      <c r="E2783">
        <v>1.5</v>
      </c>
      <c r="F2783" s="22">
        <v>1113.2047319999999</v>
      </c>
      <c r="G2783" s="22"/>
      <c r="H2783" s="22"/>
      <c r="I2783" s="22"/>
      <c r="J2783" s="22">
        <v>3</v>
      </c>
      <c r="K2783" t="s">
        <v>722</v>
      </c>
      <c r="L2783" t="s">
        <v>40</v>
      </c>
      <c r="M2783">
        <v>0.77588124327874497</v>
      </c>
      <c r="N2783" t="s">
        <v>2789</v>
      </c>
    </row>
    <row r="2784" spans="1:14">
      <c r="A2784" t="s">
        <v>3356</v>
      </c>
      <c r="B2784" t="s">
        <v>1246</v>
      </c>
      <c r="C2784" t="s">
        <v>547</v>
      </c>
      <c r="D2784" s="1">
        <v>45560.901845280001</v>
      </c>
      <c r="E2784">
        <v>1.5</v>
      </c>
      <c r="F2784" s="22"/>
      <c r="G2784" s="22">
        <v>1113.2047319999999</v>
      </c>
      <c r="H2784" s="22"/>
      <c r="I2784" s="22"/>
      <c r="J2784" s="22">
        <v>3</v>
      </c>
      <c r="K2784" t="s">
        <v>722</v>
      </c>
      <c r="N2784" t="s">
        <v>2789</v>
      </c>
    </row>
    <row r="2785" spans="1:14">
      <c r="A2785" t="s">
        <v>3356</v>
      </c>
      <c r="B2785" t="s">
        <v>1246</v>
      </c>
      <c r="C2785" t="s">
        <v>549</v>
      </c>
      <c r="D2785" s="1">
        <v>65208.43059168</v>
      </c>
      <c r="E2785">
        <v>1.5</v>
      </c>
      <c r="F2785" s="22"/>
      <c r="G2785" s="22"/>
      <c r="H2785" s="22">
        <v>1113.2047319999999</v>
      </c>
      <c r="I2785" s="22"/>
      <c r="J2785" s="22">
        <v>3</v>
      </c>
      <c r="K2785" t="s">
        <v>722</v>
      </c>
      <c r="N2785" t="s">
        <v>2789</v>
      </c>
    </row>
    <row r="2786" spans="1:14">
      <c r="A2786" t="s">
        <v>3356</v>
      </c>
      <c r="B2786" t="s">
        <v>1258</v>
      </c>
      <c r="C2786" t="s">
        <v>3332</v>
      </c>
      <c r="D2786" s="1">
        <v>71578.411148102401</v>
      </c>
      <c r="E2786">
        <v>2.5</v>
      </c>
      <c r="F2786" s="22"/>
      <c r="G2786" s="22"/>
      <c r="H2786" s="22"/>
      <c r="I2786" s="22">
        <v>1730.5892712</v>
      </c>
      <c r="J2786" s="22">
        <v>3</v>
      </c>
      <c r="K2786" t="s">
        <v>722</v>
      </c>
      <c r="N2786" t="s">
        <v>2789</v>
      </c>
    </row>
    <row r="2787" spans="1:14">
      <c r="A2787" t="s">
        <v>3356</v>
      </c>
      <c r="B2787" t="s">
        <v>1258</v>
      </c>
      <c r="C2787" t="s">
        <v>542</v>
      </c>
      <c r="D2787" s="1">
        <v>4499.4939232223996</v>
      </c>
      <c r="E2787">
        <v>2.5</v>
      </c>
      <c r="F2787" s="22">
        <v>817.47400560000005</v>
      </c>
      <c r="G2787" s="22"/>
      <c r="H2787" s="22"/>
      <c r="I2787" s="22"/>
      <c r="J2787" s="22">
        <v>3</v>
      </c>
      <c r="K2787" t="s">
        <v>722</v>
      </c>
      <c r="L2787" t="s">
        <v>40</v>
      </c>
      <c r="M2787">
        <v>0.77588124327874497</v>
      </c>
      <c r="N2787" t="s">
        <v>2789</v>
      </c>
    </row>
    <row r="2788" spans="1:14">
      <c r="A2788" t="s">
        <v>3356</v>
      </c>
      <c r="B2788" t="s">
        <v>1258</v>
      </c>
      <c r="C2788" t="s">
        <v>547</v>
      </c>
      <c r="D2788" s="1">
        <v>58037.680717622403</v>
      </c>
      <c r="E2788">
        <v>2.5</v>
      </c>
      <c r="F2788" s="22"/>
      <c r="G2788" s="22">
        <v>1730.5892712</v>
      </c>
      <c r="H2788" s="22"/>
      <c r="I2788" s="22"/>
      <c r="J2788" s="22">
        <v>3</v>
      </c>
      <c r="K2788" t="s">
        <v>722</v>
      </c>
      <c r="N2788" t="s">
        <v>2789</v>
      </c>
    </row>
    <row r="2789" spans="1:14">
      <c r="A2789" t="s">
        <v>3356</v>
      </c>
      <c r="B2789" t="s">
        <v>1258</v>
      </c>
      <c r="C2789" t="s">
        <v>549</v>
      </c>
      <c r="D2789" s="1">
        <v>71447.442476582393</v>
      </c>
      <c r="E2789">
        <v>2.5</v>
      </c>
      <c r="F2789" s="22"/>
      <c r="G2789" s="22"/>
      <c r="H2789" s="22">
        <v>1730.5892712</v>
      </c>
      <c r="I2789" s="22"/>
      <c r="J2789" s="22">
        <v>3</v>
      </c>
      <c r="K2789" t="s">
        <v>722</v>
      </c>
      <c r="N2789" t="s">
        <v>2789</v>
      </c>
    </row>
    <row r="2790" spans="1:14">
      <c r="A2790" t="s">
        <v>3356</v>
      </c>
      <c r="B2790" t="s">
        <v>1270</v>
      </c>
      <c r="C2790" t="s">
        <v>3332</v>
      </c>
      <c r="D2790" s="1">
        <v>40832.893579281597</v>
      </c>
      <c r="E2790">
        <v>3.5</v>
      </c>
      <c r="F2790" s="22"/>
      <c r="G2790" s="22"/>
      <c r="H2790" s="22"/>
      <c r="I2790" s="22">
        <v>1021.680012</v>
      </c>
      <c r="J2790" s="22">
        <v>3</v>
      </c>
      <c r="K2790" t="s">
        <v>722</v>
      </c>
      <c r="N2790" t="s">
        <v>2789</v>
      </c>
    </row>
    <row r="2791" spans="1:14">
      <c r="A2791" t="s">
        <v>3356</v>
      </c>
      <c r="B2791" t="s">
        <v>1270</v>
      </c>
      <c r="C2791" t="s">
        <v>542</v>
      </c>
      <c r="D2791" s="1">
        <v>5739.3617062415997</v>
      </c>
      <c r="E2791">
        <v>3.5</v>
      </c>
      <c r="F2791" s="22">
        <v>873.71140560000003</v>
      </c>
      <c r="G2791" s="22"/>
      <c r="H2791" s="22"/>
      <c r="I2791" s="22"/>
      <c r="J2791" s="22">
        <v>3</v>
      </c>
      <c r="K2791" t="s">
        <v>722</v>
      </c>
      <c r="L2791" t="s">
        <v>40</v>
      </c>
      <c r="M2791">
        <v>0.77588124327874497</v>
      </c>
      <c r="N2791" t="s">
        <v>2789</v>
      </c>
    </row>
    <row r="2792" spans="1:14">
      <c r="A2792" t="s">
        <v>3356</v>
      </c>
      <c r="B2792" t="s">
        <v>1270</v>
      </c>
      <c r="C2792" t="s">
        <v>547</v>
      </c>
      <c r="D2792" s="1">
        <v>25782.912490161601</v>
      </c>
      <c r="E2792">
        <v>3.5</v>
      </c>
      <c r="F2792" s="22"/>
      <c r="G2792" s="22">
        <v>1021.680012</v>
      </c>
      <c r="H2792" s="22"/>
      <c r="I2792" s="22"/>
      <c r="J2792" s="22">
        <v>3</v>
      </c>
      <c r="K2792" t="s">
        <v>722</v>
      </c>
      <c r="N2792" t="s">
        <v>2789</v>
      </c>
    </row>
    <row r="2793" spans="1:14">
      <c r="A2793" t="s">
        <v>3356</v>
      </c>
      <c r="B2793" t="s">
        <v>1270</v>
      </c>
      <c r="C2793" t="s">
        <v>549</v>
      </c>
      <c r="D2793" s="1">
        <v>40586.966430561602</v>
      </c>
      <c r="E2793">
        <v>3.5</v>
      </c>
      <c r="F2793" s="22"/>
      <c r="G2793" s="22"/>
      <c r="H2793" s="22">
        <v>1021.680012</v>
      </c>
      <c r="I2793" s="22"/>
      <c r="J2793" s="22">
        <v>3</v>
      </c>
      <c r="K2793" t="s">
        <v>722</v>
      </c>
      <c r="N2793" t="s">
        <v>2789</v>
      </c>
    </row>
    <row r="2794" spans="1:14">
      <c r="A2794" t="s">
        <v>3356</v>
      </c>
      <c r="B2794" t="s">
        <v>1282</v>
      </c>
      <c r="C2794" t="s">
        <v>3332</v>
      </c>
      <c r="D2794" s="1">
        <v>37793.464223294402</v>
      </c>
      <c r="E2794">
        <v>4.5</v>
      </c>
      <c r="F2794" s="22"/>
      <c r="G2794" s="22"/>
      <c r="H2794" s="22"/>
      <c r="I2794" s="22">
        <v>1479.5884728000001</v>
      </c>
      <c r="J2794" s="22">
        <v>3</v>
      </c>
      <c r="K2794" t="s">
        <v>722</v>
      </c>
      <c r="N2794" t="s">
        <v>2789</v>
      </c>
    </row>
    <row r="2795" spans="1:14">
      <c r="A2795" t="s">
        <v>3356</v>
      </c>
      <c r="B2795" t="s">
        <v>1282</v>
      </c>
      <c r="C2795" t="s">
        <v>542</v>
      </c>
      <c r="D2795" s="1">
        <v>116.894027208</v>
      </c>
      <c r="E2795">
        <v>4.5</v>
      </c>
      <c r="F2795" s="22">
        <v>7.6863846479999998</v>
      </c>
      <c r="G2795" s="22"/>
      <c r="H2795" s="22"/>
      <c r="I2795" s="22"/>
      <c r="J2795" s="22">
        <v>3</v>
      </c>
      <c r="K2795" t="s">
        <v>722</v>
      </c>
      <c r="L2795" t="s">
        <v>40</v>
      </c>
      <c r="M2795">
        <v>0.77588124327874497</v>
      </c>
      <c r="N2795" t="s">
        <v>2789</v>
      </c>
    </row>
    <row r="2796" spans="1:14">
      <c r="A2796" t="s">
        <v>3356</v>
      </c>
      <c r="B2796" t="s">
        <v>1282</v>
      </c>
      <c r="C2796" t="s">
        <v>547</v>
      </c>
      <c r="D2796" s="1">
        <v>19288.7427472944</v>
      </c>
      <c r="E2796">
        <v>4.5</v>
      </c>
      <c r="F2796" s="22"/>
      <c r="G2796" s="22">
        <v>1479.5884728000001</v>
      </c>
      <c r="H2796" s="22"/>
      <c r="I2796" s="22"/>
      <c r="J2796" s="22">
        <v>3</v>
      </c>
      <c r="K2796" t="s">
        <v>722</v>
      </c>
      <c r="N2796" t="s">
        <v>2789</v>
      </c>
    </row>
    <row r="2797" spans="1:14">
      <c r="A2797" t="s">
        <v>3356</v>
      </c>
      <c r="B2797" t="s">
        <v>1282</v>
      </c>
      <c r="C2797" t="s">
        <v>549</v>
      </c>
      <c r="D2797" s="1">
        <v>37441.1042248944</v>
      </c>
      <c r="E2797">
        <v>4.5</v>
      </c>
      <c r="F2797" s="22"/>
      <c r="G2797" s="22"/>
      <c r="H2797" s="22">
        <v>1479.5884728000001</v>
      </c>
      <c r="I2797" s="22"/>
      <c r="J2797" s="22">
        <v>3</v>
      </c>
      <c r="K2797" t="s">
        <v>722</v>
      </c>
      <c r="N2797" t="s">
        <v>2789</v>
      </c>
    </row>
    <row r="2798" spans="1:14">
      <c r="A2798" t="s">
        <v>3356</v>
      </c>
      <c r="B2798" t="s">
        <v>1295</v>
      </c>
      <c r="C2798" t="s">
        <v>3332</v>
      </c>
      <c r="D2798" s="1">
        <v>14657.702214074399</v>
      </c>
      <c r="E2798">
        <v>5.5</v>
      </c>
      <c r="F2798" s="22"/>
      <c r="G2798" s="22"/>
      <c r="H2798" s="22"/>
      <c r="I2798" s="22">
        <v>660.75007440000002</v>
      </c>
      <c r="J2798" s="22">
        <v>3</v>
      </c>
      <c r="K2798" t="s">
        <v>722</v>
      </c>
      <c r="N2798" t="s">
        <v>2789</v>
      </c>
    </row>
    <row r="2799" spans="1:14">
      <c r="A2799" t="s">
        <v>3356</v>
      </c>
      <c r="B2799" t="s">
        <v>1295</v>
      </c>
      <c r="C2799" t="s">
        <v>542</v>
      </c>
      <c r="D2799" s="1">
        <v>30.876130312800001</v>
      </c>
      <c r="E2799">
        <v>5.5</v>
      </c>
      <c r="F2799" s="22">
        <v>2.7130881119999999</v>
      </c>
      <c r="G2799" s="22"/>
      <c r="H2799" s="22"/>
      <c r="I2799" s="22"/>
      <c r="J2799" s="22">
        <v>3</v>
      </c>
      <c r="K2799" t="s">
        <v>722</v>
      </c>
      <c r="L2799" t="s">
        <v>40</v>
      </c>
      <c r="M2799">
        <v>0.77588124327874497</v>
      </c>
      <c r="N2799" t="s">
        <v>2789</v>
      </c>
    </row>
    <row r="2800" spans="1:14">
      <c r="A2800" t="s">
        <v>3356</v>
      </c>
      <c r="B2800" t="s">
        <v>1295</v>
      </c>
      <c r="C2800" t="s">
        <v>547</v>
      </c>
      <c r="D2800" s="1">
        <v>7433.5066632744001</v>
      </c>
      <c r="E2800">
        <v>5.5</v>
      </c>
      <c r="F2800" s="22"/>
      <c r="G2800" s="22">
        <v>660.75007440000002</v>
      </c>
      <c r="H2800" s="22"/>
      <c r="I2800" s="22"/>
      <c r="J2800" s="22">
        <v>3</v>
      </c>
      <c r="K2800" t="s">
        <v>722</v>
      </c>
      <c r="N2800" t="s">
        <v>2789</v>
      </c>
    </row>
    <row r="2801" spans="1:14">
      <c r="A2801" t="s">
        <v>3356</v>
      </c>
      <c r="B2801" t="s">
        <v>1295</v>
      </c>
      <c r="C2801" t="s">
        <v>549</v>
      </c>
      <c r="D2801" s="1">
        <v>14515.787766314401</v>
      </c>
      <c r="E2801">
        <v>5.5</v>
      </c>
      <c r="F2801" s="22"/>
      <c r="G2801" s="22"/>
      <c r="H2801" s="22">
        <v>660.75007440000002</v>
      </c>
      <c r="I2801" s="22"/>
      <c r="J2801" s="22">
        <v>3</v>
      </c>
      <c r="K2801" t="s">
        <v>722</v>
      </c>
      <c r="N2801" t="s">
        <v>2789</v>
      </c>
    </row>
    <row r="2802" spans="1:14">
      <c r="A2802" t="s">
        <v>3356</v>
      </c>
      <c r="B2802" t="s">
        <v>1308</v>
      </c>
      <c r="C2802" t="s">
        <v>3332</v>
      </c>
      <c r="D2802" s="1">
        <v>12061.33321194</v>
      </c>
      <c r="E2802">
        <v>6.5</v>
      </c>
      <c r="F2802" s="22"/>
      <c r="G2802" s="22"/>
      <c r="H2802" s="22"/>
      <c r="I2802" s="22">
        <v>316.35721056</v>
      </c>
      <c r="J2802" s="22">
        <v>3</v>
      </c>
      <c r="K2802" t="s">
        <v>722</v>
      </c>
      <c r="N2802" t="s">
        <v>2789</v>
      </c>
    </row>
    <row r="2803" spans="1:14">
      <c r="A2803" t="s">
        <v>3356</v>
      </c>
      <c r="B2803" t="s">
        <v>1308</v>
      </c>
      <c r="C2803" t="s">
        <v>542</v>
      </c>
      <c r="D2803" s="1">
        <v>966.31230219600002</v>
      </c>
      <c r="E2803">
        <v>6.5</v>
      </c>
      <c r="F2803" s="22">
        <v>167.3140836</v>
      </c>
      <c r="G2803" s="22"/>
      <c r="H2803" s="22"/>
      <c r="I2803" s="22"/>
      <c r="J2803" s="22">
        <v>3</v>
      </c>
      <c r="K2803" t="s">
        <v>722</v>
      </c>
      <c r="L2803" t="s">
        <v>40</v>
      </c>
      <c r="M2803">
        <v>0.77588124327874497</v>
      </c>
      <c r="N2803" t="s">
        <v>2789</v>
      </c>
    </row>
    <row r="2804" spans="1:14">
      <c r="A2804" t="s">
        <v>3356</v>
      </c>
      <c r="B2804" t="s">
        <v>1308</v>
      </c>
      <c r="C2804" t="s">
        <v>547</v>
      </c>
      <c r="D2804" s="1">
        <v>10219.981873836001</v>
      </c>
      <c r="E2804">
        <v>6.5</v>
      </c>
      <c r="F2804" s="22"/>
      <c r="G2804" s="22">
        <v>316.35721056</v>
      </c>
      <c r="H2804" s="22"/>
      <c r="I2804" s="22"/>
      <c r="J2804" s="22">
        <v>3</v>
      </c>
      <c r="K2804" t="s">
        <v>722</v>
      </c>
      <c r="N2804" t="s">
        <v>2789</v>
      </c>
    </row>
    <row r="2805" spans="1:14">
      <c r="A2805" t="s">
        <v>3356</v>
      </c>
      <c r="B2805" t="s">
        <v>1308</v>
      </c>
      <c r="C2805" t="s">
        <v>549</v>
      </c>
      <c r="D2805" s="1">
        <v>12046.836250188</v>
      </c>
      <c r="E2805">
        <v>6.5</v>
      </c>
      <c r="F2805" s="22"/>
      <c r="G2805" s="22"/>
      <c r="H2805" s="22">
        <v>316.35721056</v>
      </c>
      <c r="I2805" s="22"/>
      <c r="J2805" s="22">
        <v>3</v>
      </c>
      <c r="K2805" t="s">
        <v>722</v>
      </c>
      <c r="N2805" t="s">
        <v>2789</v>
      </c>
    </row>
    <row r="2806" spans="1:14">
      <c r="A2806" t="s">
        <v>3356</v>
      </c>
      <c r="B2806" t="s">
        <v>1319</v>
      </c>
      <c r="C2806" t="s">
        <v>3332</v>
      </c>
      <c r="D2806" s="1">
        <v>8093.3776531007998</v>
      </c>
      <c r="E2806">
        <v>7.5</v>
      </c>
      <c r="F2806" s="22"/>
      <c r="G2806" s="22"/>
      <c r="H2806" s="22"/>
      <c r="I2806" s="22">
        <v>416.45819999999998</v>
      </c>
      <c r="J2806" s="22">
        <v>3</v>
      </c>
      <c r="K2806" t="s">
        <v>722</v>
      </c>
      <c r="N2806" t="s">
        <v>2789</v>
      </c>
    </row>
    <row r="2807" spans="1:14">
      <c r="A2807" t="s">
        <v>3356</v>
      </c>
      <c r="B2807" t="s">
        <v>1319</v>
      </c>
      <c r="C2807" t="s">
        <v>547</v>
      </c>
      <c r="D2807" s="1">
        <v>6494.3388868800002</v>
      </c>
      <c r="E2807">
        <v>7.5</v>
      </c>
      <c r="F2807" s="22"/>
      <c r="G2807" s="22">
        <v>416.45819999999998</v>
      </c>
      <c r="H2807" s="22"/>
      <c r="I2807" s="22"/>
      <c r="J2807" s="22">
        <v>3</v>
      </c>
      <c r="K2807" t="s">
        <v>722</v>
      </c>
      <c r="N2807" t="s">
        <v>2789</v>
      </c>
    </row>
    <row r="2808" spans="1:14">
      <c r="A2808" t="s">
        <v>3356</v>
      </c>
      <c r="B2808" t="s">
        <v>1319</v>
      </c>
      <c r="C2808" t="s">
        <v>549</v>
      </c>
      <c r="D2808" s="1">
        <v>8093.3776531007998</v>
      </c>
      <c r="E2808">
        <v>7.5</v>
      </c>
      <c r="F2808" s="22"/>
      <c r="G2808" s="22"/>
      <c r="H2808" s="22">
        <v>416.45819999999998</v>
      </c>
      <c r="I2808" s="22"/>
      <c r="J2808" s="22">
        <v>3</v>
      </c>
      <c r="K2808" t="s">
        <v>722</v>
      </c>
      <c r="N2808" t="s">
        <v>2789</v>
      </c>
    </row>
    <row r="2809" spans="1:14">
      <c r="A2809" t="s">
        <v>3356</v>
      </c>
      <c r="B2809" t="s">
        <v>1340</v>
      </c>
      <c r="C2809" t="s">
        <v>3332</v>
      </c>
      <c r="D2809" s="1">
        <v>2939.5462771463999</v>
      </c>
      <c r="E2809">
        <v>9.5</v>
      </c>
      <c r="F2809" s="22"/>
      <c r="G2809" s="22"/>
      <c r="H2809" s="22"/>
      <c r="I2809" s="22">
        <v>131.9702436</v>
      </c>
      <c r="J2809" s="22">
        <v>3</v>
      </c>
      <c r="K2809" t="s">
        <v>722</v>
      </c>
      <c r="N2809" t="s">
        <v>2789</v>
      </c>
    </row>
    <row r="2810" spans="1:14">
      <c r="A2810" t="s">
        <v>3356</v>
      </c>
      <c r="B2810" t="s">
        <v>1340</v>
      </c>
      <c r="C2810" t="s">
        <v>547</v>
      </c>
      <c r="D2810" s="1">
        <v>1887.9415423992</v>
      </c>
      <c r="E2810">
        <v>9.5</v>
      </c>
      <c r="F2810" s="22"/>
      <c r="G2810" s="22">
        <v>131.9702436</v>
      </c>
      <c r="H2810" s="22"/>
      <c r="I2810" s="22"/>
      <c r="J2810" s="22">
        <v>3</v>
      </c>
      <c r="K2810" t="s">
        <v>722</v>
      </c>
      <c r="N2810" t="s">
        <v>2789</v>
      </c>
    </row>
    <row r="2811" spans="1:14">
      <c r="A2811" t="s">
        <v>3356</v>
      </c>
      <c r="B2811" t="s">
        <v>1340</v>
      </c>
      <c r="C2811" t="s">
        <v>549</v>
      </c>
      <c r="D2811" s="1">
        <v>2938.2403527791998</v>
      </c>
      <c r="E2811">
        <v>9.5</v>
      </c>
      <c r="F2811" s="22"/>
      <c r="G2811" s="22"/>
      <c r="H2811" s="22">
        <v>131.9702436</v>
      </c>
      <c r="I2811" s="22"/>
      <c r="J2811" s="22">
        <v>3</v>
      </c>
      <c r="K2811" t="s">
        <v>722</v>
      </c>
      <c r="N2811" t="s">
        <v>2789</v>
      </c>
    </row>
    <row r="2812" spans="1:14">
      <c r="A2812" t="s">
        <v>3357</v>
      </c>
      <c r="B2812" t="s">
        <v>599</v>
      </c>
      <c r="C2812" t="s">
        <v>3332</v>
      </c>
      <c r="D2812" s="1">
        <v>2402.9197565469599</v>
      </c>
      <c r="E2812">
        <v>2.5</v>
      </c>
      <c r="F2812" s="22"/>
      <c r="G2812" s="22"/>
      <c r="H2812" s="22"/>
      <c r="I2812" s="22">
        <v>193.33072944</v>
      </c>
      <c r="J2812" s="22">
        <v>3</v>
      </c>
      <c r="K2812" t="s">
        <v>600</v>
      </c>
      <c r="N2812" t="s">
        <v>2704</v>
      </c>
    </row>
    <row r="2813" spans="1:14">
      <c r="A2813" t="s">
        <v>3357</v>
      </c>
      <c r="B2813" t="s">
        <v>599</v>
      </c>
      <c r="C2813" t="s">
        <v>542</v>
      </c>
      <c r="D2813" s="1">
        <v>1017.530908944</v>
      </c>
      <c r="E2813">
        <v>2.5</v>
      </c>
      <c r="F2813" s="22">
        <v>193.33072944</v>
      </c>
      <c r="G2813" s="22"/>
      <c r="H2813" s="22"/>
      <c r="I2813" s="22"/>
      <c r="J2813" s="22">
        <v>3</v>
      </c>
      <c r="K2813" t="s">
        <v>600</v>
      </c>
      <c r="L2813" t="s">
        <v>40</v>
      </c>
      <c r="M2813">
        <v>3.1544092277307798E-2</v>
      </c>
      <c r="N2813" t="s">
        <v>2704</v>
      </c>
    </row>
    <row r="2814" spans="1:14">
      <c r="A2814" t="s">
        <v>3357</v>
      </c>
      <c r="B2814" t="s">
        <v>599</v>
      </c>
      <c r="C2814" t="s">
        <v>547</v>
      </c>
      <c r="D2814" s="1">
        <v>2402.9197565469599</v>
      </c>
      <c r="E2814">
        <v>2.5</v>
      </c>
      <c r="F2814" s="22"/>
      <c r="G2814" s="22">
        <v>193.33072944</v>
      </c>
      <c r="H2814" s="22"/>
      <c r="I2814" s="22"/>
      <c r="J2814" s="22">
        <v>3</v>
      </c>
      <c r="K2814" t="s">
        <v>600</v>
      </c>
      <c r="N2814" t="s">
        <v>2704</v>
      </c>
    </row>
    <row r="2815" spans="1:14">
      <c r="A2815" t="s">
        <v>3357</v>
      </c>
      <c r="B2815" t="s">
        <v>599</v>
      </c>
      <c r="C2815" t="s">
        <v>549</v>
      </c>
      <c r="D2815" s="1">
        <v>2402.9197565469599</v>
      </c>
      <c r="E2815">
        <v>2.5</v>
      </c>
      <c r="F2815" s="22"/>
      <c r="G2815" s="22"/>
      <c r="H2815" s="22">
        <v>193.33072944</v>
      </c>
      <c r="I2815" s="22"/>
      <c r="J2815" s="22">
        <v>3</v>
      </c>
      <c r="K2815" t="s">
        <v>600</v>
      </c>
      <c r="N2815" t="s">
        <v>2704</v>
      </c>
    </row>
    <row r="2816" spans="1:14">
      <c r="A2816" t="s">
        <v>3357</v>
      </c>
      <c r="B2816" t="s">
        <v>627</v>
      </c>
      <c r="C2816" t="s">
        <v>3332</v>
      </c>
      <c r="D2816" s="1">
        <v>1542.4275956551201</v>
      </c>
      <c r="E2816">
        <v>3.5</v>
      </c>
      <c r="F2816" s="22"/>
      <c r="G2816" s="22"/>
      <c r="H2816" s="22"/>
      <c r="I2816" s="22">
        <v>125.0512536</v>
      </c>
      <c r="J2816" s="22">
        <v>3</v>
      </c>
      <c r="K2816" t="s">
        <v>600</v>
      </c>
      <c r="N2816" t="s">
        <v>2704</v>
      </c>
    </row>
    <row r="2817" spans="1:14">
      <c r="A2817" t="s">
        <v>3357</v>
      </c>
      <c r="B2817" t="s">
        <v>627</v>
      </c>
      <c r="C2817" t="s">
        <v>542</v>
      </c>
      <c r="D2817" s="1">
        <v>489.91940031335997</v>
      </c>
      <c r="E2817">
        <v>3.5</v>
      </c>
      <c r="F2817" s="22">
        <v>125.0512536</v>
      </c>
      <c r="G2817" s="22"/>
      <c r="H2817" s="22"/>
      <c r="I2817" s="22"/>
      <c r="J2817" s="22">
        <v>3</v>
      </c>
      <c r="K2817" t="s">
        <v>600</v>
      </c>
      <c r="L2817" t="s">
        <v>40</v>
      </c>
      <c r="M2817">
        <v>3.1544092277307798E-2</v>
      </c>
      <c r="N2817" t="s">
        <v>2704</v>
      </c>
    </row>
    <row r="2818" spans="1:14">
      <c r="A2818" t="s">
        <v>3357</v>
      </c>
      <c r="B2818" t="s">
        <v>627</v>
      </c>
      <c r="C2818" t="s">
        <v>547</v>
      </c>
      <c r="D2818" s="1">
        <v>1542.3772756278199</v>
      </c>
      <c r="E2818">
        <v>3.5</v>
      </c>
      <c r="F2818" s="22"/>
      <c r="G2818" s="22">
        <v>125.0512536</v>
      </c>
      <c r="H2818" s="22"/>
      <c r="I2818" s="22"/>
      <c r="J2818" s="22">
        <v>3</v>
      </c>
      <c r="K2818" t="s">
        <v>600</v>
      </c>
      <c r="N2818" t="s">
        <v>2704</v>
      </c>
    </row>
    <row r="2819" spans="1:14">
      <c r="A2819" t="s">
        <v>3357</v>
      </c>
      <c r="B2819" t="s">
        <v>627</v>
      </c>
      <c r="C2819" t="s">
        <v>549</v>
      </c>
      <c r="D2819" s="1">
        <v>1542.4275956551201</v>
      </c>
      <c r="E2819">
        <v>3.5</v>
      </c>
      <c r="F2819" s="22"/>
      <c r="G2819" s="22"/>
      <c r="H2819" s="22">
        <v>125.0512536</v>
      </c>
      <c r="I2819" s="22"/>
      <c r="J2819" s="22">
        <v>3</v>
      </c>
      <c r="K2819" t="s">
        <v>600</v>
      </c>
      <c r="N2819" t="s">
        <v>2704</v>
      </c>
    </row>
    <row r="2820" spans="1:14">
      <c r="A2820" t="s">
        <v>3357</v>
      </c>
      <c r="B2820" t="s">
        <v>647</v>
      </c>
      <c r="C2820" t="s">
        <v>3332</v>
      </c>
      <c r="D2820" s="1">
        <v>1787.5309851571201</v>
      </c>
      <c r="E2820">
        <v>4.5</v>
      </c>
      <c r="F2820" s="22"/>
      <c r="G2820" s="22"/>
      <c r="H2820" s="22"/>
      <c r="I2820" s="22">
        <v>82.523043360000003</v>
      </c>
      <c r="J2820" s="22">
        <v>3</v>
      </c>
      <c r="K2820" t="s">
        <v>600</v>
      </c>
      <c r="N2820" t="s">
        <v>2704</v>
      </c>
    </row>
    <row r="2821" spans="1:14">
      <c r="A2821" t="s">
        <v>3357</v>
      </c>
      <c r="B2821" t="s">
        <v>647</v>
      </c>
      <c r="C2821" t="s">
        <v>542</v>
      </c>
      <c r="D2821" s="1">
        <v>195.45977303039999</v>
      </c>
      <c r="E2821">
        <v>4.5</v>
      </c>
      <c r="F2821" s="22">
        <v>35.899149000000001</v>
      </c>
      <c r="G2821" s="22"/>
      <c r="H2821" s="22"/>
      <c r="I2821" s="22"/>
      <c r="J2821" s="22">
        <v>3</v>
      </c>
      <c r="K2821" t="s">
        <v>600</v>
      </c>
      <c r="L2821" t="s">
        <v>40</v>
      </c>
      <c r="M2821">
        <v>3.1544092277307798E-2</v>
      </c>
      <c r="N2821" t="s">
        <v>2704</v>
      </c>
    </row>
    <row r="2822" spans="1:14">
      <c r="A2822" t="s">
        <v>3357</v>
      </c>
      <c r="B2822" t="s">
        <v>647</v>
      </c>
      <c r="C2822" t="s">
        <v>547</v>
      </c>
      <c r="D2822" s="1">
        <v>1573.9332333312</v>
      </c>
      <c r="E2822">
        <v>4.5</v>
      </c>
      <c r="F2822" s="22"/>
      <c r="G2822" s="22">
        <v>82.523043360000003</v>
      </c>
      <c r="H2822" s="22"/>
      <c r="I2822" s="22"/>
      <c r="J2822" s="22">
        <v>3</v>
      </c>
      <c r="K2822" t="s">
        <v>600</v>
      </c>
      <c r="N2822" t="s">
        <v>2704</v>
      </c>
    </row>
    <row r="2823" spans="1:14">
      <c r="A2823" t="s">
        <v>3357</v>
      </c>
      <c r="B2823" t="s">
        <v>647</v>
      </c>
      <c r="C2823" t="s">
        <v>549</v>
      </c>
      <c r="D2823" s="1">
        <v>1787.3914069824</v>
      </c>
      <c r="E2823">
        <v>4.5</v>
      </c>
      <c r="F2823" s="22"/>
      <c r="G2823" s="22"/>
      <c r="H2823" s="22">
        <v>82.523043360000003</v>
      </c>
      <c r="I2823" s="22"/>
      <c r="J2823" s="22">
        <v>3</v>
      </c>
      <c r="K2823" t="s">
        <v>600</v>
      </c>
      <c r="N2823" t="s">
        <v>2704</v>
      </c>
    </row>
    <row r="2824" spans="1:14">
      <c r="A2824" t="s">
        <v>3357</v>
      </c>
      <c r="B2824" t="s">
        <v>670</v>
      </c>
      <c r="C2824" t="s">
        <v>3332</v>
      </c>
      <c r="D2824" s="1">
        <v>9397.6717140887995</v>
      </c>
      <c r="E2824">
        <v>5.5</v>
      </c>
      <c r="F2824" s="22"/>
      <c r="G2824" s="22"/>
      <c r="H2824" s="22"/>
      <c r="I2824" s="22">
        <v>245.85947544000001</v>
      </c>
      <c r="J2824" s="22">
        <v>3</v>
      </c>
      <c r="K2824" t="s">
        <v>600</v>
      </c>
      <c r="N2824" t="s">
        <v>2704</v>
      </c>
    </row>
    <row r="2825" spans="1:14">
      <c r="A2825" t="s">
        <v>3357</v>
      </c>
      <c r="B2825" t="s">
        <v>670</v>
      </c>
      <c r="C2825" t="s">
        <v>542</v>
      </c>
      <c r="D2825" s="1">
        <v>173.78980645679999</v>
      </c>
      <c r="E2825">
        <v>5.5</v>
      </c>
      <c r="F2825" s="22">
        <v>31.214594303999998</v>
      </c>
      <c r="G2825" s="22"/>
      <c r="H2825" s="22"/>
      <c r="I2825" s="22"/>
      <c r="J2825" s="22">
        <v>3</v>
      </c>
      <c r="K2825" t="s">
        <v>600</v>
      </c>
      <c r="L2825" t="s">
        <v>40</v>
      </c>
      <c r="M2825">
        <v>3.1544092277307798E-2</v>
      </c>
      <c r="N2825" t="s">
        <v>2704</v>
      </c>
    </row>
    <row r="2826" spans="1:14">
      <c r="A2826" t="s">
        <v>3357</v>
      </c>
      <c r="B2826" t="s">
        <v>670</v>
      </c>
      <c r="C2826" t="s">
        <v>547</v>
      </c>
      <c r="D2826" s="1">
        <v>6906.2270044008001</v>
      </c>
      <c r="E2826">
        <v>5.5</v>
      </c>
      <c r="F2826" s="22"/>
      <c r="G2826" s="22">
        <v>245.85947544000001</v>
      </c>
      <c r="H2826" s="22"/>
      <c r="I2826" s="22"/>
      <c r="J2826" s="22">
        <v>3</v>
      </c>
      <c r="K2826" t="s">
        <v>600</v>
      </c>
      <c r="N2826" t="s">
        <v>2704</v>
      </c>
    </row>
    <row r="2827" spans="1:14">
      <c r="A2827" t="s">
        <v>3357</v>
      </c>
      <c r="B2827" t="s">
        <v>670</v>
      </c>
      <c r="C2827" t="s">
        <v>549</v>
      </c>
      <c r="D2827" s="1">
        <v>9366.8482984727998</v>
      </c>
      <c r="E2827">
        <v>5.5</v>
      </c>
      <c r="F2827" s="22"/>
      <c r="G2827" s="22"/>
      <c r="H2827" s="22">
        <v>245.85947544000001</v>
      </c>
      <c r="I2827" s="22"/>
      <c r="J2827" s="22">
        <v>3</v>
      </c>
      <c r="K2827" t="s">
        <v>600</v>
      </c>
      <c r="N2827" t="s">
        <v>2704</v>
      </c>
    </row>
    <row r="2828" spans="1:14">
      <c r="A2828" t="s">
        <v>3357</v>
      </c>
      <c r="B2828" t="s">
        <v>695</v>
      </c>
      <c r="C2828" t="s">
        <v>3332</v>
      </c>
      <c r="D2828" s="1">
        <v>8301.9594175536004</v>
      </c>
      <c r="E2828">
        <v>6.5</v>
      </c>
      <c r="F2828" s="22"/>
      <c r="G2828" s="22"/>
      <c r="H2828" s="22"/>
      <c r="I2828" s="22">
        <v>466.25232</v>
      </c>
      <c r="J2828" s="22">
        <v>3</v>
      </c>
      <c r="K2828" t="s">
        <v>600</v>
      </c>
      <c r="N2828" t="s">
        <v>2704</v>
      </c>
    </row>
    <row r="2829" spans="1:14">
      <c r="A2829" t="s">
        <v>3357</v>
      </c>
      <c r="B2829" t="s">
        <v>695</v>
      </c>
      <c r="C2829" t="s">
        <v>542</v>
      </c>
      <c r="D2829" s="1">
        <v>3.1869352127999999</v>
      </c>
      <c r="E2829">
        <v>6.5</v>
      </c>
      <c r="F2829" s="22">
        <v>3.1869352127999999</v>
      </c>
      <c r="G2829" s="22"/>
      <c r="H2829" s="22"/>
      <c r="I2829" s="22"/>
      <c r="J2829" s="22">
        <v>3</v>
      </c>
      <c r="K2829" t="s">
        <v>600</v>
      </c>
      <c r="L2829" t="s">
        <v>40</v>
      </c>
      <c r="M2829">
        <v>3.1544092277307798E-2</v>
      </c>
      <c r="N2829" t="s">
        <v>2704</v>
      </c>
    </row>
    <row r="2830" spans="1:14">
      <c r="A2830" t="s">
        <v>3357</v>
      </c>
      <c r="B2830" t="s">
        <v>695</v>
      </c>
      <c r="C2830" t="s">
        <v>547</v>
      </c>
      <c r="D2830" s="1">
        <v>7932.5954012687998</v>
      </c>
      <c r="E2830">
        <v>6.5</v>
      </c>
      <c r="F2830" s="22"/>
      <c r="G2830" s="22">
        <v>466.25232</v>
      </c>
      <c r="H2830" s="22"/>
      <c r="I2830" s="22"/>
      <c r="J2830" s="22">
        <v>3</v>
      </c>
      <c r="K2830" t="s">
        <v>600</v>
      </c>
      <c r="N2830" t="s">
        <v>2704</v>
      </c>
    </row>
    <row r="2831" spans="1:14">
      <c r="A2831" t="s">
        <v>3357</v>
      </c>
      <c r="B2831" t="s">
        <v>695</v>
      </c>
      <c r="C2831" t="s">
        <v>549</v>
      </c>
      <c r="D2831" s="1">
        <v>8298.3489553727995</v>
      </c>
      <c r="E2831">
        <v>6.5</v>
      </c>
      <c r="F2831" s="22"/>
      <c r="G2831" s="22"/>
      <c r="H2831" s="22">
        <v>466.25232</v>
      </c>
      <c r="I2831" s="22"/>
      <c r="J2831" s="22">
        <v>3</v>
      </c>
      <c r="K2831" t="s">
        <v>600</v>
      </c>
      <c r="N2831" t="s">
        <v>2704</v>
      </c>
    </row>
    <row r="2832" spans="1:14">
      <c r="A2832" t="s">
        <v>3357</v>
      </c>
      <c r="B2832" t="s">
        <v>721</v>
      </c>
      <c r="C2832" t="s">
        <v>3332</v>
      </c>
      <c r="D2832" s="1">
        <v>1188.8496056112001</v>
      </c>
      <c r="E2832">
        <v>7.5</v>
      </c>
      <c r="F2832" s="22"/>
      <c r="G2832" s="22"/>
      <c r="H2832" s="22"/>
      <c r="I2832" s="22">
        <v>26.166416303999998</v>
      </c>
      <c r="J2832" s="22">
        <v>3</v>
      </c>
      <c r="K2832" t="s">
        <v>600</v>
      </c>
      <c r="N2832" t="s">
        <v>2704</v>
      </c>
    </row>
    <row r="2833" spans="1:14">
      <c r="A2833" t="s">
        <v>3357</v>
      </c>
      <c r="B2833" t="s">
        <v>721</v>
      </c>
      <c r="C2833" t="s">
        <v>542</v>
      </c>
      <c r="D2833" s="1">
        <v>106.22258925120001</v>
      </c>
      <c r="E2833">
        <v>7.5</v>
      </c>
      <c r="F2833" s="22">
        <v>12.585398831999999</v>
      </c>
      <c r="G2833" s="22"/>
      <c r="H2833" s="22"/>
      <c r="I2833" s="22"/>
      <c r="J2833" s="22">
        <v>3</v>
      </c>
      <c r="K2833" t="s">
        <v>600</v>
      </c>
      <c r="L2833" t="s">
        <v>40</v>
      </c>
      <c r="M2833">
        <v>3.1544092277307798E-2</v>
      </c>
      <c r="N2833" t="s">
        <v>2704</v>
      </c>
    </row>
    <row r="2834" spans="1:14">
      <c r="A2834" t="s">
        <v>3357</v>
      </c>
      <c r="B2834" t="s">
        <v>721</v>
      </c>
      <c r="C2834" t="s">
        <v>547</v>
      </c>
      <c r="D2834" s="1">
        <v>737.47895262719999</v>
      </c>
      <c r="E2834">
        <v>7.5</v>
      </c>
      <c r="F2834" s="22"/>
      <c r="G2834" s="22">
        <v>23.135233631999998</v>
      </c>
      <c r="H2834" s="22"/>
      <c r="I2834" s="22"/>
      <c r="J2834" s="22">
        <v>3</v>
      </c>
      <c r="K2834" t="s">
        <v>600</v>
      </c>
      <c r="N2834" t="s">
        <v>2704</v>
      </c>
    </row>
    <row r="2835" spans="1:14">
      <c r="A2835" t="s">
        <v>3357</v>
      </c>
      <c r="B2835" t="s">
        <v>721</v>
      </c>
      <c r="C2835" t="s">
        <v>549</v>
      </c>
      <c r="D2835" s="1">
        <v>1174.0411395312001</v>
      </c>
      <c r="E2835">
        <v>7.5</v>
      </c>
      <c r="F2835" s="22"/>
      <c r="G2835" s="22"/>
      <c r="H2835" s="22">
        <v>26.166416303999998</v>
      </c>
      <c r="I2835" s="22"/>
      <c r="J2835" s="22">
        <v>3</v>
      </c>
      <c r="K2835" t="s">
        <v>600</v>
      </c>
      <c r="N2835" t="s">
        <v>2704</v>
      </c>
    </row>
    <row r="2836" spans="1:14">
      <c r="A2836" t="s">
        <v>3357</v>
      </c>
      <c r="B2836" t="s">
        <v>752</v>
      </c>
      <c r="C2836" t="s">
        <v>3332</v>
      </c>
      <c r="D2836" s="1">
        <v>584.73191236886396</v>
      </c>
      <c r="E2836">
        <v>8.5</v>
      </c>
      <c r="F2836" s="22"/>
      <c r="G2836" s="22"/>
      <c r="H2836" s="22"/>
      <c r="I2836" s="22">
        <v>33.029104848000003</v>
      </c>
      <c r="J2836" s="22">
        <v>3</v>
      </c>
      <c r="K2836" t="s">
        <v>600</v>
      </c>
      <c r="N2836" t="s">
        <v>2704</v>
      </c>
    </row>
    <row r="2837" spans="1:14">
      <c r="A2837" t="s">
        <v>3357</v>
      </c>
      <c r="B2837" t="s">
        <v>752</v>
      </c>
      <c r="C2837" t="s">
        <v>547</v>
      </c>
      <c r="D2837" s="1">
        <v>346.08678537686399</v>
      </c>
      <c r="E2837">
        <v>8.5</v>
      </c>
      <c r="F2837" s="22"/>
      <c r="G2837" s="22">
        <v>33.029104848000003</v>
      </c>
      <c r="H2837" s="22"/>
      <c r="I2837" s="22"/>
      <c r="J2837" s="22">
        <v>3</v>
      </c>
      <c r="K2837" t="s">
        <v>600</v>
      </c>
      <c r="N2837" t="s">
        <v>2704</v>
      </c>
    </row>
    <row r="2838" spans="1:14">
      <c r="A2838" t="s">
        <v>3357</v>
      </c>
      <c r="B2838" t="s">
        <v>752</v>
      </c>
      <c r="C2838" t="s">
        <v>549</v>
      </c>
      <c r="D2838" s="1">
        <v>580.32950928086404</v>
      </c>
      <c r="E2838">
        <v>8.5</v>
      </c>
      <c r="F2838" s="22"/>
      <c r="G2838" s="22"/>
      <c r="H2838" s="22">
        <v>33.029104848000003</v>
      </c>
      <c r="I2838" s="22"/>
      <c r="J2838" s="22">
        <v>3</v>
      </c>
      <c r="K2838" t="s">
        <v>600</v>
      </c>
      <c r="N2838" t="s">
        <v>2704</v>
      </c>
    </row>
    <row r="2839" spans="1:14">
      <c r="A2839" t="s">
        <v>3358</v>
      </c>
      <c r="B2839" t="s">
        <v>1029</v>
      </c>
      <c r="C2839" t="s">
        <v>3332</v>
      </c>
      <c r="D2839" s="1">
        <v>2110.9971063312</v>
      </c>
      <c r="E2839">
        <v>1.5</v>
      </c>
      <c r="F2839" s="22"/>
      <c r="G2839" s="22"/>
      <c r="H2839" s="22"/>
      <c r="I2839" s="22">
        <v>105.94282128</v>
      </c>
      <c r="J2839" s="22">
        <v>3</v>
      </c>
      <c r="K2839" t="s">
        <v>656</v>
      </c>
      <c r="N2839" t="s">
        <v>2818</v>
      </c>
    </row>
    <row r="2840" spans="1:14">
      <c r="A2840" t="s">
        <v>3358</v>
      </c>
      <c r="B2840" t="s">
        <v>1029</v>
      </c>
      <c r="C2840" t="s">
        <v>542</v>
      </c>
      <c r="D2840" s="1">
        <v>1335.09102336</v>
      </c>
      <c r="E2840">
        <v>1.5</v>
      </c>
      <c r="F2840" s="22">
        <v>105.94282128</v>
      </c>
      <c r="G2840" s="22"/>
      <c r="H2840" s="22"/>
      <c r="I2840" s="22"/>
      <c r="J2840" s="22">
        <v>3</v>
      </c>
      <c r="K2840" t="s">
        <v>656</v>
      </c>
      <c r="L2840" t="s">
        <v>40</v>
      </c>
      <c r="M2840">
        <v>0.100764501456577</v>
      </c>
      <c r="N2840" t="s">
        <v>2818</v>
      </c>
    </row>
    <row r="2841" spans="1:14">
      <c r="A2841" t="s">
        <v>3358</v>
      </c>
      <c r="B2841" t="s">
        <v>1029</v>
      </c>
      <c r="C2841" t="s">
        <v>547</v>
      </c>
      <c r="D2841" s="1">
        <v>1701.4933211831999</v>
      </c>
      <c r="E2841">
        <v>1.5</v>
      </c>
      <c r="F2841" s="22"/>
      <c r="G2841" s="22">
        <v>105.94282128</v>
      </c>
      <c r="H2841" s="22"/>
      <c r="I2841" s="22"/>
      <c r="J2841" s="22">
        <v>3</v>
      </c>
      <c r="K2841" t="s">
        <v>656</v>
      </c>
      <c r="N2841" t="s">
        <v>2818</v>
      </c>
    </row>
    <row r="2842" spans="1:14">
      <c r="A2842" t="s">
        <v>3358</v>
      </c>
      <c r="B2842" t="s">
        <v>1029</v>
      </c>
      <c r="C2842" t="s">
        <v>549</v>
      </c>
      <c r="D2842" s="1">
        <v>2098.3817556672002</v>
      </c>
      <c r="E2842">
        <v>1.5</v>
      </c>
      <c r="F2842" s="22"/>
      <c r="G2842" s="22"/>
      <c r="H2842" s="22">
        <v>105.94282128</v>
      </c>
      <c r="I2842" s="22"/>
      <c r="J2842" s="22">
        <v>3</v>
      </c>
      <c r="K2842" t="s">
        <v>656</v>
      </c>
      <c r="N2842" t="s">
        <v>2818</v>
      </c>
    </row>
    <row r="2843" spans="1:14">
      <c r="A2843" t="s">
        <v>3358</v>
      </c>
      <c r="B2843" t="s">
        <v>1035</v>
      </c>
      <c r="C2843" t="s">
        <v>3332</v>
      </c>
      <c r="D2843" s="1">
        <v>5074.9090639152</v>
      </c>
      <c r="E2843">
        <v>2.5</v>
      </c>
      <c r="F2843" s="22"/>
      <c r="G2843" s="22"/>
      <c r="H2843" s="22"/>
      <c r="I2843" s="22">
        <v>289.84985807999999</v>
      </c>
      <c r="J2843" s="22">
        <v>3</v>
      </c>
      <c r="K2843" t="s">
        <v>656</v>
      </c>
      <c r="N2843" t="s">
        <v>2818</v>
      </c>
    </row>
    <row r="2844" spans="1:14">
      <c r="A2844" t="s">
        <v>3358</v>
      </c>
      <c r="B2844" t="s">
        <v>1035</v>
      </c>
      <c r="C2844" t="s">
        <v>542</v>
      </c>
      <c r="D2844" s="1">
        <v>3680.0523177599998</v>
      </c>
      <c r="E2844">
        <v>2.5</v>
      </c>
      <c r="F2844" s="22">
        <v>289.84985807999999</v>
      </c>
      <c r="G2844" s="22"/>
      <c r="H2844" s="22"/>
      <c r="I2844" s="22"/>
      <c r="J2844" s="22">
        <v>3</v>
      </c>
      <c r="K2844" t="s">
        <v>656</v>
      </c>
      <c r="L2844" t="s">
        <v>40</v>
      </c>
      <c r="M2844">
        <v>0.100764501456577</v>
      </c>
      <c r="N2844" t="s">
        <v>2818</v>
      </c>
    </row>
    <row r="2845" spans="1:14">
      <c r="A2845" t="s">
        <v>3358</v>
      </c>
      <c r="B2845" t="s">
        <v>1035</v>
      </c>
      <c r="C2845" t="s">
        <v>547</v>
      </c>
      <c r="D2845" s="1">
        <v>5012.2582325040003</v>
      </c>
      <c r="E2845">
        <v>2.5</v>
      </c>
      <c r="F2845" s="22"/>
      <c r="G2845" s="22">
        <v>289.84985807999999</v>
      </c>
      <c r="H2845" s="22"/>
      <c r="I2845" s="22"/>
      <c r="J2845" s="22">
        <v>3</v>
      </c>
      <c r="K2845" t="s">
        <v>656</v>
      </c>
      <c r="N2845" t="s">
        <v>2818</v>
      </c>
    </row>
    <row r="2846" spans="1:14">
      <c r="A2846" t="s">
        <v>3358</v>
      </c>
      <c r="B2846" t="s">
        <v>1035</v>
      </c>
      <c r="C2846" t="s">
        <v>549</v>
      </c>
      <c r="D2846" s="1">
        <v>5074.0440388799998</v>
      </c>
      <c r="E2846">
        <v>2.5</v>
      </c>
      <c r="F2846" s="22"/>
      <c r="G2846" s="22"/>
      <c r="H2846" s="22">
        <v>289.84985807999999</v>
      </c>
      <c r="I2846" s="22"/>
      <c r="J2846" s="22">
        <v>3</v>
      </c>
      <c r="K2846" t="s">
        <v>656</v>
      </c>
      <c r="N2846" t="s">
        <v>2818</v>
      </c>
    </row>
    <row r="2847" spans="1:14">
      <c r="A2847" t="s">
        <v>3358</v>
      </c>
      <c r="B2847" t="s">
        <v>1040</v>
      </c>
      <c r="C2847" t="s">
        <v>3332</v>
      </c>
      <c r="D2847" s="1">
        <v>8145.7687593359997</v>
      </c>
      <c r="E2847">
        <v>3.5</v>
      </c>
      <c r="F2847" s="22"/>
      <c r="G2847" s="22"/>
      <c r="H2847" s="22"/>
      <c r="I2847" s="22">
        <v>376.95712559999998</v>
      </c>
      <c r="J2847" s="22">
        <v>3</v>
      </c>
      <c r="K2847" t="s">
        <v>656</v>
      </c>
      <c r="N2847" t="s">
        <v>2818</v>
      </c>
    </row>
    <row r="2848" spans="1:14">
      <c r="A2848" t="s">
        <v>3358</v>
      </c>
      <c r="B2848" t="s">
        <v>1040</v>
      </c>
      <c r="C2848" t="s">
        <v>542</v>
      </c>
      <c r="D2848" s="1">
        <v>4368.70657992</v>
      </c>
      <c r="E2848">
        <v>3.5</v>
      </c>
      <c r="F2848" s="22">
        <v>376.95712559999998</v>
      </c>
      <c r="G2848" s="22"/>
      <c r="H2848" s="22"/>
      <c r="I2848" s="22"/>
      <c r="J2848" s="22">
        <v>3</v>
      </c>
      <c r="K2848" t="s">
        <v>656</v>
      </c>
      <c r="L2848" t="s">
        <v>40</v>
      </c>
      <c r="M2848">
        <v>0.100764501456577</v>
      </c>
      <c r="N2848" t="s">
        <v>2818</v>
      </c>
    </row>
    <row r="2849" spans="1:14">
      <c r="A2849" t="s">
        <v>3358</v>
      </c>
      <c r="B2849" t="s">
        <v>1040</v>
      </c>
      <c r="C2849" t="s">
        <v>547</v>
      </c>
      <c r="D2849" s="1">
        <v>7894.1470435199999</v>
      </c>
      <c r="E2849">
        <v>3.5</v>
      </c>
      <c r="F2849" s="22"/>
      <c r="G2849" s="22">
        <v>376.95712559999998</v>
      </c>
      <c r="H2849" s="22"/>
      <c r="I2849" s="22"/>
      <c r="J2849" s="22">
        <v>3</v>
      </c>
      <c r="K2849" t="s">
        <v>656</v>
      </c>
      <c r="N2849" t="s">
        <v>2818</v>
      </c>
    </row>
    <row r="2850" spans="1:14">
      <c r="A2850" t="s">
        <v>3358</v>
      </c>
      <c r="B2850" t="s">
        <v>1040</v>
      </c>
      <c r="C2850" t="s">
        <v>549</v>
      </c>
      <c r="D2850" s="1">
        <v>8139.1648532640002</v>
      </c>
      <c r="E2850">
        <v>3.5</v>
      </c>
      <c r="F2850" s="22"/>
      <c r="G2850" s="22"/>
      <c r="H2850" s="22">
        <v>376.95712559999998</v>
      </c>
      <c r="I2850" s="22"/>
      <c r="J2850" s="22">
        <v>3</v>
      </c>
      <c r="K2850" t="s">
        <v>656</v>
      </c>
      <c r="N2850" t="s">
        <v>2818</v>
      </c>
    </row>
    <row r="2851" spans="1:14">
      <c r="A2851" t="s">
        <v>3358</v>
      </c>
      <c r="B2851" t="s">
        <v>1046</v>
      </c>
      <c r="C2851" t="s">
        <v>3332</v>
      </c>
      <c r="D2851" s="1">
        <v>14669.493814752001</v>
      </c>
      <c r="E2851">
        <v>4.5</v>
      </c>
      <c r="F2851" s="22"/>
      <c r="G2851" s="22"/>
      <c r="H2851" s="22"/>
      <c r="I2851" s="22">
        <v>435.05441039999999</v>
      </c>
      <c r="J2851" s="22">
        <v>3</v>
      </c>
      <c r="K2851" t="s">
        <v>656</v>
      </c>
      <c r="N2851" t="s">
        <v>2818</v>
      </c>
    </row>
    <row r="2852" spans="1:14">
      <c r="A2852" t="s">
        <v>3358</v>
      </c>
      <c r="B2852" t="s">
        <v>1046</v>
      </c>
      <c r="C2852" t="s">
        <v>542</v>
      </c>
      <c r="D2852" s="1">
        <v>2185.74697896</v>
      </c>
      <c r="E2852">
        <v>4.5</v>
      </c>
      <c r="F2852" s="22">
        <v>250.79679888000001</v>
      </c>
      <c r="G2852" s="22"/>
      <c r="H2852" s="22"/>
      <c r="I2852" s="22"/>
      <c r="J2852" s="22">
        <v>3</v>
      </c>
      <c r="K2852" t="s">
        <v>656</v>
      </c>
      <c r="L2852" t="s">
        <v>40</v>
      </c>
      <c r="M2852">
        <v>0.100764501456577</v>
      </c>
      <c r="N2852" t="s">
        <v>2818</v>
      </c>
    </row>
    <row r="2853" spans="1:14">
      <c r="A2853" t="s">
        <v>3358</v>
      </c>
      <c r="B2853" t="s">
        <v>1046</v>
      </c>
      <c r="C2853" t="s">
        <v>547</v>
      </c>
      <c r="D2853" s="1">
        <v>8809.6756905120001</v>
      </c>
      <c r="E2853">
        <v>4.5</v>
      </c>
      <c r="F2853" s="22"/>
      <c r="G2853" s="22">
        <v>435.05441039999999</v>
      </c>
      <c r="H2853" s="22"/>
      <c r="I2853" s="22"/>
      <c r="J2853" s="22">
        <v>3</v>
      </c>
      <c r="K2853" t="s">
        <v>656</v>
      </c>
      <c r="N2853" t="s">
        <v>2818</v>
      </c>
    </row>
    <row r="2854" spans="1:14">
      <c r="A2854" t="s">
        <v>3358</v>
      </c>
      <c r="B2854" t="s">
        <v>1046</v>
      </c>
      <c r="C2854" t="s">
        <v>549</v>
      </c>
      <c r="D2854" s="1">
        <v>14606.524882752001</v>
      </c>
      <c r="E2854">
        <v>4.5</v>
      </c>
      <c r="F2854" s="22"/>
      <c r="G2854" s="22"/>
      <c r="H2854" s="22">
        <v>435.05441039999999</v>
      </c>
      <c r="I2854" s="22"/>
      <c r="J2854" s="22">
        <v>3</v>
      </c>
      <c r="K2854" t="s">
        <v>656</v>
      </c>
      <c r="N2854" t="s">
        <v>2818</v>
      </c>
    </row>
    <row r="2855" spans="1:14">
      <c r="A2855" t="s">
        <v>3358</v>
      </c>
      <c r="B2855" t="s">
        <v>1050</v>
      </c>
      <c r="C2855" t="s">
        <v>3332</v>
      </c>
      <c r="D2855" s="1">
        <v>10433.175216244799</v>
      </c>
      <c r="E2855">
        <v>5.5</v>
      </c>
      <c r="F2855" s="22"/>
      <c r="G2855" s="22"/>
      <c r="H2855" s="22"/>
      <c r="I2855" s="22">
        <v>324.6407064</v>
      </c>
      <c r="J2855" s="22">
        <v>3</v>
      </c>
      <c r="K2855" t="s">
        <v>656</v>
      </c>
      <c r="N2855" t="s">
        <v>2818</v>
      </c>
    </row>
    <row r="2856" spans="1:14">
      <c r="A2856" t="s">
        <v>3358</v>
      </c>
      <c r="B2856" t="s">
        <v>1050</v>
      </c>
      <c r="C2856" t="s">
        <v>542</v>
      </c>
      <c r="D2856" s="1">
        <v>1222.9319063999999</v>
      </c>
      <c r="E2856">
        <v>5.5</v>
      </c>
      <c r="F2856" s="22">
        <v>138.06675455999999</v>
      </c>
      <c r="G2856" s="22"/>
      <c r="H2856" s="22"/>
      <c r="I2856" s="22"/>
      <c r="J2856" s="22">
        <v>3</v>
      </c>
      <c r="K2856" t="s">
        <v>656</v>
      </c>
      <c r="L2856" t="s">
        <v>40</v>
      </c>
      <c r="M2856">
        <v>0.100764501456577</v>
      </c>
      <c r="N2856" t="s">
        <v>2818</v>
      </c>
    </row>
    <row r="2857" spans="1:14">
      <c r="A2857" t="s">
        <v>3358</v>
      </c>
      <c r="B2857" t="s">
        <v>1050</v>
      </c>
      <c r="C2857" t="s">
        <v>547</v>
      </c>
      <c r="D2857" s="1">
        <v>9996.7580008799996</v>
      </c>
      <c r="E2857">
        <v>5.5</v>
      </c>
      <c r="F2857" s="22"/>
      <c r="G2857" s="22">
        <v>324.6407064</v>
      </c>
      <c r="H2857" s="22"/>
      <c r="I2857" s="22"/>
      <c r="J2857" s="22">
        <v>3</v>
      </c>
      <c r="K2857" t="s">
        <v>656</v>
      </c>
      <c r="N2857" t="s">
        <v>2818</v>
      </c>
    </row>
    <row r="2858" spans="1:14">
      <c r="A2858" t="s">
        <v>3358</v>
      </c>
      <c r="B2858" t="s">
        <v>1050</v>
      </c>
      <c r="C2858" t="s">
        <v>549</v>
      </c>
      <c r="D2858" s="1">
        <v>10430.562168909601</v>
      </c>
      <c r="E2858">
        <v>5.5</v>
      </c>
      <c r="F2858" s="22"/>
      <c r="G2858" s="22"/>
      <c r="H2858" s="22">
        <v>324.6407064</v>
      </c>
      <c r="I2858" s="22"/>
      <c r="J2858" s="22">
        <v>3</v>
      </c>
      <c r="K2858" t="s">
        <v>656</v>
      </c>
      <c r="N2858" t="s">
        <v>2818</v>
      </c>
    </row>
    <row r="2859" spans="1:14">
      <c r="A2859" t="s">
        <v>3358</v>
      </c>
      <c r="B2859" t="s">
        <v>1058</v>
      </c>
      <c r="C2859" t="s">
        <v>3332</v>
      </c>
      <c r="D2859" s="1">
        <v>5173.4478144806399</v>
      </c>
      <c r="E2859">
        <v>6.5</v>
      </c>
      <c r="F2859" s="22"/>
      <c r="G2859" s="22"/>
      <c r="H2859" s="22"/>
      <c r="I2859" s="22">
        <v>166.90555703999999</v>
      </c>
      <c r="J2859" s="22">
        <v>3</v>
      </c>
      <c r="K2859" t="s">
        <v>656</v>
      </c>
      <c r="N2859" t="s">
        <v>2818</v>
      </c>
    </row>
    <row r="2860" spans="1:14">
      <c r="A2860" t="s">
        <v>3358</v>
      </c>
      <c r="B2860" t="s">
        <v>1058</v>
      </c>
      <c r="C2860" t="s">
        <v>542</v>
      </c>
      <c r="D2860" s="1">
        <v>694.90043054399996</v>
      </c>
      <c r="E2860">
        <v>6.5</v>
      </c>
      <c r="F2860" s="22">
        <v>83.36892168</v>
      </c>
      <c r="G2860" s="22"/>
      <c r="H2860" s="22"/>
      <c r="I2860" s="22"/>
      <c r="J2860" s="22">
        <v>3</v>
      </c>
      <c r="K2860" t="s">
        <v>656</v>
      </c>
      <c r="L2860" t="s">
        <v>40</v>
      </c>
      <c r="M2860">
        <v>0.100764501456577</v>
      </c>
      <c r="N2860" t="s">
        <v>2818</v>
      </c>
    </row>
    <row r="2861" spans="1:14">
      <c r="A2861" t="s">
        <v>3358</v>
      </c>
      <c r="B2861" t="s">
        <v>1058</v>
      </c>
      <c r="C2861" t="s">
        <v>547</v>
      </c>
      <c r="D2861" s="1">
        <v>4868.2275063839998</v>
      </c>
      <c r="E2861">
        <v>6.5</v>
      </c>
      <c r="F2861" s="22"/>
      <c r="G2861" s="22">
        <v>166.90555703999999</v>
      </c>
      <c r="H2861" s="22"/>
      <c r="I2861" s="22"/>
      <c r="J2861" s="22">
        <v>3</v>
      </c>
      <c r="K2861" t="s">
        <v>656</v>
      </c>
      <c r="N2861" t="s">
        <v>2818</v>
      </c>
    </row>
    <row r="2862" spans="1:14">
      <c r="A2862" t="s">
        <v>3358</v>
      </c>
      <c r="B2862" t="s">
        <v>1058</v>
      </c>
      <c r="C2862" t="s">
        <v>549</v>
      </c>
      <c r="D2862" s="1">
        <v>5173.2788829453602</v>
      </c>
      <c r="E2862">
        <v>6.5</v>
      </c>
      <c r="F2862" s="22"/>
      <c r="G2862" s="22"/>
      <c r="H2862" s="22">
        <v>166.90555703999999</v>
      </c>
      <c r="I2862" s="22"/>
      <c r="J2862" s="22">
        <v>3</v>
      </c>
      <c r="K2862" t="s">
        <v>656</v>
      </c>
      <c r="N2862" t="s">
        <v>2818</v>
      </c>
    </row>
    <row r="2863" spans="1:14">
      <c r="A2863" t="s">
        <v>3358</v>
      </c>
      <c r="B2863" t="s">
        <v>1064</v>
      </c>
      <c r="C2863" t="s">
        <v>3332</v>
      </c>
      <c r="D2863" s="1">
        <v>3697.8853285432101</v>
      </c>
      <c r="E2863">
        <v>7.5</v>
      </c>
      <c r="F2863" s="22"/>
      <c r="G2863" s="22"/>
      <c r="H2863" s="22"/>
      <c r="I2863" s="22">
        <v>185.96847192000001</v>
      </c>
      <c r="J2863" s="22">
        <v>3</v>
      </c>
      <c r="K2863" t="s">
        <v>656</v>
      </c>
      <c r="N2863" t="s">
        <v>2818</v>
      </c>
    </row>
    <row r="2864" spans="1:14">
      <c r="A2864" t="s">
        <v>3358</v>
      </c>
      <c r="B2864" t="s">
        <v>1064</v>
      </c>
      <c r="C2864" t="s">
        <v>542</v>
      </c>
      <c r="D2864" s="1">
        <v>1246.8440827920001</v>
      </c>
      <c r="E2864">
        <v>7.5</v>
      </c>
      <c r="F2864" s="22">
        <v>185.96847192000001</v>
      </c>
      <c r="G2864" s="22"/>
      <c r="H2864" s="22"/>
      <c r="I2864" s="22"/>
      <c r="J2864" s="22">
        <v>3</v>
      </c>
      <c r="K2864" t="s">
        <v>656</v>
      </c>
      <c r="L2864" t="s">
        <v>40</v>
      </c>
      <c r="M2864">
        <v>0.100764501456577</v>
      </c>
      <c r="N2864" t="s">
        <v>2818</v>
      </c>
    </row>
    <row r="2865" spans="1:14">
      <c r="A2865" t="s">
        <v>3358</v>
      </c>
      <c r="B2865" t="s">
        <v>1064</v>
      </c>
      <c r="C2865" t="s">
        <v>547</v>
      </c>
      <c r="D2865" s="1">
        <v>3613.7574249119998</v>
      </c>
      <c r="E2865">
        <v>7.5</v>
      </c>
      <c r="F2865" s="22"/>
      <c r="G2865" s="22">
        <v>185.96847192000001</v>
      </c>
      <c r="H2865" s="22"/>
      <c r="I2865" s="22"/>
      <c r="J2865" s="22">
        <v>3</v>
      </c>
      <c r="K2865" t="s">
        <v>656</v>
      </c>
      <c r="N2865" t="s">
        <v>2818</v>
      </c>
    </row>
    <row r="2866" spans="1:14">
      <c r="A2866" t="s">
        <v>3358</v>
      </c>
      <c r="B2866" t="s">
        <v>1064</v>
      </c>
      <c r="C2866" t="s">
        <v>549</v>
      </c>
      <c r="D2866" s="1">
        <v>3697.8853285432101</v>
      </c>
      <c r="E2866">
        <v>7.5</v>
      </c>
      <c r="F2866" s="22"/>
      <c r="G2866" s="22"/>
      <c r="H2866" s="22">
        <v>185.96847192000001</v>
      </c>
      <c r="I2866" s="22"/>
      <c r="J2866" s="22">
        <v>3</v>
      </c>
      <c r="K2866" t="s">
        <v>656</v>
      </c>
      <c r="N2866" t="s">
        <v>2818</v>
      </c>
    </row>
    <row r="2867" spans="1:14">
      <c r="A2867" t="s">
        <v>3358</v>
      </c>
      <c r="B2867" t="s">
        <v>1070</v>
      </c>
      <c r="C2867" t="s">
        <v>3332</v>
      </c>
      <c r="D2867" s="1">
        <v>1476.5880238576799</v>
      </c>
      <c r="E2867">
        <v>8.5</v>
      </c>
      <c r="F2867" s="22"/>
      <c r="G2867" s="22"/>
      <c r="H2867" s="22"/>
      <c r="I2867" s="22">
        <v>96.659976479999997</v>
      </c>
      <c r="J2867" s="22">
        <v>3</v>
      </c>
      <c r="K2867" t="s">
        <v>656</v>
      </c>
      <c r="N2867" t="s">
        <v>2818</v>
      </c>
    </row>
    <row r="2868" spans="1:14">
      <c r="A2868" t="s">
        <v>3358</v>
      </c>
      <c r="B2868" t="s">
        <v>1070</v>
      </c>
      <c r="C2868" t="s">
        <v>542</v>
      </c>
      <c r="D2868" s="1">
        <v>378.694774596</v>
      </c>
      <c r="E2868">
        <v>8.5</v>
      </c>
      <c r="F2868" s="22">
        <v>96.659976479999997</v>
      </c>
      <c r="G2868" s="22"/>
      <c r="H2868" s="22"/>
      <c r="I2868" s="22"/>
      <c r="J2868" s="22">
        <v>3</v>
      </c>
      <c r="K2868" t="s">
        <v>656</v>
      </c>
      <c r="L2868" t="s">
        <v>40</v>
      </c>
      <c r="M2868">
        <v>0.100764501456577</v>
      </c>
      <c r="N2868" t="s">
        <v>2818</v>
      </c>
    </row>
    <row r="2869" spans="1:14">
      <c r="A2869" t="s">
        <v>3358</v>
      </c>
      <c r="B2869" t="s">
        <v>1070</v>
      </c>
      <c r="C2869" t="s">
        <v>547</v>
      </c>
      <c r="D2869" s="1">
        <v>1381.86116322</v>
      </c>
      <c r="E2869">
        <v>8.5</v>
      </c>
      <c r="F2869" s="22"/>
      <c r="G2869" s="22">
        <v>96.659976479999997</v>
      </c>
      <c r="H2869" s="22"/>
      <c r="I2869" s="22"/>
      <c r="J2869" s="22">
        <v>3</v>
      </c>
      <c r="K2869" t="s">
        <v>656</v>
      </c>
      <c r="N2869" t="s">
        <v>2818</v>
      </c>
    </row>
    <row r="2870" spans="1:14">
      <c r="A2870" t="s">
        <v>3358</v>
      </c>
      <c r="B2870" t="s">
        <v>1070</v>
      </c>
      <c r="C2870" t="s">
        <v>549</v>
      </c>
      <c r="D2870" s="1">
        <v>1476.2944903274399</v>
      </c>
      <c r="E2870">
        <v>8.5</v>
      </c>
      <c r="F2870" s="22"/>
      <c r="G2870" s="22"/>
      <c r="H2870" s="22">
        <v>96.659976479999997</v>
      </c>
      <c r="I2870" s="22"/>
      <c r="J2870" s="22">
        <v>3</v>
      </c>
      <c r="K2870" t="s">
        <v>656</v>
      </c>
      <c r="N2870" t="s">
        <v>2818</v>
      </c>
    </row>
    <row r="2871" spans="1:14">
      <c r="A2871" t="s">
        <v>3358</v>
      </c>
      <c r="B2871" t="s">
        <v>1074</v>
      </c>
      <c r="C2871" t="s">
        <v>3332</v>
      </c>
      <c r="D2871" s="1">
        <v>2027.9660698775999</v>
      </c>
      <c r="E2871">
        <v>9.5</v>
      </c>
      <c r="F2871" s="22"/>
      <c r="G2871" s="22"/>
      <c r="H2871" s="22"/>
      <c r="I2871" s="22">
        <v>56.681308080000001</v>
      </c>
      <c r="J2871" s="22">
        <v>3</v>
      </c>
      <c r="K2871" t="s">
        <v>656</v>
      </c>
      <c r="N2871" t="s">
        <v>2818</v>
      </c>
    </row>
    <row r="2872" spans="1:14">
      <c r="A2872" t="s">
        <v>3358</v>
      </c>
      <c r="B2872" t="s">
        <v>1074</v>
      </c>
      <c r="C2872" t="s">
        <v>542</v>
      </c>
      <c r="D2872" s="1">
        <v>340.40299646400001</v>
      </c>
      <c r="E2872">
        <v>9.5</v>
      </c>
      <c r="F2872" s="22">
        <v>56.681308080000001</v>
      </c>
      <c r="G2872" s="22"/>
      <c r="H2872" s="22"/>
      <c r="I2872" s="22"/>
      <c r="J2872" s="22">
        <v>3</v>
      </c>
      <c r="K2872" t="s">
        <v>656</v>
      </c>
      <c r="L2872" t="s">
        <v>40</v>
      </c>
      <c r="M2872">
        <v>0.100764501456577</v>
      </c>
      <c r="N2872" t="s">
        <v>2818</v>
      </c>
    </row>
    <row r="2873" spans="1:14">
      <c r="A2873" t="s">
        <v>3358</v>
      </c>
      <c r="B2873" t="s">
        <v>1074</v>
      </c>
      <c r="C2873" t="s">
        <v>547</v>
      </c>
      <c r="D2873" s="1">
        <v>1898.449492488</v>
      </c>
      <c r="E2873">
        <v>9.5</v>
      </c>
      <c r="F2873" s="22"/>
      <c r="G2873" s="22">
        <v>56.681308080000001</v>
      </c>
      <c r="H2873" s="22"/>
      <c r="I2873" s="22"/>
      <c r="J2873" s="22">
        <v>3</v>
      </c>
      <c r="K2873" t="s">
        <v>656</v>
      </c>
      <c r="N2873" t="s">
        <v>2818</v>
      </c>
    </row>
    <row r="2874" spans="1:14">
      <c r="A2874" t="s">
        <v>3358</v>
      </c>
      <c r="B2874" t="s">
        <v>1074</v>
      </c>
      <c r="C2874" t="s">
        <v>549</v>
      </c>
      <c r="D2874" s="1">
        <v>2027.1813171839999</v>
      </c>
      <c r="E2874">
        <v>9.5</v>
      </c>
      <c r="F2874" s="22"/>
      <c r="G2874" s="22"/>
      <c r="H2874" s="22">
        <v>56.681308080000001</v>
      </c>
      <c r="I2874" s="22"/>
      <c r="J2874" s="22">
        <v>3</v>
      </c>
      <c r="K2874" t="s">
        <v>656</v>
      </c>
      <c r="N2874" t="s">
        <v>2818</v>
      </c>
    </row>
    <row r="2875" spans="1:14">
      <c r="A2875" t="s">
        <v>3358</v>
      </c>
      <c r="B2875" t="s">
        <v>1079</v>
      </c>
      <c r="C2875" t="s">
        <v>3332</v>
      </c>
      <c r="D2875" s="1">
        <v>767.68236584832005</v>
      </c>
      <c r="E2875">
        <v>10.5</v>
      </c>
      <c r="F2875" s="22"/>
      <c r="G2875" s="22"/>
      <c r="H2875" s="22"/>
      <c r="I2875" s="22">
        <v>52.314271439999999</v>
      </c>
      <c r="J2875" s="22">
        <v>3</v>
      </c>
      <c r="K2875" t="s">
        <v>656</v>
      </c>
      <c r="N2875" t="s">
        <v>2818</v>
      </c>
    </row>
    <row r="2876" spans="1:14">
      <c r="A2876" t="s">
        <v>3358</v>
      </c>
      <c r="B2876" t="s">
        <v>1079</v>
      </c>
      <c r="C2876" t="s">
        <v>542</v>
      </c>
      <c r="D2876" s="1">
        <v>113.50341723912</v>
      </c>
      <c r="E2876">
        <v>10.5</v>
      </c>
      <c r="F2876" s="22">
        <v>31.234368768</v>
      </c>
      <c r="G2876" s="22"/>
      <c r="H2876" s="22"/>
      <c r="I2876" s="22"/>
      <c r="J2876" s="22">
        <v>3</v>
      </c>
      <c r="K2876" t="s">
        <v>656</v>
      </c>
      <c r="L2876" t="s">
        <v>40</v>
      </c>
      <c r="M2876">
        <v>0.100764501456577</v>
      </c>
      <c r="N2876" t="s">
        <v>2818</v>
      </c>
    </row>
    <row r="2877" spans="1:14">
      <c r="A2877" t="s">
        <v>3358</v>
      </c>
      <c r="B2877" t="s">
        <v>1079</v>
      </c>
      <c r="C2877" t="s">
        <v>547</v>
      </c>
      <c r="D2877" s="1">
        <v>750.82216065431999</v>
      </c>
      <c r="E2877">
        <v>10.5</v>
      </c>
      <c r="F2877" s="22"/>
      <c r="G2877" s="22">
        <v>52.314271439999999</v>
      </c>
      <c r="H2877" s="22"/>
      <c r="I2877" s="22"/>
      <c r="J2877" s="22">
        <v>3</v>
      </c>
      <c r="K2877" t="s">
        <v>656</v>
      </c>
      <c r="N2877" t="s">
        <v>2818</v>
      </c>
    </row>
    <row r="2878" spans="1:14">
      <c r="A2878" t="s">
        <v>3358</v>
      </c>
      <c r="B2878" t="s">
        <v>1079</v>
      </c>
      <c r="C2878" t="s">
        <v>549</v>
      </c>
      <c r="D2878" s="1">
        <v>767.68236584832005</v>
      </c>
      <c r="E2878">
        <v>10.5</v>
      </c>
      <c r="F2878" s="22"/>
      <c r="G2878" s="22"/>
      <c r="H2878" s="22">
        <v>52.314271439999999</v>
      </c>
      <c r="I2878" s="22"/>
      <c r="J2878" s="22">
        <v>3</v>
      </c>
      <c r="K2878" t="s">
        <v>656</v>
      </c>
      <c r="N2878" t="s">
        <v>2818</v>
      </c>
    </row>
    <row r="2879" spans="1:14">
      <c r="A2879" t="s">
        <v>3358</v>
      </c>
      <c r="B2879" t="s">
        <v>1082</v>
      </c>
      <c r="C2879" t="s">
        <v>3332</v>
      </c>
      <c r="D2879" s="1">
        <v>1271.4397487992801</v>
      </c>
      <c r="E2879">
        <v>11.5</v>
      </c>
      <c r="F2879" s="22"/>
      <c r="G2879" s="22"/>
      <c r="H2879" s="22"/>
      <c r="I2879" s="22">
        <v>45.542610240000002</v>
      </c>
      <c r="J2879" s="22">
        <v>3</v>
      </c>
      <c r="K2879" t="s">
        <v>656</v>
      </c>
      <c r="N2879" t="s">
        <v>2818</v>
      </c>
    </row>
    <row r="2880" spans="1:14">
      <c r="A2880" t="s">
        <v>3358</v>
      </c>
      <c r="B2880" t="s">
        <v>1082</v>
      </c>
      <c r="C2880" t="s">
        <v>542</v>
      </c>
      <c r="D2880" s="1">
        <v>93.600043591200006</v>
      </c>
      <c r="E2880">
        <v>11.5</v>
      </c>
      <c r="F2880" s="22">
        <v>11.226160655999999</v>
      </c>
      <c r="G2880" s="22"/>
      <c r="H2880" s="22"/>
      <c r="I2880" s="22"/>
      <c r="J2880" s="22">
        <v>3</v>
      </c>
      <c r="K2880" t="s">
        <v>656</v>
      </c>
      <c r="L2880" t="s">
        <v>40</v>
      </c>
      <c r="M2880">
        <v>0.100764501456577</v>
      </c>
      <c r="N2880" t="s">
        <v>2818</v>
      </c>
    </row>
    <row r="2881" spans="1:14">
      <c r="A2881" t="s">
        <v>3358</v>
      </c>
      <c r="B2881" t="s">
        <v>1082</v>
      </c>
      <c r="C2881" t="s">
        <v>547</v>
      </c>
      <c r="D2881" s="1">
        <v>1164.5971430232</v>
      </c>
      <c r="E2881">
        <v>11.5</v>
      </c>
      <c r="F2881" s="22"/>
      <c r="G2881" s="22">
        <v>45.542610240000002</v>
      </c>
      <c r="H2881" s="22"/>
      <c r="I2881" s="22"/>
      <c r="J2881" s="22">
        <v>3</v>
      </c>
      <c r="K2881" t="s">
        <v>656</v>
      </c>
      <c r="N2881" t="s">
        <v>2818</v>
      </c>
    </row>
    <row r="2882" spans="1:14">
      <c r="A2882" t="s">
        <v>3358</v>
      </c>
      <c r="B2882" t="s">
        <v>1082</v>
      </c>
      <c r="C2882" t="s">
        <v>549</v>
      </c>
      <c r="D2882" s="1">
        <v>1271.4397487992801</v>
      </c>
      <c r="E2882">
        <v>11.5</v>
      </c>
      <c r="F2882" s="22"/>
      <c r="G2882" s="22"/>
      <c r="H2882" s="22">
        <v>45.542610240000002</v>
      </c>
      <c r="I2882" s="22"/>
      <c r="J2882" s="22">
        <v>3</v>
      </c>
      <c r="K2882" t="s">
        <v>656</v>
      </c>
      <c r="N2882" t="s">
        <v>2818</v>
      </c>
    </row>
    <row r="2883" spans="1:14">
      <c r="A2883" t="s">
        <v>3358</v>
      </c>
      <c r="B2883" t="s">
        <v>1088</v>
      </c>
      <c r="C2883" t="s">
        <v>3332</v>
      </c>
      <c r="D2883" s="1">
        <v>3706.5622339872002</v>
      </c>
      <c r="E2883">
        <v>16</v>
      </c>
      <c r="F2883" s="22"/>
      <c r="G2883" s="22"/>
      <c r="H2883" s="22"/>
      <c r="I2883" s="22">
        <v>129.56147424</v>
      </c>
      <c r="J2883" s="22">
        <v>3</v>
      </c>
      <c r="K2883" t="s">
        <v>656</v>
      </c>
      <c r="N2883" t="s">
        <v>2818</v>
      </c>
    </row>
    <row r="2884" spans="1:14">
      <c r="A2884" t="s">
        <v>3358</v>
      </c>
      <c r="B2884" t="s">
        <v>1088</v>
      </c>
      <c r="C2884" t="s">
        <v>542</v>
      </c>
      <c r="D2884" s="1">
        <v>138.09193798800001</v>
      </c>
      <c r="E2884">
        <v>16</v>
      </c>
      <c r="F2884" s="22">
        <v>29.669646480000001</v>
      </c>
      <c r="G2884" s="22"/>
      <c r="H2884" s="22"/>
      <c r="I2884" s="22"/>
      <c r="J2884" s="22">
        <v>3</v>
      </c>
      <c r="K2884" t="s">
        <v>656</v>
      </c>
      <c r="L2884" t="s">
        <v>40</v>
      </c>
      <c r="M2884">
        <v>0.100764501456577</v>
      </c>
      <c r="N2884" t="s">
        <v>2818</v>
      </c>
    </row>
    <row r="2885" spans="1:14">
      <c r="A2885" t="s">
        <v>3358</v>
      </c>
      <c r="B2885" t="s">
        <v>1088</v>
      </c>
      <c r="C2885" t="s">
        <v>547</v>
      </c>
      <c r="D2885" s="1">
        <v>3537.271284636</v>
      </c>
      <c r="E2885">
        <v>16</v>
      </c>
      <c r="F2885" s="22"/>
      <c r="G2885" s="22">
        <v>129.56147424</v>
      </c>
      <c r="H2885" s="22"/>
      <c r="I2885" s="22"/>
      <c r="J2885" s="22">
        <v>3</v>
      </c>
      <c r="K2885" t="s">
        <v>656</v>
      </c>
      <c r="N2885" t="s">
        <v>2818</v>
      </c>
    </row>
    <row r="2886" spans="1:14">
      <c r="A2886" t="s">
        <v>3358</v>
      </c>
      <c r="B2886" t="s">
        <v>1088</v>
      </c>
      <c r="C2886" t="s">
        <v>549</v>
      </c>
      <c r="D2886" s="1">
        <v>3706.0362682872001</v>
      </c>
      <c r="E2886">
        <v>16</v>
      </c>
      <c r="F2886" s="22"/>
      <c r="G2886" s="22"/>
      <c r="H2886" s="22">
        <v>129.56147424</v>
      </c>
      <c r="I2886" s="22"/>
      <c r="J2886" s="22">
        <v>3</v>
      </c>
      <c r="K2886" t="s">
        <v>656</v>
      </c>
      <c r="N2886" t="s">
        <v>2818</v>
      </c>
    </row>
    <row r="2887" spans="1:14">
      <c r="A2887" t="s">
        <v>3359</v>
      </c>
      <c r="B2887" t="s">
        <v>1382</v>
      </c>
      <c r="C2887" t="s">
        <v>3332</v>
      </c>
      <c r="D2887" s="1">
        <v>63648.883704432003</v>
      </c>
      <c r="E2887">
        <v>0.5</v>
      </c>
      <c r="F2887" s="22"/>
      <c r="G2887" s="22"/>
      <c r="H2887" s="22"/>
      <c r="I2887" s="22">
        <v>5821.3452239999997</v>
      </c>
      <c r="J2887" s="22">
        <v>3</v>
      </c>
      <c r="K2887" t="s">
        <v>755</v>
      </c>
      <c r="N2887" t="s">
        <v>2814</v>
      </c>
    </row>
    <row r="2888" spans="1:14">
      <c r="A2888" t="s">
        <v>3359</v>
      </c>
      <c r="B2888" t="s">
        <v>1382</v>
      </c>
      <c r="C2888" t="s">
        <v>542</v>
      </c>
      <c r="D2888" s="1">
        <v>53349.374951999998</v>
      </c>
      <c r="E2888">
        <v>0.5</v>
      </c>
      <c r="F2888" s="22">
        <v>5821.3452239999997</v>
      </c>
      <c r="G2888" s="22"/>
      <c r="H2888" s="22"/>
      <c r="I2888" s="22"/>
      <c r="J2888" s="22">
        <v>3</v>
      </c>
      <c r="K2888" t="s">
        <v>755</v>
      </c>
      <c r="L2888" t="s">
        <v>40</v>
      </c>
      <c r="M2888">
        <v>0.18351802898718</v>
      </c>
      <c r="N2888" t="s">
        <v>2814</v>
      </c>
    </row>
    <row r="2889" spans="1:14">
      <c r="A2889" t="s">
        <v>3359</v>
      </c>
      <c r="B2889" t="s">
        <v>1382</v>
      </c>
      <c r="C2889" t="s">
        <v>547</v>
      </c>
      <c r="D2889" s="1">
        <v>62766.687335568</v>
      </c>
      <c r="E2889">
        <v>0.5</v>
      </c>
      <c r="F2889" s="22"/>
      <c r="G2889" s="22">
        <v>5821.3452239999997</v>
      </c>
      <c r="H2889" s="22"/>
      <c r="I2889" s="22"/>
      <c r="J2889" s="22">
        <v>3</v>
      </c>
      <c r="K2889" t="s">
        <v>755</v>
      </c>
      <c r="N2889" t="s">
        <v>2814</v>
      </c>
    </row>
    <row r="2890" spans="1:14">
      <c r="A2890" t="s">
        <v>3359</v>
      </c>
      <c r="B2890" t="s">
        <v>1382</v>
      </c>
      <c r="C2890" t="s">
        <v>549</v>
      </c>
      <c r="D2890" s="1">
        <v>63622.987461263998</v>
      </c>
      <c r="E2890">
        <v>0.5</v>
      </c>
      <c r="F2890" s="22"/>
      <c r="G2890" s="22"/>
      <c r="H2890" s="22">
        <v>5821.3452239999997</v>
      </c>
      <c r="I2890" s="22"/>
      <c r="J2890" s="22">
        <v>3</v>
      </c>
      <c r="K2890" t="s">
        <v>755</v>
      </c>
      <c r="N2890" t="s">
        <v>2814</v>
      </c>
    </row>
    <row r="2891" spans="1:14">
      <c r="A2891" t="s">
        <v>3359</v>
      </c>
      <c r="B2891" t="s">
        <v>1384</v>
      </c>
      <c r="C2891" t="s">
        <v>3332</v>
      </c>
      <c r="D2891" s="1">
        <v>676855.24594536005</v>
      </c>
      <c r="E2891">
        <v>1.5</v>
      </c>
      <c r="F2891" s="22"/>
      <c r="G2891" s="22"/>
      <c r="H2891" s="22"/>
      <c r="I2891" s="22">
        <v>25924.427808</v>
      </c>
      <c r="J2891" s="22">
        <v>3</v>
      </c>
      <c r="K2891" t="s">
        <v>755</v>
      </c>
      <c r="N2891" t="s">
        <v>2814</v>
      </c>
    </row>
    <row r="2892" spans="1:14">
      <c r="A2892" t="s">
        <v>3359</v>
      </c>
      <c r="B2892" t="s">
        <v>1384</v>
      </c>
      <c r="C2892" t="s">
        <v>542</v>
      </c>
      <c r="D2892" s="1">
        <v>398028.97982399998</v>
      </c>
      <c r="E2892">
        <v>1.5</v>
      </c>
      <c r="F2892" s="22">
        <v>25924.427808</v>
      </c>
      <c r="G2892" s="22"/>
      <c r="H2892" s="22"/>
      <c r="I2892" s="22"/>
      <c r="J2892" s="22">
        <v>3</v>
      </c>
      <c r="K2892" t="s">
        <v>755</v>
      </c>
      <c r="L2892" t="s">
        <v>40</v>
      </c>
      <c r="M2892">
        <v>0.18351802898718</v>
      </c>
      <c r="N2892" t="s">
        <v>2814</v>
      </c>
    </row>
    <row r="2893" spans="1:14">
      <c r="A2893" t="s">
        <v>3359</v>
      </c>
      <c r="B2893" t="s">
        <v>1384</v>
      </c>
      <c r="C2893" t="s">
        <v>547</v>
      </c>
      <c r="D2893" s="1">
        <v>661357.83056879998</v>
      </c>
      <c r="E2893">
        <v>1.5</v>
      </c>
      <c r="F2893" s="22"/>
      <c r="G2893" s="22">
        <v>25924.427808</v>
      </c>
      <c r="H2893" s="22"/>
      <c r="I2893" s="22"/>
      <c r="J2893" s="22">
        <v>3</v>
      </c>
      <c r="K2893" t="s">
        <v>755</v>
      </c>
      <c r="N2893" t="s">
        <v>2814</v>
      </c>
    </row>
    <row r="2894" spans="1:14">
      <c r="A2894" t="s">
        <v>3359</v>
      </c>
      <c r="B2894" t="s">
        <v>1384</v>
      </c>
      <c r="C2894" t="s">
        <v>549</v>
      </c>
      <c r="D2894" s="1">
        <v>676573.57893983996</v>
      </c>
      <c r="E2894">
        <v>1.5</v>
      </c>
      <c r="F2894" s="22"/>
      <c r="G2894" s="22"/>
      <c r="H2894" s="22">
        <v>25924.427808</v>
      </c>
      <c r="I2894" s="22"/>
      <c r="J2894" s="22">
        <v>3</v>
      </c>
      <c r="K2894" t="s">
        <v>755</v>
      </c>
      <c r="N2894" t="s">
        <v>2814</v>
      </c>
    </row>
    <row r="2895" spans="1:14">
      <c r="A2895" t="s">
        <v>3359</v>
      </c>
      <c r="B2895" t="s">
        <v>1387</v>
      </c>
      <c r="C2895" t="s">
        <v>3332</v>
      </c>
      <c r="D2895" s="1">
        <v>564690.36496271996</v>
      </c>
      <c r="E2895">
        <v>2.5</v>
      </c>
      <c r="F2895" s="22"/>
      <c r="G2895" s="22"/>
      <c r="H2895" s="22"/>
      <c r="I2895" s="22">
        <v>20437.748808</v>
      </c>
      <c r="J2895" s="22">
        <v>3</v>
      </c>
      <c r="K2895" t="s">
        <v>755</v>
      </c>
      <c r="N2895" t="s">
        <v>2814</v>
      </c>
    </row>
    <row r="2896" spans="1:14">
      <c r="A2896" t="s">
        <v>3359</v>
      </c>
      <c r="B2896" t="s">
        <v>1387</v>
      </c>
      <c r="C2896" t="s">
        <v>542</v>
      </c>
      <c r="D2896" s="1">
        <v>224711.63196</v>
      </c>
      <c r="E2896">
        <v>2.5</v>
      </c>
      <c r="F2896" s="22">
        <v>20437.748808</v>
      </c>
      <c r="G2896" s="22"/>
      <c r="H2896" s="22"/>
      <c r="I2896" s="22"/>
      <c r="J2896" s="22">
        <v>3</v>
      </c>
      <c r="K2896" t="s">
        <v>755</v>
      </c>
      <c r="L2896" t="s">
        <v>40</v>
      </c>
      <c r="M2896">
        <v>0.18351802898718</v>
      </c>
      <c r="N2896" t="s">
        <v>2814</v>
      </c>
    </row>
    <row r="2897" spans="1:14">
      <c r="A2897" t="s">
        <v>3359</v>
      </c>
      <c r="B2897" t="s">
        <v>1387</v>
      </c>
      <c r="C2897" t="s">
        <v>547</v>
      </c>
      <c r="D2897" s="1">
        <v>547487.37015119998</v>
      </c>
      <c r="E2897">
        <v>2.5</v>
      </c>
      <c r="F2897" s="22"/>
      <c r="G2897" s="22">
        <v>20437.748808</v>
      </c>
      <c r="H2897" s="22"/>
      <c r="I2897" s="22"/>
      <c r="J2897" s="22">
        <v>3</v>
      </c>
      <c r="K2897" t="s">
        <v>755</v>
      </c>
      <c r="N2897" t="s">
        <v>2814</v>
      </c>
    </row>
    <row r="2898" spans="1:14">
      <c r="A2898" t="s">
        <v>3359</v>
      </c>
      <c r="B2898" t="s">
        <v>1387</v>
      </c>
      <c r="C2898" t="s">
        <v>549</v>
      </c>
      <c r="D2898" s="1">
        <v>564454.14949488</v>
      </c>
      <c r="E2898">
        <v>2.5</v>
      </c>
      <c r="F2898" s="22"/>
      <c r="G2898" s="22"/>
      <c r="H2898" s="22">
        <v>20437.748808</v>
      </c>
      <c r="I2898" s="22"/>
      <c r="J2898" s="22">
        <v>3</v>
      </c>
      <c r="K2898" t="s">
        <v>755</v>
      </c>
      <c r="N2898" t="s">
        <v>2814</v>
      </c>
    </row>
    <row r="2899" spans="1:14">
      <c r="A2899" t="s">
        <v>3359</v>
      </c>
      <c r="B2899" t="s">
        <v>1390</v>
      </c>
      <c r="C2899" t="s">
        <v>3332</v>
      </c>
      <c r="D2899" s="1">
        <v>433165.28403600003</v>
      </c>
      <c r="E2899">
        <v>3.5</v>
      </c>
      <c r="F2899" s="22"/>
      <c r="G2899" s="22"/>
      <c r="H2899" s="22"/>
      <c r="I2899" s="22">
        <v>11925.320592</v>
      </c>
      <c r="J2899" s="22">
        <v>3</v>
      </c>
      <c r="K2899" t="s">
        <v>755</v>
      </c>
      <c r="N2899" t="s">
        <v>2814</v>
      </c>
    </row>
    <row r="2900" spans="1:14">
      <c r="A2900" t="s">
        <v>3359</v>
      </c>
      <c r="B2900" t="s">
        <v>1390</v>
      </c>
      <c r="C2900" t="s">
        <v>542</v>
      </c>
      <c r="D2900" s="1">
        <v>95214.189604800005</v>
      </c>
      <c r="E2900">
        <v>3.5</v>
      </c>
      <c r="F2900" s="22">
        <v>10133.135448000001</v>
      </c>
      <c r="G2900" s="22"/>
      <c r="H2900" s="22"/>
      <c r="I2900" s="22"/>
      <c r="J2900" s="22">
        <v>3</v>
      </c>
      <c r="K2900" t="s">
        <v>755</v>
      </c>
      <c r="L2900" t="s">
        <v>40</v>
      </c>
      <c r="M2900">
        <v>0.18351802898718</v>
      </c>
      <c r="N2900" t="s">
        <v>2814</v>
      </c>
    </row>
    <row r="2901" spans="1:14">
      <c r="A2901" t="s">
        <v>3359</v>
      </c>
      <c r="B2901" t="s">
        <v>1390</v>
      </c>
      <c r="C2901" t="s">
        <v>547</v>
      </c>
      <c r="D2901" s="1">
        <v>402751.18023120001</v>
      </c>
      <c r="E2901">
        <v>3.5</v>
      </c>
      <c r="F2901" s="22"/>
      <c r="G2901" s="22">
        <v>11925.320592</v>
      </c>
      <c r="H2901" s="22"/>
      <c r="I2901" s="22"/>
      <c r="J2901" s="22">
        <v>3</v>
      </c>
      <c r="K2901" t="s">
        <v>755</v>
      </c>
      <c r="N2901" t="s">
        <v>2814</v>
      </c>
    </row>
    <row r="2902" spans="1:14">
      <c r="A2902" t="s">
        <v>3359</v>
      </c>
      <c r="B2902" t="s">
        <v>1390</v>
      </c>
      <c r="C2902" t="s">
        <v>549</v>
      </c>
      <c r="D2902" s="1">
        <v>432687.08301120001</v>
      </c>
      <c r="E2902">
        <v>3.5</v>
      </c>
      <c r="F2902" s="22"/>
      <c r="G2902" s="22"/>
      <c r="H2902" s="22">
        <v>11925.320592</v>
      </c>
      <c r="I2902" s="22"/>
      <c r="J2902" s="22">
        <v>3</v>
      </c>
      <c r="K2902" t="s">
        <v>755</v>
      </c>
      <c r="N2902" t="s">
        <v>2814</v>
      </c>
    </row>
    <row r="2903" spans="1:14">
      <c r="A2903" t="s">
        <v>3359</v>
      </c>
      <c r="B2903" t="s">
        <v>1393</v>
      </c>
      <c r="C2903" t="s">
        <v>3332</v>
      </c>
      <c r="D2903" s="1">
        <v>103634.12186112</v>
      </c>
      <c r="E2903">
        <v>4.5</v>
      </c>
      <c r="F2903" s="22"/>
      <c r="G2903" s="22"/>
      <c r="H2903" s="22"/>
      <c r="I2903" s="22">
        <v>3600.3258839999999</v>
      </c>
      <c r="J2903" s="22">
        <v>3</v>
      </c>
      <c r="K2903" t="s">
        <v>755</v>
      </c>
      <c r="N2903" t="s">
        <v>2814</v>
      </c>
    </row>
    <row r="2904" spans="1:14">
      <c r="A2904" t="s">
        <v>3359</v>
      </c>
      <c r="B2904" t="s">
        <v>1393</v>
      </c>
      <c r="C2904" t="s">
        <v>542</v>
      </c>
      <c r="D2904" s="1">
        <v>19647.65116872</v>
      </c>
      <c r="E2904">
        <v>4.5</v>
      </c>
      <c r="F2904" s="22">
        <v>3043.1046240000001</v>
      </c>
      <c r="G2904" s="22"/>
      <c r="H2904" s="22"/>
      <c r="I2904" s="22"/>
      <c r="J2904" s="22">
        <v>3</v>
      </c>
      <c r="K2904" t="s">
        <v>755</v>
      </c>
      <c r="L2904" t="s">
        <v>40</v>
      </c>
      <c r="M2904">
        <v>0.18351802898718</v>
      </c>
      <c r="N2904" t="s">
        <v>2814</v>
      </c>
    </row>
    <row r="2905" spans="1:14">
      <c r="A2905" t="s">
        <v>3359</v>
      </c>
      <c r="B2905" t="s">
        <v>1393</v>
      </c>
      <c r="C2905" t="s">
        <v>547</v>
      </c>
      <c r="D2905" s="1">
        <v>99476.021009520002</v>
      </c>
      <c r="E2905">
        <v>4.5</v>
      </c>
      <c r="F2905" s="22"/>
      <c r="G2905" s="22">
        <v>3600.3258839999999</v>
      </c>
      <c r="H2905" s="22"/>
      <c r="I2905" s="22"/>
      <c r="J2905" s="22">
        <v>3</v>
      </c>
      <c r="K2905" t="s">
        <v>755</v>
      </c>
      <c r="N2905" t="s">
        <v>2814</v>
      </c>
    </row>
    <row r="2906" spans="1:14">
      <c r="A2906" t="s">
        <v>3359</v>
      </c>
      <c r="B2906" t="s">
        <v>1393</v>
      </c>
      <c r="C2906" t="s">
        <v>549</v>
      </c>
      <c r="D2906" s="1">
        <v>103614.816931368</v>
      </c>
      <c r="E2906">
        <v>4.5</v>
      </c>
      <c r="F2906" s="22"/>
      <c r="G2906" s="22"/>
      <c r="H2906" s="22">
        <v>3600.3258839999999</v>
      </c>
      <c r="I2906" s="22"/>
      <c r="J2906" s="22">
        <v>3</v>
      </c>
      <c r="K2906" t="s">
        <v>755</v>
      </c>
      <c r="N2906" t="s">
        <v>2814</v>
      </c>
    </row>
    <row r="2907" spans="1:14">
      <c r="A2907" t="s">
        <v>3359</v>
      </c>
      <c r="B2907" t="s">
        <v>1396</v>
      </c>
      <c r="C2907" t="s">
        <v>3332</v>
      </c>
      <c r="D2907" s="1">
        <v>32914.299822599998</v>
      </c>
      <c r="E2907">
        <v>5.5</v>
      </c>
      <c r="F2907" s="22"/>
      <c r="G2907" s="22"/>
      <c r="H2907" s="22"/>
      <c r="I2907" s="22">
        <v>989.67273599999999</v>
      </c>
      <c r="J2907" s="22">
        <v>3</v>
      </c>
      <c r="K2907" t="s">
        <v>755</v>
      </c>
      <c r="N2907" t="s">
        <v>2814</v>
      </c>
    </row>
    <row r="2908" spans="1:14">
      <c r="A2908" t="s">
        <v>3359</v>
      </c>
      <c r="B2908" t="s">
        <v>1396</v>
      </c>
      <c r="C2908" t="s">
        <v>542</v>
      </c>
      <c r="D2908" s="1">
        <v>4472.1439826400001</v>
      </c>
      <c r="E2908">
        <v>5.5</v>
      </c>
      <c r="F2908" s="22">
        <v>590.51417760000004</v>
      </c>
      <c r="G2908" s="22"/>
      <c r="H2908" s="22"/>
      <c r="I2908" s="22"/>
      <c r="J2908" s="22">
        <v>3</v>
      </c>
      <c r="K2908" t="s">
        <v>755</v>
      </c>
      <c r="L2908" t="s">
        <v>40</v>
      </c>
      <c r="M2908">
        <v>0.18351802898718</v>
      </c>
      <c r="N2908" t="s">
        <v>2814</v>
      </c>
    </row>
    <row r="2909" spans="1:14">
      <c r="A2909" t="s">
        <v>3359</v>
      </c>
      <c r="B2909" t="s">
        <v>1396</v>
      </c>
      <c r="C2909" t="s">
        <v>547</v>
      </c>
      <c r="D2909" s="1">
        <v>30839.732148719999</v>
      </c>
      <c r="E2909">
        <v>5.5</v>
      </c>
      <c r="F2909" s="22"/>
      <c r="G2909" s="22">
        <v>989.67273599999999</v>
      </c>
      <c r="H2909" s="22"/>
      <c r="I2909" s="22"/>
      <c r="J2909" s="22">
        <v>3</v>
      </c>
      <c r="K2909" t="s">
        <v>755</v>
      </c>
      <c r="N2909" t="s">
        <v>2814</v>
      </c>
    </row>
    <row r="2910" spans="1:14">
      <c r="A2910" t="s">
        <v>3359</v>
      </c>
      <c r="B2910" t="s">
        <v>1396</v>
      </c>
      <c r="C2910" t="s">
        <v>549</v>
      </c>
      <c r="D2910" s="1">
        <v>32901.611421720001</v>
      </c>
      <c r="E2910">
        <v>5.5</v>
      </c>
      <c r="F2910" s="22"/>
      <c r="G2910" s="22"/>
      <c r="H2910" s="22">
        <v>989.67273599999999</v>
      </c>
      <c r="I2910" s="22"/>
      <c r="J2910" s="22">
        <v>3</v>
      </c>
      <c r="K2910" t="s">
        <v>755</v>
      </c>
      <c r="N2910" t="s">
        <v>2814</v>
      </c>
    </row>
    <row r="2911" spans="1:14">
      <c r="A2911" t="s">
        <v>3359</v>
      </c>
      <c r="B2911" t="s">
        <v>1399</v>
      </c>
      <c r="C2911" t="s">
        <v>3332</v>
      </c>
      <c r="D2911" s="1">
        <v>20161.542041424</v>
      </c>
      <c r="E2911">
        <v>6.5</v>
      </c>
      <c r="F2911" s="22"/>
      <c r="G2911" s="22"/>
      <c r="H2911" s="22"/>
      <c r="I2911" s="22">
        <v>562.73949600000003</v>
      </c>
      <c r="J2911" s="22">
        <v>3</v>
      </c>
      <c r="K2911" t="s">
        <v>755</v>
      </c>
      <c r="N2911" t="s">
        <v>2814</v>
      </c>
    </row>
    <row r="2912" spans="1:14">
      <c r="A2912" t="s">
        <v>3359</v>
      </c>
      <c r="B2912" t="s">
        <v>1399</v>
      </c>
      <c r="C2912" t="s">
        <v>542</v>
      </c>
      <c r="D2912" s="1">
        <v>1537.9122520799999</v>
      </c>
      <c r="E2912">
        <v>6.5</v>
      </c>
      <c r="F2912" s="22">
        <v>165.59659152</v>
      </c>
      <c r="G2912" s="22"/>
      <c r="H2912" s="22"/>
      <c r="I2912" s="22"/>
      <c r="J2912" s="22">
        <v>3</v>
      </c>
      <c r="K2912" t="s">
        <v>755</v>
      </c>
      <c r="L2912" t="s">
        <v>40</v>
      </c>
      <c r="M2912">
        <v>0.18351802898718</v>
      </c>
      <c r="N2912" t="s">
        <v>2814</v>
      </c>
    </row>
    <row r="2913" spans="1:14">
      <c r="A2913" t="s">
        <v>3359</v>
      </c>
      <c r="B2913" t="s">
        <v>1399</v>
      </c>
      <c r="C2913" t="s">
        <v>547</v>
      </c>
      <c r="D2913" s="1">
        <v>17803.241167920001</v>
      </c>
      <c r="E2913">
        <v>6.5</v>
      </c>
      <c r="F2913" s="22"/>
      <c r="G2913" s="22">
        <v>562.73949600000003</v>
      </c>
      <c r="H2913" s="22"/>
      <c r="I2913" s="22"/>
      <c r="J2913" s="22">
        <v>3</v>
      </c>
      <c r="K2913" t="s">
        <v>755</v>
      </c>
      <c r="N2913" t="s">
        <v>2814</v>
      </c>
    </row>
    <row r="2914" spans="1:14">
      <c r="A2914" t="s">
        <v>3359</v>
      </c>
      <c r="B2914" t="s">
        <v>1399</v>
      </c>
      <c r="C2914" t="s">
        <v>549</v>
      </c>
      <c r="D2914" s="1">
        <v>20142.857723879999</v>
      </c>
      <c r="E2914">
        <v>6.5</v>
      </c>
      <c r="F2914" s="22"/>
      <c r="G2914" s="22"/>
      <c r="H2914" s="22">
        <v>562.73949600000003</v>
      </c>
      <c r="I2914" s="22"/>
      <c r="J2914" s="22">
        <v>3</v>
      </c>
      <c r="K2914" t="s">
        <v>755</v>
      </c>
      <c r="N2914" t="s">
        <v>2814</v>
      </c>
    </row>
    <row r="2915" spans="1:14">
      <c r="A2915" t="s">
        <v>3359</v>
      </c>
      <c r="B2915" t="s">
        <v>1402</v>
      </c>
      <c r="C2915" t="s">
        <v>3332</v>
      </c>
      <c r="D2915" s="1">
        <v>7686.7580191200004</v>
      </c>
      <c r="E2915">
        <v>7.5</v>
      </c>
      <c r="F2915" s="22"/>
      <c r="G2915" s="22"/>
      <c r="H2915" s="22"/>
      <c r="I2915" s="22">
        <v>218.93873568000001</v>
      </c>
      <c r="J2915" s="22">
        <v>3</v>
      </c>
      <c r="K2915" t="s">
        <v>755</v>
      </c>
      <c r="N2915" t="s">
        <v>2814</v>
      </c>
    </row>
    <row r="2916" spans="1:14">
      <c r="A2916" t="s">
        <v>3359</v>
      </c>
      <c r="B2916" t="s">
        <v>1402</v>
      </c>
      <c r="C2916" t="s">
        <v>542</v>
      </c>
      <c r="D2916" s="1">
        <v>624.83907504000001</v>
      </c>
      <c r="E2916">
        <v>7.5</v>
      </c>
      <c r="F2916" s="22">
        <v>62.194231199999997</v>
      </c>
      <c r="G2916" s="22"/>
      <c r="H2916" s="22"/>
      <c r="I2916" s="22"/>
      <c r="J2916" s="22">
        <v>3</v>
      </c>
      <c r="K2916" t="s">
        <v>755</v>
      </c>
      <c r="L2916" t="s">
        <v>40</v>
      </c>
      <c r="M2916">
        <v>0.18351802898718</v>
      </c>
      <c r="N2916" t="s">
        <v>2814</v>
      </c>
    </row>
    <row r="2917" spans="1:14">
      <c r="A2917" t="s">
        <v>3359</v>
      </c>
      <c r="B2917" t="s">
        <v>1402</v>
      </c>
      <c r="C2917" t="s">
        <v>547</v>
      </c>
      <c r="D2917" s="1">
        <v>5710.64432304</v>
      </c>
      <c r="E2917">
        <v>7.5</v>
      </c>
      <c r="F2917" s="22"/>
      <c r="G2917" s="22">
        <v>218.93873568000001</v>
      </c>
      <c r="H2917" s="22"/>
      <c r="I2917" s="22"/>
      <c r="J2917" s="22">
        <v>3</v>
      </c>
      <c r="K2917" t="s">
        <v>755</v>
      </c>
      <c r="N2917" t="s">
        <v>2814</v>
      </c>
    </row>
    <row r="2918" spans="1:14">
      <c r="A2918" t="s">
        <v>3359</v>
      </c>
      <c r="B2918" t="s">
        <v>1402</v>
      </c>
      <c r="C2918" t="s">
        <v>549</v>
      </c>
      <c r="D2918" s="1">
        <v>7681.1479531920004</v>
      </c>
      <c r="E2918">
        <v>7.5</v>
      </c>
      <c r="F2918" s="22"/>
      <c r="G2918" s="22"/>
      <c r="H2918" s="22">
        <v>218.93873568000001</v>
      </c>
      <c r="I2918" s="22"/>
      <c r="J2918" s="22">
        <v>3</v>
      </c>
      <c r="K2918" t="s">
        <v>755</v>
      </c>
      <c r="N2918" t="s">
        <v>2814</v>
      </c>
    </row>
    <row r="2919" spans="1:14">
      <c r="A2919" t="s">
        <v>3359</v>
      </c>
      <c r="B2919" t="s">
        <v>1405</v>
      </c>
      <c r="C2919" t="s">
        <v>3332</v>
      </c>
      <c r="D2919" s="1">
        <v>10629.418083672001</v>
      </c>
      <c r="E2919">
        <v>8.5</v>
      </c>
      <c r="F2919" s="22"/>
      <c r="G2919" s="22"/>
      <c r="H2919" s="22"/>
      <c r="I2919" s="22">
        <v>337.75963896000002</v>
      </c>
      <c r="J2919" s="22">
        <v>3</v>
      </c>
      <c r="K2919" t="s">
        <v>755</v>
      </c>
      <c r="N2919" t="s">
        <v>2814</v>
      </c>
    </row>
    <row r="2920" spans="1:14">
      <c r="A2920" t="s">
        <v>3359</v>
      </c>
      <c r="B2920" t="s">
        <v>1405</v>
      </c>
      <c r="C2920" t="s">
        <v>542</v>
      </c>
      <c r="D2920" s="1">
        <v>255.47908523999999</v>
      </c>
      <c r="E2920">
        <v>8.5</v>
      </c>
      <c r="F2920" s="22">
        <v>81.018292560000006</v>
      </c>
      <c r="G2920" s="22"/>
      <c r="H2920" s="22"/>
      <c r="I2920" s="22"/>
      <c r="J2920" s="22">
        <v>3</v>
      </c>
      <c r="K2920" t="s">
        <v>755</v>
      </c>
      <c r="L2920" t="s">
        <v>40</v>
      </c>
      <c r="M2920">
        <v>0.18351802898718</v>
      </c>
      <c r="N2920" t="s">
        <v>2814</v>
      </c>
    </row>
    <row r="2921" spans="1:14">
      <c r="A2921" t="s">
        <v>3359</v>
      </c>
      <c r="B2921" t="s">
        <v>1405</v>
      </c>
      <c r="C2921" t="s">
        <v>547</v>
      </c>
      <c r="D2921" s="1">
        <v>8076.1577778000001</v>
      </c>
      <c r="E2921">
        <v>8.5</v>
      </c>
      <c r="F2921" s="22"/>
      <c r="G2921" s="22">
        <v>337.75963896000002</v>
      </c>
      <c r="H2921" s="22"/>
      <c r="I2921" s="22"/>
      <c r="J2921" s="22">
        <v>3</v>
      </c>
      <c r="K2921" t="s">
        <v>755</v>
      </c>
      <c r="N2921" t="s">
        <v>2814</v>
      </c>
    </row>
    <row r="2922" spans="1:14">
      <c r="A2922" t="s">
        <v>3359</v>
      </c>
      <c r="B2922" t="s">
        <v>1405</v>
      </c>
      <c r="C2922" t="s">
        <v>549</v>
      </c>
      <c r="D2922" s="1">
        <v>10620.428404344</v>
      </c>
      <c r="E2922">
        <v>8.5</v>
      </c>
      <c r="F2922" s="22"/>
      <c r="G2922" s="22"/>
      <c r="H2922" s="22">
        <v>337.75963896000002</v>
      </c>
      <c r="I2922" s="22"/>
      <c r="J2922" s="22">
        <v>3</v>
      </c>
      <c r="K2922" t="s">
        <v>755</v>
      </c>
      <c r="N2922" t="s">
        <v>2814</v>
      </c>
    </row>
    <row r="2923" spans="1:14">
      <c r="A2923" t="s">
        <v>3359</v>
      </c>
      <c r="B2923" t="s">
        <v>1408</v>
      </c>
      <c r="C2923" t="s">
        <v>3332</v>
      </c>
      <c r="D2923" s="1">
        <v>8905.0095344639994</v>
      </c>
      <c r="E2923">
        <v>9.5</v>
      </c>
      <c r="F2923" s="22"/>
      <c r="G2923" s="22"/>
      <c r="H2923" s="22"/>
      <c r="I2923" s="22">
        <v>374.32129656000001</v>
      </c>
      <c r="J2923" s="22">
        <v>3</v>
      </c>
      <c r="K2923" t="s">
        <v>755</v>
      </c>
      <c r="N2923" t="s">
        <v>2814</v>
      </c>
    </row>
    <row r="2924" spans="1:14">
      <c r="A2924" t="s">
        <v>3359</v>
      </c>
      <c r="B2924" t="s">
        <v>1408</v>
      </c>
      <c r="C2924" t="s">
        <v>542</v>
      </c>
      <c r="D2924" s="1">
        <v>759.87408549600002</v>
      </c>
      <c r="E2924">
        <v>9.5</v>
      </c>
      <c r="F2924" s="22">
        <v>94.069702559999996</v>
      </c>
      <c r="G2924" s="22"/>
      <c r="H2924" s="22"/>
      <c r="I2924" s="22"/>
      <c r="J2924" s="22">
        <v>3</v>
      </c>
      <c r="K2924" t="s">
        <v>755</v>
      </c>
      <c r="L2924" t="s">
        <v>40</v>
      </c>
      <c r="M2924">
        <v>0.18351802898718</v>
      </c>
      <c r="N2924" t="s">
        <v>2814</v>
      </c>
    </row>
    <row r="2925" spans="1:14">
      <c r="A2925" t="s">
        <v>3359</v>
      </c>
      <c r="B2925" t="s">
        <v>1408</v>
      </c>
      <c r="C2925" t="s">
        <v>547</v>
      </c>
      <c r="D2925" s="1">
        <v>7480.763783976</v>
      </c>
      <c r="E2925">
        <v>9.5</v>
      </c>
      <c r="F2925" s="22"/>
      <c r="G2925" s="22">
        <v>374.32129656000001</v>
      </c>
      <c r="H2925" s="22"/>
      <c r="I2925" s="22"/>
      <c r="J2925" s="22">
        <v>3</v>
      </c>
      <c r="K2925" t="s">
        <v>755</v>
      </c>
      <c r="N2925" t="s">
        <v>2814</v>
      </c>
    </row>
    <row r="2926" spans="1:14">
      <c r="A2926" t="s">
        <v>3359</v>
      </c>
      <c r="B2926" t="s">
        <v>1408</v>
      </c>
      <c r="C2926" t="s">
        <v>549</v>
      </c>
      <c r="D2926" s="1">
        <v>8896.4606131679993</v>
      </c>
      <c r="E2926">
        <v>9.5</v>
      </c>
      <c r="F2926" s="22"/>
      <c r="G2926" s="22"/>
      <c r="H2926" s="22">
        <v>374.32129656000001</v>
      </c>
      <c r="I2926" s="22"/>
      <c r="J2926" s="22">
        <v>3</v>
      </c>
      <c r="K2926" t="s">
        <v>755</v>
      </c>
      <c r="N2926" t="s">
        <v>2814</v>
      </c>
    </row>
    <row r="2927" spans="1:14">
      <c r="A2927" t="s">
        <v>3359</v>
      </c>
      <c r="B2927" t="s">
        <v>1411</v>
      </c>
      <c r="C2927" t="s">
        <v>3332</v>
      </c>
      <c r="D2927" s="1">
        <v>16558.34528808</v>
      </c>
      <c r="E2927">
        <v>10.5</v>
      </c>
      <c r="F2927" s="22"/>
      <c r="G2927" s="22"/>
      <c r="H2927" s="22"/>
      <c r="I2927" s="22">
        <v>476.91462960000001</v>
      </c>
      <c r="J2927" s="22">
        <v>3</v>
      </c>
      <c r="K2927" t="s">
        <v>755</v>
      </c>
      <c r="N2927" t="s">
        <v>2814</v>
      </c>
    </row>
    <row r="2928" spans="1:14">
      <c r="A2928" t="s">
        <v>3359</v>
      </c>
      <c r="B2928" t="s">
        <v>1411</v>
      </c>
      <c r="C2928" t="s">
        <v>542</v>
      </c>
      <c r="D2928" s="1">
        <v>416.27343988799998</v>
      </c>
      <c r="E2928">
        <v>10.5</v>
      </c>
      <c r="F2928" s="22">
        <v>45.780446400000002</v>
      </c>
      <c r="G2928" s="22"/>
      <c r="H2928" s="22"/>
      <c r="I2928" s="22"/>
      <c r="J2928" s="22">
        <v>3</v>
      </c>
      <c r="K2928" t="s">
        <v>755</v>
      </c>
      <c r="L2928" t="s">
        <v>40</v>
      </c>
      <c r="M2928">
        <v>0.18351802898718</v>
      </c>
      <c r="N2928" t="s">
        <v>2814</v>
      </c>
    </row>
    <row r="2929" spans="1:14">
      <c r="A2929" t="s">
        <v>3359</v>
      </c>
      <c r="B2929" t="s">
        <v>1411</v>
      </c>
      <c r="C2929" t="s">
        <v>547</v>
      </c>
      <c r="D2929" s="1">
        <v>8532.1675999199997</v>
      </c>
      <c r="E2929">
        <v>10.5</v>
      </c>
      <c r="F2929" s="22"/>
      <c r="G2929" s="22">
        <v>366.39734327999997</v>
      </c>
      <c r="H2929" s="22"/>
      <c r="I2929" s="22"/>
      <c r="J2929" s="22">
        <v>3</v>
      </c>
      <c r="K2929" t="s">
        <v>755</v>
      </c>
      <c r="N2929" t="s">
        <v>2814</v>
      </c>
    </row>
    <row r="2930" spans="1:14">
      <c r="A2930" t="s">
        <v>3359</v>
      </c>
      <c r="B2930" t="s">
        <v>1411</v>
      </c>
      <c r="C2930" t="s">
        <v>549</v>
      </c>
      <c r="D2930" s="1">
        <v>16456.872595919998</v>
      </c>
      <c r="E2930">
        <v>10.5</v>
      </c>
      <c r="F2930" s="22"/>
      <c r="G2930" s="22"/>
      <c r="H2930" s="22">
        <v>476.91462960000001</v>
      </c>
      <c r="I2930" s="22"/>
      <c r="J2930" s="22">
        <v>3</v>
      </c>
      <c r="K2930" t="s">
        <v>755</v>
      </c>
      <c r="N2930" t="s">
        <v>2814</v>
      </c>
    </row>
    <row r="2931" spans="1:14">
      <c r="A2931" t="s">
        <v>3359</v>
      </c>
      <c r="B2931" t="s">
        <v>1414</v>
      </c>
      <c r="C2931" t="s">
        <v>3332</v>
      </c>
      <c r="D2931" s="1">
        <v>57520.029076464001</v>
      </c>
      <c r="E2931">
        <v>11.5</v>
      </c>
      <c r="F2931" s="22"/>
      <c r="G2931" s="22"/>
      <c r="H2931" s="22"/>
      <c r="I2931" s="22">
        <v>2103.4121472000002</v>
      </c>
      <c r="J2931" s="22">
        <v>3</v>
      </c>
      <c r="K2931" t="s">
        <v>755</v>
      </c>
      <c r="N2931" t="s">
        <v>2814</v>
      </c>
    </row>
    <row r="2932" spans="1:14">
      <c r="A2932" t="s">
        <v>3359</v>
      </c>
      <c r="B2932" t="s">
        <v>1414</v>
      </c>
      <c r="C2932" t="s">
        <v>542</v>
      </c>
      <c r="D2932" s="1">
        <v>479.87174846400001</v>
      </c>
      <c r="E2932">
        <v>11.5</v>
      </c>
      <c r="F2932" s="22">
        <v>56.617365120000002</v>
      </c>
      <c r="G2932" s="22"/>
      <c r="H2932" s="22"/>
      <c r="I2932" s="22"/>
      <c r="J2932" s="22">
        <v>3</v>
      </c>
      <c r="K2932" t="s">
        <v>755</v>
      </c>
      <c r="L2932" t="s">
        <v>40</v>
      </c>
      <c r="M2932">
        <v>0.18351802898718</v>
      </c>
      <c r="N2932" t="s">
        <v>2814</v>
      </c>
    </row>
    <row r="2933" spans="1:14">
      <c r="A2933" t="s">
        <v>3359</v>
      </c>
      <c r="B2933" t="s">
        <v>1414</v>
      </c>
      <c r="C2933" t="s">
        <v>547</v>
      </c>
      <c r="D2933" s="1">
        <v>42181.586448864</v>
      </c>
      <c r="E2933">
        <v>11.5</v>
      </c>
      <c r="F2933" s="22"/>
      <c r="G2933" s="22">
        <v>2103.4121472000002</v>
      </c>
      <c r="H2933" s="22"/>
      <c r="I2933" s="22"/>
      <c r="J2933" s="22">
        <v>3</v>
      </c>
      <c r="K2933" t="s">
        <v>755</v>
      </c>
      <c r="N2933" t="s">
        <v>2814</v>
      </c>
    </row>
    <row r="2934" spans="1:14">
      <c r="A2934" t="s">
        <v>3359</v>
      </c>
      <c r="B2934" t="s">
        <v>1414</v>
      </c>
      <c r="C2934" t="s">
        <v>549</v>
      </c>
      <c r="D2934" s="1">
        <v>57239.315487984</v>
      </c>
      <c r="E2934">
        <v>11.5</v>
      </c>
      <c r="F2934" s="22"/>
      <c r="G2934" s="22"/>
      <c r="H2934" s="22">
        <v>2103.4121472000002</v>
      </c>
      <c r="I2934" s="22"/>
      <c r="J2934" s="22">
        <v>3</v>
      </c>
      <c r="K2934" t="s">
        <v>755</v>
      </c>
      <c r="N2934" t="s">
        <v>2814</v>
      </c>
    </row>
    <row r="2935" spans="1:14">
      <c r="D2935" s="1"/>
      <c r="F2935" s="22"/>
      <c r="G2935" s="22"/>
      <c r="H2935" s="22"/>
      <c r="I2935" s="22"/>
      <c r="J2935" s="22"/>
    </row>
    <row r="2936" spans="1:14">
      <c r="D2936" s="1"/>
      <c r="F2936" s="22"/>
      <c r="G2936" s="22"/>
      <c r="H2936" s="22"/>
      <c r="I2936" s="22"/>
      <c r="J2936" s="22"/>
    </row>
    <row r="2937" spans="1:14">
      <c r="D2937" s="1"/>
      <c r="F2937" s="22"/>
      <c r="G2937" s="22"/>
      <c r="H2937" s="22"/>
      <c r="I2937" s="22"/>
      <c r="J2937" s="22"/>
    </row>
    <row r="2938" spans="1:14">
      <c r="D2938" s="1"/>
      <c r="F2938" s="22"/>
      <c r="G2938" s="22"/>
      <c r="H2938" s="22"/>
      <c r="I2938" s="22"/>
      <c r="J2938" s="22"/>
    </row>
    <row r="2939" spans="1:14">
      <c r="D2939" s="1"/>
      <c r="F2939" s="22"/>
      <c r="G2939" s="22"/>
      <c r="H2939" s="22"/>
      <c r="I2939" s="22"/>
      <c r="J2939" s="22"/>
    </row>
    <row r="2940" spans="1:14">
      <c r="D2940" s="1"/>
      <c r="F2940" s="22"/>
      <c r="G2940" s="22"/>
      <c r="H2940" s="22"/>
      <c r="I2940" s="22"/>
      <c r="J2940" s="22"/>
    </row>
    <row r="2941" spans="1:14">
      <c r="D2941" s="1"/>
      <c r="F2941" s="22"/>
      <c r="G2941" s="22"/>
      <c r="H2941" s="22"/>
      <c r="I2941" s="22"/>
      <c r="J2941" s="22"/>
    </row>
    <row r="2942" spans="1:14">
      <c r="D2942" s="1"/>
      <c r="F2942" s="22"/>
      <c r="G2942" s="22"/>
      <c r="H2942" s="22"/>
      <c r="I2942" s="22"/>
      <c r="J2942" s="22"/>
    </row>
    <row r="2943" spans="1:14">
      <c r="D2943" s="1"/>
      <c r="F2943" s="22"/>
      <c r="G2943" s="22"/>
      <c r="H2943" s="22"/>
      <c r="I2943" s="22"/>
      <c r="J2943" s="22"/>
    </row>
    <row r="2944" spans="1:14">
      <c r="D2944" s="1"/>
      <c r="F2944" s="22"/>
      <c r="G2944" s="22"/>
      <c r="H2944" s="22"/>
      <c r="I2944" s="22"/>
      <c r="J2944" s="22"/>
    </row>
    <row r="2945" spans="4:10">
      <c r="D2945" s="1"/>
      <c r="F2945" s="22"/>
      <c r="G2945" s="22"/>
      <c r="H2945" s="22"/>
      <c r="I2945" s="22"/>
      <c r="J2945" s="22"/>
    </row>
    <row r="2946" spans="4:10">
      <c r="D2946" s="1"/>
      <c r="F2946" s="22"/>
      <c r="G2946" s="22"/>
      <c r="H2946" s="22"/>
      <c r="I2946" s="22"/>
      <c r="J2946" s="22"/>
    </row>
    <row r="2947" spans="4:10">
      <c r="D2947" s="1"/>
      <c r="F2947" s="22"/>
      <c r="G2947" s="22"/>
      <c r="H2947" s="22"/>
      <c r="I2947" s="22"/>
      <c r="J2947" s="22"/>
    </row>
    <row r="2948" spans="4:10">
      <c r="D2948" s="1"/>
      <c r="F2948" s="22"/>
      <c r="G2948" s="22"/>
      <c r="H2948" s="22"/>
      <c r="I2948" s="22"/>
      <c r="J2948" s="22"/>
    </row>
    <row r="2949" spans="4:10">
      <c r="D2949" s="1"/>
      <c r="F2949" s="22"/>
      <c r="G2949" s="22"/>
      <c r="H2949" s="22"/>
      <c r="I2949" s="22"/>
      <c r="J2949" s="22"/>
    </row>
    <row r="2950" spans="4:10">
      <c r="D2950" s="1"/>
      <c r="F2950" s="22"/>
      <c r="G2950" s="22"/>
      <c r="H2950" s="22"/>
      <c r="I2950" s="22"/>
      <c r="J2950" s="22"/>
    </row>
    <row r="2951" spans="4:10">
      <c r="D2951" s="1"/>
      <c r="F2951" s="22"/>
      <c r="G2951" s="22"/>
      <c r="H2951" s="22"/>
      <c r="I2951" s="22"/>
      <c r="J2951" s="22"/>
    </row>
    <row r="2952" spans="4:10">
      <c r="D2952" s="1"/>
      <c r="F2952" s="22"/>
      <c r="G2952" s="22"/>
      <c r="H2952" s="22"/>
      <c r="I2952" s="22"/>
      <c r="J2952" s="22"/>
    </row>
    <row r="2953" spans="4:10">
      <c r="D2953" s="1"/>
      <c r="F2953" s="22"/>
      <c r="G2953" s="22"/>
      <c r="H2953" s="22"/>
      <c r="I2953" s="22"/>
      <c r="J2953" s="22"/>
    </row>
    <row r="2954" spans="4:10">
      <c r="D2954" s="1"/>
      <c r="F2954" s="22"/>
      <c r="G2954" s="22"/>
      <c r="H2954" s="22"/>
      <c r="I2954" s="22"/>
      <c r="J2954" s="22"/>
    </row>
    <row r="2955" spans="4:10">
      <c r="D2955" s="1"/>
      <c r="F2955" s="22"/>
      <c r="G2955" s="22"/>
      <c r="H2955" s="22"/>
      <c r="I2955" s="22"/>
      <c r="J2955" s="22"/>
    </row>
    <row r="2956" spans="4:10">
      <c r="D2956" s="1"/>
      <c r="F2956" s="22"/>
      <c r="G2956" s="22"/>
      <c r="H2956" s="22"/>
      <c r="I2956" s="22"/>
      <c r="J2956" s="22"/>
    </row>
    <row r="2957" spans="4:10">
      <c r="D2957" s="1"/>
      <c r="F2957" s="22"/>
      <c r="G2957" s="22"/>
      <c r="H2957" s="22"/>
      <c r="I2957" s="22"/>
      <c r="J2957" s="22"/>
    </row>
    <row r="2958" spans="4:10">
      <c r="D2958" s="1"/>
      <c r="F2958" s="22"/>
      <c r="G2958" s="22"/>
      <c r="H2958" s="22"/>
      <c r="I2958" s="22"/>
      <c r="J2958" s="22"/>
    </row>
    <row r="2959" spans="4:10">
      <c r="D2959" s="1"/>
      <c r="F2959" s="22"/>
      <c r="G2959" s="22"/>
      <c r="H2959" s="22"/>
      <c r="I2959" s="22"/>
      <c r="J2959" s="22"/>
    </row>
    <row r="2960" spans="4:10">
      <c r="D2960" s="1"/>
      <c r="F2960" s="22"/>
      <c r="G2960" s="22"/>
      <c r="H2960" s="22"/>
      <c r="I2960" s="22"/>
      <c r="J2960" s="22"/>
    </row>
    <row r="2961" spans="4:10">
      <c r="D2961" s="1"/>
      <c r="F2961" s="22"/>
      <c r="G2961" s="22"/>
      <c r="H2961" s="22"/>
      <c r="I2961" s="22"/>
      <c r="J2961" s="22"/>
    </row>
    <row r="2962" spans="4:10">
      <c r="D2962" s="1"/>
      <c r="F2962" s="22"/>
      <c r="G2962" s="22"/>
      <c r="H2962" s="22"/>
      <c r="I2962" s="22"/>
      <c r="J2962" s="22"/>
    </row>
    <row r="2963" spans="4:10">
      <c r="D2963" s="1"/>
      <c r="F2963" s="22"/>
      <c r="G2963" s="22"/>
      <c r="H2963" s="22"/>
      <c r="I2963" s="22"/>
      <c r="J2963" s="22"/>
    </row>
    <row r="2964" spans="4:10">
      <c r="D2964" s="1"/>
      <c r="F2964" s="22"/>
      <c r="G2964" s="22"/>
      <c r="H2964" s="22"/>
      <c r="I2964" s="22"/>
      <c r="J2964" s="22"/>
    </row>
    <row r="2965" spans="4:10">
      <c r="D2965" s="1"/>
      <c r="F2965" s="22"/>
      <c r="G2965" s="22"/>
      <c r="H2965" s="22"/>
      <c r="I2965" s="22"/>
      <c r="J2965" s="22"/>
    </row>
    <row r="2966" spans="4:10">
      <c r="D2966" s="1"/>
      <c r="F2966" s="22"/>
      <c r="G2966" s="22"/>
      <c r="H2966" s="22"/>
      <c r="I2966" s="22"/>
      <c r="J2966" s="22"/>
    </row>
    <row r="2967" spans="4:10">
      <c r="D2967" s="1"/>
      <c r="F2967" s="22"/>
      <c r="G2967" s="22"/>
      <c r="H2967" s="22"/>
      <c r="I2967" s="22"/>
      <c r="J2967" s="22"/>
    </row>
    <row r="2968" spans="4:10">
      <c r="D2968" s="1"/>
      <c r="F2968" s="22"/>
      <c r="G2968" s="22"/>
      <c r="H2968" s="22"/>
      <c r="I2968" s="22"/>
      <c r="J2968" s="22"/>
    </row>
    <row r="2969" spans="4:10">
      <c r="D2969" s="1"/>
      <c r="F2969" s="22"/>
      <c r="G2969" s="22"/>
      <c r="H2969" s="22"/>
      <c r="I2969" s="22"/>
      <c r="J2969" s="22"/>
    </row>
    <row r="2970" spans="4:10">
      <c r="D2970" s="1"/>
      <c r="F2970" s="22"/>
      <c r="G2970" s="22"/>
      <c r="H2970" s="22"/>
      <c r="I2970" s="22"/>
      <c r="J2970" s="22"/>
    </row>
    <row r="2971" spans="4:10">
      <c r="D2971" s="1"/>
      <c r="F2971" s="22"/>
      <c r="G2971" s="22"/>
      <c r="H2971" s="22"/>
      <c r="I2971" s="22"/>
      <c r="J2971" s="22"/>
    </row>
    <row r="2972" spans="4:10">
      <c r="D2972" s="1"/>
      <c r="F2972" s="22"/>
      <c r="G2972" s="22"/>
      <c r="H2972" s="22"/>
      <c r="I2972" s="22"/>
      <c r="J2972" s="22"/>
    </row>
    <row r="2973" spans="4:10">
      <c r="D2973" s="1"/>
      <c r="F2973" s="22"/>
      <c r="G2973" s="22"/>
      <c r="H2973" s="22"/>
      <c r="I2973" s="22"/>
      <c r="J2973" s="22"/>
    </row>
    <row r="2974" spans="4:10">
      <c r="D2974" s="1"/>
      <c r="F2974" s="22"/>
      <c r="G2974" s="22"/>
      <c r="H2974" s="22"/>
      <c r="I2974" s="22"/>
      <c r="J2974" s="22"/>
    </row>
    <row r="2975" spans="4:10">
      <c r="D2975" s="1"/>
      <c r="F2975" s="22"/>
      <c r="G2975" s="22"/>
      <c r="H2975" s="22"/>
      <c r="I2975" s="22"/>
      <c r="J2975" s="22"/>
    </row>
    <row r="2976" spans="4:10">
      <c r="D2976" s="1"/>
      <c r="F2976" s="22"/>
      <c r="G2976" s="22"/>
      <c r="H2976" s="22"/>
      <c r="I2976" s="22"/>
      <c r="J2976" s="22"/>
    </row>
    <row r="2977" spans="4:10">
      <c r="D2977" s="1"/>
      <c r="F2977" s="22"/>
      <c r="G2977" s="22"/>
      <c r="H2977" s="22"/>
      <c r="I2977" s="22"/>
      <c r="J2977" s="22"/>
    </row>
    <row r="2978" spans="4:10">
      <c r="D2978" s="1"/>
      <c r="F2978" s="22"/>
      <c r="G2978" s="22"/>
      <c r="H2978" s="22"/>
      <c r="I2978" s="22"/>
      <c r="J2978" s="22"/>
    </row>
    <row r="2979" spans="4:10">
      <c r="D2979" s="1"/>
      <c r="F2979" s="22"/>
      <c r="G2979" s="22"/>
      <c r="H2979" s="22"/>
      <c r="I2979" s="22"/>
      <c r="J2979" s="22"/>
    </row>
    <row r="2980" spans="4:10">
      <c r="D2980" s="1"/>
      <c r="F2980" s="22"/>
      <c r="G2980" s="22"/>
      <c r="H2980" s="22"/>
      <c r="I2980" s="22"/>
      <c r="J2980" s="22"/>
    </row>
    <row r="2981" spans="4:10">
      <c r="D2981" s="1"/>
      <c r="F2981" s="22"/>
      <c r="G2981" s="22"/>
      <c r="H2981" s="22"/>
      <c r="I2981" s="22"/>
      <c r="J2981" s="22"/>
    </row>
    <row r="2982" spans="4:10">
      <c r="D2982" s="1"/>
      <c r="F2982" s="22"/>
      <c r="G2982" s="22"/>
      <c r="H2982" s="22"/>
      <c r="I2982" s="22"/>
      <c r="J2982" s="22"/>
    </row>
    <row r="2983" spans="4:10">
      <c r="D2983" s="1"/>
      <c r="F2983" s="22"/>
      <c r="G2983" s="22"/>
      <c r="H2983" s="22"/>
      <c r="I2983" s="22"/>
      <c r="J2983" s="22"/>
    </row>
    <row r="2984" spans="4:10">
      <c r="D2984" s="1"/>
      <c r="F2984" s="22"/>
      <c r="G2984" s="22"/>
      <c r="H2984" s="22"/>
      <c r="I2984" s="22"/>
      <c r="J2984" s="22"/>
    </row>
    <row r="2985" spans="4:10">
      <c r="D2985" s="1"/>
      <c r="F2985" s="22"/>
      <c r="G2985" s="22"/>
      <c r="H2985" s="22"/>
      <c r="I2985" s="22"/>
      <c r="J2985" s="22"/>
    </row>
    <row r="2986" spans="4:10">
      <c r="D2986" s="1"/>
      <c r="F2986" s="22"/>
      <c r="G2986" s="22"/>
      <c r="H2986" s="22"/>
      <c r="I2986" s="22"/>
      <c r="J2986" s="22"/>
    </row>
    <row r="2987" spans="4:10">
      <c r="D2987" s="1"/>
      <c r="F2987" s="22"/>
      <c r="G2987" s="22"/>
      <c r="H2987" s="22"/>
      <c r="I2987" s="22"/>
      <c r="J2987" s="22"/>
    </row>
    <row r="2988" spans="4:10">
      <c r="D2988" s="1"/>
      <c r="F2988" s="22"/>
      <c r="G2988" s="22"/>
      <c r="H2988" s="22"/>
      <c r="I2988" s="22"/>
      <c r="J2988" s="22"/>
    </row>
    <row r="2989" spans="4:10">
      <c r="D2989" s="1"/>
      <c r="F2989" s="22"/>
      <c r="G2989" s="22"/>
      <c r="H2989" s="22"/>
      <c r="I2989" s="22"/>
      <c r="J2989" s="22"/>
    </row>
    <row r="2990" spans="4:10">
      <c r="D2990" s="1"/>
      <c r="F2990" s="22"/>
      <c r="G2990" s="22"/>
      <c r="H2990" s="22"/>
      <c r="I2990" s="22"/>
      <c r="J2990" s="22"/>
    </row>
    <row r="2991" spans="4:10">
      <c r="D2991" s="1"/>
      <c r="F2991" s="22"/>
      <c r="G2991" s="22"/>
      <c r="H2991" s="22"/>
      <c r="I2991" s="22"/>
      <c r="J2991" s="22"/>
    </row>
    <row r="2992" spans="4:10">
      <c r="D2992" s="1"/>
      <c r="F2992" s="22"/>
      <c r="G2992" s="22"/>
      <c r="H2992" s="22"/>
      <c r="I2992" s="22"/>
      <c r="J2992" s="22"/>
    </row>
    <row r="2993" spans="4:10">
      <c r="D2993" s="1"/>
      <c r="F2993" s="22"/>
      <c r="G2993" s="22"/>
      <c r="H2993" s="22"/>
      <c r="I2993" s="22"/>
      <c r="J2993" s="22"/>
    </row>
    <row r="2994" spans="4:10">
      <c r="D2994" s="1"/>
      <c r="F2994" s="22"/>
      <c r="G2994" s="22"/>
      <c r="H2994" s="22"/>
      <c r="I2994" s="22"/>
      <c r="J2994" s="22"/>
    </row>
    <row r="2995" spans="4:10">
      <c r="D2995" s="1"/>
      <c r="F2995" s="22"/>
      <c r="G2995" s="22"/>
      <c r="H2995" s="22"/>
      <c r="I2995" s="22"/>
      <c r="J2995" s="22"/>
    </row>
    <row r="2996" spans="4:10">
      <c r="D2996" s="1"/>
      <c r="F2996" s="22"/>
      <c r="G2996" s="22"/>
      <c r="H2996" s="22"/>
      <c r="I2996" s="22"/>
      <c r="J2996" s="22"/>
    </row>
    <row r="2997" spans="4:10">
      <c r="D2997" s="1"/>
      <c r="F2997" s="22"/>
      <c r="G2997" s="22"/>
      <c r="H2997" s="22"/>
      <c r="I2997" s="22"/>
      <c r="J2997" s="22"/>
    </row>
    <row r="2998" spans="4:10">
      <c r="D2998" s="1"/>
      <c r="F2998" s="22"/>
      <c r="G2998" s="22"/>
      <c r="H2998" s="22"/>
      <c r="I2998" s="22"/>
      <c r="J2998" s="22"/>
    </row>
    <row r="2999" spans="4:10">
      <c r="D2999" s="1"/>
      <c r="F2999" s="22"/>
      <c r="G2999" s="22"/>
      <c r="H2999" s="22"/>
      <c r="I2999" s="22"/>
      <c r="J2999" s="22"/>
    </row>
    <row r="3000" spans="4:10">
      <c r="D3000" s="1"/>
      <c r="F3000" s="22"/>
      <c r="G3000" s="22"/>
      <c r="H3000" s="22"/>
      <c r="I3000" s="22"/>
      <c r="J3000" s="22"/>
    </row>
    <row r="3001" spans="4:10">
      <c r="D3001" s="1"/>
      <c r="F3001" s="22"/>
      <c r="G3001" s="22"/>
      <c r="H3001" s="22"/>
      <c r="I3001" s="22"/>
      <c r="J3001" s="22"/>
    </row>
    <row r="3002" spans="4:10">
      <c r="D3002" s="1"/>
      <c r="F3002" s="22"/>
      <c r="G3002" s="22"/>
      <c r="H3002" s="22"/>
      <c r="I3002" s="22"/>
      <c r="J3002" s="22"/>
    </row>
    <row r="3003" spans="4:10">
      <c r="D3003" s="1"/>
      <c r="F3003" s="22"/>
      <c r="G3003" s="22"/>
      <c r="H3003" s="22"/>
      <c r="I3003" s="22"/>
      <c r="J3003" s="22"/>
    </row>
    <row r="3004" spans="4:10">
      <c r="D3004" s="1"/>
      <c r="F3004" s="22"/>
      <c r="G3004" s="22"/>
      <c r="H3004" s="22"/>
      <c r="I3004" s="22"/>
      <c r="J3004" s="22"/>
    </row>
    <row r="3005" spans="4:10">
      <c r="D3005" s="1"/>
      <c r="F3005" s="22"/>
      <c r="G3005" s="22"/>
      <c r="H3005" s="22"/>
      <c r="I3005" s="22"/>
      <c r="J3005" s="22"/>
    </row>
    <row r="3006" spans="4:10">
      <c r="D3006" s="1"/>
      <c r="F3006" s="22"/>
      <c r="G3006" s="22"/>
      <c r="H3006" s="22"/>
      <c r="I3006" s="22"/>
      <c r="J3006" s="22"/>
    </row>
    <row r="3007" spans="4:10">
      <c r="D3007" s="1"/>
      <c r="F3007" s="22"/>
      <c r="G3007" s="22"/>
      <c r="H3007" s="22"/>
      <c r="I3007" s="22"/>
      <c r="J3007" s="22"/>
    </row>
    <row r="3008" spans="4:10">
      <c r="D3008" s="1"/>
      <c r="F3008" s="22"/>
      <c r="G3008" s="22"/>
      <c r="H3008" s="22"/>
      <c r="I3008" s="22"/>
      <c r="J3008" s="22"/>
    </row>
    <row r="3009" spans="4:10">
      <c r="D3009" s="1"/>
      <c r="F3009" s="22"/>
      <c r="G3009" s="22"/>
      <c r="H3009" s="22"/>
      <c r="I3009" s="22"/>
      <c r="J3009" s="22"/>
    </row>
    <row r="3010" spans="4:10">
      <c r="D3010" s="1"/>
      <c r="F3010" s="22"/>
      <c r="G3010" s="22"/>
      <c r="H3010" s="22"/>
      <c r="I3010" s="22"/>
      <c r="J3010" s="22"/>
    </row>
    <row r="3011" spans="4:10">
      <c r="D3011" s="1"/>
      <c r="F3011" s="22"/>
      <c r="G3011" s="22"/>
      <c r="H3011" s="22"/>
      <c r="I3011" s="22"/>
      <c r="J3011" s="22"/>
    </row>
    <row r="3012" spans="4:10">
      <c r="D3012" s="1"/>
      <c r="F3012" s="22"/>
      <c r="G3012" s="22"/>
      <c r="H3012" s="22"/>
      <c r="I3012" s="22"/>
      <c r="J3012" s="22"/>
    </row>
    <row r="3013" spans="4:10">
      <c r="D3013" s="1"/>
      <c r="F3013" s="22"/>
      <c r="G3013" s="22"/>
      <c r="H3013" s="22"/>
      <c r="I3013" s="22"/>
      <c r="J3013" s="22"/>
    </row>
    <row r="3014" spans="4:10">
      <c r="D3014" s="1"/>
      <c r="F3014" s="22"/>
      <c r="G3014" s="22"/>
      <c r="H3014" s="22"/>
      <c r="I3014" s="22"/>
      <c r="J3014" s="22"/>
    </row>
    <row r="3015" spans="4:10">
      <c r="D3015" s="1"/>
      <c r="F3015" s="22"/>
      <c r="G3015" s="22"/>
      <c r="H3015" s="22"/>
      <c r="I3015" s="22"/>
      <c r="J3015" s="22"/>
    </row>
    <row r="3016" spans="4:10">
      <c r="D3016" s="1"/>
      <c r="F3016" s="22"/>
      <c r="G3016" s="22"/>
      <c r="H3016" s="22"/>
      <c r="I3016" s="22"/>
      <c r="J3016" s="22"/>
    </row>
    <row r="3017" spans="4:10">
      <c r="D3017" s="1"/>
      <c r="F3017" s="22"/>
      <c r="G3017" s="22"/>
      <c r="H3017" s="22"/>
      <c r="I3017" s="22"/>
      <c r="J3017" s="22"/>
    </row>
    <row r="3018" spans="4:10">
      <c r="D3018" s="1"/>
      <c r="F3018" s="22"/>
      <c r="G3018" s="22"/>
      <c r="H3018" s="22"/>
      <c r="I3018" s="22"/>
      <c r="J3018" s="22"/>
    </row>
    <row r="3019" spans="4:10">
      <c r="D3019" s="1"/>
      <c r="F3019" s="22"/>
      <c r="G3019" s="22"/>
      <c r="H3019" s="22"/>
      <c r="I3019" s="22"/>
      <c r="J3019" s="22"/>
    </row>
    <row r="3020" spans="4:10">
      <c r="D3020" s="1"/>
      <c r="F3020" s="22"/>
      <c r="G3020" s="22"/>
      <c r="H3020" s="22"/>
      <c r="I3020" s="22"/>
      <c r="J3020" s="22"/>
    </row>
    <row r="3021" spans="4:10">
      <c r="D3021" s="1"/>
      <c r="F3021" s="22"/>
      <c r="G3021" s="22"/>
      <c r="H3021" s="22"/>
      <c r="I3021" s="22"/>
      <c r="J3021" s="22"/>
    </row>
    <row r="3022" spans="4:10">
      <c r="D3022" s="1"/>
      <c r="F3022" s="22"/>
      <c r="G3022" s="22"/>
      <c r="H3022" s="22"/>
      <c r="I3022" s="22"/>
      <c r="J3022" s="22"/>
    </row>
    <row r="3023" spans="4:10">
      <c r="D3023" s="1"/>
      <c r="F3023" s="22"/>
      <c r="G3023" s="22"/>
      <c r="H3023" s="22"/>
      <c r="I3023" s="22"/>
      <c r="J3023" s="22"/>
    </row>
    <row r="3024" spans="4:10">
      <c r="D3024" s="1"/>
      <c r="F3024" s="22"/>
      <c r="G3024" s="22"/>
      <c r="H3024" s="22"/>
      <c r="I3024" s="22"/>
      <c r="J3024" s="22"/>
    </row>
    <row r="3025" spans="4:10">
      <c r="D3025" s="1"/>
      <c r="F3025" s="22"/>
      <c r="G3025" s="22"/>
      <c r="H3025" s="22"/>
      <c r="I3025" s="22"/>
      <c r="J3025" s="22"/>
    </row>
    <row r="3026" spans="4:10">
      <c r="D3026" s="1"/>
      <c r="F3026" s="22"/>
      <c r="G3026" s="22"/>
      <c r="H3026" s="22"/>
      <c r="I3026" s="22"/>
      <c r="J3026" s="22"/>
    </row>
    <row r="3027" spans="4:10">
      <c r="D3027" s="1"/>
      <c r="F3027" s="22"/>
      <c r="G3027" s="22"/>
      <c r="H3027" s="22"/>
      <c r="I3027" s="22"/>
      <c r="J3027" s="22"/>
    </row>
    <row r="3028" spans="4:10">
      <c r="D3028" s="1"/>
      <c r="F3028" s="22"/>
      <c r="G3028" s="22"/>
      <c r="H3028" s="22"/>
      <c r="I3028" s="22"/>
      <c r="J3028" s="22"/>
    </row>
    <row r="3029" spans="4:10">
      <c r="D3029" s="1"/>
      <c r="F3029" s="22"/>
      <c r="G3029" s="22"/>
      <c r="H3029" s="22"/>
      <c r="I3029" s="22"/>
      <c r="J3029" s="22"/>
    </row>
    <row r="3030" spans="4:10">
      <c r="D3030" s="1"/>
      <c r="F3030" s="22"/>
      <c r="G3030" s="22"/>
      <c r="H3030" s="22"/>
      <c r="I3030" s="22"/>
      <c r="J3030" s="22"/>
    </row>
    <row r="3031" spans="4:10">
      <c r="D3031" s="1"/>
      <c r="F3031" s="22"/>
      <c r="G3031" s="22"/>
      <c r="H3031" s="22"/>
      <c r="I3031" s="22"/>
      <c r="J3031" s="22"/>
    </row>
    <row r="3032" spans="4:10">
      <c r="D3032" s="1"/>
      <c r="F3032" s="22"/>
      <c r="G3032" s="22"/>
      <c r="H3032" s="22"/>
      <c r="I3032" s="22"/>
      <c r="J3032" s="22"/>
    </row>
    <row r="3033" spans="4:10">
      <c r="D3033" s="1"/>
      <c r="F3033" s="22"/>
      <c r="G3033" s="22"/>
      <c r="H3033" s="22"/>
      <c r="I3033" s="22"/>
      <c r="J3033" s="22"/>
    </row>
    <row r="3034" spans="4:10">
      <c r="D3034" s="1"/>
      <c r="F3034" s="22"/>
      <c r="G3034" s="22"/>
      <c r="H3034" s="22"/>
      <c r="I3034" s="22"/>
      <c r="J3034" s="22"/>
    </row>
    <row r="3035" spans="4:10">
      <c r="D3035" s="1"/>
      <c r="F3035" s="22"/>
      <c r="G3035" s="22"/>
      <c r="H3035" s="22"/>
      <c r="I3035" s="22"/>
      <c r="J3035" s="22"/>
    </row>
    <row r="3036" spans="4:10">
      <c r="D3036" s="1"/>
      <c r="F3036" s="22"/>
      <c r="G3036" s="22"/>
      <c r="H3036" s="22"/>
      <c r="I3036" s="22"/>
      <c r="J3036" s="22"/>
    </row>
    <row r="3037" spans="4:10">
      <c r="D3037" s="1"/>
      <c r="F3037" s="22"/>
      <c r="G3037" s="22"/>
      <c r="H3037" s="22"/>
      <c r="I3037" s="22"/>
      <c r="J3037" s="22"/>
    </row>
    <row r="3038" spans="4:10">
      <c r="D3038" s="1"/>
      <c r="F3038" s="22"/>
      <c r="G3038" s="22"/>
      <c r="H3038" s="22"/>
      <c r="I3038" s="22"/>
      <c r="J3038" s="22"/>
    </row>
    <row r="3039" spans="4:10">
      <c r="D3039" s="1"/>
      <c r="F3039" s="22"/>
      <c r="G3039" s="22"/>
      <c r="H3039" s="22"/>
      <c r="I3039" s="22"/>
      <c r="J3039" s="22"/>
    </row>
    <row r="3040" spans="4:10">
      <c r="D3040" s="1"/>
      <c r="F3040" s="22"/>
      <c r="G3040" s="22"/>
      <c r="H3040" s="22"/>
      <c r="I3040" s="22"/>
      <c r="J3040" s="22"/>
    </row>
    <row r="3041" spans="4:10">
      <c r="D3041" s="1"/>
      <c r="F3041" s="22"/>
      <c r="G3041" s="22"/>
      <c r="H3041" s="22"/>
      <c r="I3041" s="22"/>
      <c r="J3041" s="22"/>
    </row>
    <row r="3042" spans="4:10">
      <c r="D3042" s="1"/>
      <c r="F3042" s="22"/>
      <c r="G3042" s="22"/>
      <c r="H3042" s="22"/>
      <c r="I3042" s="22"/>
      <c r="J3042" s="22"/>
    </row>
    <row r="3043" spans="4:10">
      <c r="D3043" s="1"/>
      <c r="F3043" s="22"/>
      <c r="G3043" s="22"/>
      <c r="H3043" s="22"/>
      <c r="I3043" s="22"/>
      <c r="J3043" s="22"/>
    </row>
    <row r="3044" spans="4:10">
      <c r="D3044" s="1"/>
      <c r="F3044" s="22"/>
      <c r="G3044" s="22"/>
      <c r="H3044" s="22"/>
      <c r="I3044" s="22"/>
      <c r="J3044" s="22"/>
    </row>
    <row r="3045" spans="4:10">
      <c r="D3045" s="1"/>
      <c r="F3045" s="22"/>
      <c r="G3045" s="22"/>
      <c r="H3045" s="22"/>
      <c r="I3045" s="22"/>
      <c r="J3045" s="22"/>
    </row>
    <row r="3046" spans="4:10">
      <c r="D3046" s="1"/>
      <c r="F3046" s="22"/>
      <c r="G3046" s="22"/>
      <c r="H3046" s="22"/>
      <c r="I3046" s="22"/>
      <c r="J3046" s="22"/>
    </row>
    <row r="3047" spans="4:10">
      <c r="D3047" s="1"/>
      <c r="F3047" s="22"/>
      <c r="G3047" s="22"/>
      <c r="H3047" s="22"/>
      <c r="I3047" s="22"/>
      <c r="J3047" s="22"/>
    </row>
    <row r="3048" spans="4:10">
      <c r="D3048" s="1"/>
      <c r="F3048" s="22"/>
      <c r="G3048" s="22"/>
      <c r="H3048" s="22"/>
      <c r="I3048" s="22"/>
      <c r="J3048" s="22"/>
    </row>
    <row r="3049" spans="4:10">
      <c r="D3049" s="1"/>
      <c r="F3049" s="22"/>
      <c r="G3049" s="22"/>
      <c r="H3049" s="22"/>
      <c r="I3049" s="22"/>
      <c r="J3049" s="22"/>
    </row>
    <row r="3050" spans="4:10">
      <c r="D3050" s="1"/>
      <c r="F3050" s="22"/>
      <c r="G3050" s="22"/>
      <c r="H3050" s="22"/>
      <c r="I3050" s="22"/>
      <c r="J3050" s="22"/>
    </row>
    <row r="3051" spans="4:10">
      <c r="D3051" s="1"/>
      <c r="F3051" s="22"/>
      <c r="G3051" s="22"/>
      <c r="H3051" s="22"/>
      <c r="I3051" s="22"/>
      <c r="J3051" s="22"/>
    </row>
    <row r="3052" spans="4:10">
      <c r="D3052" s="1"/>
      <c r="F3052" s="22"/>
      <c r="G3052" s="22"/>
      <c r="H3052" s="22"/>
      <c r="I3052" s="22"/>
      <c r="J3052" s="22"/>
    </row>
    <row r="3053" spans="4:10">
      <c r="D3053" s="1"/>
      <c r="F3053" s="22"/>
      <c r="G3053" s="22"/>
      <c r="H3053" s="22"/>
      <c r="I3053" s="22"/>
      <c r="J3053" s="22"/>
    </row>
    <row r="3054" spans="4:10">
      <c r="D3054" s="1"/>
      <c r="F3054" s="22"/>
      <c r="G3054" s="22"/>
      <c r="H3054" s="22"/>
      <c r="I3054" s="22"/>
      <c r="J3054" s="22"/>
    </row>
    <row r="3055" spans="4:10">
      <c r="D3055" s="1"/>
      <c r="F3055" s="22"/>
      <c r="G3055" s="22"/>
      <c r="H3055" s="22"/>
      <c r="I3055" s="22"/>
      <c r="J3055" s="22"/>
    </row>
    <row r="3056" spans="4:10">
      <c r="D3056" s="1"/>
      <c r="F3056" s="22"/>
      <c r="G3056" s="22"/>
      <c r="H3056" s="22"/>
      <c r="I3056" s="22"/>
      <c r="J3056" s="22"/>
    </row>
    <row r="3057" spans="4:10">
      <c r="D3057" s="1"/>
      <c r="F3057" s="22"/>
      <c r="G3057" s="22"/>
      <c r="H3057" s="22"/>
      <c r="I3057" s="22"/>
      <c r="J3057" s="22"/>
    </row>
    <row r="3058" spans="4:10">
      <c r="D3058" s="1"/>
      <c r="F3058" s="22"/>
      <c r="G3058" s="22"/>
      <c r="H3058" s="22"/>
      <c r="I3058" s="22"/>
      <c r="J3058" s="22"/>
    </row>
    <row r="3059" spans="4:10">
      <c r="D3059" s="1"/>
      <c r="F3059" s="22"/>
      <c r="G3059" s="22"/>
      <c r="H3059" s="22"/>
      <c r="I3059" s="22"/>
      <c r="J3059" s="22"/>
    </row>
    <row r="3060" spans="4:10">
      <c r="D3060" s="1"/>
      <c r="F3060" s="22"/>
      <c r="G3060" s="22"/>
      <c r="H3060" s="22"/>
      <c r="I3060" s="22"/>
      <c r="J3060" s="22"/>
    </row>
    <row r="3061" spans="4:10">
      <c r="D3061" s="1"/>
      <c r="F3061" s="22"/>
      <c r="G3061" s="22"/>
      <c r="H3061" s="22"/>
      <c r="I3061" s="22"/>
      <c r="J3061" s="22"/>
    </row>
    <row r="3062" spans="4:10">
      <c r="D3062" s="1"/>
      <c r="F3062" s="22"/>
      <c r="G3062" s="22"/>
      <c r="H3062" s="22"/>
      <c r="I3062" s="22"/>
      <c r="J3062" s="22"/>
    </row>
    <row r="3063" spans="4:10">
      <c r="D3063" s="1"/>
      <c r="F3063" s="22"/>
      <c r="G3063" s="22"/>
      <c r="H3063" s="22"/>
      <c r="I3063" s="22"/>
      <c r="J3063" s="22"/>
    </row>
    <row r="3064" spans="4:10">
      <c r="D3064" s="1"/>
      <c r="F3064" s="22"/>
      <c r="G3064" s="22"/>
      <c r="H3064" s="22"/>
      <c r="I3064" s="22"/>
      <c r="J3064" s="22"/>
    </row>
    <row r="3065" spans="4:10">
      <c r="D3065" s="1"/>
      <c r="F3065" s="22"/>
      <c r="G3065" s="22"/>
      <c r="H3065" s="22"/>
      <c r="I3065" s="22"/>
      <c r="J3065" s="22"/>
    </row>
    <row r="3066" spans="4:10">
      <c r="D3066" s="1"/>
      <c r="F3066" s="22"/>
      <c r="G3066" s="22"/>
      <c r="H3066" s="22"/>
      <c r="I3066" s="22"/>
      <c r="J3066" s="22"/>
    </row>
    <row r="3067" spans="4:10">
      <c r="D3067" s="1"/>
      <c r="F3067" s="22"/>
      <c r="G3067" s="22"/>
      <c r="H3067" s="22"/>
      <c r="I3067" s="22"/>
      <c r="J3067" s="22"/>
    </row>
    <row r="3068" spans="4:10">
      <c r="D3068" s="1"/>
      <c r="F3068" s="22"/>
      <c r="G3068" s="22"/>
      <c r="H3068" s="22"/>
      <c r="I3068" s="22"/>
      <c r="J3068" s="22"/>
    </row>
    <row r="3069" spans="4:10">
      <c r="D3069" s="1"/>
      <c r="F3069" s="22"/>
      <c r="G3069" s="22"/>
      <c r="H3069" s="22"/>
      <c r="I3069" s="22"/>
      <c r="J3069" s="22"/>
    </row>
    <row r="3070" spans="4:10">
      <c r="D3070" s="1"/>
      <c r="F3070" s="22"/>
      <c r="G3070" s="22"/>
      <c r="H3070" s="22"/>
      <c r="I3070" s="22"/>
      <c r="J3070" s="22"/>
    </row>
    <row r="3071" spans="4:10">
      <c r="D3071" s="1"/>
      <c r="F3071" s="22"/>
      <c r="G3071" s="22"/>
      <c r="H3071" s="22"/>
      <c r="I3071" s="22"/>
      <c r="J3071" s="22"/>
    </row>
    <row r="3072" spans="4:10">
      <c r="D3072" s="1"/>
      <c r="F3072" s="22"/>
      <c r="G3072" s="22"/>
      <c r="H3072" s="22"/>
      <c r="I3072" s="22"/>
      <c r="J3072" s="22"/>
    </row>
    <row r="3073" spans="4:10">
      <c r="D3073" s="1"/>
      <c r="F3073" s="22"/>
      <c r="G3073" s="22"/>
      <c r="H3073" s="22"/>
      <c r="I3073" s="22"/>
      <c r="J3073" s="22"/>
    </row>
    <row r="3074" spans="4:10">
      <c r="D3074" s="1"/>
      <c r="F3074" s="22"/>
      <c r="G3074" s="22"/>
      <c r="H3074" s="22"/>
      <c r="I3074" s="22"/>
      <c r="J3074" s="22"/>
    </row>
    <row r="3075" spans="4:10">
      <c r="D3075" s="1"/>
      <c r="F3075" s="22"/>
      <c r="G3075" s="22"/>
      <c r="H3075" s="22"/>
      <c r="I3075" s="22"/>
      <c r="J3075" s="22"/>
    </row>
    <row r="3076" spans="4:10">
      <c r="D3076" s="1"/>
      <c r="F3076" s="22"/>
      <c r="G3076" s="22"/>
      <c r="H3076" s="22"/>
      <c r="I3076" s="22"/>
      <c r="J3076" s="22"/>
    </row>
    <row r="3077" spans="4:10">
      <c r="D3077" s="1"/>
      <c r="F3077" s="22"/>
      <c r="G3077" s="22"/>
      <c r="H3077" s="22"/>
      <c r="I3077" s="22"/>
      <c r="J3077" s="22"/>
    </row>
    <row r="3078" spans="4:10">
      <c r="D3078" s="1"/>
      <c r="F3078" s="22"/>
      <c r="G3078" s="22"/>
      <c r="H3078" s="22"/>
      <c r="I3078" s="22"/>
      <c r="J3078" s="22"/>
    </row>
    <row r="3079" spans="4:10">
      <c r="D3079" s="1"/>
      <c r="F3079" s="22"/>
      <c r="G3079" s="22"/>
      <c r="H3079" s="22"/>
      <c r="I3079" s="22"/>
      <c r="J3079" s="22"/>
    </row>
    <row r="3080" spans="4:10">
      <c r="D3080" s="1"/>
      <c r="F3080" s="22"/>
      <c r="G3080" s="22"/>
      <c r="H3080" s="22"/>
      <c r="I3080" s="22"/>
      <c r="J3080" s="22"/>
    </row>
    <row r="3081" spans="4:10">
      <c r="D3081" s="1"/>
      <c r="F3081" s="22"/>
      <c r="G3081" s="22"/>
      <c r="H3081" s="22"/>
      <c r="I3081" s="22"/>
      <c r="J3081" s="22"/>
    </row>
    <row r="3082" spans="4:10">
      <c r="D3082" s="1"/>
      <c r="F3082" s="22"/>
      <c r="G3082" s="22"/>
      <c r="H3082" s="22"/>
      <c r="I3082" s="22"/>
      <c r="J3082" s="22"/>
    </row>
    <row r="3083" spans="4:10">
      <c r="D3083" s="1"/>
      <c r="F3083" s="22"/>
      <c r="G3083" s="22"/>
      <c r="H3083" s="22"/>
      <c r="I3083" s="22"/>
      <c r="J3083" s="22"/>
    </row>
    <row r="3084" spans="4:10">
      <c r="D3084" s="1"/>
      <c r="F3084" s="22"/>
      <c r="G3084" s="22"/>
      <c r="H3084" s="22"/>
      <c r="I3084" s="22"/>
      <c r="J3084" s="22"/>
    </row>
    <row r="3085" spans="4:10">
      <c r="D3085" s="1"/>
      <c r="F3085" s="22"/>
      <c r="G3085" s="22"/>
      <c r="H3085" s="22"/>
      <c r="I3085" s="22"/>
      <c r="J3085" s="22"/>
    </row>
    <row r="3086" spans="4:10">
      <c r="D3086" s="1"/>
      <c r="F3086" s="22"/>
      <c r="G3086" s="22"/>
      <c r="H3086" s="22"/>
      <c r="I3086" s="22"/>
      <c r="J3086" s="22"/>
    </row>
    <row r="3087" spans="4:10">
      <c r="D3087" s="1"/>
      <c r="F3087" s="22"/>
      <c r="G3087" s="22"/>
      <c r="H3087" s="22"/>
      <c r="I3087" s="22"/>
      <c r="J3087" s="22"/>
    </row>
    <row r="3088" spans="4:10">
      <c r="D3088" s="1"/>
      <c r="F3088" s="22"/>
      <c r="G3088" s="22"/>
      <c r="H3088" s="22"/>
      <c r="I3088" s="22"/>
      <c r="J3088" s="22"/>
    </row>
    <row r="3089" spans="4:10">
      <c r="D3089" s="1"/>
      <c r="F3089" s="22"/>
      <c r="G3089" s="22"/>
      <c r="H3089" s="22"/>
      <c r="I3089" s="22"/>
      <c r="J3089" s="22"/>
    </row>
    <row r="3090" spans="4:10">
      <c r="D3090" s="1"/>
      <c r="F3090" s="22"/>
      <c r="G3090" s="22"/>
      <c r="H3090" s="22"/>
      <c r="I3090" s="22"/>
      <c r="J3090" s="22"/>
    </row>
    <row r="3091" spans="4:10">
      <c r="D3091" s="1"/>
      <c r="F3091" s="22"/>
      <c r="G3091" s="22"/>
      <c r="H3091" s="22"/>
      <c r="I3091" s="22"/>
      <c r="J3091" s="22"/>
    </row>
    <row r="3092" spans="4:10">
      <c r="D3092" s="1"/>
      <c r="F3092" s="22"/>
      <c r="G3092" s="22"/>
      <c r="H3092" s="22"/>
      <c r="I3092" s="22"/>
      <c r="J3092" s="22"/>
    </row>
    <row r="3093" spans="4:10">
      <c r="D3093" s="1"/>
      <c r="F3093" s="22"/>
      <c r="G3093" s="22"/>
      <c r="H3093" s="22"/>
      <c r="I3093" s="22"/>
      <c r="J3093" s="22"/>
    </row>
    <row r="3094" spans="4:10">
      <c r="D3094" s="1"/>
      <c r="F3094" s="22"/>
      <c r="G3094" s="22"/>
      <c r="H3094" s="22"/>
      <c r="I3094" s="22"/>
      <c r="J3094" s="22"/>
    </row>
    <row r="3095" spans="4:10">
      <c r="D3095" s="1"/>
      <c r="F3095" s="22"/>
      <c r="G3095" s="22"/>
      <c r="H3095" s="22"/>
      <c r="I3095" s="22"/>
      <c r="J3095" s="22"/>
    </row>
    <row r="3096" spans="4:10">
      <c r="D3096" s="1"/>
      <c r="F3096" s="22"/>
      <c r="G3096" s="22"/>
      <c r="H3096" s="22"/>
      <c r="I3096" s="22"/>
      <c r="J3096" s="22"/>
    </row>
    <row r="3097" spans="4:10">
      <c r="D3097" s="1"/>
      <c r="F3097" s="22"/>
      <c r="G3097" s="22"/>
      <c r="H3097" s="22"/>
      <c r="I3097" s="22"/>
      <c r="J3097" s="22"/>
    </row>
    <row r="3098" spans="4:10">
      <c r="D3098" s="1"/>
      <c r="F3098" s="22"/>
      <c r="G3098" s="22"/>
      <c r="H3098" s="22"/>
      <c r="I3098" s="22"/>
      <c r="J3098" s="22"/>
    </row>
    <row r="3099" spans="4:10">
      <c r="D3099" s="1"/>
      <c r="F3099" s="22"/>
      <c r="G3099" s="22"/>
      <c r="H3099" s="22"/>
      <c r="I3099" s="22"/>
      <c r="J3099" s="22"/>
    </row>
    <row r="3100" spans="4:10">
      <c r="D3100" s="1"/>
      <c r="F3100" s="22"/>
      <c r="G3100" s="22"/>
      <c r="H3100" s="22"/>
      <c r="I3100" s="22"/>
      <c r="J3100" s="22"/>
    </row>
    <row r="3101" spans="4:10">
      <c r="D3101" s="1"/>
      <c r="F3101" s="22"/>
      <c r="G3101" s="22"/>
      <c r="H3101" s="22"/>
      <c r="I3101" s="22"/>
      <c r="J3101" s="22"/>
    </row>
    <row r="3102" spans="4:10">
      <c r="D3102" s="1"/>
      <c r="F3102" s="22"/>
      <c r="G3102" s="22"/>
      <c r="H3102" s="22"/>
      <c r="I3102" s="22"/>
      <c r="J3102" s="22"/>
    </row>
    <row r="3103" spans="4:10">
      <c r="D3103" s="1"/>
      <c r="F3103" s="22"/>
      <c r="G3103" s="22"/>
      <c r="H3103" s="22"/>
      <c r="I3103" s="22"/>
      <c r="J3103" s="22"/>
    </row>
    <row r="3104" spans="4:10">
      <c r="D3104" s="1"/>
      <c r="F3104" s="22"/>
      <c r="G3104" s="22"/>
      <c r="H3104" s="22"/>
      <c r="I3104" s="22"/>
      <c r="J3104" s="22"/>
    </row>
    <row r="3105" spans="4:10">
      <c r="D3105" s="1"/>
      <c r="F3105" s="22"/>
      <c r="G3105" s="22"/>
      <c r="H3105" s="22"/>
      <c r="I3105" s="22"/>
      <c r="J3105" s="22"/>
    </row>
    <row r="3106" spans="4:10">
      <c r="D3106" s="1"/>
      <c r="F3106" s="22"/>
      <c r="G3106" s="22"/>
      <c r="H3106" s="22"/>
      <c r="I3106" s="22"/>
      <c r="J3106" s="22"/>
    </row>
    <row r="3107" spans="4:10">
      <c r="D3107" s="1"/>
      <c r="F3107" s="22"/>
      <c r="G3107" s="22"/>
      <c r="H3107" s="22"/>
      <c r="I3107" s="22"/>
      <c r="J3107" s="22"/>
    </row>
    <row r="3108" spans="4:10">
      <c r="D3108" s="1"/>
      <c r="F3108" s="22"/>
      <c r="G3108" s="22"/>
      <c r="H3108" s="22"/>
      <c r="I3108" s="22"/>
      <c r="J3108" s="22"/>
    </row>
    <row r="3109" spans="4:10">
      <c r="D3109" s="1"/>
      <c r="F3109" s="22"/>
      <c r="G3109" s="22"/>
      <c r="H3109" s="22"/>
      <c r="I3109" s="22"/>
      <c r="J3109" s="22"/>
    </row>
    <row r="3110" spans="4:10">
      <c r="D3110" s="1"/>
      <c r="F3110" s="22"/>
      <c r="G3110" s="22"/>
      <c r="H3110" s="22"/>
      <c r="I3110" s="22"/>
      <c r="J3110" s="22"/>
    </row>
    <row r="3111" spans="4:10">
      <c r="D3111" s="1"/>
      <c r="F3111" s="22"/>
      <c r="G3111" s="22"/>
      <c r="H3111" s="22"/>
      <c r="I3111" s="22"/>
      <c r="J3111" s="22"/>
    </row>
    <row r="3112" spans="4:10">
      <c r="D3112" s="1"/>
      <c r="F3112" s="22"/>
      <c r="G3112" s="22"/>
      <c r="H3112" s="22"/>
      <c r="I3112" s="22"/>
      <c r="J3112" s="22"/>
    </row>
    <row r="3113" spans="4:10">
      <c r="D3113" s="1"/>
      <c r="F3113" s="22"/>
      <c r="G3113" s="22"/>
      <c r="H3113" s="22"/>
      <c r="I3113" s="22"/>
      <c r="J3113" s="22"/>
    </row>
    <row r="3114" spans="4:10">
      <c r="D3114" s="1"/>
      <c r="F3114" s="22"/>
      <c r="G3114" s="22"/>
      <c r="H3114" s="22"/>
      <c r="I3114" s="22"/>
      <c r="J3114" s="22"/>
    </row>
    <row r="3115" spans="4:10">
      <c r="D3115" s="1"/>
      <c r="F3115" s="22"/>
      <c r="G3115" s="22"/>
      <c r="H3115" s="22"/>
      <c r="I3115" s="22"/>
      <c r="J3115" s="22"/>
    </row>
    <row r="3116" spans="4:10">
      <c r="D3116" s="1"/>
      <c r="F3116" s="22"/>
      <c r="G3116" s="22"/>
      <c r="H3116" s="22"/>
      <c r="I3116" s="22"/>
      <c r="J3116" s="22"/>
    </row>
    <row r="3117" spans="4:10">
      <c r="D3117" s="1"/>
      <c r="F3117" s="22"/>
      <c r="G3117" s="22"/>
      <c r="H3117" s="22"/>
      <c r="I3117" s="22"/>
      <c r="J3117" s="22"/>
    </row>
    <row r="3118" spans="4:10">
      <c r="D3118" s="1"/>
      <c r="F3118" s="22"/>
      <c r="G3118" s="22"/>
      <c r="H3118" s="22"/>
      <c r="I3118" s="22"/>
      <c r="J3118" s="22"/>
    </row>
    <row r="3119" spans="4:10">
      <c r="D3119" s="1"/>
      <c r="F3119" s="22"/>
      <c r="G3119" s="22"/>
      <c r="H3119" s="22"/>
      <c r="I3119" s="22"/>
      <c r="J3119" s="22"/>
    </row>
    <row r="3120" spans="4:10">
      <c r="D3120" s="1"/>
      <c r="F3120" s="22"/>
      <c r="G3120" s="22"/>
      <c r="H3120" s="22"/>
      <c r="I3120" s="22"/>
      <c r="J3120" s="22"/>
    </row>
    <row r="3121" spans="4:10">
      <c r="D3121" s="1"/>
      <c r="F3121" s="22"/>
      <c r="G3121" s="22"/>
      <c r="H3121" s="22"/>
      <c r="I3121" s="22"/>
      <c r="J3121" s="22"/>
    </row>
    <row r="3122" spans="4:10">
      <c r="D3122" s="1"/>
      <c r="F3122" s="22"/>
      <c r="G3122" s="22"/>
      <c r="H3122" s="22"/>
      <c r="I3122" s="22"/>
      <c r="J3122" s="22"/>
    </row>
    <row r="3123" spans="4:10">
      <c r="D3123" s="1"/>
      <c r="F3123" s="22"/>
      <c r="G3123" s="22"/>
      <c r="H3123" s="22"/>
      <c r="I3123" s="22"/>
      <c r="J3123" s="22"/>
    </row>
    <row r="3124" spans="4:10">
      <c r="D3124" s="1"/>
      <c r="F3124" s="22"/>
      <c r="G3124" s="22"/>
      <c r="H3124" s="22"/>
      <c r="I3124" s="22"/>
      <c r="J3124" s="22"/>
    </row>
    <row r="3125" spans="4:10">
      <c r="D3125" s="1"/>
      <c r="F3125" s="22"/>
      <c r="G3125" s="22"/>
      <c r="H3125" s="22"/>
      <c r="I3125" s="22"/>
      <c r="J3125" s="22"/>
    </row>
    <row r="3126" spans="4:10">
      <c r="D3126" s="1"/>
      <c r="F3126" s="22"/>
      <c r="G3126" s="22"/>
      <c r="H3126" s="22"/>
      <c r="I3126" s="22"/>
      <c r="J3126" s="22"/>
    </row>
    <row r="3127" spans="4:10">
      <c r="D3127" s="1"/>
      <c r="F3127" s="22"/>
      <c r="G3127" s="22"/>
      <c r="H3127" s="22"/>
      <c r="I3127" s="22"/>
      <c r="J3127" s="22"/>
    </row>
    <row r="3128" spans="4:10">
      <c r="D3128" s="1"/>
      <c r="F3128" s="22"/>
      <c r="G3128" s="22"/>
      <c r="H3128" s="22"/>
      <c r="I3128" s="22"/>
      <c r="J3128" s="22"/>
    </row>
    <row r="3129" spans="4:10">
      <c r="D3129" s="1"/>
      <c r="F3129" s="22"/>
      <c r="G3129" s="22"/>
      <c r="H3129" s="22"/>
      <c r="I3129" s="22"/>
      <c r="J3129" s="22"/>
    </row>
    <row r="3130" spans="4:10">
      <c r="D3130" s="1"/>
      <c r="F3130" s="22"/>
      <c r="G3130" s="22"/>
      <c r="H3130" s="22"/>
      <c r="I3130" s="22"/>
      <c r="J3130" s="22"/>
    </row>
    <row r="3131" spans="4:10">
      <c r="D3131" s="1"/>
      <c r="F3131" s="22"/>
      <c r="G3131" s="22"/>
      <c r="H3131" s="22"/>
      <c r="I3131" s="22"/>
      <c r="J3131" s="22"/>
    </row>
    <row r="3132" spans="4:10">
      <c r="D3132" s="1"/>
      <c r="F3132" s="22"/>
      <c r="G3132" s="22"/>
      <c r="H3132" s="22"/>
      <c r="I3132" s="22"/>
      <c r="J3132" s="22"/>
    </row>
    <row r="3133" spans="4:10">
      <c r="D3133" s="1"/>
      <c r="F3133" s="22"/>
      <c r="G3133" s="22"/>
      <c r="H3133" s="22"/>
      <c r="I3133" s="22"/>
      <c r="J3133" s="22"/>
    </row>
    <row r="3134" spans="4:10">
      <c r="D3134" s="1"/>
      <c r="F3134" s="22"/>
      <c r="G3134" s="22"/>
      <c r="H3134" s="22"/>
      <c r="I3134" s="22"/>
      <c r="J3134" s="22"/>
    </row>
    <row r="3135" spans="4:10">
      <c r="D3135" s="1"/>
      <c r="F3135" s="22"/>
      <c r="G3135" s="22"/>
      <c r="H3135" s="22"/>
      <c r="I3135" s="22"/>
      <c r="J3135" s="22"/>
    </row>
    <row r="3136" spans="4:10">
      <c r="D3136" s="1"/>
      <c r="F3136" s="22"/>
      <c r="G3136" s="22"/>
      <c r="H3136" s="22"/>
      <c r="I3136" s="22"/>
      <c r="J3136" s="22"/>
    </row>
    <row r="3137" spans="4:10">
      <c r="D3137" s="1"/>
      <c r="F3137" s="22"/>
      <c r="G3137" s="22"/>
      <c r="H3137" s="22"/>
      <c r="I3137" s="22"/>
      <c r="J3137" s="22"/>
    </row>
    <row r="3138" spans="4:10">
      <c r="D3138" s="1"/>
      <c r="F3138" s="22"/>
      <c r="G3138" s="22"/>
      <c r="H3138" s="22"/>
      <c r="I3138" s="22"/>
      <c r="J3138" s="22"/>
    </row>
    <row r="3139" spans="4:10">
      <c r="D3139" s="1"/>
      <c r="F3139" s="22"/>
      <c r="G3139" s="22"/>
      <c r="H3139" s="22"/>
      <c r="I3139" s="22"/>
      <c r="J3139" s="22"/>
    </row>
    <row r="3140" spans="4:10">
      <c r="D3140" s="1"/>
      <c r="F3140" s="22"/>
      <c r="G3140" s="22"/>
      <c r="H3140" s="22"/>
      <c r="I3140" s="22"/>
      <c r="J3140" s="22"/>
    </row>
    <row r="3141" spans="4:10">
      <c r="D3141" s="1"/>
      <c r="F3141" s="22"/>
      <c r="G3141" s="22"/>
      <c r="H3141" s="22"/>
      <c r="I3141" s="22"/>
      <c r="J3141" s="22"/>
    </row>
    <row r="3142" spans="4:10">
      <c r="D3142" s="1"/>
      <c r="F3142" s="22"/>
      <c r="G3142" s="22"/>
      <c r="H3142" s="22"/>
      <c r="I3142" s="22"/>
      <c r="J3142" s="22"/>
    </row>
    <row r="3143" spans="4:10">
      <c r="D3143" s="1"/>
      <c r="F3143" s="22"/>
      <c r="G3143" s="22"/>
      <c r="H3143" s="22"/>
      <c r="I3143" s="22"/>
      <c r="J3143" s="22"/>
    </row>
    <row r="3144" spans="4:10">
      <c r="D3144" s="1"/>
      <c r="F3144" s="22"/>
      <c r="G3144" s="22"/>
      <c r="H3144" s="22"/>
      <c r="I3144" s="22"/>
      <c r="J3144" s="22"/>
    </row>
    <row r="3145" spans="4:10">
      <c r="D3145" s="1"/>
      <c r="F3145" s="22"/>
      <c r="G3145" s="22"/>
      <c r="H3145" s="22"/>
      <c r="I3145" s="22"/>
      <c r="J3145" s="22"/>
    </row>
    <row r="3146" spans="4:10">
      <c r="D3146" s="1"/>
      <c r="F3146" s="22"/>
      <c r="G3146" s="22"/>
      <c r="H3146" s="22"/>
      <c r="I3146" s="22"/>
      <c r="J3146" s="22"/>
    </row>
    <row r="3147" spans="4:10">
      <c r="D3147" s="1"/>
      <c r="F3147" s="22"/>
      <c r="G3147" s="22"/>
      <c r="H3147" s="22"/>
      <c r="I3147" s="22"/>
      <c r="J3147" s="22"/>
    </row>
    <row r="3148" spans="4:10">
      <c r="D3148" s="1"/>
      <c r="F3148" s="22"/>
      <c r="G3148" s="22"/>
      <c r="H3148" s="22"/>
      <c r="I3148" s="22"/>
      <c r="J3148" s="22"/>
    </row>
    <row r="3149" spans="4:10">
      <c r="D3149" s="1"/>
      <c r="F3149" s="22"/>
      <c r="G3149" s="22"/>
      <c r="H3149" s="22"/>
      <c r="I3149" s="22"/>
      <c r="J3149" s="22"/>
    </row>
    <row r="3150" spans="4:10">
      <c r="D3150" s="1"/>
      <c r="F3150" s="22"/>
      <c r="G3150" s="22"/>
      <c r="H3150" s="22"/>
      <c r="I3150" s="22"/>
      <c r="J3150" s="22"/>
    </row>
    <row r="3151" spans="4:10">
      <c r="D3151" s="1"/>
      <c r="F3151" s="22"/>
      <c r="G3151" s="22"/>
      <c r="H3151" s="22"/>
      <c r="I3151" s="22"/>
      <c r="J3151" s="22"/>
    </row>
    <row r="3152" spans="4:10">
      <c r="D3152" s="1"/>
      <c r="F3152" s="22"/>
      <c r="G3152" s="22"/>
      <c r="H3152" s="22"/>
      <c r="I3152" s="22"/>
      <c r="J3152" s="22"/>
    </row>
    <row r="3153" spans="4:10">
      <c r="D3153" s="1"/>
      <c r="F3153" s="22"/>
      <c r="G3153" s="22"/>
      <c r="H3153" s="22"/>
      <c r="I3153" s="22"/>
      <c r="J3153" s="22"/>
    </row>
    <row r="3154" spans="4:10">
      <c r="D3154" s="1"/>
      <c r="F3154" s="22"/>
      <c r="G3154" s="22"/>
      <c r="H3154" s="22"/>
      <c r="I3154" s="22"/>
      <c r="J3154" s="22"/>
    </row>
    <row r="3155" spans="4:10">
      <c r="D3155" s="1"/>
      <c r="F3155" s="22"/>
      <c r="G3155" s="22"/>
      <c r="H3155" s="22"/>
      <c r="I3155" s="22"/>
      <c r="J3155" s="22"/>
    </row>
    <row r="3156" spans="4:10">
      <c r="D3156" s="1"/>
      <c r="F3156" s="22"/>
      <c r="G3156" s="22"/>
      <c r="H3156" s="22"/>
      <c r="I3156" s="22"/>
      <c r="J3156" s="22"/>
    </row>
    <row r="3157" spans="4:10">
      <c r="D3157" s="1"/>
      <c r="F3157" s="22"/>
      <c r="G3157" s="22"/>
      <c r="H3157" s="22"/>
      <c r="I3157" s="22"/>
      <c r="J3157" s="22"/>
    </row>
    <row r="3158" spans="4:10">
      <c r="D3158" s="1"/>
      <c r="F3158" s="22"/>
      <c r="G3158" s="22"/>
      <c r="H3158" s="22"/>
      <c r="I3158" s="22"/>
      <c r="J3158" s="22"/>
    </row>
    <row r="3159" spans="4:10">
      <c r="D3159" s="1"/>
      <c r="F3159" s="22"/>
      <c r="G3159" s="22"/>
      <c r="H3159" s="22"/>
      <c r="I3159" s="22"/>
      <c r="J3159" s="22"/>
    </row>
    <row r="3160" spans="4:10">
      <c r="D3160" s="1"/>
      <c r="F3160" s="22"/>
      <c r="G3160" s="22"/>
      <c r="H3160" s="22"/>
      <c r="I3160" s="22"/>
      <c r="J3160" s="22"/>
    </row>
    <row r="3161" spans="4:10">
      <c r="D3161" s="1"/>
      <c r="F3161" s="22"/>
      <c r="G3161" s="22"/>
      <c r="H3161" s="22"/>
      <c r="I3161" s="22"/>
      <c r="J3161" s="22"/>
    </row>
    <row r="3162" spans="4:10">
      <c r="D3162" s="1"/>
      <c r="F3162" s="22"/>
      <c r="G3162" s="22"/>
      <c r="H3162" s="22"/>
      <c r="I3162" s="22"/>
      <c r="J3162" s="22"/>
    </row>
    <row r="3163" spans="4:10">
      <c r="D3163" s="1"/>
      <c r="F3163" s="22"/>
      <c r="G3163" s="22"/>
      <c r="H3163" s="22"/>
      <c r="I3163" s="22"/>
      <c r="J3163" s="22"/>
    </row>
    <row r="3164" spans="4:10">
      <c r="D3164" s="1"/>
      <c r="F3164" s="22"/>
      <c r="G3164" s="22"/>
      <c r="H3164" s="22"/>
      <c r="I3164" s="22"/>
      <c r="J3164" s="22"/>
    </row>
    <row r="3165" spans="4:10">
      <c r="D3165" s="1"/>
      <c r="F3165" s="22"/>
      <c r="G3165" s="22"/>
      <c r="H3165" s="22"/>
      <c r="I3165" s="22"/>
      <c r="J3165" s="22"/>
    </row>
    <row r="3166" spans="4:10">
      <c r="D3166" s="1"/>
      <c r="F3166" s="22"/>
      <c r="G3166" s="22"/>
      <c r="H3166" s="22"/>
      <c r="I3166" s="22"/>
      <c r="J3166" s="22"/>
    </row>
    <row r="3167" spans="4:10">
      <c r="D3167" s="1"/>
      <c r="F3167" s="22"/>
      <c r="G3167" s="22"/>
      <c r="H3167" s="22"/>
      <c r="I3167" s="22"/>
      <c r="J3167" s="22"/>
    </row>
    <row r="3168" spans="4:10">
      <c r="D3168" s="1"/>
      <c r="F3168" s="22"/>
      <c r="G3168" s="22"/>
      <c r="H3168" s="22"/>
      <c r="I3168" s="22"/>
      <c r="J3168" s="22"/>
    </row>
    <row r="3169" spans="4:10">
      <c r="D3169" s="1"/>
      <c r="F3169" s="22"/>
      <c r="G3169" s="22"/>
      <c r="H3169" s="22"/>
      <c r="I3169" s="22"/>
      <c r="J3169" s="22"/>
    </row>
    <row r="3170" spans="4:10">
      <c r="D3170" s="1"/>
      <c r="F3170" s="22"/>
      <c r="G3170" s="22"/>
      <c r="H3170" s="22"/>
      <c r="I3170" s="22"/>
      <c r="J3170" s="22"/>
    </row>
    <row r="3171" spans="4:10">
      <c r="D3171" s="1"/>
      <c r="F3171" s="22"/>
      <c r="G3171" s="22"/>
      <c r="H3171" s="22"/>
      <c r="I3171" s="22"/>
      <c r="J3171" s="22"/>
    </row>
    <row r="3172" spans="4:10">
      <c r="D3172" s="1"/>
      <c r="F3172" s="22"/>
      <c r="G3172" s="22"/>
      <c r="H3172" s="22"/>
      <c r="I3172" s="22"/>
      <c r="J3172" s="22"/>
    </row>
    <row r="3173" spans="4:10">
      <c r="D3173" s="1"/>
      <c r="F3173" s="22"/>
      <c r="G3173" s="22"/>
      <c r="H3173" s="22"/>
      <c r="I3173" s="22"/>
      <c r="J3173" s="22"/>
    </row>
    <row r="3174" spans="4:10">
      <c r="D3174" s="1"/>
      <c r="F3174" s="22"/>
      <c r="G3174" s="22"/>
      <c r="H3174" s="22"/>
      <c r="I3174" s="22"/>
      <c r="J3174" s="22"/>
    </row>
    <row r="3175" spans="4:10">
      <c r="D3175" s="1"/>
      <c r="F3175" s="22"/>
      <c r="G3175" s="22"/>
      <c r="H3175" s="22"/>
      <c r="I3175" s="22"/>
      <c r="J3175" s="22"/>
    </row>
    <row r="3176" spans="4:10">
      <c r="D3176" s="1"/>
      <c r="F3176" s="22"/>
      <c r="G3176" s="22"/>
      <c r="H3176" s="22"/>
      <c r="I3176" s="22"/>
      <c r="J3176" s="22"/>
    </row>
    <row r="3177" spans="4:10">
      <c r="D3177" s="1"/>
      <c r="F3177" s="22"/>
      <c r="G3177" s="22"/>
      <c r="H3177" s="22"/>
      <c r="I3177" s="22"/>
      <c r="J3177" s="22"/>
    </row>
    <row r="3178" spans="4:10">
      <c r="D3178" s="1"/>
      <c r="F3178" s="22"/>
      <c r="G3178" s="22"/>
      <c r="H3178" s="22"/>
      <c r="I3178" s="22"/>
      <c r="J3178" s="22"/>
    </row>
    <row r="3179" spans="4:10">
      <c r="D3179" s="1"/>
      <c r="F3179" s="22"/>
      <c r="G3179" s="22"/>
      <c r="H3179" s="22"/>
      <c r="I3179" s="22"/>
      <c r="J3179" s="22"/>
    </row>
    <row r="3180" spans="4:10">
      <c r="D3180" s="1"/>
      <c r="F3180" s="22"/>
      <c r="G3180" s="22"/>
      <c r="H3180" s="22"/>
      <c r="I3180" s="22"/>
      <c r="J3180" s="22"/>
    </row>
    <row r="3181" spans="4:10">
      <c r="D3181" s="1"/>
      <c r="F3181" s="22"/>
      <c r="G3181" s="22"/>
      <c r="H3181" s="22"/>
      <c r="I3181" s="22"/>
      <c r="J3181" s="22"/>
    </row>
    <row r="3182" spans="4:10">
      <c r="D3182" s="1"/>
      <c r="F3182" s="22"/>
      <c r="G3182" s="22"/>
      <c r="H3182" s="22"/>
      <c r="I3182" s="22"/>
      <c r="J3182" s="22"/>
    </row>
    <row r="3183" spans="4:10">
      <c r="D3183" s="1"/>
      <c r="F3183" s="22"/>
      <c r="G3183" s="22"/>
      <c r="H3183" s="22"/>
      <c r="I3183" s="22"/>
      <c r="J3183" s="22"/>
    </row>
    <row r="3184" spans="4:10">
      <c r="D3184" s="1"/>
      <c r="F3184" s="22"/>
      <c r="G3184" s="22"/>
      <c r="H3184" s="22"/>
      <c r="I3184" s="22"/>
      <c r="J3184" s="22"/>
    </row>
    <row r="3185" spans="4:10">
      <c r="D3185" s="1"/>
      <c r="F3185" s="22"/>
      <c r="G3185" s="22"/>
      <c r="H3185" s="22"/>
      <c r="I3185" s="22"/>
      <c r="J3185" s="22"/>
    </row>
    <row r="3186" spans="4:10">
      <c r="D3186" s="1"/>
      <c r="F3186" s="22"/>
      <c r="G3186" s="22"/>
      <c r="H3186" s="22"/>
      <c r="I3186" s="22"/>
      <c r="J3186" s="22"/>
    </row>
    <row r="3187" spans="4:10">
      <c r="D3187" s="1"/>
      <c r="F3187" s="22"/>
      <c r="G3187" s="22"/>
      <c r="H3187" s="22"/>
      <c r="I3187" s="22"/>
      <c r="J3187" s="22"/>
    </row>
    <row r="3188" spans="4:10">
      <c r="D3188" s="1"/>
      <c r="F3188" s="22"/>
      <c r="G3188" s="22"/>
      <c r="H3188" s="22"/>
      <c r="I3188" s="22"/>
      <c r="J3188" s="22"/>
    </row>
    <row r="3189" spans="4:10">
      <c r="D3189" s="1"/>
      <c r="F3189" s="22"/>
      <c r="G3189" s="22"/>
      <c r="H3189" s="22"/>
      <c r="I3189" s="22"/>
      <c r="J3189" s="22"/>
    </row>
    <row r="3190" spans="4:10">
      <c r="D3190" s="1"/>
      <c r="F3190" s="22"/>
      <c r="G3190" s="22"/>
      <c r="H3190" s="22"/>
      <c r="I3190" s="22"/>
      <c r="J3190" s="22"/>
    </row>
    <row r="3191" spans="4:10">
      <c r="D3191" s="1"/>
      <c r="F3191" s="22"/>
      <c r="G3191" s="22"/>
      <c r="H3191" s="22"/>
      <c r="I3191" s="22"/>
      <c r="J3191" s="22"/>
    </row>
    <row r="3192" spans="4:10">
      <c r="D3192" s="1"/>
      <c r="F3192" s="22"/>
      <c r="G3192" s="22"/>
      <c r="H3192" s="22"/>
      <c r="I3192" s="22"/>
      <c r="J3192" s="22"/>
    </row>
    <row r="3193" spans="4:10">
      <c r="D3193" s="1"/>
      <c r="F3193" s="22"/>
      <c r="G3193" s="22"/>
      <c r="H3193" s="22"/>
      <c r="I3193" s="22"/>
      <c r="J3193" s="22"/>
    </row>
    <row r="3194" spans="4:10">
      <c r="D3194" s="1"/>
      <c r="F3194" s="22"/>
      <c r="G3194" s="22"/>
      <c r="H3194" s="22"/>
      <c r="I3194" s="22"/>
      <c r="J3194" s="22"/>
    </row>
    <row r="3195" spans="4:10">
      <c r="D3195" s="1"/>
      <c r="F3195" s="22"/>
      <c r="G3195" s="22"/>
      <c r="H3195" s="22"/>
      <c r="I3195" s="22"/>
      <c r="J3195" s="22"/>
    </row>
    <row r="3196" spans="4:10">
      <c r="D3196" s="1"/>
      <c r="F3196" s="22"/>
      <c r="G3196" s="22"/>
      <c r="H3196" s="22"/>
      <c r="I3196" s="22"/>
      <c r="J3196" s="22"/>
    </row>
    <row r="3197" spans="4:10">
      <c r="D3197" s="1"/>
      <c r="F3197" s="22"/>
      <c r="G3197" s="22"/>
      <c r="H3197" s="22"/>
      <c r="I3197" s="22"/>
      <c r="J3197" s="22"/>
    </row>
    <row r="3198" spans="4:10">
      <c r="D3198" s="1"/>
      <c r="F3198" s="22"/>
      <c r="G3198" s="22"/>
      <c r="H3198" s="22"/>
      <c r="I3198" s="22"/>
      <c r="J3198" s="22"/>
    </row>
    <row r="3199" spans="4:10">
      <c r="D3199" s="1"/>
      <c r="F3199" s="22"/>
      <c r="G3199" s="22"/>
      <c r="H3199" s="22"/>
      <c r="I3199" s="22"/>
      <c r="J3199" s="22"/>
    </row>
    <row r="3200" spans="4:10">
      <c r="D3200" s="1"/>
      <c r="F3200" s="22"/>
      <c r="G3200" s="22"/>
      <c r="H3200" s="22"/>
      <c r="I3200" s="22"/>
      <c r="J3200" s="22"/>
    </row>
    <row r="3201" spans="4:10">
      <c r="D3201" s="1"/>
      <c r="F3201" s="22"/>
      <c r="G3201" s="22"/>
      <c r="H3201" s="22"/>
      <c r="I3201" s="22"/>
      <c r="J3201" s="22"/>
    </row>
    <row r="3202" spans="4:10">
      <c r="D3202" s="1"/>
      <c r="F3202" s="22"/>
      <c r="G3202" s="22"/>
      <c r="H3202" s="22"/>
      <c r="I3202" s="22"/>
      <c r="J3202" s="22"/>
    </row>
    <row r="3203" spans="4:10">
      <c r="D3203" s="1"/>
      <c r="F3203" s="22"/>
      <c r="G3203" s="22"/>
      <c r="H3203" s="22"/>
      <c r="I3203" s="22"/>
      <c r="J3203" s="22"/>
    </row>
    <row r="3204" spans="4:10">
      <c r="D3204" s="1"/>
      <c r="F3204" s="22"/>
      <c r="G3204" s="22"/>
      <c r="H3204" s="22"/>
      <c r="I3204" s="22"/>
      <c r="J3204" s="22"/>
    </row>
    <row r="3205" spans="4:10">
      <c r="D3205" s="1"/>
      <c r="F3205" s="22"/>
      <c r="G3205" s="22"/>
      <c r="H3205" s="22"/>
      <c r="I3205" s="22"/>
      <c r="J3205" s="22"/>
    </row>
    <row r="3206" spans="4:10">
      <c r="D3206" s="1"/>
      <c r="F3206" s="22"/>
      <c r="G3206" s="22"/>
      <c r="H3206" s="22"/>
      <c r="I3206" s="22"/>
      <c r="J3206" s="22"/>
    </row>
    <row r="3207" spans="4:10">
      <c r="D3207" s="1"/>
      <c r="F3207" s="22"/>
      <c r="G3207" s="22"/>
      <c r="H3207" s="22"/>
      <c r="I3207" s="22"/>
      <c r="J3207" s="22"/>
    </row>
    <row r="3208" spans="4:10">
      <c r="D3208" s="1"/>
      <c r="F3208" s="22"/>
      <c r="G3208" s="22"/>
      <c r="H3208" s="22"/>
      <c r="I3208" s="22"/>
      <c r="J3208" s="22"/>
    </row>
    <row r="3209" spans="4:10">
      <c r="D3209" s="1"/>
      <c r="F3209" s="22"/>
      <c r="G3209" s="22"/>
      <c r="H3209" s="22"/>
      <c r="I3209" s="22"/>
      <c r="J3209" s="22"/>
    </row>
    <row r="3210" spans="4:10">
      <c r="D3210" s="1"/>
      <c r="F3210" s="22"/>
      <c r="G3210" s="22"/>
      <c r="H3210" s="22"/>
      <c r="I3210" s="22"/>
      <c r="J3210" s="22"/>
    </row>
    <row r="3211" spans="4:10">
      <c r="D3211" s="1"/>
      <c r="F3211" s="22"/>
      <c r="G3211" s="22"/>
      <c r="H3211" s="22"/>
      <c r="I3211" s="22"/>
      <c r="J3211" s="22"/>
    </row>
    <row r="3212" spans="4:10">
      <c r="D3212" s="1"/>
      <c r="F3212" s="22"/>
      <c r="G3212" s="22"/>
      <c r="H3212" s="22"/>
      <c r="I3212" s="22"/>
      <c r="J3212" s="22"/>
    </row>
    <row r="3213" spans="4:10">
      <c r="D3213" s="1"/>
      <c r="F3213" s="22"/>
      <c r="G3213" s="22"/>
      <c r="H3213" s="22"/>
      <c r="I3213" s="22"/>
      <c r="J3213" s="22"/>
    </row>
    <row r="3214" spans="4:10">
      <c r="D3214" s="1"/>
      <c r="F3214" s="22"/>
      <c r="G3214" s="22"/>
      <c r="H3214" s="22"/>
      <c r="I3214" s="22"/>
      <c r="J3214" s="22"/>
    </row>
    <row r="3215" spans="4:10">
      <c r="D3215" s="1"/>
      <c r="F3215" s="22"/>
      <c r="G3215" s="22"/>
      <c r="H3215" s="22"/>
      <c r="I3215" s="22"/>
      <c r="J3215" s="22"/>
    </row>
    <row r="3216" spans="4:10">
      <c r="D3216" s="1"/>
      <c r="F3216" s="22"/>
      <c r="G3216" s="22"/>
      <c r="H3216" s="22"/>
      <c r="I3216" s="22"/>
      <c r="J3216" s="22"/>
    </row>
    <row r="3217" spans="4:10">
      <c r="D3217" s="1"/>
      <c r="F3217" s="22"/>
      <c r="G3217" s="22"/>
      <c r="H3217" s="22"/>
      <c r="I3217" s="22"/>
      <c r="J3217" s="22"/>
    </row>
    <row r="3218" spans="4:10">
      <c r="D3218" s="1"/>
      <c r="F3218" s="22"/>
      <c r="G3218" s="22"/>
      <c r="H3218" s="22"/>
      <c r="I3218" s="22"/>
      <c r="J3218" s="22"/>
    </row>
    <row r="3219" spans="4:10">
      <c r="D3219" s="1"/>
      <c r="F3219" s="22"/>
      <c r="G3219" s="22"/>
      <c r="H3219" s="22"/>
      <c r="I3219" s="22"/>
      <c r="J3219" s="22"/>
    </row>
    <row r="3220" spans="4:10">
      <c r="D3220" s="1"/>
      <c r="F3220" s="22"/>
      <c r="G3220" s="22"/>
      <c r="H3220" s="22"/>
      <c r="I3220" s="22"/>
      <c r="J3220" s="22"/>
    </row>
    <row r="3221" spans="4:10">
      <c r="D3221" s="1"/>
      <c r="F3221" s="22"/>
      <c r="G3221" s="22"/>
      <c r="H3221" s="22"/>
      <c r="I3221" s="22"/>
      <c r="J3221" s="22"/>
    </row>
    <row r="3222" spans="4:10">
      <c r="D3222" s="1"/>
      <c r="F3222" s="22"/>
      <c r="G3222" s="22"/>
      <c r="H3222" s="22"/>
      <c r="I3222" s="22"/>
      <c r="J3222" s="22"/>
    </row>
    <row r="3223" spans="4:10">
      <c r="D3223" s="1"/>
      <c r="F3223" s="22"/>
      <c r="G3223" s="22"/>
      <c r="H3223" s="22"/>
      <c r="I3223" s="22"/>
      <c r="J3223" s="22"/>
    </row>
    <row r="3224" spans="4:10">
      <c r="D3224" s="1"/>
      <c r="F3224" s="22"/>
      <c r="G3224" s="22"/>
      <c r="H3224" s="22"/>
      <c r="I3224" s="22"/>
      <c r="J3224" s="22"/>
    </row>
    <row r="3225" spans="4:10">
      <c r="D3225" s="1"/>
      <c r="F3225" s="22"/>
      <c r="G3225" s="22"/>
      <c r="H3225" s="22"/>
      <c r="I3225" s="22"/>
      <c r="J3225" s="22"/>
    </row>
    <row r="3226" spans="4:10">
      <c r="D3226" s="1"/>
      <c r="F3226" s="22"/>
      <c r="G3226" s="22"/>
      <c r="H3226" s="22"/>
      <c r="I3226" s="22"/>
      <c r="J3226" s="22"/>
    </row>
    <row r="3227" spans="4:10">
      <c r="D3227" s="1"/>
      <c r="F3227" s="22"/>
      <c r="G3227" s="22"/>
      <c r="H3227" s="22"/>
      <c r="I3227" s="22"/>
      <c r="J3227" s="22"/>
    </row>
    <row r="3228" spans="4:10">
      <c r="D3228" s="1"/>
      <c r="F3228" s="22"/>
      <c r="G3228" s="22"/>
      <c r="H3228" s="22"/>
      <c r="I3228" s="22"/>
      <c r="J3228" s="22"/>
    </row>
    <row r="3229" spans="4:10">
      <c r="D3229" s="1"/>
      <c r="F3229" s="22"/>
      <c r="G3229" s="22"/>
      <c r="H3229" s="22"/>
      <c r="I3229" s="22"/>
      <c r="J3229" s="22"/>
    </row>
    <row r="3230" spans="4:10">
      <c r="D3230" s="1"/>
      <c r="F3230" s="22"/>
      <c r="G3230" s="22"/>
      <c r="H3230" s="22"/>
      <c r="I3230" s="22"/>
      <c r="J3230" s="22"/>
    </row>
    <row r="3231" spans="4:10">
      <c r="D3231" s="1"/>
      <c r="F3231" s="22"/>
      <c r="G3231" s="22"/>
      <c r="H3231" s="22"/>
      <c r="I3231" s="22"/>
      <c r="J3231" s="22"/>
    </row>
    <row r="3232" spans="4:10">
      <c r="D3232" s="1"/>
      <c r="F3232" s="22"/>
      <c r="G3232" s="22"/>
      <c r="H3232" s="22"/>
      <c r="I3232" s="22"/>
      <c r="J3232" s="22"/>
    </row>
    <row r="3233" spans="4:10">
      <c r="D3233" s="1"/>
      <c r="F3233" s="22"/>
      <c r="G3233" s="22"/>
      <c r="H3233" s="22"/>
      <c r="I3233" s="22"/>
      <c r="J3233" s="22"/>
    </row>
    <row r="3234" spans="4:10">
      <c r="D3234" s="1"/>
      <c r="F3234" s="22"/>
      <c r="G3234" s="22"/>
      <c r="H3234" s="22"/>
      <c r="I3234" s="22"/>
      <c r="J3234" s="22"/>
    </row>
    <row r="3235" spans="4:10">
      <c r="D3235" s="1"/>
      <c r="F3235" s="22"/>
      <c r="G3235" s="22"/>
      <c r="H3235" s="22"/>
      <c r="I3235" s="22"/>
      <c r="J3235" s="22"/>
    </row>
    <row r="3236" spans="4:10">
      <c r="D3236" s="1"/>
      <c r="F3236" s="22"/>
      <c r="G3236" s="22"/>
      <c r="H3236" s="22"/>
      <c r="I3236" s="22"/>
      <c r="J3236" s="22"/>
    </row>
    <row r="3237" spans="4:10">
      <c r="D3237" s="1"/>
      <c r="F3237" s="22"/>
      <c r="G3237" s="22"/>
      <c r="H3237" s="22"/>
      <c r="I3237" s="22"/>
      <c r="J3237" s="22"/>
    </row>
    <row r="3238" spans="4:10">
      <c r="D3238" s="1"/>
      <c r="F3238" s="22"/>
      <c r="G3238" s="22"/>
      <c r="H3238" s="22"/>
      <c r="I3238" s="22"/>
      <c r="J3238" s="22"/>
    </row>
    <row r="3239" spans="4:10">
      <c r="D3239" s="1"/>
      <c r="F3239" s="22"/>
      <c r="G3239" s="22"/>
      <c r="H3239" s="22"/>
      <c r="I3239" s="22"/>
      <c r="J3239" s="22"/>
    </row>
    <row r="3240" spans="4:10">
      <c r="D3240" s="1"/>
      <c r="F3240" s="22"/>
      <c r="G3240" s="22"/>
      <c r="H3240" s="22"/>
      <c r="I3240" s="22"/>
      <c r="J3240" s="22"/>
    </row>
    <row r="3241" spans="4:10">
      <c r="D3241" s="1"/>
      <c r="F3241" s="22"/>
      <c r="G3241" s="22"/>
      <c r="H3241" s="22"/>
      <c r="I3241" s="22"/>
      <c r="J3241" s="22"/>
    </row>
    <row r="3242" spans="4:10">
      <c r="D3242" s="1"/>
      <c r="F3242" s="22"/>
      <c r="G3242" s="22"/>
      <c r="H3242" s="22"/>
      <c r="I3242" s="22"/>
      <c r="J3242" s="22"/>
    </row>
    <row r="3243" spans="4:10">
      <c r="D3243" s="1"/>
      <c r="F3243" s="22"/>
      <c r="G3243" s="22"/>
      <c r="H3243" s="22"/>
      <c r="I3243" s="22"/>
      <c r="J3243" s="22"/>
    </row>
    <row r="3244" spans="4:10">
      <c r="D3244" s="1"/>
      <c r="F3244" s="22"/>
      <c r="G3244" s="22"/>
      <c r="H3244" s="22"/>
      <c r="I3244" s="22"/>
      <c r="J3244" s="22"/>
    </row>
    <row r="3245" spans="4:10">
      <c r="D3245" s="1"/>
      <c r="F3245" s="22"/>
      <c r="G3245" s="22"/>
      <c r="H3245" s="22"/>
      <c r="I3245" s="22"/>
      <c r="J3245" s="22"/>
    </row>
    <row r="3246" spans="4:10">
      <c r="D3246" s="1"/>
      <c r="F3246" s="22"/>
      <c r="G3246" s="22"/>
      <c r="H3246" s="22"/>
      <c r="I3246" s="22"/>
      <c r="J3246" s="22"/>
    </row>
    <row r="3247" spans="4:10">
      <c r="D3247" s="1"/>
      <c r="F3247" s="22"/>
      <c r="G3247" s="22"/>
      <c r="H3247" s="22"/>
      <c r="I3247" s="22"/>
      <c r="J3247" s="22"/>
    </row>
    <row r="3248" spans="4:10">
      <c r="D3248" s="1"/>
      <c r="F3248" s="22"/>
      <c r="G3248" s="22"/>
      <c r="H3248" s="22"/>
      <c r="I3248" s="22"/>
      <c r="J3248" s="22"/>
    </row>
    <row r="3249" spans="4:10">
      <c r="D3249" s="1"/>
      <c r="F3249" s="22"/>
      <c r="G3249" s="22"/>
      <c r="H3249" s="22"/>
      <c r="I3249" s="22"/>
      <c r="J3249" s="22"/>
    </row>
    <row r="3250" spans="4:10">
      <c r="D3250" s="1"/>
      <c r="F3250" s="22"/>
      <c r="G3250" s="22"/>
      <c r="H3250" s="22"/>
      <c r="I3250" s="22"/>
      <c r="J3250" s="22"/>
    </row>
    <row r="3251" spans="4:10">
      <c r="D3251" s="1"/>
      <c r="F3251" s="22"/>
      <c r="G3251" s="22"/>
      <c r="H3251" s="22"/>
      <c r="I3251" s="22"/>
      <c r="J3251" s="22"/>
    </row>
    <row r="3252" spans="4:10">
      <c r="D3252" s="1"/>
      <c r="F3252" s="22"/>
      <c r="G3252" s="22"/>
      <c r="H3252" s="22"/>
      <c r="I3252" s="22"/>
      <c r="J3252" s="22"/>
    </row>
    <row r="3253" spans="4:10">
      <c r="D3253" s="1"/>
      <c r="F3253" s="22"/>
      <c r="G3253" s="22"/>
      <c r="H3253" s="22"/>
      <c r="I3253" s="22"/>
      <c r="J3253" s="22"/>
    </row>
    <row r="3254" spans="4:10">
      <c r="D3254" s="1"/>
      <c r="F3254" s="22"/>
      <c r="G3254" s="22"/>
      <c r="H3254" s="22"/>
      <c r="I3254" s="22"/>
      <c r="J3254" s="22"/>
    </row>
    <row r="3255" spans="4:10">
      <c r="D3255" s="1"/>
      <c r="F3255" s="22"/>
      <c r="G3255" s="22"/>
      <c r="H3255" s="22"/>
      <c r="I3255" s="22"/>
      <c r="J3255" s="22"/>
    </row>
    <row r="3256" spans="4:10">
      <c r="D3256" s="1"/>
      <c r="F3256" s="22"/>
      <c r="G3256" s="22"/>
      <c r="H3256" s="22"/>
      <c r="I3256" s="22"/>
      <c r="J3256" s="22"/>
    </row>
    <row r="3257" spans="4:10">
      <c r="D3257" s="1"/>
      <c r="F3257" s="22"/>
      <c r="G3257" s="22"/>
      <c r="H3257" s="22"/>
      <c r="I3257" s="22"/>
      <c r="J3257" s="22"/>
    </row>
    <row r="3258" spans="4:10">
      <c r="D3258" s="1"/>
      <c r="F3258" s="22"/>
      <c r="G3258" s="22"/>
      <c r="H3258" s="22"/>
      <c r="I3258" s="22"/>
      <c r="J3258" s="22"/>
    </row>
    <row r="3259" spans="4:10">
      <c r="D3259" s="1"/>
      <c r="F3259" s="22"/>
      <c r="G3259" s="22"/>
      <c r="H3259" s="22"/>
      <c r="I3259" s="22"/>
      <c r="J3259" s="22"/>
    </row>
    <row r="3260" spans="4:10">
      <c r="D3260" s="1"/>
      <c r="F3260" s="22"/>
      <c r="G3260" s="22"/>
      <c r="H3260" s="22"/>
      <c r="I3260" s="22"/>
      <c r="J3260" s="22"/>
    </row>
    <row r="3261" spans="4:10">
      <c r="D3261" s="1"/>
      <c r="F3261" s="22"/>
      <c r="G3261" s="22"/>
      <c r="H3261" s="22"/>
      <c r="I3261" s="22"/>
      <c r="J3261" s="22"/>
    </row>
    <row r="3262" spans="4:10">
      <c r="D3262" s="1"/>
      <c r="F3262" s="22"/>
      <c r="G3262" s="22"/>
      <c r="H3262" s="22"/>
      <c r="I3262" s="22"/>
      <c r="J3262" s="22"/>
    </row>
    <row r="3263" spans="4:10">
      <c r="D3263" s="1"/>
      <c r="F3263" s="22"/>
      <c r="G3263" s="22"/>
      <c r="H3263" s="22"/>
      <c r="I3263" s="22"/>
      <c r="J3263" s="22"/>
    </row>
    <row r="3264" spans="4:10">
      <c r="D3264" s="1"/>
      <c r="F3264" s="22"/>
      <c r="G3264" s="22"/>
      <c r="H3264" s="22"/>
      <c r="I3264" s="22"/>
      <c r="J3264" s="22"/>
    </row>
    <row r="3265" spans="4:10">
      <c r="D3265" s="1"/>
      <c r="F3265" s="22"/>
      <c r="G3265" s="22"/>
      <c r="H3265" s="22"/>
      <c r="I3265" s="22"/>
      <c r="J3265" s="22"/>
    </row>
    <row r="3266" spans="4:10">
      <c r="D3266" s="1"/>
      <c r="F3266" s="22"/>
      <c r="G3266" s="22"/>
      <c r="H3266" s="22"/>
      <c r="I3266" s="22"/>
      <c r="J3266" s="22"/>
    </row>
    <row r="3267" spans="4:10">
      <c r="D3267" s="1"/>
      <c r="F3267" s="22"/>
      <c r="G3267" s="22"/>
      <c r="H3267" s="22"/>
      <c r="I3267" s="22"/>
      <c r="J3267" s="22"/>
    </row>
    <row r="3268" spans="4:10">
      <c r="D3268" s="1"/>
      <c r="F3268" s="22"/>
      <c r="G3268" s="22"/>
      <c r="H3268" s="22"/>
      <c r="I3268" s="22"/>
      <c r="J3268" s="22"/>
    </row>
    <row r="3269" spans="4:10">
      <c r="D3269" s="1"/>
      <c r="F3269" s="22"/>
      <c r="G3269" s="22"/>
      <c r="H3269" s="22"/>
      <c r="I3269" s="22"/>
      <c r="J3269" s="22"/>
    </row>
    <row r="3270" spans="4:10">
      <c r="D3270" s="1"/>
      <c r="F3270" s="22"/>
      <c r="G3270" s="22"/>
      <c r="H3270" s="22"/>
      <c r="I3270" s="22"/>
      <c r="J3270" s="22"/>
    </row>
    <row r="3271" spans="4:10">
      <c r="D3271" s="1"/>
      <c r="F3271" s="22"/>
      <c r="G3271" s="22"/>
      <c r="H3271" s="22"/>
      <c r="I3271" s="22"/>
      <c r="J3271" s="22"/>
    </row>
    <row r="3272" spans="4:10">
      <c r="D3272" s="1"/>
      <c r="F3272" s="22"/>
      <c r="G3272" s="22"/>
      <c r="H3272" s="22"/>
      <c r="I3272" s="22"/>
      <c r="J3272" s="22"/>
    </row>
    <row r="3273" spans="4:10">
      <c r="D3273" s="1"/>
      <c r="F3273" s="22"/>
      <c r="G3273" s="22"/>
      <c r="H3273" s="22"/>
      <c r="I3273" s="22"/>
      <c r="J3273" s="22"/>
    </row>
    <row r="3274" spans="4:10">
      <c r="D3274" s="1"/>
      <c r="F3274" s="22"/>
      <c r="G3274" s="22"/>
      <c r="H3274" s="22"/>
      <c r="I3274" s="22"/>
      <c r="J3274" s="22"/>
    </row>
    <row r="3275" spans="4:10">
      <c r="D3275" s="1"/>
      <c r="F3275" s="22"/>
      <c r="G3275" s="22"/>
      <c r="H3275" s="22"/>
      <c r="I3275" s="22"/>
      <c r="J3275" s="22"/>
    </row>
    <row r="3276" spans="4:10">
      <c r="D3276" s="1"/>
      <c r="F3276" s="22"/>
      <c r="G3276" s="22"/>
      <c r="H3276" s="22"/>
      <c r="I3276" s="22"/>
      <c r="J3276" s="22"/>
    </row>
    <row r="3277" spans="4:10">
      <c r="D3277" s="1"/>
      <c r="F3277" s="22"/>
      <c r="G3277" s="22"/>
      <c r="H3277" s="22"/>
      <c r="I3277" s="22"/>
      <c r="J3277" s="22"/>
    </row>
    <row r="3278" spans="4:10">
      <c r="D3278" s="1"/>
      <c r="F3278" s="22"/>
      <c r="G3278" s="22"/>
      <c r="H3278" s="22"/>
      <c r="I3278" s="22"/>
      <c r="J3278" s="22"/>
    </row>
    <row r="3279" spans="4:10">
      <c r="D3279" s="1"/>
      <c r="F3279" s="22"/>
      <c r="G3279" s="22"/>
      <c r="H3279" s="22"/>
      <c r="I3279" s="22"/>
      <c r="J3279" s="22"/>
    </row>
    <row r="3280" spans="4:10">
      <c r="D3280" s="1"/>
      <c r="F3280" s="22"/>
      <c r="G3280" s="22"/>
      <c r="H3280" s="22"/>
      <c r="I3280" s="22"/>
      <c r="J3280" s="22"/>
    </row>
    <row r="3281" spans="4:10">
      <c r="D3281" s="1"/>
      <c r="F3281" s="22"/>
      <c r="G3281" s="22"/>
      <c r="H3281" s="22"/>
      <c r="I3281" s="22"/>
      <c r="J3281" s="22"/>
    </row>
    <row r="3282" spans="4:10">
      <c r="D3282" s="1"/>
      <c r="F3282" s="22"/>
      <c r="G3282" s="22"/>
      <c r="H3282" s="22"/>
      <c r="I3282" s="22"/>
      <c r="J3282" s="22"/>
    </row>
    <row r="3283" spans="4:10">
      <c r="D3283" s="1"/>
      <c r="F3283" s="22"/>
      <c r="G3283" s="22"/>
      <c r="H3283" s="22"/>
      <c r="I3283" s="22"/>
      <c r="J3283" s="22"/>
    </row>
    <row r="3284" spans="4:10">
      <c r="D3284" s="1"/>
      <c r="F3284" s="22"/>
      <c r="G3284" s="22"/>
      <c r="H3284" s="22"/>
      <c r="I3284" s="22"/>
      <c r="J3284" s="22"/>
    </row>
    <row r="3285" spans="4:10">
      <c r="D3285" s="1"/>
      <c r="F3285" s="22"/>
      <c r="G3285" s="22"/>
      <c r="H3285" s="22"/>
      <c r="I3285" s="22"/>
      <c r="J3285" s="22"/>
    </row>
    <row r="3286" spans="4:10">
      <c r="D3286" s="1"/>
      <c r="F3286" s="22"/>
      <c r="G3286" s="22"/>
      <c r="H3286" s="22"/>
      <c r="I3286" s="22"/>
      <c r="J3286" s="22"/>
    </row>
    <row r="3287" spans="4:10">
      <c r="D3287" s="1"/>
      <c r="F3287" s="22"/>
      <c r="G3287" s="22"/>
      <c r="H3287" s="22"/>
      <c r="I3287" s="22"/>
      <c r="J3287" s="22"/>
    </row>
    <row r="3288" spans="4:10">
      <c r="D3288" s="1"/>
      <c r="F3288" s="22"/>
      <c r="G3288" s="22"/>
      <c r="H3288" s="22"/>
      <c r="I3288" s="22"/>
      <c r="J3288" s="22"/>
    </row>
    <row r="3289" spans="4:10">
      <c r="D3289" s="1"/>
      <c r="F3289" s="22"/>
      <c r="G3289" s="22"/>
      <c r="H3289" s="22"/>
      <c r="I3289" s="22"/>
      <c r="J3289" s="22"/>
    </row>
    <row r="3290" spans="4:10">
      <c r="D3290" s="1"/>
      <c r="F3290" s="22"/>
      <c r="G3290" s="22"/>
      <c r="H3290" s="22"/>
      <c r="I3290" s="22"/>
      <c r="J3290" s="22"/>
    </row>
    <row r="3291" spans="4:10">
      <c r="D3291" s="1"/>
      <c r="F3291" s="22"/>
      <c r="G3291" s="22"/>
      <c r="H3291" s="22"/>
      <c r="I3291" s="22"/>
      <c r="J3291" s="22"/>
    </row>
    <row r="3292" spans="4:10">
      <c r="D3292" s="1"/>
      <c r="F3292" s="22"/>
      <c r="G3292" s="22"/>
      <c r="H3292" s="22"/>
      <c r="I3292" s="22"/>
      <c r="J3292" s="22"/>
    </row>
    <row r="3293" spans="4:10">
      <c r="D3293" s="1"/>
      <c r="F3293" s="22"/>
      <c r="G3293" s="22"/>
      <c r="H3293" s="22"/>
      <c r="I3293" s="22"/>
      <c r="J3293" s="22"/>
    </row>
    <row r="3294" spans="4:10">
      <c r="D3294" s="1"/>
      <c r="F3294" s="22"/>
      <c r="G3294" s="22"/>
      <c r="H3294" s="22"/>
      <c r="I3294" s="22"/>
      <c r="J3294" s="22"/>
    </row>
    <row r="3295" spans="4:10">
      <c r="D3295" s="1"/>
      <c r="F3295" s="22"/>
      <c r="G3295" s="22"/>
      <c r="H3295" s="22"/>
      <c r="I3295" s="22"/>
      <c r="J3295" s="22"/>
    </row>
    <row r="3296" spans="4:10">
      <c r="D3296" s="1"/>
      <c r="F3296" s="22"/>
      <c r="G3296" s="22"/>
      <c r="H3296" s="22"/>
      <c r="I3296" s="22"/>
      <c r="J3296" s="22"/>
    </row>
    <row r="3297" spans="4:10">
      <c r="D3297" s="1"/>
      <c r="F3297" s="22"/>
      <c r="G3297" s="22"/>
      <c r="H3297" s="22"/>
      <c r="I3297" s="22"/>
      <c r="J3297" s="22"/>
    </row>
    <row r="3298" spans="4:10">
      <c r="D3298" s="1"/>
      <c r="F3298" s="22"/>
      <c r="G3298" s="22"/>
      <c r="H3298" s="22"/>
      <c r="I3298" s="22"/>
      <c r="J3298" s="22"/>
    </row>
    <row r="3299" spans="4:10">
      <c r="D3299" s="1"/>
      <c r="F3299" s="22"/>
      <c r="G3299" s="22"/>
      <c r="H3299" s="22"/>
      <c r="I3299" s="22"/>
      <c r="J3299" s="22"/>
    </row>
    <row r="3300" spans="4:10">
      <c r="D3300" s="1"/>
      <c r="F3300" s="22"/>
      <c r="G3300" s="22"/>
      <c r="H3300" s="22"/>
      <c r="I3300" s="22"/>
      <c r="J3300" s="22"/>
    </row>
    <row r="3301" spans="4:10">
      <c r="D3301" s="1"/>
      <c r="F3301" s="22"/>
      <c r="G3301" s="22"/>
      <c r="H3301" s="22"/>
      <c r="I3301" s="22"/>
      <c r="J3301" s="22"/>
    </row>
    <row r="3302" spans="4:10">
      <c r="D3302" s="1"/>
      <c r="F3302" s="22"/>
      <c r="G3302" s="22"/>
      <c r="H3302" s="22"/>
      <c r="I3302" s="22"/>
      <c r="J3302" s="22"/>
    </row>
    <row r="3303" spans="4:10">
      <c r="D3303" s="1"/>
      <c r="F3303" s="22"/>
      <c r="G3303" s="22"/>
      <c r="H3303" s="22"/>
      <c r="I3303" s="22"/>
      <c r="J3303" s="22"/>
    </row>
    <row r="3304" spans="4:10">
      <c r="D3304" s="1"/>
      <c r="F3304" s="22"/>
      <c r="G3304" s="22"/>
      <c r="H3304" s="22"/>
      <c r="I3304" s="22"/>
      <c r="J3304" s="22"/>
    </row>
    <row r="3305" spans="4:10">
      <c r="D3305" s="1"/>
      <c r="F3305" s="22"/>
      <c r="G3305" s="22"/>
      <c r="H3305" s="22"/>
      <c r="I3305" s="22"/>
      <c r="J3305" s="22"/>
    </row>
    <row r="3306" spans="4:10">
      <c r="D3306" s="1"/>
      <c r="F3306" s="22"/>
      <c r="G3306" s="22"/>
      <c r="H3306" s="22"/>
      <c r="I3306" s="22"/>
      <c r="J3306" s="22"/>
    </row>
    <row r="3307" spans="4:10">
      <c r="D3307" s="1"/>
      <c r="F3307" s="22"/>
      <c r="G3307" s="22"/>
      <c r="H3307" s="22"/>
      <c r="I3307" s="22"/>
      <c r="J3307" s="22"/>
    </row>
    <row r="3308" spans="4:10">
      <c r="D3308" s="1"/>
      <c r="F3308" s="22"/>
      <c r="G3308" s="22"/>
      <c r="H3308" s="22"/>
      <c r="I3308" s="22"/>
      <c r="J3308" s="22"/>
    </row>
    <row r="3309" spans="4:10">
      <c r="D3309" s="1"/>
      <c r="F3309" s="22"/>
      <c r="G3309" s="22"/>
      <c r="H3309" s="22"/>
      <c r="I3309" s="22"/>
      <c r="J3309" s="22"/>
    </row>
    <row r="3310" spans="4:10">
      <c r="D3310" s="1"/>
      <c r="F3310" s="22"/>
      <c r="G3310" s="22"/>
      <c r="H3310" s="22"/>
      <c r="I3310" s="22"/>
      <c r="J3310" s="22"/>
    </row>
    <row r="3311" spans="4:10">
      <c r="D3311" s="1"/>
      <c r="F3311" s="22"/>
      <c r="G3311" s="22"/>
      <c r="H3311" s="22"/>
      <c r="I3311" s="22"/>
      <c r="J3311" s="22"/>
    </row>
    <row r="3312" spans="4:10">
      <c r="D3312" s="1"/>
      <c r="F3312" s="22"/>
      <c r="G3312" s="22"/>
      <c r="H3312" s="22"/>
      <c r="I3312" s="22"/>
      <c r="J3312" s="22"/>
    </row>
    <row r="3313" spans="4:10">
      <c r="D3313" s="1"/>
      <c r="F3313" s="22"/>
      <c r="G3313" s="22"/>
      <c r="H3313" s="22"/>
      <c r="I3313" s="22"/>
      <c r="J3313" s="22"/>
    </row>
    <row r="3314" spans="4:10">
      <c r="D3314" s="1"/>
      <c r="F3314" s="22"/>
      <c r="G3314" s="22"/>
      <c r="H3314" s="22"/>
      <c r="I3314" s="22"/>
      <c r="J3314" s="22"/>
    </row>
    <row r="3315" spans="4:10">
      <c r="D3315" s="1"/>
      <c r="F3315" s="22"/>
      <c r="G3315" s="22"/>
      <c r="H3315" s="22"/>
      <c r="I3315" s="22"/>
      <c r="J3315" s="22"/>
    </row>
    <row r="3316" spans="4:10">
      <c r="D3316" s="1"/>
      <c r="F3316" s="22"/>
      <c r="G3316" s="22"/>
      <c r="H3316" s="22"/>
      <c r="I3316" s="22"/>
      <c r="J3316" s="22"/>
    </row>
    <row r="3317" spans="4:10">
      <c r="D3317" s="1"/>
      <c r="F3317" s="22"/>
      <c r="G3317" s="22"/>
      <c r="H3317" s="22"/>
      <c r="I3317" s="22"/>
      <c r="J3317" s="22"/>
    </row>
    <row r="3318" spans="4:10">
      <c r="D3318" s="1"/>
      <c r="F3318" s="22"/>
      <c r="G3318" s="22"/>
      <c r="H3318" s="22"/>
      <c r="I3318" s="22"/>
      <c r="J3318" s="22"/>
    </row>
    <row r="3319" spans="4:10">
      <c r="D3319" s="1"/>
      <c r="F3319" s="22"/>
      <c r="G3319" s="22"/>
      <c r="H3319" s="22"/>
      <c r="I3319" s="22"/>
      <c r="J3319" s="22"/>
    </row>
    <row r="3320" spans="4:10">
      <c r="D3320" s="1"/>
      <c r="F3320" s="22"/>
      <c r="G3320" s="22"/>
      <c r="H3320" s="22"/>
      <c r="I3320" s="22"/>
      <c r="J3320" s="22"/>
    </row>
    <row r="3321" spans="4:10">
      <c r="D3321" s="1"/>
      <c r="F3321" s="22"/>
      <c r="G3321" s="22"/>
      <c r="H3321" s="22"/>
      <c r="I3321" s="22"/>
      <c r="J3321" s="22"/>
    </row>
    <row r="3322" spans="4:10">
      <c r="D3322" s="1"/>
      <c r="F3322" s="22"/>
      <c r="G3322" s="22"/>
      <c r="H3322" s="22"/>
      <c r="I3322" s="22"/>
      <c r="J3322" s="22"/>
    </row>
    <row r="3323" spans="4:10">
      <c r="D3323" s="1"/>
      <c r="F3323" s="22"/>
      <c r="G3323" s="22"/>
      <c r="H3323" s="22"/>
      <c r="I3323" s="22"/>
      <c r="J3323" s="22"/>
    </row>
    <row r="3324" spans="4:10">
      <c r="D3324" s="1"/>
      <c r="F3324" s="22"/>
      <c r="G3324" s="22"/>
      <c r="H3324" s="22"/>
      <c r="I3324" s="22"/>
      <c r="J3324" s="22"/>
    </row>
    <row r="3325" spans="4:10">
      <c r="D3325" s="1"/>
      <c r="F3325" s="22"/>
      <c r="G3325" s="22"/>
      <c r="H3325" s="22"/>
      <c r="I3325" s="22"/>
      <c r="J3325" s="22"/>
    </row>
    <row r="3326" spans="4:10">
      <c r="D3326" s="1"/>
      <c r="F3326" s="22"/>
      <c r="G3326" s="22"/>
      <c r="H3326" s="22"/>
      <c r="I3326" s="22"/>
      <c r="J3326" s="22"/>
    </row>
    <row r="3327" spans="4:10">
      <c r="D3327" s="1"/>
      <c r="F3327" s="22"/>
      <c r="G3327" s="22"/>
      <c r="H3327" s="22"/>
      <c r="I3327" s="22"/>
      <c r="J3327" s="22"/>
    </row>
    <row r="3328" spans="4:10">
      <c r="D3328" s="1"/>
      <c r="F3328" s="22"/>
      <c r="G3328" s="22"/>
      <c r="H3328" s="22"/>
      <c r="I3328" s="22"/>
      <c r="J3328" s="22"/>
    </row>
    <row r="3329" spans="4:10">
      <c r="D3329" s="1"/>
      <c r="F3329" s="22"/>
      <c r="G3329" s="22"/>
      <c r="H3329" s="22"/>
      <c r="I3329" s="22"/>
      <c r="J3329" s="22"/>
    </row>
    <row r="3330" spans="4:10">
      <c r="D3330" s="1"/>
      <c r="F3330" s="22"/>
      <c r="G3330" s="22"/>
      <c r="H3330" s="22"/>
      <c r="I3330" s="22"/>
      <c r="J3330" s="22"/>
    </row>
    <row r="3331" spans="4:10">
      <c r="D3331" s="1"/>
      <c r="F3331" s="22"/>
      <c r="G3331" s="22"/>
      <c r="H3331" s="22"/>
      <c r="I3331" s="22"/>
      <c r="J3331" s="22"/>
    </row>
    <row r="3332" spans="4:10">
      <c r="D3332" s="1"/>
      <c r="F3332" s="22"/>
      <c r="G3332" s="22"/>
      <c r="H3332" s="22"/>
      <c r="I3332" s="22"/>
      <c r="J3332" s="22"/>
    </row>
    <row r="3333" spans="4:10">
      <c r="D3333" s="1"/>
      <c r="F3333" s="22"/>
      <c r="G3333" s="22"/>
      <c r="H3333" s="22"/>
      <c r="I3333" s="22"/>
      <c r="J3333" s="22"/>
    </row>
    <row r="3334" spans="4:10">
      <c r="D3334" s="1"/>
      <c r="F3334" s="22"/>
      <c r="G3334" s="22"/>
      <c r="H3334" s="22"/>
      <c r="I3334" s="22"/>
      <c r="J3334" s="22"/>
    </row>
    <row r="3335" spans="4:10">
      <c r="D3335" s="1"/>
      <c r="F3335" s="22"/>
      <c r="G3335" s="22"/>
      <c r="H3335" s="22"/>
      <c r="I3335" s="22"/>
      <c r="J3335" s="22"/>
    </row>
    <row r="3336" spans="4:10">
      <c r="D3336" s="1"/>
      <c r="F3336" s="22"/>
      <c r="G3336" s="22"/>
      <c r="H3336" s="22"/>
      <c r="I3336" s="22"/>
      <c r="J3336" s="22"/>
    </row>
    <row r="3337" spans="4:10">
      <c r="D3337" s="1"/>
      <c r="F3337" s="22"/>
      <c r="G3337" s="22"/>
      <c r="H3337" s="22"/>
      <c r="I3337" s="22"/>
      <c r="J3337" s="22"/>
    </row>
    <row r="3338" spans="4:10">
      <c r="D3338" s="1"/>
      <c r="F3338" s="22"/>
      <c r="G3338" s="22"/>
      <c r="H3338" s="22"/>
      <c r="I3338" s="22"/>
      <c r="J3338" s="22"/>
    </row>
    <row r="3339" spans="4:10">
      <c r="D3339" s="1"/>
      <c r="F3339" s="22"/>
      <c r="G3339" s="22"/>
      <c r="H3339" s="22"/>
      <c r="I3339" s="22"/>
      <c r="J3339" s="22"/>
    </row>
    <row r="3340" spans="4:10">
      <c r="D3340" s="1"/>
      <c r="F3340" s="22"/>
      <c r="G3340" s="22"/>
      <c r="H3340" s="22"/>
      <c r="I3340" s="22"/>
      <c r="J3340" s="22"/>
    </row>
    <row r="3341" spans="4:10">
      <c r="D3341" s="1"/>
      <c r="F3341" s="22"/>
      <c r="G3341" s="22"/>
      <c r="H3341" s="22"/>
      <c r="I3341" s="22"/>
      <c r="J3341" s="22"/>
    </row>
    <row r="3342" spans="4:10">
      <c r="D3342" s="1"/>
      <c r="F3342" s="22"/>
      <c r="G3342" s="22"/>
      <c r="H3342" s="22"/>
      <c r="I3342" s="22"/>
      <c r="J3342" s="22"/>
    </row>
    <row r="3343" spans="4:10">
      <c r="D3343" s="1"/>
      <c r="F3343" s="22"/>
      <c r="G3343" s="22"/>
      <c r="H3343" s="22"/>
      <c r="I3343" s="22"/>
      <c r="J3343" s="22"/>
    </row>
    <row r="3344" spans="4:10">
      <c r="D3344" s="1"/>
      <c r="F3344" s="22"/>
      <c r="G3344" s="22"/>
      <c r="H3344" s="22"/>
      <c r="I3344" s="22"/>
      <c r="J3344" s="22"/>
    </row>
    <row r="3345" spans="4:10">
      <c r="D3345" s="1"/>
      <c r="F3345" s="22"/>
      <c r="G3345" s="22"/>
      <c r="H3345" s="22"/>
      <c r="I3345" s="22"/>
      <c r="J3345" s="22"/>
    </row>
    <row r="3346" spans="4:10">
      <c r="D3346" s="1"/>
      <c r="F3346" s="22"/>
      <c r="G3346" s="22"/>
      <c r="H3346" s="22"/>
      <c r="I3346" s="22"/>
      <c r="J3346" s="22"/>
    </row>
    <row r="3347" spans="4:10">
      <c r="D3347" s="1"/>
      <c r="F3347" s="22"/>
      <c r="G3347" s="22"/>
      <c r="H3347" s="22"/>
      <c r="I3347" s="22"/>
      <c r="J3347" s="22"/>
    </row>
    <row r="3348" spans="4:10">
      <c r="D3348" s="1"/>
      <c r="F3348" s="22"/>
      <c r="G3348" s="22"/>
      <c r="H3348" s="22"/>
      <c r="I3348" s="22"/>
      <c r="J3348" s="22"/>
    </row>
    <row r="3349" spans="4:10">
      <c r="D3349" s="1"/>
      <c r="F3349" s="22"/>
      <c r="G3349" s="22"/>
      <c r="H3349" s="22"/>
      <c r="I3349" s="22"/>
      <c r="J3349" s="22"/>
    </row>
    <row r="3350" spans="4:10">
      <c r="D3350" s="1"/>
      <c r="F3350" s="22"/>
      <c r="G3350" s="22"/>
      <c r="H3350" s="22"/>
      <c r="I3350" s="22"/>
      <c r="J3350" s="22"/>
    </row>
    <row r="3351" spans="4:10">
      <c r="D3351" s="1"/>
      <c r="F3351" s="22"/>
      <c r="G3351" s="22"/>
      <c r="H3351" s="22"/>
      <c r="I3351" s="22"/>
      <c r="J3351" s="22"/>
    </row>
    <row r="3352" spans="4:10">
      <c r="D3352" s="1"/>
      <c r="F3352" s="22"/>
      <c r="G3352" s="22"/>
      <c r="H3352" s="22"/>
      <c r="I3352" s="22"/>
      <c r="J3352" s="22"/>
    </row>
    <row r="3353" spans="4:10">
      <c r="D3353" s="1"/>
      <c r="F3353" s="22"/>
      <c r="G3353" s="22"/>
      <c r="H3353" s="22"/>
      <c r="I3353" s="22"/>
      <c r="J3353" s="22"/>
    </row>
    <row r="3354" spans="4:10">
      <c r="D3354" s="1"/>
      <c r="F3354" s="22"/>
      <c r="G3354" s="22"/>
      <c r="H3354" s="22"/>
      <c r="I3354" s="22"/>
      <c r="J3354" s="22"/>
    </row>
    <row r="3355" spans="4:10">
      <c r="D3355" s="1"/>
      <c r="F3355" s="22"/>
      <c r="G3355" s="22"/>
      <c r="H3355" s="22"/>
      <c r="I3355" s="22"/>
      <c r="J3355" s="22"/>
    </row>
    <row r="3356" spans="4:10">
      <c r="D3356" s="1"/>
      <c r="F3356" s="22"/>
      <c r="G3356" s="22"/>
      <c r="H3356" s="22"/>
      <c r="I3356" s="22"/>
      <c r="J3356" s="22"/>
    </row>
    <row r="3357" spans="4:10">
      <c r="D3357" s="1"/>
      <c r="F3357" s="22"/>
      <c r="G3357" s="22"/>
      <c r="H3357" s="22"/>
      <c r="I3357" s="22"/>
      <c r="J3357" s="22"/>
    </row>
    <row r="3358" spans="4:10">
      <c r="D3358" s="1"/>
      <c r="F3358" s="22"/>
      <c r="G3358" s="22"/>
      <c r="H3358" s="22"/>
      <c r="I3358" s="22"/>
      <c r="J3358" s="22"/>
    </row>
    <row r="3359" spans="4:10">
      <c r="D3359" s="1"/>
      <c r="F3359" s="22"/>
      <c r="G3359" s="22"/>
      <c r="H3359" s="22"/>
      <c r="I3359" s="22"/>
      <c r="J3359" s="22"/>
    </row>
    <row r="3360" spans="4:10">
      <c r="D3360" s="1"/>
      <c r="F3360" s="22"/>
      <c r="G3360" s="22"/>
      <c r="H3360" s="22"/>
      <c r="I3360" s="22"/>
      <c r="J3360" s="22"/>
    </row>
    <row r="3361" spans="4:10">
      <c r="D3361" s="1"/>
      <c r="F3361" s="22"/>
      <c r="G3361" s="22"/>
      <c r="H3361" s="22"/>
      <c r="I3361" s="22"/>
      <c r="J3361" s="22"/>
    </row>
    <row r="3362" spans="4:10">
      <c r="D3362" s="1"/>
      <c r="F3362" s="22"/>
      <c r="G3362" s="22"/>
      <c r="H3362" s="22"/>
      <c r="I3362" s="22"/>
      <c r="J3362" s="22"/>
    </row>
    <row r="3363" spans="4:10">
      <c r="D3363" s="1"/>
      <c r="F3363" s="22"/>
      <c r="G3363" s="22"/>
      <c r="H3363" s="22"/>
      <c r="I3363" s="22"/>
      <c r="J3363" s="22"/>
    </row>
    <row r="3364" spans="4:10">
      <c r="D3364" s="1"/>
      <c r="F3364" s="22"/>
      <c r="G3364" s="22"/>
      <c r="H3364" s="22"/>
      <c r="I3364" s="22"/>
      <c r="J3364" s="22"/>
    </row>
    <row r="3365" spans="4:10">
      <c r="D3365" s="1"/>
      <c r="F3365" s="22"/>
      <c r="G3365" s="22"/>
      <c r="H3365" s="22"/>
      <c r="I3365" s="22"/>
      <c r="J3365" s="22"/>
    </row>
    <row r="3366" spans="4:10">
      <c r="D3366" s="1"/>
      <c r="F3366" s="22"/>
      <c r="G3366" s="22"/>
      <c r="H3366" s="22"/>
      <c r="I3366" s="22"/>
      <c r="J3366" s="22"/>
    </row>
    <row r="3367" spans="4:10">
      <c r="D3367" s="1"/>
      <c r="F3367" s="22"/>
      <c r="G3367" s="22"/>
      <c r="H3367" s="22"/>
      <c r="I3367" s="22"/>
      <c r="J3367" s="22"/>
    </row>
    <row r="3368" spans="4:10">
      <c r="D3368" s="1"/>
      <c r="F3368" s="22"/>
      <c r="G3368" s="22"/>
      <c r="H3368" s="22"/>
      <c r="I3368" s="22"/>
      <c r="J3368" s="22"/>
    </row>
    <row r="3369" spans="4:10">
      <c r="D3369" s="1"/>
      <c r="F3369" s="22"/>
      <c r="G3369" s="22"/>
      <c r="H3369" s="22"/>
      <c r="I3369" s="22"/>
      <c r="J3369" s="22"/>
    </row>
    <row r="3370" spans="4:10">
      <c r="D3370" s="1"/>
      <c r="F3370" s="22"/>
      <c r="G3370" s="22"/>
      <c r="H3370" s="22"/>
      <c r="I3370" s="22"/>
      <c r="J3370" s="22"/>
    </row>
    <row r="3371" spans="4:10">
      <c r="D3371" s="1"/>
      <c r="F3371" s="22"/>
      <c r="G3371" s="22"/>
      <c r="H3371" s="22"/>
      <c r="I3371" s="22"/>
      <c r="J3371" s="22"/>
    </row>
    <row r="3372" spans="4:10">
      <c r="D3372" s="1"/>
      <c r="F3372" s="22"/>
      <c r="G3372" s="22"/>
      <c r="H3372" s="22"/>
      <c r="I3372" s="22"/>
      <c r="J3372" s="22"/>
    </row>
    <row r="3373" spans="4:10">
      <c r="D3373" s="1"/>
      <c r="F3373" s="22"/>
      <c r="G3373" s="22"/>
      <c r="H3373" s="22"/>
      <c r="I3373" s="22"/>
      <c r="J3373" s="22"/>
    </row>
    <row r="3374" spans="4:10">
      <c r="D3374" s="1"/>
      <c r="F3374" s="22"/>
      <c r="G3374" s="22"/>
      <c r="H3374" s="22"/>
      <c r="I3374" s="22"/>
      <c r="J3374" s="22"/>
    </row>
    <row r="3375" spans="4:10">
      <c r="D3375" s="1"/>
      <c r="F3375" s="22"/>
      <c r="G3375" s="22"/>
      <c r="H3375" s="22"/>
      <c r="I3375" s="22"/>
      <c r="J3375" s="22"/>
    </row>
    <row r="3376" spans="4:10">
      <c r="D3376" s="1"/>
      <c r="F3376" s="22"/>
      <c r="G3376" s="22"/>
      <c r="H3376" s="22"/>
      <c r="I3376" s="22"/>
      <c r="J3376" s="22"/>
    </row>
    <row r="3377" spans="4:10">
      <c r="D3377" s="1"/>
      <c r="F3377" s="22"/>
      <c r="G3377" s="22"/>
      <c r="H3377" s="22"/>
      <c r="I3377" s="22"/>
      <c r="J3377" s="22"/>
    </row>
    <row r="3378" spans="4:10">
      <c r="D3378" s="1"/>
      <c r="F3378" s="22"/>
      <c r="G3378" s="22"/>
      <c r="H3378" s="22"/>
      <c r="I3378" s="22"/>
      <c r="J3378" s="22"/>
    </row>
    <row r="3379" spans="4:10">
      <c r="D3379" s="1"/>
      <c r="F3379" s="22"/>
      <c r="G3379" s="22"/>
      <c r="H3379" s="22"/>
      <c r="I3379" s="22"/>
      <c r="J3379" s="22"/>
    </row>
    <row r="3380" spans="4:10">
      <c r="D3380" s="1"/>
      <c r="F3380" s="22"/>
      <c r="G3380" s="22"/>
      <c r="H3380" s="22"/>
      <c r="I3380" s="22"/>
      <c r="J3380" s="22"/>
    </row>
    <row r="3381" spans="4:10">
      <c r="D3381" s="1"/>
      <c r="F3381" s="22"/>
      <c r="G3381" s="22"/>
      <c r="H3381" s="22"/>
      <c r="I3381" s="22"/>
      <c r="J3381" s="22"/>
    </row>
    <row r="3382" spans="4:10">
      <c r="D3382" s="1"/>
      <c r="F3382" s="22"/>
      <c r="G3382" s="22"/>
      <c r="H3382" s="22"/>
      <c r="I3382" s="22"/>
      <c r="J3382" s="22"/>
    </row>
    <row r="3383" spans="4:10">
      <c r="D3383" s="1"/>
      <c r="F3383" s="22"/>
      <c r="G3383" s="22"/>
      <c r="H3383" s="22"/>
      <c r="I3383" s="22"/>
      <c r="J3383" s="22"/>
    </row>
    <row r="3384" spans="4:10">
      <c r="D3384" s="1"/>
      <c r="F3384" s="22"/>
      <c r="G3384" s="22"/>
      <c r="H3384" s="22"/>
      <c r="I3384" s="22"/>
      <c r="J3384" s="22"/>
    </row>
    <row r="3385" spans="4:10">
      <c r="D3385" s="1"/>
      <c r="F3385" s="22"/>
      <c r="G3385" s="22"/>
      <c r="H3385" s="22"/>
      <c r="I3385" s="22"/>
      <c r="J3385" s="22"/>
    </row>
    <row r="3386" spans="4:10">
      <c r="D3386" s="1"/>
      <c r="F3386" s="22"/>
      <c r="G3386" s="22"/>
      <c r="H3386" s="22"/>
      <c r="I3386" s="22"/>
      <c r="J3386" s="22"/>
    </row>
    <row r="3387" spans="4:10">
      <c r="D3387" s="1"/>
      <c r="F3387" s="22"/>
      <c r="G3387" s="22"/>
      <c r="H3387" s="22"/>
      <c r="I3387" s="22"/>
      <c r="J3387" s="22"/>
    </row>
    <row r="3388" spans="4:10">
      <c r="D3388" s="1"/>
      <c r="F3388" s="22"/>
      <c r="G3388" s="22"/>
      <c r="H3388" s="22"/>
      <c r="I3388" s="22"/>
      <c r="J3388" s="22"/>
    </row>
    <row r="3389" spans="4:10">
      <c r="D3389" s="1"/>
      <c r="F3389" s="22"/>
      <c r="G3389" s="22"/>
      <c r="H3389" s="22"/>
      <c r="I3389" s="22"/>
      <c r="J3389" s="22"/>
    </row>
    <row r="3390" spans="4:10">
      <c r="D3390" s="1"/>
      <c r="F3390" s="22"/>
      <c r="G3390" s="22"/>
      <c r="H3390" s="22"/>
      <c r="I3390" s="22"/>
      <c r="J3390" s="22"/>
    </row>
    <row r="3391" spans="4:10">
      <c r="D3391" s="1"/>
      <c r="F3391" s="22"/>
      <c r="G3391" s="22"/>
      <c r="H3391" s="22"/>
      <c r="I3391" s="22"/>
      <c r="J3391" s="22"/>
    </row>
    <row r="3392" spans="4:10">
      <c r="D3392" s="1"/>
      <c r="F3392" s="22"/>
      <c r="G3392" s="22"/>
      <c r="H3392" s="22"/>
      <c r="I3392" s="22"/>
      <c r="J3392" s="22"/>
    </row>
    <row r="3393" spans="4:10">
      <c r="D3393" s="1"/>
      <c r="F3393" s="22"/>
      <c r="G3393" s="22"/>
      <c r="H3393" s="22"/>
      <c r="I3393" s="22"/>
      <c r="J3393" s="22"/>
    </row>
    <row r="3394" spans="4:10">
      <c r="D3394" s="1"/>
      <c r="F3394" s="22"/>
      <c r="G3394" s="22"/>
      <c r="H3394" s="22"/>
      <c r="I3394" s="22"/>
      <c r="J3394" s="22"/>
    </row>
    <row r="3395" spans="4:10">
      <c r="D3395" s="1"/>
      <c r="F3395" s="22"/>
      <c r="G3395" s="22"/>
      <c r="H3395" s="22"/>
      <c r="I3395" s="22"/>
      <c r="J3395" s="22"/>
    </row>
    <row r="3396" spans="4:10">
      <c r="D3396" s="1"/>
      <c r="F3396" s="22"/>
      <c r="G3396" s="22"/>
      <c r="H3396" s="22"/>
      <c r="I3396" s="22"/>
      <c r="J3396" s="22"/>
    </row>
    <row r="3397" spans="4:10">
      <c r="D3397" s="1"/>
      <c r="F3397" s="22"/>
      <c r="G3397" s="22"/>
      <c r="H3397" s="22"/>
      <c r="I3397" s="22"/>
      <c r="J3397" s="22"/>
    </row>
    <row r="3398" spans="4:10">
      <c r="D3398" s="1"/>
      <c r="F3398" s="22"/>
      <c r="G3398" s="22"/>
      <c r="H3398" s="22"/>
      <c r="I3398" s="22"/>
      <c r="J3398" s="22"/>
    </row>
    <row r="3399" spans="4:10">
      <c r="D3399" s="1"/>
      <c r="F3399" s="22"/>
      <c r="G3399" s="22"/>
      <c r="H3399" s="22"/>
      <c r="I3399" s="22"/>
      <c r="J3399" s="22"/>
    </row>
    <row r="3400" spans="4:10">
      <c r="D3400" s="1"/>
      <c r="F3400" s="22"/>
      <c r="G3400" s="22"/>
      <c r="H3400" s="22"/>
      <c r="I3400" s="22"/>
      <c r="J3400" s="22"/>
    </row>
    <row r="3401" spans="4:10">
      <c r="D3401" s="1"/>
      <c r="F3401" s="22"/>
      <c r="G3401" s="22"/>
      <c r="H3401" s="22"/>
      <c r="I3401" s="22"/>
      <c r="J3401" s="22"/>
    </row>
    <row r="3402" spans="4:10">
      <c r="D3402" s="1"/>
      <c r="F3402" s="22"/>
      <c r="G3402" s="22"/>
      <c r="H3402" s="22"/>
      <c r="I3402" s="22"/>
      <c r="J3402" s="22"/>
    </row>
    <row r="3403" spans="4:10">
      <c r="D3403" s="1"/>
      <c r="F3403" s="22"/>
      <c r="G3403" s="22"/>
      <c r="H3403" s="22"/>
      <c r="I3403" s="22"/>
      <c r="J3403" s="22"/>
    </row>
    <row r="3404" spans="4:10">
      <c r="D3404" s="1"/>
      <c r="F3404" s="22"/>
      <c r="G3404" s="22"/>
      <c r="H3404" s="22"/>
      <c r="I3404" s="22"/>
      <c r="J3404" s="22"/>
    </row>
    <row r="3405" spans="4:10">
      <c r="D3405" s="1"/>
      <c r="F3405" s="22"/>
      <c r="G3405" s="22"/>
      <c r="H3405" s="22"/>
      <c r="I3405" s="22"/>
      <c r="J3405" s="22"/>
    </row>
    <row r="3406" spans="4:10">
      <c r="D3406" s="1"/>
      <c r="F3406" s="22"/>
      <c r="G3406" s="22"/>
      <c r="H3406" s="22"/>
      <c r="I3406" s="22"/>
      <c r="J3406" s="22"/>
    </row>
    <row r="3407" spans="4:10">
      <c r="D3407" s="1"/>
      <c r="F3407" s="22"/>
      <c r="G3407" s="22"/>
      <c r="H3407" s="22"/>
      <c r="I3407" s="22"/>
      <c r="J3407" s="22"/>
    </row>
    <row r="3408" spans="4:10">
      <c r="D3408" s="1"/>
      <c r="F3408" s="22"/>
      <c r="G3408" s="22"/>
      <c r="H3408" s="22"/>
      <c r="I3408" s="22"/>
      <c r="J3408" s="22"/>
    </row>
    <row r="3409" spans="4:10">
      <c r="D3409" s="1"/>
      <c r="F3409" s="22"/>
      <c r="G3409" s="22"/>
      <c r="H3409" s="22"/>
      <c r="I3409" s="22"/>
      <c r="J3409" s="22"/>
    </row>
    <row r="3410" spans="4:10">
      <c r="D3410" s="1"/>
      <c r="F3410" s="22"/>
      <c r="G3410" s="22"/>
      <c r="H3410" s="22"/>
      <c r="I3410" s="22"/>
      <c r="J3410" s="22"/>
    </row>
    <row r="3411" spans="4:10">
      <c r="D3411" s="1"/>
      <c r="F3411" s="22"/>
      <c r="G3411" s="22"/>
      <c r="H3411" s="22"/>
      <c r="I3411" s="22"/>
      <c r="J3411" s="22"/>
    </row>
    <row r="3412" spans="4:10">
      <c r="D3412" s="1"/>
      <c r="F3412" s="22"/>
      <c r="G3412" s="22"/>
      <c r="H3412" s="22"/>
      <c r="I3412" s="22"/>
      <c r="J3412" s="22"/>
    </row>
    <row r="3413" spans="4:10">
      <c r="D3413" s="1"/>
      <c r="F3413" s="22"/>
      <c r="G3413" s="22"/>
      <c r="H3413" s="22"/>
      <c r="I3413" s="22"/>
      <c r="J3413" s="22"/>
    </row>
    <row r="3414" spans="4:10">
      <c r="D3414" s="1"/>
      <c r="F3414" s="22"/>
      <c r="G3414" s="22"/>
      <c r="H3414" s="22"/>
      <c r="I3414" s="22"/>
      <c r="J3414" s="22"/>
    </row>
    <row r="3415" spans="4:10">
      <c r="D3415" s="1"/>
      <c r="F3415" s="22"/>
      <c r="G3415" s="22"/>
      <c r="H3415" s="22"/>
      <c r="I3415" s="22"/>
      <c r="J3415" s="22"/>
    </row>
    <row r="3416" spans="4:10">
      <c r="D3416" s="1"/>
      <c r="F3416" s="22"/>
      <c r="G3416" s="22"/>
      <c r="H3416" s="22"/>
      <c r="I3416" s="22"/>
      <c r="J3416" s="22"/>
    </row>
    <row r="3417" spans="4:10">
      <c r="D3417" s="1"/>
      <c r="F3417" s="22"/>
      <c r="G3417" s="22"/>
      <c r="H3417" s="22"/>
      <c r="I3417" s="22"/>
      <c r="J3417" s="22"/>
    </row>
    <row r="3418" spans="4:10">
      <c r="D3418" s="1"/>
      <c r="F3418" s="22"/>
      <c r="G3418" s="22"/>
      <c r="H3418" s="22"/>
      <c r="I3418" s="22"/>
      <c r="J3418" s="22"/>
    </row>
    <row r="3419" spans="4:10">
      <c r="D3419" s="1"/>
      <c r="F3419" s="22"/>
      <c r="G3419" s="22"/>
      <c r="H3419" s="22"/>
      <c r="I3419" s="22"/>
      <c r="J3419" s="22"/>
    </row>
    <row r="3420" spans="4:10">
      <c r="D3420" s="1"/>
      <c r="F3420" s="22"/>
      <c r="G3420" s="22"/>
      <c r="H3420" s="22"/>
      <c r="I3420" s="22"/>
      <c r="J3420" s="22"/>
    </row>
    <row r="3421" spans="4:10">
      <c r="D3421" s="1"/>
      <c r="F3421" s="22"/>
      <c r="G3421" s="22"/>
      <c r="H3421" s="22"/>
      <c r="I3421" s="22"/>
      <c r="J3421" s="22"/>
    </row>
    <row r="3422" spans="4:10">
      <c r="D3422" s="1"/>
      <c r="F3422" s="22"/>
      <c r="G3422" s="22"/>
      <c r="H3422" s="22"/>
      <c r="I3422" s="22"/>
      <c r="J3422" s="22"/>
    </row>
    <row r="3423" spans="4:10">
      <c r="D3423" s="1"/>
      <c r="F3423" s="22"/>
      <c r="G3423" s="22"/>
      <c r="H3423" s="22"/>
      <c r="I3423" s="22"/>
      <c r="J3423" s="22"/>
    </row>
    <row r="3424" spans="4:10">
      <c r="D3424" s="1"/>
      <c r="F3424" s="22"/>
      <c r="G3424" s="22"/>
      <c r="H3424" s="22"/>
      <c r="I3424" s="22"/>
      <c r="J3424" s="22"/>
    </row>
    <row r="3425" spans="4:10">
      <c r="D3425" s="1"/>
      <c r="F3425" s="22"/>
      <c r="G3425" s="22"/>
      <c r="H3425" s="22"/>
      <c r="I3425" s="22"/>
      <c r="J3425" s="22"/>
    </row>
    <row r="3426" spans="4:10">
      <c r="D3426" s="1"/>
      <c r="F3426" s="22"/>
      <c r="G3426" s="22"/>
      <c r="H3426" s="22"/>
      <c r="I3426" s="22"/>
      <c r="J3426" s="22"/>
    </row>
    <row r="3427" spans="4:10">
      <c r="D3427" s="1"/>
      <c r="F3427" s="22"/>
      <c r="G3427" s="22"/>
      <c r="H3427" s="22"/>
      <c r="I3427" s="22"/>
      <c r="J3427" s="22"/>
    </row>
    <row r="3428" spans="4:10">
      <c r="D3428" s="1"/>
      <c r="F3428" s="22"/>
      <c r="G3428" s="22"/>
      <c r="H3428" s="22"/>
      <c r="I3428" s="22"/>
      <c r="J3428" s="22"/>
    </row>
    <row r="3429" spans="4:10">
      <c r="D3429" s="1"/>
      <c r="F3429" s="22"/>
      <c r="G3429" s="22"/>
      <c r="H3429" s="22"/>
      <c r="I3429" s="22"/>
      <c r="J3429" s="22"/>
    </row>
    <row r="3430" spans="4:10">
      <c r="D3430" s="1"/>
      <c r="F3430" s="22"/>
      <c r="G3430" s="22"/>
      <c r="H3430" s="22"/>
      <c r="I3430" s="22"/>
      <c r="J3430" s="22"/>
    </row>
    <row r="3431" spans="4:10">
      <c r="D3431" s="1"/>
      <c r="F3431" s="22"/>
      <c r="G3431" s="22"/>
      <c r="H3431" s="22"/>
      <c r="I3431" s="22"/>
      <c r="J3431" s="22"/>
    </row>
    <row r="3432" spans="4:10">
      <c r="D3432" s="1"/>
      <c r="F3432" s="22"/>
      <c r="G3432" s="22"/>
      <c r="H3432" s="22"/>
      <c r="I3432" s="22"/>
      <c r="J3432" s="22"/>
    </row>
    <row r="3433" spans="4:10">
      <c r="D3433" s="1"/>
      <c r="F3433" s="22"/>
      <c r="G3433" s="22"/>
      <c r="H3433" s="22"/>
      <c r="I3433" s="22"/>
      <c r="J3433" s="22"/>
    </row>
    <row r="3434" spans="4:10">
      <c r="D3434" s="1"/>
      <c r="F3434" s="22"/>
      <c r="G3434" s="22"/>
      <c r="H3434" s="22"/>
      <c r="I3434" s="22"/>
      <c r="J3434" s="22"/>
    </row>
    <row r="3435" spans="4:10">
      <c r="D3435" s="1"/>
      <c r="F3435" s="22"/>
      <c r="G3435" s="22"/>
      <c r="H3435" s="22"/>
      <c r="I3435" s="22"/>
      <c r="J3435" s="22"/>
    </row>
    <row r="3436" spans="4:10">
      <c r="D3436" s="1"/>
      <c r="F3436" s="22"/>
      <c r="G3436" s="22"/>
      <c r="H3436" s="22"/>
      <c r="I3436" s="22"/>
      <c r="J3436" s="22"/>
    </row>
    <row r="3437" spans="4:10">
      <c r="D3437" s="1"/>
      <c r="F3437" s="22"/>
      <c r="G3437" s="22"/>
      <c r="H3437" s="22"/>
      <c r="I3437" s="22"/>
      <c r="J3437" s="22"/>
    </row>
    <row r="3438" spans="4:10">
      <c r="D3438" s="1"/>
      <c r="F3438" s="22"/>
      <c r="G3438" s="22"/>
      <c r="H3438" s="22"/>
      <c r="I3438" s="22"/>
      <c r="J3438" s="22"/>
    </row>
    <row r="3439" spans="4:10">
      <c r="D3439" s="1"/>
      <c r="F3439" s="22"/>
      <c r="G3439" s="22"/>
      <c r="H3439" s="22"/>
      <c r="I3439" s="22"/>
      <c r="J3439" s="22"/>
    </row>
    <row r="3440" spans="4:10">
      <c r="D3440" s="1"/>
      <c r="F3440" s="22"/>
      <c r="G3440" s="22"/>
      <c r="H3440" s="22"/>
      <c r="I3440" s="22"/>
      <c r="J3440" s="22"/>
    </row>
    <row r="3441" spans="4:10">
      <c r="D3441" s="1"/>
      <c r="F3441" s="22"/>
      <c r="G3441" s="22"/>
      <c r="H3441" s="22"/>
      <c r="I3441" s="22"/>
      <c r="J3441" s="22"/>
    </row>
    <row r="3442" spans="4:10">
      <c r="D3442" s="1"/>
      <c r="F3442" s="22"/>
      <c r="G3442" s="22"/>
      <c r="H3442" s="22"/>
      <c r="I3442" s="22"/>
      <c r="J3442" s="22"/>
    </row>
    <row r="3443" spans="4:10">
      <c r="D3443" s="1"/>
      <c r="F3443" s="22"/>
      <c r="G3443" s="22"/>
      <c r="H3443" s="22"/>
      <c r="I3443" s="22"/>
      <c r="J3443" s="22"/>
    </row>
    <row r="3444" spans="4:10">
      <c r="D3444" s="1"/>
      <c r="F3444" s="22"/>
      <c r="G3444" s="22"/>
      <c r="H3444" s="22"/>
      <c r="I3444" s="22"/>
      <c r="J3444" s="22"/>
    </row>
    <row r="3445" spans="4:10">
      <c r="D3445" s="1"/>
      <c r="F3445" s="22"/>
      <c r="G3445" s="22"/>
      <c r="H3445" s="22"/>
      <c r="I3445" s="22"/>
      <c r="J3445" s="22"/>
    </row>
    <row r="3446" spans="4:10">
      <c r="D3446" s="1"/>
      <c r="F3446" s="22"/>
      <c r="G3446" s="22"/>
      <c r="H3446" s="22"/>
      <c r="I3446" s="22"/>
      <c r="J3446" s="22"/>
    </row>
    <row r="3447" spans="4:10">
      <c r="D3447" s="1"/>
      <c r="F3447" s="22"/>
      <c r="G3447" s="22"/>
      <c r="H3447" s="22"/>
      <c r="I3447" s="22"/>
      <c r="J3447" s="22"/>
    </row>
    <row r="3448" spans="4:10">
      <c r="D3448" s="1"/>
      <c r="F3448" s="22"/>
      <c r="G3448" s="22"/>
      <c r="H3448" s="22"/>
      <c r="I3448" s="22"/>
      <c r="J3448" s="22"/>
    </row>
    <row r="3449" spans="4:10">
      <c r="D3449" s="1"/>
      <c r="F3449" s="22"/>
      <c r="G3449" s="22"/>
      <c r="H3449" s="22"/>
      <c r="I3449" s="22"/>
      <c r="J3449" s="22"/>
    </row>
    <row r="3450" spans="4:10">
      <c r="D3450" s="1"/>
      <c r="F3450" s="22"/>
      <c r="G3450" s="22"/>
      <c r="H3450" s="22"/>
      <c r="I3450" s="22"/>
      <c r="J3450" s="22"/>
    </row>
    <row r="3451" spans="4:10">
      <c r="D3451" s="1"/>
      <c r="F3451" s="22"/>
      <c r="G3451" s="22"/>
      <c r="H3451" s="22"/>
      <c r="I3451" s="22"/>
      <c r="J3451" s="22"/>
    </row>
    <row r="3452" spans="4:10">
      <c r="D3452" s="1"/>
      <c r="F3452" s="22"/>
      <c r="G3452" s="22"/>
      <c r="H3452" s="22"/>
      <c r="I3452" s="22"/>
      <c r="J3452" s="22"/>
    </row>
    <row r="3453" spans="4:10">
      <c r="D3453" s="1"/>
      <c r="F3453" s="22"/>
      <c r="G3453" s="22"/>
      <c r="H3453" s="22"/>
      <c r="I3453" s="22"/>
      <c r="J3453" s="22"/>
    </row>
    <row r="3454" spans="4:10">
      <c r="D3454" s="1"/>
      <c r="F3454" s="22"/>
      <c r="G3454" s="22"/>
      <c r="H3454" s="22"/>
      <c r="I3454" s="22"/>
      <c r="J3454" s="22"/>
    </row>
    <row r="3455" spans="4:10">
      <c r="D3455" s="1"/>
      <c r="F3455" s="22"/>
      <c r="G3455" s="22"/>
      <c r="H3455" s="22"/>
      <c r="I3455" s="22"/>
      <c r="J3455" s="22"/>
    </row>
    <row r="3456" spans="4:10">
      <c r="D3456" s="1"/>
      <c r="F3456" s="22"/>
      <c r="G3456" s="22"/>
      <c r="H3456" s="22"/>
      <c r="I3456" s="22"/>
      <c r="J3456" s="22"/>
    </row>
    <row r="3457" spans="4:10">
      <c r="D3457" s="1"/>
      <c r="F3457" s="22"/>
      <c r="G3457" s="22"/>
      <c r="H3457" s="22"/>
      <c r="I3457" s="22"/>
      <c r="J3457" s="22"/>
    </row>
    <row r="3458" spans="4:10">
      <c r="D3458" s="1"/>
      <c r="F3458" s="22"/>
      <c r="G3458" s="22"/>
      <c r="H3458" s="22"/>
      <c r="I3458" s="22"/>
      <c r="J3458" s="22"/>
    </row>
    <row r="3459" spans="4:10">
      <c r="D3459" s="1"/>
      <c r="F3459" s="22"/>
      <c r="G3459" s="22"/>
      <c r="H3459" s="22"/>
      <c r="I3459" s="22"/>
      <c r="J3459" s="22"/>
    </row>
    <row r="3460" spans="4:10">
      <c r="D3460" s="1"/>
      <c r="F3460" s="22"/>
      <c r="G3460" s="22"/>
      <c r="H3460" s="22"/>
      <c r="I3460" s="22"/>
      <c r="J3460" s="22"/>
    </row>
    <row r="3461" spans="4:10">
      <c r="D3461" s="1"/>
      <c r="F3461" s="22"/>
      <c r="G3461" s="22"/>
      <c r="H3461" s="22"/>
      <c r="I3461" s="22"/>
      <c r="J3461" s="22"/>
    </row>
    <row r="3462" spans="4:10">
      <c r="D3462" s="1"/>
      <c r="F3462" s="22"/>
      <c r="G3462" s="22"/>
      <c r="H3462" s="22"/>
      <c r="I3462" s="22"/>
      <c r="J3462" s="22"/>
    </row>
    <row r="3463" spans="4:10">
      <c r="D3463" s="1"/>
      <c r="F3463" s="22"/>
      <c r="G3463" s="22"/>
      <c r="H3463" s="22"/>
      <c r="I3463" s="22"/>
      <c r="J3463" s="22"/>
    </row>
    <row r="3464" spans="4:10">
      <c r="D3464" s="1"/>
      <c r="F3464" s="22"/>
      <c r="G3464" s="22"/>
      <c r="H3464" s="22"/>
      <c r="I3464" s="22"/>
      <c r="J3464" s="22"/>
    </row>
    <row r="3465" spans="4:10">
      <c r="D3465" s="1"/>
      <c r="F3465" s="22"/>
      <c r="G3465" s="22"/>
      <c r="H3465" s="22"/>
      <c r="I3465" s="22"/>
      <c r="J3465" s="22"/>
    </row>
    <row r="3466" spans="4:10">
      <c r="D3466" s="1"/>
      <c r="F3466" s="22"/>
      <c r="G3466" s="22"/>
      <c r="H3466" s="22"/>
      <c r="I3466" s="22"/>
      <c r="J3466" s="22"/>
    </row>
    <row r="3467" spans="4:10">
      <c r="D3467" s="1"/>
      <c r="F3467" s="22"/>
      <c r="G3467" s="22"/>
      <c r="H3467" s="22"/>
      <c r="I3467" s="22"/>
      <c r="J3467" s="22"/>
    </row>
    <row r="3468" spans="4:10">
      <c r="D3468" s="1"/>
      <c r="F3468" s="22"/>
      <c r="G3468" s="22"/>
      <c r="H3468" s="22"/>
      <c r="I3468" s="22"/>
      <c r="J3468" s="22"/>
    </row>
    <row r="3469" spans="4:10">
      <c r="D3469" s="1"/>
      <c r="F3469" s="22"/>
      <c r="G3469" s="22"/>
      <c r="H3469" s="22"/>
      <c r="I3469" s="22"/>
      <c r="J3469" s="22"/>
    </row>
    <row r="3470" spans="4:10">
      <c r="D3470" s="1"/>
      <c r="F3470" s="22"/>
      <c r="G3470" s="22"/>
      <c r="H3470" s="22"/>
      <c r="I3470" s="22"/>
      <c r="J3470" s="22"/>
    </row>
    <row r="3471" spans="4:10">
      <c r="D3471" s="1"/>
      <c r="F3471" s="22"/>
      <c r="G3471" s="22"/>
      <c r="H3471" s="22"/>
      <c r="I3471" s="22"/>
      <c r="J3471" s="22"/>
    </row>
    <row r="3472" spans="4:10">
      <c r="D3472" s="1"/>
      <c r="F3472" s="22"/>
      <c r="G3472" s="22"/>
      <c r="H3472" s="22"/>
      <c r="I3472" s="22"/>
      <c r="J3472" s="22"/>
    </row>
    <row r="3473" spans="4:10">
      <c r="D3473" s="1"/>
      <c r="F3473" s="22"/>
      <c r="G3473" s="22"/>
      <c r="H3473" s="22"/>
      <c r="I3473" s="22"/>
      <c r="J3473" s="22"/>
    </row>
    <row r="3474" spans="4:10">
      <c r="D3474" s="1"/>
      <c r="F3474" s="22"/>
      <c r="G3474" s="22"/>
      <c r="H3474" s="22"/>
      <c r="I3474" s="22"/>
      <c r="J3474" s="22"/>
    </row>
    <row r="3475" spans="4:10">
      <c r="D3475" s="1"/>
      <c r="F3475" s="22"/>
      <c r="G3475" s="22"/>
      <c r="H3475" s="22"/>
      <c r="I3475" s="22"/>
      <c r="J3475" s="22"/>
    </row>
    <row r="3476" spans="4:10">
      <c r="D3476" s="1"/>
      <c r="F3476" s="22"/>
      <c r="G3476" s="22"/>
      <c r="H3476" s="22"/>
      <c r="I3476" s="22"/>
      <c r="J3476" s="22"/>
    </row>
    <row r="3477" spans="4:10">
      <c r="D3477" s="1"/>
      <c r="F3477" s="22"/>
      <c r="G3477" s="22"/>
      <c r="H3477" s="22"/>
      <c r="I3477" s="22"/>
      <c r="J3477" s="22"/>
    </row>
    <row r="3478" spans="4:10">
      <c r="D3478" s="1"/>
      <c r="F3478" s="22"/>
      <c r="G3478" s="22"/>
      <c r="H3478" s="22"/>
      <c r="I3478" s="22"/>
      <c r="J3478" s="22"/>
    </row>
    <row r="3479" spans="4:10">
      <c r="D3479" s="1"/>
      <c r="F3479" s="22"/>
      <c r="G3479" s="22"/>
      <c r="H3479" s="22"/>
      <c r="I3479" s="22"/>
      <c r="J3479" s="22"/>
    </row>
    <row r="3480" spans="4:10">
      <c r="D3480" s="1"/>
      <c r="F3480" s="22"/>
      <c r="G3480" s="22"/>
      <c r="H3480" s="22"/>
      <c r="I3480" s="22"/>
      <c r="J3480" s="22"/>
    </row>
    <row r="3481" spans="4:10">
      <c r="D3481" s="1"/>
      <c r="F3481" s="22"/>
      <c r="G3481" s="22"/>
      <c r="H3481" s="22"/>
      <c r="I3481" s="22"/>
      <c r="J3481" s="22"/>
    </row>
    <row r="3482" spans="4:10">
      <c r="D3482" s="1"/>
      <c r="F3482" s="22"/>
      <c r="G3482" s="22"/>
      <c r="H3482" s="22"/>
      <c r="I3482" s="22"/>
      <c r="J3482" s="22"/>
    </row>
    <row r="3483" spans="4:10">
      <c r="D3483" s="1"/>
      <c r="F3483" s="22"/>
      <c r="G3483" s="22"/>
      <c r="H3483" s="22"/>
      <c r="I3483" s="22"/>
      <c r="J3483" s="22"/>
    </row>
    <row r="3484" spans="4:10">
      <c r="D3484" s="1"/>
      <c r="F3484" s="22"/>
      <c r="G3484" s="22"/>
      <c r="H3484" s="22"/>
      <c r="I3484" s="22"/>
      <c r="J3484" s="22"/>
    </row>
    <row r="3485" spans="4:10">
      <c r="D3485" s="1"/>
      <c r="F3485" s="22"/>
      <c r="G3485" s="22"/>
      <c r="H3485" s="22"/>
      <c r="I3485" s="22"/>
      <c r="J3485" s="22"/>
    </row>
    <row r="3486" spans="4:10">
      <c r="D3486" s="1"/>
      <c r="F3486" s="22"/>
      <c r="G3486" s="22"/>
      <c r="H3486" s="22"/>
      <c r="I3486" s="22"/>
      <c r="J3486" s="22"/>
    </row>
    <row r="3487" spans="4:10">
      <c r="D3487" s="1"/>
      <c r="F3487" s="22"/>
      <c r="G3487" s="22"/>
      <c r="H3487" s="22"/>
      <c r="I3487" s="22"/>
      <c r="J3487" s="22"/>
    </row>
    <row r="3488" spans="4:10">
      <c r="D3488" s="1"/>
      <c r="F3488" s="22"/>
      <c r="G3488" s="22"/>
      <c r="H3488" s="22"/>
      <c r="I3488" s="22"/>
      <c r="J3488" s="22"/>
    </row>
    <row r="3489" spans="4:10">
      <c r="D3489" s="1"/>
      <c r="F3489" s="22"/>
      <c r="G3489" s="22"/>
      <c r="H3489" s="22"/>
      <c r="I3489" s="22"/>
      <c r="J3489" s="22"/>
    </row>
    <row r="3490" spans="4:10">
      <c r="D3490" s="1"/>
      <c r="F3490" s="22"/>
      <c r="G3490" s="22"/>
      <c r="H3490" s="22"/>
      <c r="I3490" s="22"/>
      <c r="J3490" s="22"/>
    </row>
    <row r="3491" spans="4:10">
      <c r="D3491" s="1"/>
      <c r="F3491" s="22"/>
      <c r="G3491" s="22"/>
      <c r="H3491" s="22"/>
      <c r="I3491" s="22"/>
      <c r="J3491" s="22"/>
    </row>
    <row r="3492" spans="4:10">
      <c r="D3492" s="1"/>
      <c r="F3492" s="22"/>
      <c r="G3492" s="22"/>
      <c r="H3492" s="22"/>
      <c r="I3492" s="22"/>
      <c r="J3492" s="22"/>
    </row>
    <row r="3493" spans="4:10">
      <c r="D3493" s="1"/>
      <c r="F3493" s="22"/>
      <c r="G3493" s="22"/>
      <c r="H3493" s="22"/>
      <c r="I3493" s="22"/>
      <c r="J3493" s="22"/>
    </row>
    <row r="3494" spans="4:10">
      <c r="D3494" s="1"/>
      <c r="F3494" s="22"/>
      <c r="G3494" s="22"/>
      <c r="H3494" s="22"/>
      <c r="I3494" s="22"/>
      <c r="J3494" s="22"/>
    </row>
    <row r="3495" spans="4:10">
      <c r="D3495" s="1"/>
      <c r="F3495" s="22"/>
      <c r="G3495" s="22"/>
      <c r="H3495" s="22"/>
      <c r="I3495" s="22"/>
      <c r="J3495" s="22"/>
    </row>
    <row r="3496" spans="4:10">
      <c r="D3496" s="1"/>
      <c r="F3496" s="22"/>
      <c r="G3496" s="22"/>
      <c r="H3496" s="22"/>
      <c r="I3496" s="22"/>
      <c r="J3496" s="22"/>
    </row>
    <row r="3497" spans="4:10">
      <c r="D3497" s="1"/>
      <c r="F3497" s="22"/>
      <c r="G3497" s="22"/>
      <c r="H3497" s="22"/>
      <c r="I3497" s="22"/>
      <c r="J3497" s="22"/>
    </row>
    <row r="3498" spans="4:10">
      <c r="D3498" s="1"/>
      <c r="F3498" s="22"/>
      <c r="G3498" s="22"/>
      <c r="H3498" s="22"/>
      <c r="I3498" s="22"/>
      <c r="J3498" s="22"/>
    </row>
    <row r="3499" spans="4:10">
      <c r="D3499" s="1"/>
      <c r="F3499" s="22"/>
      <c r="G3499" s="22"/>
      <c r="H3499" s="22"/>
      <c r="I3499" s="22"/>
      <c r="J3499" s="22"/>
    </row>
    <row r="3500" spans="4:10">
      <c r="D3500" s="1"/>
      <c r="F3500" s="22"/>
      <c r="G3500" s="22"/>
      <c r="H3500" s="22"/>
      <c r="I3500" s="22"/>
      <c r="J3500" s="22"/>
    </row>
    <row r="3501" spans="4:10">
      <c r="D3501" s="1"/>
      <c r="F3501" s="22"/>
      <c r="G3501" s="22"/>
      <c r="H3501" s="22"/>
      <c r="I3501" s="22"/>
      <c r="J3501" s="22"/>
    </row>
    <row r="3502" spans="4:10">
      <c r="D3502" s="1"/>
      <c r="F3502" s="22"/>
      <c r="G3502" s="22"/>
      <c r="H3502" s="22"/>
      <c r="I3502" s="22"/>
      <c r="J3502" s="22"/>
    </row>
    <row r="3503" spans="4:10">
      <c r="D3503" s="1"/>
      <c r="F3503" s="22"/>
      <c r="G3503" s="22"/>
      <c r="H3503" s="22"/>
      <c r="I3503" s="22"/>
      <c r="J3503" s="22"/>
    </row>
    <row r="3504" spans="4:10">
      <c r="D3504" s="1"/>
      <c r="F3504" s="22"/>
      <c r="G3504" s="22"/>
      <c r="H3504" s="22"/>
      <c r="I3504" s="22"/>
      <c r="J3504" s="22"/>
    </row>
    <row r="3505" spans="4:10">
      <c r="D3505" s="1"/>
      <c r="F3505" s="22"/>
      <c r="G3505" s="22"/>
      <c r="H3505" s="22"/>
      <c r="I3505" s="22"/>
      <c r="J3505" s="22"/>
    </row>
    <row r="3506" spans="4:10">
      <c r="D3506" s="1"/>
      <c r="F3506" s="22"/>
      <c r="G3506" s="22"/>
      <c r="H3506" s="22"/>
      <c r="I3506" s="22"/>
      <c r="J3506" s="22"/>
    </row>
    <row r="3507" spans="4:10">
      <c r="D3507" s="1"/>
      <c r="F3507" s="22"/>
      <c r="G3507" s="22"/>
      <c r="H3507" s="22"/>
      <c r="I3507" s="22"/>
      <c r="J3507" s="22"/>
    </row>
    <row r="3508" spans="4:10">
      <c r="D3508" s="1"/>
      <c r="F3508" s="22"/>
      <c r="G3508" s="22"/>
      <c r="H3508" s="22"/>
      <c r="I3508" s="22"/>
      <c r="J3508" s="22"/>
    </row>
    <row r="3509" spans="4:10">
      <c r="D3509" s="1"/>
      <c r="F3509" s="22"/>
      <c r="G3509" s="22"/>
      <c r="H3509" s="22"/>
      <c r="I3509" s="22"/>
      <c r="J3509" s="22"/>
    </row>
    <row r="3510" spans="4:10">
      <c r="D3510" s="1"/>
      <c r="F3510" s="22"/>
      <c r="G3510" s="22"/>
      <c r="H3510" s="22"/>
      <c r="I3510" s="22"/>
      <c r="J3510" s="22"/>
    </row>
    <row r="3511" spans="4:10">
      <c r="D3511" s="1"/>
      <c r="F3511" s="22"/>
      <c r="G3511" s="22"/>
      <c r="H3511" s="22"/>
      <c r="I3511" s="22"/>
      <c r="J3511" s="22"/>
    </row>
    <row r="3512" spans="4:10">
      <c r="D3512" s="1"/>
      <c r="F3512" s="22"/>
      <c r="G3512" s="22"/>
      <c r="H3512" s="22"/>
      <c r="I3512" s="22"/>
      <c r="J3512" s="22"/>
    </row>
    <row r="3513" spans="4:10">
      <c r="D3513" s="1"/>
      <c r="F3513" s="22"/>
      <c r="G3513" s="22"/>
      <c r="H3513" s="22"/>
      <c r="I3513" s="22"/>
      <c r="J3513" s="22"/>
    </row>
    <row r="3514" spans="4:10">
      <c r="D3514" s="1"/>
      <c r="F3514" s="22"/>
      <c r="G3514" s="22"/>
      <c r="H3514" s="22"/>
      <c r="I3514" s="22"/>
      <c r="J3514" s="22"/>
    </row>
    <row r="3515" spans="4:10">
      <c r="D3515" s="1"/>
      <c r="F3515" s="22"/>
      <c r="G3515" s="22"/>
      <c r="H3515" s="22"/>
      <c r="I3515" s="22"/>
      <c r="J3515" s="22"/>
    </row>
    <row r="3516" spans="4:10">
      <c r="D3516" s="1"/>
      <c r="F3516" s="22"/>
      <c r="G3516" s="22"/>
      <c r="H3516" s="22"/>
      <c r="I3516" s="22"/>
      <c r="J3516" s="22"/>
    </row>
    <row r="3517" spans="4:10">
      <c r="D3517" s="1"/>
      <c r="F3517" s="22"/>
      <c r="G3517" s="22"/>
      <c r="H3517" s="22"/>
      <c r="I3517" s="22"/>
      <c r="J3517" s="22"/>
    </row>
    <row r="3518" spans="4:10">
      <c r="D3518" s="1"/>
      <c r="F3518" s="22"/>
      <c r="G3518" s="22"/>
      <c r="H3518" s="22"/>
      <c r="I3518" s="22"/>
      <c r="J3518" s="22"/>
    </row>
    <row r="3519" spans="4:10">
      <c r="D3519" s="1"/>
      <c r="F3519" s="22"/>
      <c r="G3519" s="22"/>
      <c r="H3519" s="22"/>
      <c r="I3519" s="22"/>
      <c r="J3519" s="22"/>
    </row>
    <row r="3520" spans="4:10">
      <c r="D3520" s="1"/>
      <c r="F3520" s="22"/>
      <c r="G3520" s="22"/>
      <c r="H3520" s="22"/>
      <c r="I3520" s="22"/>
      <c r="J3520" s="22"/>
    </row>
    <row r="3521" spans="4:10">
      <c r="D3521" s="1"/>
      <c r="F3521" s="22"/>
      <c r="G3521" s="22"/>
      <c r="H3521" s="22"/>
      <c r="I3521" s="22"/>
      <c r="J3521" s="22"/>
    </row>
    <row r="3522" spans="4:10">
      <c r="D3522" s="1"/>
      <c r="F3522" s="22"/>
      <c r="G3522" s="22"/>
      <c r="H3522" s="22"/>
      <c r="I3522" s="22"/>
      <c r="J3522" s="22"/>
    </row>
    <row r="3523" spans="4:10">
      <c r="D3523" s="1"/>
      <c r="F3523" s="22"/>
      <c r="G3523" s="22"/>
      <c r="H3523" s="22"/>
      <c r="I3523" s="22"/>
      <c r="J3523" s="22"/>
    </row>
    <row r="3524" spans="4:10">
      <c r="D3524" s="1"/>
      <c r="F3524" s="22"/>
      <c r="G3524" s="22"/>
      <c r="H3524" s="22"/>
      <c r="I3524" s="22"/>
      <c r="J3524" s="22"/>
    </row>
    <row r="3525" spans="4:10">
      <c r="D3525" s="1"/>
      <c r="F3525" s="22"/>
      <c r="G3525" s="22"/>
      <c r="H3525" s="22"/>
      <c r="I3525" s="22"/>
      <c r="J3525" s="22"/>
    </row>
    <row r="3526" spans="4:10">
      <c r="D3526" s="1"/>
      <c r="F3526" s="22"/>
      <c r="G3526" s="22"/>
      <c r="H3526" s="22"/>
      <c r="I3526" s="22"/>
      <c r="J3526" s="22"/>
    </row>
    <row r="3527" spans="4:10">
      <c r="D3527" s="1"/>
      <c r="F3527" s="22"/>
      <c r="G3527" s="22"/>
      <c r="H3527" s="22"/>
      <c r="I3527" s="22"/>
      <c r="J3527" s="22"/>
    </row>
    <row r="3528" spans="4:10">
      <c r="D3528" s="1"/>
      <c r="F3528" s="22"/>
      <c r="G3528" s="22"/>
      <c r="H3528" s="22"/>
      <c r="I3528" s="22"/>
      <c r="J3528" s="22"/>
    </row>
    <row r="3529" spans="4:10">
      <c r="D3529" s="1"/>
      <c r="F3529" s="22"/>
      <c r="G3529" s="22"/>
      <c r="H3529" s="22"/>
      <c r="I3529" s="22"/>
      <c r="J3529" s="22"/>
    </row>
    <row r="3530" spans="4:10">
      <c r="D3530" s="1"/>
      <c r="F3530" s="22"/>
      <c r="G3530" s="22"/>
      <c r="H3530" s="22"/>
      <c r="I3530" s="22"/>
      <c r="J3530" s="22"/>
    </row>
    <row r="3531" spans="4:10">
      <c r="D3531" s="1"/>
      <c r="F3531" s="22"/>
      <c r="G3531" s="22"/>
      <c r="H3531" s="22"/>
      <c r="I3531" s="22"/>
      <c r="J3531" s="22"/>
    </row>
    <row r="3532" spans="4:10">
      <c r="D3532" s="1"/>
      <c r="F3532" s="22"/>
      <c r="G3532" s="22"/>
      <c r="H3532" s="22"/>
      <c r="I3532" s="22"/>
      <c r="J3532" s="22"/>
    </row>
    <row r="3533" spans="4:10">
      <c r="D3533" s="1"/>
      <c r="F3533" s="22"/>
      <c r="G3533" s="22"/>
      <c r="H3533" s="22"/>
      <c r="I3533" s="22"/>
      <c r="J3533" s="22"/>
    </row>
    <row r="3534" spans="4:10">
      <c r="D3534" s="1"/>
      <c r="F3534" s="22"/>
      <c r="G3534" s="22"/>
      <c r="H3534" s="22"/>
      <c r="I3534" s="22"/>
      <c r="J3534" s="22"/>
    </row>
    <row r="3535" spans="4:10">
      <c r="D3535" s="1"/>
      <c r="F3535" s="22"/>
      <c r="G3535" s="22"/>
      <c r="H3535" s="22"/>
      <c r="I3535" s="22"/>
      <c r="J3535" s="22"/>
    </row>
    <row r="3536" spans="4:10">
      <c r="D3536" s="1"/>
      <c r="F3536" s="22"/>
      <c r="G3536" s="22"/>
      <c r="H3536" s="22"/>
      <c r="I3536" s="22"/>
      <c r="J3536" s="22"/>
    </row>
    <row r="3537" spans="4:10">
      <c r="D3537" s="1"/>
      <c r="F3537" s="22"/>
      <c r="G3537" s="22"/>
      <c r="H3537" s="22"/>
      <c r="I3537" s="22"/>
      <c r="J3537" s="22"/>
    </row>
    <row r="3538" spans="4:10">
      <c r="D3538" s="1"/>
      <c r="F3538" s="22"/>
      <c r="G3538" s="22"/>
      <c r="H3538" s="22"/>
      <c r="I3538" s="22"/>
      <c r="J3538" s="22"/>
    </row>
    <row r="3539" spans="4:10">
      <c r="D3539" s="1"/>
      <c r="F3539" s="22"/>
      <c r="G3539" s="22"/>
      <c r="H3539" s="22"/>
      <c r="I3539" s="22"/>
      <c r="J3539" s="22"/>
    </row>
    <row r="3540" spans="4:10">
      <c r="D3540" s="1"/>
      <c r="F3540" s="22"/>
      <c r="G3540" s="22"/>
      <c r="H3540" s="22"/>
      <c r="I3540" s="22"/>
      <c r="J3540" s="22"/>
    </row>
    <row r="3541" spans="4:10">
      <c r="D3541" s="1"/>
      <c r="F3541" s="22"/>
      <c r="G3541" s="22"/>
      <c r="H3541" s="22"/>
      <c r="I3541" s="22"/>
      <c r="J3541" s="22"/>
    </row>
    <row r="3542" spans="4:10">
      <c r="D3542" s="1"/>
      <c r="F3542" s="22"/>
      <c r="G3542" s="22"/>
      <c r="H3542" s="22"/>
      <c r="I3542" s="22"/>
      <c r="J3542" s="22"/>
    </row>
    <row r="3543" spans="4:10">
      <c r="D3543" s="1"/>
      <c r="F3543" s="22"/>
      <c r="G3543" s="22"/>
      <c r="H3543" s="22"/>
      <c r="I3543" s="22"/>
      <c r="J3543" s="22"/>
    </row>
    <row r="3544" spans="4:10">
      <c r="D3544" s="1"/>
      <c r="F3544" s="22"/>
      <c r="G3544" s="22"/>
      <c r="H3544" s="22"/>
      <c r="I3544" s="22"/>
      <c r="J3544" s="22"/>
    </row>
    <row r="3545" spans="4:10">
      <c r="D3545" s="1"/>
      <c r="F3545" s="22"/>
      <c r="G3545" s="22"/>
      <c r="H3545" s="22"/>
      <c r="I3545" s="22"/>
      <c r="J3545" s="22"/>
    </row>
    <row r="3546" spans="4:10">
      <c r="D3546" s="1"/>
      <c r="F3546" s="22"/>
      <c r="G3546" s="22"/>
      <c r="H3546" s="22"/>
      <c r="I3546" s="22"/>
      <c r="J3546" s="22"/>
    </row>
    <row r="3547" spans="4:10">
      <c r="D3547" s="1"/>
      <c r="F3547" s="22"/>
      <c r="G3547" s="22"/>
      <c r="H3547" s="22"/>
      <c r="I3547" s="22"/>
      <c r="J3547" s="22"/>
    </row>
    <row r="3548" spans="4:10">
      <c r="D3548" s="1"/>
      <c r="F3548" s="22"/>
      <c r="G3548" s="22"/>
      <c r="H3548" s="22"/>
      <c r="I3548" s="22"/>
      <c r="J3548" s="22"/>
    </row>
    <row r="3549" spans="4:10">
      <c r="D3549" s="1"/>
      <c r="F3549" s="22"/>
      <c r="G3549" s="22"/>
      <c r="H3549" s="22"/>
      <c r="I3549" s="22"/>
      <c r="J3549" s="22"/>
    </row>
    <row r="3550" spans="4:10">
      <c r="D3550" s="1"/>
      <c r="F3550" s="22"/>
      <c r="G3550" s="22"/>
      <c r="H3550" s="22"/>
      <c r="I3550" s="22"/>
      <c r="J3550" s="22"/>
    </row>
    <row r="3551" spans="4:10">
      <c r="D3551" s="1"/>
      <c r="F3551" s="22"/>
      <c r="G3551" s="22"/>
      <c r="H3551" s="22"/>
      <c r="I3551" s="22"/>
      <c r="J3551" s="22"/>
    </row>
    <row r="3552" spans="4:10">
      <c r="D3552" s="1"/>
      <c r="F3552" s="22"/>
      <c r="G3552" s="22"/>
      <c r="H3552" s="22"/>
      <c r="I3552" s="22"/>
      <c r="J3552" s="22"/>
    </row>
    <row r="3553" spans="4:10">
      <c r="D3553" s="1"/>
      <c r="F3553" s="22"/>
      <c r="G3553" s="22"/>
      <c r="H3553" s="22"/>
      <c r="I3553" s="22"/>
      <c r="J3553" s="22"/>
    </row>
    <row r="3554" spans="4:10">
      <c r="D3554" s="1"/>
      <c r="F3554" s="22"/>
      <c r="G3554" s="22"/>
      <c r="H3554" s="22"/>
      <c r="I3554" s="22"/>
      <c r="J3554" s="22"/>
    </row>
    <row r="3555" spans="4:10">
      <c r="D3555" s="1"/>
      <c r="F3555" s="22"/>
      <c r="G3555" s="22"/>
      <c r="H3555" s="22"/>
      <c r="I3555" s="22"/>
      <c r="J3555" s="22"/>
    </row>
    <row r="3556" spans="4:10">
      <c r="D3556" s="1"/>
      <c r="F3556" s="22"/>
      <c r="G3556" s="22"/>
      <c r="H3556" s="22"/>
      <c r="I3556" s="22"/>
      <c r="J3556" s="22"/>
    </row>
    <row r="3557" spans="4:10">
      <c r="D3557" s="1"/>
      <c r="F3557" s="22"/>
      <c r="G3557" s="22"/>
      <c r="H3557" s="22"/>
      <c r="I3557" s="22"/>
      <c r="J3557" s="22"/>
    </row>
    <row r="3558" spans="4:10">
      <c r="D3558" s="1"/>
      <c r="F3558" s="22"/>
      <c r="G3558" s="22"/>
      <c r="H3558" s="22"/>
      <c r="I3558" s="22"/>
      <c r="J3558" s="22"/>
    </row>
    <row r="3559" spans="4:10">
      <c r="D3559" s="1"/>
      <c r="F3559" s="22"/>
      <c r="G3559" s="22"/>
      <c r="H3559" s="22"/>
      <c r="I3559" s="22"/>
      <c r="J3559" s="22"/>
    </row>
    <row r="3560" spans="4:10">
      <c r="D3560" s="1"/>
      <c r="F3560" s="22"/>
      <c r="G3560" s="22"/>
      <c r="H3560" s="22"/>
      <c r="I3560" s="22"/>
      <c r="J3560" s="22"/>
    </row>
    <row r="3561" spans="4:10">
      <c r="D3561" s="1"/>
      <c r="F3561" s="22"/>
      <c r="G3561" s="22"/>
      <c r="H3561" s="22"/>
      <c r="I3561" s="22"/>
      <c r="J3561" s="22"/>
    </row>
    <row r="3562" spans="4:10">
      <c r="D3562" s="1"/>
      <c r="F3562" s="22"/>
      <c r="G3562" s="22"/>
      <c r="H3562" s="22"/>
      <c r="I3562" s="22"/>
      <c r="J3562" s="22"/>
    </row>
    <row r="3563" spans="4:10">
      <c r="D3563" s="1"/>
      <c r="F3563" s="22"/>
      <c r="G3563" s="22"/>
      <c r="H3563" s="22"/>
      <c r="I3563" s="22"/>
      <c r="J3563" s="22"/>
    </row>
    <row r="3564" spans="4:10">
      <c r="D3564" s="1"/>
      <c r="F3564" s="22"/>
      <c r="G3564" s="22"/>
      <c r="H3564" s="22"/>
      <c r="I3564" s="22"/>
      <c r="J3564" s="22"/>
    </row>
    <row r="3565" spans="4:10">
      <c r="D3565" s="1"/>
      <c r="F3565" s="22"/>
      <c r="G3565" s="22"/>
      <c r="H3565" s="22"/>
      <c r="I3565" s="22"/>
      <c r="J3565" s="22"/>
    </row>
    <row r="3566" spans="4:10">
      <c r="D3566" s="1"/>
      <c r="F3566" s="22"/>
      <c r="G3566" s="22"/>
      <c r="H3566" s="22"/>
      <c r="I3566" s="22"/>
      <c r="J3566" s="22"/>
    </row>
    <row r="3567" spans="4:10">
      <c r="D3567" s="1"/>
      <c r="F3567" s="22"/>
      <c r="G3567" s="22"/>
      <c r="H3567" s="22"/>
      <c r="I3567" s="22"/>
      <c r="J3567" s="22"/>
    </row>
    <row r="3568" spans="4:10">
      <c r="D3568" s="1"/>
      <c r="F3568" s="22"/>
      <c r="G3568" s="22"/>
      <c r="H3568" s="22"/>
      <c r="I3568" s="22"/>
      <c r="J3568" s="22"/>
    </row>
    <row r="3569" spans="4:10">
      <c r="D3569" s="1"/>
      <c r="F3569" s="22"/>
      <c r="G3569" s="22"/>
      <c r="H3569" s="22"/>
      <c r="I3569" s="22"/>
      <c r="J3569" s="22"/>
    </row>
    <row r="3570" spans="4:10">
      <c r="D3570" s="1"/>
      <c r="F3570" s="22"/>
      <c r="G3570" s="22"/>
      <c r="H3570" s="22"/>
      <c r="I3570" s="22"/>
      <c r="J3570" s="22"/>
    </row>
    <row r="3571" spans="4:10">
      <c r="D3571" s="1"/>
      <c r="F3571" s="22"/>
      <c r="G3571" s="22"/>
      <c r="H3571" s="22"/>
      <c r="I3571" s="22"/>
      <c r="J3571" s="22"/>
    </row>
    <row r="3572" spans="4:10">
      <c r="D3572" s="1"/>
      <c r="F3572" s="22"/>
      <c r="G3572" s="22"/>
      <c r="H3572" s="22"/>
      <c r="I3572" s="22"/>
      <c r="J3572" s="22"/>
    </row>
    <row r="3573" spans="4:10">
      <c r="D3573" s="1"/>
      <c r="F3573" s="22"/>
      <c r="G3573" s="22"/>
      <c r="H3573" s="22"/>
      <c r="I3573" s="22"/>
      <c r="J3573" s="22"/>
    </row>
    <row r="3574" spans="4:10">
      <c r="D3574" s="1"/>
      <c r="F3574" s="22"/>
      <c r="G3574" s="22"/>
      <c r="H3574" s="22"/>
      <c r="I3574" s="22"/>
      <c r="J3574" s="22"/>
    </row>
    <row r="3575" spans="4:10">
      <c r="D3575" s="1"/>
      <c r="F3575" s="22"/>
      <c r="G3575" s="22"/>
      <c r="H3575" s="22"/>
      <c r="I3575" s="22"/>
      <c r="J3575" s="22"/>
    </row>
    <row r="3576" spans="4:10">
      <c r="D3576" s="1"/>
      <c r="F3576" s="22"/>
      <c r="G3576" s="22"/>
      <c r="H3576" s="22"/>
      <c r="I3576" s="22"/>
      <c r="J3576" s="22"/>
    </row>
    <row r="3577" spans="4:10">
      <c r="D3577" s="1"/>
      <c r="F3577" s="22"/>
      <c r="G3577" s="22"/>
      <c r="H3577" s="22"/>
      <c r="I3577" s="22"/>
      <c r="J3577" s="22"/>
    </row>
    <row r="3578" spans="4:10">
      <c r="D3578" s="1"/>
      <c r="F3578" s="22"/>
      <c r="G3578" s="22"/>
      <c r="H3578" s="22"/>
      <c r="I3578" s="22"/>
      <c r="J3578" s="22"/>
    </row>
    <row r="3579" spans="4:10">
      <c r="D3579" s="1"/>
      <c r="F3579" s="22"/>
      <c r="G3579" s="22"/>
      <c r="H3579" s="22"/>
      <c r="I3579" s="22"/>
      <c r="J3579" s="22"/>
    </row>
    <row r="3580" spans="4:10">
      <c r="D3580" s="1"/>
      <c r="F3580" s="22"/>
      <c r="G3580" s="22"/>
      <c r="H3580" s="22"/>
      <c r="I3580" s="22"/>
      <c r="J3580" s="22"/>
    </row>
    <row r="3581" spans="4:10">
      <c r="D3581" s="1"/>
      <c r="F3581" s="22"/>
      <c r="G3581" s="22"/>
      <c r="H3581" s="22"/>
      <c r="I3581" s="22"/>
      <c r="J3581" s="22"/>
    </row>
    <row r="3582" spans="4:10">
      <c r="D3582" s="1"/>
      <c r="F3582" s="22"/>
      <c r="G3582" s="22"/>
      <c r="H3582" s="22"/>
      <c r="I3582" s="22"/>
      <c r="J3582" s="22"/>
    </row>
    <row r="3583" spans="4:10">
      <c r="D3583" s="1"/>
      <c r="F3583" s="22"/>
      <c r="G3583" s="22"/>
      <c r="H3583" s="22"/>
      <c r="I3583" s="22"/>
      <c r="J3583" s="22"/>
    </row>
    <row r="3584" spans="4:10">
      <c r="D3584" s="1"/>
      <c r="F3584" s="22"/>
      <c r="G3584" s="22"/>
      <c r="H3584" s="22"/>
      <c r="I3584" s="22"/>
      <c r="J3584" s="22"/>
    </row>
    <row r="3585" spans="4:10">
      <c r="D3585" s="1"/>
      <c r="F3585" s="22"/>
      <c r="G3585" s="22"/>
      <c r="H3585" s="22"/>
      <c r="I3585" s="22"/>
      <c r="J3585" s="22"/>
    </row>
    <row r="3586" spans="4:10">
      <c r="D3586" s="1"/>
      <c r="F3586" s="22"/>
      <c r="G3586" s="22"/>
      <c r="H3586" s="22"/>
      <c r="I3586" s="22"/>
      <c r="J3586" s="22"/>
    </row>
    <row r="3587" spans="4:10">
      <c r="D3587" s="1"/>
      <c r="F3587" s="22"/>
      <c r="G3587" s="22"/>
      <c r="H3587" s="22"/>
      <c r="I3587" s="22"/>
      <c r="J3587" s="22"/>
    </row>
    <row r="3588" spans="4:10">
      <c r="D3588" s="1"/>
      <c r="F3588" s="22"/>
      <c r="G3588" s="22"/>
      <c r="H3588" s="22"/>
      <c r="I3588" s="22"/>
      <c r="J3588" s="22"/>
    </row>
    <row r="3589" spans="4:10">
      <c r="D3589" s="1"/>
      <c r="F3589" s="22"/>
      <c r="G3589" s="22"/>
      <c r="H3589" s="22"/>
      <c r="I3589" s="22"/>
      <c r="J3589" s="22"/>
    </row>
    <row r="3590" spans="4:10">
      <c r="D3590" s="1"/>
      <c r="F3590" s="22"/>
      <c r="G3590" s="22"/>
      <c r="H3590" s="22"/>
      <c r="I3590" s="22"/>
      <c r="J3590" s="22"/>
    </row>
    <row r="3591" spans="4:10">
      <c r="D3591" s="1"/>
      <c r="F3591" s="22"/>
      <c r="G3591" s="22"/>
      <c r="H3591" s="22"/>
      <c r="I3591" s="22"/>
      <c r="J3591" s="22"/>
    </row>
    <row r="3592" spans="4:10">
      <c r="D3592" s="1"/>
      <c r="F3592" s="22"/>
      <c r="G3592" s="22"/>
      <c r="H3592" s="22"/>
      <c r="I3592" s="22"/>
      <c r="J3592" s="22"/>
    </row>
    <row r="3593" spans="4:10">
      <c r="D3593" s="1"/>
      <c r="F3593" s="22"/>
      <c r="G3593" s="22"/>
      <c r="H3593" s="22"/>
      <c r="I3593" s="22"/>
      <c r="J3593" s="22"/>
    </row>
    <row r="3594" spans="4:10">
      <c r="D3594" s="1"/>
      <c r="F3594" s="22"/>
      <c r="G3594" s="22"/>
      <c r="H3594" s="22"/>
      <c r="I3594" s="22"/>
      <c r="J3594" s="22"/>
    </row>
    <row r="3595" spans="4:10">
      <c r="D3595" s="1"/>
      <c r="F3595" s="22"/>
      <c r="G3595" s="22"/>
      <c r="H3595" s="22"/>
      <c r="I3595" s="22"/>
      <c r="J3595" s="22"/>
    </row>
    <row r="3596" spans="4:10">
      <c r="D3596" s="1"/>
      <c r="F3596" s="22"/>
      <c r="G3596" s="22"/>
      <c r="H3596" s="22"/>
      <c r="I3596" s="22"/>
      <c r="J3596" s="22"/>
    </row>
    <row r="3597" spans="4:10">
      <c r="D3597" s="1"/>
      <c r="F3597" s="22"/>
      <c r="G3597" s="22"/>
      <c r="H3597" s="22"/>
      <c r="I3597" s="22"/>
      <c r="J3597" s="22"/>
    </row>
    <row r="3598" spans="4:10">
      <c r="D3598" s="1"/>
      <c r="F3598" s="22"/>
      <c r="G3598" s="22"/>
      <c r="H3598" s="22"/>
      <c r="I3598" s="22"/>
      <c r="J3598" s="22"/>
    </row>
    <row r="3599" spans="4:10">
      <c r="D3599" s="1"/>
      <c r="F3599" s="22"/>
      <c r="G3599" s="22"/>
      <c r="H3599" s="22"/>
      <c r="I3599" s="22"/>
      <c r="J3599" s="22"/>
    </row>
    <row r="3600" spans="4:10">
      <c r="D3600" s="1"/>
      <c r="F3600" s="22"/>
      <c r="G3600" s="22"/>
      <c r="H3600" s="22"/>
      <c r="I3600" s="22"/>
      <c r="J3600" s="22"/>
    </row>
    <row r="3601" spans="4:10">
      <c r="D3601" s="1"/>
      <c r="F3601" s="22"/>
      <c r="G3601" s="22"/>
      <c r="H3601" s="22"/>
      <c r="I3601" s="22"/>
      <c r="J3601" s="22"/>
    </row>
    <row r="3602" spans="4:10">
      <c r="D3602" s="1"/>
      <c r="F3602" s="22"/>
      <c r="G3602" s="22"/>
      <c r="H3602" s="22"/>
      <c r="I3602" s="22"/>
      <c r="J3602" s="22"/>
    </row>
    <row r="3603" spans="4:10">
      <c r="D3603" s="1"/>
      <c r="F3603" s="22"/>
      <c r="G3603" s="22"/>
      <c r="H3603" s="22"/>
      <c r="I3603" s="22"/>
      <c r="J3603" s="22"/>
    </row>
    <row r="3604" spans="4:10">
      <c r="D3604" s="1"/>
      <c r="F3604" s="22"/>
      <c r="G3604" s="22"/>
      <c r="H3604" s="22"/>
      <c r="I3604" s="22"/>
      <c r="J3604" s="22"/>
    </row>
    <row r="3605" spans="4:10">
      <c r="D3605" s="1"/>
      <c r="F3605" s="22"/>
      <c r="G3605" s="22"/>
      <c r="H3605" s="22"/>
      <c r="I3605" s="22"/>
      <c r="J3605" s="22"/>
    </row>
    <row r="3606" spans="4:10">
      <c r="D3606" s="1"/>
      <c r="F3606" s="22"/>
      <c r="G3606" s="22"/>
      <c r="H3606" s="22"/>
      <c r="I3606" s="22"/>
      <c r="J3606" s="22"/>
    </row>
    <row r="3607" spans="4:10">
      <c r="D3607" s="1"/>
      <c r="F3607" s="22"/>
      <c r="G3607" s="22"/>
      <c r="H3607" s="22"/>
      <c r="I3607" s="22"/>
      <c r="J3607" s="22"/>
    </row>
    <row r="3608" spans="4:10">
      <c r="D3608" s="1"/>
      <c r="F3608" s="22"/>
      <c r="G3608" s="22"/>
      <c r="H3608" s="22"/>
      <c r="I3608" s="22"/>
      <c r="J3608" s="22"/>
    </row>
    <row r="3609" spans="4:10">
      <c r="D3609" s="1"/>
      <c r="F3609" s="22"/>
      <c r="G3609" s="22"/>
      <c r="H3609" s="22"/>
      <c r="I3609" s="22"/>
      <c r="J3609" s="22"/>
    </row>
    <row r="3610" spans="4:10">
      <c r="D3610" s="1"/>
      <c r="F3610" s="22"/>
      <c r="G3610" s="22"/>
      <c r="H3610" s="22"/>
      <c r="I3610" s="22"/>
      <c r="J3610" s="22"/>
    </row>
    <row r="3611" spans="4:10">
      <c r="D3611" s="1"/>
      <c r="F3611" s="22"/>
      <c r="G3611" s="22"/>
      <c r="H3611" s="22"/>
      <c r="I3611" s="22"/>
      <c r="J3611" s="22"/>
    </row>
    <row r="3612" spans="4:10">
      <c r="D3612" s="1"/>
      <c r="F3612" s="22"/>
      <c r="G3612" s="22"/>
      <c r="H3612" s="22"/>
      <c r="I3612" s="22"/>
      <c r="J3612" s="22"/>
    </row>
    <row r="3613" spans="4:10">
      <c r="D3613" s="1"/>
      <c r="F3613" s="22"/>
      <c r="G3613" s="22"/>
      <c r="H3613" s="22"/>
      <c r="I3613" s="22"/>
      <c r="J3613" s="22"/>
    </row>
    <row r="3614" spans="4:10">
      <c r="D3614" s="1"/>
      <c r="F3614" s="22"/>
      <c r="G3614" s="22"/>
      <c r="H3614" s="22"/>
      <c r="I3614" s="22"/>
      <c r="J3614" s="22"/>
    </row>
    <row r="3615" spans="4:10">
      <c r="D3615" s="1"/>
      <c r="F3615" s="22"/>
      <c r="G3615" s="22"/>
      <c r="H3615" s="22"/>
      <c r="I3615" s="22"/>
      <c r="J3615" s="22"/>
    </row>
    <row r="3616" spans="4:10">
      <c r="D3616" s="1"/>
      <c r="F3616" s="22"/>
      <c r="G3616" s="22"/>
      <c r="H3616" s="22"/>
      <c r="I3616" s="22"/>
      <c r="J3616" s="22"/>
    </row>
    <row r="3617" spans="4:10">
      <c r="D3617" s="1"/>
      <c r="F3617" s="22"/>
      <c r="G3617" s="22"/>
      <c r="H3617" s="22"/>
      <c r="I3617" s="22"/>
      <c r="J3617" s="22"/>
    </row>
    <row r="3618" spans="4:10">
      <c r="D3618" s="1"/>
      <c r="F3618" s="22"/>
      <c r="G3618" s="22"/>
      <c r="H3618" s="22"/>
      <c r="I3618" s="22"/>
      <c r="J3618" s="22"/>
    </row>
    <row r="3619" spans="4:10">
      <c r="D3619" s="1"/>
      <c r="F3619" s="22"/>
      <c r="G3619" s="22"/>
      <c r="H3619" s="22"/>
      <c r="I3619" s="22"/>
      <c r="J3619" s="22"/>
    </row>
    <row r="3620" spans="4:10">
      <c r="D3620" s="1"/>
      <c r="F3620" s="22"/>
      <c r="G3620" s="22"/>
      <c r="H3620" s="22"/>
      <c r="I3620" s="22"/>
      <c r="J3620" s="22"/>
    </row>
    <row r="3621" spans="4:10">
      <c r="D3621" s="1"/>
      <c r="F3621" s="22"/>
      <c r="G3621" s="22"/>
      <c r="H3621" s="22"/>
      <c r="I3621" s="22"/>
      <c r="J3621" s="22"/>
    </row>
    <row r="3622" spans="4:10">
      <c r="D3622" s="1"/>
      <c r="F3622" s="22"/>
      <c r="G3622" s="22"/>
      <c r="H3622" s="22"/>
      <c r="I3622" s="22"/>
      <c r="J3622" s="22"/>
    </row>
    <row r="3623" spans="4:10">
      <c r="D3623" s="1"/>
      <c r="F3623" s="22"/>
      <c r="G3623" s="22"/>
      <c r="H3623" s="22"/>
      <c r="I3623" s="22"/>
      <c r="J3623" s="22"/>
    </row>
    <row r="3624" spans="4:10">
      <c r="D3624" s="1"/>
      <c r="F3624" s="22"/>
      <c r="G3624" s="22"/>
      <c r="H3624" s="22"/>
      <c r="I3624" s="22"/>
      <c r="J3624" s="22"/>
    </row>
    <row r="3625" spans="4:10">
      <c r="D3625" s="1"/>
      <c r="F3625" s="22"/>
      <c r="G3625" s="22"/>
      <c r="H3625" s="22"/>
      <c r="I3625" s="22"/>
      <c r="J3625" s="22"/>
    </row>
    <row r="3626" spans="4:10">
      <c r="D3626" s="1"/>
      <c r="F3626" s="22"/>
      <c r="G3626" s="22"/>
      <c r="H3626" s="22"/>
      <c r="I3626" s="22"/>
      <c r="J3626" s="22"/>
    </row>
    <row r="3627" spans="4:10">
      <c r="D3627" s="1"/>
      <c r="F3627" s="22"/>
      <c r="G3627" s="22"/>
      <c r="H3627" s="22"/>
      <c r="I3627" s="22"/>
      <c r="J3627" s="22"/>
    </row>
    <row r="3628" spans="4:10">
      <c r="D3628" s="1"/>
      <c r="F3628" s="22"/>
      <c r="G3628" s="22"/>
      <c r="H3628" s="22"/>
      <c r="I3628" s="22"/>
      <c r="J3628" s="22"/>
    </row>
    <row r="3629" spans="4:10">
      <c r="D3629" s="1"/>
      <c r="F3629" s="22"/>
      <c r="G3629" s="22"/>
      <c r="H3629" s="22"/>
      <c r="I3629" s="22"/>
      <c r="J3629" s="22"/>
    </row>
    <row r="3630" spans="4:10">
      <c r="D3630" s="1"/>
      <c r="F3630" s="22"/>
      <c r="G3630" s="22"/>
      <c r="H3630" s="22"/>
      <c r="I3630" s="22"/>
      <c r="J3630" s="22"/>
    </row>
    <row r="3631" spans="4:10">
      <c r="D3631" s="1"/>
      <c r="F3631" s="22"/>
      <c r="G3631" s="22"/>
      <c r="H3631" s="22"/>
      <c r="I3631" s="22"/>
      <c r="J3631" s="22"/>
    </row>
    <row r="3632" spans="4:10">
      <c r="D3632" s="1"/>
      <c r="F3632" s="22"/>
      <c r="G3632" s="22"/>
      <c r="H3632" s="22"/>
      <c r="I3632" s="22"/>
      <c r="J3632" s="22"/>
    </row>
    <row r="3633" spans="4:10">
      <c r="D3633" s="1"/>
      <c r="F3633" s="22"/>
      <c r="G3633" s="22"/>
      <c r="H3633" s="22"/>
      <c r="I3633" s="22"/>
      <c r="J3633" s="22"/>
    </row>
    <row r="3634" spans="4:10">
      <c r="D3634" s="1"/>
      <c r="F3634" s="22"/>
      <c r="G3634" s="22"/>
      <c r="H3634" s="22"/>
      <c r="I3634" s="22"/>
      <c r="J3634" s="22"/>
    </row>
    <row r="3635" spans="4:10">
      <c r="D3635" s="1"/>
      <c r="F3635" s="22"/>
      <c r="G3635" s="22"/>
      <c r="H3635" s="22"/>
      <c r="I3635" s="22"/>
      <c r="J3635" s="22"/>
    </row>
    <row r="3636" spans="4:10">
      <c r="D3636" s="1"/>
      <c r="F3636" s="22"/>
      <c r="G3636" s="22"/>
      <c r="H3636" s="22"/>
      <c r="I3636" s="22"/>
      <c r="J3636" s="22"/>
    </row>
    <row r="3637" spans="4:10">
      <c r="D3637" s="1"/>
      <c r="F3637" s="22"/>
      <c r="G3637" s="22"/>
      <c r="H3637" s="22"/>
      <c r="I3637" s="22"/>
      <c r="J3637" s="22"/>
    </row>
    <row r="3638" spans="4:10">
      <c r="D3638" s="1"/>
      <c r="F3638" s="22"/>
      <c r="G3638" s="22"/>
      <c r="H3638" s="22"/>
      <c r="I3638" s="22"/>
      <c r="J3638" s="22"/>
    </row>
    <row r="3639" spans="4:10">
      <c r="D3639" s="1"/>
      <c r="F3639" s="22"/>
      <c r="G3639" s="22"/>
      <c r="H3639" s="22"/>
      <c r="I3639" s="22"/>
      <c r="J3639" s="22"/>
    </row>
    <row r="3640" spans="4:10">
      <c r="D3640" s="1"/>
      <c r="F3640" s="22"/>
      <c r="G3640" s="22"/>
      <c r="H3640" s="22"/>
      <c r="I3640" s="22"/>
      <c r="J3640" s="22"/>
    </row>
    <row r="3641" spans="4:10">
      <c r="D3641" s="1"/>
      <c r="F3641" s="22"/>
      <c r="G3641" s="22"/>
      <c r="H3641" s="22"/>
      <c r="I3641" s="22"/>
      <c r="J3641" s="22"/>
    </row>
    <row r="3642" spans="4:10">
      <c r="D3642" s="1"/>
      <c r="F3642" s="22"/>
      <c r="G3642" s="22"/>
      <c r="H3642" s="22"/>
      <c r="I3642" s="22"/>
      <c r="J3642" s="22"/>
    </row>
    <row r="3643" spans="4:10">
      <c r="D3643" s="1"/>
      <c r="F3643" s="22"/>
      <c r="G3643" s="22"/>
      <c r="H3643" s="22"/>
      <c r="I3643" s="22"/>
      <c r="J3643" s="22"/>
    </row>
    <row r="3644" spans="4:10">
      <c r="D3644" s="1"/>
      <c r="F3644" s="22"/>
      <c r="G3644" s="22"/>
      <c r="H3644" s="22"/>
      <c r="I3644" s="22"/>
      <c r="J3644" s="22"/>
    </row>
    <row r="3645" spans="4:10">
      <c r="D3645" s="1"/>
      <c r="F3645" s="22"/>
      <c r="G3645" s="22"/>
      <c r="H3645" s="22"/>
      <c r="I3645" s="22"/>
      <c r="J3645" s="22"/>
    </row>
    <row r="3646" spans="4:10">
      <c r="D3646" s="1"/>
      <c r="F3646" s="22"/>
      <c r="G3646" s="22"/>
      <c r="H3646" s="22"/>
      <c r="I3646" s="22"/>
      <c r="J3646" s="22"/>
    </row>
    <row r="3647" spans="4:10">
      <c r="D3647" s="1"/>
      <c r="F3647" s="22"/>
      <c r="G3647" s="22"/>
      <c r="H3647" s="22"/>
      <c r="I3647" s="22"/>
      <c r="J3647" s="22"/>
    </row>
    <row r="3648" spans="4:10">
      <c r="D3648" s="1"/>
      <c r="F3648" s="22"/>
      <c r="G3648" s="22"/>
      <c r="H3648" s="22"/>
      <c r="I3648" s="22"/>
      <c r="J3648" s="22"/>
    </row>
    <row r="3649" spans="4:10">
      <c r="D3649" s="1"/>
      <c r="F3649" s="22"/>
      <c r="G3649" s="22"/>
      <c r="H3649" s="22"/>
      <c r="I3649" s="22"/>
      <c r="J3649" s="22"/>
    </row>
    <row r="3650" spans="4:10">
      <c r="D3650" s="1"/>
      <c r="F3650" s="22"/>
      <c r="G3650" s="22"/>
      <c r="H3650" s="22"/>
      <c r="I3650" s="22"/>
      <c r="J3650" s="22"/>
    </row>
    <row r="3651" spans="4:10">
      <c r="D3651" s="1"/>
      <c r="F3651" s="22"/>
      <c r="G3651" s="22"/>
      <c r="H3651" s="22"/>
      <c r="I3651" s="22"/>
      <c r="J3651" s="22"/>
    </row>
    <row r="3652" spans="4:10">
      <c r="D3652" s="1"/>
      <c r="F3652" s="22"/>
      <c r="G3652" s="22"/>
      <c r="H3652" s="22"/>
      <c r="I3652" s="22"/>
      <c r="J3652" s="22"/>
    </row>
    <row r="3653" spans="4:10">
      <c r="D3653" s="1"/>
      <c r="F3653" s="22"/>
      <c r="G3653" s="22"/>
      <c r="H3653" s="22"/>
      <c r="I3653" s="22"/>
      <c r="J3653" s="22"/>
    </row>
    <row r="3654" spans="4:10">
      <c r="D3654" s="1"/>
      <c r="F3654" s="22"/>
      <c r="G3654" s="22"/>
      <c r="H3654" s="22"/>
      <c r="I3654" s="22"/>
      <c r="J3654" s="22"/>
    </row>
    <row r="3655" spans="4:10">
      <c r="D3655" s="1"/>
      <c r="F3655" s="22"/>
      <c r="G3655" s="22"/>
      <c r="H3655" s="22"/>
      <c r="I3655" s="22"/>
      <c r="J3655" s="22"/>
    </row>
    <row r="3656" spans="4:10">
      <c r="D3656" s="1"/>
      <c r="F3656" s="22"/>
      <c r="G3656" s="22"/>
      <c r="H3656" s="22"/>
      <c r="I3656" s="22"/>
      <c r="J3656" s="22"/>
    </row>
    <row r="3657" spans="4:10">
      <c r="D3657" s="1"/>
      <c r="F3657" s="22"/>
      <c r="G3657" s="22"/>
      <c r="H3657" s="22"/>
      <c r="I3657" s="22"/>
      <c r="J3657" s="22"/>
    </row>
    <row r="3658" spans="4:10">
      <c r="D3658" s="1"/>
      <c r="F3658" s="22"/>
      <c r="G3658" s="22"/>
      <c r="H3658" s="22"/>
      <c r="I3658" s="22"/>
      <c r="J3658" s="22"/>
    </row>
    <row r="3659" spans="4:10">
      <c r="D3659" s="1"/>
      <c r="F3659" s="22"/>
      <c r="G3659" s="22"/>
      <c r="H3659" s="22"/>
      <c r="I3659" s="22"/>
      <c r="J3659" s="22"/>
    </row>
    <row r="3660" spans="4:10">
      <c r="D3660" s="1"/>
      <c r="F3660" s="22"/>
      <c r="G3660" s="22"/>
      <c r="H3660" s="22"/>
      <c r="I3660" s="22"/>
      <c r="J3660" s="22"/>
    </row>
    <row r="3661" spans="4:10">
      <c r="D3661" s="1"/>
      <c r="F3661" s="22"/>
      <c r="G3661" s="22"/>
      <c r="H3661" s="22"/>
      <c r="I3661" s="22"/>
      <c r="J3661" s="22"/>
    </row>
    <row r="3662" spans="4:10">
      <c r="D3662" s="1"/>
      <c r="F3662" s="22"/>
      <c r="G3662" s="22"/>
      <c r="H3662" s="22"/>
      <c r="I3662" s="22"/>
      <c r="J3662" s="22"/>
    </row>
    <row r="3663" spans="4:10">
      <c r="D3663" s="1"/>
      <c r="F3663" s="22"/>
      <c r="G3663" s="22"/>
      <c r="H3663" s="22"/>
      <c r="I3663" s="22"/>
      <c r="J3663" s="22"/>
    </row>
    <row r="3664" spans="4:10">
      <c r="D3664" s="1"/>
      <c r="F3664" s="22"/>
      <c r="G3664" s="22"/>
      <c r="H3664" s="22"/>
      <c r="I3664" s="22"/>
      <c r="J3664" s="22"/>
    </row>
    <row r="3665" spans="4:10">
      <c r="D3665" s="1"/>
      <c r="F3665" s="22"/>
      <c r="G3665" s="22"/>
      <c r="H3665" s="22"/>
      <c r="I3665" s="22"/>
      <c r="J3665" s="22"/>
    </row>
    <row r="3666" spans="4:10">
      <c r="D3666" s="1"/>
      <c r="F3666" s="22"/>
      <c r="G3666" s="22"/>
      <c r="H3666" s="22"/>
      <c r="I3666" s="22"/>
      <c r="J3666" s="22"/>
    </row>
    <row r="3667" spans="4:10">
      <c r="D3667" s="1"/>
      <c r="F3667" s="22"/>
      <c r="G3667" s="22"/>
      <c r="H3667" s="22"/>
      <c r="I3667" s="22"/>
      <c r="J3667" s="22"/>
    </row>
    <row r="3668" spans="4:10">
      <c r="D3668" s="1"/>
      <c r="F3668" s="22"/>
      <c r="G3668" s="22"/>
      <c r="H3668" s="22"/>
      <c r="I3668" s="22"/>
      <c r="J3668" s="22"/>
    </row>
    <row r="3669" spans="4:10">
      <c r="D3669" s="1"/>
      <c r="F3669" s="22"/>
      <c r="G3669" s="22"/>
      <c r="H3669" s="22"/>
      <c r="I3669" s="22"/>
      <c r="J3669" s="22"/>
    </row>
    <row r="3670" spans="4:10">
      <c r="D3670" s="1"/>
      <c r="F3670" s="22"/>
      <c r="G3670" s="22"/>
      <c r="H3670" s="22"/>
      <c r="I3670" s="22"/>
      <c r="J3670" s="22"/>
    </row>
    <row r="3671" spans="4:10">
      <c r="D3671" s="1"/>
      <c r="F3671" s="22"/>
      <c r="G3671" s="22"/>
      <c r="H3671" s="22"/>
      <c r="I3671" s="22"/>
      <c r="J3671" s="22"/>
    </row>
    <row r="3672" spans="4:10">
      <c r="D3672" s="1"/>
      <c r="F3672" s="22"/>
      <c r="G3672" s="22"/>
      <c r="H3672" s="22"/>
      <c r="I3672" s="22"/>
      <c r="J3672" s="22"/>
    </row>
    <row r="3673" spans="4:10">
      <c r="D3673" s="1"/>
      <c r="F3673" s="22"/>
      <c r="G3673" s="22"/>
      <c r="H3673" s="22"/>
      <c r="I3673" s="22"/>
      <c r="J3673" s="22"/>
    </row>
    <row r="3674" spans="4:10">
      <c r="D3674" s="1"/>
      <c r="F3674" s="22"/>
      <c r="G3674" s="22"/>
      <c r="H3674" s="22"/>
      <c r="I3674" s="22"/>
      <c r="J3674" s="22"/>
    </row>
    <row r="3675" spans="4:10">
      <c r="D3675" s="1"/>
      <c r="F3675" s="22"/>
      <c r="G3675" s="22"/>
      <c r="H3675" s="22"/>
      <c r="I3675" s="22"/>
      <c r="J3675" s="22"/>
    </row>
    <row r="3676" spans="4:10">
      <c r="D3676" s="1"/>
      <c r="F3676" s="22"/>
      <c r="G3676" s="22"/>
      <c r="H3676" s="22"/>
      <c r="I3676" s="22"/>
      <c r="J3676" s="22"/>
    </row>
    <row r="3677" spans="4:10">
      <c r="D3677" s="1"/>
      <c r="F3677" s="22"/>
      <c r="G3677" s="22"/>
      <c r="H3677" s="22"/>
      <c r="I3677" s="22"/>
      <c r="J3677" s="22"/>
    </row>
    <row r="3678" spans="4:10">
      <c r="D3678" s="1"/>
      <c r="F3678" s="22"/>
      <c r="G3678" s="22"/>
      <c r="H3678" s="22"/>
      <c r="I3678" s="22"/>
      <c r="J3678" s="22"/>
    </row>
    <row r="3679" spans="4:10">
      <c r="D3679" s="1"/>
      <c r="F3679" s="22"/>
      <c r="G3679" s="22"/>
      <c r="H3679" s="22"/>
      <c r="I3679" s="22"/>
      <c r="J3679" s="22"/>
    </row>
    <row r="3680" spans="4:10">
      <c r="D3680" s="1"/>
      <c r="F3680" s="22"/>
      <c r="G3680" s="22"/>
      <c r="H3680" s="22"/>
      <c r="I3680" s="22"/>
      <c r="J3680" s="22"/>
    </row>
    <row r="3681" spans="4:10">
      <c r="D3681" s="1"/>
      <c r="F3681" s="22"/>
      <c r="G3681" s="22"/>
      <c r="H3681" s="22"/>
      <c r="I3681" s="22"/>
      <c r="J3681" s="22"/>
    </row>
    <row r="3682" spans="4:10">
      <c r="D3682" s="1"/>
      <c r="F3682" s="22"/>
      <c r="G3682" s="22"/>
      <c r="H3682" s="22"/>
      <c r="I3682" s="22"/>
      <c r="J3682" s="22"/>
    </row>
    <row r="3683" spans="4:10">
      <c r="D3683" s="1"/>
      <c r="F3683" s="22"/>
      <c r="G3683" s="22"/>
      <c r="H3683" s="22"/>
      <c r="I3683" s="22"/>
      <c r="J3683" s="22"/>
    </row>
    <row r="3684" spans="4:10">
      <c r="D3684" s="1"/>
      <c r="F3684" s="22"/>
      <c r="G3684" s="22"/>
      <c r="H3684" s="22"/>
      <c r="I3684" s="22"/>
      <c r="J3684" s="22"/>
    </row>
    <row r="3685" spans="4:10">
      <c r="D3685" s="1"/>
      <c r="F3685" s="22"/>
      <c r="G3685" s="22"/>
      <c r="H3685" s="22"/>
      <c r="I3685" s="22"/>
      <c r="J3685" s="22"/>
    </row>
    <row r="3686" spans="4:10">
      <c r="D3686" s="1"/>
      <c r="F3686" s="22"/>
      <c r="G3686" s="22"/>
      <c r="H3686" s="22"/>
      <c r="I3686" s="22"/>
      <c r="J3686" s="22"/>
    </row>
    <row r="3687" spans="4:10">
      <c r="D3687" s="1"/>
      <c r="F3687" s="22"/>
      <c r="G3687" s="22"/>
      <c r="H3687" s="22"/>
      <c r="I3687" s="22"/>
      <c r="J3687" s="22"/>
    </row>
    <row r="3688" spans="4:10">
      <c r="D3688" s="1"/>
      <c r="F3688" s="22"/>
      <c r="G3688" s="22"/>
      <c r="H3688" s="22"/>
      <c r="I3688" s="22"/>
      <c r="J3688" s="22"/>
    </row>
    <row r="3689" spans="4:10">
      <c r="D3689" s="1"/>
      <c r="F3689" s="22"/>
      <c r="G3689" s="22"/>
      <c r="H3689" s="22"/>
      <c r="I3689" s="22"/>
      <c r="J3689" s="22"/>
    </row>
    <row r="3690" spans="4:10">
      <c r="D3690" s="1"/>
      <c r="F3690" s="22"/>
      <c r="G3690" s="22"/>
      <c r="H3690" s="22"/>
      <c r="I3690" s="22"/>
      <c r="J3690" s="22"/>
    </row>
    <row r="3691" spans="4:10">
      <c r="D3691" s="1"/>
      <c r="F3691" s="22"/>
      <c r="G3691" s="22"/>
      <c r="H3691" s="22"/>
      <c r="I3691" s="22"/>
      <c r="J3691" s="22"/>
    </row>
    <row r="3692" spans="4:10">
      <c r="D3692" s="1"/>
      <c r="F3692" s="22"/>
      <c r="G3692" s="22"/>
      <c r="H3692" s="22"/>
      <c r="I3692" s="22"/>
      <c r="J3692" s="22"/>
    </row>
    <row r="3693" spans="4:10">
      <c r="D3693" s="1"/>
      <c r="F3693" s="22"/>
      <c r="G3693" s="22"/>
      <c r="H3693" s="22"/>
      <c r="I3693" s="22"/>
      <c r="J3693" s="22"/>
    </row>
    <row r="3694" spans="4:10">
      <c r="D3694" s="1"/>
      <c r="F3694" s="22"/>
      <c r="G3694" s="22"/>
      <c r="H3694" s="22"/>
      <c r="I3694" s="22"/>
      <c r="J3694" s="22"/>
    </row>
    <row r="3695" spans="4:10">
      <c r="D3695" s="1"/>
      <c r="F3695" s="22"/>
      <c r="G3695" s="22"/>
      <c r="H3695" s="22"/>
      <c r="I3695" s="22"/>
      <c r="J3695" s="22"/>
    </row>
    <row r="3696" spans="4:10">
      <c r="D3696" s="1"/>
      <c r="F3696" s="22"/>
      <c r="G3696" s="22"/>
      <c r="H3696" s="22"/>
      <c r="I3696" s="22"/>
      <c r="J3696" s="22"/>
    </row>
    <row r="3697" spans="4:10">
      <c r="D3697" s="1"/>
      <c r="F3697" s="22"/>
      <c r="G3697" s="22"/>
      <c r="H3697" s="22"/>
      <c r="I3697" s="22"/>
      <c r="J3697" s="22"/>
    </row>
    <row r="3698" spans="4:10">
      <c r="D3698" s="1"/>
      <c r="F3698" s="22"/>
      <c r="G3698" s="22"/>
      <c r="H3698" s="22"/>
      <c r="I3698" s="22"/>
      <c r="J3698" s="22"/>
    </row>
    <row r="3699" spans="4:10">
      <c r="D3699" s="1"/>
      <c r="F3699" s="22"/>
      <c r="G3699" s="22"/>
      <c r="H3699" s="22"/>
      <c r="I3699" s="22"/>
      <c r="J3699" s="22"/>
    </row>
    <row r="3700" spans="4:10">
      <c r="D3700" s="1"/>
      <c r="F3700" s="22"/>
      <c r="G3700" s="22"/>
      <c r="H3700" s="22"/>
      <c r="I3700" s="22"/>
      <c r="J3700" s="22"/>
    </row>
    <row r="3701" spans="4:10">
      <c r="D3701" s="1"/>
      <c r="F3701" s="22"/>
      <c r="G3701" s="22"/>
      <c r="H3701" s="22"/>
      <c r="I3701" s="22"/>
      <c r="J3701" s="22"/>
    </row>
    <row r="3702" spans="4:10">
      <c r="D3702" s="1"/>
      <c r="F3702" s="22"/>
      <c r="G3702" s="22"/>
      <c r="H3702" s="22"/>
      <c r="I3702" s="22"/>
      <c r="J3702" s="22"/>
    </row>
    <row r="3703" spans="4:10">
      <c r="D3703" s="1"/>
      <c r="F3703" s="22"/>
      <c r="G3703" s="22"/>
      <c r="H3703" s="22"/>
      <c r="I3703" s="22"/>
      <c r="J3703" s="22"/>
    </row>
    <row r="3704" spans="4:10">
      <c r="D3704" s="1"/>
      <c r="F3704" s="22"/>
      <c r="G3704" s="22"/>
      <c r="H3704" s="22"/>
      <c r="I3704" s="22"/>
      <c r="J3704" s="22"/>
    </row>
    <row r="3705" spans="4:10">
      <c r="D3705" s="1"/>
      <c r="F3705" s="22"/>
      <c r="G3705" s="22"/>
      <c r="H3705" s="22"/>
      <c r="I3705" s="22"/>
      <c r="J3705" s="22"/>
    </row>
    <row r="3706" spans="4:10">
      <c r="D3706" s="1"/>
      <c r="F3706" s="22"/>
      <c r="G3706" s="22"/>
      <c r="H3706" s="22"/>
      <c r="I3706" s="22"/>
      <c r="J3706" s="22"/>
    </row>
    <row r="3707" spans="4:10">
      <c r="D3707" s="1"/>
      <c r="F3707" s="22"/>
      <c r="G3707" s="22"/>
      <c r="H3707" s="22"/>
      <c r="I3707" s="22"/>
      <c r="J3707" s="22"/>
    </row>
    <row r="3708" spans="4:10">
      <c r="D3708" s="1"/>
      <c r="F3708" s="22"/>
      <c r="G3708" s="22"/>
      <c r="H3708" s="22"/>
      <c r="I3708" s="22"/>
      <c r="J3708" s="22"/>
    </row>
    <row r="3709" spans="4:10">
      <c r="D3709" s="1"/>
      <c r="F3709" s="22"/>
      <c r="G3709" s="22"/>
      <c r="H3709" s="22"/>
      <c r="I3709" s="22"/>
      <c r="J3709" s="22"/>
    </row>
    <row r="3710" spans="4:10">
      <c r="D3710" s="1"/>
      <c r="F3710" s="22"/>
      <c r="G3710" s="22"/>
      <c r="H3710" s="22"/>
      <c r="I3710" s="22"/>
      <c r="J3710" s="22"/>
    </row>
    <row r="3711" spans="4:10">
      <c r="D3711" s="1"/>
      <c r="F3711" s="22"/>
      <c r="G3711" s="22"/>
      <c r="H3711" s="22"/>
      <c r="I3711" s="22"/>
      <c r="J3711" s="22"/>
    </row>
    <row r="3712" spans="4:10">
      <c r="D3712" s="1"/>
      <c r="F3712" s="22"/>
      <c r="G3712" s="22"/>
      <c r="H3712" s="22"/>
      <c r="I3712" s="22"/>
      <c r="J3712" s="22"/>
    </row>
    <row r="3713" spans="4:10">
      <c r="D3713" s="1"/>
      <c r="F3713" s="22"/>
      <c r="G3713" s="22"/>
      <c r="H3713" s="22"/>
      <c r="I3713" s="22"/>
      <c r="J3713" s="22"/>
    </row>
    <row r="3714" spans="4:10">
      <c r="D3714" s="1"/>
      <c r="F3714" s="22"/>
      <c r="G3714" s="22"/>
      <c r="H3714" s="22"/>
      <c r="I3714" s="22"/>
      <c r="J3714" s="22"/>
    </row>
    <row r="3715" spans="4:10">
      <c r="D3715" s="1"/>
      <c r="F3715" s="22"/>
      <c r="G3715" s="22"/>
      <c r="H3715" s="22"/>
      <c r="I3715" s="22"/>
      <c r="J3715" s="22"/>
    </row>
    <row r="3716" spans="4:10">
      <c r="D3716" s="1"/>
      <c r="F3716" s="22"/>
      <c r="G3716" s="22"/>
      <c r="H3716" s="22"/>
      <c r="I3716" s="22"/>
      <c r="J3716" s="22"/>
    </row>
    <row r="3717" spans="4:10">
      <c r="D3717" s="1"/>
      <c r="F3717" s="22"/>
      <c r="G3717" s="22"/>
      <c r="H3717" s="22"/>
      <c r="I3717" s="22"/>
      <c r="J3717" s="22"/>
    </row>
    <row r="3718" spans="4:10">
      <c r="D3718" s="1"/>
      <c r="F3718" s="22"/>
      <c r="G3718" s="22"/>
      <c r="H3718" s="22"/>
      <c r="I3718" s="22"/>
      <c r="J3718" s="22"/>
    </row>
    <row r="3719" spans="4:10">
      <c r="D3719" s="1"/>
      <c r="F3719" s="22"/>
      <c r="G3719" s="22"/>
      <c r="H3719" s="22"/>
      <c r="I3719" s="22"/>
      <c r="J3719" s="22"/>
    </row>
    <row r="3720" spans="4:10">
      <c r="D3720" s="1"/>
      <c r="F3720" s="22"/>
      <c r="G3720" s="22"/>
      <c r="H3720" s="22"/>
      <c r="I3720" s="22"/>
      <c r="J3720" s="22"/>
    </row>
    <row r="3721" spans="4:10">
      <c r="D3721" s="1"/>
      <c r="F3721" s="22"/>
      <c r="G3721" s="22"/>
      <c r="H3721" s="22"/>
      <c r="I3721" s="22"/>
      <c r="J3721" s="22"/>
    </row>
    <row r="3722" spans="4:10">
      <c r="D3722" s="1"/>
      <c r="F3722" s="22"/>
      <c r="G3722" s="22"/>
      <c r="H3722" s="22"/>
      <c r="I3722" s="22"/>
      <c r="J3722" s="22"/>
    </row>
    <row r="3723" spans="4:10">
      <c r="D3723" s="1"/>
      <c r="F3723" s="22"/>
      <c r="G3723" s="22"/>
      <c r="H3723" s="22"/>
      <c r="I3723" s="22"/>
      <c r="J3723" s="22"/>
    </row>
    <row r="3724" spans="4:10">
      <c r="D3724" s="1"/>
      <c r="F3724" s="22"/>
      <c r="G3724" s="22"/>
      <c r="H3724" s="22"/>
      <c r="I3724" s="22"/>
      <c r="J3724" s="22"/>
    </row>
    <row r="3725" spans="4:10">
      <c r="D3725" s="1"/>
      <c r="F3725" s="22"/>
      <c r="G3725" s="22"/>
      <c r="H3725" s="22"/>
      <c r="I3725" s="22"/>
      <c r="J3725" s="22"/>
    </row>
    <row r="3726" spans="4:10">
      <c r="D3726" s="1"/>
      <c r="F3726" s="22"/>
      <c r="G3726" s="22"/>
      <c r="H3726" s="22"/>
      <c r="I3726" s="22"/>
      <c r="J3726" s="22"/>
    </row>
    <row r="3727" spans="4:10">
      <c r="D3727" s="1"/>
      <c r="F3727" s="22"/>
      <c r="G3727" s="22"/>
      <c r="H3727" s="22"/>
      <c r="I3727" s="22"/>
      <c r="J3727" s="22"/>
    </row>
    <row r="3728" spans="4:10">
      <c r="D3728" s="1"/>
      <c r="F3728" s="22"/>
      <c r="G3728" s="22"/>
      <c r="H3728" s="22"/>
      <c r="I3728" s="22"/>
      <c r="J3728" s="22"/>
    </row>
    <row r="3729" spans="4:10">
      <c r="D3729" s="1"/>
      <c r="F3729" s="22"/>
      <c r="G3729" s="22"/>
      <c r="H3729" s="22"/>
      <c r="I3729" s="22"/>
      <c r="J3729" s="22"/>
    </row>
    <row r="3730" spans="4:10">
      <c r="D3730" s="1"/>
      <c r="F3730" s="22"/>
      <c r="G3730" s="22"/>
      <c r="H3730" s="22"/>
      <c r="I3730" s="22"/>
      <c r="J3730" s="22"/>
    </row>
    <row r="3731" spans="4:10">
      <c r="D3731" s="1"/>
      <c r="F3731" s="22"/>
      <c r="G3731" s="22"/>
      <c r="H3731" s="22"/>
      <c r="I3731" s="22"/>
      <c r="J3731" s="22"/>
    </row>
    <row r="3732" spans="4:10">
      <c r="D3732" s="1"/>
      <c r="F3732" s="22"/>
      <c r="G3732" s="22"/>
      <c r="H3732" s="22"/>
      <c r="I3732" s="22"/>
      <c r="J3732" s="22"/>
    </row>
    <row r="3733" spans="4:10">
      <c r="D3733" s="1"/>
      <c r="F3733" s="22"/>
      <c r="G3733" s="22"/>
      <c r="H3733" s="22"/>
      <c r="I3733" s="22"/>
      <c r="J3733" s="22"/>
    </row>
    <row r="3734" spans="4:10">
      <c r="D3734" s="1"/>
      <c r="F3734" s="22"/>
      <c r="G3734" s="22"/>
      <c r="H3734" s="22"/>
      <c r="I3734" s="22"/>
      <c r="J3734" s="22"/>
    </row>
    <row r="3735" spans="4:10">
      <c r="D3735" s="1"/>
      <c r="F3735" s="22"/>
      <c r="G3735" s="22"/>
      <c r="H3735" s="22"/>
      <c r="I3735" s="22"/>
      <c r="J3735" s="22"/>
    </row>
    <row r="3736" spans="4:10">
      <c r="D3736" s="1"/>
      <c r="F3736" s="22"/>
      <c r="G3736" s="22"/>
      <c r="H3736" s="22"/>
      <c r="I3736" s="22"/>
      <c r="J3736" s="22"/>
    </row>
    <row r="3737" spans="4:10">
      <c r="D3737" s="1"/>
      <c r="F3737" s="22"/>
      <c r="G3737" s="22"/>
      <c r="H3737" s="22"/>
      <c r="I3737" s="22"/>
      <c r="J3737" s="22"/>
    </row>
    <row r="3738" spans="4:10">
      <c r="D3738" s="1"/>
      <c r="F3738" s="22"/>
      <c r="G3738" s="22"/>
      <c r="H3738" s="22"/>
      <c r="I3738" s="22"/>
      <c r="J3738" s="22"/>
    </row>
    <row r="3739" spans="4:10">
      <c r="D3739" s="1"/>
      <c r="F3739" s="22"/>
      <c r="G3739" s="22"/>
      <c r="H3739" s="22"/>
      <c r="I3739" s="22"/>
      <c r="J3739" s="22"/>
    </row>
    <row r="3740" spans="4:10">
      <c r="D3740" s="1"/>
      <c r="F3740" s="22"/>
      <c r="G3740" s="22"/>
      <c r="H3740" s="22"/>
      <c r="I3740" s="22"/>
      <c r="J3740" s="22"/>
    </row>
    <row r="3741" spans="4:10">
      <c r="D3741" s="1"/>
      <c r="F3741" s="22"/>
      <c r="G3741" s="22"/>
      <c r="H3741" s="22"/>
      <c r="I3741" s="22"/>
      <c r="J3741" s="22"/>
    </row>
    <row r="3742" spans="4:10">
      <c r="D3742" s="1"/>
      <c r="F3742" s="22"/>
      <c r="G3742" s="22"/>
      <c r="H3742" s="22"/>
      <c r="I3742" s="22"/>
      <c r="J3742" s="22"/>
    </row>
    <row r="3743" spans="4:10">
      <c r="D3743" s="1"/>
      <c r="F3743" s="22"/>
      <c r="G3743" s="22"/>
      <c r="H3743" s="22"/>
      <c r="I3743" s="22"/>
      <c r="J3743" s="22"/>
    </row>
    <row r="3744" spans="4:10">
      <c r="D3744" s="1"/>
      <c r="F3744" s="22"/>
      <c r="G3744" s="22"/>
      <c r="H3744" s="22"/>
      <c r="I3744" s="22"/>
      <c r="J3744" s="22"/>
    </row>
    <row r="3745" spans="4:10">
      <c r="D3745" s="1"/>
      <c r="F3745" s="22"/>
      <c r="G3745" s="22"/>
      <c r="H3745" s="22"/>
      <c r="I3745" s="22"/>
      <c r="J3745" s="22"/>
    </row>
    <row r="3746" spans="4:10">
      <c r="D3746" s="1"/>
      <c r="F3746" s="22"/>
      <c r="G3746" s="22"/>
      <c r="H3746" s="22"/>
      <c r="I3746" s="22"/>
      <c r="J3746" s="22"/>
    </row>
    <row r="3747" spans="4:10">
      <c r="D3747" s="1"/>
      <c r="F3747" s="22"/>
      <c r="G3747" s="22"/>
      <c r="H3747" s="22"/>
      <c r="I3747" s="22"/>
      <c r="J3747" s="22"/>
    </row>
    <row r="3748" spans="4:10">
      <c r="D3748" s="1"/>
      <c r="F3748" s="22"/>
      <c r="G3748" s="22"/>
      <c r="H3748" s="22"/>
      <c r="I3748" s="22"/>
      <c r="J3748" s="22"/>
    </row>
    <row r="3749" spans="4:10">
      <c r="D3749" s="1"/>
      <c r="F3749" s="22"/>
      <c r="G3749" s="22"/>
      <c r="H3749" s="22"/>
      <c r="I3749" s="22"/>
      <c r="J3749" s="22"/>
    </row>
    <row r="3750" spans="4:10">
      <c r="D3750" s="1"/>
      <c r="F3750" s="22"/>
      <c r="G3750" s="22"/>
      <c r="H3750" s="22"/>
      <c r="I3750" s="22"/>
      <c r="J3750" s="22"/>
    </row>
    <row r="3751" spans="4:10">
      <c r="D3751" s="1"/>
      <c r="F3751" s="22"/>
      <c r="G3751" s="22"/>
      <c r="H3751" s="22"/>
      <c r="I3751" s="22"/>
      <c r="J3751" s="22"/>
    </row>
    <row r="3752" spans="4:10">
      <c r="D3752" s="1"/>
      <c r="F3752" s="22"/>
      <c r="G3752" s="22"/>
      <c r="H3752" s="22"/>
      <c r="I3752" s="22"/>
      <c r="J3752" s="22"/>
    </row>
    <row r="3753" spans="4:10">
      <c r="D3753" s="1"/>
      <c r="F3753" s="22"/>
      <c r="G3753" s="22"/>
      <c r="H3753" s="22"/>
      <c r="I3753" s="22"/>
      <c r="J3753" s="22"/>
    </row>
    <row r="3754" spans="4:10">
      <c r="D3754" s="1"/>
      <c r="F3754" s="22"/>
      <c r="G3754" s="22"/>
      <c r="H3754" s="22"/>
      <c r="I3754" s="22"/>
      <c r="J3754" s="22"/>
    </row>
    <row r="3755" spans="4:10">
      <c r="D3755" s="1"/>
      <c r="F3755" s="22"/>
      <c r="G3755" s="22"/>
      <c r="H3755" s="22"/>
      <c r="I3755" s="22"/>
      <c r="J3755" s="22"/>
    </row>
    <row r="3756" spans="4:10">
      <c r="D3756" s="1"/>
      <c r="F3756" s="22"/>
      <c r="G3756" s="22"/>
      <c r="H3756" s="22"/>
      <c r="I3756" s="22"/>
      <c r="J3756" s="22"/>
    </row>
    <row r="3757" spans="4:10">
      <c r="D3757" s="1"/>
      <c r="F3757" s="22"/>
      <c r="G3757" s="22"/>
      <c r="H3757" s="22"/>
      <c r="I3757" s="22"/>
      <c r="J3757" s="22"/>
    </row>
    <row r="3758" spans="4:10">
      <c r="D3758" s="1"/>
      <c r="F3758" s="22"/>
      <c r="G3758" s="22"/>
      <c r="H3758" s="22"/>
      <c r="I3758" s="22"/>
      <c r="J3758" s="22"/>
    </row>
    <row r="3759" spans="4:10">
      <c r="D3759" s="1"/>
      <c r="F3759" s="22"/>
      <c r="G3759" s="22"/>
      <c r="H3759" s="22"/>
      <c r="I3759" s="22"/>
      <c r="J3759" s="22"/>
    </row>
    <row r="3760" spans="4:10">
      <c r="D3760" s="1"/>
      <c r="F3760" s="22"/>
      <c r="G3760" s="22"/>
      <c r="H3760" s="22"/>
      <c r="I3760" s="22"/>
      <c r="J3760" s="22"/>
    </row>
    <row r="3761" spans="4:10">
      <c r="D3761" s="1"/>
      <c r="F3761" s="22"/>
      <c r="G3761" s="22"/>
      <c r="H3761" s="22"/>
      <c r="I3761" s="22"/>
      <c r="J3761" s="22"/>
    </row>
    <row r="3762" spans="4:10">
      <c r="D3762" s="1"/>
      <c r="F3762" s="22"/>
      <c r="G3762" s="22"/>
      <c r="H3762" s="22"/>
      <c r="I3762" s="22"/>
      <c r="J3762" s="22"/>
    </row>
    <row r="3763" spans="4:10">
      <c r="D3763" s="1"/>
      <c r="F3763" s="22"/>
      <c r="G3763" s="22"/>
      <c r="H3763" s="22"/>
      <c r="I3763" s="22"/>
      <c r="J3763" s="22"/>
    </row>
    <row r="3764" spans="4:10">
      <c r="D3764" s="1"/>
      <c r="F3764" s="22"/>
      <c r="G3764" s="22"/>
      <c r="H3764" s="22"/>
      <c r="I3764" s="22"/>
      <c r="J3764" s="22"/>
    </row>
    <row r="3765" spans="4:10">
      <c r="D3765" s="1"/>
      <c r="F3765" s="22"/>
      <c r="G3765" s="22"/>
      <c r="H3765" s="22"/>
      <c r="I3765" s="22"/>
      <c r="J3765" s="22"/>
    </row>
    <row r="3766" spans="4:10">
      <c r="D3766" s="1"/>
      <c r="F3766" s="22"/>
      <c r="G3766" s="22"/>
      <c r="H3766" s="22"/>
      <c r="I3766" s="22"/>
      <c r="J3766" s="22"/>
    </row>
    <row r="3767" spans="4:10">
      <c r="D3767" s="1"/>
      <c r="F3767" s="22"/>
      <c r="G3767" s="22"/>
      <c r="H3767" s="22"/>
      <c r="I3767" s="22"/>
      <c r="J3767" s="22"/>
    </row>
    <row r="3768" spans="4:10">
      <c r="D3768" s="1"/>
      <c r="F3768" s="22"/>
      <c r="G3768" s="22"/>
      <c r="H3768" s="22"/>
      <c r="I3768" s="22"/>
      <c r="J3768" s="22"/>
    </row>
    <row r="3769" spans="4:10">
      <c r="D3769" s="1"/>
      <c r="F3769" s="22"/>
      <c r="G3769" s="22"/>
      <c r="H3769" s="22"/>
      <c r="I3769" s="22"/>
      <c r="J3769" s="22"/>
    </row>
    <row r="3770" spans="4:10">
      <c r="D3770" s="1"/>
      <c r="F3770" s="22"/>
      <c r="G3770" s="22"/>
      <c r="H3770" s="22"/>
      <c r="I3770" s="22"/>
      <c r="J3770" s="22"/>
    </row>
    <row r="3771" spans="4:10">
      <c r="D3771" s="1"/>
      <c r="F3771" s="22"/>
      <c r="G3771" s="22"/>
      <c r="H3771" s="22"/>
      <c r="I3771" s="22"/>
      <c r="J3771" s="22"/>
    </row>
    <row r="3772" spans="4:10">
      <c r="D3772" s="1"/>
      <c r="F3772" s="22"/>
      <c r="G3772" s="22"/>
      <c r="H3772" s="22"/>
      <c r="I3772" s="22"/>
      <c r="J3772" s="22"/>
    </row>
    <row r="3773" spans="4:10">
      <c r="D3773" s="1"/>
      <c r="F3773" s="22"/>
      <c r="G3773" s="22"/>
      <c r="H3773" s="22"/>
      <c r="I3773" s="22"/>
      <c r="J3773" s="22"/>
    </row>
    <row r="3774" spans="4:10">
      <c r="D3774" s="1"/>
      <c r="F3774" s="22"/>
      <c r="G3774" s="22"/>
      <c r="H3774" s="22"/>
      <c r="I3774" s="22"/>
      <c r="J3774" s="22"/>
    </row>
    <row r="3775" spans="4:10">
      <c r="D3775" s="1"/>
      <c r="F3775" s="22"/>
      <c r="G3775" s="22"/>
      <c r="H3775" s="22"/>
      <c r="I3775" s="22"/>
      <c r="J3775" s="22"/>
    </row>
    <row r="3776" spans="4:10">
      <c r="D3776" s="1"/>
      <c r="F3776" s="22"/>
      <c r="G3776" s="22"/>
      <c r="H3776" s="22"/>
      <c r="I3776" s="22"/>
      <c r="J3776" s="22"/>
    </row>
    <row r="3777" spans="4:10">
      <c r="D3777" s="1"/>
      <c r="F3777" s="22"/>
      <c r="G3777" s="22"/>
      <c r="H3777" s="22"/>
      <c r="I3777" s="22"/>
      <c r="J3777" s="22"/>
    </row>
    <row r="3778" spans="4:10">
      <c r="D3778" s="1"/>
      <c r="F3778" s="22"/>
      <c r="G3778" s="22"/>
      <c r="H3778" s="22"/>
      <c r="I3778" s="22"/>
      <c r="J3778" s="22"/>
    </row>
    <row r="3779" spans="4:10">
      <c r="D3779" s="1"/>
      <c r="F3779" s="22"/>
      <c r="G3779" s="22"/>
      <c r="H3779" s="22"/>
      <c r="I3779" s="22"/>
      <c r="J3779" s="22"/>
    </row>
    <row r="3780" spans="4:10">
      <c r="D3780" s="1"/>
      <c r="F3780" s="22"/>
      <c r="G3780" s="22"/>
      <c r="H3780" s="22"/>
      <c r="I3780" s="22"/>
      <c r="J3780" s="22"/>
    </row>
    <row r="3781" spans="4:10">
      <c r="D3781" s="1"/>
      <c r="F3781" s="22"/>
      <c r="G3781" s="22"/>
      <c r="H3781" s="22"/>
      <c r="I3781" s="22"/>
      <c r="J3781" s="22"/>
    </row>
    <row r="3782" spans="4:10">
      <c r="D3782" s="1"/>
      <c r="F3782" s="22"/>
      <c r="G3782" s="22"/>
      <c r="H3782" s="22"/>
      <c r="I3782" s="22"/>
      <c r="J3782" s="22"/>
    </row>
    <row r="3783" spans="4:10">
      <c r="D3783" s="1"/>
      <c r="F3783" s="22"/>
      <c r="G3783" s="22"/>
      <c r="H3783" s="22"/>
      <c r="I3783" s="22"/>
      <c r="J3783" s="22"/>
    </row>
    <row r="3784" spans="4:10">
      <c r="D3784" s="1"/>
      <c r="F3784" s="22"/>
      <c r="G3784" s="22"/>
      <c r="H3784" s="22"/>
      <c r="I3784" s="22"/>
      <c r="J3784" s="22"/>
    </row>
    <row r="3785" spans="4:10">
      <c r="D3785" s="1"/>
      <c r="F3785" s="22"/>
      <c r="G3785" s="22"/>
      <c r="H3785" s="22"/>
      <c r="I3785" s="22"/>
      <c r="J3785" s="22"/>
    </row>
    <row r="3786" spans="4:10">
      <c r="D3786" s="1"/>
      <c r="F3786" s="22"/>
      <c r="G3786" s="22"/>
      <c r="H3786" s="22"/>
      <c r="I3786" s="22"/>
      <c r="J3786" s="22"/>
    </row>
    <row r="3787" spans="4:10">
      <c r="D3787" s="1"/>
      <c r="F3787" s="22"/>
      <c r="G3787" s="22"/>
      <c r="H3787" s="22"/>
      <c r="I3787" s="22"/>
      <c r="J3787" s="22"/>
    </row>
    <row r="3788" spans="4:10">
      <c r="D3788" s="1"/>
      <c r="F3788" s="22"/>
      <c r="G3788" s="22"/>
      <c r="H3788" s="22"/>
      <c r="I3788" s="22"/>
      <c r="J3788" s="22"/>
    </row>
    <row r="3789" spans="4:10">
      <c r="D3789" s="1"/>
      <c r="F3789" s="22"/>
      <c r="G3789" s="22"/>
      <c r="H3789" s="22"/>
      <c r="I3789" s="22"/>
      <c r="J3789" s="22"/>
    </row>
    <row r="3790" spans="4:10">
      <c r="D3790" s="1"/>
      <c r="F3790" s="22"/>
      <c r="G3790" s="22"/>
      <c r="H3790" s="22"/>
      <c r="I3790" s="22"/>
      <c r="J3790" s="22"/>
    </row>
    <row r="3791" spans="4:10">
      <c r="D3791" s="1"/>
      <c r="F3791" s="22"/>
      <c r="G3791" s="22"/>
      <c r="H3791" s="22"/>
      <c r="I3791" s="22"/>
      <c r="J3791" s="22"/>
    </row>
    <row r="3792" spans="4:10">
      <c r="D3792" s="1"/>
      <c r="F3792" s="22"/>
      <c r="G3792" s="22"/>
      <c r="H3792" s="22"/>
      <c r="I3792" s="22"/>
      <c r="J3792" s="22"/>
    </row>
    <row r="3793" spans="4:10">
      <c r="D3793" s="1"/>
      <c r="F3793" s="22"/>
      <c r="G3793" s="22"/>
      <c r="H3793" s="22"/>
      <c r="I3793" s="22"/>
      <c r="J3793" s="22"/>
    </row>
    <row r="3794" spans="4:10">
      <c r="D3794" s="1"/>
      <c r="F3794" s="22"/>
      <c r="G3794" s="22"/>
      <c r="H3794" s="22"/>
      <c r="I3794" s="22"/>
      <c r="J3794" s="22"/>
    </row>
    <row r="3795" spans="4:10">
      <c r="D3795" s="1"/>
      <c r="F3795" s="22"/>
      <c r="G3795" s="22"/>
      <c r="H3795" s="22"/>
      <c r="I3795" s="22"/>
      <c r="J3795" s="22"/>
    </row>
    <row r="3796" spans="4:10">
      <c r="D3796" s="1"/>
      <c r="F3796" s="22"/>
      <c r="G3796" s="22"/>
      <c r="H3796" s="22"/>
      <c r="I3796" s="22"/>
      <c r="J3796" s="22"/>
    </row>
    <row r="3797" spans="4:10">
      <c r="D3797" s="1"/>
      <c r="F3797" s="22"/>
      <c r="G3797" s="22"/>
      <c r="H3797" s="22"/>
      <c r="I3797" s="22"/>
      <c r="J3797" s="22"/>
    </row>
    <row r="3798" spans="4:10">
      <c r="D3798" s="1"/>
      <c r="F3798" s="22"/>
      <c r="G3798" s="22"/>
      <c r="H3798" s="22"/>
      <c r="I3798" s="22"/>
      <c r="J3798" s="22"/>
    </row>
    <row r="3799" spans="4:10">
      <c r="D3799" s="1"/>
      <c r="F3799" s="22"/>
      <c r="G3799" s="22"/>
      <c r="H3799" s="22"/>
      <c r="I3799" s="22"/>
      <c r="J3799" s="22"/>
    </row>
    <row r="3800" spans="4:10">
      <c r="D3800" s="1"/>
      <c r="F3800" s="22"/>
      <c r="G3800" s="22"/>
      <c r="H3800" s="22"/>
      <c r="I3800" s="22"/>
      <c r="J3800" s="22"/>
    </row>
    <row r="3801" spans="4:10">
      <c r="D3801" s="1"/>
      <c r="F3801" s="22"/>
      <c r="G3801" s="22"/>
      <c r="H3801" s="22"/>
      <c r="I3801" s="22"/>
      <c r="J3801" s="22"/>
    </row>
    <row r="3802" spans="4:10">
      <c r="D3802" s="1"/>
      <c r="F3802" s="22"/>
      <c r="G3802" s="22"/>
      <c r="H3802" s="22"/>
      <c r="I3802" s="22"/>
      <c r="J3802" s="22"/>
    </row>
    <row r="3803" spans="4:10">
      <c r="D3803" s="1"/>
      <c r="F3803" s="22"/>
      <c r="G3803" s="22"/>
      <c r="H3803" s="22"/>
      <c r="I3803" s="22"/>
      <c r="J3803" s="22"/>
    </row>
    <row r="3804" spans="4:10">
      <c r="D3804" s="1"/>
      <c r="F3804" s="22"/>
      <c r="G3804" s="22"/>
      <c r="H3804" s="22"/>
      <c r="I3804" s="22"/>
      <c r="J3804" s="22"/>
    </row>
    <row r="3805" spans="4:10">
      <c r="D3805" s="1"/>
      <c r="F3805" s="22"/>
      <c r="G3805" s="22"/>
      <c r="H3805" s="22"/>
      <c r="I3805" s="22"/>
      <c r="J3805" s="22"/>
    </row>
    <row r="3806" spans="4:10">
      <c r="D3806" s="1"/>
      <c r="F3806" s="22"/>
      <c r="G3806" s="22"/>
      <c r="H3806" s="22"/>
      <c r="I3806" s="22"/>
      <c r="J3806" s="22"/>
    </row>
    <row r="3807" spans="4:10">
      <c r="D3807" s="1"/>
      <c r="F3807" s="22"/>
      <c r="G3807" s="22"/>
      <c r="H3807" s="22"/>
      <c r="I3807" s="22"/>
      <c r="J3807" s="22"/>
    </row>
    <row r="3808" spans="4:10">
      <c r="D3808" s="1"/>
      <c r="F3808" s="22"/>
      <c r="G3808" s="22"/>
      <c r="H3808" s="22"/>
      <c r="I3808" s="22"/>
      <c r="J3808" s="22"/>
    </row>
    <row r="3809" spans="4:10">
      <c r="D3809" s="1"/>
      <c r="F3809" s="22"/>
      <c r="G3809" s="22"/>
      <c r="H3809" s="22"/>
      <c r="I3809" s="22"/>
      <c r="J3809" s="22"/>
    </row>
    <row r="3810" spans="4:10">
      <c r="D3810" s="1"/>
      <c r="F3810" s="22"/>
      <c r="G3810" s="22"/>
      <c r="H3810" s="22"/>
      <c r="I3810" s="22"/>
      <c r="J3810" s="22"/>
    </row>
    <row r="3811" spans="4:10">
      <c r="D3811" s="1"/>
      <c r="F3811" s="22"/>
      <c r="G3811" s="22"/>
      <c r="H3811" s="22"/>
      <c r="I3811" s="22"/>
      <c r="J3811" s="22"/>
    </row>
    <row r="3812" spans="4:10">
      <c r="D3812" s="1"/>
      <c r="F3812" s="22"/>
      <c r="G3812" s="22"/>
      <c r="H3812" s="22"/>
      <c r="I3812" s="22"/>
      <c r="J3812" s="22"/>
    </row>
    <row r="3813" spans="4:10">
      <c r="D3813" s="1"/>
      <c r="F3813" s="22"/>
      <c r="G3813" s="22"/>
      <c r="H3813" s="22"/>
      <c r="I3813" s="22"/>
      <c r="J3813" s="22"/>
    </row>
    <row r="3814" spans="4:10">
      <c r="D3814" s="1"/>
      <c r="F3814" s="22"/>
      <c r="G3814" s="22"/>
      <c r="H3814" s="22"/>
      <c r="I3814" s="22"/>
      <c r="J3814" s="22"/>
    </row>
    <row r="3815" spans="4:10">
      <c r="D3815" s="1"/>
      <c r="F3815" s="22"/>
      <c r="G3815" s="22"/>
      <c r="H3815" s="22"/>
      <c r="I3815" s="22"/>
      <c r="J3815" s="22"/>
    </row>
    <row r="3816" spans="4:10">
      <c r="D3816" s="1"/>
      <c r="F3816" s="22"/>
      <c r="G3816" s="22"/>
      <c r="H3816" s="22"/>
      <c r="I3816" s="22"/>
      <c r="J3816" s="22"/>
    </row>
    <row r="3817" spans="4:10">
      <c r="D3817" s="1"/>
      <c r="F3817" s="22"/>
      <c r="G3817" s="22"/>
      <c r="H3817" s="22"/>
      <c r="I3817" s="22"/>
      <c r="J3817" s="22"/>
    </row>
    <row r="3818" spans="4:10">
      <c r="D3818" s="1"/>
      <c r="F3818" s="22"/>
      <c r="G3818" s="22"/>
      <c r="H3818" s="22"/>
      <c r="I3818" s="22"/>
      <c r="J3818" s="22"/>
    </row>
    <row r="3819" spans="4:10">
      <c r="D3819" s="1"/>
      <c r="F3819" s="22"/>
      <c r="G3819" s="22"/>
      <c r="H3819" s="22"/>
      <c r="I3819" s="22"/>
      <c r="J3819" s="22"/>
    </row>
    <row r="3820" spans="4:10">
      <c r="D3820" s="1"/>
      <c r="F3820" s="22"/>
      <c r="G3820" s="22"/>
      <c r="H3820" s="22"/>
      <c r="I3820" s="22"/>
      <c r="J3820" s="22"/>
    </row>
    <row r="3821" spans="4:10">
      <c r="D3821" s="1"/>
      <c r="F3821" s="22"/>
      <c r="G3821" s="22"/>
      <c r="H3821" s="22"/>
      <c r="I3821" s="22"/>
      <c r="J3821" s="22"/>
    </row>
    <row r="3822" spans="4:10">
      <c r="D3822" s="1"/>
      <c r="F3822" s="22"/>
      <c r="G3822" s="22"/>
      <c r="H3822" s="22"/>
      <c r="I3822" s="22"/>
      <c r="J3822" s="22"/>
    </row>
    <row r="3823" spans="4:10">
      <c r="D3823" s="1"/>
      <c r="F3823" s="22"/>
      <c r="G3823" s="22"/>
      <c r="H3823" s="22"/>
      <c r="I3823" s="22"/>
      <c r="J3823" s="22"/>
    </row>
    <row r="3824" spans="4:10">
      <c r="D3824" s="1"/>
      <c r="F3824" s="22"/>
      <c r="G3824" s="22"/>
      <c r="H3824" s="22"/>
      <c r="I3824" s="22"/>
      <c r="J3824" s="22"/>
    </row>
    <row r="3825" spans="4:10">
      <c r="D3825" s="1"/>
      <c r="F3825" s="22"/>
      <c r="G3825" s="22"/>
      <c r="H3825" s="22"/>
      <c r="I3825" s="22"/>
      <c r="J3825" s="22"/>
    </row>
    <row r="3826" spans="4:10">
      <c r="D3826" s="1"/>
      <c r="F3826" s="22"/>
      <c r="G3826" s="22"/>
      <c r="H3826" s="22"/>
      <c r="I3826" s="22"/>
      <c r="J3826" s="22"/>
    </row>
    <row r="3827" spans="4:10">
      <c r="D3827" s="1"/>
      <c r="F3827" s="22"/>
      <c r="G3827" s="22"/>
      <c r="H3827" s="22"/>
      <c r="I3827" s="22"/>
      <c r="J3827" s="22"/>
    </row>
    <row r="3828" spans="4:10">
      <c r="D3828" s="1"/>
      <c r="F3828" s="22"/>
      <c r="G3828" s="22"/>
      <c r="H3828" s="22"/>
      <c r="I3828" s="22"/>
      <c r="J3828" s="22"/>
    </row>
    <row r="3829" spans="4:10">
      <c r="D3829" s="1"/>
      <c r="F3829" s="22"/>
      <c r="G3829" s="22"/>
      <c r="H3829" s="22"/>
      <c r="I3829" s="22"/>
      <c r="J3829" s="22"/>
    </row>
    <row r="3830" spans="4:10">
      <c r="D3830" s="1"/>
      <c r="F3830" s="22"/>
      <c r="G3830" s="22"/>
      <c r="H3830" s="22"/>
      <c r="I3830" s="22"/>
      <c r="J3830" s="22"/>
    </row>
    <row r="3831" spans="4:10">
      <c r="D3831" s="1"/>
      <c r="F3831" s="22"/>
      <c r="G3831" s="22"/>
      <c r="H3831" s="22"/>
      <c r="I3831" s="22"/>
      <c r="J3831" s="22"/>
    </row>
    <row r="3832" spans="4:10">
      <c r="D3832" s="1"/>
      <c r="F3832" s="22"/>
      <c r="G3832" s="22"/>
      <c r="H3832" s="22"/>
      <c r="I3832" s="22"/>
      <c r="J3832" s="22"/>
    </row>
    <row r="3833" spans="4:10">
      <c r="D3833" s="1"/>
      <c r="F3833" s="22"/>
      <c r="G3833" s="22"/>
      <c r="H3833" s="22"/>
      <c r="I3833" s="22"/>
      <c r="J3833" s="22"/>
    </row>
    <row r="3834" spans="4:10">
      <c r="D3834" s="1"/>
      <c r="F3834" s="22"/>
      <c r="G3834" s="22"/>
      <c r="H3834" s="22"/>
      <c r="I3834" s="22"/>
      <c r="J3834" s="22"/>
    </row>
    <row r="3835" spans="4:10">
      <c r="D3835" s="1"/>
      <c r="F3835" s="22"/>
      <c r="G3835" s="22"/>
      <c r="H3835" s="22"/>
      <c r="I3835" s="22"/>
      <c r="J3835" s="22"/>
    </row>
    <row r="3836" spans="4:10">
      <c r="D3836" s="1"/>
      <c r="F3836" s="22"/>
      <c r="G3836" s="22"/>
      <c r="H3836" s="22"/>
      <c r="I3836" s="22"/>
      <c r="J3836" s="22"/>
    </row>
    <row r="3837" spans="4:10">
      <c r="D3837" s="1"/>
      <c r="F3837" s="22"/>
      <c r="G3837" s="22"/>
      <c r="H3837" s="22"/>
      <c r="I3837" s="22"/>
      <c r="J3837" s="22"/>
    </row>
    <row r="3838" spans="4:10">
      <c r="D3838" s="1"/>
      <c r="F3838" s="22"/>
      <c r="G3838" s="22"/>
      <c r="H3838" s="22"/>
      <c r="I3838" s="22"/>
      <c r="J3838" s="22"/>
    </row>
    <row r="3839" spans="4:10">
      <c r="D3839" s="1"/>
      <c r="F3839" s="22"/>
      <c r="G3839" s="22"/>
      <c r="H3839" s="22"/>
      <c r="I3839" s="22"/>
      <c r="J3839" s="22"/>
    </row>
    <row r="3840" spans="4:10">
      <c r="D3840" s="1"/>
      <c r="F3840" s="22"/>
      <c r="G3840" s="22"/>
      <c r="H3840" s="22"/>
      <c r="I3840" s="22"/>
      <c r="J3840" s="22"/>
    </row>
    <row r="3841" spans="4:10">
      <c r="D3841" s="1"/>
      <c r="F3841" s="22"/>
      <c r="G3841" s="22"/>
      <c r="H3841" s="22"/>
      <c r="I3841" s="22"/>
      <c r="J3841" s="22"/>
    </row>
    <row r="3842" spans="4:10">
      <c r="D3842" s="1"/>
      <c r="F3842" s="22"/>
      <c r="G3842" s="22"/>
      <c r="H3842" s="22"/>
      <c r="I3842" s="22"/>
      <c r="J3842" s="22"/>
    </row>
    <row r="3843" spans="4:10">
      <c r="D3843" s="1"/>
      <c r="F3843" s="22"/>
      <c r="G3843" s="22"/>
      <c r="H3843" s="22"/>
      <c r="I3843" s="22"/>
      <c r="J3843" s="22"/>
    </row>
    <row r="3844" spans="4:10">
      <c r="D3844" s="1"/>
      <c r="F3844" s="22"/>
      <c r="G3844" s="22"/>
      <c r="H3844" s="22"/>
      <c r="I3844" s="22"/>
      <c r="J3844" s="22"/>
    </row>
    <row r="3845" spans="4:10">
      <c r="D3845" s="1"/>
      <c r="F3845" s="22"/>
      <c r="G3845" s="22"/>
      <c r="H3845" s="22"/>
      <c r="I3845" s="22"/>
      <c r="J3845" s="22"/>
    </row>
    <row r="3846" spans="4:10">
      <c r="D3846" s="1"/>
      <c r="F3846" s="22"/>
      <c r="G3846" s="22"/>
      <c r="H3846" s="22"/>
      <c r="I3846" s="22"/>
      <c r="J3846" s="22"/>
    </row>
    <row r="3847" spans="4:10">
      <c r="D3847" s="1"/>
      <c r="F3847" s="22"/>
      <c r="G3847" s="22"/>
      <c r="H3847" s="22"/>
      <c r="I3847" s="22"/>
      <c r="J3847" s="22"/>
    </row>
    <row r="3848" spans="4:10">
      <c r="D3848" s="1"/>
      <c r="F3848" s="22"/>
      <c r="G3848" s="22"/>
      <c r="H3848" s="22"/>
      <c r="I3848" s="22"/>
      <c r="J3848" s="22"/>
    </row>
    <row r="3849" spans="4:10">
      <c r="D3849" s="1"/>
      <c r="F3849" s="22"/>
      <c r="G3849" s="22"/>
      <c r="H3849" s="22"/>
      <c r="I3849" s="22"/>
      <c r="J3849" s="22"/>
    </row>
    <row r="3850" spans="4:10">
      <c r="D3850" s="1"/>
      <c r="F3850" s="22"/>
      <c r="G3850" s="22"/>
      <c r="H3850" s="22"/>
      <c r="I3850" s="22"/>
      <c r="J3850" s="22"/>
    </row>
    <row r="3851" spans="4:10">
      <c r="D3851" s="1"/>
      <c r="F3851" s="22"/>
      <c r="G3851" s="22"/>
      <c r="H3851" s="22"/>
      <c r="I3851" s="22"/>
      <c r="J3851" s="22"/>
    </row>
    <row r="3852" spans="4:10">
      <c r="D3852" s="1"/>
      <c r="F3852" s="22"/>
      <c r="G3852" s="22"/>
      <c r="H3852" s="22"/>
      <c r="I3852" s="22"/>
      <c r="J3852" s="22"/>
    </row>
    <row r="3853" spans="4:10">
      <c r="D3853" s="1"/>
      <c r="F3853" s="22"/>
      <c r="G3853" s="22"/>
      <c r="H3853" s="22"/>
      <c r="I3853" s="22"/>
      <c r="J3853" s="22"/>
    </row>
    <row r="3854" spans="4:10">
      <c r="D3854" s="1"/>
      <c r="F3854" s="22"/>
      <c r="G3854" s="22"/>
      <c r="H3854" s="22"/>
      <c r="I3854" s="22"/>
      <c r="J3854" s="22"/>
    </row>
    <row r="3855" spans="4:10">
      <c r="D3855" s="1"/>
      <c r="F3855" s="22"/>
      <c r="G3855" s="22"/>
      <c r="H3855" s="22"/>
      <c r="I3855" s="22"/>
      <c r="J3855" s="22"/>
    </row>
    <row r="3856" spans="4:10">
      <c r="D3856" s="1"/>
      <c r="F3856" s="22"/>
      <c r="G3856" s="22"/>
      <c r="H3856" s="22"/>
      <c r="I3856" s="22"/>
      <c r="J3856" s="22"/>
    </row>
    <row r="3857" spans="4:10">
      <c r="D3857" s="1"/>
      <c r="F3857" s="22"/>
      <c r="G3857" s="22"/>
      <c r="H3857" s="22"/>
      <c r="I3857" s="22"/>
      <c r="J3857" s="22"/>
    </row>
    <row r="3858" spans="4:10">
      <c r="D3858" s="1"/>
      <c r="F3858" s="22"/>
      <c r="G3858" s="22"/>
      <c r="H3858" s="22"/>
      <c r="I3858" s="22"/>
      <c r="J3858" s="22"/>
    </row>
    <row r="3859" spans="4:10">
      <c r="D3859" s="1"/>
      <c r="F3859" s="22"/>
      <c r="G3859" s="22"/>
      <c r="H3859" s="22"/>
      <c r="I3859" s="22"/>
      <c r="J3859" s="22"/>
    </row>
    <row r="3860" spans="4:10">
      <c r="D3860" s="1"/>
      <c r="F3860" s="22"/>
      <c r="G3860" s="22"/>
      <c r="H3860" s="22"/>
      <c r="I3860" s="22"/>
      <c r="J3860" s="22"/>
    </row>
    <row r="3861" spans="4:10">
      <c r="D3861" s="1"/>
      <c r="F3861" s="22"/>
      <c r="G3861" s="22"/>
      <c r="H3861" s="22"/>
      <c r="I3861" s="22"/>
      <c r="J3861" s="22"/>
    </row>
    <row r="3862" spans="4:10">
      <c r="D3862" s="1"/>
      <c r="F3862" s="22"/>
      <c r="G3862" s="22"/>
      <c r="H3862" s="22"/>
      <c r="I3862" s="22"/>
      <c r="J3862" s="22"/>
    </row>
    <row r="3863" spans="4:10">
      <c r="D3863" s="1"/>
      <c r="F3863" s="22"/>
      <c r="G3863" s="22"/>
      <c r="H3863" s="22"/>
      <c r="I3863" s="22"/>
      <c r="J3863" s="22"/>
    </row>
    <row r="3864" spans="4:10">
      <c r="D3864" s="1"/>
      <c r="F3864" s="22"/>
      <c r="G3864" s="22"/>
      <c r="H3864" s="22"/>
      <c r="I3864" s="22"/>
      <c r="J3864" s="22"/>
    </row>
    <row r="3865" spans="4:10">
      <c r="D3865" s="1"/>
      <c r="F3865" s="22"/>
      <c r="G3865" s="22"/>
      <c r="H3865" s="22"/>
      <c r="I3865" s="22"/>
      <c r="J3865" s="22"/>
    </row>
    <row r="3866" spans="4:10">
      <c r="D3866" s="1"/>
      <c r="F3866" s="22"/>
      <c r="G3866" s="22"/>
      <c r="H3866" s="22"/>
      <c r="I3866" s="22"/>
      <c r="J3866" s="22"/>
    </row>
    <row r="3867" spans="4:10">
      <c r="D3867" s="1"/>
      <c r="F3867" s="22"/>
      <c r="G3867" s="22"/>
      <c r="H3867" s="22"/>
      <c r="I3867" s="22"/>
      <c r="J3867" s="22"/>
    </row>
    <row r="3868" spans="4:10">
      <c r="D3868" s="1"/>
      <c r="F3868" s="22"/>
      <c r="G3868" s="22"/>
      <c r="H3868" s="22"/>
      <c r="I3868" s="22"/>
      <c r="J3868" s="22"/>
    </row>
    <row r="3869" spans="4:10">
      <c r="D3869" s="1"/>
      <c r="F3869" s="22"/>
      <c r="G3869" s="22"/>
      <c r="H3869" s="22"/>
      <c r="I3869" s="22"/>
      <c r="J3869" s="22"/>
    </row>
    <row r="3870" spans="4:10">
      <c r="D3870" s="1"/>
      <c r="F3870" s="22"/>
      <c r="G3870" s="22"/>
      <c r="H3870" s="22"/>
      <c r="I3870" s="22"/>
      <c r="J3870" s="22"/>
    </row>
    <row r="3871" spans="4:10">
      <c r="D3871" s="1"/>
      <c r="F3871" s="22"/>
      <c r="G3871" s="22"/>
      <c r="H3871" s="22"/>
      <c r="I3871" s="22"/>
      <c r="J3871" s="22"/>
    </row>
    <row r="3872" spans="4:10">
      <c r="D3872" s="1"/>
      <c r="F3872" s="22"/>
      <c r="G3872" s="22"/>
      <c r="H3872" s="22"/>
      <c r="I3872" s="22"/>
      <c r="J3872" s="22"/>
    </row>
    <row r="3873" spans="4:10">
      <c r="D3873" s="1"/>
      <c r="F3873" s="22"/>
      <c r="G3873" s="22"/>
      <c r="H3873" s="22"/>
      <c r="I3873" s="22"/>
      <c r="J3873" s="22"/>
    </row>
    <row r="3874" spans="4:10">
      <c r="D3874" s="1"/>
      <c r="F3874" s="22"/>
      <c r="G3874" s="22"/>
      <c r="H3874" s="22"/>
      <c r="I3874" s="22"/>
      <c r="J3874" s="22"/>
    </row>
    <row r="3875" spans="4:10">
      <c r="D3875" s="1"/>
      <c r="F3875" s="22"/>
      <c r="G3875" s="22"/>
      <c r="H3875" s="22"/>
      <c r="I3875" s="22"/>
      <c r="J3875" s="22"/>
    </row>
    <row r="3876" spans="4:10">
      <c r="D3876" s="1"/>
      <c r="F3876" s="22"/>
      <c r="G3876" s="22"/>
      <c r="H3876" s="22"/>
      <c r="I3876" s="22"/>
      <c r="J3876" s="22"/>
    </row>
    <row r="3877" spans="4:10">
      <c r="D3877" s="1"/>
      <c r="F3877" s="22"/>
      <c r="G3877" s="22"/>
      <c r="H3877" s="22"/>
      <c r="I3877" s="22"/>
      <c r="J3877" s="22"/>
    </row>
    <row r="3878" spans="4:10">
      <c r="D3878" s="1"/>
      <c r="F3878" s="22"/>
      <c r="G3878" s="22"/>
      <c r="H3878" s="22"/>
      <c r="I3878" s="22"/>
      <c r="J3878" s="22"/>
    </row>
    <row r="3879" spans="4:10">
      <c r="D3879" s="1"/>
      <c r="F3879" s="22"/>
      <c r="G3879" s="22"/>
      <c r="H3879" s="22"/>
      <c r="I3879" s="22"/>
      <c r="J3879" s="22"/>
    </row>
    <row r="3880" spans="4:10">
      <c r="D3880" s="1"/>
      <c r="F3880" s="22"/>
      <c r="G3880" s="22"/>
      <c r="H3880" s="22"/>
      <c r="I3880" s="22"/>
      <c r="J3880" s="22"/>
    </row>
    <row r="3881" spans="4:10">
      <c r="D3881" s="1"/>
      <c r="F3881" s="22"/>
      <c r="G3881" s="22"/>
      <c r="H3881" s="22"/>
      <c r="I3881" s="22"/>
      <c r="J3881" s="22"/>
    </row>
    <row r="3882" spans="4:10">
      <c r="D3882" s="1"/>
      <c r="F3882" s="22"/>
      <c r="G3882" s="22"/>
      <c r="H3882" s="22"/>
      <c r="I3882" s="22"/>
      <c r="J3882" s="22"/>
    </row>
    <row r="3883" spans="4:10">
      <c r="D3883" s="1"/>
      <c r="F3883" s="22"/>
      <c r="G3883" s="22"/>
      <c r="H3883" s="22"/>
      <c r="I3883" s="22"/>
      <c r="J3883" s="22"/>
    </row>
    <row r="3884" spans="4:10">
      <c r="D3884" s="1"/>
      <c r="F3884" s="22"/>
      <c r="G3884" s="22"/>
      <c r="H3884" s="22"/>
      <c r="I3884" s="22"/>
      <c r="J3884" s="22"/>
    </row>
    <row r="3885" spans="4:10">
      <c r="D3885" s="1"/>
      <c r="F3885" s="22"/>
      <c r="G3885" s="22"/>
      <c r="H3885" s="22"/>
      <c r="I3885" s="22"/>
      <c r="J3885" s="22"/>
    </row>
    <row r="3886" spans="4:10">
      <c r="D3886" s="1"/>
      <c r="F3886" s="22"/>
      <c r="G3886" s="22"/>
      <c r="H3886" s="22"/>
      <c r="I3886" s="22"/>
      <c r="J3886" s="22"/>
    </row>
    <row r="3887" spans="4:10">
      <c r="D3887" s="1"/>
      <c r="F3887" s="22"/>
      <c r="G3887" s="22"/>
      <c r="H3887" s="22"/>
      <c r="I3887" s="22"/>
      <c r="J3887" s="22"/>
    </row>
    <row r="3888" spans="4:10">
      <c r="D3888" s="1"/>
      <c r="F3888" s="22"/>
      <c r="G3888" s="22"/>
      <c r="H3888" s="22"/>
      <c r="I3888" s="22"/>
      <c r="J3888" s="22"/>
    </row>
    <row r="3889" spans="4:10">
      <c r="D3889" s="1"/>
      <c r="F3889" s="22"/>
      <c r="G3889" s="22"/>
      <c r="H3889" s="22"/>
      <c r="I3889" s="22"/>
      <c r="J3889" s="22"/>
    </row>
    <row r="3890" spans="4:10">
      <c r="D3890" s="1"/>
      <c r="F3890" s="22"/>
      <c r="G3890" s="22"/>
      <c r="H3890" s="22"/>
      <c r="I3890" s="22"/>
      <c r="J3890" s="22"/>
    </row>
    <row r="3891" spans="4:10">
      <c r="D3891" s="1"/>
      <c r="F3891" s="22"/>
      <c r="G3891" s="22"/>
      <c r="H3891" s="22"/>
      <c r="I3891" s="22"/>
      <c r="J3891" s="22"/>
    </row>
    <row r="3892" spans="4:10">
      <c r="D3892" s="1"/>
      <c r="F3892" s="22"/>
      <c r="G3892" s="22"/>
      <c r="H3892" s="22"/>
      <c r="I3892" s="22"/>
      <c r="J3892" s="22"/>
    </row>
    <row r="3893" spans="4:10">
      <c r="D3893" s="1"/>
      <c r="F3893" s="22"/>
      <c r="G3893" s="22"/>
      <c r="H3893" s="22"/>
      <c r="I3893" s="22"/>
      <c r="J3893" s="22"/>
    </row>
    <row r="3894" spans="4:10">
      <c r="D3894" s="1"/>
      <c r="F3894" s="22"/>
      <c r="G3894" s="22"/>
      <c r="H3894" s="22"/>
      <c r="I3894" s="22"/>
      <c r="J3894" s="22"/>
    </row>
    <row r="3895" spans="4:10">
      <c r="D3895" s="1"/>
      <c r="F3895" s="22"/>
      <c r="G3895" s="22"/>
      <c r="H3895" s="22"/>
      <c r="I3895" s="22"/>
      <c r="J3895" s="22"/>
    </row>
    <row r="3896" spans="4:10">
      <c r="D3896" s="1"/>
      <c r="F3896" s="22"/>
      <c r="G3896" s="22"/>
      <c r="H3896" s="22"/>
      <c r="I3896" s="22"/>
      <c r="J3896" s="22"/>
    </row>
    <row r="3897" spans="4:10">
      <c r="D3897" s="1"/>
      <c r="F3897" s="22"/>
      <c r="G3897" s="22"/>
      <c r="H3897" s="22"/>
      <c r="I3897" s="22"/>
      <c r="J3897" s="22"/>
    </row>
    <row r="3898" spans="4:10">
      <c r="D3898" s="1"/>
      <c r="F3898" s="22"/>
      <c r="G3898" s="22"/>
      <c r="H3898" s="22"/>
      <c r="I3898" s="22"/>
      <c r="J3898" s="22"/>
    </row>
    <row r="3899" spans="4:10">
      <c r="D3899" s="1"/>
      <c r="F3899" s="22"/>
      <c r="G3899" s="22"/>
      <c r="H3899" s="22"/>
      <c r="I3899" s="22"/>
      <c r="J3899" s="22"/>
    </row>
    <row r="3900" spans="4:10">
      <c r="D3900" s="1"/>
      <c r="F3900" s="22"/>
      <c r="G3900" s="22"/>
      <c r="H3900" s="22"/>
      <c r="I3900" s="22"/>
      <c r="J3900" s="22"/>
    </row>
    <row r="3901" spans="4:10">
      <c r="D3901" s="1"/>
      <c r="F3901" s="22"/>
      <c r="G3901" s="22"/>
      <c r="H3901" s="22"/>
      <c r="I3901" s="22"/>
      <c r="J3901" s="22"/>
    </row>
    <row r="3902" spans="4:10">
      <c r="D3902" s="1"/>
      <c r="F3902" s="22"/>
      <c r="G3902" s="22"/>
      <c r="H3902" s="22"/>
      <c r="I3902" s="22"/>
      <c r="J3902" s="22"/>
    </row>
    <row r="3903" spans="4:10">
      <c r="D3903" s="1"/>
      <c r="F3903" s="22"/>
      <c r="G3903" s="22"/>
      <c r="H3903" s="22"/>
      <c r="I3903" s="22"/>
      <c r="J3903" s="22"/>
    </row>
    <row r="3904" spans="4:10">
      <c r="D3904" s="1"/>
      <c r="F3904" s="22"/>
      <c r="G3904" s="22"/>
      <c r="H3904" s="22"/>
      <c r="I3904" s="22"/>
      <c r="J3904" s="22"/>
    </row>
    <row r="3905" spans="4:10">
      <c r="D3905" s="1"/>
      <c r="F3905" s="22"/>
      <c r="G3905" s="22"/>
      <c r="H3905" s="22"/>
      <c r="I3905" s="22"/>
      <c r="J3905" s="22"/>
    </row>
    <row r="3906" spans="4:10">
      <c r="D3906" s="1"/>
      <c r="F3906" s="22"/>
      <c r="G3906" s="22"/>
      <c r="H3906" s="22"/>
      <c r="I3906" s="22"/>
      <c r="J3906" s="22"/>
    </row>
    <row r="3907" spans="4:10">
      <c r="D3907" s="1"/>
      <c r="F3907" s="22"/>
      <c r="G3907" s="22"/>
      <c r="H3907" s="22"/>
      <c r="I3907" s="22"/>
      <c r="J3907" s="22"/>
    </row>
    <row r="3908" spans="4:10">
      <c r="D3908" s="1"/>
      <c r="F3908" s="22"/>
      <c r="G3908" s="22"/>
      <c r="H3908" s="22"/>
      <c r="I3908" s="22"/>
      <c r="J3908" s="22"/>
    </row>
    <row r="3909" spans="4:10">
      <c r="D3909" s="1"/>
      <c r="F3909" s="22"/>
      <c r="G3909" s="22"/>
      <c r="H3909" s="22"/>
      <c r="I3909" s="22"/>
      <c r="J3909" s="22"/>
    </row>
    <row r="3910" spans="4:10">
      <c r="D3910" s="1"/>
      <c r="F3910" s="22"/>
      <c r="G3910" s="22"/>
      <c r="H3910" s="22"/>
      <c r="I3910" s="22"/>
      <c r="J3910" s="22"/>
    </row>
    <row r="3911" spans="4:10">
      <c r="D3911" s="1"/>
      <c r="F3911" s="22"/>
      <c r="G3911" s="22"/>
      <c r="H3911" s="22"/>
      <c r="I3911" s="22"/>
      <c r="J3911" s="22"/>
    </row>
    <row r="3912" spans="4:10">
      <c r="D3912" s="1"/>
      <c r="F3912" s="22"/>
      <c r="G3912" s="22"/>
      <c r="H3912" s="22"/>
      <c r="I3912" s="22"/>
      <c r="J3912" s="22"/>
    </row>
    <row r="3913" spans="4:10">
      <c r="D3913" s="1"/>
      <c r="F3913" s="22"/>
      <c r="G3913" s="22"/>
      <c r="H3913" s="22"/>
      <c r="I3913" s="22"/>
      <c r="J3913" s="22"/>
    </row>
    <row r="3914" spans="4:10">
      <c r="D3914" s="1"/>
      <c r="F3914" s="22"/>
      <c r="G3914" s="22"/>
      <c r="H3914" s="22"/>
      <c r="I3914" s="22"/>
      <c r="J3914" s="22"/>
    </row>
    <row r="3915" spans="4:10">
      <c r="D3915" s="1"/>
      <c r="F3915" s="22"/>
      <c r="G3915" s="22"/>
      <c r="H3915" s="22"/>
      <c r="I3915" s="22"/>
      <c r="J3915" s="22"/>
    </row>
    <row r="3916" spans="4:10">
      <c r="D3916" s="1"/>
      <c r="F3916" s="22"/>
      <c r="G3916" s="22"/>
      <c r="H3916" s="22"/>
      <c r="I3916" s="22"/>
      <c r="J3916" s="22"/>
    </row>
    <row r="3917" spans="4:10">
      <c r="D3917" s="1"/>
      <c r="F3917" s="22"/>
      <c r="G3917" s="22"/>
      <c r="H3917" s="22"/>
      <c r="I3917" s="22"/>
      <c r="J3917" s="22"/>
    </row>
    <row r="3918" spans="4:10">
      <c r="D3918" s="1"/>
      <c r="F3918" s="22"/>
      <c r="G3918" s="22"/>
      <c r="H3918" s="22"/>
      <c r="I3918" s="22"/>
      <c r="J3918" s="22"/>
    </row>
    <row r="3919" spans="4:10">
      <c r="D3919" s="1"/>
      <c r="F3919" s="22"/>
      <c r="G3919" s="22"/>
      <c r="H3919" s="22"/>
      <c r="I3919" s="22"/>
      <c r="J3919" s="22"/>
    </row>
    <row r="3920" spans="4:10">
      <c r="D3920" s="1"/>
      <c r="F3920" s="22"/>
      <c r="G3920" s="22"/>
      <c r="H3920" s="22"/>
      <c r="I3920" s="22"/>
      <c r="J3920" s="22"/>
    </row>
    <row r="3921" spans="4:10">
      <c r="D3921" s="1"/>
      <c r="F3921" s="22"/>
      <c r="G3921" s="22"/>
      <c r="H3921" s="22"/>
      <c r="I3921" s="22"/>
      <c r="J3921" s="22"/>
    </row>
    <row r="3922" spans="4:10">
      <c r="D3922" s="1"/>
      <c r="F3922" s="22"/>
      <c r="G3922" s="22"/>
      <c r="H3922" s="22"/>
      <c r="I3922" s="22"/>
      <c r="J3922" s="22"/>
    </row>
    <row r="3923" spans="4:10">
      <c r="D3923" s="1"/>
      <c r="F3923" s="22"/>
      <c r="G3923" s="22"/>
      <c r="H3923" s="22"/>
      <c r="I3923" s="22"/>
      <c r="J3923" s="22"/>
    </row>
    <row r="3924" spans="4:10">
      <c r="D3924" s="1"/>
      <c r="F3924" s="22"/>
      <c r="G3924" s="22"/>
      <c r="H3924" s="22"/>
      <c r="I3924" s="22"/>
      <c r="J3924" s="22"/>
    </row>
    <row r="3925" spans="4:10">
      <c r="D3925" s="1"/>
      <c r="F3925" s="22"/>
      <c r="G3925" s="22"/>
      <c r="H3925" s="22"/>
      <c r="I3925" s="22"/>
      <c r="J3925" s="22"/>
    </row>
    <row r="3926" spans="4:10">
      <c r="D3926" s="1"/>
      <c r="F3926" s="22"/>
      <c r="G3926" s="22"/>
      <c r="H3926" s="22"/>
      <c r="I3926" s="22"/>
      <c r="J3926" s="22"/>
    </row>
    <row r="3927" spans="4:10">
      <c r="D3927" s="1"/>
      <c r="F3927" s="22"/>
      <c r="G3927" s="22"/>
      <c r="H3927" s="22"/>
      <c r="I3927" s="22"/>
      <c r="J3927" s="22"/>
    </row>
    <row r="3928" spans="4:10">
      <c r="D3928" s="1"/>
      <c r="F3928" s="22"/>
      <c r="G3928" s="22"/>
      <c r="H3928" s="22"/>
      <c r="I3928" s="22"/>
      <c r="J3928" s="22"/>
    </row>
    <row r="3929" spans="4:10">
      <c r="D3929" s="1"/>
      <c r="F3929" s="22"/>
      <c r="G3929" s="22"/>
      <c r="H3929" s="22"/>
      <c r="I3929" s="22"/>
      <c r="J3929" s="22"/>
    </row>
    <row r="3930" spans="4:10">
      <c r="D3930" s="1"/>
      <c r="F3930" s="22"/>
      <c r="G3930" s="22"/>
      <c r="H3930" s="22"/>
      <c r="I3930" s="22"/>
      <c r="J3930" s="22"/>
    </row>
    <row r="3931" spans="4:10">
      <c r="D3931" s="1"/>
      <c r="F3931" s="22"/>
      <c r="G3931" s="22"/>
      <c r="H3931" s="22"/>
      <c r="I3931" s="22"/>
      <c r="J3931" s="22"/>
    </row>
    <row r="3932" spans="4:10">
      <c r="D3932" s="1"/>
      <c r="F3932" s="22"/>
      <c r="G3932" s="22"/>
      <c r="H3932" s="22"/>
      <c r="I3932" s="22"/>
      <c r="J3932" s="22"/>
    </row>
    <row r="3933" spans="4:10">
      <c r="D3933" s="1"/>
      <c r="F3933" s="22"/>
      <c r="G3933" s="22"/>
      <c r="H3933" s="22"/>
      <c r="I3933" s="22"/>
      <c r="J3933" s="22"/>
    </row>
    <row r="3934" spans="4:10">
      <c r="D3934" s="1"/>
      <c r="F3934" s="22"/>
      <c r="G3934" s="22"/>
      <c r="H3934" s="22"/>
      <c r="I3934" s="22"/>
      <c r="J3934" s="22"/>
    </row>
    <row r="3935" spans="4:10">
      <c r="D3935" s="1"/>
      <c r="F3935" s="22"/>
      <c r="G3935" s="22"/>
      <c r="H3935" s="22"/>
      <c r="I3935" s="22"/>
      <c r="J3935" s="22"/>
    </row>
    <row r="3936" spans="4:10">
      <c r="D3936" s="1"/>
      <c r="F3936" s="22"/>
      <c r="G3936" s="22"/>
      <c r="H3936" s="22"/>
      <c r="I3936" s="22"/>
      <c r="J3936" s="22"/>
    </row>
    <row r="3937" spans="4:10">
      <c r="D3937" s="1"/>
      <c r="F3937" s="22"/>
      <c r="G3937" s="22"/>
      <c r="H3937" s="22"/>
      <c r="I3937" s="22"/>
      <c r="J3937" s="22"/>
    </row>
    <row r="3938" spans="4:10">
      <c r="D3938" s="1"/>
      <c r="F3938" s="22"/>
      <c r="G3938" s="22"/>
      <c r="H3938" s="22"/>
      <c r="I3938" s="22"/>
      <c r="J3938" s="22"/>
    </row>
    <row r="3939" spans="4:10">
      <c r="D3939" s="1"/>
      <c r="F3939" s="22"/>
      <c r="G3939" s="22"/>
      <c r="H3939" s="22"/>
      <c r="I3939" s="22"/>
      <c r="J3939" s="22"/>
    </row>
    <row r="3940" spans="4:10">
      <c r="D3940" s="1"/>
      <c r="F3940" s="22"/>
      <c r="G3940" s="22"/>
      <c r="H3940" s="22"/>
      <c r="I3940" s="22"/>
      <c r="J3940" s="22"/>
    </row>
    <row r="3941" spans="4:10">
      <c r="D3941" s="1"/>
      <c r="F3941" s="22"/>
      <c r="G3941" s="22"/>
      <c r="H3941" s="22"/>
      <c r="I3941" s="22"/>
      <c r="J3941" s="22"/>
    </row>
    <row r="3942" spans="4:10">
      <c r="D3942" s="1"/>
      <c r="F3942" s="22"/>
      <c r="G3942" s="22"/>
      <c r="H3942" s="22"/>
      <c r="I3942" s="22"/>
      <c r="J3942" s="22"/>
    </row>
    <row r="3943" spans="4:10">
      <c r="D3943" s="1"/>
      <c r="F3943" s="22"/>
      <c r="G3943" s="22"/>
      <c r="H3943" s="22"/>
      <c r="I3943" s="22"/>
      <c r="J3943" s="22"/>
    </row>
    <row r="3944" spans="4:10">
      <c r="D3944" s="1"/>
      <c r="F3944" s="22"/>
      <c r="G3944" s="22"/>
      <c r="H3944" s="22"/>
      <c r="I3944" s="22"/>
      <c r="J3944" s="22"/>
    </row>
    <row r="3945" spans="4:10">
      <c r="D3945" s="1"/>
      <c r="F3945" s="22"/>
      <c r="G3945" s="22"/>
      <c r="H3945" s="22"/>
      <c r="I3945" s="22"/>
      <c r="J3945" s="22"/>
    </row>
    <row r="3946" spans="4:10">
      <c r="D3946" s="1"/>
      <c r="F3946" s="22"/>
      <c r="G3946" s="22"/>
      <c r="H3946" s="22"/>
      <c r="I3946" s="22"/>
      <c r="J3946" s="22"/>
    </row>
    <row r="3947" spans="4:10">
      <c r="D3947" s="1"/>
      <c r="F3947" s="22"/>
      <c r="G3947" s="22"/>
      <c r="H3947" s="22"/>
      <c r="I3947" s="22"/>
      <c r="J3947" s="22"/>
    </row>
    <row r="3948" spans="4:10">
      <c r="D3948" s="1"/>
      <c r="F3948" s="22"/>
      <c r="G3948" s="22"/>
      <c r="H3948" s="22"/>
      <c r="I3948" s="22"/>
      <c r="J3948" s="22"/>
    </row>
    <row r="3949" spans="4:10">
      <c r="D3949" s="1"/>
      <c r="F3949" s="22"/>
      <c r="G3949" s="22"/>
      <c r="H3949" s="22"/>
      <c r="I3949" s="22"/>
      <c r="J3949" s="22"/>
    </row>
    <row r="3950" spans="4:10">
      <c r="D3950" s="1"/>
      <c r="F3950" s="22"/>
      <c r="G3950" s="22"/>
      <c r="H3950" s="22"/>
      <c r="I3950" s="22"/>
      <c r="J3950" s="22"/>
    </row>
    <row r="3951" spans="4:10">
      <c r="D3951" s="1"/>
      <c r="F3951" s="22"/>
      <c r="G3951" s="22"/>
      <c r="H3951" s="22"/>
      <c r="I3951" s="22"/>
      <c r="J3951" s="22"/>
    </row>
    <row r="3952" spans="4:10">
      <c r="D3952" s="1"/>
      <c r="F3952" s="22"/>
      <c r="G3952" s="22"/>
      <c r="H3952" s="22"/>
      <c r="I3952" s="22"/>
      <c r="J3952" s="22"/>
    </row>
    <row r="3953" spans="4:10">
      <c r="D3953" s="1"/>
      <c r="F3953" s="22"/>
      <c r="G3953" s="22"/>
      <c r="H3953" s="22"/>
      <c r="I3953" s="22"/>
      <c r="J3953" s="22"/>
    </row>
    <row r="3954" spans="4:10">
      <c r="D3954" s="1"/>
      <c r="F3954" s="22"/>
      <c r="G3954" s="22"/>
      <c r="H3954" s="22"/>
      <c r="I3954" s="22"/>
      <c r="J3954" s="22"/>
    </row>
    <row r="3955" spans="4:10">
      <c r="D3955" s="1"/>
      <c r="F3955" s="22"/>
      <c r="G3955" s="22"/>
      <c r="H3955" s="22"/>
      <c r="I3955" s="22"/>
      <c r="J3955" s="22"/>
    </row>
    <row r="3956" spans="4:10">
      <c r="D3956" s="1"/>
      <c r="F3956" s="22"/>
      <c r="G3956" s="22"/>
      <c r="H3956" s="22"/>
      <c r="I3956" s="22"/>
      <c r="J3956" s="22"/>
    </row>
    <row r="3957" spans="4:10">
      <c r="D3957" s="1"/>
      <c r="F3957" s="22"/>
      <c r="G3957" s="22"/>
      <c r="H3957" s="22"/>
      <c r="I3957" s="22"/>
      <c r="J3957" s="22"/>
    </row>
    <row r="3958" spans="4:10">
      <c r="D3958" s="1"/>
      <c r="F3958" s="22"/>
      <c r="G3958" s="22"/>
      <c r="H3958" s="22"/>
      <c r="I3958" s="22"/>
      <c r="J3958" s="22"/>
    </row>
    <row r="3959" spans="4:10">
      <c r="D3959" s="1"/>
      <c r="F3959" s="22"/>
      <c r="G3959" s="22"/>
      <c r="H3959" s="22"/>
      <c r="I3959" s="22"/>
      <c r="J3959" s="22"/>
    </row>
    <row r="3960" spans="4:10">
      <c r="D3960" s="1"/>
      <c r="F3960" s="22"/>
      <c r="G3960" s="22"/>
      <c r="H3960" s="22"/>
      <c r="I3960" s="22"/>
      <c r="J3960" s="22"/>
    </row>
    <row r="3961" spans="4:10">
      <c r="D3961" s="1"/>
      <c r="F3961" s="22"/>
      <c r="G3961" s="22"/>
      <c r="H3961" s="22"/>
      <c r="I3961" s="22"/>
      <c r="J3961" s="22"/>
    </row>
    <row r="3962" spans="4:10">
      <c r="D3962" s="1"/>
      <c r="F3962" s="22"/>
      <c r="G3962" s="22"/>
      <c r="H3962" s="22"/>
      <c r="I3962" s="22"/>
      <c r="J3962" s="22"/>
    </row>
    <row r="3963" spans="4:10">
      <c r="D3963" s="1"/>
      <c r="F3963" s="22"/>
      <c r="G3963" s="22"/>
      <c r="H3963" s="22"/>
      <c r="I3963" s="22"/>
      <c r="J3963" s="22"/>
    </row>
    <row r="3964" spans="4:10">
      <c r="D3964" s="1"/>
      <c r="F3964" s="22"/>
      <c r="G3964" s="22"/>
      <c r="H3964" s="22"/>
      <c r="I3964" s="22"/>
      <c r="J3964" s="22"/>
    </row>
    <row r="3965" spans="4:10">
      <c r="D3965" s="1"/>
      <c r="F3965" s="22"/>
      <c r="G3965" s="22"/>
      <c r="H3965" s="22"/>
      <c r="I3965" s="22"/>
      <c r="J3965" s="22"/>
    </row>
    <row r="3966" spans="4:10">
      <c r="D3966" s="1"/>
      <c r="F3966" s="22"/>
      <c r="G3966" s="22"/>
      <c r="H3966" s="22"/>
      <c r="I3966" s="22"/>
      <c r="J3966" s="22"/>
    </row>
    <row r="3967" spans="4:10">
      <c r="D3967" s="1"/>
      <c r="F3967" s="22"/>
      <c r="G3967" s="22"/>
      <c r="H3967" s="22"/>
      <c r="I3967" s="22"/>
      <c r="J3967" s="22"/>
    </row>
    <row r="3968" spans="4:10">
      <c r="D3968" s="1"/>
      <c r="F3968" s="22"/>
      <c r="G3968" s="22"/>
      <c r="H3968" s="22"/>
      <c r="I3968" s="22"/>
      <c r="J3968" s="22"/>
    </row>
    <row r="3969" spans="4:10">
      <c r="D3969" s="1"/>
      <c r="F3969" s="22"/>
      <c r="G3969" s="22"/>
      <c r="H3969" s="22"/>
      <c r="I3969" s="22"/>
      <c r="J3969" s="22"/>
    </row>
    <row r="3970" spans="4:10">
      <c r="D3970" s="1"/>
      <c r="F3970" s="22"/>
      <c r="G3970" s="22"/>
      <c r="H3970" s="22"/>
      <c r="I3970" s="22"/>
      <c r="J3970" s="22"/>
    </row>
    <row r="3971" spans="4:10">
      <c r="D3971" s="1"/>
      <c r="F3971" s="22"/>
      <c r="G3971" s="22"/>
      <c r="H3971" s="22"/>
      <c r="I3971" s="22"/>
      <c r="J3971" s="22"/>
    </row>
    <row r="3972" spans="4:10">
      <c r="D3972" s="1"/>
      <c r="F3972" s="22"/>
      <c r="G3972" s="22"/>
      <c r="H3972" s="22"/>
      <c r="I3972" s="22"/>
      <c r="J3972" s="22"/>
    </row>
    <row r="3973" spans="4:10">
      <c r="D3973" s="1"/>
      <c r="F3973" s="22"/>
      <c r="G3973" s="22"/>
      <c r="H3973" s="22"/>
      <c r="I3973" s="22"/>
      <c r="J3973" s="22"/>
    </row>
    <row r="3974" spans="4:10">
      <c r="D3974" s="1"/>
      <c r="F3974" s="22"/>
      <c r="G3974" s="22"/>
      <c r="H3974" s="22"/>
      <c r="I3974" s="22"/>
      <c r="J3974" s="22"/>
    </row>
    <row r="3975" spans="4:10">
      <c r="D3975" s="1"/>
      <c r="F3975" s="22"/>
      <c r="G3975" s="22"/>
      <c r="H3975" s="22"/>
      <c r="I3975" s="22"/>
      <c r="J3975" s="22"/>
    </row>
    <row r="3976" spans="4:10">
      <c r="D3976" s="1"/>
      <c r="F3976" s="22"/>
      <c r="G3976" s="22"/>
      <c r="H3976" s="22"/>
      <c r="I3976" s="22"/>
      <c r="J3976" s="22"/>
    </row>
    <row r="3977" spans="4:10">
      <c r="D3977" s="1"/>
      <c r="F3977" s="22"/>
      <c r="G3977" s="22"/>
      <c r="H3977" s="22"/>
      <c r="I3977" s="22"/>
      <c r="J3977" s="22"/>
    </row>
    <row r="3978" spans="4:10">
      <c r="D3978" s="1"/>
      <c r="F3978" s="22"/>
      <c r="G3978" s="22"/>
      <c r="H3978" s="22"/>
      <c r="I3978" s="22"/>
      <c r="J3978" s="22"/>
    </row>
    <row r="3979" spans="4:10">
      <c r="D3979" s="1"/>
      <c r="F3979" s="22"/>
      <c r="G3979" s="22"/>
      <c r="H3979" s="22"/>
      <c r="I3979" s="22"/>
      <c r="J3979" s="22"/>
    </row>
    <row r="3980" spans="4:10">
      <c r="D3980" s="1"/>
      <c r="F3980" s="22"/>
      <c r="G3980" s="22"/>
      <c r="H3980" s="22"/>
      <c r="I3980" s="22"/>
      <c r="J3980" s="22"/>
    </row>
    <row r="3981" spans="4:10">
      <c r="D3981" s="1"/>
      <c r="F3981" s="22"/>
      <c r="G3981" s="22"/>
      <c r="H3981" s="22"/>
      <c r="I3981" s="22"/>
      <c r="J3981" s="22"/>
    </row>
    <row r="3982" spans="4:10">
      <c r="D3982" s="1"/>
      <c r="F3982" s="22"/>
      <c r="G3982" s="22"/>
      <c r="H3982" s="22"/>
      <c r="I3982" s="22"/>
      <c r="J3982" s="22"/>
    </row>
    <row r="3983" spans="4:10">
      <c r="D3983" s="1"/>
      <c r="F3983" s="22"/>
      <c r="G3983" s="22"/>
      <c r="H3983" s="22"/>
      <c r="I3983" s="22"/>
      <c r="J3983" s="22"/>
    </row>
    <row r="3984" spans="4:10">
      <c r="D3984" s="1"/>
      <c r="F3984" s="22"/>
      <c r="G3984" s="22"/>
      <c r="H3984" s="22"/>
      <c r="I3984" s="22"/>
      <c r="J3984" s="22"/>
    </row>
    <row r="3985" spans="4:10">
      <c r="D3985" s="1"/>
      <c r="F3985" s="22"/>
      <c r="G3985" s="22"/>
      <c r="H3985" s="22"/>
      <c r="I3985" s="22"/>
      <c r="J3985" s="22"/>
    </row>
    <row r="3986" spans="4:10">
      <c r="D3986" s="1"/>
      <c r="F3986" s="22"/>
      <c r="G3986" s="22"/>
      <c r="H3986" s="22"/>
      <c r="I3986" s="22"/>
      <c r="J3986" s="22"/>
    </row>
    <row r="3987" spans="4:10">
      <c r="D3987" s="1"/>
      <c r="F3987" s="22"/>
      <c r="G3987" s="22"/>
      <c r="H3987" s="22"/>
      <c r="I3987" s="22"/>
      <c r="J3987" s="22"/>
    </row>
    <row r="3988" spans="4:10">
      <c r="D3988" s="1"/>
      <c r="F3988" s="22"/>
      <c r="G3988" s="22"/>
      <c r="H3988" s="22"/>
      <c r="I3988" s="22"/>
      <c r="J3988" s="22"/>
    </row>
    <row r="3989" spans="4:10">
      <c r="D3989" s="1"/>
      <c r="F3989" s="22"/>
      <c r="G3989" s="22"/>
      <c r="H3989" s="22"/>
      <c r="I3989" s="22"/>
      <c r="J3989" s="22"/>
    </row>
    <row r="3990" spans="4:10">
      <c r="D3990" s="1"/>
      <c r="F3990" s="22"/>
      <c r="G3990" s="22"/>
      <c r="H3990" s="22"/>
      <c r="I3990" s="22"/>
      <c r="J3990" s="22"/>
    </row>
    <row r="3991" spans="4:10">
      <c r="D3991" s="1"/>
      <c r="F3991" s="22"/>
      <c r="G3991" s="22"/>
      <c r="H3991" s="22"/>
      <c r="I3991" s="22"/>
      <c r="J3991" s="22"/>
    </row>
    <row r="3992" spans="4:10">
      <c r="D3992" s="1"/>
      <c r="F3992" s="22"/>
      <c r="G3992" s="22"/>
      <c r="H3992" s="22"/>
      <c r="I3992" s="22"/>
      <c r="J3992" s="22"/>
    </row>
    <row r="3993" spans="4:10">
      <c r="D3993" s="1"/>
      <c r="F3993" s="22"/>
      <c r="G3993" s="22"/>
      <c r="H3993" s="22"/>
      <c r="I3993" s="22"/>
      <c r="J3993" s="22"/>
    </row>
    <row r="3994" spans="4:10">
      <c r="D3994" s="1"/>
      <c r="F3994" s="22"/>
      <c r="G3994" s="22"/>
      <c r="H3994" s="22"/>
      <c r="I3994" s="22"/>
      <c r="J3994" s="22"/>
    </row>
    <row r="3995" spans="4:10">
      <c r="D3995" s="1"/>
      <c r="F3995" s="22"/>
      <c r="G3995" s="22"/>
      <c r="H3995" s="22"/>
      <c r="I3995" s="22"/>
      <c r="J3995" s="22"/>
    </row>
    <row r="3996" spans="4:10">
      <c r="D3996" s="1"/>
      <c r="F3996" s="22"/>
      <c r="G3996" s="22"/>
      <c r="H3996" s="22"/>
      <c r="I3996" s="22"/>
      <c r="J3996" s="22"/>
    </row>
    <row r="3997" spans="4:10">
      <c r="D3997" s="1"/>
      <c r="F3997" s="22"/>
      <c r="G3997" s="22"/>
      <c r="H3997" s="22"/>
      <c r="I3997" s="22"/>
      <c r="J3997" s="22"/>
    </row>
    <row r="3998" spans="4:10">
      <c r="D3998" s="1"/>
      <c r="F3998" s="22"/>
      <c r="G3998" s="22"/>
      <c r="H3998" s="22"/>
      <c r="I3998" s="22"/>
      <c r="J3998" s="22"/>
    </row>
    <row r="3999" spans="4:10">
      <c r="D3999" s="1"/>
      <c r="F3999" s="22"/>
      <c r="G3999" s="22"/>
      <c r="H3999" s="22"/>
      <c r="I3999" s="22"/>
      <c r="J3999" s="22"/>
    </row>
    <row r="4000" spans="4:10">
      <c r="D4000" s="1"/>
      <c r="F4000" s="22"/>
      <c r="G4000" s="22"/>
      <c r="H4000" s="22"/>
      <c r="I4000" s="22"/>
      <c r="J4000" s="22"/>
    </row>
    <row r="4001" spans="4:10">
      <c r="D4001" s="1"/>
      <c r="F4001" s="22"/>
      <c r="G4001" s="22"/>
      <c r="H4001" s="22"/>
      <c r="I4001" s="22"/>
      <c r="J4001" s="22"/>
    </row>
    <row r="4002" spans="4:10">
      <c r="D4002" s="1"/>
      <c r="F4002" s="22"/>
      <c r="G4002" s="22"/>
      <c r="H4002" s="22"/>
      <c r="I4002" s="22"/>
      <c r="J4002" s="22"/>
    </row>
    <row r="4003" spans="4:10">
      <c r="D4003" s="1"/>
      <c r="F4003" s="22"/>
      <c r="G4003" s="22"/>
      <c r="H4003" s="22"/>
      <c r="I4003" s="22"/>
      <c r="J4003" s="22"/>
    </row>
    <row r="4004" spans="4:10">
      <c r="D4004" s="1"/>
      <c r="F4004" s="22"/>
      <c r="G4004" s="22"/>
      <c r="H4004" s="22"/>
      <c r="I4004" s="22"/>
      <c r="J4004" s="22"/>
    </row>
    <row r="4005" spans="4:10">
      <c r="D4005" s="1"/>
      <c r="F4005" s="22"/>
      <c r="G4005" s="22"/>
      <c r="H4005" s="22"/>
      <c r="I4005" s="22"/>
      <c r="J4005" s="22"/>
    </row>
    <row r="4006" spans="4:10">
      <c r="D4006" s="1"/>
      <c r="F4006" s="22"/>
      <c r="G4006" s="22"/>
      <c r="H4006" s="22"/>
      <c r="I4006" s="22"/>
      <c r="J4006" s="22"/>
    </row>
    <row r="4007" spans="4:10">
      <c r="D4007" s="1"/>
      <c r="F4007" s="22"/>
      <c r="G4007" s="22"/>
      <c r="H4007" s="22"/>
      <c r="I4007" s="22"/>
      <c r="J4007" s="22"/>
    </row>
    <row r="4008" spans="4:10">
      <c r="D4008" s="1"/>
      <c r="F4008" s="22"/>
      <c r="G4008" s="22"/>
      <c r="H4008" s="22"/>
      <c r="I4008" s="22"/>
      <c r="J4008" s="22"/>
    </row>
    <row r="4009" spans="4:10">
      <c r="D4009" s="1"/>
      <c r="F4009" s="22"/>
      <c r="G4009" s="22"/>
      <c r="H4009" s="22"/>
      <c r="I4009" s="22"/>
      <c r="J4009" s="22"/>
    </row>
    <row r="4010" spans="4:10">
      <c r="D4010" s="1"/>
      <c r="F4010" s="22"/>
      <c r="G4010" s="22"/>
      <c r="H4010" s="22"/>
      <c r="I4010" s="22"/>
      <c r="J4010" s="22"/>
    </row>
    <row r="4011" spans="4:10">
      <c r="D4011" s="1"/>
      <c r="F4011" s="22"/>
      <c r="G4011" s="22"/>
      <c r="H4011" s="22"/>
      <c r="I4011" s="22"/>
      <c r="J4011" s="22"/>
    </row>
    <row r="4012" spans="4:10">
      <c r="D4012" s="1"/>
      <c r="F4012" s="22"/>
      <c r="G4012" s="22"/>
      <c r="H4012" s="22"/>
      <c r="I4012" s="22"/>
      <c r="J4012" s="22"/>
    </row>
    <row r="4013" spans="4:10">
      <c r="D4013" s="1"/>
      <c r="F4013" s="22"/>
      <c r="G4013" s="22"/>
      <c r="H4013" s="22"/>
      <c r="I4013" s="22"/>
      <c r="J4013" s="22"/>
    </row>
    <row r="4014" spans="4:10">
      <c r="D4014" s="1"/>
      <c r="F4014" s="22"/>
      <c r="G4014" s="22"/>
      <c r="H4014" s="22"/>
      <c r="I4014" s="22"/>
      <c r="J4014" s="22"/>
    </row>
    <row r="4015" spans="4:10">
      <c r="D4015" s="1"/>
      <c r="F4015" s="22"/>
      <c r="G4015" s="22"/>
      <c r="H4015" s="22"/>
      <c r="I4015" s="22"/>
      <c r="J4015" s="22"/>
    </row>
    <row r="4016" spans="4:10">
      <c r="D4016" s="1"/>
      <c r="F4016" s="22"/>
      <c r="G4016" s="22"/>
      <c r="H4016" s="22"/>
      <c r="I4016" s="22"/>
      <c r="J4016" s="22"/>
    </row>
    <row r="4017" spans="4:10">
      <c r="D4017" s="1"/>
      <c r="F4017" s="22"/>
      <c r="G4017" s="22"/>
      <c r="H4017" s="22"/>
      <c r="I4017" s="22"/>
      <c r="J4017" s="22"/>
    </row>
    <row r="4018" spans="4:10">
      <c r="D4018" s="1"/>
      <c r="F4018" s="22"/>
      <c r="G4018" s="22"/>
      <c r="H4018" s="22"/>
      <c r="I4018" s="22"/>
      <c r="J4018" s="22"/>
    </row>
    <row r="4019" spans="4:10">
      <c r="D4019" s="1"/>
      <c r="F4019" s="22"/>
      <c r="G4019" s="22"/>
      <c r="H4019" s="22"/>
      <c r="I4019" s="22"/>
      <c r="J4019" s="22"/>
    </row>
    <row r="4020" spans="4:10">
      <c r="D4020" s="1"/>
      <c r="F4020" s="22"/>
      <c r="G4020" s="22"/>
      <c r="H4020" s="22"/>
      <c r="I4020" s="22"/>
      <c r="J4020" s="22"/>
    </row>
    <row r="4021" spans="4:10">
      <c r="D4021" s="1"/>
      <c r="F4021" s="22"/>
      <c r="G4021" s="22"/>
      <c r="H4021" s="22"/>
      <c r="I4021" s="22"/>
      <c r="J4021" s="22"/>
    </row>
    <row r="4022" spans="4:10">
      <c r="D4022" s="1"/>
      <c r="F4022" s="22"/>
      <c r="G4022" s="22"/>
      <c r="H4022" s="22"/>
      <c r="I4022" s="22"/>
      <c r="J4022" s="22"/>
    </row>
    <row r="4023" spans="4:10">
      <c r="D4023" s="1"/>
      <c r="F4023" s="22"/>
      <c r="G4023" s="22"/>
      <c r="H4023" s="22"/>
      <c r="I4023" s="22"/>
      <c r="J4023" s="22"/>
    </row>
    <row r="4024" spans="4:10">
      <c r="D4024" s="1"/>
      <c r="F4024" s="22"/>
      <c r="G4024" s="22"/>
      <c r="H4024" s="22"/>
      <c r="I4024" s="22"/>
      <c r="J4024" s="22"/>
    </row>
    <row r="4025" spans="4:10">
      <c r="D4025" s="1"/>
      <c r="F4025" s="22"/>
      <c r="G4025" s="22"/>
      <c r="H4025" s="22"/>
      <c r="I4025" s="22"/>
      <c r="J4025" s="22"/>
    </row>
    <row r="4026" spans="4:10">
      <c r="D4026" s="1"/>
      <c r="F4026" s="22"/>
      <c r="G4026" s="22"/>
      <c r="H4026" s="22"/>
      <c r="I4026" s="22"/>
      <c r="J4026" s="22"/>
    </row>
    <row r="4027" spans="4:10">
      <c r="D4027" s="1"/>
      <c r="F4027" s="22"/>
      <c r="G4027" s="22"/>
      <c r="H4027" s="22"/>
      <c r="I4027" s="22"/>
      <c r="J4027" s="22"/>
    </row>
    <row r="4028" spans="4:10">
      <c r="D4028" s="1"/>
      <c r="F4028" s="22"/>
      <c r="G4028" s="22"/>
      <c r="H4028" s="22"/>
      <c r="I4028" s="22"/>
      <c r="J4028" s="22"/>
    </row>
    <row r="4029" spans="4:10">
      <c r="D4029" s="1"/>
      <c r="F4029" s="22"/>
      <c r="G4029" s="22"/>
      <c r="H4029" s="22"/>
      <c r="I4029" s="22"/>
      <c r="J4029" s="22"/>
    </row>
    <row r="4030" spans="4:10">
      <c r="D4030" s="1"/>
      <c r="F4030" s="22"/>
      <c r="G4030" s="22"/>
      <c r="H4030" s="22"/>
      <c r="I4030" s="22"/>
      <c r="J4030" s="22"/>
    </row>
    <row r="4031" spans="4:10">
      <c r="D4031" s="1"/>
      <c r="F4031" s="22"/>
      <c r="G4031" s="22"/>
      <c r="H4031" s="22"/>
      <c r="I4031" s="22"/>
      <c r="J4031" s="22"/>
    </row>
    <row r="4032" spans="4:10">
      <c r="D4032" s="1"/>
      <c r="F4032" s="22"/>
      <c r="G4032" s="22"/>
      <c r="H4032" s="22"/>
      <c r="I4032" s="22"/>
      <c r="J4032" s="22"/>
    </row>
    <row r="4033" spans="4:10">
      <c r="D4033" s="1"/>
      <c r="F4033" s="22"/>
      <c r="G4033" s="22"/>
      <c r="H4033" s="22"/>
      <c r="I4033" s="22"/>
      <c r="J4033" s="22"/>
    </row>
    <row r="4034" spans="4:10">
      <c r="D4034" s="1"/>
      <c r="F4034" s="22"/>
      <c r="G4034" s="22"/>
      <c r="H4034" s="22"/>
      <c r="I4034" s="22"/>
      <c r="J4034" s="22"/>
    </row>
    <row r="4035" spans="4:10">
      <c r="D4035" s="1"/>
      <c r="F4035" s="22"/>
      <c r="G4035" s="22"/>
      <c r="H4035" s="22"/>
      <c r="I4035" s="22"/>
      <c r="J4035" s="22"/>
    </row>
    <row r="4036" spans="4:10">
      <c r="D4036" s="1"/>
      <c r="F4036" s="22"/>
      <c r="G4036" s="22"/>
      <c r="H4036" s="22"/>
      <c r="I4036" s="22"/>
      <c r="J4036" s="22"/>
    </row>
    <row r="4037" spans="4:10">
      <c r="D4037" s="1"/>
      <c r="F4037" s="22"/>
      <c r="G4037" s="22"/>
      <c r="H4037" s="22"/>
      <c r="I4037" s="22"/>
      <c r="J4037" s="22"/>
    </row>
    <row r="4038" spans="4:10">
      <c r="D4038" s="1"/>
      <c r="F4038" s="22"/>
      <c r="G4038" s="22"/>
      <c r="H4038" s="22"/>
      <c r="I4038" s="22"/>
      <c r="J4038" s="22"/>
    </row>
    <row r="4039" spans="4:10">
      <c r="D4039" s="1"/>
      <c r="F4039" s="22"/>
      <c r="G4039" s="22"/>
      <c r="H4039" s="22"/>
      <c r="I4039" s="22"/>
      <c r="J4039" s="22"/>
    </row>
    <row r="4040" spans="4:10">
      <c r="D4040" s="1"/>
      <c r="F4040" s="22"/>
      <c r="G4040" s="22"/>
      <c r="H4040" s="22"/>
      <c r="I4040" s="22"/>
      <c r="J4040" s="22"/>
    </row>
    <row r="4041" spans="4:10">
      <c r="D4041" s="1"/>
      <c r="F4041" s="22"/>
      <c r="G4041" s="22"/>
      <c r="H4041" s="22"/>
      <c r="I4041" s="22"/>
      <c r="J4041" s="22"/>
    </row>
    <row r="4042" spans="4:10">
      <c r="D4042" s="1"/>
      <c r="F4042" s="22"/>
      <c r="G4042" s="22"/>
      <c r="H4042" s="22"/>
      <c r="I4042" s="22"/>
      <c r="J4042" s="22"/>
    </row>
    <row r="4043" spans="4:10">
      <c r="D4043" s="1"/>
      <c r="F4043" s="22"/>
      <c r="G4043" s="22"/>
      <c r="H4043" s="22"/>
      <c r="I4043" s="22"/>
      <c r="J4043" s="22"/>
    </row>
    <row r="4044" spans="4:10">
      <c r="D4044" s="1"/>
      <c r="F4044" s="22"/>
      <c r="G4044" s="22"/>
      <c r="H4044" s="22"/>
      <c r="I4044" s="22"/>
      <c r="J4044" s="22"/>
    </row>
    <row r="4045" spans="4:10">
      <c r="D4045" s="1"/>
      <c r="F4045" s="22"/>
      <c r="G4045" s="22"/>
      <c r="H4045" s="22"/>
      <c r="I4045" s="22"/>
      <c r="J4045" s="22"/>
    </row>
    <row r="4046" spans="4:10">
      <c r="D4046" s="1"/>
      <c r="F4046" s="22"/>
      <c r="G4046" s="22"/>
      <c r="H4046" s="22"/>
      <c r="I4046" s="22"/>
      <c r="J4046" s="22"/>
    </row>
    <row r="4047" spans="4:10">
      <c r="D4047" s="1"/>
      <c r="F4047" s="22"/>
      <c r="G4047" s="22"/>
      <c r="H4047" s="22"/>
      <c r="I4047" s="22"/>
      <c r="J4047" s="22"/>
    </row>
    <row r="4048" spans="4:10">
      <c r="D4048" s="1"/>
      <c r="F4048" s="22"/>
      <c r="G4048" s="22"/>
      <c r="H4048" s="22"/>
      <c r="I4048" s="22"/>
      <c r="J4048" s="22"/>
    </row>
    <row r="4049" spans="4:10">
      <c r="D4049" s="1"/>
      <c r="F4049" s="22"/>
      <c r="G4049" s="22"/>
      <c r="H4049" s="22"/>
      <c r="I4049" s="22"/>
      <c r="J4049" s="22"/>
    </row>
    <row r="4050" spans="4:10">
      <c r="D4050" s="1"/>
      <c r="F4050" s="22"/>
      <c r="G4050" s="22"/>
      <c r="H4050" s="22"/>
      <c r="I4050" s="22"/>
      <c r="J4050" s="22"/>
    </row>
    <row r="4051" spans="4:10">
      <c r="D4051" s="1"/>
      <c r="F4051" s="22"/>
      <c r="G4051" s="22"/>
      <c r="H4051" s="22"/>
      <c r="I4051" s="22"/>
      <c r="J4051" s="22"/>
    </row>
    <row r="4052" spans="4:10">
      <c r="D4052" s="1"/>
      <c r="F4052" s="22"/>
      <c r="G4052" s="22"/>
      <c r="H4052" s="22"/>
      <c r="I4052" s="22"/>
      <c r="J4052" s="22"/>
    </row>
    <row r="4053" spans="4:10">
      <c r="D4053" s="1"/>
      <c r="F4053" s="22"/>
      <c r="G4053" s="22"/>
      <c r="H4053" s="22"/>
      <c r="I4053" s="22"/>
      <c r="J4053" s="22"/>
    </row>
    <row r="4054" spans="4:10">
      <c r="D4054" s="1"/>
      <c r="F4054" s="22"/>
      <c r="G4054" s="22"/>
      <c r="H4054" s="22"/>
      <c r="I4054" s="22"/>
      <c r="J4054" s="22"/>
    </row>
    <row r="4055" spans="4:10">
      <c r="D4055" s="1"/>
      <c r="F4055" s="22"/>
      <c r="G4055" s="22"/>
      <c r="H4055" s="22"/>
      <c r="I4055" s="22"/>
      <c r="J4055" s="22"/>
    </row>
    <row r="4056" spans="4:10">
      <c r="D4056" s="1"/>
      <c r="F4056" s="22"/>
      <c r="G4056" s="22"/>
      <c r="H4056" s="22"/>
      <c r="I4056" s="22"/>
      <c r="J4056" s="22"/>
    </row>
    <row r="4057" spans="4:10">
      <c r="D4057" s="1"/>
      <c r="F4057" s="22"/>
      <c r="G4057" s="22"/>
      <c r="H4057" s="22"/>
      <c r="I4057" s="22"/>
      <c r="J4057" s="22"/>
    </row>
    <row r="4058" spans="4:10">
      <c r="D4058" s="1"/>
      <c r="F4058" s="22"/>
      <c r="G4058" s="22"/>
      <c r="H4058" s="22"/>
      <c r="I4058" s="22"/>
      <c r="J4058" s="22"/>
    </row>
    <row r="4059" spans="4:10">
      <c r="D4059" s="1"/>
      <c r="F4059" s="22"/>
      <c r="G4059" s="22"/>
      <c r="H4059" s="22"/>
      <c r="I4059" s="22"/>
      <c r="J4059" s="22"/>
    </row>
    <row r="4060" spans="4:10">
      <c r="D4060" s="1"/>
      <c r="F4060" s="22"/>
      <c r="G4060" s="22"/>
      <c r="H4060" s="22"/>
      <c r="I4060" s="22"/>
      <c r="J4060" s="22"/>
    </row>
    <row r="4061" spans="4:10">
      <c r="D4061" s="1"/>
      <c r="F4061" s="22"/>
      <c r="G4061" s="22"/>
      <c r="H4061" s="22"/>
      <c r="I4061" s="22"/>
      <c r="J4061" s="22"/>
    </row>
    <row r="4062" spans="4:10">
      <c r="D4062" s="1"/>
      <c r="F4062" s="22"/>
      <c r="G4062" s="22"/>
      <c r="H4062" s="22"/>
      <c r="I4062" s="22"/>
      <c r="J4062" s="22"/>
    </row>
    <row r="4063" spans="4:10">
      <c r="D4063" s="1"/>
      <c r="F4063" s="22"/>
      <c r="G4063" s="22"/>
      <c r="H4063" s="22"/>
      <c r="I4063" s="22"/>
      <c r="J4063" s="22"/>
    </row>
    <row r="4064" spans="4:10">
      <c r="D4064" s="1"/>
      <c r="F4064" s="22"/>
      <c r="G4064" s="22"/>
      <c r="H4064" s="22"/>
      <c r="I4064" s="22"/>
      <c r="J4064" s="22"/>
    </row>
    <row r="4065" spans="4:10">
      <c r="D4065" s="1"/>
      <c r="F4065" s="22"/>
      <c r="G4065" s="22"/>
      <c r="H4065" s="22"/>
      <c r="I4065" s="22"/>
      <c r="J4065" s="22"/>
    </row>
    <row r="4066" spans="4:10">
      <c r="D4066" s="1"/>
      <c r="F4066" s="22"/>
      <c r="G4066" s="22"/>
      <c r="H4066" s="22"/>
      <c r="I4066" s="22"/>
      <c r="J4066" s="22"/>
    </row>
    <row r="4067" spans="4:10">
      <c r="D4067" s="1"/>
      <c r="F4067" s="22"/>
      <c r="G4067" s="22"/>
      <c r="H4067" s="22"/>
      <c r="I4067" s="22"/>
      <c r="J4067" s="22"/>
    </row>
    <row r="4068" spans="4:10">
      <c r="D4068" s="1"/>
      <c r="F4068" s="22"/>
      <c r="G4068" s="22"/>
      <c r="H4068" s="22"/>
      <c r="I4068" s="22"/>
      <c r="J4068" s="22"/>
    </row>
    <row r="4069" spans="4:10">
      <c r="D4069" s="1"/>
      <c r="F4069" s="22"/>
      <c r="G4069" s="22"/>
      <c r="H4069" s="22"/>
      <c r="I4069" s="22"/>
      <c r="J4069" s="22"/>
    </row>
    <row r="4070" spans="4:10">
      <c r="D4070" s="1"/>
      <c r="F4070" s="22"/>
      <c r="G4070" s="22"/>
      <c r="H4070" s="22"/>
      <c r="I4070" s="22"/>
      <c r="J4070" s="22"/>
    </row>
    <row r="4071" spans="4:10">
      <c r="D4071" s="1"/>
      <c r="F4071" s="22"/>
      <c r="G4071" s="22"/>
      <c r="H4071" s="22"/>
      <c r="I4071" s="22"/>
      <c r="J4071" s="22"/>
    </row>
    <row r="4072" spans="4:10">
      <c r="D4072" s="1"/>
      <c r="F4072" s="22"/>
      <c r="G4072" s="22"/>
      <c r="H4072" s="22"/>
      <c r="I4072" s="22"/>
      <c r="J4072" s="22"/>
    </row>
    <row r="4073" spans="4:10">
      <c r="D4073" s="1"/>
      <c r="F4073" s="22"/>
      <c r="G4073" s="22"/>
      <c r="H4073" s="22"/>
      <c r="I4073" s="22"/>
      <c r="J4073" s="22"/>
    </row>
    <row r="4074" spans="4:10">
      <c r="D4074" s="1"/>
      <c r="F4074" s="22"/>
      <c r="G4074" s="22"/>
      <c r="H4074" s="22"/>
      <c r="I4074" s="22"/>
      <c r="J4074" s="22"/>
    </row>
    <row r="4075" spans="4:10">
      <c r="D4075" s="1"/>
      <c r="F4075" s="22"/>
      <c r="G4075" s="22"/>
      <c r="H4075" s="22"/>
      <c r="I4075" s="22"/>
      <c r="J4075" s="22"/>
    </row>
    <row r="4076" spans="4:10">
      <c r="D4076" s="1"/>
      <c r="F4076" s="22"/>
      <c r="G4076" s="22"/>
      <c r="H4076" s="22"/>
      <c r="I4076" s="22"/>
      <c r="J4076" s="22"/>
    </row>
    <row r="4077" spans="4:10">
      <c r="D4077" s="1"/>
      <c r="F4077" s="22"/>
      <c r="G4077" s="22"/>
      <c r="H4077" s="22"/>
      <c r="I4077" s="22"/>
      <c r="J4077" s="22"/>
    </row>
    <row r="4078" spans="4:10">
      <c r="D4078" s="1"/>
      <c r="F4078" s="22"/>
      <c r="G4078" s="22"/>
      <c r="H4078" s="22"/>
      <c r="I4078" s="22"/>
      <c r="J4078" s="22"/>
    </row>
    <row r="4079" spans="4:10">
      <c r="D4079" s="1"/>
      <c r="F4079" s="22"/>
      <c r="G4079" s="22"/>
      <c r="H4079" s="22"/>
      <c r="I4079" s="22"/>
      <c r="J4079" s="22"/>
    </row>
    <row r="4080" spans="4:10">
      <c r="D4080" s="1"/>
      <c r="F4080" s="22"/>
      <c r="G4080" s="22"/>
      <c r="H4080" s="22"/>
      <c r="I4080" s="22"/>
      <c r="J4080" s="22"/>
    </row>
    <row r="4081" spans="4:10">
      <c r="D4081" s="1"/>
      <c r="F4081" s="22"/>
      <c r="G4081" s="22"/>
      <c r="H4081" s="22"/>
      <c r="I4081" s="22"/>
      <c r="J4081" s="22"/>
    </row>
    <row r="4082" spans="4:10">
      <c r="D4082" s="1"/>
      <c r="F4082" s="22"/>
      <c r="G4082" s="22"/>
      <c r="H4082" s="22"/>
      <c r="I4082" s="22"/>
      <c r="J4082" s="22"/>
    </row>
    <row r="4083" spans="4:10">
      <c r="D4083" s="1"/>
      <c r="F4083" s="22"/>
      <c r="G4083" s="22"/>
      <c r="H4083" s="22"/>
      <c r="I4083" s="22"/>
      <c r="J4083" s="22"/>
    </row>
    <row r="4084" spans="4:10">
      <c r="D4084" s="1"/>
      <c r="F4084" s="22"/>
      <c r="G4084" s="22"/>
      <c r="H4084" s="22"/>
      <c r="I4084" s="22"/>
      <c r="J4084" s="22"/>
    </row>
    <row r="4085" spans="4:10">
      <c r="D4085" s="1"/>
      <c r="F4085" s="22"/>
      <c r="G4085" s="22"/>
      <c r="H4085" s="22"/>
      <c r="I4085" s="22"/>
      <c r="J4085" s="22"/>
    </row>
    <row r="4086" spans="4:10">
      <c r="D4086" s="1"/>
      <c r="F4086" s="22"/>
      <c r="G4086" s="22"/>
      <c r="H4086" s="22"/>
      <c r="I4086" s="22"/>
      <c r="J4086" s="22"/>
    </row>
    <row r="4087" spans="4:10">
      <c r="D4087" s="1"/>
      <c r="F4087" s="22"/>
      <c r="G4087" s="22"/>
      <c r="H4087" s="22"/>
      <c r="I4087" s="22"/>
      <c r="J4087" s="22"/>
    </row>
    <row r="4088" spans="4:10">
      <c r="D4088" s="1"/>
      <c r="F4088" s="22"/>
      <c r="G4088" s="22"/>
      <c r="H4088" s="22"/>
      <c r="I4088" s="22"/>
      <c r="J4088" s="22"/>
    </row>
    <row r="4089" spans="4:10">
      <c r="D4089" s="1"/>
      <c r="F4089" s="22"/>
      <c r="G4089" s="22"/>
      <c r="H4089" s="22"/>
      <c r="I4089" s="22"/>
      <c r="J4089" s="22"/>
    </row>
    <row r="4090" spans="4:10">
      <c r="D4090" s="1"/>
      <c r="F4090" s="22"/>
      <c r="G4090" s="22"/>
      <c r="H4090" s="22"/>
      <c r="I4090" s="22"/>
      <c r="J4090" s="22"/>
    </row>
    <row r="4091" spans="4:10">
      <c r="D4091" s="1"/>
      <c r="F4091" s="22"/>
      <c r="G4091" s="22"/>
      <c r="H4091" s="22"/>
      <c r="I4091" s="22"/>
      <c r="J4091" s="22"/>
    </row>
    <row r="4092" spans="4:10">
      <c r="D4092" s="1"/>
      <c r="F4092" s="22"/>
      <c r="G4092" s="22"/>
      <c r="H4092" s="22"/>
      <c r="I4092" s="22"/>
      <c r="J4092" s="22"/>
    </row>
    <row r="4093" spans="4:10">
      <c r="D4093" s="1"/>
      <c r="F4093" s="22"/>
      <c r="G4093" s="22"/>
      <c r="H4093" s="22"/>
      <c r="I4093" s="22"/>
      <c r="J4093" s="22"/>
    </row>
    <row r="4094" spans="4:10">
      <c r="D4094" s="1"/>
      <c r="F4094" s="22"/>
      <c r="G4094" s="22"/>
      <c r="H4094" s="22"/>
      <c r="I4094" s="22"/>
      <c r="J4094" s="22"/>
    </row>
    <row r="4095" spans="4:10">
      <c r="D4095" s="1"/>
      <c r="F4095" s="22"/>
      <c r="G4095" s="22"/>
      <c r="H4095" s="22"/>
      <c r="I4095" s="22"/>
      <c r="J4095" s="22"/>
    </row>
    <row r="4096" spans="4:10">
      <c r="D4096" s="1"/>
      <c r="F4096" s="22"/>
      <c r="G4096" s="22"/>
      <c r="H4096" s="22"/>
      <c r="I4096" s="22"/>
      <c r="J4096" s="22"/>
    </row>
    <row r="4097" spans="4:10">
      <c r="D4097" s="1"/>
      <c r="F4097" s="22"/>
      <c r="G4097" s="22"/>
      <c r="H4097" s="22"/>
      <c r="I4097" s="22"/>
      <c r="J4097" s="22"/>
    </row>
    <row r="4098" spans="4:10">
      <c r="D4098" s="1"/>
      <c r="F4098" s="22"/>
      <c r="G4098" s="22"/>
      <c r="H4098" s="22"/>
      <c r="I4098" s="22"/>
      <c r="J4098" s="22"/>
    </row>
    <row r="4099" spans="4:10">
      <c r="D4099" s="1"/>
      <c r="F4099" s="22"/>
      <c r="G4099" s="22"/>
      <c r="H4099" s="22"/>
      <c r="I4099" s="22"/>
      <c r="J4099" s="22"/>
    </row>
    <row r="4100" spans="4:10">
      <c r="D4100" s="1"/>
      <c r="F4100" s="22"/>
      <c r="G4100" s="22"/>
      <c r="H4100" s="22"/>
      <c r="I4100" s="22"/>
      <c r="J4100" s="22"/>
    </row>
    <row r="4101" spans="4:10">
      <c r="D4101" s="1"/>
      <c r="F4101" s="22"/>
      <c r="G4101" s="22"/>
      <c r="H4101" s="22"/>
      <c r="I4101" s="22"/>
      <c r="J4101" s="22"/>
    </row>
    <row r="4102" spans="4:10">
      <c r="D4102" s="1"/>
      <c r="F4102" s="22"/>
      <c r="G4102" s="22"/>
      <c r="H4102" s="22"/>
      <c r="I4102" s="22"/>
      <c r="J4102" s="22"/>
    </row>
    <row r="4103" spans="4:10">
      <c r="D4103" s="1"/>
      <c r="F4103" s="22"/>
      <c r="G4103" s="22"/>
      <c r="H4103" s="22"/>
      <c r="I4103" s="22"/>
      <c r="J4103" s="22"/>
    </row>
    <row r="4104" spans="4:10">
      <c r="D4104" s="1"/>
      <c r="F4104" s="22"/>
      <c r="G4104" s="22"/>
      <c r="H4104" s="22"/>
      <c r="I4104" s="22"/>
      <c r="J4104" s="22"/>
    </row>
    <row r="4105" spans="4:10">
      <c r="D4105" s="1"/>
      <c r="F4105" s="22"/>
      <c r="G4105" s="22"/>
      <c r="H4105" s="22"/>
      <c r="I4105" s="22"/>
      <c r="J4105" s="22"/>
    </row>
    <row r="4106" spans="4:10">
      <c r="D4106" s="1"/>
      <c r="F4106" s="22"/>
      <c r="G4106" s="22"/>
      <c r="H4106" s="22"/>
      <c r="I4106" s="22"/>
      <c r="J4106" s="22"/>
    </row>
    <row r="4107" spans="4:10">
      <c r="D4107" s="1"/>
      <c r="F4107" s="22"/>
      <c r="G4107" s="22"/>
      <c r="H4107" s="22"/>
      <c r="I4107" s="22"/>
      <c r="J4107" s="22"/>
    </row>
    <row r="4108" spans="4:10">
      <c r="D4108" s="1"/>
      <c r="F4108" s="22"/>
      <c r="G4108" s="22"/>
      <c r="H4108" s="22"/>
      <c r="I4108" s="22"/>
      <c r="J4108" s="22"/>
    </row>
    <row r="4109" spans="4:10">
      <c r="D4109" s="1"/>
      <c r="F4109" s="22"/>
      <c r="G4109" s="22"/>
      <c r="H4109" s="22"/>
      <c r="I4109" s="22"/>
      <c r="J4109" s="22"/>
    </row>
    <row r="4110" spans="4:10">
      <c r="D4110" s="1"/>
      <c r="F4110" s="22"/>
      <c r="G4110" s="22"/>
      <c r="H4110" s="22"/>
      <c r="I4110" s="22"/>
      <c r="J4110" s="22"/>
    </row>
    <row r="4111" spans="4:10">
      <c r="D4111" s="1"/>
      <c r="F4111" s="22"/>
      <c r="G4111" s="22"/>
      <c r="H4111" s="22"/>
      <c r="I4111" s="22"/>
      <c r="J4111" s="22"/>
    </row>
    <row r="4112" spans="4:10">
      <c r="D4112" s="1"/>
      <c r="F4112" s="22"/>
      <c r="G4112" s="22"/>
      <c r="H4112" s="22"/>
      <c r="I4112" s="22"/>
      <c r="J4112" s="22"/>
    </row>
    <row r="4113" spans="4:10">
      <c r="D4113" s="1"/>
      <c r="F4113" s="22"/>
      <c r="G4113" s="22"/>
      <c r="H4113" s="22"/>
      <c r="I4113" s="22"/>
      <c r="J4113" s="22"/>
    </row>
    <row r="4114" spans="4:10">
      <c r="D4114" s="1"/>
      <c r="F4114" s="22"/>
      <c r="G4114" s="22"/>
      <c r="H4114" s="22"/>
      <c r="I4114" s="22"/>
      <c r="J4114" s="22"/>
    </row>
    <row r="4115" spans="4:10">
      <c r="D4115" s="1"/>
      <c r="F4115" s="22"/>
      <c r="G4115" s="22"/>
      <c r="H4115" s="22"/>
      <c r="I4115" s="22"/>
      <c r="J4115" s="22"/>
    </row>
    <row r="4116" spans="4:10">
      <c r="D4116" s="1"/>
      <c r="F4116" s="22"/>
      <c r="G4116" s="22"/>
      <c r="H4116" s="22"/>
      <c r="I4116" s="22"/>
      <c r="J4116" s="22"/>
    </row>
    <row r="4117" spans="4:10">
      <c r="D4117" s="1"/>
      <c r="F4117" s="22"/>
      <c r="G4117" s="22"/>
      <c r="H4117" s="22"/>
      <c r="I4117" s="22"/>
      <c r="J4117" s="22"/>
    </row>
    <row r="4118" spans="4:10">
      <c r="D4118" s="1"/>
      <c r="F4118" s="22"/>
      <c r="G4118" s="22"/>
      <c r="H4118" s="22"/>
      <c r="I4118" s="22"/>
      <c r="J4118" s="22"/>
    </row>
    <row r="4119" spans="4:10">
      <c r="D4119" s="1"/>
      <c r="F4119" s="22"/>
      <c r="G4119" s="22"/>
      <c r="H4119" s="22"/>
      <c r="I4119" s="22"/>
      <c r="J4119" s="22"/>
    </row>
    <row r="4120" spans="4:10">
      <c r="D4120" s="1"/>
      <c r="F4120" s="22"/>
      <c r="G4120" s="22"/>
      <c r="H4120" s="22"/>
      <c r="I4120" s="22"/>
      <c r="J4120" s="22"/>
    </row>
    <row r="4121" spans="4:10">
      <c r="D4121" s="1"/>
      <c r="F4121" s="22"/>
      <c r="G4121" s="22"/>
      <c r="H4121" s="22"/>
      <c r="I4121" s="22"/>
      <c r="J4121" s="22"/>
    </row>
    <row r="4122" spans="4:10">
      <c r="D4122" s="1"/>
      <c r="F4122" s="22"/>
      <c r="G4122" s="22"/>
      <c r="H4122" s="22"/>
      <c r="I4122" s="22"/>
      <c r="J4122" s="22"/>
    </row>
    <row r="4123" spans="4:10">
      <c r="D4123" s="1"/>
      <c r="F4123" s="22"/>
      <c r="G4123" s="22"/>
      <c r="H4123" s="22"/>
      <c r="I4123" s="22"/>
      <c r="J4123" s="22"/>
    </row>
    <row r="4124" spans="4:10">
      <c r="D4124" s="1"/>
      <c r="F4124" s="22"/>
      <c r="G4124" s="22"/>
      <c r="H4124" s="22"/>
      <c r="I4124" s="22"/>
      <c r="J4124" s="22"/>
    </row>
    <row r="4125" spans="4:10">
      <c r="D4125" s="1"/>
      <c r="F4125" s="22"/>
      <c r="G4125" s="22"/>
      <c r="H4125" s="22"/>
      <c r="I4125" s="22"/>
      <c r="J4125" s="22"/>
    </row>
    <row r="4126" spans="4:10">
      <c r="D4126" s="1"/>
      <c r="F4126" s="22"/>
      <c r="G4126" s="22"/>
      <c r="H4126" s="22"/>
      <c r="I4126" s="22"/>
      <c r="J4126" s="22"/>
    </row>
    <row r="4127" spans="4:10">
      <c r="D4127" s="1"/>
      <c r="F4127" s="22"/>
      <c r="G4127" s="22"/>
      <c r="H4127" s="22"/>
      <c r="I4127" s="22"/>
      <c r="J4127" s="22"/>
    </row>
    <row r="4128" spans="4:10">
      <c r="D4128" s="1"/>
      <c r="F4128" s="22"/>
      <c r="G4128" s="22"/>
      <c r="H4128" s="22"/>
      <c r="I4128" s="22"/>
      <c r="J4128" s="22"/>
    </row>
    <row r="4129" spans="4:10">
      <c r="D4129" s="1"/>
      <c r="F4129" s="22"/>
      <c r="G4129" s="22"/>
      <c r="H4129" s="22"/>
      <c r="I4129" s="22"/>
      <c r="J4129" s="22"/>
    </row>
    <row r="4130" spans="4:10">
      <c r="D4130" s="1"/>
      <c r="F4130" s="22"/>
      <c r="G4130" s="22"/>
      <c r="H4130" s="22"/>
      <c r="I4130" s="22"/>
      <c r="J4130" s="22"/>
    </row>
    <row r="4131" spans="4:10">
      <c r="D4131" s="1"/>
      <c r="F4131" s="22"/>
      <c r="G4131" s="22"/>
      <c r="H4131" s="22"/>
      <c r="I4131" s="22"/>
      <c r="J4131" s="22"/>
    </row>
    <row r="4132" spans="4:10">
      <c r="D4132" s="1"/>
      <c r="F4132" s="22"/>
      <c r="G4132" s="22"/>
      <c r="H4132" s="22"/>
      <c r="I4132" s="22"/>
      <c r="J4132" s="22"/>
    </row>
    <row r="4133" spans="4:10">
      <c r="D4133" s="1"/>
      <c r="F4133" s="22"/>
      <c r="G4133" s="22"/>
      <c r="H4133" s="22"/>
      <c r="I4133" s="22"/>
      <c r="J4133" s="22"/>
    </row>
    <row r="4134" spans="4:10">
      <c r="D4134" s="1"/>
      <c r="F4134" s="22"/>
      <c r="G4134" s="22"/>
      <c r="H4134" s="22"/>
      <c r="I4134" s="22"/>
      <c r="J4134" s="22"/>
    </row>
    <row r="4135" spans="4:10">
      <c r="D4135" s="1"/>
      <c r="F4135" s="22"/>
      <c r="G4135" s="22"/>
      <c r="H4135" s="22"/>
      <c r="I4135" s="22"/>
      <c r="J4135" s="22"/>
    </row>
    <row r="4136" spans="4:10">
      <c r="D4136" s="1"/>
      <c r="F4136" s="22"/>
      <c r="G4136" s="22"/>
      <c r="H4136" s="22"/>
      <c r="I4136" s="22"/>
      <c r="J4136" s="22"/>
    </row>
    <row r="4137" spans="4:10">
      <c r="D4137" s="1"/>
      <c r="F4137" s="22"/>
      <c r="G4137" s="22"/>
      <c r="H4137" s="22"/>
      <c r="I4137" s="22"/>
      <c r="J4137" s="22"/>
    </row>
    <row r="4138" spans="4:10">
      <c r="D4138" s="1"/>
      <c r="F4138" s="22"/>
      <c r="G4138" s="22"/>
      <c r="H4138" s="22"/>
      <c r="I4138" s="22"/>
      <c r="J4138" s="22"/>
    </row>
    <row r="4139" spans="4:10">
      <c r="D4139" s="1"/>
      <c r="F4139" s="22"/>
      <c r="G4139" s="22"/>
      <c r="H4139" s="22"/>
      <c r="I4139" s="22"/>
      <c r="J4139" s="22"/>
    </row>
    <row r="4140" spans="4:10">
      <c r="D4140" s="1"/>
      <c r="F4140" s="22"/>
      <c r="G4140" s="22"/>
      <c r="H4140" s="22"/>
      <c r="I4140" s="22"/>
      <c r="J4140" s="22"/>
    </row>
    <row r="4141" spans="4:10">
      <c r="D4141" s="1"/>
      <c r="F4141" s="22"/>
      <c r="G4141" s="22"/>
      <c r="H4141" s="22"/>
      <c r="I4141" s="22"/>
      <c r="J4141" s="22"/>
    </row>
    <row r="4142" spans="4:10">
      <c r="D4142" s="1"/>
      <c r="F4142" s="22"/>
      <c r="G4142" s="22"/>
      <c r="H4142" s="22"/>
      <c r="I4142" s="22"/>
      <c r="J4142" s="22"/>
    </row>
    <row r="4143" spans="4:10">
      <c r="D4143" s="1"/>
      <c r="F4143" s="22"/>
      <c r="G4143" s="22"/>
      <c r="H4143" s="22"/>
      <c r="I4143" s="22"/>
      <c r="J4143" s="22"/>
    </row>
    <row r="4144" spans="4:10">
      <c r="D4144" s="1"/>
      <c r="F4144" s="22"/>
      <c r="G4144" s="22"/>
      <c r="H4144" s="22"/>
      <c r="I4144" s="22"/>
      <c r="J4144" s="22"/>
    </row>
    <row r="4145" spans="4:10">
      <c r="D4145" s="1"/>
      <c r="F4145" s="22"/>
      <c r="G4145" s="22"/>
      <c r="H4145" s="22"/>
      <c r="I4145" s="22"/>
      <c r="J4145" s="22"/>
    </row>
    <row r="4146" spans="4:10">
      <c r="D4146" s="1"/>
      <c r="F4146" s="22"/>
      <c r="G4146" s="22"/>
      <c r="H4146" s="22"/>
      <c r="I4146" s="22"/>
      <c r="J4146" s="22"/>
    </row>
    <row r="4147" spans="4:10">
      <c r="D4147" s="1"/>
      <c r="F4147" s="22"/>
      <c r="G4147" s="22"/>
      <c r="H4147" s="22"/>
      <c r="I4147" s="22"/>
      <c r="J4147" s="22"/>
    </row>
    <row r="4148" spans="4:10">
      <c r="D4148" s="1"/>
      <c r="F4148" s="22"/>
      <c r="G4148" s="22"/>
      <c r="H4148" s="22"/>
      <c r="I4148" s="22"/>
      <c r="J4148" s="22"/>
    </row>
    <row r="4149" spans="4:10">
      <c r="D4149" s="1"/>
      <c r="F4149" s="22"/>
      <c r="G4149" s="22"/>
      <c r="H4149" s="22"/>
      <c r="I4149" s="22"/>
      <c r="J4149" s="22"/>
    </row>
    <row r="4150" spans="4:10">
      <c r="D4150" s="1"/>
      <c r="F4150" s="22"/>
      <c r="G4150" s="22"/>
      <c r="H4150" s="22"/>
      <c r="I4150" s="22"/>
      <c r="J4150" s="22"/>
    </row>
    <row r="4151" spans="4:10">
      <c r="D4151" s="1"/>
      <c r="F4151" s="22"/>
      <c r="G4151" s="22"/>
      <c r="H4151" s="22"/>
      <c r="I4151" s="22"/>
      <c r="J4151" s="22"/>
    </row>
    <row r="4152" spans="4:10">
      <c r="D4152" s="1"/>
      <c r="F4152" s="22"/>
      <c r="G4152" s="22"/>
      <c r="H4152" s="22"/>
      <c r="I4152" s="22"/>
      <c r="J4152" s="22"/>
    </row>
    <row r="4153" spans="4:10">
      <c r="D4153" s="1"/>
      <c r="F4153" s="22"/>
      <c r="G4153" s="22"/>
      <c r="H4153" s="22"/>
      <c r="I4153" s="22"/>
      <c r="J4153" s="22"/>
    </row>
    <row r="4154" spans="4:10">
      <c r="D4154" s="1"/>
      <c r="F4154" s="22"/>
      <c r="G4154" s="22"/>
      <c r="H4154" s="22"/>
      <c r="I4154" s="22"/>
      <c r="J4154" s="22"/>
    </row>
    <row r="4155" spans="4:10">
      <c r="D4155" s="1"/>
      <c r="F4155" s="22"/>
      <c r="G4155" s="22"/>
      <c r="H4155" s="22"/>
      <c r="I4155" s="22"/>
      <c r="J4155" s="22"/>
    </row>
    <row r="4156" spans="4:10">
      <c r="D4156" s="1"/>
      <c r="F4156" s="22"/>
      <c r="G4156" s="22"/>
      <c r="H4156" s="22"/>
      <c r="I4156" s="22"/>
      <c r="J4156" s="22"/>
    </row>
    <row r="4157" spans="4:10">
      <c r="D4157" s="1"/>
      <c r="F4157" s="22"/>
      <c r="G4157" s="22"/>
      <c r="H4157" s="22"/>
      <c r="I4157" s="22"/>
      <c r="J4157" s="22"/>
    </row>
    <row r="4158" spans="4:10">
      <c r="D4158" s="1"/>
      <c r="F4158" s="22"/>
      <c r="G4158" s="22"/>
      <c r="H4158" s="22"/>
      <c r="I4158" s="22"/>
      <c r="J4158" s="22"/>
    </row>
    <row r="4159" spans="4:10">
      <c r="D4159" s="1"/>
      <c r="F4159" s="22"/>
      <c r="G4159" s="22"/>
      <c r="H4159" s="22"/>
      <c r="I4159" s="22"/>
      <c r="J4159" s="22"/>
    </row>
    <row r="4160" spans="4:10">
      <c r="D4160" s="1"/>
      <c r="F4160" s="22"/>
      <c r="G4160" s="22"/>
      <c r="H4160" s="22"/>
      <c r="I4160" s="22"/>
      <c r="J4160" s="22"/>
    </row>
    <row r="4161" spans="4:10">
      <c r="D4161" s="1"/>
      <c r="F4161" s="22"/>
      <c r="G4161" s="22"/>
      <c r="H4161" s="22"/>
      <c r="I4161" s="22"/>
      <c r="J4161" s="22"/>
    </row>
    <row r="4162" spans="4:10">
      <c r="D4162" s="1"/>
      <c r="F4162" s="22"/>
      <c r="G4162" s="22"/>
      <c r="H4162" s="22"/>
      <c r="I4162" s="22"/>
      <c r="J4162" s="22"/>
    </row>
    <row r="4163" spans="4:10">
      <c r="D4163" s="1"/>
      <c r="F4163" s="22"/>
      <c r="G4163" s="22"/>
      <c r="H4163" s="22"/>
      <c r="I4163" s="22"/>
      <c r="J4163" s="22"/>
    </row>
    <row r="4164" spans="4:10">
      <c r="D4164" s="1"/>
      <c r="F4164" s="22"/>
      <c r="G4164" s="22"/>
      <c r="H4164" s="22"/>
      <c r="I4164" s="22"/>
      <c r="J4164" s="22"/>
    </row>
    <row r="4165" spans="4:10">
      <c r="D4165" s="1"/>
      <c r="F4165" s="22"/>
      <c r="G4165" s="22"/>
      <c r="H4165" s="22"/>
      <c r="I4165" s="22"/>
      <c r="J4165" s="22"/>
    </row>
    <row r="4166" spans="4:10">
      <c r="D4166" s="1"/>
      <c r="F4166" s="22"/>
      <c r="G4166" s="22"/>
      <c r="H4166" s="22"/>
      <c r="I4166" s="22"/>
      <c r="J4166" s="22"/>
    </row>
    <row r="4167" spans="4:10">
      <c r="D4167" s="1"/>
      <c r="F4167" s="22"/>
      <c r="G4167" s="22"/>
      <c r="H4167" s="22"/>
      <c r="I4167" s="22"/>
      <c r="J4167" s="22"/>
    </row>
    <row r="4168" spans="4:10">
      <c r="D4168" s="1"/>
      <c r="F4168" s="22"/>
      <c r="G4168" s="22"/>
      <c r="H4168" s="22"/>
      <c r="I4168" s="22"/>
      <c r="J4168" s="22"/>
    </row>
    <row r="4169" spans="4:10">
      <c r="D4169" s="1"/>
      <c r="F4169" s="22"/>
      <c r="G4169" s="22"/>
      <c r="H4169" s="22"/>
      <c r="I4169" s="22"/>
      <c r="J4169" s="22"/>
    </row>
    <row r="4170" spans="4:10">
      <c r="D4170" s="1"/>
      <c r="F4170" s="22"/>
      <c r="G4170" s="22"/>
      <c r="H4170" s="22"/>
      <c r="I4170" s="22"/>
      <c r="J4170" s="22"/>
    </row>
    <row r="4171" spans="4:10">
      <c r="D4171" s="1"/>
      <c r="F4171" s="22"/>
      <c r="G4171" s="22"/>
      <c r="H4171" s="22"/>
      <c r="I4171" s="22"/>
      <c r="J4171" s="22"/>
    </row>
    <row r="4172" spans="4:10">
      <c r="D4172" s="1"/>
      <c r="F4172" s="22"/>
      <c r="G4172" s="22"/>
      <c r="H4172" s="22"/>
      <c r="I4172" s="22"/>
      <c r="J4172" s="22"/>
    </row>
    <row r="4173" spans="4:10">
      <c r="D4173" s="1"/>
      <c r="F4173" s="22"/>
      <c r="G4173" s="22"/>
      <c r="H4173" s="22"/>
      <c r="I4173" s="22"/>
      <c r="J4173" s="22"/>
    </row>
    <row r="4174" spans="4:10">
      <c r="D4174" s="1"/>
      <c r="F4174" s="22"/>
      <c r="G4174" s="22"/>
      <c r="H4174" s="22"/>
      <c r="I4174" s="22"/>
      <c r="J4174" s="22"/>
    </row>
    <row r="4175" spans="4:10">
      <c r="D4175" s="1"/>
      <c r="F4175" s="22"/>
      <c r="G4175" s="22"/>
      <c r="H4175" s="22"/>
      <c r="I4175" s="22"/>
      <c r="J4175" s="22"/>
    </row>
    <row r="4176" spans="4:10">
      <c r="D4176" s="1"/>
      <c r="F4176" s="22"/>
      <c r="G4176" s="22"/>
      <c r="H4176" s="22"/>
      <c r="I4176" s="22"/>
      <c r="J4176" s="22"/>
    </row>
    <row r="4177" spans="4:10">
      <c r="D4177" s="1"/>
      <c r="F4177" s="22"/>
      <c r="G4177" s="22"/>
      <c r="H4177" s="22"/>
      <c r="I4177" s="22"/>
      <c r="J4177" s="22"/>
    </row>
    <row r="4178" spans="4:10">
      <c r="D4178" s="1"/>
      <c r="F4178" s="22"/>
      <c r="G4178" s="22"/>
      <c r="H4178" s="22"/>
      <c r="I4178" s="22"/>
      <c r="J4178" s="22"/>
    </row>
    <row r="4179" spans="4:10">
      <c r="D4179" s="1"/>
      <c r="F4179" s="22"/>
      <c r="G4179" s="22"/>
      <c r="H4179" s="22"/>
      <c r="I4179" s="22"/>
      <c r="J4179" s="22"/>
    </row>
    <row r="4180" spans="4:10">
      <c r="D4180" s="1"/>
      <c r="F4180" s="22"/>
      <c r="G4180" s="22"/>
      <c r="H4180" s="22"/>
      <c r="I4180" s="22"/>
      <c r="J4180" s="22"/>
    </row>
    <row r="4181" spans="4:10">
      <c r="D4181" s="1"/>
      <c r="F4181" s="22"/>
      <c r="G4181" s="22"/>
      <c r="H4181" s="22"/>
      <c r="I4181" s="22"/>
      <c r="J4181" s="22"/>
    </row>
    <row r="4182" spans="4:10">
      <c r="D4182" s="1"/>
      <c r="F4182" s="22"/>
      <c r="G4182" s="22"/>
      <c r="H4182" s="22"/>
      <c r="I4182" s="22"/>
      <c r="J4182" s="22"/>
    </row>
    <row r="4183" spans="4:10">
      <c r="D4183" s="1"/>
      <c r="F4183" s="22"/>
      <c r="G4183" s="22"/>
      <c r="H4183" s="22"/>
      <c r="I4183" s="22"/>
      <c r="J4183" s="22"/>
    </row>
    <row r="4184" spans="4:10">
      <c r="D4184" s="1"/>
      <c r="F4184" s="22"/>
      <c r="G4184" s="22"/>
      <c r="H4184" s="22"/>
      <c r="I4184" s="22"/>
      <c r="J4184" s="22"/>
    </row>
    <row r="4185" spans="4:10">
      <c r="D4185" s="1"/>
      <c r="F4185" s="22"/>
      <c r="G4185" s="22"/>
      <c r="H4185" s="22"/>
      <c r="I4185" s="22"/>
      <c r="J4185" s="22"/>
    </row>
    <row r="4186" spans="4:10">
      <c r="D4186" s="1"/>
      <c r="F4186" s="22"/>
      <c r="G4186" s="22"/>
      <c r="H4186" s="22"/>
      <c r="I4186" s="22"/>
      <c r="J4186" s="22"/>
    </row>
    <row r="4187" spans="4:10">
      <c r="D4187" s="1"/>
      <c r="F4187" s="22"/>
      <c r="G4187" s="22"/>
      <c r="H4187" s="22"/>
      <c r="I4187" s="22"/>
      <c r="J4187" s="22"/>
    </row>
    <row r="4188" spans="4:10">
      <c r="D4188" s="1"/>
      <c r="F4188" s="22"/>
      <c r="G4188" s="22"/>
      <c r="H4188" s="22"/>
      <c r="I4188" s="22"/>
      <c r="J4188" s="22"/>
    </row>
    <row r="4189" spans="4:10">
      <c r="D4189" s="1"/>
      <c r="F4189" s="22"/>
      <c r="G4189" s="22"/>
      <c r="H4189" s="22"/>
      <c r="I4189" s="22"/>
      <c r="J4189" s="22"/>
    </row>
    <row r="4190" spans="4:10">
      <c r="D4190" s="1"/>
      <c r="F4190" s="22"/>
      <c r="G4190" s="22"/>
      <c r="H4190" s="22"/>
      <c r="I4190" s="22"/>
      <c r="J4190" s="22"/>
    </row>
    <row r="4191" spans="4:10">
      <c r="D4191" s="1"/>
      <c r="F4191" s="22"/>
      <c r="G4191" s="22"/>
      <c r="H4191" s="22"/>
      <c r="I4191" s="22"/>
      <c r="J4191" s="22"/>
    </row>
    <row r="4192" spans="4:10">
      <c r="D4192" s="1"/>
      <c r="F4192" s="22"/>
      <c r="G4192" s="22"/>
      <c r="H4192" s="22"/>
      <c r="I4192" s="22"/>
      <c r="J4192" s="22"/>
    </row>
    <row r="4193" spans="4:10">
      <c r="D4193" s="1"/>
      <c r="F4193" s="22"/>
      <c r="G4193" s="22"/>
      <c r="H4193" s="22"/>
      <c r="I4193" s="22"/>
      <c r="J4193" s="22"/>
    </row>
    <row r="4194" spans="4:10">
      <c r="D4194" s="1"/>
      <c r="F4194" s="22"/>
      <c r="G4194" s="22"/>
      <c r="H4194" s="22"/>
      <c r="I4194" s="22"/>
      <c r="J4194" s="22"/>
    </row>
    <row r="4195" spans="4:10">
      <c r="D4195" s="1"/>
      <c r="F4195" s="22"/>
      <c r="G4195" s="22"/>
      <c r="H4195" s="22"/>
      <c r="I4195" s="22"/>
      <c r="J4195" s="22"/>
    </row>
    <row r="4196" spans="4:10">
      <c r="D4196" s="1"/>
      <c r="F4196" s="22"/>
      <c r="G4196" s="22"/>
      <c r="H4196" s="22"/>
      <c r="I4196" s="22"/>
      <c r="J4196" s="22"/>
    </row>
    <row r="4197" spans="4:10">
      <c r="D4197" s="1"/>
      <c r="F4197" s="22"/>
      <c r="G4197" s="22"/>
      <c r="H4197" s="22"/>
      <c r="I4197" s="22"/>
      <c r="J4197" s="22"/>
    </row>
    <row r="4198" spans="4:10">
      <c r="D4198" s="1"/>
      <c r="F4198" s="22"/>
      <c r="G4198" s="22"/>
      <c r="H4198" s="22"/>
      <c r="I4198" s="22"/>
      <c r="J4198" s="22"/>
    </row>
    <row r="4199" spans="4:10">
      <c r="D4199" s="1"/>
      <c r="F4199" s="22"/>
      <c r="G4199" s="22"/>
      <c r="H4199" s="22"/>
      <c r="I4199" s="22"/>
      <c r="J4199" s="22"/>
    </row>
    <row r="4200" spans="4:10">
      <c r="D4200" s="1"/>
      <c r="F4200" s="22"/>
      <c r="G4200" s="22"/>
      <c r="H4200" s="22"/>
      <c r="I4200" s="22"/>
      <c r="J4200" s="22"/>
    </row>
    <row r="4201" spans="4:10">
      <c r="D4201" s="1"/>
      <c r="F4201" s="22"/>
      <c r="G4201" s="22"/>
      <c r="H4201" s="22"/>
      <c r="I4201" s="22"/>
      <c r="J4201" s="22"/>
    </row>
    <row r="4202" spans="4:10">
      <c r="D4202" s="1"/>
      <c r="F4202" s="22"/>
      <c r="G4202" s="22"/>
      <c r="H4202" s="22"/>
      <c r="I4202" s="22"/>
      <c r="J4202" s="22"/>
    </row>
    <row r="4203" spans="4:10">
      <c r="D4203" s="1"/>
      <c r="F4203" s="22"/>
      <c r="G4203" s="22"/>
      <c r="H4203" s="22"/>
      <c r="I4203" s="22"/>
      <c r="J4203" s="22"/>
    </row>
    <row r="4204" spans="4:10">
      <c r="D4204" s="1"/>
      <c r="F4204" s="22"/>
      <c r="G4204" s="22"/>
      <c r="H4204" s="22"/>
      <c r="I4204" s="22"/>
      <c r="J4204" s="22"/>
    </row>
    <row r="4205" spans="4:10">
      <c r="D4205" s="1"/>
      <c r="F4205" s="22"/>
      <c r="G4205" s="22"/>
      <c r="H4205" s="22"/>
      <c r="I4205" s="22"/>
      <c r="J4205" s="22"/>
    </row>
    <row r="4206" spans="4:10">
      <c r="D4206" s="1"/>
      <c r="F4206" s="22"/>
      <c r="G4206" s="22"/>
      <c r="H4206" s="22"/>
      <c r="I4206" s="22"/>
      <c r="J4206" s="22"/>
    </row>
    <row r="4207" spans="4:10">
      <c r="D4207" s="1"/>
      <c r="F4207" s="22"/>
      <c r="G4207" s="22"/>
      <c r="H4207" s="22"/>
      <c r="I4207" s="22"/>
      <c r="J4207" s="22"/>
    </row>
    <row r="4208" spans="4:10">
      <c r="D4208" s="1"/>
      <c r="F4208" s="22"/>
      <c r="G4208" s="22"/>
      <c r="H4208" s="22"/>
      <c r="I4208" s="22"/>
      <c r="J4208" s="22"/>
    </row>
    <row r="4209" spans="4:10">
      <c r="D4209" s="1"/>
      <c r="F4209" s="22"/>
      <c r="G4209" s="22"/>
      <c r="H4209" s="22"/>
      <c r="I4209" s="22"/>
      <c r="J4209" s="22"/>
    </row>
    <row r="4210" spans="4:10">
      <c r="D4210" s="1"/>
      <c r="F4210" s="22"/>
      <c r="G4210" s="22"/>
      <c r="H4210" s="22"/>
      <c r="I4210" s="22"/>
      <c r="J4210" s="22"/>
    </row>
    <row r="4211" spans="4:10">
      <c r="D4211" s="1"/>
      <c r="F4211" s="22"/>
      <c r="G4211" s="22"/>
      <c r="H4211" s="22"/>
      <c r="I4211" s="22"/>
      <c r="J4211" s="22"/>
    </row>
    <row r="4212" spans="4:10">
      <c r="D4212" s="1"/>
      <c r="F4212" s="22"/>
      <c r="G4212" s="22"/>
      <c r="H4212" s="22"/>
      <c r="I4212" s="22"/>
      <c r="J4212" s="22"/>
    </row>
    <row r="4213" spans="4:10">
      <c r="D4213" s="1"/>
      <c r="F4213" s="22"/>
      <c r="G4213" s="22"/>
      <c r="H4213" s="22"/>
      <c r="I4213" s="22"/>
      <c r="J4213" s="22"/>
    </row>
    <row r="4214" spans="4:10">
      <c r="D4214" s="1"/>
      <c r="F4214" s="22"/>
      <c r="G4214" s="22"/>
      <c r="H4214" s="22"/>
      <c r="I4214" s="22"/>
      <c r="J4214" s="22"/>
    </row>
    <row r="4215" spans="4:10">
      <c r="D4215" s="1"/>
      <c r="F4215" s="22"/>
      <c r="G4215" s="22"/>
      <c r="H4215" s="22"/>
      <c r="I4215" s="22"/>
      <c r="J4215" s="22"/>
    </row>
    <row r="4216" spans="4:10">
      <c r="D4216" s="1"/>
      <c r="F4216" s="22"/>
      <c r="G4216" s="22"/>
      <c r="H4216" s="22"/>
      <c r="I4216" s="22"/>
      <c r="J4216" s="22"/>
    </row>
    <row r="4217" spans="4:10">
      <c r="D4217" s="1"/>
      <c r="F4217" s="22"/>
      <c r="G4217" s="22"/>
      <c r="H4217" s="22"/>
      <c r="I4217" s="22"/>
      <c r="J4217" s="22"/>
    </row>
    <row r="4218" spans="4:10">
      <c r="D4218" s="1"/>
      <c r="F4218" s="22"/>
      <c r="G4218" s="22"/>
      <c r="H4218" s="22"/>
      <c r="I4218" s="22"/>
      <c r="J4218" s="22"/>
    </row>
    <row r="4219" spans="4:10">
      <c r="D4219" s="1"/>
      <c r="F4219" s="22"/>
      <c r="G4219" s="22"/>
      <c r="H4219" s="22"/>
      <c r="I4219" s="22"/>
      <c r="J4219" s="22"/>
    </row>
    <row r="4220" spans="4:10">
      <c r="D4220" s="1"/>
      <c r="F4220" s="22"/>
      <c r="G4220" s="22"/>
      <c r="H4220" s="22"/>
      <c r="I4220" s="22"/>
      <c r="J4220" s="22"/>
    </row>
    <row r="4221" spans="4:10">
      <c r="D4221" s="1"/>
      <c r="F4221" s="22"/>
      <c r="G4221" s="22"/>
      <c r="H4221" s="22"/>
      <c r="I4221" s="22"/>
      <c r="J4221" s="22"/>
    </row>
    <row r="4222" spans="4:10">
      <c r="D4222" s="1"/>
      <c r="F4222" s="22"/>
      <c r="G4222" s="22"/>
      <c r="H4222" s="22"/>
      <c r="I4222" s="22"/>
      <c r="J4222" s="22"/>
    </row>
    <row r="4223" spans="4:10">
      <c r="D4223" s="1"/>
      <c r="F4223" s="22"/>
      <c r="G4223" s="22"/>
      <c r="H4223" s="22"/>
      <c r="I4223" s="22"/>
      <c r="J4223" s="22"/>
    </row>
    <row r="4224" spans="4:10">
      <c r="D4224" s="1"/>
      <c r="F4224" s="22"/>
      <c r="G4224" s="22"/>
      <c r="H4224" s="22"/>
      <c r="I4224" s="22"/>
      <c r="J4224" s="22"/>
    </row>
    <row r="4225" spans="4:10">
      <c r="D4225" s="1"/>
      <c r="F4225" s="22"/>
      <c r="G4225" s="22"/>
      <c r="H4225" s="22"/>
      <c r="I4225" s="22"/>
      <c r="J4225" s="22"/>
    </row>
    <row r="4226" spans="4:10">
      <c r="D4226" s="1"/>
      <c r="F4226" s="22"/>
      <c r="G4226" s="22"/>
      <c r="H4226" s="22"/>
      <c r="I4226" s="22"/>
      <c r="J4226" s="22"/>
    </row>
    <row r="4227" spans="4:10">
      <c r="D4227" s="1"/>
      <c r="F4227" s="22"/>
      <c r="G4227" s="22"/>
      <c r="H4227" s="22"/>
      <c r="I4227" s="22"/>
      <c r="J4227" s="22"/>
    </row>
    <row r="4228" spans="4:10">
      <c r="D4228" s="1"/>
      <c r="F4228" s="22"/>
      <c r="G4228" s="22"/>
      <c r="H4228" s="22"/>
      <c r="I4228" s="22"/>
      <c r="J4228" s="22"/>
    </row>
    <row r="4229" spans="4:10">
      <c r="D4229" s="1"/>
      <c r="F4229" s="22"/>
      <c r="G4229" s="22"/>
      <c r="H4229" s="22"/>
      <c r="I4229" s="22"/>
      <c r="J4229" s="22"/>
    </row>
    <row r="4230" spans="4:10">
      <c r="D4230" s="1"/>
      <c r="F4230" s="22"/>
      <c r="G4230" s="22"/>
      <c r="H4230" s="22"/>
      <c r="I4230" s="22"/>
      <c r="J4230" s="22"/>
    </row>
    <row r="4231" spans="4:10">
      <c r="D4231" s="1"/>
      <c r="F4231" s="22"/>
      <c r="G4231" s="22"/>
      <c r="H4231" s="22"/>
      <c r="I4231" s="22"/>
      <c r="J4231" s="22"/>
    </row>
    <row r="4232" spans="4:10">
      <c r="D4232" s="1"/>
      <c r="F4232" s="22"/>
      <c r="G4232" s="22"/>
      <c r="H4232" s="22"/>
      <c r="I4232" s="22"/>
      <c r="J4232" s="22"/>
    </row>
    <row r="4233" spans="4:10">
      <c r="D4233" s="1"/>
      <c r="F4233" s="22"/>
      <c r="G4233" s="22"/>
      <c r="H4233" s="22"/>
      <c r="I4233" s="22"/>
      <c r="J4233" s="22"/>
    </row>
    <row r="4234" spans="4:10">
      <c r="D4234" s="1"/>
      <c r="F4234" s="22"/>
      <c r="G4234" s="22"/>
      <c r="H4234" s="22"/>
      <c r="I4234" s="22"/>
      <c r="J4234" s="22"/>
    </row>
    <row r="4235" spans="4:10">
      <c r="D4235" s="1"/>
      <c r="F4235" s="22"/>
      <c r="G4235" s="22"/>
      <c r="H4235" s="22"/>
      <c r="I4235" s="22"/>
      <c r="J4235" s="22"/>
    </row>
    <row r="4236" spans="4:10">
      <c r="D4236" s="1"/>
      <c r="F4236" s="22"/>
      <c r="G4236" s="22"/>
      <c r="H4236" s="22"/>
      <c r="I4236" s="22"/>
      <c r="J4236" s="22"/>
    </row>
    <row r="4237" spans="4:10">
      <c r="D4237" s="1"/>
      <c r="F4237" s="22"/>
      <c r="G4237" s="22"/>
      <c r="H4237" s="22"/>
      <c r="I4237" s="22"/>
      <c r="J4237" s="22"/>
    </row>
    <row r="4238" spans="4:10">
      <c r="D4238" s="1"/>
      <c r="F4238" s="22"/>
      <c r="G4238" s="22"/>
      <c r="H4238" s="22"/>
      <c r="I4238" s="22"/>
      <c r="J4238" s="22"/>
    </row>
    <row r="4239" spans="4:10">
      <c r="D4239" s="1"/>
      <c r="F4239" s="22"/>
      <c r="G4239" s="22"/>
      <c r="H4239" s="22"/>
      <c r="I4239" s="22"/>
      <c r="J4239" s="22"/>
    </row>
    <row r="4240" spans="4:10">
      <c r="D4240" s="1"/>
      <c r="F4240" s="22"/>
      <c r="G4240" s="22"/>
      <c r="H4240" s="22"/>
      <c r="I4240" s="22"/>
      <c r="J4240" s="22"/>
    </row>
    <row r="4241" spans="4:10">
      <c r="D4241" s="1"/>
      <c r="F4241" s="22"/>
      <c r="G4241" s="22"/>
      <c r="H4241" s="22"/>
      <c r="I4241" s="22"/>
      <c r="J4241" s="22"/>
    </row>
    <row r="4242" spans="4:10">
      <c r="D4242" s="1"/>
      <c r="F4242" s="22"/>
      <c r="G4242" s="22"/>
      <c r="H4242" s="22"/>
      <c r="I4242" s="22"/>
      <c r="J4242" s="22"/>
    </row>
    <row r="4243" spans="4:10">
      <c r="D4243" s="1"/>
      <c r="F4243" s="22"/>
      <c r="G4243" s="22"/>
      <c r="H4243" s="22"/>
      <c r="I4243" s="22"/>
      <c r="J4243" s="22"/>
    </row>
    <row r="4244" spans="4:10">
      <c r="D4244" s="1"/>
      <c r="F4244" s="22"/>
      <c r="G4244" s="22"/>
      <c r="H4244" s="22"/>
      <c r="I4244" s="22"/>
      <c r="J4244" s="22"/>
    </row>
    <row r="4245" spans="4:10">
      <c r="D4245" s="1"/>
      <c r="F4245" s="22"/>
      <c r="G4245" s="22"/>
      <c r="H4245" s="22"/>
      <c r="I4245" s="22"/>
      <c r="J4245" s="22"/>
    </row>
    <row r="4246" spans="4:10">
      <c r="D4246" s="1"/>
      <c r="F4246" s="22"/>
      <c r="G4246" s="22"/>
      <c r="H4246" s="22"/>
      <c r="I4246" s="22"/>
      <c r="J4246" s="22"/>
    </row>
    <row r="4247" spans="4:10">
      <c r="D4247" s="1"/>
      <c r="F4247" s="22"/>
      <c r="G4247" s="22"/>
      <c r="H4247" s="22"/>
      <c r="I4247" s="22"/>
      <c r="J4247" s="22"/>
    </row>
    <row r="4248" spans="4:10">
      <c r="D4248" s="1"/>
      <c r="F4248" s="22"/>
      <c r="G4248" s="22"/>
      <c r="H4248" s="22"/>
      <c r="I4248" s="22"/>
      <c r="J4248" s="22"/>
    </row>
    <row r="4249" spans="4:10">
      <c r="D4249" s="1"/>
      <c r="F4249" s="22"/>
      <c r="G4249" s="22"/>
      <c r="H4249" s="22"/>
      <c r="I4249" s="22"/>
      <c r="J4249" s="22"/>
    </row>
    <row r="4250" spans="4:10">
      <c r="D4250" s="1"/>
      <c r="F4250" s="22"/>
      <c r="G4250" s="22"/>
      <c r="H4250" s="22"/>
      <c r="I4250" s="22"/>
      <c r="J4250" s="22"/>
    </row>
    <row r="4251" spans="4:10">
      <c r="D4251" s="1"/>
      <c r="F4251" s="22"/>
      <c r="G4251" s="22"/>
      <c r="H4251" s="22"/>
      <c r="I4251" s="22"/>
      <c r="J4251" s="22"/>
    </row>
    <row r="4252" spans="4:10">
      <c r="D4252" s="1"/>
      <c r="F4252" s="22"/>
      <c r="G4252" s="22"/>
      <c r="H4252" s="22"/>
      <c r="I4252" s="22"/>
      <c r="J4252" s="22"/>
    </row>
    <row r="4253" spans="4:10">
      <c r="D4253" s="1"/>
      <c r="F4253" s="22"/>
      <c r="G4253" s="22"/>
      <c r="H4253" s="22"/>
      <c r="I4253" s="22"/>
      <c r="J4253" s="22"/>
    </row>
    <row r="4254" spans="4:10">
      <c r="D4254" s="1"/>
      <c r="F4254" s="22"/>
      <c r="G4254" s="22"/>
      <c r="H4254" s="22"/>
      <c r="I4254" s="22"/>
      <c r="J4254" s="22"/>
    </row>
    <row r="4255" spans="4:10">
      <c r="D4255" s="1"/>
      <c r="F4255" s="22"/>
      <c r="G4255" s="22"/>
      <c r="H4255" s="22"/>
      <c r="I4255" s="22"/>
      <c r="J4255" s="22"/>
    </row>
    <row r="4256" spans="4:10">
      <c r="D4256" s="1"/>
      <c r="F4256" s="22"/>
      <c r="G4256" s="22"/>
      <c r="H4256" s="22"/>
      <c r="I4256" s="22"/>
      <c r="J4256" s="22"/>
    </row>
    <row r="4257" spans="4:10">
      <c r="D4257" s="1"/>
      <c r="F4257" s="22"/>
      <c r="G4257" s="22"/>
      <c r="H4257" s="22"/>
      <c r="I4257" s="22"/>
      <c r="J4257" s="22"/>
    </row>
    <row r="4258" spans="4:10">
      <c r="D4258" s="1"/>
      <c r="F4258" s="22"/>
      <c r="G4258" s="22"/>
      <c r="H4258" s="22"/>
      <c r="I4258" s="22"/>
      <c r="J4258" s="22"/>
    </row>
    <row r="4259" spans="4:10">
      <c r="D4259" s="1"/>
      <c r="F4259" s="22"/>
      <c r="G4259" s="22"/>
      <c r="H4259" s="22"/>
      <c r="I4259" s="22"/>
      <c r="J4259" s="22"/>
    </row>
    <row r="4260" spans="4:10">
      <c r="D4260" s="1"/>
      <c r="F4260" s="22"/>
      <c r="G4260" s="22"/>
      <c r="H4260" s="22"/>
      <c r="I4260" s="22"/>
      <c r="J4260" s="22"/>
    </row>
    <row r="4261" spans="4:10">
      <c r="D4261" s="1"/>
      <c r="F4261" s="22"/>
      <c r="G4261" s="22"/>
      <c r="H4261" s="22"/>
      <c r="I4261" s="22"/>
      <c r="J4261" s="22"/>
    </row>
    <row r="4262" spans="4:10">
      <c r="D4262" s="1"/>
      <c r="F4262" s="22"/>
      <c r="G4262" s="22"/>
      <c r="H4262" s="22"/>
      <c r="I4262" s="22"/>
      <c r="J4262" s="22"/>
    </row>
    <row r="4263" spans="4:10">
      <c r="D4263" s="1"/>
      <c r="F4263" s="22"/>
      <c r="G4263" s="22"/>
      <c r="H4263" s="22"/>
      <c r="I4263" s="22"/>
      <c r="J4263" s="22"/>
    </row>
    <row r="4264" spans="4:10">
      <c r="D4264" s="1"/>
      <c r="F4264" s="22"/>
      <c r="G4264" s="22"/>
      <c r="H4264" s="22"/>
      <c r="I4264" s="22"/>
      <c r="J4264" s="22"/>
    </row>
    <row r="4265" spans="4:10">
      <c r="D4265" s="1"/>
      <c r="F4265" s="22"/>
      <c r="G4265" s="22"/>
      <c r="H4265" s="22"/>
      <c r="I4265" s="22"/>
      <c r="J4265" s="22"/>
    </row>
    <row r="4266" spans="4:10">
      <c r="D4266" s="1"/>
      <c r="F4266" s="22"/>
      <c r="G4266" s="22"/>
      <c r="H4266" s="22"/>
      <c r="I4266" s="22"/>
      <c r="J4266" s="22"/>
    </row>
    <row r="4267" spans="4:10">
      <c r="D4267" s="1"/>
      <c r="F4267" s="22"/>
      <c r="G4267" s="22"/>
      <c r="H4267" s="22"/>
      <c r="I4267" s="22"/>
      <c r="J4267" s="22"/>
    </row>
    <row r="4268" spans="4:10">
      <c r="D4268" s="1"/>
      <c r="F4268" s="22"/>
      <c r="G4268" s="22"/>
      <c r="H4268" s="22"/>
      <c r="I4268" s="22"/>
      <c r="J4268" s="22"/>
    </row>
    <row r="4269" spans="4:10">
      <c r="D4269" s="1"/>
      <c r="F4269" s="22"/>
      <c r="G4269" s="22"/>
      <c r="H4269" s="22"/>
      <c r="I4269" s="22"/>
      <c r="J4269" s="22"/>
    </row>
    <row r="4270" spans="4:10">
      <c r="D4270" s="1"/>
      <c r="F4270" s="22"/>
      <c r="G4270" s="22"/>
      <c r="H4270" s="22"/>
      <c r="I4270" s="22"/>
      <c r="J4270" s="22"/>
    </row>
    <row r="4271" spans="4:10">
      <c r="D4271" s="1"/>
      <c r="F4271" s="22"/>
      <c r="G4271" s="22"/>
      <c r="H4271" s="22"/>
      <c r="I4271" s="22"/>
      <c r="J4271" s="22"/>
    </row>
    <row r="4272" spans="4:10">
      <c r="D4272" s="1"/>
      <c r="F4272" s="22"/>
      <c r="G4272" s="22"/>
      <c r="H4272" s="22"/>
      <c r="I4272" s="22"/>
      <c r="J4272" s="22"/>
    </row>
    <row r="4273" spans="4:10">
      <c r="D4273" s="1"/>
      <c r="F4273" s="22"/>
      <c r="G4273" s="22"/>
      <c r="H4273" s="22"/>
      <c r="I4273" s="22"/>
      <c r="J4273" s="22"/>
    </row>
    <row r="4274" spans="4:10">
      <c r="D4274" s="1"/>
      <c r="F4274" s="22"/>
      <c r="G4274" s="22"/>
      <c r="H4274" s="22"/>
      <c r="I4274" s="22"/>
      <c r="J4274" s="22"/>
    </row>
    <row r="4275" spans="4:10">
      <c r="D4275" s="1"/>
      <c r="F4275" s="22"/>
      <c r="G4275" s="22"/>
      <c r="H4275" s="22"/>
      <c r="I4275" s="22"/>
      <c r="J4275" s="22"/>
    </row>
    <row r="4276" spans="4:10">
      <c r="D4276" s="1"/>
      <c r="F4276" s="22"/>
      <c r="G4276" s="22"/>
      <c r="H4276" s="22"/>
      <c r="I4276" s="22"/>
      <c r="J4276" s="22"/>
    </row>
    <row r="4277" spans="4:10">
      <c r="D4277" s="1"/>
      <c r="F4277" s="22"/>
      <c r="G4277" s="22"/>
      <c r="H4277" s="22"/>
      <c r="I4277" s="22"/>
      <c r="J4277" s="22"/>
    </row>
    <row r="4278" spans="4:10">
      <c r="D4278" s="1"/>
      <c r="F4278" s="22"/>
      <c r="G4278" s="22"/>
      <c r="H4278" s="22"/>
      <c r="I4278" s="22"/>
      <c r="J4278" s="22"/>
    </row>
    <row r="4279" spans="4:10">
      <c r="D4279" s="1"/>
      <c r="F4279" s="22"/>
      <c r="G4279" s="22"/>
      <c r="H4279" s="22"/>
      <c r="I4279" s="22"/>
      <c r="J4279" s="22"/>
    </row>
    <row r="4280" spans="4:10">
      <c r="D4280" s="1"/>
      <c r="F4280" s="22"/>
      <c r="G4280" s="22"/>
      <c r="H4280" s="22"/>
      <c r="I4280" s="22"/>
      <c r="J4280" s="22"/>
    </row>
    <row r="4281" spans="4:10">
      <c r="D4281" s="1"/>
      <c r="F4281" s="22"/>
      <c r="G4281" s="22"/>
      <c r="H4281" s="22"/>
      <c r="I4281" s="22"/>
      <c r="J4281" s="22"/>
    </row>
    <row r="4282" spans="4:10">
      <c r="D4282" s="1"/>
      <c r="F4282" s="22"/>
      <c r="G4282" s="22"/>
      <c r="H4282" s="22"/>
      <c r="I4282" s="22"/>
      <c r="J4282" s="22"/>
    </row>
    <row r="4283" spans="4:10">
      <c r="D4283" s="1"/>
      <c r="F4283" s="22"/>
      <c r="G4283" s="22"/>
      <c r="H4283" s="22"/>
      <c r="I4283" s="22"/>
      <c r="J4283" s="22"/>
    </row>
    <row r="4284" spans="4:10">
      <c r="D4284" s="1"/>
      <c r="F4284" s="22"/>
      <c r="G4284" s="22"/>
      <c r="H4284" s="22"/>
      <c r="I4284" s="22"/>
      <c r="J4284" s="22"/>
    </row>
    <row r="4285" spans="4:10">
      <c r="D4285" s="1"/>
      <c r="F4285" s="22"/>
      <c r="G4285" s="22"/>
      <c r="H4285" s="22"/>
      <c r="I4285" s="22"/>
      <c r="J4285" s="22"/>
    </row>
    <row r="4286" spans="4:10">
      <c r="D4286" s="1"/>
      <c r="F4286" s="22"/>
      <c r="G4286" s="22"/>
      <c r="H4286" s="22"/>
      <c r="I4286" s="22"/>
      <c r="J4286" s="22"/>
    </row>
    <row r="4287" spans="4:10">
      <c r="D4287" s="1"/>
      <c r="F4287" s="22"/>
      <c r="G4287" s="22"/>
      <c r="H4287" s="22"/>
      <c r="I4287" s="22"/>
      <c r="J4287" s="22"/>
    </row>
    <row r="4288" spans="4:10">
      <c r="D4288" s="1"/>
      <c r="F4288" s="22"/>
      <c r="G4288" s="22"/>
      <c r="H4288" s="22"/>
      <c r="I4288" s="22"/>
      <c r="J4288" s="22"/>
    </row>
    <row r="4289" spans="4:10">
      <c r="D4289" s="1"/>
      <c r="F4289" s="22"/>
      <c r="G4289" s="22"/>
      <c r="H4289" s="22"/>
      <c r="I4289" s="22"/>
      <c r="J4289" s="22"/>
    </row>
    <row r="4290" spans="4:10">
      <c r="D4290" s="1"/>
      <c r="F4290" s="22"/>
      <c r="G4290" s="22"/>
      <c r="H4290" s="22"/>
      <c r="I4290" s="22"/>
      <c r="J4290" s="22"/>
    </row>
    <row r="4291" spans="4:10">
      <c r="D4291" s="1"/>
      <c r="F4291" s="22"/>
      <c r="G4291" s="22"/>
      <c r="H4291" s="22"/>
      <c r="I4291" s="22"/>
      <c r="J4291" s="22"/>
    </row>
    <row r="4292" spans="4:10">
      <c r="D4292" s="1"/>
      <c r="F4292" s="22"/>
      <c r="G4292" s="22"/>
      <c r="H4292" s="22"/>
      <c r="I4292" s="22"/>
      <c r="J4292" s="22"/>
    </row>
    <row r="4293" spans="4:10">
      <c r="D4293" s="1"/>
      <c r="F4293" s="22"/>
      <c r="G4293" s="22"/>
      <c r="H4293" s="22"/>
      <c r="I4293" s="22"/>
      <c r="J4293" s="22"/>
    </row>
    <row r="4294" spans="4:10">
      <c r="D4294" s="1"/>
      <c r="F4294" s="22"/>
      <c r="G4294" s="22"/>
      <c r="H4294" s="22"/>
      <c r="I4294" s="22"/>
      <c r="J4294" s="22"/>
    </row>
    <row r="4295" spans="4:10">
      <c r="D4295" s="1"/>
      <c r="F4295" s="22"/>
      <c r="G4295" s="22"/>
      <c r="H4295" s="22"/>
      <c r="I4295" s="22"/>
      <c r="J4295" s="22"/>
    </row>
    <row r="4296" spans="4:10">
      <c r="D4296" s="1"/>
      <c r="F4296" s="22"/>
      <c r="G4296" s="22"/>
      <c r="H4296" s="22"/>
      <c r="I4296" s="22"/>
      <c r="J4296" s="22"/>
    </row>
    <row r="4297" spans="4:10">
      <c r="D4297" s="1"/>
      <c r="F4297" s="22"/>
      <c r="G4297" s="22"/>
      <c r="H4297" s="22"/>
      <c r="I4297" s="22"/>
      <c r="J4297" s="22"/>
    </row>
    <row r="4298" spans="4:10">
      <c r="D4298" s="1"/>
      <c r="F4298" s="22"/>
      <c r="G4298" s="22"/>
      <c r="H4298" s="22"/>
      <c r="I4298" s="22"/>
      <c r="J4298" s="22"/>
    </row>
    <row r="4299" spans="4:10">
      <c r="D4299" s="1"/>
      <c r="F4299" s="22"/>
      <c r="G4299" s="22"/>
      <c r="H4299" s="22"/>
      <c r="I4299" s="22"/>
      <c r="J4299" s="22"/>
    </row>
    <row r="4300" spans="4:10">
      <c r="D4300" s="1"/>
      <c r="F4300" s="22"/>
      <c r="G4300" s="22"/>
      <c r="H4300" s="22"/>
      <c r="I4300" s="22"/>
      <c r="J4300" s="22"/>
    </row>
    <row r="4301" spans="4:10">
      <c r="D4301" s="1"/>
      <c r="F4301" s="22"/>
      <c r="G4301" s="22"/>
      <c r="H4301" s="22"/>
      <c r="I4301" s="22"/>
      <c r="J4301" s="22"/>
    </row>
    <row r="4302" spans="4:10">
      <c r="D4302" s="1"/>
      <c r="F4302" s="22"/>
      <c r="G4302" s="22"/>
      <c r="H4302" s="22"/>
      <c r="I4302" s="22"/>
      <c r="J4302" s="22"/>
    </row>
    <row r="4303" spans="4:10">
      <c r="D4303" s="1"/>
      <c r="F4303" s="22"/>
      <c r="G4303" s="22"/>
      <c r="H4303" s="22"/>
      <c r="I4303" s="22"/>
      <c r="J4303" s="22"/>
    </row>
    <row r="4304" spans="4:10">
      <c r="D4304" s="1"/>
      <c r="F4304" s="22"/>
      <c r="G4304" s="22"/>
      <c r="H4304" s="22"/>
      <c r="I4304" s="22"/>
      <c r="J4304" s="22"/>
    </row>
    <row r="4305" spans="4:10">
      <c r="D4305" s="1"/>
      <c r="F4305" s="22"/>
      <c r="G4305" s="22"/>
      <c r="H4305" s="22"/>
      <c r="I4305" s="22"/>
      <c r="J4305" s="22"/>
    </row>
    <row r="4306" spans="4:10">
      <c r="D4306" s="1"/>
      <c r="F4306" s="22"/>
      <c r="G4306" s="22"/>
      <c r="H4306" s="22"/>
      <c r="I4306" s="22"/>
      <c r="J4306" s="22"/>
    </row>
    <row r="4307" spans="4:10">
      <c r="D4307" s="1"/>
      <c r="F4307" s="22"/>
      <c r="G4307" s="22"/>
      <c r="H4307" s="22"/>
      <c r="I4307" s="22"/>
      <c r="J4307" s="22"/>
    </row>
    <row r="4308" spans="4:10">
      <c r="D4308" s="1"/>
      <c r="F4308" s="22"/>
      <c r="G4308" s="22"/>
      <c r="H4308" s="22"/>
      <c r="I4308" s="22"/>
      <c r="J4308" s="22"/>
    </row>
    <row r="4309" spans="4:10">
      <c r="D4309" s="1"/>
      <c r="F4309" s="22"/>
      <c r="G4309" s="22"/>
      <c r="H4309" s="22"/>
      <c r="I4309" s="22"/>
      <c r="J4309" s="22"/>
    </row>
    <row r="4310" spans="4:10">
      <c r="D4310" s="1"/>
      <c r="F4310" s="22"/>
      <c r="G4310" s="22"/>
      <c r="H4310" s="22"/>
      <c r="I4310" s="22"/>
      <c r="J4310" s="22"/>
    </row>
    <row r="4311" spans="4:10">
      <c r="D4311" s="1"/>
      <c r="F4311" s="22"/>
      <c r="G4311" s="22"/>
      <c r="H4311" s="22"/>
      <c r="I4311" s="22"/>
      <c r="J4311" s="22"/>
    </row>
    <row r="4312" spans="4:10">
      <c r="D4312" s="1"/>
      <c r="F4312" s="22"/>
      <c r="G4312" s="22"/>
      <c r="H4312" s="22"/>
      <c r="I4312" s="22"/>
      <c r="J4312" s="22"/>
    </row>
    <row r="4313" spans="4:10">
      <c r="D4313" s="1"/>
      <c r="F4313" s="22"/>
      <c r="G4313" s="22"/>
      <c r="H4313" s="22"/>
      <c r="I4313" s="22"/>
      <c r="J4313" s="22"/>
    </row>
    <row r="4314" spans="4:10">
      <c r="D4314" s="1"/>
      <c r="F4314" s="22"/>
      <c r="G4314" s="22"/>
      <c r="H4314" s="22"/>
      <c r="I4314" s="22"/>
      <c r="J4314" s="22"/>
    </row>
    <row r="4315" spans="4:10">
      <c r="D4315" s="1"/>
      <c r="F4315" s="22"/>
      <c r="G4315" s="22"/>
      <c r="H4315" s="22"/>
      <c r="I4315" s="22"/>
      <c r="J4315" s="22"/>
    </row>
    <row r="4316" spans="4:10">
      <c r="D4316" s="1"/>
      <c r="F4316" s="22"/>
      <c r="G4316" s="22"/>
      <c r="H4316" s="22"/>
      <c r="I4316" s="22"/>
      <c r="J4316" s="22"/>
    </row>
    <row r="4317" spans="4:10">
      <c r="D4317" s="1"/>
      <c r="F4317" s="22"/>
      <c r="G4317" s="22"/>
      <c r="H4317" s="22"/>
      <c r="I4317" s="22"/>
      <c r="J4317" s="22"/>
    </row>
    <row r="4318" spans="4:10">
      <c r="D4318" s="1"/>
      <c r="F4318" s="22"/>
      <c r="G4318" s="22"/>
      <c r="H4318" s="22"/>
      <c r="I4318" s="22"/>
      <c r="J4318" s="22"/>
    </row>
    <row r="4319" spans="4:10">
      <c r="D4319" s="1"/>
      <c r="F4319" s="22"/>
      <c r="G4319" s="22"/>
      <c r="H4319" s="22"/>
      <c r="I4319" s="22"/>
      <c r="J4319" s="22"/>
    </row>
    <row r="4320" spans="4:10">
      <c r="D4320" s="1"/>
      <c r="F4320" s="22"/>
      <c r="G4320" s="22"/>
      <c r="H4320" s="22"/>
      <c r="I4320" s="22"/>
      <c r="J4320" s="22"/>
    </row>
    <row r="4321" spans="4:10">
      <c r="D4321" s="1"/>
      <c r="F4321" s="22"/>
      <c r="G4321" s="22"/>
      <c r="H4321" s="22"/>
      <c r="I4321" s="22"/>
      <c r="J4321" s="22"/>
    </row>
    <row r="4322" spans="4:10">
      <c r="D4322" s="1"/>
      <c r="F4322" s="22"/>
      <c r="G4322" s="22"/>
      <c r="H4322" s="22"/>
      <c r="I4322" s="22"/>
      <c r="J4322" s="22"/>
    </row>
    <row r="4323" spans="4:10">
      <c r="D4323" s="1"/>
      <c r="F4323" s="22"/>
      <c r="G4323" s="22"/>
      <c r="H4323" s="22"/>
      <c r="I4323" s="22"/>
      <c r="J4323" s="22"/>
    </row>
    <row r="4324" spans="4:10">
      <c r="D4324" s="1"/>
      <c r="F4324" s="22"/>
      <c r="G4324" s="22"/>
      <c r="H4324" s="22"/>
      <c r="I4324" s="22"/>
      <c r="J4324" s="22"/>
    </row>
    <row r="4325" spans="4:10">
      <c r="D4325" s="1"/>
      <c r="F4325" s="22"/>
      <c r="G4325" s="22"/>
      <c r="H4325" s="22"/>
      <c r="I4325" s="22"/>
      <c r="J4325" s="22"/>
    </row>
    <row r="4326" spans="4:10">
      <c r="D4326" s="1"/>
      <c r="F4326" s="22"/>
      <c r="G4326" s="22"/>
      <c r="H4326" s="22"/>
      <c r="I4326" s="22"/>
      <c r="J4326" s="22"/>
    </row>
    <row r="4327" spans="4:10">
      <c r="D4327" s="1"/>
      <c r="F4327" s="22"/>
      <c r="G4327" s="22"/>
      <c r="H4327" s="22"/>
      <c r="I4327" s="22"/>
      <c r="J4327" s="22"/>
    </row>
    <row r="4328" spans="4:10">
      <c r="D4328" s="1"/>
      <c r="F4328" s="22"/>
      <c r="G4328" s="22"/>
      <c r="H4328" s="22"/>
      <c r="I4328" s="22"/>
      <c r="J4328" s="22"/>
    </row>
    <row r="4329" spans="4:10">
      <c r="D4329" s="1"/>
      <c r="F4329" s="22"/>
      <c r="G4329" s="22"/>
      <c r="H4329" s="22"/>
      <c r="I4329" s="22"/>
      <c r="J4329" s="22"/>
    </row>
    <row r="4330" spans="4:10">
      <c r="D4330" s="1"/>
      <c r="F4330" s="22"/>
      <c r="G4330" s="22"/>
      <c r="H4330" s="22"/>
      <c r="I4330" s="22"/>
      <c r="J4330" s="22"/>
    </row>
    <row r="4331" spans="4:10">
      <c r="D4331" s="1"/>
      <c r="F4331" s="22"/>
      <c r="G4331" s="22"/>
      <c r="H4331" s="22"/>
      <c r="I4331" s="22"/>
      <c r="J4331" s="22"/>
    </row>
    <row r="4332" spans="4:10">
      <c r="D4332" s="1"/>
      <c r="F4332" s="22"/>
      <c r="G4332" s="22"/>
      <c r="H4332" s="22"/>
      <c r="I4332" s="22"/>
      <c r="J4332" s="22"/>
    </row>
    <row r="4333" spans="4:10">
      <c r="D4333" s="1"/>
      <c r="F4333" s="22"/>
      <c r="G4333" s="22"/>
      <c r="H4333" s="22"/>
      <c r="I4333" s="22"/>
      <c r="J4333" s="22"/>
    </row>
    <row r="4334" spans="4:10">
      <c r="D4334" s="1"/>
      <c r="F4334" s="22"/>
      <c r="G4334" s="22"/>
      <c r="H4334" s="22"/>
      <c r="I4334" s="22"/>
      <c r="J4334" s="22"/>
    </row>
    <row r="4335" spans="4:10">
      <c r="D4335" s="1"/>
      <c r="F4335" s="22"/>
      <c r="G4335" s="22"/>
      <c r="H4335" s="22"/>
      <c r="I4335" s="22"/>
      <c r="J4335" s="22"/>
    </row>
    <row r="4336" spans="4:10">
      <c r="D4336" s="1"/>
      <c r="F4336" s="22"/>
      <c r="G4336" s="22"/>
      <c r="H4336" s="22"/>
      <c r="I4336" s="22"/>
      <c r="J4336" s="22"/>
    </row>
    <row r="4337" spans="4:10">
      <c r="D4337" s="1"/>
      <c r="F4337" s="22"/>
      <c r="G4337" s="22"/>
      <c r="H4337" s="22"/>
      <c r="I4337" s="22"/>
      <c r="J4337" s="22"/>
    </row>
    <row r="4338" spans="4:10">
      <c r="D4338" s="1"/>
      <c r="F4338" s="22"/>
      <c r="G4338" s="22"/>
      <c r="H4338" s="22"/>
      <c r="I4338" s="22"/>
      <c r="J4338" s="22"/>
    </row>
    <row r="4339" spans="4:10">
      <c r="D4339" s="1"/>
      <c r="F4339" s="22"/>
      <c r="G4339" s="22"/>
      <c r="H4339" s="22"/>
      <c r="I4339" s="22"/>
      <c r="J4339" s="22"/>
    </row>
    <row r="4340" spans="4:10">
      <c r="D4340" s="1"/>
      <c r="F4340" s="22"/>
      <c r="G4340" s="22"/>
      <c r="H4340" s="22"/>
      <c r="I4340" s="22"/>
      <c r="J4340" s="22"/>
    </row>
    <row r="4341" spans="4:10">
      <c r="D4341" s="1"/>
      <c r="F4341" s="22"/>
      <c r="G4341" s="22"/>
      <c r="H4341" s="22"/>
      <c r="I4341" s="22"/>
      <c r="J4341" s="22"/>
    </row>
    <row r="4342" spans="4:10">
      <c r="D4342" s="1"/>
      <c r="F4342" s="22"/>
      <c r="G4342" s="22"/>
      <c r="H4342" s="22"/>
      <c r="I4342" s="22"/>
      <c r="J4342" s="22"/>
    </row>
    <row r="4343" spans="4:10">
      <c r="D4343" s="1"/>
      <c r="F4343" s="22"/>
      <c r="G4343" s="22"/>
      <c r="H4343" s="22"/>
      <c r="I4343" s="22"/>
      <c r="J4343" s="22"/>
    </row>
    <row r="4344" spans="4:10">
      <c r="D4344" s="1"/>
      <c r="F4344" s="22"/>
      <c r="G4344" s="22"/>
      <c r="H4344" s="22"/>
      <c r="I4344" s="22"/>
      <c r="J4344" s="22"/>
    </row>
    <row r="4345" spans="4:10">
      <c r="D4345" s="1"/>
      <c r="F4345" s="22"/>
      <c r="G4345" s="22"/>
      <c r="H4345" s="22"/>
      <c r="I4345" s="22"/>
      <c r="J4345" s="22"/>
    </row>
    <row r="4346" spans="4:10">
      <c r="D4346" s="1"/>
      <c r="F4346" s="22"/>
      <c r="G4346" s="22"/>
      <c r="H4346" s="22"/>
      <c r="I4346" s="22"/>
      <c r="J4346" s="22"/>
    </row>
    <row r="4347" spans="4:10">
      <c r="D4347" s="1"/>
      <c r="F4347" s="22"/>
      <c r="G4347" s="22"/>
      <c r="H4347" s="22"/>
      <c r="I4347" s="22"/>
      <c r="J4347" s="22"/>
    </row>
    <row r="4348" spans="4:10">
      <c r="D4348" s="1"/>
      <c r="F4348" s="22"/>
      <c r="G4348" s="22"/>
      <c r="H4348" s="22"/>
      <c r="I4348" s="22"/>
      <c r="J4348" s="22"/>
    </row>
    <row r="4349" spans="4:10">
      <c r="D4349" s="1"/>
      <c r="F4349" s="22"/>
      <c r="G4349" s="22"/>
      <c r="H4349" s="22"/>
      <c r="I4349" s="22"/>
      <c r="J4349" s="22"/>
    </row>
    <row r="4350" spans="4:10">
      <c r="D4350" s="1"/>
      <c r="F4350" s="22"/>
      <c r="G4350" s="22"/>
      <c r="H4350" s="22"/>
      <c r="I4350" s="22"/>
      <c r="J4350" s="22"/>
    </row>
    <row r="4351" spans="4:10">
      <c r="D4351" s="1"/>
      <c r="F4351" s="22"/>
      <c r="G4351" s="22"/>
      <c r="H4351" s="22"/>
      <c r="I4351" s="22"/>
      <c r="J4351" s="22"/>
    </row>
    <row r="4352" spans="4:10">
      <c r="D4352" s="1"/>
      <c r="F4352" s="22"/>
      <c r="G4352" s="22"/>
      <c r="H4352" s="22"/>
      <c r="I4352" s="22"/>
      <c r="J4352" s="22"/>
    </row>
    <row r="4353" spans="4:10">
      <c r="D4353" s="1"/>
      <c r="F4353" s="22"/>
      <c r="G4353" s="22"/>
      <c r="H4353" s="22"/>
      <c r="I4353" s="22"/>
      <c r="J4353" s="22"/>
    </row>
    <row r="4354" spans="4:10">
      <c r="D4354" s="1"/>
      <c r="F4354" s="22"/>
      <c r="G4354" s="22"/>
      <c r="H4354" s="22"/>
      <c r="I4354" s="22"/>
      <c r="J4354" s="22"/>
    </row>
    <row r="4355" spans="4:10">
      <c r="D4355" s="1"/>
      <c r="F4355" s="22"/>
      <c r="G4355" s="22"/>
      <c r="H4355" s="22"/>
      <c r="I4355" s="22"/>
      <c r="J4355" s="22"/>
    </row>
    <row r="4356" spans="4:10">
      <c r="D4356" s="1"/>
      <c r="F4356" s="22"/>
      <c r="G4356" s="22"/>
      <c r="H4356" s="22"/>
      <c r="I4356" s="22"/>
      <c r="J4356" s="22"/>
    </row>
    <row r="4357" spans="4:10">
      <c r="D4357" s="1"/>
      <c r="F4357" s="22"/>
      <c r="G4357" s="22"/>
      <c r="H4357" s="22"/>
      <c r="I4357" s="22"/>
      <c r="J4357" s="22"/>
    </row>
    <row r="4358" spans="4:10">
      <c r="D4358" s="1"/>
      <c r="F4358" s="22"/>
      <c r="G4358" s="22"/>
      <c r="H4358" s="22"/>
      <c r="I4358" s="22"/>
      <c r="J4358" s="22"/>
    </row>
    <row r="4359" spans="4:10">
      <c r="D4359" s="1"/>
      <c r="F4359" s="22"/>
      <c r="G4359" s="22"/>
      <c r="H4359" s="22"/>
      <c r="I4359" s="22"/>
      <c r="J4359" s="22"/>
    </row>
    <row r="4360" spans="4:10">
      <c r="D4360" s="1"/>
      <c r="F4360" s="22"/>
      <c r="G4360" s="22"/>
      <c r="H4360" s="22"/>
      <c r="I4360" s="22"/>
      <c r="J4360" s="22"/>
    </row>
    <row r="4361" spans="4:10">
      <c r="D4361" s="1"/>
      <c r="F4361" s="22"/>
      <c r="G4361" s="22"/>
      <c r="H4361" s="22"/>
      <c r="I4361" s="22"/>
      <c r="J4361" s="22"/>
    </row>
    <row r="4362" spans="4:10">
      <c r="D4362" s="1"/>
      <c r="F4362" s="22"/>
      <c r="G4362" s="22"/>
      <c r="H4362" s="22"/>
      <c r="I4362" s="22"/>
      <c r="J4362" s="22"/>
    </row>
    <row r="4363" spans="4:10">
      <c r="D4363" s="1"/>
      <c r="F4363" s="22"/>
      <c r="G4363" s="22"/>
      <c r="H4363" s="22"/>
      <c r="I4363" s="22"/>
      <c r="J4363" s="22"/>
    </row>
    <row r="4364" spans="4:10">
      <c r="D4364" s="1"/>
      <c r="F4364" s="22"/>
      <c r="G4364" s="22"/>
      <c r="H4364" s="22"/>
      <c r="I4364" s="22"/>
      <c r="J4364" s="22"/>
    </row>
    <row r="4365" spans="4:10">
      <c r="D4365" s="1"/>
      <c r="F4365" s="22"/>
      <c r="G4365" s="22"/>
      <c r="H4365" s="22"/>
      <c r="I4365" s="22"/>
      <c r="J4365" s="22"/>
    </row>
    <row r="4366" spans="4:10">
      <c r="D4366" s="1"/>
      <c r="F4366" s="22"/>
      <c r="G4366" s="22"/>
      <c r="H4366" s="22"/>
      <c r="I4366" s="22"/>
      <c r="J4366" s="22"/>
    </row>
    <row r="4367" spans="4:10">
      <c r="D4367" s="1"/>
      <c r="F4367" s="22"/>
      <c r="G4367" s="22"/>
      <c r="H4367" s="22"/>
      <c r="I4367" s="22"/>
      <c r="J4367" s="22"/>
    </row>
    <row r="4368" spans="4:10">
      <c r="D4368" s="1"/>
      <c r="F4368" s="22"/>
      <c r="G4368" s="22"/>
      <c r="H4368" s="22"/>
      <c r="I4368" s="22"/>
      <c r="J4368" s="22"/>
    </row>
    <row r="4369" spans="4:10">
      <c r="D4369" s="1"/>
      <c r="F4369" s="22"/>
      <c r="G4369" s="22"/>
      <c r="H4369" s="22"/>
      <c r="I4369" s="22"/>
      <c r="J4369" s="22"/>
    </row>
    <row r="4370" spans="4:10">
      <c r="D4370" s="1"/>
      <c r="F4370" s="22"/>
      <c r="G4370" s="22"/>
      <c r="H4370" s="22"/>
      <c r="I4370" s="22"/>
      <c r="J4370" s="22"/>
    </row>
    <row r="4371" spans="4:10">
      <c r="D4371" s="1"/>
      <c r="F4371" s="22"/>
      <c r="G4371" s="22"/>
      <c r="H4371" s="22"/>
      <c r="I4371" s="22"/>
      <c r="J4371" s="22"/>
    </row>
    <row r="4372" spans="4:10">
      <c r="D4372" s="1"/>
      <c r="F4372" s="22"/>
      <c r="G4372" s="22"/>
      <c r="H4372" s="22"/>
      <c r="I4372" s="22"/>
      <c r="J4372" s="22"/>
    </row>
    <row r="4373" spans="4:10">
      <c r="D4373" s="1"/>
      <c r="F4373" s="22"/>
      <c r="G4373" s="22"/>
      <c r="H4373" s="22"/>
      <c r="I4373" s="22"/>
      <c r="J4373" s="22"/>
    </row>
    <row r="4374" spans="4:10">
      <c r="D4374" s="1"/>
      <c r="F4374" s="22"/>
      <c r="G4374" s="22"/>
      <c r="H4374" s="22"/>
      <c r="I4374" s="22"/>
      <c r="J4374" s="22"/>
    </row>
    <row r="4375" spans="4:10">
      <c r="D4375" s="1"/>
      <c r="F4375" s="22"/>
      <c r="G4375" s="22"/>
      <c r="H4375" s="22"/>
      <c r="I4375" s="22"/>
      <c r="J4375" s="22"/>
    </row>
    <row r="4376" spans="4:10">
      <c r="D4376" s="1"/>
      <c r="F4376" s="22"/>
      <c r="G4376" s="22"/>
      <c r="H4376" s="22"/>
      <c r="I4376" s="22"/>
      <c r="J4376" s="22"/>
    </row>
    <row r="4377" spans="4:10">
      <c r="D4377" s="1"/>
      <c r="F4377" s="22"/>
      <c r="G4377" s="22"/>
      <c r="H4377" s="22"/>
      <c r="I4377" s="22"/>
      <c r="J4377" s="22"/>
    </row>
    <row r="4378" spans="4:10">
      <c r="D4378" s="1"/>
      <c r="F4378" s="22"/>
      <c r="G4378" s="22"/>
      <c r="H4378" s="22"/>
      <c r="I4378" s="22"/>
      <c r="J4378" s="22"/>
    </row>
    <row r="4379" spans="4:10">
      <c r="D4379" s="1"/>
      <c r="F4379" s="22"/>
      <c r="G4379" s="22"/>
      <c r="H4379" s="22"/>
      <c r="I4379" s="22"/>
      <c r="J4379" s="22"/>
    </row>
    <row r="4380" spans="4:10">
      <c r="D4380" s="1"/>
      <c r="F4380" s="22"/>
      <c r="G4380" s="22"/>
      <c r="H4380" s="22"/>
      <c r="I4380" s="22"/>
      <c r="J4380" s="22"/>
    </row>
    <row r="4381" spans="4:10">
      <c r="D4381" s="1"/>
      <c r="F4381" s="22"/>
      <c r="G4381" s="22"/>
      <c r="H4381" s="22"/>
      <c r="I4381" s="22"/>
      <c r="J4381" s="22"/>
    </row>
    <row r="4382" spans="4:10">
      <c r="D4382" s="1"/>
      <c r="F4382" s="22"/>
      <c r="G4382" s="22"/>
      <c r="H4382" s="22"/>
      <c r="I4382" s="22"/>
      <c r="J4382" s="22"/>
    </row>
    <row r="4383" spans="4:10">
      <c r="D4383" s="1"/>
      <c r="F4383" s="22"/>
      <c r="G4383" s="22"/>
      <c r="H4383" s="22"/>
      <c r="I4383" s="22"/>
      <c r="J4383" s="22"/>
    </row>
    <row r="4384" spans="4:10">
      <c r="D4384" s="1"/>
      <c r="F4384" s="22"/>
      <c r="G4384" s="22"/>
      <c r="H4384" s="22"/>
      <c r="I4384" s="22"/>
      <c r="J4384" s="22"/>
    </row>
    <row r="4385" spans="4:10">
      <c r="D4385" s="1"/>
      <c r="F4385" s="22"/>
      <c r="G4385" s="22"/>
      <c r="H4385" s="22"/>
      <c r="I4385" s="22"/>
      <c r="J4385" s="22"/>
    </row>
    <row r="4386" spans="4:10">
      <c r="D4386" s="1"/>
      <c r="F4386" s="22"/>
      <c r="G4386" s="22"/>
      <c r="H4386" s="22"/>
      <c r="I4386" s="22"/>
      <c r="J4386" s="22"/>
    </row>
    <row r="4387" spans="4:10">
      <c r="D4387" s="1"/>
      <c r="F4387" s="22"/>
      <c r="G4387" s="22"/>
      <c r="H4387" s="22"/>
      <c r="I4387" s="22"/>
      <c r="J4387" s="22"/>
    </row>
    <row r="4388" spans="4:10">
      <c r="D4388" s="1"/>
      <c r="F4388" s="22"/>
      <c r="G4388" s="22"/>
      <c r="H4388" s="22"/>
      <c r="I4388" s="22"/>
      <c r="J4388" s="22"/>
    </row>
    <row r="4389" spans="4:10">
      <c r="D4389" s="1"/>
      <c r="F4389" s="22"/>
      <c r="G4389" s="22"/>
      <c r="H4389" s="22"/>
      <c r="I4389" s="22"/>
      <c r="J4389" s="22"/>
    </row>
    <row r="4390" spans="4:10">
      <c r="D4390" s="1"/>
      <c r="F4390" s="22"/>
      <c r="G4390" s="22"/>
      <c r="H4390" s="22"/>
      <c r="I4390" s="22"/>
      <c r="J4390" s="22"/>
    </row>
    <row r="4391" spans="4:10">
      <c r="D4391" s="1"/>
      <c r="F4391" s="22"/>
      <c r="G4391" s="22"/>
      <c r="H4391" s="22"/>
      <c r="I4391" s="22"/>
      <c r="J4391" s="22"/>
    </row>
    <row r="4392" spans="4:10">
      <c r="D4392" s="1"/>
      <c r="F4392" s="22"/>
      <c r="G4392" s="22"/>
      <c r="H4392" s="22"/>
      <c r="I4392" s="22"/>
      <c r="J4392" s="22"/>
    </row>
    <row r="4393" spans="4:10">
      <c r="D4393" s="1"/>
      <c r="F4393" s="22"/>
      <c r="G4393" s="22"/>
      <c r="H4393" s="22"/>
      <c r="I4393" s="22"/>
      <c r="J4393" s="22"/>
    </row>
    <row r="4394" spans="4:10">
      <c r="D4394" s="1"/>
      <c r="F4394" s="22"/>
      <c r="G4394" s="22"/>
      <c r="H4394" s="22"/>
      <c r="I4394" s="22"/>
      <c r="J4394" s="22"/>
    </row>
    <row r="4395" spans="4:10">
      <c r="D4395" s="1"/>
      <c r="F4395" s="22"/>
      <c r="G4395" s="22"/>
      <c r="H4395" s="22"/>
      <c r="I4395" s="22"/>
      <c r="J4395" s="22"/>
    </row>
    <row r="4396" spans="4:10">
      <c r="D4396" s="1"/>
      <c r="F4396" s="22"/>
      <c r="G4396" s="22"/>
      <c r="H4396" s="22"/>
      <c r="I4396" s="22"/>
      <c r="J4396" s="22"/>
    </row>
    <row r="4397" spans="4:10">
      <c r="D4397" s="1"/>
      <c r="F4397" s="22"/>
      <c r="G4397" s="22"/>
      <c r="H4397" s="22"/>
      <c r="I4397" s="22"/>
      <c r="J4397" s="22"/>
    </row>
    <row r="4398" spans="4:10">
      <c r="D4398" s="1"/>
      <c r="F4398" s="22"/>
      <c r="G4398" s="22"/>
      <c r="H4398" s="22"/>
      <c r="I4398" s="22"/>
      <c r="J4398" s="22"/>
    </row>
    <row r="4399" spans="4:10">
      <c r="D4399" s="1"/>
      <c r="F4399" s="22"/>
      <c r="G4399" s="22"/>
      <c r="H4399" s="22"/>
      <c r="I4399" s="22"/>
      <c r="J4399" s="22"/>
    </row>
    <row r="4400" spans="4:10">
      <c r="D4400" s="1"/>
      <c r="F4400" s="22"/>
      <c r="G4400" s="22"/>
      <c r="H4400" s="22"/>
      <c r="I4400" s="22"/>
      <c r="J4400" s="22"/>
    </row>
    <row r="4401" spans="4:10">
      <c r="D4401" s="1"/>
      <c r="F4401" s="22"/>
      <c r="G4401" s="22"/>
      <c r="H4401" s="22"/>
      <c r="I4401" s="22"/>
      <c r="J4401" s="22"/>
    </row>
    <row r="4402" spans="4:10">
      <c r="D4402" s="1"/>
      <c r="F4402" s="22"/>
      <c r="G4402" s="22"/>
      <c r="H4402" s="22"/>
      <c r="I4402" s="22"/>
      <c r="J4402" s="22"/>
    </row>
    <row r="4403" spans="4:10">
      <c r="D4403" s="1"/>
      <c r="F4403" s="22"/>
      <c r="G4403" s="22"/>
      <c r="H4403" s="22"/>
      <c r="I4403" s="22"/>
      <c r="J4403" s="22"/>
    </row>
    <row r="4404" spans="4:10">
      <c r="D4404" s="1"/>
      <c r="F4404" s="22"/>
      <c r="G4404" s="22"/>
      <c r="H4404" s="22"/>
      <c r="I4404" s="22"/>
      <c r="J4404" s="22"/>
    </row>
    <row r="4405" spans="4:10">
      <c r="D4405" s="1"/>
      <c r="F4405" s="22"/>
      <c r="G4405" s="22"/>
      <c r="H4405" s="22"/>
      <c r="I4405" s="22"/>
      <c r="J4405" s="22"/>
    </row>
    <row r="4406" spans="4:10">
      <c r="D4406" s="1"/>
      <c r="F4406" s="22"/>
      <c r="G4406" s="22"/>
      <c r="H4406" s="22"/>
      <c r="I4406" s="22"/>
      <c r="J4406" s="22"/>
    </row>
    <row r="4407" spans="4:10">
      <c r="D4407" s="1"/>
      <c r="F4407" s="22"/>
      <c r="G4407" s="22"/>
      <c r="H4407" s="22"/>
      <c r="I4407" s="22"/>
      <c r="J4407" s="22"/>
    </row>
    <row r="4408" spans="4:10">
      <c r="D4408" s="1"/>
      <c r="F4408" s="22"/>
      <c r="G4408" s="22"/>
      <c r="H4408" s="22"/>
      <c r="I4408" s="22"/>
      <c r="J4408" s="22"/>
    </row>
    <row r="4409" spans="4:10">
      <c r="D4409" s="1"/>
      <c r="F4409" s="22"/>
      <c r="G4409" s="22"/>
      <c r="H4409" s="22"/>
      <c r="I4409" s="22"/>
      <c r="J4409" s="22"/>
    </row>
    <row r="4410" spans="4:10">
      <c r="D4410" s="1"/>
      <c r="F4410" s="22"/>
      <c r="G4410" s="22"/>
      <c r="H4410" s="22"/>
      <c r="I4410" s="22"/>
      <c r="J4410" s="22"/>
    </row>
    <row r="4411" spans="4:10">
      <c r="D4411" s="1"/>
      <c r="F4411" s="22"/>
      <c r="G4411" s="22"/>
      <c r="H4411" s="22"/>
      <c r="I4411" s="22"/>
      <c r="J4411" s="22"/>
    </row>
    <row r="4412" spans="4:10">
      <c r="D4412" s="1"/>
      <c r="F4412" s="22"/>
      <c r="G4412" s="22"/>
      <c r="H4412" s="22"/>
      <c r="I4412" s="22"/>
      <c r="J4412" s="22"/>
    </row>
    <row r="4413" spans="4:10">
      <c r="D4413" s="1"/>
      <c r="F4413" s="22"/>
      <c r="G4413" s="22"/>
      <c r="H4413" s="22"/>
      <c r="I4413" s="22"/>
      <c r="J4413" s="22"/>
    </row>
    <row r="4414" spans="4:10">
      <c r="D4414" s="1"/>
      <c r="F4414" s="22"/>
      <c r="G4414" s="22"/>
      <c r="H4414" s="22"/>
      <c r="I4414" s="22"/>
      <c r="J4414" s="22"/>
    </row>
    <row r="4415" spans="4:10">
      <c r="D4415" s="1"/>
      <c r="F4415" s="22"/>
      <c r="G4415" s="22"/>
      <c r="H4415" s="22"/>
      <c r="I4415" s="22"/>
      <c r="J4415" s="22"/>
    </row>
    <row r="4416" spans="4:10">
      <c r="D4416" s="1"/>
      <c r="F4416" s="22"/>
      <c r="G4416" s="22"/>
      <c r="H4416" s="22"/>
      <c r="I4416" s="22"/>
      <c r="J4416" s="22"/>
    </row>
    <row r="4417" spans="4:10">
      <c r="D4417" s="1"/>
      <c r="F4417" s="22"/>
      <c r="G4417" s="22"/>
      <c r="H4417" s="22"/>
      <c r="I4417" s="22"/>
      <c r="J4417" s="22"/>
    </row>
    <row r="4418" spans="4:10">
      <c r="D4418" s="1"/>
      <c r="F4418" s="22"/>
      <c r="G4418" s="22"/>
      <c r="H4418" s="22"/>
      <c r="I4418" s="22"/>
      <c r="J4418" s="22"/>
    </row>
    <row r="4419" spans="4:10">
      <c r="D4419" s="1"/>
      <c r="F4419" s="22"/>
      <c r="G4419" s="22"/>
      <c r="H4419" s="22"/>
      <c r="I4419" s="22"/>
      <c r="J4419" s="22"/>
    </row>
    <row r="4420" spans="4:10">
      <c r="D4420" s="1"/>
      <c r="F4420" s="22"/>
      <c r="G4420" s="22"/>
      <c r="H4420" s="22"/>
      <c r="I4420" s="22"/>
      <c r="J4420" s="22"/>
    </row>
    <row r="4421" spans="4:10">
      <c r="D4421" s="1"/>
      <c r="F4421" s="22"/>
      <c r="G4421" s="22"/>
      <c r="H4421" s="22"/>
      <c r="I4421" s="22"/>
      <c r="J4421" s="22"/>
    </row>
    <row r="4422" spans="4:10">
      <c r="D4422" s="1"/>
      <c r="F4422" s="22"/>
      <c r="G4422" s="22"/>
      <c r="H4422" s="22"/>
      <c r="I4422" s="22"/>
      <c r="J4422" s="22"/>
    </row>
    <row r="4423" spans="4:10">
      <c r="D4423" s="1"/>
      <c r="F4423" s="22"/>
      <c r="G4423" s="22"/>
      <c r="H4423" s="22"/>
      <c r="I4423" s="22"/>
      <c r="J4423" s="22"/>
    </row>
    <row r="4424" spans="4:10">
      <c r="D4424" s="1"/>
      <c r="F4424" s="22"/>
      <c r="G4424" s="22"/>
      <c r="H4424" s="22"/>
      <c r="I4424" s="22"/>
      <c r="J4424" s="22"/>
    </row>
    <row r="4425" spans="4:10">
      <c r="D4425" s="1"/>
      <c r="F4425" s="22"/>
      <c r="G4425" s="22"/>
      <c r="H4425" s="22"/>
      <c r="I4425" s="22"/>
      <c r="J4425" s="22"/>
    </row>
    <row r="4426" spans="4:10">
      <c r="D4426" s="1"/>
      <c r="F4426" s="22"/>
      <c r="G4426" s="22"/>
      <c r="H4426" s="22"/>
      <c r="I4426" s="22"/>
      <c r="J4426" s="22"/>
    </row>
    <row r="4427" spans="4:10">
      <c r="D4427" s="1"/>
      <c r="F4427" s="22"/>
      <c r="G4427" s="22"/>
      <c r="H4427" s="22"/>
      <c r="I4427" s="22"/>
      <c r="J4427" s="22"/>
    </row>
    <row r="4428" spans="4:10">
      <c r="D4428" s="1"/>
      <c r="F4428" s="22"/>
      <c r="G4428" s="22"/>
      <c r="H4428" s="22"/>
      <c r="I4428" s="22"/>
      <c r="J4428" s="22"/>
    </row>
    <row r="4429" spans="4:10">
      <c r="D4429" s="1"/>
      <c r="F4429" s="22"/>
      <c r="G4429" s="22"/>
      <c r="H4429" s="22"/>
      <c r="I4429" s="22"/>
      <c r="J4429" s="22"/>
    </row>
    <row r="4430" spans="4:10">
      <c r="D4430" s="1"/>
      <c r="F4430" s="22"/>
      <c r="G4430" s="22"/>
      <c r="H4430" s="22"/>
      <c r="I4430" s="22"/>
      <c r="J4430" s="22"/>
    </row>
    <row r="4431" spans="4:10">
      <c r="D4431" s="1"/>
      <c r="F4431" s="22"/>
      <c r="G4431" s="22"/>
      <c r="H4431" s="22"/>
      <c r="I4431" s="22"/>
      <c r="J4431" s="22"/>
    </row>
    <row r="4432" spans="4:10">
      <c r="D4432" s="1"/>
      <c r="F4432" s="22"/>
      <c r="G4432" s="22"/>
      <c r="H4432" s="22"/>
      <c r="I4432" s="22"/>
      <c r="J4432" s="22"/>
    </row>
    <row r="4433" spans="4:10">
      <c r="D4433" s="1"/>
      <c r="F4433" s="22"/>
      <c r="G4433" s="22"/>
      <c r="H4433" s="22"/>
      <c r="I4433" s="22"/>
      <c r="J4433" s="22"/>
    </row>
    <row r="4434" spans="4:10">
      <c r="D4434" s="1"/>
      <c r="F4434" s="22"/>
      <c r="G4434" s="22"/>
      <c r="H4434" s="22"/>
      <c r="I4434" s="22"/>
      <c r="J4434" s="22"/>
    </row>
    <row r="4435" spans="4:10">
      <c r="D4435" s="1"/>
      <c r="F4435" s="22"/>
      <c r="G4435" s="22"/>
      <c r="H4435" s="22"/>
      <c r="I4435" s="22"/>
      <c r="J4435" s="22"/>
    </row>
    <row r="4436" spans="4:10">
      <c r="D4436" s="1"/>
      <c r="F4436" s="22"/>
      <c r="G4436" s="22"/>
      <c r="H4436" s="22"/>
      <c r="I4436" s="22"/>
      <c r="J4436" s="22"/>
    </row>
    <row r="4437" spans="4:10">
      <c r="D4437" s="1"/>
      <c r="F4437" s="22"/>
      <c r="G4437" s="22"/>
      <c r="H4437" s="22"/>
      <c r="I4437" s="22"/>
      <c r="J4437" s="22"/>
    </row>
    <row r="4438" spans="4:10">
      <c r="D4438" s="1"/>
      <c r="F4438" s="22"/>
      <c r="G4438" s="22"/>
      <c r="H4438" s="22"/>
      <c r="I4438" s="22"/>
      <c r="J4438" s="22"/>
    </row>
    <row r="4439" spans="4:10">
      <c r="D4439" s="1"/>
      <c r="F4439" s="22"/>
      <c r="G4439" s="22"/>
      <c r="H4439" s="22"/>
      <c r="I4439" s="22"/>
      <c r="J4439" s="22"/>
    </row>
    <row r="4440" spans="4:10">
      <c r="D4440" s="1"/>
      <c r="F4440" s="22"/>
      <c r="G4440" s="22"/>
      <c r="H4440" s="22"/>
      <c r="I4440" s="22"/>
      <c r="J4440" s="22"/>
    </row>
    <row r="4441" spans="4:10">
      <c r="D4441" s="1"/>
      <c r="F4441" s="22"/>
      <c r="G4441" s="22"/>
      <c r="H4441" s="22"/>
      <c r="I4441" s="22"/>
      <c r="J4441" s="22"/>
    </row>
    <row r="4442" spans="4:10">
      <c r="D4442" s="1"/>
      <c r="F4442" s="22"/>
      <c r="G4442" s="22"/>
      <c r="H4442" s="22"/>
      <c r="I4442" s="22"/>
      <c r="J4442" s="22"/>
    </row>
    <row r="4443" spans="4:10">
      <c r="D4443" s="1"/>
      <c r="F4443" s="22"/>
      <c r="G4443" s="22"/>
      <c r="H4443" s="22"/>
      <c r="I4443" s="22"/>
      <c r="J4443" s="22"/>
    </row>
    <row r="4444" spans="4:10">
      <c r="D4444" s="1"/>
      <c r="F4444" s="22"/>
      <c r="G4444" s="22"/>
      <c r="H4444" s="22"/>
      <c r="I4444" s="22"/>
      <c r="J4444" s="22"/>
    </row>
    <row r="4445" spans="4:10">
      <c r="D4445" s="1"/>
      <c r="F4445" s="22"/>
      <c r="G4445" s="22"/>
      <c r="H4445" s="22"/>
      <c r="I4445" s="22"/>
      <c r="J4445" s="22"/>
    </row>
    <row r="4446" spans="4:10">
      <c r="D4446" s="1"/>
      <c r="F4446" s="22"/>
      <c r="G4446" s="22"/>
      <c r="H4446" s="22"/>
      <c r="I4446" s="22"/>
      <c r="J4446" s="22"/>
    </row>
    <row r="4447" spans="4:10">
      <c r="D4447" s="1"/>
      <c r="F4447" s="22"/>
      <c r="G4447" s="22"/>
      <c r="H4447" s="22"/>
      <c r="I4447" s="22"/>
      <c r="J4447" s="22"/>
    </row>
    <row r="4448" spans="4:10">
      <c r="D4448" s="1"/>
      <c r="F4448" s="22"/>
      <c r="G4448" s="22"/>
      <c r="H4448" s="22"/>
      <c r="I4448" s="22"/>
      <c r="J4448" s="22"/>
    </row>
    <row r="4449" spans="4:10">
      <c r="D4449" s="1"/>
      <c r="F4449" s="22"/>
      <c r="G4449" s="22"/>
      <c r="H4449" s="22"/>
      <c r="I4449" s="22"/>
      <c r="J4449" s="22"/>
    </row>
    <row r="4450" spans="4:10">
      <c r="D4450" s="1"/>
      <c r="F4450" s="22"/>
      <c r="G4450" s="22"/>
      <c r="H4450" s="22"/>
      <c r="I4450" s="22"/>
      <c r="J4450" s="22"/>
    </row>
    <row r="4451" spans="4:10">
      <c r="D4451" s="1"/>
      <c r="F4451" s="22"/>
      <c r="G4451" s="22"/>
      <c r="H4451" s="22"/>
      <c r="I4451" s="22"/>
      <c r="J4451" s="22"/>
    </row>
    <row r="4452" spans="4:10">
      <c r="D4452" s="1"/>
      <c r="F4452" s="22"/>
      <c r="G4452" s="22"/>
      <c r="H4452" s="22"/>
      <c r="I4452" s="22"/>
      <c r="J4452" s="22"/>
    </row>
    <row r="4453" spans="4:10">
      <c r="D4453" s="1"/>
      <c r="F4453" s="22"/>
      <c r="G4453" s="22"/>
      <c r="H4453" s="22"/>
      <c r="I4453" s="22"/>
      <c r="J4453" s="22"/>
    </row>
    <row r="4454" spans="4:10">
      <c r="D4454" s="1"/>
      <c r="F4454" s="22"/>
      <c r="G4454" s="22"/>
      <c r="H4454" s="22"/>
      <c r="I4454" s="22"/>
      <c r="J4454" s="22"/>
    </row>
    <row r="4455" spans="4:10">
      <c r="D4455" s="1"/>
      <c r="F4455" s="22"/>
      <c r="G4455" s="22"/>
      <c r="H4455" s="22"/>
      <c r="I4455" s="22"/>
      <c r="J4455" s="22"/>
    </row>
    <row r="4456" spans="4:10">
      <c r="D4456" s="1"/>
      <c r="F4456" s="22"/>
      <c r="G4456" s="22"/>
      <c r="H4456" s="22"/>
      <c r="I4456" s="22"/>
      <c r="J4456" s="22"/>
    </row>
    <row r="4457" spans="4:10">
      <c r="D4457" s="1"/>
      <c r="F4457" s="22"/>
      <c r="G4457" s="22"/>
      <c r="H4457" s="22"/>
      <c r="I4457" s="22"/>
      <c r="J4457" s="22"/>
    </row>
    <row r="4458" spans="4:10">
      <c r="D4458" s="1"/>
      <c r="F4458" s="22"/>
      <c r="G4458" s="22"/>
      <c r="H4458" s="22"/>
      <c r="I4458" s="22"/>
      <c r="J4458" s="22"/>
    </row>
    <row r="4459" spans="4:10">
      <c r="D4459" s="1"/>
      <c r="F4459" s="22"/>
      <c r="G4459" s="22"/>
      <c r="H4459" s="22"/>
      <c r="I4459" s="22"/>
      <c r="J4459" s="22"/>
    </row>
    <row r="4460" spans="4:10">
      <c r="D4460" s="1"/>
      <c r="F4460" s="22"/>
      <c r="G4460" s="22"/>
      <c r="H4460" s="22"/>
      <c r="I4460" s="22"/>
      <c r="J4460" s="22"/>
    </row>
    <row r="4461" spans="4:10">
      <c r="D4461" s="1"/>
      <c r="F4461" s="22"/>
      <c r="G4461" s="22"/>
      <c r="H4461" s="22"/>
      <c r="I4461" s="22"/>
      <c r="J4461" s="22"/>
    </row>
    <row r="4462" spans="4:10">
      <c r="D4462" s="1"/>
      <c r="F4462" s="22"/>
      <c r="G4462" s="22"/>
      <c r="H4462" s="22"/>
      <c r="I4462" s="22"/>
      <c r="J4462" s="22"/>
    </row>
    <row r="4463" spans="4:10">
      <c r="D4463" s="1"/>
      <c r="F4463" s="22"/>
      <c r="G4463" s="22"/>
      <c r="H4463" s="22"/>
      <c r="I4463" s="22"/>
      <c r="J4463" s="22"/>
    </row>
    <row r="4464" spans="4:10">
      <c r="D4464" s="1"/>
      <c r="F4464" s="22"/>
      <c r="G4464" s="22"/>
      <c r="H4464" s="22"/>
      <c r="I4464" s="22"/>
      <c r="J4464" s="22"/>
    </row>
    <row r="4465" spans="4:10">
      <c r="D4465" s="1"/>
      <c r="F4465" s="22"/>
      <c r="G4465" s="22"/>
      <c r="H4465" s="22"/>
      <c r="I4465" s="22"/>
      <c r="J4465" s="22"/>
    </row>
    <row r="4466" spans="4:10">
      <c r="D4466" s="1"/>
      <c r="F4466" s="22"/>
      <c r="G4466" s="22"/>
      <c r="H4466" s="22"/>
      <c r="I4466" s="22"/>
      <c r="J4466" s="22"/>
    </row>
    <row r="4467" spans="4:10">
      <c r="D4467" s="1"/>
      <c r="F4467" s="22"/>
      <c r="G4467" s="22"/>
      <c r="H4467" s="22"/>
      <c r="I4467" s="22"/>
      <c r="J4467" s="22"/>
    </row>
    <row r="4468" spans="4:10">
      <c r="D4468" s="1"/>
      <c r="F4468" s="22"/>
      <c r="G4468" s="22"/>
      <c r="H4468" s="22"/>
      <c r="I4468" s="22"/>
      <c r="J4468" s="22"/>
    </row>
    <row r="4469" spans="4:10">
      <c r="D4469" s="1"/>
      <c r="F4469" s="22"/>
      <c r="G4469" s="22"/>
      <c r="H4469" s="22"/>
      <c r="I4469" s="22"/>
      <c r="J4469" s="22"/>
    </row>
    <row r="4470" spans="4:10">
      <c r="D4470" s="1"/>
      <c r="F4470" s="22"/>
      <c r="G4470" s="22"/>
      <c r="H4470" s="22"/>
      <c r="I4470" s="22"/>
      <c r="J4470" s="22"/>
    </row>
    <row r="4471" spans="4:10">
      <c r="D4471" s="1"/>
      <c r="F4471" s="22"/>
      <c r="G4471" s="22"/>
      <c r="H4471" s="22"/>
      <c r="I4471" s="22"/>
      <c r="J4471" s="22"/>
    </row>
    <row r="4472" spans="4:10">
      <c r="D4472" s="1"/>
      <c r="F4472" s="22"/>
      <c r="G4472" s="22"/>
      <c r="H4472" s="22"/>
      <c r="I4472" s="22"/>
      <c r="J4472" s="22"/>
    </row>
    <row r="4473" spans="4:10">
      <c r="D4473" s="1"/>
      <c r="F4473" s="22"/>
      <c r="G4473" s="22"/>
      <c r="H4473" s="22"/>
      <c r="I4473" s="22"/>
      <c r="J4473" s="22"/>
    </row>
    <row r="4474" spans="4:10">
      <c r="D4474" s="1"/>
      <c r="F4474" s="22"/>
      <c r="G4474" s="22"/>
      <c r="H4474" s="22"/>
      <c r="I4474" s="22"/>
      <c r="J4474" s="22"/>
    </row>
    <row r="4475" spans="4:10">
      <c r="D4475" s="1"/>
      <c r="F4475" s="22"/>
      <c r="G4475" s="22"/>
      <c r="H4475" s="22"/>
      <c r="I4475" s="22"/>
      <c r="J4475" s="22"/>
    </row>
    <row r="4476" spans="4:10">
      <c r="D4476" s="1"/>
      <c r="F4476" s="22"/>
      <c r="G4476" s="22"/>
      <c r="H4476" s="22"/>
      <c r="I4476" s="22"/>
      <c r="J4476" s="22"/>
    </row>
    <row r="4477" spans="4:10">
      <c r="D4477" s="1"/>
      <c r="F4477" s="22"/>
      <c r="G4477" s="22"/>
      <c r="H4477" s="22"/>
      <c r="I4477" s="22"/>
      <c r="J4477" s="22"/>
    </row>
    <row r="4478" spans="4:10">
      <c r="D4478" s="1"/>
      <c r="F4478" s="22"/>
      <c r="G4478" s="22"/>
      <c r="H4478" s="22"/>
      <c r="I4478" s="22"/>
      <c r="J4478" s="22"/>
    </row>
    <row r="4479" spans="4:10">
      <c r="D4479" s="1"/>
      <c r="F4479" s="22"/>
      <c r="G4479" s="22"/>
      <c r="H4479" s="22"/>
      <c r="I4479" s="22"/>
      <c r="J4479" s="22"/>
    </row>
    <row r="4480" spans="4:10">
      <c r="D4480" s="1"/>
      <c r="F4480" s="22"/>
      <c r="G4480" s="22"/>
      <c r="H4480" s="22"/>
      <c r="I4480" s="22"/>
      <c r="J4480" s="22"/>
    </row>
    <row r="4481" spans="4:10">
      <c r="D4481" s="1"/>
      <c r="F4481" s="22"/>
      <c r="G4481" s="22"/>
      <c r="H4481" s="22"/>
      <c r="I4481" s="22"/>
      <c r="J4481" s="22"/>
    </row>
    <row r="4482" spans="4:10">
      <c r="D4482" s="1"/>
      <c r="F4482" s="22"/>
      <c r="G4482" s="22"/>
      <c r="H4482" s="22"/>
      <c r="I4482" s="22"/>
      <c r="J4482" s="22"/>
    </row>
    <row r="4483" spans="4:10">
      <c r="D4483" s="1"/>
      <c r="F4483" s="22"/>
      <c r="G4483" s="22"/>
      <c r="H4483" s="22"/>
      <c r="I4483" s="22"/>
      <c r="J4483" s="22"/>
    </row>
    <row r="4484" spans="4:10">
      <c r="D4484" s="1"/>
      <c r="F4484" s="22"/>
      <c r="G4484" s="22"/>
      <c r="H4484" s="22"/>
      <c r="I4484" s="22"/>
      <c r="J4484" s="22"/>
    </row>
    <row r="4485" spans="4:10">
      <c r="D4485" s="1"/>
      <c r="F4485" s="22"/>
      <c r="G4485" s="22"/>
      <c r="H4485" s="22"/>
      <c r="I4485" s="22"/>
      <c r="J4485" s="22"/>
    </row>
    <row r="4486" spans="4:10">
      <c r="D4486" s="1"/>
      <c r="F4486" s="22"/>
      <c r="G4486" s="22"/>
      <c r="H4486" s="22"/>
      <c r="I4486" s="22"/>
      <c r="J4486" s="22"/>
    </row>
    <row r="4487" spans="4:10">
      <c r="D4487" s="1"/>
      <c r="F4487" s="22"/>
      <c r="G4487" s="22"/>
      <c r="H4487" s="22"/>
      <c r="I4487" s="22"/>
      <c r="J4487" s="22"/>
    </row>
    <row r="4488" spans="4:10">
      <c r="D4488" s="1"/>
      <c r="F4488" s="22"/>
      <c r="G4488" s="22"/>
      <c r="H4488" s="22"/>
      <c r="I4488" s="22"/>
      <c r="J4488" s="22"/>
    </row>
    <row r="4489" spans="4:10">
      <c r="D4489" s="1"/>
      <c r="F4489" s="22"/>
      <c r="G4489" s="22"/>
      <c r="H4489" s="22"/>
      <c r="I4489" s="22"/>
      <c r="J4489" s="22"/>
    </row>
    <row r="4490" spans="4:10">
      <c r="D4490" s="1"/>
      <c r="F4490" s="22"/>
      <c r="G4490" s="22"/>
      <c r="H4490" s="22"/>
      <c r="I4490" s="22"/>
      <c r="J4490" s="22"/>
    </row>
    <row r="4491" spans="4:10">
      <c r="D4491" s="1"/>
      <c r="F4491" s="22"/>
      <c r="G4491" s="22"/>
      <c r="H4491" s="22"/>
      <c r="I4491" s="22"/>
      <c r="J4491" s="22"/>
    </row>
    <row r="4492" spans="4:10">
      <c r="D4492" s="1"/>
      <c r="F4492" s="22"/>
      <c r="G4492" s="22"/>
      <c r="H4492" s="22"/>
      <c r="I4492" s="22"/>
      <c r="J4492" s="22"/>
    </row>
    <row r="4493" spans="4:10">
      <c r="D4493" s="1"/>
      <c r="F4493" s="22"/>
      <c r="G4493" s="22"/>
      <c r="H4493" s="22"/>
      <c r="I4493" s="22"/>
      <c r="J4493" s="22"/>
    </row>
    <row r="4494" spans="4:10">
      <c r="D4494" s="1"/>
      <c r="F4494" s="22"/>
      <c r="G4494" s="22"/>
      <c r="H4494" s="22"/>
      <c r="I4494" s="22"/>
      <c r="J4494" s="22"/>
    </row>
    <row r="4495" spans="4:10">
      <c r="D4495" s="1"/>
      <c r="F4495" s="22"/>
      <c r="G4495" s="22"/>
      <c r="H4495" s="22"/>
      <c r="I4495" s="22"/>
      <c r="J4495" s="22"/>
    </row>
    <row r="4496" spans="4:10">
      <c r="D4496" s="1"/>
      <c r="F4496" s="22"/>
      <c r="G4496" s="22"/>
      <c r="H4496" s="22"/>
      <c r="I4496" s="22"/>
      <c r="J4496" s="22"/>
    </row>
    <row r="4497" spans="4:10">
      <c r="D4497" s="1"/>
      <c r="F4497" s="22"/>
      <c r="G4497" s="22"/>
      <c r="H4497" s="22"/>
      <c r="I4497" s="22"/>
      <c r="J4497" s="22"/>
    </row>
    <row r="4498" spans="4:10">
      <c r="D4498" s="1"/>
      <c r="F4498" s="22"/>
      <c r="G4498" s="22"/>
      <c r="H4498" s="22"/>
      <c r="I4498" s="22"/>
      <c r="J4498" s="22"/>
    </row>
    <row r="4499" spans="4:10">
      <c r="D4499" s="1"/>
      <c r="F4499" s="22"/>
      <c r="G4499" s="22"/>
      <c r="H4499" s="22"/>
      <c r="I4499" s="22"/>
      <c r="J4499" s="22"/>
    </row>
    <row r="4500" spans="4:10">
      <c r="D4500" s="1"/>
      <c r="F4500" s="22"/>
      <c r="G4500" s="22"/>
      <c r="H4500" s="22"/>
      <c r="I4500" s="22"/>
      <c r="J4500" s="22"/>
    </row>
    <row r="4501" spans="4:10">
      <c r="D4501" s="1"/>
      <c r="F4501" s="22"/>
      <c r="G4501" s="22"/>
      <c r="H4501" s="22"/>
      <c r="I4501" s="22"/>
      <c r="J4501" s="22"/>
    </row>
    <row r="4502" spans="4:10">
      <c r="D4502" s="1"/>
      <c r="F4502" s="22"/>
      <c r="G4502" s="22"/>
      <c r="H4502" s="22"/>
      <c r="I4502" s="22"/>
      <c r="J4502" s="22"/>
    </row>
    <row r="4503" spans="4:10">
      <c r="D4503" s="1"/>
      <c r="F4503" s="22"/>
      <c r="G4503" s="22"/>
      <c r="H4503" s="22"/>
      <c r="I4503" s="22"/>
      <c r="J4503" s="22"/>
    </row>
    <row r="4504" spans="4:10">
      <c r="D4504" s="1"/>
      <c r="F4504" s="22"/>
      <c r="G4504" s="22"/>
      <c r="H4504" s="22"/>
      <c r="I4504" s="22"/>
      <c r="J4504" s="22"/>
    </row>
    <row r="4505" spans="4:10">
      <c r="D4505" s="1"/>
      <c r="F4505" s="22"/>
      <c r="G4505" s="22"/>
      <c r="H4505" s="22"/>
      <c r="I4505" s="22"/>
      <c r="J4505" s="22"/>
    </row>
    <row r="4506" spans="4:10">
      <c r="D4506" s="1"/>
      <c r="F4506" s="22"/>
      <c r="G4506" s="22"/>
      <c r="H4506" s="22"/>
      <c r="I4506" s="22"/>
      <c r="J4506" s="22"/>
    </row>
    <row r="4507" spans="4:10">
      <c r="D4507" s="1"/>
      <c r="F4507" s="22"/>
      <c r="G4507" s="22"/>
      <c r="H4507" s="22"/>
      <c r="I4507" s="22"/>
      <c r="J4507" s="22"/>
    </row>
    <row r="4508" spans="4:10">
      <c r="D4508" s="1"/>
      <c r="F4508" s="22"/>
      <c r="G4508" s="22"/>
      <c r="H4508" s="22"/>
      <c r="I4508" s="22"/>
      <c r="J4508" s="22"/>
    </row>
    <row r="4509" spans="4:10">
      <c r="D4509" s="1"/>
      <c r="F4509" s="22"/>
      <c r="G4509" s="22"/>
      <c r="H4509" s="22"/>
      <c r="I4509" s="22"/>
      <c r="J4509" s="22"/>
    </row>
    <row r="4510" spans="4:10">
      <c r="D4510" s="1"/>
      <c r="F4510" s="22"/>
      <c r="G4510" s="22"/>
      <c r="H4510" s="22"/>
      <c r="I4510" s="22"/>
      <c r="J4510" s="22"/>
    </row>
    <row r="4511" spans="4:10">
      <c r="D4511" s="1"/>
      <c r="F4511" s="22"/>
      <c r="G4511" s="22"/>
      <c r="H4511" s="22"/>
      <c r="I4511" s="22"/>
      <c r="J4511" s="22"/>
    </row>
    <row r="4512" spans="4:10">
      <c r="D4512" s="1"/>
      <c r="F4512" s="22"/>
      <c r="G4512" s="22"/>
      <c r="H4512" s="22"/>
      <c r="I4512" s="22"/>
      <c r="J4512" s="22"/>
    </row>
    <row r="4513" spans="4:10">
      <c r="D4513" s="1"/>
      <c r="F4513" s="22"/>
      <c r="G4513" s="22"/>
      <c r="H4513" s="22"/>
      <c r="I4513" s="22"/>
      <c r="J4513" s="22"/>
    </row>
    <row r="4514" spans="4:10">
      <c r="D4514" s="1"/>
      <c r="F4514" s="22"/>
      <c r="G4514" s="22"/>
      <c r="H4514" s="22"/>
      <c r="I4514" s="22"/>
      <c r="J4514" s="22"/>
    </row>
    <row r="4515" spans="4:10">
      <c r="D4515" s="1"/>
      <c r="F4515" s="22"/>
      <c r="G4515" s="22"/>
      <c r="H4515" s="22"/>
      <c r="I4515" s="22"/>
      <c r="J4515" s="22"/>
    </row>
    <row r="4516" spans="4:10">
      <c r="D4516" s="1"/>
      <c r="F4516" s="22"/>
      <c r="G4516" s="22"/>
      <c r="H4516" s="22"/>
      <c r="I4516" s="22"/>
      <c r="J4516" s="22"/>
    </row>
    <row r="4517" spans="4:10">
      <c r="D4517" s="1"/>
      <c r="F4517" s="22"/>
      <c r="G4517" s="22"/>
      <c r="H4517" s="22"/>
      <c r="I4517" s="22"/>
      <c r="J4517" s="22"/>
    </row>
    <row r="4518" spans="4:10">
      <c r="D4518" s="1"/>
      <c r="F4518" s="22"/>
      <c r="G4518" s="22"/>
      <c r="H4518" s="22"/>
      <c r="I4518" s="22"/>
      <c r="J4518" s="22"/>
    </row>
    <row r="4519" spans="4:10">
      <c r="D4519" s="1"/>
      <c r="F4519" s="22"/>
      <c r="G4519" s="22"/>
      <c r="H4519" s="22"/>
      <c r="I4519" s="22"/>
      <c r="J4519" s="22"/>
    </row>
    <row r="4520" spans="4:10">
      <c r="D4520" s="1"/>
      <c r="F4520" s="22"/>
      <c r="G4520" s="22"/>
      <c r="H4520" s="22"/>
      <c r="I4520" s="22"/>
      <c r="J4520" s="22"/>
    </row>
    <row r="4521" spans="4:10">
      <c r="D4521" s="1"/>
      <c r="F4521" s="22"/>
      <c r="G4521" s="22"/>
      <c r="H4521" s="22"/>
      <c r="I4521" s="22"/>
      <c r="J4521" s="22"/>
    </row>
    <row r="4522" spans="4:10">
      <c r="D4522" s="1"/>
      <c r="F4522" s="22"/>
      <c r="G4522" s="22"/>
      <c r="H4522" s="22"/>
      <c r="I4522" s="22"/>
      <c r="J4522" s="22"/>
    </row>
    <row r="4523" spans="4:10">
      <c r="D4523" s="1"/>
      <c r="F4523" s="22"/>
      <c r="G4523" s="22"/>
      <c r="H4523" s="22"/>
      <c r="I4523" s="22"/>
      <c r="J4523" s="22"/>
    </row>
    <row r="4524" spans="4:10">
      <c r="D4524" s="1"/>
      <c r="F4524" s="22"/>
      <c r="G4524" s="22"/>
      <c r="H4524" s="22"/>
      <c r="I4524" s="22"/>
      <c r="J4524" s="22"/>
    </row>
    <row r="4525" spans="4:10">
      <c r="D4525" s="1"/>
      <c r="F4525" s="22"/>
      <c r="G4525" s="22"/>
      <c r="H4525" s="22"/>
      <c r="I4525" s="22"/>
      <c r="J4525" s="22"/>
    </row>
    <row r="4526" spans="4:10">
      <c r="D4526" s="1"/>
      <c r="F4526" s="22"/>
      <c r="G4526" s="22"/>
      <c r="H4526" s="22"/>
      <c r="I4526" s="22"/>
      <c r="J4526" s="22"/>
    </row>
    <row r="4527" spans="4:10">
      <c r="D4527" s="1"/>
      <c r="F4527" s="22"/>
      <c r="G4527" s="22"/>
      <c r="H4527" s="22"/>
      <c r="I4527" s="22"/>
      <c r="J4527" s="22"/>
    </row>
    <row r="4528" spans="4:10">
      <c r="D4528" s="1"/>
      <c r="F4528" s="22"/>
      <c r="G4528" s="22"/>
      <c r="H4528" s="22"/>
      <c r="I4528" s="22"/>
      <c r="J4528" s="22"/>
    </row>
    <row r="4529" spans="4:10">
      <c r="D4529" s="1"/>
      <c r="F4529" s="22"/>
      <c r="G4529" s="22"/>
      <c r="H4529" s="22"/>
      <c r="I4529" s="22"/>
      <c r="J4529" s="22"/>
    </row>
    <row r="4530" spans="4:10">
      <c r="D4530" s="1"/>
      <c r="F4530" s="22"/>
      <c r="G4530" s="22"/>
      <c r="H4530" s="22"/>
      <c r="I4530" s="22"/>
      <c r="J4530" s="22"/>
    </row>
    <row r="4531" spans="4:10">
      <c r="D4531" s="1"/>
      <c r="F4531" s="22"/>
      <c r="G4531" s="22"/>
      <c r="H4531" s="22"/>
      <c r="I4531" s="22"/>
      <c r="J4531" s="22"/>
    </row>
    <row r="4532" spans="4:10">
      <c r="D4532" s="1"/>
      <c r="F4532" s="22"/>
      <c r="G4532" s="22"/>
      <c r="H4532" s="22"/>
      <c r="I4532" s="22"/>
      <c r="J4532" s="22"/>
    </row>
    <row r="4533" spans="4:10">
      <c r="D4533" s="1"/>
      <c r="F4533" s="22"/>
      <c r="G4533" s="22"/>
      <c r="H4533" s="22"/>
      <c r="I4533" s="22"/>
      <c r="J4533" s="22"/>
    </row>
    <row r="4534" spans="4:10">
      <c r="D4534" s="1"/>
      <c r="F4534" s="22"/>
      <c r="G4534" s="22"/>
      <c r="H4534" s="22"/>
      <c r="I4534" s="22"/>
      <c r="J4534" s="22"/>
    </row>
    <row r="4535" spans="4:10">
      <c r="D4535" s="1"/>
      <c r="F4535" s="22"/>
      <c r="G4535" s="22"/>
      <c r="H4535" s="22"/>
      <c r="I4535" s="22"/>
      <c r="J4535" s="22"/>
    </row>
    <row r="4536" spans="4:10">
      <c r="D4536" s="1"/>
      <c r="F4536" s="22"/>
      <c r="G4536" s="22"/>
      <c r="H4536" s="22"/>
      <c r="I4536" s="22"/>
      <c r="J4536" s="22"/>
    </row>
    <row r="4537" spans="4:10">
      <c r="D4537" s="1"/>
      <c r="F4537" s="22"/>
      <c r="G4537" s="22"/>
      <c r="H4537" s="22"/>
      <c r="I4537" s="22"/>
      <c r="J4537" s="22"/>
    </row>
    <row r="4538" spans="4:10">
      <c r="D4538" s="1"/>
      <c r="F4538" s="22"/>
      <c r="G4538" s="22"/>
      <c r="H4538" s="22"/>
      <c r="I4538" s="22"/>
      <c r="J4538" s="22"/>
    </row>
    <row r="4539" spans="4:10">
      <c r="D4539" s="1"/>
      <c r="F4539" s="22"/>
      <c r="G4539" s="22"/>
      <c r="H4539" s="22"/>
      <c r="I4539" s="22"/>
      <c r="J4539" s="22"/>
    </row>
    <row r="4540" spans="4:10">
      <c r="D4540" s="1"/>
      <c r="F4540" s="22"/>
      <c r="G4540" s="22"/>
      <c r="H4540" s="22"/>
      <c r="I4540" s="22"/>
      <c r="J4540" s="22"/>
    </row>
    <row r="4541" spans="4:10">
      <c r="D4541" s="1"/>
      <c r="F4541" s="22"/>
      <c r="G4541" s="22"/>
      <c r="H4541" s="22"/>
      <c r="I4541" s="22"/>
      <c r="J4541" s="22"/>
    </row>
    <row r="4542" spans="4:10">
      <c r="D4542" s="1"/>
      <c r="F4542" s="22"/>
      <c r="G4542" s="22"/>
      <c r="H4542" s="22"/>
      <c r="I4542" s="22"/>
      <c r="J4542" s="22"/>
    </row>
    <row r="4543" spans="4:10">
      <c r="D4543" s="1"/>
      <c r="F4543" s="22"/>
      <c r="G4543" s="22"/>
      <c r="H4543" s="22"/>
      <c r="I4543" s="22"/>
      <c r="J4543" s="22"/>
    </row>
    <row r="4544" spans="4:10">
      <c r="D4544" s="1"/>
      <c r="F4544" s="22"/>
      <c r="G4544" s="22"/>
      <c r="H4544" s="22"/>
      <c r="I4544" s="22"/>
      <c r="J4544" s="22"/>
    </row>
    <row r="4545" spans="4:10">
      <c r="D4545" s="1"/>
      <c r="F4545" s="22"/>
      <c r="G4545" s="22"/>
      <c r="H4545" s="22"/>
      <c r="I4545" s="22"/>
      <c r="J4545" s="22"/>
    </row>
    <row r="4546" spans="4:10">
      <c r="D4546" s="1"/>
      <c r="F4546" s="22"/>
      <c r="G4546" s="22"/>
      <c r="H4546" s="22"/>
      <c r="I4546" s="22"/>
      <c r="J4546" s="22"/>
    </row>
    <row r="4547" spans="4:10">
      <c r="D4547" s="1"/>
      <c r="F4547" s="22"/>
      <c r="G4547" s="22"/>
      <c r="H4547" s="22"/>
      <c r="I4547" s="22"/>
      <c r="J4547" s="22"/>
    </row>
    <row r="4548" spans="4:10">
      <c r="D4548" s="1"/>
      <c r="F4548" s="22"/>
      <c r="G4548" s="22"/>
      <c r="H4548" s="22"/>
      <c r="I4548" s="22"/>
      <c r="J4548" s="22"/>
    </row>
    <row r="4549" spans="4:10">
      <c r="D4549" s="1"/>
      <c r="F4549" s="22"/>
      <c r="G4549" s="22"/>
      <c r="H4549" s="22"/>
      <c r="I4549" s="22"/>
      <c r="J4549" s="22"/>
    </row>
    <row r="4550" spans="4:10">
      <c r="D4550" s="1"/>
      <c r="F4550" s="22"/>
      <c r="G4550" s="22"/>
      <c r="H4550" s="22"/>
      <c r="I4550" s="22"/>
      <c r="J4550" s="22"/>
    </row>
    <row r="4551" spans="4:10">
      <c r="D4551" s="1"/>
      <c r="F4551" s="22"/>
      <c r="G4551" s="22"/>
      <c r="H4551" s="22"/>
      <c r="I4551" s="22"/>
      <c r="J4551" s="22"/>
    </row>
    <row r="4552" spans="4:10">
      <c r="D4552" s="1"/>
      <c r="F4552" s="22"/>
      <c r="G4552" s="22"/>
      <c r="H4552" s="22"/>
      <c r="I4552" s="22"/>
      <c r="J4552" s="22"/>
    </row>
    <row r="4553" spans="4:10">
      <c r="D4553" s="1"/>
      <c r="F4553" s="22"/>
      <c r="G4553" s="22"/>
      <c r="H4553" s="22"/>
      <c r="I4553" s="22"/>
      <c r="J4553" s="22"/>
    </row>
    <row r="4554" spans="4:10">
      <c r="D4554" s="1"/>
      <c r="F4554" s="22"/>
      <c r="G4554" s="22"/>
      <c r="H4554" s="22"/>
      <c r="I4554" s="22"/>
      <c r="J4554" s="22"/>
    </row>
    <row r="4555" spans="4:10">
      <c r="D4555" s="1"/>
      <c r="F4555" s="22"/>
      <c r="G4555" s="22"/>
      <c r="H4555" s="22"/>
      <c r="I4555" s="22"/>
      <c r="J4555" s="22"/>
    </row>
    <row r="4556" spans="4:10">
      <c r="D4556" s="1"/>
      <c r="F4556" s="22"/>
      <c r="G4556" s="22"/>
      <c r="H4556" s="22"/>
      <c r="I4556" s="22"/>
      <c r="J4556" s="22"/>
    </row>
    <row r="4557" spans="4:10">
      <c r="D4557" s="1"/>
      <c r="F4557" s="22"/>
      <c r="G4557" s="22"/>
      <c r="H4557" s="22"/>
      <c r="I4557" s="22"/>
      <c r="J4557" s="22"/>
    </row>
    <row r="4558" spans="4:10">
      <c r="D4558" s="1"/>
      <c r="F4558" s="22"/>
      <c r="G4558" s="22"/>
      <c r="H4558" s="22"/>
      <c r="I4558" s="22"/>
      <c r="J4558" s="22"/>
    </row>
    <row r="4559" spans="4:10">
      <c r="D4559" s="1"/>
      <c r="F4559" s="22"/>
      <c r="G4559" s="22"/>
      <c r="H4559" s="22"/>
      <c r="I4559" s="22"/>
      <c r="J4559" s="22"/>
    </row>
    <row r="4560" spans="4:10">
      <c r="D4560" s="1"/>
      <c r="F4560" s="22"/>
      <c r="G4560" s="22"/>
      <c r="H4560" s="22"/>
      <c r="I4560" s="22"/>
      <c r="J4560" s="22"/>
    </row>
    <row r="4561" spans="4:10">
      <c r="D4561" s="1"/>
      <c r="F4561" s="22"/>
      <c r="G4561" s="22"/>
      <c r="H4561" s="22"/>
      <c r="I4561" s="22"/>
      <c r="J4561" s="22"/>
    </row>
    <row r="4562" spans="4:10">
      <c r="D4562" s="1"/>
      <c r="F4562" s="22"/>
      <c r="G4562" s="22"/>
      <c r="H4562" s="22"/>
      <c r="I4562" s="22"/>
      <c r="J4562" s="22"/>
    </row>
    <row r="4563" spans="4:10">
      <c r="D4563" s="1"/>
      <c r="F4563" s="22"/>
      <c r="G4563" s="22"/>
      <c r="H4563" s="22"/>
      <c r="I4563" s="22"/>
      <c r="J4563" s="22"/>
    </row>
    <row r="4564" spans="4:10">
      <c r="D4564" s="1"/>
      <c r="F4564" s="22"/>
      <c r="G4564" s="22"/>
      <c r="H4564" s="22"/>
      <c r="I4564" s="22"/>
      <c r="J4564" s="22"/>
    </row>
    <row r="4565" spans="4:10">
      <c r="D4565" s="1"/>
      <c r="F4565" s="22"/>
      <c r="G4565" s="22"/>
      <c r="H4565" s="22"/>
      <c r="I4565" s="22"/>
      <c r="J4565" s="22"/>
    </row>
    <row r="4566" spans="4:10">
      <c r="D4566" s="1"/>
      <c r="F4566" s="22"/>
      <c r="G4566" s="22"/>
      <c r="H4566" s="22"/>
      <c r="I4566" s="22"/>
      <c r="J4566" s="22"/>
    </row>
    <row r="4567" spans="4:10">
      <c r="D4567" s="1"/>
      <c r="F4567" s="22"/>
      <c r="G4567" s="22"/>
      <c r="H4567" s="22"/>
      <c r="I4567" s="22"/>
      <c r="J4567" s="22"/>
    </row>
    <row r="4568" spans="4:10">
      <c r="D4568" s="1"/>
      <c r="F4568" s="22"/>
      <c r="G4568" s="22"/>
      <c r="H4568" s="22"/>
      <c r="I4568" s="22"/>
      <c r="J4568" s="22"/>
    </row>
    <row r="4569" spans="4:10">
      <c r="D4569" s="1"/>
      <c r="F4569" s="22"/>
      <c r="G4569" s="22"/>
      <c r="H4569" s="22"/>
      <c r="I4569" s="22"/>
      <c r="J4569" s="22"/>
    </row>
    <row r="4570" spans="4:10">
      <c r="D4570" s="1"/>
      <c r="F4570" s="22"/>
      <c r="G4570" s="22"/>
      <c r="H4570" s="22"/>
      <c r="I4570" s="22"/>
      <c r="J4570" s="22"/>
    </row>
    <row r="4571" spans="4:10">
      <c r="D4571" s="1"/>
      <c r="F4571" s="22"/>
      <c r="G4571" s="22"/>
      <c r="H4571" s="22"/>
      <c r="I4571" s="22"/>
      <c r="J4571" s="22"/>
    </row>
    <row r="4572" spans="4:10">
      <c r="D4572" s="1"/>
      <c r="F4572" s="22"/>
      <c r="G4572" s="22"/>
      <c r="H4572" s="22"/>
      <c r="I4572" s="22"/>
      <c r="J4572" s="22"/>
    </row>
    <row r="4573" spans="4:10">
      <c r="D4573" s="1"/>
      <c r="F4573" s="22"/>
      <c r="G4573" s="22"/>
      <c r="H4573" s="22"/>
      <c r="I4573" s="22"/>
      <c r="J4573" s="22"/>
    </row>
    <row r="4574" spans="4:10">
      <c r="D4574" s="1"/>
      <c r="F4574" s="22"/>
      <c r="G4574" s="22"/>
      <c r="H4574" s="22"/>
      <c r="I4574" s="22"/>
      <c r="J4574" s="22"/>
    </row>
    <row r="4575" spans="4:10">
      <c r="D4575" s="1"/>
      <c r="F4575" s="22"/>
      <c r="G4575" s="22"/>
      <c r="H4575" s="22"/>
      <c r="I4575" s="22"/>
      <c r="J4575" s="22"/>
    </row>
    <row r="4576" spans="4:10">
      <c r="D4576" s="1"/>
      <c r="F4576" s="22"/>
      <c r="G4576" s="22"/>
      <c r="H4576" s="22"/>
      <c r="I4576" s="22"/>
      <c r="J4576" s="22"/>
    </row>
    <row r="4577" spans="4:10">
      <c r="D4577" s="1"/>
      <c r="F4577" s="22"/>
      <c r="G4577" s="22"/>
      <c r="H4577" s="22"/>
      <c r="I4577" s="22"/>
      <c r="J4577" s="22"/>
    </row>
    <row r="4578" spans="4:10">
      <c r="D4578" s="1"/>
      <c r="F4578" s="22"/>
      <c r="G4578" s="22"/>
      <c r="H4578" s="22"/>
      <c r="I4578" s="22"/>
      <c r="J4578" s="22"/>
    </row>
    <row r="4579" spans="4:10">
      <c r="D4579" s="1"/>
      <c r="F4579" s="22"/>
      <c r="G4579" s="22"/>
      <c r="H4579" s="22"/>
      <c r="I4579" s="22"/>
      <c r="J4579" s="22"/>
    </row>
    <row r="4580" spans="4:10">
      <c r="D4580" s="1"/>
      <c r="F4580" s="22"/>
      <c r="G4580" s="22"/>
      <c r="H4580" s="22"/>
      <c r="I4580" s="22"/>
      <c r="J4580" s="22"/>
    </row>
    <row r="4581" spans="4:10">
      <c r="D4581" s="1"/>
      <c r="F4581" s="22"/>
      <c r="G4581" s="22"/>
      <c r="H4581" s="22"/>
      <c r="I4581" s="22"/>
      <c r="J4581" s="22"/>
    </row>
    <row r="4582" spans="4:10">
      <c r="D4582" s="1"/>
      <c r="F4582" s="22"/>
      <c r="G4582" s="22"/>
      <c r="H4582" s="22"/>
      <c r="I4582" s="22"/>
      <c r="J4582" s="22"/>
    </row>
    <row r="4583" spans="4:10">
      <c r="D4583" s="1"/>
      <c r="F4583" s="22"/>
      <c r="G4583" s="22"/>
      <c r="H4583" s="22"/>
      <c r="I4583" s="22"/>
      <c r="J4583" s="22"/>
    </row>
    <row r="4584" spans="4:10">
      <c r="D4584" s="1"/>
      <c r="F4584" s="22"/>
      <c r="G4584" s="22"/>
      <c r="H4584" s="22"/>
      <c r="I4584" s="22"/>
      <c r="J4584" s="22"/>
    </row>
    <row r="4585" spans="4:10">
      <c r="D4585" s="1"/>
      <c r="F4585" s="22"/>
      <c r="G4585" s="22"/>
      <c r="H4585" s="22"/>
      <c r="I4585" s="22"/>
      <c r="J4585" s="22"/>
    </row>
    <row r="4586" spans="4:10">
      <c r="D4586" s="1"/>
      <c r="F4586" s="22"/>
      <c r="G4586" s="22"/>
      <c r="H4586" s="22"/>
      <c r="I4586" s="22"/>
      <c r="J4586" s="22"/>
    </row>
    <row r="4587" spans="4:10">
      <c r="D4587" s="1"/>
      <c r="F4587" s="22"/>
      <c r="G4587" s="22"/>
      <c r="H4587" s="22"/>
      <c r="I4587" s="22"/>
      <c r="J4587" s="22"/>
    </row>
    <row r="4588" spans="4:10">
      <c r="D4588" s="1"/>
      <c r="F4588" s="22"/>
      <c r="G4588" s="22"/>
      <c r="H4588" s="22"/>
      <c r="I4588" s="22"/>
      <c r="J4588" s="22"/>
    </row>
    <row r="4589" spans="4:10">
      <c r="D4589" s="1"/>
      <c r="F4589" s="22"/>
      <c r="G4589" s="22"/>
      <c r="H4589" s="22"/>
      <c r="I4589" s="22"/>
      <c r="J4589" s="22"/>
    </row>
    <row r="4590" spans="4:10">
      <c r="D4590" s="1"/>
      <c r="F4590" s="22"/>
      <c r="G4590" s="22"/>
      <c r="H4590" s="22"/>
      <c r="I4590" s="22"/>
      <c r="J4590" s="22"/>
    </row>
    <row r="4591" spans="4:10">
      <c r="D4591" s="1"/>
      <c r="F4591" s="22"/>
      <c r="G4591" s="22"/>
      <c r="H4591" s="22"/>
      <c r="I4591" s="22"/>
      <c r="J4591" s="22"/>
    </row>
    <row r="4592" spans="4:10">
      <c r="D4592" s="1"/>
      <c r="F4592" s="22"/>
      <c r="G4592" s="22"/>
      <c r="H4592" s="22"/>
      <c r="I4592" s="22"/>
      <c r="J4592" s="22"/>
    </row>
    <row r="4593" spans="4:10">
      <c r="D4593" s="1"/>
      <c r="F4593" s="22"/>
      <c r="G4593" s="22"/>
      <c r="H4593" s="22"/>
      <c r="I4593" s="22"/>
      <c r="J4593" s="22"/>
    </row>
    <row r="4594" spans="4:10">
      <c r="D4594" s="1"/>
      <c r="F4594" s="22"/>
      <c r="G4594" s="22"/>
      <c r="H4594" s="22"/>
      <c r="I4594" s="22"/>
      <c r="J4594" s="22"/>
    </row>
    <row r="4595" spans="4:10">
      <c r="D4595" s="1"/>
      <c r="F4595" s="22"/>
      <c r="G4595" s="22"/>
      <c r="H4595" s="22"/>
      <c r="I4595" s="22"/>
      <c r="J4595" s="22"/>
    </row>
    <row r="4596" spans="4:10">
      <c r="D4596" s="1"/>
      <c r="F4596" s="22"/>
      <c r="G4596" s="22"/>
      <c r="H4596" s="22"/>
      <c r="I4596" s="22"/>
      <c r="J4596" s="22"/>
    </row>
    <row r="4597" spans="4:10">
      <c r="D4597" s="1"/>
      <c r="F4597" s="22"/>
      <c r="G4597" s="22"/>
      <c r="H4597" s="22"/>
      <c r="I4597" s="22"/>
      <c r="J4597" s="22"/>
    </row>
    <row r="4598" spans="4:10">
      <c r="D4598" s="1"/>
      <c r="F4598" s="22"/>
      <c r="G4598" s="22"/>
      <c r="H4598" s="22"/>
      <c r="I4598" s="22"/>
      <c r="J4598" s="22"/>
    </row>
    <row r="4599" spans="4:10">
      <c r="D4599" s="1"/>
      <c r="F4599" s="22"/>
      <c r="G4599" s="22"/>
      <c r="H4599" s="22"/>
      <c r="I4599" s="22"/>
      <c r="J4599" s="22"/>
    </row>
    <row r="4600" spans="4:10">
      <c r="D4600" s="1"/>
      <c r="F4600" s="22"/>
      <c r="G4600" s="22"/>
      <c r="H4600" s="22"/>
      <c r="I4600" s="22"/>
      <c r="J4600" s="22"/>
    </row>
    <row r="4601" spans="4:10">
      <c r="D4601" s="1"/>
      <c r="F4601" s="22"/>
      <c r="G4601" s="22"/>
      <c r="H4601" s="22"/>
      <c r="I4601" s="22"/>
      <c r="J4601" s="22"/>
    </row>
    <row r="4602" spans="4:10">
      <c r="D4602" s="1"/>
      <c r="F4602" s="22"/>
      <c r="G4602" s="22"/>
      <c r="H4602" s="22"/>
      <c r="I4602" s="22"/>
      <c r="J4602" s="22"/>
    </row>
    <row r="4603" spans="4:10">
      <c r="D4603" s="1"/>
      <c r="F4603" s="22"/>
      <c r="G4603" s="22"/>
      <c r="H4603" s="22"/>
      <c r="I4603" s="22"/>
      <c r="J4603" s="22"/>
    </row>
    <row r="4604" spans="4:10">
      <c r="D4604" s="1"/>
      <c r="F4604" s="22"/>
      <c r="G4604" s="22"/>
      <c r="H4604" s="22"/>
      <c r="I4604" s="22"/>
      <c r="J4604" s="22"/>
    </row>
    <row r="4605" spans="4:10">
      <c r="D4605" s="1"/>
      <c r="F4605" s="22"/>
      <c r="G4605" s="22"/>
      <c r="H4605" s="22"/>
      <c r="I4605" s="22"/>
      <c r="J4605" s="22"/>
    </row>
    <row r="4606" spans="4:10">
      <c r="D4606" s="1"/>
      <c r="F4606" s="22"/>
      <c r="G4606" s="22"/>
      <c r="H4606" s="22"/>
      <c r="I4606" s="22"/>
      <c r="J4606" s="22"/>
    </row>
    <row r="4607" spans="4:10">
      <c r="D4607" s="1"/>
      <c r="F4607" s="22"/>
      <c r="G4607" s="22"/>
      <c r="H4607" s="22"/>
      <c r="I4607" s="22"/>
      <c r="J4607" s="22"/>
    </row>
    <row r="4608" spans="4:10">
      <c r="D4608" s="1"/>
      <c r="F4608" s="22"/>
      <c r="G4608" s="22"/>
      <c r="H4608" s="22"/>
      <c r="I4608" s="22"/>
      <c r="J4608" s="22"/>
    </row>
    <row r="4609" spans="4:10">
      <c r="D4609" s="1"/>
      <c r="F4609" s="22"/>
      <c r="G4609" s="22"/>
      <c r="H4609" s="22"/>
      <c r="I4609" s="22"/>
      <c r="J4609" s="22"/>
    </row>
    <row r="4610" spans="4:10">
      <c r="D4610" s="1"/>
      <c r="F4610" s="22"/>
      <c r="G4610" s="22"/>
      <c r="H4610" s="22"/>
      <c r="I4610" s="22"/>
      <c r="J4610" s="22"/>
    </row>
    <row r="4611" spans="4:10">
      <c r="D4611" s="1"/>
      <c r="F4611" s="22"/>
      <c r="G4611" s="22"/>
      <c r="H4611" s="22"/>
      <c r="I4611" s="22"/>
      <c r="J4611" s="22"/>
    </row>
    <row r="4612" spans="4:10">
      <c r="D4612" s="1"/>
      <c r="F4612" s="22"/>
      <c r="G4612" s="22"/>
      <c r="H4612" s="22"/>
      <c r="I4612" s="22"/>
      <c r="J4612" s="22"/>
    </row>
    <row r="4613" spans="4:10">
      <c r="D4613" s="1"/>
      <c r="F4613" s="22"/>
      <c r="G4613" s="22"/>
      <c r="H4613" s="22"/>
      <c r="I4613" s="22"/>
      <c r="J4613" s="22"/>
    </row>
    <row r="4614" spans="4:10">
      <c r="D4614" s="1"/>
      <c r="F4614" s="22"/>
      <c r="G4614" s="22"/>
      <c r="H4614" s="22"/>
      <c r="I4614" s="22"/>
      <c r="J4614" s="22"/>
    </row>
    <row r="4615" spans="4:10">
      <c r="D4615" s="1"/>
      <c r="F4615" s="22"/>
      <c r="G4615" s="22"/>
      <c r="H4615" s="22"/>
      <c r="I4615" s="22"/>
      <c r="J4615" s="22"/>
    </row>
    <row r="4616" spans="4:10">
      <c r="D4616" s="1"/>
      <c r="F4616" s="22"/>
      <c r="G4616" s="22"/>
      <c r="H4616" s="22"/>
      <c r="I4616" s="22"/>
      <c r="J4616" s="22"/>
    </row>
    <row r="4617" spans="4:10">
      <c r="D4617" s="1"/>
      <c r="F4617" s="22"/>
      <c r="G4617" s="22"/>
      <c r="H4617" s="22"/>
      <c r="I4617" s="22"/>
      <c r="J4617" s="22"/>
    </row>
    <row r="4618" spans="4:10">
      <c r="D4618" s="1"/>
      <c r="F4618" s="22"/>
      <c r="G4618" s="22"/>
      <c r="H4618" s="22"/>
      <c r="I4618" s="22"/>
      <c r="J4618" s="22"/>
    </row>
    <row r="4619" spans="4:10">
      <c r="D4619" s="1"/>
      <c r="F4619" s="22"/>
      <c r="G4619" s="22"/>
      <c r="H4619" s="22"/>
      <c r="I4619" s="22"/>
      <c r="J4619" s="22"/>
    </row>
    <row r="4620" spans="4:10">
      <c r="D4620" s="1"/>
      <c r="F4620" s="22"/>
      <c r="G4620" s="22"/>
      <c r="H4620" s="22"/>
      <c r="I4620" s="22"/>
      <c r="J4620" s="22"/>
    </row>
    <row r="4621" spans="4:10">
      <c r="D4621" s="1"/>
      <c r="F4621" s="22"/>
      <c r="G4621" s="22"/>
      <c r="H4621" s="22"/>
      <c r="I4621" s="22"/>
      <c r="J4621" s="22"/>
    </row>
    <row r="4622" spans="4:10">
      <c r="D4622" s="1"/>
      <c r="F4622" s="22"/>
      <c r="G4622" s="22"/>
      <c r="H4622" s="22"/>
      <c r="I4622" s="22"/>
      <c r="J4622" s="22"/>
    </row>
    <row r="4623" spans="4:10">
      <c r="D4623" s="1"/>
      <c r="F4623" s="22"/>
      <c r="G4623" s="22"/>
      <c r="H4623" s="22"/>
      <c r="I4623" s="22"/>
      <c r="J4623" s="22"/>
    </row>
    <row r="4624" spans="4:10">
      <c r="D4624" s="1"/>
      <c r="F4624" s="22"/>
      <c r="G4624" s="22"/>
      <c r="H4624" s="22"/>
      <c r="I4624" s="22"/>
      <c r="J4624" s="22"/>
    </row>
    <row r="4625" spans="4:10">
      <c r="D4625" s="1"/>
      <c r="F4625" s="22"/>
      <c r="G4625" s="22"/>
      <c r="H4625" s="22"/>
      <c r="I4625" s="22"/>
      <c r="J4625" s="22"/>
    </row>
    <row r="4626" spans="4:10">
      <c r="D4626" s="1"/>
      <c r="F4626" s="22"/>
      <c r="G4626" s="22"/>
      <c r="H4626" s="22"/>
      <c r="I4626" s="22"/>
      <c r="J4626" s="22"/>
    </row>
    <row r="4627" spans="4:10">
      <c r="D4627" s="1"/>
      <c r="F4627" s="22"/>
      <c r="G4627" s="22"/>
      <c r="H4627" s="22"/>
      <c r="I4627" s="22"/>
      <c r="J4627" s="22"/>
    </row>
    <row r="4628" spans="4:10">
      <c r="D4628" s="1"/>
      <c r="F4628" s="22"/>
      <c r="G4628" s="22"/>
      <c r="H4628" s="22"/>
      <c r="I4628" s="22"/>
      <c r="J4628" s="22"/>
    </row>
    <row r="4629" spans="4:10">
      <c r="D4629" s="1"/>
      <c r="F4629" s="22"/>
      <c r="G4629" s="22"/>
      <c r="H4629" s="22"/>
      <c r="I4629" s="22"/>
      <c r="J4629" s="22"/>
    </row>
    <row r="4630" spans="4:10">
      <c r="D4630" s="1"/>
      <c r="F4630" s="22"/>
      <c r="G4630" s="22"/>
      <c r="H4630" s="22"/>
      <c r="I4630" s="22"/>
      <c r="J4630" s="22"/>
    </row>
    <row r="4631" spans="4:10">
      <c r="D4631" s="1"/>
      <c r="F4631" s="22"/>
      <c r="G4631" s="22"/>
      <c r="H4631" s="22"/>
      <c r="I4631" s="22"/>
      <c r="J4631" s="22"/>
    </row>
    <row r="4632" spans="4:10">
      <c r="D4632" s="1"/>
      <c r="F4632" s="22"/>
      <c r="G4632" s="22"/>
      <c r="H4632" s="22"/>
      <c r="I4632" s="22"/>
      <c r="J4632" s="22"/>
    </row>
    <row r="4633" spans="4:10">
      <c r="D4633" s="1"/>
      <c r="F4633" s="22"/>
      <c r="G4633" s="22"/>
      <c r="H4633" s="22"/>
      <c r="I4633" s="22"/>
      <c r="J4633" s="22"/>
    </row>
    <row r="4634" spans="4:10">
      <c r="D4634" s="1"/>
      <c r="F4634" s="22"/>
      <c r="G4634" s="22"/>
      <c r="H4634" s="22"/>
      <c r="I4634" s="22"/>
      <c r="J4634" s="22"/>
    </row>
    <row r="4635" spans="4:10">
      <c r="D4635" s="1"/>
      <c r="F4635" s="22"/>
      <c r="G4635" s="22"/>
      <c r="H4635" s="22"/>
      <c r="I4635" s="22"/>
      <c r="J4635" s="22"/>
    </row>
    <row r="4636" spans="4:10">
      <c r="D4636" s="1"/>
      <c r="F4636" s="22"/>
      <c r="G4636" s="22"/>
      <c r="H4636" s="22"/>
      <c r="I4636" s="22"/>
      <c r="J4636" s="22"/>
    </row>
    <row r="4637" spans="4:10">
      <c r="D4637" s="1"/>
      <c r="F4637" s="22"/>
      <c r="G4637" s="22"/>
      <c r="H4637" s="22"/>
      <c r="I4637" s="22"/>
      <c r="J4637" s="22"/>
    </row>
    <row r="4638" spans="4:10">
      <c r="D4638" s="1"/>
      <c r="F4638" s="22"/>
      <c r="G4638" s="22"/>
      <c r="H4638" s="22"/>
      <c r="I4638" s="22"/>
      <c r="J4638" s="22"/>
    </row>
    <row r="4639" spans="4:10">
      <c r="D4639" s="1"/>
      <c r="F4639" s="22"/>
      <c r="G4639" s="22"/>
      <c r="H4639" s="22"/>
      <c r="I4639" s="22"/>
      <c r="J4639" s="22"/>
    </row>
    <row r="4640" spans="4:10">
      <c r="D4640" s="1"/>
      <c r="F4640" s="22"/>
      <c r="G4640" s="22"/>
      <c r="H4640" s="22"/>
      <c r="I4640" s="22"/>
      <c r="J4640" s="22"/>
    </row>
    <row r="4641" spans="4:10">
      <c r="D4641" s="1"/>
      <c r="F4641" s="22"/>
      <c r="G4641" s="22"/>
      <c r="H4641" s="22"/>
      <c r="I4641" s="22"/>
      <c r="J4641" s="22"/>
    </row>
    <row r="4642" spans="4:10">
      <c r="D4642" s="1"/>
      <c r="F4642" s="22"/>
      <c r="G4642" s="22"/>
      <c r="H4642" s="22"/>
      <c r="I4642" s="22"/>
      <c r="J4642" s="22"/>
    </row>
    <row r="4643" spans="4:10">
      <c r="D4643" s="1"/>
      <c r="F4643" s="22"/>
      <c r="G4643" s="22"/>
      <c r="H4643" s="22"/>
      <c r="I4643" s="22"/>
      <c r="J4643" s="22"/>
    </row>
    <row r="4644" spans="4:10">
      <c r="D4644" s="1"/>
      <c r="F4644" s="22"/>
      <c r="G4644" s="22"/>
      <c r="H4644" s="22"/>
      <c r="I4644" s="22"/>
      <c r="J4644" s="22"/>
    </row>
    <row r="4645" spans="4:10">
      <c r="D4645" s="1"/>
      <c r="F4645" s="22"/>
      <c r="G4645" s="22"/>
      <c r="H4645" s="22"/>
      <c r="I4645" s="22"/>
      <c r="J4645" s="22"/>
    </row>
    <row r="4646" spans="4:10">
      <c r="D4646" s="1"/>
      <c r="F4646" s="22"/>
      <c r="G4646" s="22"/>
      <c r="H4646" s="22"/>
      <c r="I4646" s="22"/>
      <c r="J4646" s="22"/>
    </row>
    <row r="4647" spans="4:10">
      <c r="D4647" s="1"/>
      <c r="F4647" s="22"/>
      <c r="G4647" s="22"/>
      <c r="H4647" s="22"/>
      <c r="I4647" s="22"/>
      <c r="J4647" s="22"/>
    </row>
    <row r="4648" spans="4:10">
      <c r="D4648" s="1"/>
      <c r="F4648" s="22"/>
      <c r="G4648" s="22"/>
      <c r="H4648" s="22"/>
      <c r="I4648" s="22"/>
      <c r="J4648" s="22"/>
    </row>
    <row r="4649" spans="4:10">
      <c r="D4649" s="1"/>
      <c r="F4649" s="22"/>
      <c r="G4649" s="22"/>
      <c r="H4649" s="22"/>
      <c r="I4649" s="22"/>
      <c r="J4649" s="22"/>
    </row>
    <row r="4650" spans="4:10">
      <c r="D4650" s="1"/>
      <c r="F4650" s="22"/>
      <c r="G4650" s="22"/>
      <c r="H4650" s="22"/>
      <c r="I4650" s="22"/>
      <c r="J4650" s="22"/>
    </row>
    <row r="4651" spans="4:10">
      <c r="D4651" s="1"/>
      <c r="F4651" s="22"/>
      <c r="G4651" s="22"/>
      <c r="H4651" s="22"/>
      <c r="I4651" s="22"/>
      <c r="J4651" s="22"/>
    </row>
    <row r="4652" spans="4:10">
      <c r="D4652" s="1"/>
      <c r="F4652" s="22"/>
      <c r="G4652" s="22"/>
      <c r="H4652" s="22"/>
      <c r="I4652" s="22"/>
      <c r="J4652" s="22"/>
    </row>
    <row r="4653" spans="4:10">
      <c r="D4653" s="1"/>
      <c r="F4653" s="22"/>
      <c r="G4653" s="22"/>
      <c r="H4653" s="22"/>
      <c r="I4653" s="22"/>
      <c r="J4653" s="22"/>
    </row>
    <row r="4654" spans="4:10">
      <c r="D4654" s="1"/>
      <c r="F4654" s="22"/>
      <c r="G4654" s="22"/>
      <c r="H4654" s="22"/>
      <c r="I4654" s="22"/>
      <c r="J4654" s="22"/>
    </row>
    <row r="4655" spans="4:10">
      <c r="D4655" s="1"/>
      <c r="F4655" s="22"/>
      <c r="G4655" s="22"/>
      <c r="H4655" s="22"/>
      <c r="I4655" s="22"/>
      <c r="J4655" s="22"/>
    </row>
    <row r="4656" spans="4:10">
      <c r="D4656" s="1"/>
      <c r="F4656" s="22"/>
      <c r="G4656" s="22"/>
      <c r="H4656" s="22"/>
      <c r="I4656" s="22"/>
      <c r="J4656" s="22"/>
    </row>
    <row r="4657" spans="4:10">
      <c r="D4657" s="1"/>
      <c r="F4657" s="22"/>
      <c r="G4657" s="22"/>
      <c r="H4657" s="22"/>
      <c r="I4657" s="22"/>
      <c r="J4657" s="22"/>
    </row>
    <row r="4658" spans="4:10">
      <c r="D4658" s="1"/>
      <c r="F4658" s="22"/>
      <c r="G4658" s="22"/>
      <c r="H4658" s="22"/>
      <c r="I4658" s="22"/>
      <c r="J4658" s="22"/>
    </row>
    <row r="4659" spans="4:10">
      <c r="D4659" s="1"/>
      <c r="F4659" s="22"/>
      <c r="G4659" s="22"/>
      <c r="H4659" s="22"/>
      <c r="I4659" s="22"/>
      <c r="J4659" s="22"/>
    </row>
    <row r="4660" spans="4:10">
      <c r="D4660" s="1"/>
      <c r="F4660" s="22"/>
      <c r="G4660" s="22"/>
      <c r="H4660" s="22"/>
      <c r="I4660" s="22"/>
      <c r="J4660" s="22"/>
    </row>
    <row r="4661" spans="4:10">
      <c r="D4661" s="1"/>
      <c r="F4661" s="22"/>
      <c r="G4661" s="22"/>
      <c r="H4661" s="22"/>
      <c r="I4661" s="22"/>
      <c r="J4661" s="22"/>
    </row>
    <row r="4662" spans="4:10">
      <c r="D4662" s="1"/>
      <c r="F4662" s="22"/>
      <c r="G4662" s="22"/>
      <c r="H4662" s="22"/>
      <c r="I4662" s="22"/>
      <c r="J4662" s="22"/>
    </row>
    <row r="4663" spans="4:10">
      <c r="D4663" s="1"/>
      <c r="F4663" s="22"/>
      <c r="G4663" s="22"/>
      <c r="H4663" s="22"/>
      <c r="I4663" s="22"/>
      <c r="J4663" s="22"/>
    </row>
    <row r="4664" spans="4:10">
      <c r="D4664" s="1"/>
      <c r="F4664" s="22"/>
      <c r="G4664" s="22"/>
      <c r="H4664" s="22"/>
      <c r="I4664" s="22"/>
      <c r="J4664" s="22"/>
    </row>
    <row r="4665" spans="4:10">
      <c r="D4665" s="1"/>
      <c r="F4665" s="22"/>
      <c r="G4665" s="22"/>
      <c r="H4665" s="22"/>
      <c r="I4665" s="22"/>
      <c r="J4665" s="22"/>
    </row>
    <row r="4666" spans="4:10">
      <c r="D4666" s="1"/>
      <c r="F4666" s="22"/>
      <c r="G4666" s="22"/>
      <c r="H4666" s="22"/>
      <c r="I4666" s="22"/>
      <c r="J4666" s="22"/>
    </row>
    <row r="4667" spans="4:10">
      <c r="D4667" s="1"/>
      <c r="F4667" s="22"/>
      <c r="G4667" s="22"/>
      <c r="H4667" s="22"/>
      <c r="I4667" s="22"/>
      <c r="J4667" s="22"/>
    </row>
    <row r="4668" spans="4:10">
      <c r="D4668" s="1"/>
      <c r="F4668" s="22"/>
      <c r="G4668" s="22"/>
      <c r="H4668" s="22"/>
      <c r="I4668" s="22"/>
      <c r="J4668" s="22"/>
    </row>
    <row r="4669" spans="4:10">
      <c r="D4669" s="1"/>
      <c r="F4669" s="22"/>
      <c r="G4669" s="22"/>
      <c r="H4669" s="22"/>
      <c r="I4669" s="22"/>
      <c r="J4669" s="22"/>
    </row>
    <row r="4670" spans="4:10">
      <c r="D4670" s="1"/>
      <c r="F4670" s="22"/>
      <c r="G4670" s="22"/>
      <c r="H4670" s="22"/>
      <c r="I4670" s="22"/>
      <c r="J4670" s="22"/>
    </row>
    <row r="4671" spans="4:10">
      <c r="D4671" s="1"/>
      <c r="F4671" s="22"/>
      <c r="G4671" s="22"/>
      <c r="H4671" s="22"/>
      <c r="I4671" s="22"/>
      <c r="J4671" s="22"/>
    </row>
    <row r="4672" spans="4:10">
      <c r="D4672" s="1"/>
      <c r="F4672" s="22"/>
      <c r="G4672" s="22"/>
      <c r="H4672" s="22"/>
      <c r="I4672" s="22"/>
      <c r="J4672" s="22"/>
    </row>
    <row r="4673" spans="4:10">
      <c r="D4673" s="1"/>
      <c r="F4673" s="22"/>
      <c r="G4673" s="22"/>
      <c r="H4673" s="22"/>
      <c r="I4673" s="22"/>
      <c r="J4673" s="22"/>
    </row>
    <row r="4674" spans="4:10">
      <c r="D4674" s="1"/>
      <c r="F4674" s="22"/>
      <c r="G4674" s="22"/>
      <c r="H4674" s="22"/>
      <c r="I4674" s="22"/>
      <c r="J4674" s="22"/>
    </row>
    <row r="4675" spans="4:10">
      <c r="D4675" s="1"/>
      <c r="F4675" s="22"/>
      <c r="G4675" s="22"/>
      <c r="H4675" s="22"/>
      <c r="I4675" s="22"/>
      <c r="J4675" s="22"/>
    </row>
    <row r="4676" spans="4:10">
      <c r="D4676" s="1"/>
      <c r="F4676" s="22"/>
      <c r="G4676" s="22"/>
      <c r="H4676" s="22"/>
      <c r="I4676" s="22"/>
      <c r="J4676" s="22"/>
    </row>
    <row r="4677" spans="4:10">
      <c r="D4677" s="1"/>
      <c r="F4677" s="22"/>
      <c r="G4677" s="22"/>
      <c r="H4677" s="22"/>
      <c r="I4677" s="22"/>
      <c r="J4677" s="22"/>
    </row>
    <row r="4678" spans="4:10">
      <c r="D4678" s="1"/>
      <c r="F4678" s="22"/>
      <c r="G4678" s="22"/>
      <c r="H4678" s="22"/>
      <c r="I4678" s="22"/>
      <c r="J4678" s="22"/>
    </row>
    <row r="4679" spans="4:10">
      <c r="D4679" s="1"/>
      <c r="F4679" s="22"/>
      <c r="G4679" s="22"/>
      <c r="H4679" s="22"/>
      <c r="I4679" s="22"/>
      <c r="J4679" s="22"/>
    </row>
    <row r="4680" spans="4:10">
      <c r="D4680" s="1"/>
      <c r="F4680" s="22"/>
      <c r="G4680" s="22"/>
      <c r="H4680" s="22"/>
      <c r="I4680" s="22"/>
      <c r="J4680" s="22"/>
    </row>
    <row r="4681" spans="4:10">
      <c r="D4681" s="1"/>
      <c r="F4681" s="22"/>
      <c r="G4681" s="22"/>
      <c r="H4681" s="22"/>
      <c r="I4681" s="22"/>
      <c r="J4681" s="22"/>
    </row>
    <row r="4682" spans="4:10">
      <c r="D4682" s="1"/>
      <c r="F4682" s="22"/>
      <c r="G4682" s="22"/>
      <c r="H4682" s="22"/>
      <c r="I4682" s="22"/>
      <c r="J4682" s="22"/>
    </row>
    <row r="4683" spans="4:10">
      <c r="D4683" s="1"/>
      <c r="F4683" s="22"/>
      <c r="G4683" s="22"/>
      <c r="H4683" s="22"/>
      <c r="I4683" s="22"/>
      <c r="J4683" s="22"/>
    </row>
    <row r="4684" spans="4:10">
      <c r="D4684" s="1"/>
      <c r="F4684" s="22"/>
      <c r="G4684" s="22"/>
      <c r="H4684" s="22"/>
      <c r="I4684" s="22"/>
      <c r="J4684" s="22"/>
    </row>
    <row r="4685" spans="4:10">
      <c r="D4685" s="1"/>
      <c r="F4685" s="22"/>
      <c r="G4685" s="22"/>
      <c r="H4685" s="22"/>
      <c r="I4685" s="22"/>
      <c r="J4685" s="22"/>
    </row>
    <row r="4686" spans="4:10">
      <c r="D4686" s="1"/>
      <c r="F4686" s="22"/>
      <c r="G4686" s="22"/>
      <c r="H4686" s="22"/>
      <c r="I4686" s="22"/>
      <c r="J4686" s="22"/>
    </row>
    <row r="4687" spans="4:10">
      <c r="D4687" s="1"/>
      <c r="F4687" s="22"/>
      <c r="G4687" s="22"/>
      <c r="H4687" s="22"/>
      <c r="I4687" s="22"/>
      <c r="J4687" s="22"/>
    </row>
    <row r="4688" spans="4:10">
      <c r="D4688" s="1"/>
      <c r="F4688" s="22"/>
      <c r="G4688" s="22"/>
      <c r="H4688" s="22"/>
      <c r="I4688" s="22"/>
      <c r="J4688" s="22"/>
    </row>
    <row r="4689" spans="4:10">
      <c r="D4689" s="1"/>
      <c r="F4689" s="22"/>
      <c r="G4689" s="22"/>
      <c r="H4689" s="22"/>
      <c r="I4689" s="22"/>
      <c r="J4689" s="22"/>
    </row>
    <row r="4690" spans="4:10">
      <c r="D4690" s="1"/>
      <c r="F4690" s="22"/>
      <c r="G4690" s="22"/>
      <c r="H4690" s="22"/>
      <c r="I4690" s="22"/>
      <c r="J4690" s="22"/>
    </row>
    <row r="4691" spans="4:10">
      <c r="D4691" s="1"/>
      <c r="F4691" s="22"/>
      <c r="G4691" s="22"/>
      <c r="H4691" s="22"/>
      <c r="I4691" s="22"/>
      <c r="J4691" s="22"/>
    </row>
    <row r="4692" spans="4:10">
      <c r="D4692" s="1"/>
      <c r="F4692" s="22"/>
      <c r="G4692" s="22"/>
      <c r="H4692" s="22"/>
      <c r="I4692" s="22"/>
      <c r="J4692" s="22"/>
    </row>
    <row r="4693" spans="4:10">
      <c r="D4693" s="1"/>
      <c r="F4693" s="22"/>
      <c r="G4693" s="22"/>
      <c r="H4693" s="22"/>
      <c r="I4693" s="22"/>
      <c r="J4693" s="22"/>
    </row>
    <row r="4694" spans="4:10">
      <c r="D4694" s="1"/>
      <c r="F4694" s="22"/>
      <c r="G4694" s="22"/>
      <c r="H4694" s="22"/>
      <c r="I4694" s="22"/>
      <c r="J4694" s="22"/>
    </row>
    <row r="4695" spans="4:10">
      <c r="D4695" s="1"/>
      <c r="F4695" s="22"/>
      <c r="G4695" s="22"/>
      <c r="H4695" s="22"/>
      <c r="I4695" s="22"/>
      <c r="J4695" s="22"/>
    </row>
    <row r="4696" spans="4:10">
      <c r="D4696" s="1"/>
      <c r="F4696" s="22"/>
      <c r="G4696" s="22"/>
      <c r="H4696" s="22"/>
      <c r="I4696" s="22"/>
      <c r="J4696" s="22"/>
    </row>
    <row r="4697" spans="4:10">
      <c r="D4697" s="1"/>
      <c r="F4697" s="22"/>
      <c r="G4697" s="22"/>
      <c r="H4697" s="22"/>
      <c r="I4697" s="22"/>
      <c r="J4697" s="22"/>
    </row>
    <row r="4698" spans="4:10">
      <c r="D4698" s="1"/>
      <c r="F4698" s="22"/>
      <c r="G4698" s="22"/>
      <c r="H4698" s="22"/>
      <c r="I4698" s="22"/>
      <c r="J4698" s="22"/>
    </row>
    <row r="4699" spans="4:10">
      <c r="D4699" s="1"/>
      <c r="F4699" s="22"/>
      <c r="G4699" s="22"/>
      <c r="H4699" s="22"/>
      <c r="I4699" s="22"/>
      <c r="J4699" s="22"/>
    </row>
    <row r="4700" spans="4:10">
      <c r="D4700" s="1"/>
      <c r="F4700" s="22"/>
      <c r="G4700" s="22"/>
      <c r="H4700" s="22"/>
      <c r="I4700" s="22"/>
      <c r="J4700" s="22"/>
    </row>
    <row r="4701" spans="4:10">
      <c r="D4701" s="1"/>
      <c r="F4701" s="22"/>
      <c r="G4701" s="22"/>
      <c r="H4701" s="22"/>
      <c r="I4701" s="22"/>
      <c r="J4701" s="22"/>
    </row>
    <row r="4702" spans="4:10">
      <c r="D4702" s="1"/>
      <c r="F4702" s="22"/>
      <c r="G4702" s="22"/>
      <c r="H4702" s="22"/>
      <c r="I4702" s="22"/>
      <c r="J4702" s="22"/>
    </row>
    <row r="4703" spans="4:10">
      <c r="D4703" s="1"/>
      <c r="F4703" s="22"/>
      <c r="G4703" s="22"/>
      <c r="H4703" s="22"/>
      <c r="I4703" s="22"/>
      <c r="J4703" s="22"/>
    </row>
    <row r="4704" spans="4:10">
      <c r="D4704" s="1"/>
      <c r="F4704" s="22"/>
      <c r="G4704" s="22"/>
      <c r="H4704" s="22"/>
      <c r="I4704" s="22"/>
      <c r="J4704" s="22"/>
    </row>
    <row r="4705" spans="4:10">
      <c r="D4705" s="1"/>
      <c r="F4705" s="22"/>
      <c r="G4705" s="22"/>
      <c r="H4705" s="22"/>
      <c r="I4705" s="22"/>
      <c r="J4705" s="22"/>
    </row>
    <row r="4706" spans="4:10">
      <c r="D4706" s="1"/>
      <c r="F4706" s="22"/>
      <c r="G4706" s="22"/>
      <c r="H4706" s="22"/>
      <c r="I4706" s="22"/>
      <c r="J4706" s="22"/>
    </row>
    <row r="4707" spans="4:10">
      <c r="D4707" s="1"/>
      <c r="F4707" s="22"/>
      <c r="G4707" s="22"/>
      <c r="H4707" s="22"/>
      <c r="I4707" s="22"/>
      <c r="J4707" s="22"/>
    </row>
    <row r="4708" spans="4:10">
      <c r="D4708" s="1"/>
      <c r="F4708" s="22"/>
      <c r="G4708" s="22"/>
      <c r="H4708" s="22"/>
      <c r="I4708" s="22"/>
      <c r="J4708" s="22"/>
    </row>
    <row r="4709" spans="4:10">
      <c r="D4709" s="1"/>
      <c r="F4709" s="22"/>
      <c r="G4709" s="22"/>
      <c r="H4709" s="22"/>
      <c r="I4709" s="22"/>
      <c r="J4709" s="22"/>
    </row>
    <row r="4710" spans="4:10">
      <c r="D4710" s="1"/>
      <c r="F4710" s="22"/>
      <c r="G4710" s="22"/>
      <c r="H4710" s="22"/>
      <c r="I4710" s="22"/>
      <c r="J4710" s="22"/>
    </row>
    <row r="4711" spans="4:10">
      <c r="D4711" s="1"/>
      <c r="F4711" s="22"/>
      <c r="G4711" s="22"/>
      <c r="H4711" s="22"/>
      <c r="I4711" s="22"/>
      <c r="J4711" s="22"/>
    </row>
    <row r="4712" spans="4:10">
      <c r="D4712" s="1"/>
      <c r="F4712" s="22"/>
      <c r="G4712" s="22"/>
      <c r="H4712" s="22"/>
      <c r="I4712" s="22"/>
      <c r="J4712" s="22"/>
    </row>
    <row r="4713" spans="4:10">
      <c r="D4713" s="1"/>
      <c r="F4713" s="22"/>
      <c r="G4713" s="22"/>
      <c r="H4713" s="22"/>
      <c r="I4713" s="22"/>
      <c r="J4713" s="22"/>
    </row>
    <row r="4714" spans="4:10">
      <c r="D4714" s="1"/>
      <c r="F4714" s="22"/>
      <c r="G4714" s="22"/>
      <c r="H4714" s="22"/>
      <c r="I4714" s="22"/>
      <c r="J4714" s="22"/>
    </row>
    <row r="4715" spans="4:10">
      <c r="D4715" s="1"/>
      <c r="F4715" s="22"/>
      <c r="G4715" s="22"/>
      <c r="H4715" s="22"/>
      <c r="I4715" s="22"/>
      <c r="J4715" s="22"/>
    </row>
    <row r="4716" spans="4:10">
      <c r="D4716" s="1"/>
      <c r="F4716" s="22"/>
      <c r="G4716" s="22"/>
      <c r="H4716" s="22"/>
      <c r="I4716" s="22"/>
      <c r="J4716" s="22"/>
    </row>
    <row r="4717" spans="4:10">
      <c r="D4717" s="1"/>
      <c r="F4717" s="22"/>
      <c r="G4717" s="22"/>
      <c r="H4717" s="22"/>
      <c r="I4717" s="22"/>
      <c r="J4717" s="22"/>
    </row>
    <row r="4718" spans="4:10">
      <c r="D4718" s="1"/>
      <c r="F4718" s="22"/>
      <c r="G4718" s="22"/>
      <c r="H4718" s="22"/>
      <c r="I4718" s="22"/>
      <c r="J4718" s="22"/>
    </row>
    <row r="4719" spans="4:10">
      <c r="D4719" s="1"/>
      <c r="F4719" s="22"/>
      <c r="G4719" s="22"/>
      <c r="H4719" s="22"/>
      <c r="I4719" s="22"/>
      <c r="J4719" s="22"/>
    </row>
    <row r="4720" spans="4:10">
      <c r="D4720" s="1"/>
      <c r="F4720" s="22"/>
      <c r="G4720" s="22"/>
      <c r="H4720" s="22"/>
      <c r="I4720" s="22"/>
      <c r="J4720" s="22"/>
    </row>
    <row r="4721" spans="4:10">
      <c r="D4721" s="1"/>
      <c r="F4721" s="22"/>
      <c r="G4721" s="22"/>
      <c r="H4721" s="22"/>
      <c r="I4721" s="22"/>
      <c r="J4721" s="22"/>
    </row>
    <row r="4722" spans="4:10">
      <c r="D4722" s="1"/>
      <c r="F4722" s="22"/>
      <c r="G4722" s="22"/>
      <c r="H4722" s="22"/>
      <c r="I4722" s="22"/>
      <c r="J4722" s="22"/>
    </row>
    <row r="4723" spans="4:10">
      <c r="D4723" s="1"/>
      <c r="F4723" s="22"/>
      <c r="G4723" s="22"/>
      <c r="H4723" s="22"/>
      <c r="I4723" s="22"/>
      <c r="J4723" s="22"/>
    </row>
    <row r="4724" spans="4:10">
      <c r="D4724" s="1"/>
      <c r="F4724" s="22"/>
      <c r="G4724" s="22"/>
      <c r="H4724" s="22"/>
      <c r="I4724" s="22"/>
      <c r="J4724" s="22"/>
    </row>
    <row r="4725" spans="4:10">
      <c r="D4725" s="1"/>
      <c r="F4725" s="22"/>
      <c r="G4725" s="22"/>
      <c r="H4725" s="22"/>
      <c r="I4725" s="22"/>
      <c r="J4725" s="22"/>
    </row>
    <row r="4726" spans="4:10">
      <c r="D4726" s="1"/>
      <c r="F4726" s="22"/>
      <c r="G4726" s="22"/>
      <c r="H4726" s="22"/>
      <c r="I4726" s="22"/>
      <c r="J4726" s="22"/>
    </row>
    <row r="4727" spans="4:10">
      <c r="D4727" s="1"/>
      <c r="F4727" s="22"/>
      <c r="G4727" s="22"/>
      <c r="H4727" s="22"/>
      <c r="I4727" s="22"/>
      <c r="J4727" s="22"/>
    </row>
    <row r="4728" spans="4:10">
      <c r="D4728" s="1"/>
      <c r="F4728" s="22"/>
      <c r="G4728" s="22"/>
      <c r="H4728" s="22"/>
      <c r="I4728" s="22"/>
      <c r="J4728" s="22"/>
    </row>
    <row r="4729" spans="4:10">
      <c r="D4729" s="1"/>
      <c r="F4729" s="22"/>
      <c r="G4729" s="22"/>
      <c r="H4729" s="22"/>
      <c r="I4729" s="22"/>
      <c r="J4729" s="22"/>
    </row>
    <row r="4730" spans="4:10">
      <c r="D4730" s="1"/>
      <c r="F4730" s="22"/>
      <c r="G4730" s="22"/>
      <c r="H4730" s="22"/>
      <c r="I4730" s="22"/>
      <c r="J4730" s="22"/>
    </row>
    <row r="4731" spans="4:10">
      <c r="D4731" s="1"/>
      <c r="F4731" s="22"/>
      <c r="G4731" s="22"/>
      <c r="H4731" s="22"/>
      <c r="I4731" s="22"/>
      <c r="J4731" s="22"/>
    </row>
    <row r="4732" spans="4:10">
      <c r="D4732" s="1"/>
      <c r="F4732" s="22"/>
      <c r="G4732" s="22"/>
      <c r="H4732" s="22"/>
      <c r="I4732" s="22"/>
      <c r="J4732" s="22"/>
    </row>
    <row r="4733" spans="4:10">
      <c r="D4733" s="1"/>
      <c r="F4733" s="22"/>
      <c r="G4733" s="22"/>
      <c r="H4733" s="22"/>
      <c r="I4733" s="22"/>
      <c r="J4733" s="22"/>
    </row>
    <row r="4734" spans="4:10">
      <c r="D4734" s="1"/>
      <c r="F4734" s="22"/>
      <c r="G4734" s="22"/>
      <c r="H4734" s="22"/>
      <c r="I4734" s="22"/>
      <c r="J4734" s="22"/>
    </row>
    <row r="4735" spans="4:10">
      <c r="D4735" s="1"/>
      <c r="F4735" s="22"/>
      <c r="G4735" s="22"/>
      <c r="H4735" s="22"/>
      <c r="I4735" s="22"/>
      <c r="J4735" s="22"/>
    </row>
    <row r="4736" spans="4:10">
      <c r="D4736" s="1"/>
      <c r="F4736" s="22"/>
      <c r="G4736" s="22"/>
      <c r="H4736" s="22"/>
      <c r="I4736" s="22"/>
      <c r="J4736" s="22"/>
    </row>
    <row r="4737" spans="4:10">
      <c r="D4737" s="1"/>
      <c r="F4737" s="22"/>
      <c r="G4737" s="22"/>
      <c r="H4737" s="22"/>
      <c r="I4737" s="22"/>
      <c r="J4737" s="22"/>
    </row>
    <row r="4738" spans="4:10">
      <c r="D4738" s="1"/>
      <c r="F4738" s="22"/>
      <c r="G4738" s="22"/>
      <c r="H4738" s="22"/>
      <c r="I4738" s="22"/>
      <c r="J4738" s="22"/>
    </row>
    <row r="4739" spans="4:10">
      <c r="D4739" s="1"/>
      <c r="F4739" s="22"/>
      <c r="G4739" s="22"/>
      <c r="H4739" s="22"/>
      <c r="I4739" s="22"/>
      <c r="J4739" s="22"/>
    </row>
    <row r="4740" spans="4:10">
      <c r="D4740" s="1"/>
      <c r="F4740" s="22"/>
      <c r="G4740" s="22"/>
      <c r="H4740" s="22"/>
      <c r="I4740" s="22"/>
      <c r="J4740" s="22"/>
    </row>
    <row r="4741" spans="4:10">
      <c r="D4741" s="1"/>
      <c r="F4741" s="22"/>
      <c r="G4741" s="22"/>
      <c r="H4741" s="22"/>
      <c r="I4741" s="22"/>
      <c r="J4741" s="22"/>
    </row>
    <row r="4742" spans="4:10">
      <c r="D4742" s="1"/>
      <c r="F4742" s="22"/>
      <c r="G4742" s="22"/>
      <c r="H4742" s="22"/>
      <c r="I4742" s="22"/>
      <c r="J4742" s="22"/>
    </row>
    <row r="4743" spans="4:10">
      <c r="D4743" s="1"/>
      <c r="F4743" s="22"/>
      <c r="G4743" s="22"/>
      <c r="H4743" s="22"/>
      <c r="I4743" s="22"/>
      <c r="J4743" s="22"/>
    </row>
    <row r="4744" spans="4:10">
      <c r="D4744" s="1"/>
      <c r="F4744" s="22"/>
      <c r="G4744" s="22"/>
      <c r="H4744" s="22"/>
      <c r="I4744" s="22"/>
      <c r="J4744" s="22"/>
    </row>
    <row r="4745" spans="4:10">
      <c r="D4745" s="1"/>
      <c r="F4745" s="22"/>
      <c r="G4745" s="22"/>
      <c r="H4745" s="22"/>
      <c r="I4745" s="22"/>
      <c r="J4745" s="22"/>
    </row>
    <row r="4746" spans="4:10">
      <c r="D4746" s="1"/>
      <c r="F4746" s="22"/>
      <c r="G4746" s="22"/>
      <c r="H4746" s="22"/>
      <c r="I4746" s="22"/>
      <c r="J4746" s="22"/>
    </row>
    <row r="4747" spans="4:10">
      <c r="D4747" s="1"/>
      <c r="F4747" s="22"/>
      <c r="G4747" s="22"/>
      <c r="H4747" s="22"/>
      <c r="I4747" s="22"/>
      <c r="J4747" s="22"/>
    </row>
    <row r="4748" spans="4:10">
      <c r="D4748" s="1"/>
      <c r="F4748" s="22"/>
      <c r="G4748" s="22"/>
      <c r="H4748" s="22"/>
      <c r="I4748" s="22"/>
      <c r="J4748" s="22"/>
    </row>
    <row r="4749" spans="4:10">
      <c r="D4749" s="1"/>
      <c r="F4749" s="22"/>
      <c r="G4749" s="22"/>
      <c r="H4749" s="22"/>
      <c r="I4749" s="22"/>
      <c r="J4749" s="22"/>
    </row>
    <row r="4750" spans="4:10">
      <c r="D4750" s="1"/>
      <c r="F4750" s="22"/>
      <c r="G4750" s="22"/>
      <c r="H4750" s="22"/>
      <c r="I4750" s="22"/>
      <c r="J4750" s="22"/>
    </row>
    <row r="4751" spans="4:10">
      <c r="D4751" s="1"/>
      <c r="F4751" s="22"/>
      <c r="G4751" s="22"/>
      <c r="H4751" s="22"/>
      <c r="I4751" s="22"/>
      <c r="J4751" s="22"/>
    </row>
    <row r="4752" spans="4:10">
      <c r="D4752" s="1"/>
      <c r="F4752" s="22"/>
      <c r="G4752" s="22"/>
      <c r="H4752" s="22"/>
      <c r="I4752" s="22"/>
      <c r="J4752" s="22"/>
    </row>
    <row r="4753" spans="4:10">
      <c r="D4753" s="1"/>
      <c r="F4753" s="22"/>
      <c r="G4753" s="22"/>
      <c r="H4753" s="22"/>
      <c r="I4753" s="22"/>
      <c r="J4753" s="22"/>
    </row>
    <row r="4754" spans="4:10">
      <c r="D4754" s="1"/>
      <c r="F4754" s="22"/>
      <c r="G4754" s="22"/>
      <c r="H4754" s="22"/>
      <c r="I4754" s="22"/>
      <c r="J4754" s="22"/>
    </row>
    <row r="4755" spans="4:10">
      <c r="D4755" s="1"/>
      <c r="F4755" s="22"/>
      <c r="G4755" s="22"/>
      <c r="H4755" s="22"/>
      <c r="I4755" s="22"/>
      <c r="J4755" s="22"/>
    </row>
    <row r="4756" spans="4:10">
      <c r="D4756" s="1"/>
      <c r="F4756" s="22"/>
      <c r="G4756" s="22"/>
      <c r="H4756" s="22"/>
      <c r="I4756" s="22"/>
      <c r="J4756" s="22"/>
    </row>
    <row r="4757" spans="4:10">
      <c r="D4757" s="1"/>
      <c r="F4757" s="22"/>
      <c r="G4757" s="22"/>
      <c r="H4757" s="22"/>
      <c r="I4757" s="22"/>
      <c r="J4757" s="22"/>
    </row>
    <row r="4758" spans="4:10">
      <c r="D4758" s="1"/>
      <c r="F4758" s="22"/>
      <c r="G4758" s="22"/>
      <c r="H4758" s="22"/>
      <c r="I4758" s="22"/>
      <c r="J4758" s="22"/>
    </row>
    <row r="4759" spans="4:10">
      <c r="D4759" s="1"/>
      <c r="F4759" s="22"/>
      <c r="G4759" s="22"/>
      <c r="H4759" s="22"/>
      <c r="I4759" s="22"/>
      <c r="J4759" s="22"/>
    </row>
    <row r="4760" spans="4:10">
      <c r="D4760" s="1"/>
      <c r="F4760" s="22"/>
      <c r="G4760" s="22"/>
      <c r="H4760" s="22"/>
      <c r="I4760" s="22"/>
      <c r="J4760" s="22"/>
    </row>
    <row r="4761" spans="4:10">
      <c r="D4761" s="1"/>
      <c r="F4761" s="22"/>
      <c r="G4761" s="22"/>
      <c r="H4761" s="22"/>
      <c r="I4761" s="22"/>
      <c r="J4761" s="22"/>
    </row>
    <row r="4762" spans="4:10">
      <c r="D4762" s="1"/>
      <c r="F4762" s="22"/>
      <c r="G4762" s="22"/>
      <c r="H4762" s="22"/>
      <c r="I4762" s="22"/>
      <c r="J4762" s="22"/>
    </row>
    <row r="4763" spans="4:10">
      <c r="D4763" s="1"/>
      <c r="F4763" s="22"/>
      <c r="G4763" s="22"/>
      <c r="H4763" s="22"/>
      <c r="I4763" s="22"/>
      <c r="J4763" s="22"/>
    </row>
    <row r="4764" spans="4:10">
      <c r="D4764" s="1"/>
      <c r="F4764" s="22"/>
      <c r="G4764" s="22"/>
      <c r="H4764" s="22"/>
      <c r="I4764" s="22"/>
      <c r="J4764" s="22"/>
    </row>
    <row r="4765" spans="4:10">
      <c r="D4765" s="1"/>
      <c r="F4765" s="22"/>
      <c r="G4765" s="22"/>
      <c r="H4765" s="22"/>
      <c r="I4765" s="22"/>
      <c r="J4765" s="22"/>
    </row>
    <row r="4766" spans="4:10">
      <c r="D4766" s="1"/>
      <c r="F4766" s="22"/>
      <c r="G4766" s="22"/>
      <c r="H4766" s="22"/>
      <c r="I4766" s="22"/>
      <c r="J4766" s="22"/>
    </row>
    <row r="4767" spans="4:10">
      <c r="D4767" s="1"/>
      <c r="F4767" s="22"/>
      <c r="G4767" s="22"/>
      <c r="H4767" s="22"/>
      <c r="I4767" s="22"/>
      <c r="J4767" s="22"/>
    </row>
    <row r="4768" spans="4:10">
      <c r="D4768" s="1"/>
      <c r="F4768" s="22"/>
      <c r="G4768" s="22"/>
      <c r="H4768" s="22"/>
      <c r="I4768" s="22"/>
      <c r="J4768" s="22"/>
    </row>
    <row r="4769" spans="4:10">
      <c r="D4769" s="1"/>
      <c r="F4769" s="22"/>
      <c r="G4769" s="22"/>
      <c r="H4769" s="22"/>
      <c r="I4769" s="22"/>
      <c r="J4769" s="22"/>
    </row>
    <row r="4770" spans="4:10">
      <c r="D4770" s="1"/>
      <c r="F4770" s="22"/>
      <c r="G4770" s="22"/>
      <c r="H4770" s="22"/>
      <c r="I4770" s="22"/>
      <c r="J4770" s="22"/>
    </row>
    <row r="4771" spans="4:10">
      <c r="D4771" s="1"/>
      <c r="F4771" s="22"/>
      <c r="G4771" s="22"/>
      <c r="H4771" s="22"/>
      <c r="I4771" s="22"/>
      <c r="J4771" s="22"/>
    </row>
    <row r="4772" spans="4:10">
      <c r="D4772" s="1"/>
      <c r="F4772" s="22"/>
      <c r="G4772" s="22"/>
      <c r="H4772" s="22"/>
      <c r="I4772" s="22"/>
      <c r="J4772" s="22"/>
    </row>
    <row r="4773" spans="4:10">
      <c r="D4773" s="1"/>
      <c r="F4773" s="22"/>
      <c r="G4773" s="22"/>
      <c r="H4773" s="22"/>
      <c r="I4773" s="22"/>
      <c r="J4773" s="22"/>
    </row>
    <row r="4774" spans="4:10">
      <c r="D4774" s="1"/>
      <c r="F4774" s="22"/>
      <c r="G4774" s="22"/>
      <c r="H4774" s="22"/>
      <c r="I4774" s="22"/>
      <c r="J4774" s="22"/>
    </row>
    <row r="4775" spans="4:10">
      <c r="D4775" s="1"/>
      <c r="F4775" s="22"/>
      <c r="G4775" s="22"/>
      <c r="H4775" s="22"/>
      <c r="I4775" s="22"/>
      <c r="J4775" s="22"/>
    </row>
    <row r="4776" spans="4:10">
      <c r="D4776" s="1"/>
      <c r="F4776" s="22"/>
      <c r="G4776" s="22"/>
      <c r="H4776" s="22"/>
      <c r="I4776" s="22"/>
      <c r="J4776" s="22"/>
    </row>
    <row r="4777" spans="4:10">
      <c r="D4777" s="1"/>
      <c r="F4777" s="22"/>
      <c r="G4777" s="22"/>
      <c r="H4777" s="22"/>
      <c r="I4777" s="22"/>
      <c r="J4777" s="22"/>
    </row>
    <row r="4778" spans="4:10">
      <c r="D4778" s="1"/>
      <c r="F4778" s="22"/>
      <c r="G4778" s="22"/>
      <c r="H4778" s="22"/>
      <c r="I4778" s="22"/>
      <c r="J4778" s="22"/>
    </row>
    <row r="4779" spans="4:10">
      <c r="D4779" s="1"/>
      <c r="F4779" s="22"/>
      <c r="G4779" s="22"/>
      <c r="H4779" s="22"/>
      <c r="I4779" s="22"/>
      <c r="J4779" s="22"/>
    </row>
    <row r="4780" spans="4:10">
      <c r="D4780" s="1"/>
      <c r="F4780" s="22"/>
      <c r="G4780" s="22"/>
      <c r="H4780" s="22"/>
      <c r="I4780" s="22"/>
      <c r="J4780" s="22"/>
    </row>
    <row r="4781" spans="4:10">
      <c r="D4781" s="1"/>
      <c r="F4781" s="22"/>
      <c r="G4781" s="22"/>
      <c r="H4781" s="22"/>
      <c r="I4781" s="22"/>
      <c r="J4781" s="22"/>
    </row>
    <row r="4782" spans="4:10">
      <c r="D4782" s="1"/>
      <c r="F4782" s="22"/>
      <c r="G4782" s="22"/>
      <c r="H4782" s="22"/>
      <c r="I4782" s="22"/>
      <c r="J4782" s="22"/>
    </row>
    <row r="4783" spans="4:10">
      <c r="D4783" s="1"/>
      <c r="F4783" s="22"/>
      <c r="G4783" s="22"/>
      <c r="H4783" s="22"/>
      <c r="I4783" s="22"/>
      <c r="J4783" s="22"/>
    </row>
    <row r="4784" spans="4:10">
      <c r="D4784" s="1"/>
      <c r="F4784" s="22"/>
      <c r="G4784" s="22"/>
      <c r="H4784" s="22"/>
      <c r="I4784" s="22"/>
      <c r="J4784" s="22"/>
    </row>
    <row r="4785" spans="4:10">
      <c r="D4785" s="1"/>
      <c r="F4785" s="22"/>
      <c r="G4785" s="22"/>
      <c r="H4785" s="22"/>
      <c r="I4785" s="22"/>
      <c r="J4785" s="22"/>
    </row>
    <row r="4786" spans="4:10">
      <c r="D4786" s="1"/>
      <c r="F4786" s="22"/>
      <c r="G4786" s="22"/>
      <c r="H4786" s="22"/>
      <c r="I4786" s="22"/>
      <c r="J4786" s="22"/>
    </row>
    <row r="4787" spans="4:10">
      <c r="D4787" s="1"/>
      <c r="F4787" s="22"/>
      <c r="G4787" s="22"/>
      <c r="H4787" s="22"/>
      <c r="I4787" s="22"/>
      <c r="J4787" s="22"/>
    </row>
    <row r="4788" spans="4:10">
      <c r="D4788" s="1"/>
      <c r="F4788" s="22"/>
      <c r="G4788" s="22"/>
      <c r="H4788" s="22"/>
      <c r="I4788" s="22"/>
      <c r="J4788" s="22"/>
    </row>
    <row r="4789" spans="4:10">
      <c r="D4789" s="1"/>
      <c r="F4789" s="22"/>
      <c r="G4789" s="22"/>
      <c r="H4789" s="22"/>
      <c r="I4789" s="22"/>
      <c r="J4789" s="22"/>
    </row>
    <row r="4790" spans="4:10">
      <c r="D4790" s="1"/>
      <c r="F4790" s="22"/>
      <c r="G4790" s="22"/>
      <c r="H4790" s="22"/>
      <c r="I4790" s="22"/>
      <c r="J4790" s="22"/>
    </row>
    <row r="4791" spans="4:10">
      <c r="D4791" s="1"/>
      <c r="F4791" s="22"/>
      <c r="G4791" s="22"/>
      <c r="H4791" s="22"/>
      <c r="I4791" s="22"/>
      <c r="J4791" s="22"/>
    </row>
    <row r="4792" spans="4:10">
      <c r="D4792" s="1"/>
      <c r="F4792" s="22"/>
      <c r="G4792" s="22"/>
      <c r="H4792" s="22"/>
      <c r="I4792" s="22"/>
      <c r="J4792" s="22"/>
    </row>
    <row r="4793" spans="4:10">
      <c r="D4793" s="1"/>
      <c r="F4793" s="22"/>
      <c r="G4793" s="22"/>
      <c r="H4793" s="22"/>
      <c r="I4793" s="22"/>
      <c r="J4793" s="22"/>
    </row>
    <row r="4794" spans="4:10">
      <c r="D4794" s="1"/>
      <c r="F4794" s="22"/>
      <c r="G4794" s="22"/>
      <c r="H4794" s="22"/>
      <c r="I4794" s="22"/>
      <c r="J4794" s="22"/>
    </row>
    <row r="4795" spans="4:10">
      <c r="D4795" s="1"/>
      <c r="F4795" s="22"/>
      <c r="G4795" s="22"/>
      <c r="H4795" s="22"/>
      <c r="I4795" s="22"/>
      <c r="J4795" s="22"/>
    </row>
    <row r="4796" spans="4:10">
      <c r="D4796" s="1"/>
      <c r="F4796" s="22"/>
      <c r="G4796" s="22"/>
      <c r="H4796" s="22"/>
      <c r="I4796" s="22"/>
      <c r="J4796" s="22"/>
    </row>
    <row r="4797" spans="4:10">
      <c r="D4797" s="1"/>
      <c r="F4797" s="22"/>
      <c r="G4797" s="22"/>
      <c r="H4797" s="22"/>
      <c r="I4797" s="22"/>
      <c r="J4797" s="22"/>
    </row>
    <row r="4798" spans="4:10">
      <c r="D4798" s="1"/>
      <c r="F4798" s="22"/>
      <c r="G4798" s="22"/>
      <c r="H4798" s="22"/>
      <c r="I4798" s="22"/>
      <c r="J4798" s="22"/>
    </row>
    <row r="4799" spans="4:10">
      <c r="D4799" s="1"/>
      <c r="F4799" s="22"/>
      <c r="G4799" s="22"/>
      <c r="H4799" s="22"/>
      <c r="I4799" s="22"/>
      <c r="J4799" s="22"/>
    </row>
    <row r="4800" spans="4:10">
      <c r="D4800" s="1"/>
      <c r="F4800" s="22"/>
      <c r="G4800" s="22"/>
      <c r="H4800" s="22"/>
      <c r="I4800" s="22"/>
      <c r="J4800" s="22"/>
    </row>
    <row r="4801" spans="4:10">
      <c r="D4801" s="1"/>
      <c r="F4801" s="22"/>
      <c r="G4801" s="22"/>
      <c r="H4801" s="22"/>
      <c r="I4801" s="22"/>
      <c r="J4801" s="22"/>
    </row>
    <row r="4802" spans="4:10">
      <c r="D4802" s="1"/>
      <c r="F4802" s="22"/>
      <c r="G4802" s="22"/>
      <c r="H4802" s="22"/>
      <c r="I4802" s="22"/>
      <c r="J4802" s="22"/>
    </row>
    <row r="4803" spans="4:10">
      <c r="D4803" s="1"/>
      <c r="F4803" s="22"/>
      <c r="G4803" s="22"/>
      <c r="H4803" s="22"/>
      <c r="I4803" s="22"/>
      <c r="J4803" s="22"/>
    </row>
    <row r="4804" spans="4:10">
      <c r="D4804" s="1"/>
      <c r="F4804" s="22"/>
      <c r="G4804" s="22"/>
      <c r="H4804" s="22"/>
      <c r="I4804" s="22"/>
      <c r="J4804" s="22"/>
    </row>
    <row r="4805" spans="4:10">
      <c r="D4805" s="1"/>
      <c r="F4805" s="22"/>
      <c r="G4805" s="22"/>
      <c r="H4805" s="22"/>
      <c r="I4805" s="22"/>
      <c r="J4805" s="22"/>
    </row>
    <row r="4806" spans="4:10">
      <c r="D4806" s="1"/>
      <c r="F4806" s="22"/>
      <c r="G4806" s="22"/>
      <c r="H4806" s="22"/>
      <c r="I4806" s="22"/>
      <c r="J4806" s="22"/>
    </row>
    <row r="4807" spans="4:10">
      <c r="D4807" s="1"/>
      <c r="F4807" s="22"/>
      <c r="G4807" s="22"/>
      <c r="H4807" s="22"/>
      <c r="I4807" s="22"/>
      <c r="J4807" s="22"/>
    </row>
    <row r="4808" spans="4:10">
      <c r="D4808" s="1"/>
      <c r="F4808" s="22"/>
      <c r="G4808" s="22"/>
      <c r="H4808" s="22"/>
      <c r="I4808" s="22"/>
      <c r="J4808" s="22"/>
    </row>
    <row r="4809" spans="4:10">
      <c r="D4809" s="1"/>
      <c r="F4809" s="22"/>
      <c r="G4809" s="22"/>
      <c r="H4809" s="22"/>
      <c r="I4809" s="22"/>
      <c r="J4809" s="22"/>
    </row>
    <row r="4810" spans="4:10">
      <c r="D4810" s="1"/>
      <c r="F4810" s="22"/>
      <c r="G4810" s="22"/>
      <c r="H4810" s="22"/>
      <c r="I4810" s="22"/>
      <c r="J4810" s="22"/>
    </row>
    <row r="4811" spans="4:10">
      <c r="D4811" s="1"/>
      <c r="F4811" s="22"/>
      <c r="G4811" s="22"/>
      <c r="H4811" s="22"/>
      <c r="I4811" s="22"/>
      <c r="J4811" s="22"/>
    </row>
    <row r="4812" spans="4:10">
      <c r="D4812" s="1"/>
      <c r="F4812" s="22"/>
      <c r="G4812" s="22"/>
      <c r="H4812" s="22"/>
      <c r="I4812" s="22"/>
      <c r="J4812" s="22"/>
    </row>
    <row r="4813" spans="4:10">
      <c r="D4813" s="1"/>
      <c r="F4813" s="22"/>
      <c r="G4813" s="22"/>
      <c r="H4813" s="22"/>
      <c r="I4813" s="22"/>
      <c r="J4813" s="22"/>
    </row>
    <row r="4814" spans="4:10">
      <c r="D4814" s="1"/>
      <c r="F4814" s="22"/>
      <c r="G4814" s="22"/>
      <c r="H4814" s="22"/>
      <c r="I4814" s="22"/>
      <c r="J4814" s="22"/>
    </row>
    <row r="4815" spans="4:10">
      <c r="D4815" s="1"/>
      <c r="F4815" s="22"/>
      <c r="G4815" s="22"/>
      <c r="H4815" s="22"/>
      <c r="I4815" s="22"/>
      <c r="J4815" s="22"/>
    </row>
    <row r="4816" spans="4:10">
      <c r="D4816" s="1"/>
      <c r="F4816" s="22"/>
      <c r="G4816" s="22"/>
      <c r="H4816" s="22"/>
      <c r="I4816" s="22"/>
      <c r="J4816" s="22"/>
    </row>
    <row r="4817" spans="4:10">
      <c r="D4817" s="1"/>
      <c r="F4817" s="22"/>
      <c r="G4817" s="22"/>
      <c r="H4817" s="22"/>
      <c r="I4817" s="22"/>
      <c r="J4817" s="22"/>
    </row>
    <row r="4818" spans="4:10">
      <c r="D4818" s="1"/>
      <c r="F4818" s="22"/>
      <c r="G4818" s="22"/>
      <c r="H4818" s="22"/>
      <c r="I4818" s="22"/>
      <c r="J4818" s="22"/>
    </row>
    <row r="4819" spans="4:10">
      <c r="D4819" s="1"/>
      <c r="F4819" s="22"/>
      <c r="G4819" s="22"/>
      <c r="H4819" s="22"/>
      <c r="I4819" s="22"/>
      <c r="J4819" s="22"/>
    </row>
    <row r="4820" spans="4:10">
      <c r="D4820" s="1"/>
      <c r="F4820" s="22"/>
      <c r="G4820" s="22"/>
      <c r="H4820" s="22"/>
      <c r="I4820" s="22"/>
      <c r="J4820" s="22"/>
    </row>
    <row r="4821" spans="4:10">
      <c r="D4821" s="1"/>
      <c r="F4821" s="22"/>
      <c r="G4821" s="22"/>
      <c r="H4821" s="22"/>
      <c r="I4821" s="22"/>
      <c r="J4821" s="22"/>
    </row>
    <row r="4822" spans="4:10">
      <c r="D4822" s="1"/>
      <c r="F4822" s="22"/>
      <c r="G4822" s="22"/>
      <c r="H4822" s="22"/>
      <c r="I4822" s="22"/>
      <c r="J4822" s="22"/>
    </row>
    <row r="4823" spans="4:10">
      <c r="D4823" s="1"/>
      <c r="F4823" s="22"/>
      <c r="G4823" s="22"/>
      <c r="H4823" s="22"/>
      <c r="I4823" s="22"/>
      <c r="J4823" s="22"/>
    </row>
    <row r="4824" spans="4:10">
      <c r="D4824" s="1"/>
      <c r="F4824" s="22"/>
      <c r="G4824" s="22"/>
      <c r="H4824" s="22"/>
      <c r="I4824" s="22"/>
      <c r="J4824" s="22"/>
    </row>
    <row r="4825" spans="4:10">
      <c r="D4825" s="1"/>
      <c r="F4825" s="22"/>
      <c r="G4825" s="22"/>
      <c r="H4825" s="22"/>
      <c r="I4825" s="22"/>
      <c r="J4825" s="22"/>
    </row>
    <row r="4826" spans="4:10">
      <c r="D4826" s="1"/>
      <c r="F4826" s="22"/>
      <c r="G4826" s="22"/>
      <c r="H4826" s="22"/>
      <c r="I4826" s="22"/>
      <c r="J4826" s="22"/>
    </row>
    <row r="4827" spans="4:10">
      <c r="D4827" s="1"/>
      <c r="F4827" s="22"/>
      <c r="G4827" s="22"/>
      <c r="H4827" s="22"/>
      <c r="I4827" s="22"/>
      <c r="J4827" s="22"/>
    </row>
    <row r="4828" spans="4:10">
      <c r="D4828" s="1"/>
      <c r="F4828" s="22"/>
      <c r="G4828" s="22"/>
      <c r="H4828" s="22"/>
      <c r="I4828" s="22"/>
      <c r="J4828" s="22"/>
    </row>
    <row r="4829" spans="4:10">
      <c r="D4829" s="1"/>
      <c r="F4829" s="22"/>
      <c r="G4829" s="22"/>
      <c r="H4829" s="22"/>
      <c r="I4829" s="22"/>
      <c r="J4829" s="22"/>
    </row>
    <row r="4830" spans="4:10">
      <c r="D4830" s="1"/>
      <c r="F4830" s="22"/>
      <c r="G4830" s="22"/>
      <c r="H4830" s="22"/>
      <c r="I4830" s="22"/>
      <c r="J4830" s="22"/>
    </row>
    <row r="4831" spans="4:10">
      <c r="D4831" s="1"/>
      <c r="F4831" s="22"/>
      <c r="G4831" s="22"/>
      <c r="H4831" s="22"/>
      <c r="I4831" s="22"/>
      <c r="J4831" s="22"/>
    </row>
    <row r="4832" spans="4:10">
      <c r="D4832" s="1"/>
      <c r="F4832" s="22"/>
      <c r="G4832" s="22"/>
      <c r="H4832" s="22"/>
      <c r="I4832" s="22"/>
      <c r="J4832" s="22"/>
    </row>
    <row r="4833" spans="4:10">
      <c r="D4833" s="1"/>
      <c r="F4833" s="22"/>
      <c r="G4833" s="22"/>
      <c r="H4833" s="22"/>
      <c r="I4833" s="22"/>
      <c r="J4833" s="22"/>
    </row>
    <row r="4834" spans="4:10">
      <c r="D4834" s="1"/>
      <c r="F4834" s="22"/>
      <c r="G4834" s="22"/>
      <c r="H4834" s="22"/>
      <c r="I4834" s="22"/>
      <c r="J4834" s="22"/>
    </row>
    <row r="4835" spans="4:10">
      <c r="D4835" s="1"/>
      <c r="F4835" s="22"/>
      <c r="G4835" s="22"/>
      <c r="H4835" s="22"/>
      <c r="I4835" s="22"/>
      <c r="J4835" s="22"/>
    </row>
    <row r="4836" spans="4:10">
      <c r="D4836" s="1"/>
      <c r="F4836" s="22"/>
      <c r="G4836" s="22"/>
      <c r="H4836" s="22"/>
      <c r="I4836" s="22"/>
      <c r="J4836" s="22"/>
    </row>
    <row r="4837" spans="4:10">
      <c r="D4837" s="1"/>
      <c r="F4837" s="22"/>
      <c r="G4837" s="22"/>
      <c r="H4837" s="22"/>
      <c r="I4837" s="22"/>
      <c r="J4837" s="22"/>
    </row>
    <row r="4838" spans="4:10">
      <c r="D4838" s="1"/>
      <c r="F4838" s="22"/>
      <c r="G4838" s="22"/>
      <c r="H4838" s="22"/>
      <c r="I4838" s="22"/>
      <c r="J4838" s="22"/>
    </row>
    <row r="4839" spans="4:10">
      <c r="D4839" s="1"/>
      <c r="F4839" s="22"/>
      <c r="G4839" s="22"/>
      <c r="H4839" s="22"/>
      <c r="I4839" s="22"/>
      <c r="J4839" s="22"/>
    </row>
    <row r="4840" spans="4:10">
      <c r="D4840" s="1"/>
      <c r="F4840" s="22"/>
      <c r="G4840" s="22"/>
      <c r="H4840" s="22"/>
      <c r="I4840" s="22"/>
      <c r="J4840" s="22"/>
    </row>
    <row r="4841" spans="4:10">
      <c r="D4841" s="1"/>
      <c r="F4841" s="22"/>
      <c r="G4841" s="22"/>
      <c r="H4841" s="22"/>
      <c r="I4841" s="22"/>
      <c r="J4841" s="22"/>
    </row>
    <row r="4842" spans="4:10">
      <c r="D4842" s="1"/>
      <c r="F4842" s="22"/>
      <c r="G4842" s="22"/>
      <c r="H4842" s="22"/>
      <c r="I4842" s="22"/>
      <c r="J4842" s="22"/>
    </row>
    <row r="4843" spans="4:10">
      <c r="D4843" s="1"/>
      <c r="F4843" s="22"/>
      <c r="G4843" s="22"/>
      <c r="H4843" s="22"/>
      <c r="I4843" s="22"/>
      <c r="J4843" s="22"/>
    </row>
    <row r="4844" spans="4:10">
      <c r="D4844" s="1"/>
      <c r="F4844" s="22"/>
      <c r="G4844" s="22"/>
      <c r="H4844" s="22"/>
      <c r="I4844" s="22"/>
      <c r="J4844" s="22"/>
    </row>
    <row r="4845" spans="4:10">
      <c r="D4845" s="1"/>
      <c r="F4845" s="22"/>
      <c r="G4845" s="22"/>
      <c r="H4845" s="22"/>
      <c r="I4845" s="22"/>
      <c r="J4845" s="22"/>
    </row>
    <row r="4846" spans="4:10">
      <c r="D4846" s="1"/>
      <c r="F4846" s="22"/>
      <c r="G4846" s="22"/>
      <c r="H4846" s="22"/>
      <c r="I4846" s="22"/>
      <c r="J4846" s="22"/>
    </row>
    <row r="4847" spans="4:10">
      <c r="D4847" s="1"/>
      <c r="F4847" s="22"/>
      <c r="G4847" s="22"/>
      <c r="H4847" s="22"/>
      <c r="I4847" s="22"/>
      <c r="J4847" s="22"/>
    </row>
    <row r="4848" spans="4:10">
      <c r="D4848" s="1"/>
      <c r="F4848" s="22"/>
      <c r="G4848" s="22"/>
      <c r="H4848" s="22"/>
      <c r="I4848" s="22"/>
      <c r="J4848" s="22"/>
    </row>
    <row r="4849" spans="4:10">
      <c r="D4849" s="1"/>
      <c r="F4849" s="22"/>
      <c r="G4849" s="22"/>
      <c r="H4849" s="22"/>
      <c r="I4849" s="22"/>
      <c r="J4849" s="22"/>
    </row>
    <row r="4850" spans="4:10">
      <c r="D4850" s="1"/>
      <c r="F4850" s="22"/>
      <c r="G4850" s="22"/>
      <c r="H4850" s="22"/>
      <c r="I4850" s="22"/>
      <c r="J4850" s="22"/>
    </row>
    <row r="4851" spans="4:10">
      <c r="D4851" s="1"/>
      <c r="F4851" s="22"/>
      <c r="G4851" s="22"/>
      <c r="H4851" s="22"/>
      <c r="I4851" s="22"/>
      <c r="J4851" s="22"/>
    </row>
    <row r="4852" spans="4:10">
      <c r="D4852" s="1"/>
      <c r="F4852" s="22"/>
      <c r="G4852" s="22"/>
      <c r="H4852" s="22"/>
      <c r="I4852" s="22"/>
      <c r="J4852" s="22"/>
    </row>
    <row r="4853" spans="4:10">
      <c r="D4853" s="1"/>
      <c r="F4853" s="22"/>
      <c r="G4853" s="22"/>
      <c r="H4853" s="22"/>
      <c r="I4853" s="22"/>
      <c r="J4853" s="22"/>
    </row>
    <row r="4854" spans="4:10">
      <c r="D4854" s="1"/>
      <c r="F4854" s="22"/>
      <c r="G4854" s="22"/>
      <c r="H4854" s="22"/>
      <c r="I4854" s="22"/>
      <c r="J4854" s="22"/>
    </row>
    <row r="4855" spans="4:10">
      <c r="D4855" s="1"/>
      <c r="F4855" s="22"/>
      <c r="G4855" s="22"/>
      <c r="H4855" s="22"/>
      <c r="I4855" s="22"/>
      <c r="J4855" s="22"/>
    </row>
    <row r="4856" spans="4:10">
      <c r="D4856" s="1"/>
      <c r="F4856" s="22"/>
      <c r="G4856" s="22"/>
      <c r="H4856" s="22"/>
      <c r="I4856" s="22"/>
      <c r="J4856" s="22"/>
    </row>
    <row r="4857" spans="4:10">
      <c r="D4857" s="1"/>
      <c r="F4857" s="22"/>
      <c r="G4857" s="22"/>
      <c r="H4857" s="22"/>
      <c r="I4857" s="22"/>
      <c r="J4857" s="22"/>
    </row>
    <row r="4858" spans="4:10">
      <c r="D4858" s="1"/>
      <c r="F4858" s="22"/>
      <c r="G4858" s="22"/>
      <c r="H4858" s="22"/>
      <c r="I4858" s="22"/>
      <c r="J4858" s="22"/>
    </row>
    <row r="4859" spans="4:10">
      <c r="D4859" s="1"/>
      <c r="F4859" s="22"/>
      <c r="G4859" s="22"/>
      <c r="H4859" s="22"/>
      <c r="I4859" s="22"/>
      <c r="J4859" s="22"/>
    </row>
    <row r="4860" spans="4:10">
      <c r="D4860" s="1"/>
      <c r="F4860" s="22"/>
      <c r="G4860" s="22"/>
      <c r="H4860" s="22"/>
      <c r="I4860" s="22"/>
      <c r="J4860" s="22"/>
    </row>
    <row r="4861" spans="4:10">
      <c r="D4861" s="1"/>
      <c r="F4861" s="22"/>
      <c r="G4861" s="22"/>
      <c r="H4861" s="22"/>
      <c r="I4861" s="22"/>
      <c r="J4861" s="22"/>
    </row>
    <row r="4862" spans="4:10">
      <c r="D4862" s="1"/>
      <c r="F4862" s="22"/>
      <c r="G4862" s="22"/>
      <c r="H4862" s="22"/>
      <c r="I4862" s="22"/>
      <c r="J4862" s="22"/>
    </row>
    <row r="4863" spans="4:10">
      <c r="D4863" s="1"/>
      <c r="F4863" s="22"/>
      <c r="G4863" s="22"/>
      <c r="H4863" s="22"/>
      <c r="I4863" s="22"/>
      <c r="J4863" s="22"/>
    </row>
    <row r="4864" spans="4:10">
      <c r="D4864" s="1"/>
      <c r="F4864" s="22"/>
      <c r="G4864" s="22"/>
      <c r="H4864" s="22"/>
      <c r="I4864" s="22"/>
      <c r="J4864" s="22"/>
    </row>
    <row r="4865" spans="4:10">
      <c r="D4865" s="1"/>
      <c r="F4865" s="22"/>
      <c r="G4865" s="22"/>
      <c r="H4865" s="22"/>
      <c r="I4865" s="22"/>
      <c r="J4865" s="22"/>
    </row>
    <row r="4866" spans="4:10">
      <c r="D4866" s="1"/>
      <c r="F4866" s="22"/>
      <c r="G4866" s="22"/>
      <c r="H4866" s="22"/>
      <c r="I4866" s="22"/>
      <c r="J4866" s="22"/>
    </row>
    <row r="4867" spans="4:10">
      <c r="D4867" s="1"/>
      <c r="F4867" s="22"/>
      <c r="G4867" s="22"/>
      <c r="H4867" s="22"/>
      <c r="I4867" s="22"/>
      <c r="J4867" s="22"/>
    </row>
    <row r="4868" spans="4:10">
      <c r="D4868" s="1"/>
      <c r="F4868" s="22"/>
      <c r="G4868" s="22"/>
      <c r="H4868" s="22"/>
      <c r="I4868" s="22"/>
      <c r="J4868" s="22"/>
    </row>
    <row r="4869" spans="4:10">
      <c r="D4869" s="1"/>
      <c r="F4869" s="22"/>
      <c r="G4869" s="22"/>
      <c r="H4869" s="22"/>
      <c r="I4869" s="22"/>
      <c r="J4869" s="22"/>
    </row>
    <row r="4870" spans="4:10">
      <c r="D4870" s="1"/>
      <c r="F4870" s="22"/>
      <c r="G4870" s="22"/>
      <c r="H4870" s="22"/>
      <c r="I4870" s="22"/>
      <c r="J4870" s="22"/>
    </row>
    <row r="4871" spans="4:10">
      <c r="D4871" s="1"/>
      <c r="F4871" s="22"/>
      <c r="G4871" s="22"/>
      <c r="H4871" s="22"/>
      <c r="I4871" s="22"/>
      <c r="J4871" s="22"/>
    </row>
    <row r="4872" spans="4:10">
      <c r="D4872" s="1"/>
      <c r="F4872" s="22"/>
      <c r="G4872" s="22"/>
      <c r="H4872" s="22"/>
      <c r="I4872" s="22"/>
      <c r="J4872" s="22"/>
    </row>
    <row r="4873" spans="4:10">
      <c r="D4873" s="1"/>
      <c r="F4873" s="22"/>
      <c r="G4873" s="22"/>
      <c r="H4873" s="22"/>
      <c r="I4873" s="22"/>
      <c r="J4873" s="22"/>
    </row>
    <row r="4874" spans="4:10">
      <c r="D4874" s="1"/>
      <c r="F4874" s="22"/>
      <c r="G4874" s="22"/>
      <c r="H4874" s="22"/>
      <c r="I4874" s="22"/>
      <c r="J4874" s="22"/>
    </row>
    <row r="4875" spans="4:10">
      <c r="D4875" s="1"/>
      <c r="F4875" s="22"/>
      <c r="G4875" s="22"/>
      <c r="H4875" s="22"/>
      <c r="I4875" s="22"/>
      <c r="J4875" s="22"/>
    </row>
    <row r="4876" spans="4:10">
      <c r="D4876" s="1"/>
      <c r="F4876" s="22"/>
      <c r="G4876" s="22"/>
      <c r="H4876" s="22"/>
      <c r="I4876" s="22"/>
      <c r="J4876" s="22"/>
    </row>
    <row r="4877" spans="4:10">
      <c r="D4877" s="1"/>
      <c r="F4877" s="22"/>
      <c r="G4877" s="22"/>
      <c r="H4877" s="22"/>
      <c r="I4877" s="22"/>
      <c r="J4877" s="22"/>
    </row>
    <row r="4878" spans="4:10">
      <c r="D4878" s="1"/>
      <c r="F4878" s="22"/>
      <c r="G4878" s="22"/>
      <c r="H4878" s="22"/>
      <c r="I4878" s="22"/>
      <c r="J4878" s="22"/>
    </row>
    <row r="4879" spans="4:10">
      <c r="D4879" s="1"/>
      <c r="F4879" s="22"/>
      <c r="G4879" s="22"/>
      <c r="H4879" s="22"/>
      <c r="I4879" s="22"/>
      <c r="J4879" s="22"/>
    </row>
    <row r="4880" spans="4:10">
      <c r="D4880" s="1"/>
      <c r="F4880" s="22"/>
      <c r="G4880" s="22"/>
      <c r="H4880" s="22"/>
      <c r="I4880" s="22"/>
      <c r="J4880" s="22"/>
    </row>
    <row r="4881" spans="4:10">
      <c r="D4881" s="1"/>
      <c r="F4881" s="22"/>
      <c r="G4881" s="22"/>
      <c r="H4881" s="22"/>
      <c r="I4881" s="22"/>
      <c r="J4881" s="22"/>
    </row>
    <row r="4882" spans="4:10">
      <c r="D4882" s="1"/>
      <c r="F4882" s="22"/>
      <c r="G4882" s="22"/>
      <c r="H4882" s="22"/>
      <c r="I4882" s="22"/>
      <c r="J4882" s="22"/>
    </row>
    <row r="4883" spans="4:10">
      <c r="D4883" s="1"/>
      <c r="F4883" s="22"/>
      <c r="G4883" s="22"/>
      <c r="H4883" s="22"/>
      <c r="I4883" s="22"/>
      <c r="J4883" s="22"/>
    </row>
    <row r="4884" spans="4:10">
      <c r="D4884" s="1"/>
      <c r="F4884" s="22"/>
      <c r="G4884" s="22"/>
      <c r="H4884" s="22"/>
      <c r="I4884" s="22"/>
      <c r="J4884" s="22"/>
    </row>
    <row r="4885" spans="4:10">
      <c r="D4885" s="1"/>
      <c r="F4885" s="22"/>
      <c r="G4885" s="22"/>
      <c r="H4885" s="22"/>
      <c r="I4885" s="22"/>
      <c r="J4885" s="22"/>
    </row>
    <row r="4886" spans="4:10">
      <c r="D4886" s="1"/>
      <c r="F4886" s="22"/>
      <c r="G4886" s="22"/>
      <c r="H4886" s="22"/>
      <c r="I4886" s="22"/>
      <c r="J4886" s="22"/>
    </row>
    <row r="4887" spans="4:10">
      <c r="D4887" s="1"/>
      <c r="F4887" s="22"/>
      <c r="G4887" s="22"/>
      <c r="H4887" s="22"/>
      <c r="I4887" s="22"/>
      <c r="J4887" s="22"/>
    </row>
    <row r="4888" spans="4:10">
      <c r="D4888" s="1"/>
      <c r="F4888" s="22"/>
      <c r="G4888" s="22"/>
      <c r="H4888" s="22"/>
      <c r="I4888" s="22"/>
      <c r="J4888" s="22"/>
    </row>
    <row r="4889" spans="4:10">
      <c r="D4889" s="1"/>
      <c r="F4889" s="22"/>
      <c r="G4889" s="22"/>
      <c r="H4889" s="22"/>
      <c r="I4889" s="22"/>
      <c r="J4889" s="22"/>
    </row>
    <row r="4890" spans="4:10">
      <c r="D4890" s="1"/>
      <c r="F4890" s="22"/>
      <c r="G4890" s="22"/>
      <c r="H4890" s="22"/>
      <c r="I4890" s="22"/>
      <c r="J4890" s="22"/>
    </row>
    <row r="4891" spans="4:10">
      <c r="D4891" s="1"/>
      <c r="F4891" s="22"/>
      <c r="G4891" s="22"/>
      <c r="H4891" s="22"/>
      <c r="I4891" s="22"/>
      <c r="J4891" s="22"/>
    </row>
    <row r="4892" spans="4:10">
      <c r="D4892" s="1"/>
      <c r="F4892" s="22"/>
      <c r="G4892" s="22"/>
      <c r="H4892" s="22"/>
      <c r="I4892" s="22"/>
      <c r="J4892" s="22"/>
    </row>
    <row r="4893" spans="4:10">
      <c r="D4893" s="1"/>
      <c r="F4893" s="22"/>
      <c r="G4893" s="22"/>
      <c r="H4893" s="22"/>
      <c r="I4893" s="22"/>
      <c r="J4893" s="22"/>
    </row>
    <row r="4894" spans="4:10">
      <c r="D4894" s="1"/>
      <c r="F4894" s="22"/>
      <c r="G4894" s="22"/>
      <c r="H4894" s="22"/>
      <c r="I4894" s="22"/>
      <c r="J4894" s="22"/>
    </row>
    <row r="4895" spans="4:10">
      <c r="D4895" s="1"/>
      <c r="F4895" s="22"/>
      <c r="G4895" s="22"/>
      <c r="H4895" s="22"/>
      <c r="I4895" s="22"/>
      <c r="J4895" s="22"/>
    </row>
    <row r="4896" spans="4:10">
      <c r="D4896" s="1"/>
      <c r="F4896" s="22"/>
      <c r="G4896" s="22"/>
      <c r="H4896" s="22"/>
      <c r="I4896" s="22"/>
      <c r="J4896" s="22"/>
    </row>
    <row r="4897" spans="4:10">
      <c r="D4897" s="1"/>
      <c r="F4897" s="22"/>
      <c r="G4897" s="22"/>
      <c r="H4897" s="22"/>
      <c r="I4897" s="22"/>
      <c r="J4897" s="22"/>
    </row>
    <row r="4898" spans="4:10">
      <c r="D4898" s="1"/>
      <c r="F4898" s="22"/>
      <c r="G4898" s="22"/>
      <c r="H4898" s="22"/>
      <c r="I4898" s="22"/>
      <c r="J4898" s="22"/>
    </row>
    <row r="4899" spans="4:10">
      <c r="D4899" s="1"/>
      <c r="F4899" s="22"/>
      <c r="G4899" s="22"/>
      <c r="H4899" s="22"/>
      <c r="I4899" s="22"/>
      <c r="J4899" s="22"/>
    </row>
    <row r="4900" spans="4:10">
      <c r="D4900" s="1"/>
      <c r="F4900" s="22"/>
      <c r="G4900" s="22"/>
      <c r="H4900" s="22"/>
      <c r="I4900" s="22"/>
      <c r="J4900" s="22"/>
    </row>
    <row r="4901" spans="4:10">
      <c r="D4901" s="1"/>
      <c r="F4901" s="22"/>
      <c r="G4901" s="22"/>
      <c r="H4901" s="22"/>
      <c r="I4901" s="22"/>
      <c r="J4901" s="22"/>
    </row>
    <row r="4902" spans="4:10">
      <c r="D4902" s="1"/>
      <c r="F4902" s="22"/>
      <c r="G4902" s="22"/>
      <c r="H4902" s="22"/>
      <c r="I4902" s="22"/>
      <c r="J4902" s="22"/>
    </row>
    <row r="4903" spans="4:10">
      <c r="D4903" s="1"/>
      <c r="F4903" s="22"/>
      <c r="G4903" s="22"/>
      <c r="H4903" s="22"/>
      <c r="I4903" s="22"/>
      <c r="J4903" s="22"/>
    </row>
    <row r="4904" spans="4:10">
      <c r="D4904" s="1"/>
      <c r="F4904" s="22"/>
      <c r="G4904" s="22"/>
      <c r="H4904" s="22"/>
      <c r="I4904" s="22"/>
      <c r="J4904" s="22"/>
    </row>
    <row r="4905" spans="4:10">
      <c r="D4905" s="1"/>
      <c r="F4905" s="22"/>
      <c r="G4905" s="22"/>
      <c r="H4905" s="22"/>
      <c r="I4905" s="22"/>
      <c r="J4905" s="22"/>
    </row>
    <row r="4906" spans="4:10">
      <c r="D4906" s="1"/>
      <c r="F4906" s="22"/>
      <c r="G4906" s="22"/>
      <c r="H4906" s="22"/>
      <c r="I4906" s="22"/>
      <c r="J4906" s="22"/>
    </row>
    <row r="4907" spans="4:10">
      <c r="D4907" s="1"/>
      <c r="F4907" s="22"/>
      <c r="G4907" s="22"/>
      <c r="H4907" s="22"/>
      <c r="I4907" s="22"/>
      <c r="J4907" s="22"/>
    </row>
    <row r="4908" spans="4:10">
      <c r="D4908" s="1"/>
      <c r="F4908" s="22"/>
      <c r="G4908" s="22"/>
      <c r="H4908" s="22"/>
      <c r="I4908" s="22"/>
      <c r="J4908" s="22"/>
    </row>
    <row r="4909" spans="4:10">
      <c r="D4909" s="1"/>
      <c r="F4909" s="22"/>
      <c r="G4909" s="22"/>
      <c r="H4909" s="22"/>
      <c r="I4909" s="22"/>
      <c r="J4909" s="22"/>
    </row>
    <row r="4910" spans="4:10">
      <c r="D4910" s="1"/>
      <c r="F4910" s="22"/>
      <c r="G4910" s="22"/>
      <c r="H4910" s="22"/>
      <c r="I4910" s="22"/>
      <c r="J4910" s="22"/>
    </row>
    <row r="4911" spans="4:10">
      <c r="D4911" s="1"/>
      <c r="F4911" s="22"/>
      <c r="G4911" s="22"/>
      <c r="H4911" s="22"/>
      <c r="I4911" s="22"/>
      <c r="J4911" s="22"/>
    </row>
    <row r="4912" spans="4:10">
      <c r="D4912" s="1"/>
      <c r="F4912" s="22"/>
      <c r="G4912" s="22"/>
      <c r="H4912" s="22"/>
      <c r="I4912" s="22"/>
      <c r="J4912" s="22"/>
    </row>
    <row r="4913" spans="4:10">
      <c r="D4913" s="1"/>
      <c r="F4913" s="22"/>
      <c r="G4913" s="22"/>
      <c r="H4913" s="22"/>
      <c r="I4913" s="22"/>
      <c r="J4913" s="22"/>
    </row>
    <row r="4914" spans="4:10">
      <c r="D4914" s="1"/>
      <c r="F4914" s="22"/>
      <c r="G4914" s="22"/>
      <c r="H4914" s="22"/>
      <c r="I4914" s="22"/>
      <c r="J4914" s="22"/>
    </row>
    <row r="4915" spans="4:10">
      <c r="D4915" s="1"/>
      <c r="F4915" s="22"/>
      <c r="G4915" s="22"/>
      <c r="H4915" s="22"/>
      <c r="I4915" s="22"/>
      <c r="J4915" s="22"/>
    </row>
    <row r="4916" spans="4:10">
      <c r="D4916" s="1"/>
      <c r="F4916" s="22"/>
      <c r="G4916" s="22"/>
      <c r="H4916" s="22"/>
      <c r="I4916" s="22"/>
      <c r="J4916" s="22"/>
    </row>
    <row r="4917" spans="4:10">
      <c r="D4917" s="1"/>
      <c r="F4917" s="22"/>
      <c r="G4917" s="22"/>
      <c r="H4917" s="22"/>
      <c r="I4917" s="22"/>
      <c r="J4917" s="22"/>
    </row>
    <row r="4918" spans="4:10">
      <c r="D4918" s="1"/>
      <c r="F4918" s="22"/>
      <c r="G4918" s="22"/>
      <c r="H4918" s="22"/>
      <c r="I4918" s="22"/>
      <c r="J4918" s="22"/>
    </row>
    <row r="4919" spans="4:10">
      <c r="D4919" s="1"/>
      <c r="F4919" s="22"/>
      <c r="G4919" s="22"/>
      <c r="H4919" s="22"/>
      <c r="I4919" s="22"/>
      <c r="J4919" s="22"/>
    </row>
    <row r="4920" spans="4:10">
      <c r="D4920" s="1"/>
      <c r="F4920" s="22"/>
      <c r="G4920" s="22"/>
      <c r="H4920" s="22"/>
      <c r="I4920" s="22"/>
      <c r="J4920" s="22"/>
    </row>
    <row r="4921" spans="4:10">
      <c r="D4921" s="1"/>
      <c r="F4921" s="22"/>
      <c r="G4921" s="22"/>
      <c r="H4921" s="22"/>
      <c r="I4921" s="22"/>
      <c r="J4921" s="22"/>
    </row>
    <row r="4922" spans="4:10">
      <c r="D4922" s="1"/>
      <c r="F4922" s="22"/>
      <c r="G4922" s="22"/>
      <c r="H4922" s="22"/>
      <c r="I4922" s="22"/>
      <c r="J4922" s="22"/>
    </row>
    <row r="4923" spans="4:10">
      <c r="D4923" s="1"/>
      <c r="F4923" s="22"/>
      <c r="G4923" s="22"/>
      <c r="H4923" s="22"/>
      <c r="I4923" s="22"/>
      <c r="J4923" s="22"/>
    </row>
    <row r="4924" spans="4:10">
      <c r="D4924" s="1"/>
      <c r="F4924" s="22"/>
      <c r="G4924" s="22"/>
      <c r="H4924" s="22"/>
      <c r="I4924" s="22"/>
      <c r="J4924" s="22"/>
    </row>
    <row r="4925" spans="4:10">
      <c r="D4925" s="1"/>
      <c r="F4925" s="22"/>
      <c r="G4925" s="22"/>
      <c r="H4925" s="22"/>
      <c r="I4925" s="22"/>
      <c r="J4925" s="22"/>
    </row>
    <row r="4926" spans="4:10">
      <c r="D4926" s="1"/>
      <c r="F4926" s="22"/>
      <c r="G4926" s="22"/>
      <c r="H4926" s="22"/>
      <c r="I4926" s="22"/>
      <c r="J4926" s="22"/>
    </row>
    <row r="4927" spans="4:10">
      <c r="D4927" s="1"/>
      <c r="F4927" s="22"/>
      <c r="G4927" s="22"/>
      <c r="H4927" s="22"/>
      <c r="I4927" s="22"/>
      <c r="J4927" s="22"/>
    </row>
    <row r="4928" spans="4:10">
      <c r="D4928" s="1"/>
      <c r="F4928" s="22"/>
      <c r="G4928" s="22"/>
      <c r="H4928" s="22"/>
      <c r="I4928" s="22"/>
      <c r="J4928" s="22"/>
    </row>
    <row r="4929" spans="4:10">
      <c r="D4929" s="1"/>
      <c r="F4929" s="22"/>
      <c r="G4929" s="22"/>
      <c r="H4929" s="22"/>
      <c r="I4929" s="22"/>
      <c r="J4929" s="22"/>
    </row>
    <row r="4930" spans="4:10">
      <c r="D4930" s="1"/>
      <c r="F4930" s="22"/>
      <c r="G4930" s="22"/>
      <c r="H4930" s="22"/>
      <c r="I4930" s="22"/>
      <c r="J4930" s="22"/>
    </row>
    <row r="4931" spans="4:10">
      <c r="D4931" s="1"/>
      <c r="F4931" s="22"/>
      <c r="G4931" s="22"/>
      <c r="H4931" s="22"/>
      <c r="I4931" s="22"/>
      <c r="J4931" s="22"/>
    </row>
    <row r="4932" spans="4:10">
      <c r="D4932" s="1"/>
      <c r="F4932" s="22"/>
      <c r="G4932" s="22"/>
      <c r="H4932" s="22"/>
      <c r="I4932" s="22"/>
      <c r="J4932" s="22"/>
    </row>
    <row r="4933" spans="4:10">
      <c r="D4933" s="1"/>
      <c r="F4933" s="22"/>
      <c r="G4933" s="22"/>
      <c r="H4933" s="22"/>
      <c r="I4933" s="22"/>
      <c r="J4933" s="22"/>
    </row>
    <row r="4934" spans="4:10">
      <c r="D4934" s="1"/>
      <c r="F4934" s="22"/>
      <c r="G4934" s="22"/>
      <c r="H4934" s="22"/>
      <c r="I4934" s="22"/>
      <c r="J4934" s="22"/>
    </row>
    <row r="4935" spans="4:10">
      <c r="D4935" s="1"/>
      <c r="F4935" s="22"/>
      <c r="G4935" s="22"/>
      <c r="H4935" s="22"/>
      <c r="I4935" s="22"/>
      <c r="J4935" s="22"/>
    </row>
    <row r="4936" spans="4:10">
      <c r="D4936" s="1"/>
      <c r="F4936" s="22"/>
      <c r="G4936" s="22"/>
      <c r="H4936" s="22"/>
      <c r="I4936" s="22"/>
      <c r="J4936" s="22"/>
    </row>
    <row r="4937" spans="4:10">
      <c r="D4937" s="1"/>
      <c r="F4937" s="22"/>
      <c r="G4937" s="22"/>
      <c r="H4937" s="22"/>
      <c r="I4937" s="22"/>
      <c r="J4937" s="22"/>
    </row>
    <row r="4938" spans="4:10">
      <c r="D4938" s="1"/>
      <c r="F4938" s="22"/>
      <c r="G4938" s="22"/>
      <c r="H4938" s="22"/>
      <c r="I4938" s="22"/>
      <c r="J4938" s="22"/>
    </row>
    <row r="4939" spans="4:10">
      <c r="D4939" s="1"/>
      <c r="F4939" s="22"/>
      <c r="G4939" s="22"/>
      <c r="H4939" s="22"/>
      <c r="I4939" s="22"/>
      <c r="J4939" s="22"/>
    </row>
    <row r="4940" spans="4:10">
      <c r="D4940" s="1"/>
      <c r="F4940" s="22"/>
      <c r="G4940" s="22"/>
      <c r="H4940" s="22"/>
      <c r="I4940" s="22"/>
      <c r="J4940" s="22"/>
    </row>
    <row r="4941" spans="4:10">
      <c r="D4941" s="1"/>
      <c r="F4941" s="22"/>
      <c r="G4941" s="22"/>
      <c r="H4941" s="22"/>
      <c r="I4941" s="22"/>
      <c r="J4941" s="22"/>
    </row>
    <row r="4942" spans="4:10">
      <c r="D4942" s="1"/>
      <c r="F4942" s="22"/>
      <c r="G4942" s="22"/>
      <c r="H4942" s="22"/>
      <c r="I4942" s="22"/>
      <c r="J4942" s="22"/>
    </row>
    <row r="4943" spans="4:10">
      <c r="D4943" s="1"/>
      <c r="F4943" s="22"/>
      <c r="G4943" s="22"/>
      <c r="H4943" s="22"/>
      <c r="I4943" s="22"/>
      <c r="J4943" s="22"/>
    </row>
    <row r="4944" spans="4:10">
      <c r="D4944" s="1"/>
      <c r="F4944" s="22"/>
      <c r="G4944" s="22"/>
      <c r="H4944" s="22"/>
      <c r="I4944" s="22"/>
      <c r="J4944" s="22"/>
    </row>
    <row r="4945" spans="4:10">
      <c r="D4945" s="1"/>
      <c r="F4945" s="22"/>
      <c r="G4945" s="22"/>
      <c r="H4945" s="22"/>
      <c r="I4945" s="22"/>
      <c r="J4945" s="22"/>
    </row>
    <row r="4946" spans="4:10">
      <c r="D4946" s="1"/>
      <c r="F4946" s="22"/>
      <c r="G4946" s="22"/>
      <c r="H4946" s="22"/>
      <c r="I4946" s="22"/>
      <c r="J4946" s="22"/>
    </row>
    <row r="4947" spans="4:10">
      <c r="D4947" s="1"/>
      <c r="F4947" s="22"/>
      <c r="G4947" s="22"/>
      <c r="H4947" s="22"/>
      <c r="I4947" s="22"/>
      <c r="J4947" s="22"/>
    </row>
    <row r="4948" spans="4:10">
      <c r="D4948" s="1"/>
      <c r="F4948" s="22"/>
      <c r="G4948" s="22"/>
      <c r="H4948" s="22"/>
      <c r="I4948" s="22"/>
      <c r="J4948" s="22"/>
    </row>
    <row r="4949" spans="4:10">
      <c r="D4949" s="1"/>
      <c r="F4949" s="22"/>
      <c r="G4949" s="22"/>
      <c r="H4949" s="22"/>
      <c r="I4949" s="22"/>
      <c r="J4949" s="22"/>
    </row>
    <row r="4950" spans="4:10">
      <c r="D4950" s="1"/>
      <c r="F4950" s="22"/>
      <c r="G4950" s="22"/>
      <c r="H4950" s="22"/>
      <c r="I4950" s="22"/>
      <c r="J4950" s="22"/>
    </row>
    <row r="4951" spans="4:10">
      <c r="D4951" s="1"/>
      <c r="F4951" s="22"/>
      <c r="G4951" s="22"/>
      <c r="H4951" s="22"/>
      <c r="I4951" s="22"/>
      <c r="J4951" s="22"/>
    </row>
    <row r="4952" spans="4:10">
      <c r="D4952" s="1"/>
      <c r="F4952" s="22"/>
      <c r="G4952" s="22"/>
      <c r="H4952" s="22"/>
      <c r="I4952" s="22"/>
      <c r="J4952" s="22"/>
    </row>
    <row r="4953" spans="4:10">
      <c r="D4953" s="1"/>
      <c r="F4953" s="22"/>
      <c r="G4953" s="22"/>
      <c r="H4953" s="22"/>
      <c r="I4953" s="22"/>
      <c r="J4953" s="22"/>
    </row>
    <row r="4954" spans="4:10">
      <c r="D4954" s="1"/>
      <c r="F4954" s="22"/>
      <c r="G4954" s="22"/>
      <c r="H4954" s="22"/>
      <c r="I4954" s="22"/>
      <c r="J4954" s="22"/>
    </row>
    <row r="4955" spans="4:10">
      <c r="D4955" s="1"/>
      <c r="F4955" s="22"/>
      <c r="G4955" s="22"/>
      <c r="H4955" s="22"/>
      <c r="I4955" s="22"/>
      <c r="J4955" s="22"/>
    </row>
    <row r="4956" spans="4:10">
      <c r="D4956" s="1"/>
      <c r="F4956" s="22"/>
      <c r="G4956" s="22"/>
      <c r="H4956" s="22"/>
      <c r="I4956" s="22"/>
      <c r="J4956" s="22"/>
    </row>
    <row r="4957" spans="4:10">
      <c r="D4957" s="1"/>
      <c r="F4957" s="22"/>
      <c r="G4957" s="22"/>
      <c r="H4957" s="22"/>
      <c r="I4957" s="22"/>
      <c r="J4957" s="22"/>
    </row>
    <row r="4958" spans="4:10">
      <c r="D4958" s="1"/>
      <c r="F4958" s="22"/>
      <c r="G4958" s="22"/>
      <c r="H4958" s="22"/>
      <c r="I4958" s="22"/>
      <c r="J4958" s="22"/>
    </row>
    <row r="4959" spans="4:10">
      <c r="D4959" s="1"/>
      <c r="F4959" s="22"/>
      <c r="G4959" s="22"/>
      <c r="H4959" s="22"/>
      <c r="I4959" s="22"/>
      <c r="J4959" s="22"/>
    </row>
    <row r="4960" spans="4:10">
      <c r="D4960" s="1"/>
      <c r="F4960" s="22"/>
      <c r="G4960" s="22"/>
      <c r="H4960" s="22"/>
      <c r="I4960" s="22"/>
      <c r="J4960" s="22"/>
    </row>
    <row r="4961" spans="4:10">
      <c r="D4961" s="1"/>
      <c r="F4961" s="22"/>
      <c r="G4961" s="22"/>
      <c r="H4961" s="22"/>
      <c r="I4961" s="22"/>
      <c r="J4961" s="22"/>
    </row>
    <row r="4962" spans="4:10">
      <c r="D4962" s="1"/>
      <c r="F4962" s="22"/>
      <c r="G4962" s="22"/>
      <c r="H4962" s="22"/>
      <c r="I4962" s="22"/>
      <c r="J4962" s="22"/>
    </row>
    <row r="4963" spans="4:10">
      <c r="D4963" s="1"/>
      <c r="F4963" s="22"/>
      <c r="G4963" s="22"/>
      <c r="H4963" s="22"/>
      <c r="I4963" s="22"/>
      <c r="J4963" s="22"/>
    </row>
    <row r="4964" spans="4:10">
      <c r="D4964" s="1"/>
      <c r="F4964" s="22"/>
      <c r="G4964" s="22"/>
      <c r="H4964" s="22"/>
      <c r="I4964" s="22"/>
      <c r="J4964" s="22"/>
    </row>
    <row r="4965" spans="4:10">
      <c r="D4965" s="1"/>
      <c r="F4965" s="22"/>
      <c r="G4965" s="22"/>
      <c r="H4965" s="22"/>
      <c r="I4965" s="22"/>
      <c r="J4965" s="22"/>
    </row>
    <row r="4966" spans="4:10">
      <c r="D4966" s="1"/>
      <c r="F4966" s="22"/>
      <c r="G4966" s="22"/>
      <c r="H4966" s="22"/>
      <c r="I4966" s="22"/>
      <c r="J4966" s="22"/>
    </row>
    <row r="4967" spans="4:10">
      <c r="D4967" s="1"/>
      <c r="F4967" s="22"/>
      <c r="G4967" s="22"/>
      <c r="H4967" s="22"/>
      <c r="I4967" s="22"/>
      <c r="J4967" s="22"/>
    </row>
    <row r="4968" spans="4:10">
      <c r="D4968" s="1"/>
      <c r="F4968" s="22"/>
      <c r="G4968" s="22"/>
      <c r="H4968" s="22"/>
      <c r="I4968" s="22"/>
      <c r="J4968" s="22"/>
    </row>
    <row r="4969" spans="4:10">
      <c r="D4969" s="1"/>
      <c r="F4969" s="22"/>
      <c r="G4969" s="22"/>
      <c r="H4969" s="22"/>
      <c r="I4969" s="22"/>
      <c r="J4969" s="22"/>
    </row>
    <row r="4970" spans="4:10">
      <c r="D4970" s="1"/>
      <c r="F4970" s="22"/>
      <c r="G4970" s="22"/>
      <c r="H4970" s="22"/>
      <c r="I4970" s="22"/>
      <c r="J4970" s="22"/>
    </row>
    <row r="4971" spans="4:10">
      <c r="D4971" s="1"/>
      <c r="F4971" s="22"/>
      <c r="G4971" s="22"/>
      <c r="H4971" s="22"/>
      <c r="I4971" s="22"/>
      <c r="J4971" s="22"/>
    </row>
    <row r="4972" spans="4:10">
      <c r="D4972" s="1"/>
      <c r="F4972" s="22"/>
      <c r="G4972" s="22"/>
      <c r="H4972" s="22"/>
      <c r="I4972" s="22"/>
      <c r="J4972" s="22"/>
    </row>
    <row r="4973" spans="4:10">
      <c r="D4973" s="1"/>
      <c r="F4973" s="22"/>
      <c r="G4973" s="22"/>
      <c r="H4973" s="22"/>
      <c r="I4973" s="22"/>
      <c r="J4973" s="22"/>
    </row>
    <row r="4974" spans="4:10">
      <c r="D4974" s="1"/>
      <c r="F4974" s="22"/>
      <c r="G4974" s="22"/>
      <c r="H4974" s="22"/>
      <c r="I4974" s="22"/>
      <c r="J4974" s="22"/>
    </row>
    <row r="4975" spans="4:10">
      <c r="D4975" s="1"/>
      <c r="F4975" s="22"/>
      <c r="G4975" s="22"/>
      <c r="H4975" s="22"/>
      <c r="I4975" s="22"/>
      <c r="J4975" s="22"/>
    </row>
    <row r="4976" spans="4:10">
      <c r="D4976" s="1"/>
      <c r="F4976" s="22"/>
      <c r="G4976" s="22"/>
      <c r="H4976" s="22"/>
      <c r="I4976" s="22"/>
      <c r="J4976" s="22"/>
    </row>
    <row r="4977" spans="4:10">
      <c r="D4977" s="1"/>
      <c r="F4977" s="22"/>
      <c r="G4977" s="22"/>
      <c r="H4977" s="22"/>
      <c r="I4977" s="22"/>
      <c r="J4977" s="22"/>
    </row>
    <row r="4978" spans="4:10">
      <c r="D4978" s="1"/>
      <c r="F4978" s="22"/>
      <c r="G4978" s="22"/>
      <c r="H4978" s="22"/>
      <c r="I4978" s="22"/>
      <c r="J4978" s="22"/>
    </row>
    <row r="4979" spans="4:10">
      <c r="D4979" s="1"/>
      <c r="F4979" s="22"/>
      <c r="G4979" s="22"/>
      <c r="H4979" s="22"/>
      <c r="I4979" s="22"/>
      <c r="J4979" s="22"/>
    </row>
    <row r="4980" spans="4:10">
      <c r="D4980" s="1"/>
      <c r="F4980" s="22"/>
      <c r="G4980" s="22"/>
      <c r="H4980" s="22"/>
      <c r="I4980" s="22"/>
      <c r="J4980" s="22"/>
    </row>
    <row r="4981" spans="4:10">
      <c r="D4981" s="1"/>
      <c r="F4981" s="22"/>
      <c r="G4981" s="22"/>
      <c r="H4981" s="22"/>
      <c r="I4981" s="22"/>
      <c r="J4981" s="22"/>
    </row>
    <row r="4982" spans="4:10">
      <c r="D4982" s="1"/>
      <c r="F4982" s="22"/>
      <c r="G4982" s="22"/>
      <c r="H4982" s="22"/>
      <c r="I4982" s="22"/>
      <c r="J4982" s="22"/>
    </row>
    <row r="4983" spans="4:10">
      <c r="D4983" s="1"/>
      <c r="F4983" s="22"/>
      <c r="G4983" s="22"/>
      <c r="H4983" s="22"/>
      <c r="I4983" s="22"/>
      <c r="J4983" s="22"/>
    </row>
    <row r="4984" spans="4:10">
      <c r="D4984" s="1"/>
      <c r="F4984" s="22"/>
      <c r="G4984" s="22"/>
      <c r="H4984" s="22"/>
      <c r="I4984" s="22"/>
      <c r="J4984" s="22"/>
    </row>
    <row r="4985" spans="4:10">
      <c r="D4985" s="1"/>
      <c r="F4985" s="22"/>
      <c r="G4985" s="22"/>
      <c r="H4985" s="22"/>
      <c r="I4985" s="22"/>
      <c r="J4985" s="22"/>
    </row>
    <row r="4986" spans="4:10">
      <c r="D4986" s="1"/>
      <c r="F4986" s="22"/>
      <c r="G4986" s="22"/>
      <c r="H4986" s="22"/>
      <c r="I4986" s="22"/>
      <c r="J4986" s="22"/>
    </row>
    <row r="4987" spans="4:10">
      <c r="D4987" s="1"/>
      <c r="F4987" s="22"/>
      <c r="G4987" s="22"/>
      <c r="H4987" s="22"/>
      <c r="I4987" s="22"/>
      <c r="J4987" s="22"/>
    </row>
    <row r="4988" spans="4:10">
      <c r="D4988" s="1"/>
      <c r="F4988" s="22"/>
      <c r="G4988" s="22"/>
      <c r="H4988" s="22"/>
      <c r="I4988" s="22"/>
      <c r="J4988" s="22"/>
    </row>
    <row r="4989" spans="4:10">
      <c r="D4989" s="1"/>
      <c r="F4989" s="22"/>
      <c r="G4989" s="22"/>
      <c r="H4989" s="22"/>
      <c r="I4989" s="22"/>
      <c r="J4989" s="22"/>
    </row>
    <row r="4990" spans="4:10">
      <c r="D4990" s="1"/>
      <c r="F4990" s="22"/>
      <c r="G4990" s="22"/>
      <c r="H4990" s="22"/>
      <c r="I4990" s="22"/>
      <c r="J4990" s="22"/>
    </row>
    <row r="4991" spans="4:10">
      <c r="D4991" s="1"/>
      <c r="F4991" s="22"/>
      <c r="G4991" s="22"/>
      <c r="H4991" s="22"/>
      <c r="I4991" s="22"/>
      <c r="J4991" s="22"/>
    </row>
    <row r="4992" spans="4:10">
      <c r="D4992" s="1"/>
      <c r="F4992" s="22"/>
      <c r="G4992" s="22"/>
      <c r="H4992" s="22"/>
      <c r="I4992" s="22"/>
      <c r="J4992" s="22"/>
    </row>
    <row r="4993" spans="4:10">
      <c r="D4993" s="1"/>
      <c r="F4993" s="22"/>
      <c r="G4993" s="22"/>
      <c r="H4993" s="22"/>
      <c r="I4993" s="22"/>
      <c r="J4993" s="22"/>
    </row>
    <row r="4994" spans="4:10">
      <c r="D4994" s="1"/>
      <c r="F4994" s="22"/>
      <c r="G4994" s="22"/>
      <c r="H4994" s="22"/>
      <c r="I4994" s="22"/>
      <c r="J4994" s="22"/>
    </row>
    <row r="4995" spans="4:10">
      <c r="D4995" s="1"/>
      <c r="F4995" s="22"/>
      <c r="G4995" s="22"/>
      <c r="H4995" s="22"/>
      <c r="I4995" s="22"/>
      <c r="J4995" s="22"/>
    </row>
    <row r="4996" spans="4:10">
      <c r="D4996" s="1"/>
      <c r="F4996" s="22"/>
      <c r="G4996" s="22"/>
      <c r="H4996" s="22"/>
      <c r="I4996" s="22"/>
      <c r="J4996" s="22"/>
    </row>
    <row r="4997" spans="4:10">
      <c r="D4997" s="1"/>
      <c r="F4997" s="22"/>
      <c r="G4997" s="22"/>
      <c r="H4997" s="22"/>
      <c r="I4997" s="22"/>
      <c r="J4997" s="22"/>
    </row>
    <row r="4998" spans="4:10">
      <c r="D4998" s="1"/>
      <c r="F4998" s="22"/>
      <c r="G4998" s="22"/>
      <c r="H4998" s="22"/>
      <c r="I4998" s="22"/>
      <c r="J4998" s="22"/>
    </row>
    <row r="4999" spans="4:10">
      <c r="D4999" s="1"/>
      <c r="F4999" s="22"/>
      <c r="G4999" s="22"/>
      <c r="H4999" s="22"/>
      <c r="I4999" s="22"/>
      <c r="J4999" s="22"/>
    </row>
    <row r="5000" spans="4:10">
      <c r="D5000" s="1"/>
      <c r="F5000" s="22"/>
      <c r="G5000" s="22"/>
      <c r="H5000" s="22"/>
      <c r="I5000" s="22"/>
      <c r="J5000" s="22"/>
    </row>
    <row r="5001" spans="4:10">
      <c r="D5001" s="1"/>
      <c r="F5001" s="22"/>
      <c r="G5001" s="22"/>
      <c r="H5001" s="22"/>
      <c r="I5001" s="22"/>
      <c r="J5001" s="22"/>
    </row>
    <row r="5002" spans="4:10">
      <c r="D5002" s="1"/>
      <c r="F5002" s="22"/>
      <c r="G5002" s="22"/>
      <c r="H5002" s="22"/>
      <c r="I5002" s="22"/>
      <c r="J5002" s="22"/>
    </row>
    <row r="5003" spans="4:10">
      <c r="D5003" s="1"/>
      <c r="F5003" s="22"/>
      <c r="G5003" s="22"/>
      <c r="H5003" s="22"/>
      <c r="I5003" s="22"/>
      <c r="J5003" s="22"/>
    </row>
    <row r="5004" spans="4:10">
      <c r="D5004" s="1"/>
      <c r="F5004" s="22"/>
      <c r="G5004" s="22"/>
      <c r="H5004" s="22"/>
      <c r="I5004" s="22"/>
      <c r="J5004" s="22"/>
    </row>
    <row r="5005" spans="4:10">
      <c r="D5005" s="1"/>
      <c r="F5005" s="22"/>
      <c r="G5005" s="22"/>
      <c r="H5005" s="22"/>
      <c r="I5005" s="22"/>
      <c r="J5005" s="22"/>
    </row>
    <row r="5006" spans="4:10">
      <c r="D5006" s="1"/>
      <c r="F5006" s="22"/>
      <c r="G5006" s="22"/>
      <c r="H5006" s="22"/>
      <c r="I5006" s="22"/>
      <c r="J5006" s="22"/>
    </row>
    <row r="5007" spans="4:10">
      <c r="D5007" s="1"/>
      <c r="F5007" s="22"/>
      <c r="G5007" s="22"/>
      <c r="H5007" s="22"/>
      <c r="I5007" s="22"/>
      <c r="J5007" s="22"/>
    </row>
    <row r="5008" spans="4:10">
      <c r="D5008" s="1"/>
      <c r="F5008" s="22"/>
      <c r="G5008" s="22"/>
      <c r="H5008" s="22"/>
      <c r="I5008" s="22"/>
      <c r="J5008" s="22"/>
    </row>
    <row r="5009" spans="4:10">
      <c r="D5009" s="1"/>
      <c r="F5009" s="22"/>
      <c r="G5009" s="22"/>
      <c r="H5009" s="22"/>
      <c r="I5009" s="22"/>
      <c r="J5009" s="22"/>
    </row>
    <row r="5010" spans="4:10">
      <c r="D5010" s="1"/>
      <c r="F5010" s="22"/>
      <c r="G5010" s="22"/>
      <c r="H5010" s="22"/>
      <c r="I5010" s="22"/>
      <c r="J5010" s="22"/>
    </row>
    <row r="5011" spans="4:10">
      <c r="D5011" s="1"/>
      <c r="F5011" s="22"/>
      <c r="G5011" s="22"/>
      <c r="H5011" s="22"/>
      <c r="I5011" s="22"/>
      <c r="J5011" s="22"/>
    </row>
    <row r="5012" spans="4:10">
      <c r="D5012" s="1"/>
      <c r="F5012" s="22"/>
      <c r="G5012" s="22"/>
      <c r="H5012" s="22"/>
      <c r="I5012" s="22"/>
      <c r="J5012" s="22"/>
    </row>
    <row r="5013" spans="4:10">
      <c r="D5013" s="1"/>
      <c r="F5013" s="22"/>
      <c r="G5013" s="22"/>
      <c r="H5013" s="22"/>
      <c r="I5013" s="22"/>
      <c r="J5013" s="22"/>
    </row>
    <row r="5014" spans="4:10">
      <c r="D5014" s="1"/>
      <c r="F5014" s="22"/>
      <c r="G5014" s="22"/>
      <c r="H5014" s="22"/>
      <c r="I5014" s="22"/>
      <c r="J5014" s="22"/>
    </row>
    <row r="5015" spans="4:10">
      <c r="D5015" s="1"/>
      <c r="F5015" s="22"/>
      <c r="G5015" s="22"/>
      <c r="H5015" s="22"/>
      <c r="I5015" s="22"/>
      <c r="J5015" s="22"/>
    </row>
    <row r="5016" spans="4:10">
      <c r="D5016" s="1"/>
      <c r="F5016" s="22"/>
      <c r="G5016" s="22"/>
      <c r="H5016" s="22"/>
      <c r="I5016" s="22"/>
      <c r="J5016" s="22"/>
    </row>
    <row r="5017" spans="4:10">
      <c r="D5017" s="1"/>
      <c r="F5017" s="22"/>
      <c r="G5017" s="22"/>
      <c r="H5017" s="22"/>
      <c r="I5017" s="22"/>
      <c r="J5017" s="22"/>
    </row>
    <row r="5018" spans="4:10">
      <c r="D5018" s="1"/>
      <c r="F5018" s="22"/>
      <c r="G5018" s="22"/>
      <c r="H5018" s="22"/>
      <c r="I5018" s="22"/>
      <c r="J5018" s="22"/>
    </row>
    <row r="5019" spans="4:10">
      <c r="D5019" s="1"/>
      <c r="F5019" s="22"/>
      <c r="G5019" s="22"/>
      <c r="H5019" s="22"/>
      <c r="I5019" s="22"/>
      <c r="J5019" s="22"/>
    </row>
    <row r="5020" spans="4:10">
      <c r="D5020" s="1"/>
      <c r="F5020" s="22"/>
      <c r="G5020" s="22"/>
      <c r="H5020" s="22"/>
      <c r="I5020" s="22"/>
      <c r="J5020" s="22"/>
    </row>
    <row r="5021" spans="4:10">
      <c r="D5021" s="1"/>
      <c r="F5021" s="22"/>
      <c r="G5021" s="22"/>
      <c r="H5021" s="22"/>
      <c r="I5021" s="22"/>
      <c r="J5021" s="22"/>
    </row>
    <row r="5022" spans="4:10">
      <c r="D5022" s="1"/>
      <c r="F5022" s="22"/>
      <c r="G5022" s="22"/>
      <c r="H5022" s="22"/>
      <c r="I5022" s="22"/>
      <c r="J5022" s="22"/>
    </row>
    <row r="5023" spans="4:10">
      <c r="D5023" s="1"/>
      <c r="F5023" s="22"/>
      <c r="G5023" s="22"/>
      <c r="H5023" s="22"/>
      <c r="I5023" s="22"/>
      <c r="J5023" s="22"/>
    </row>
    <row r="5024" spans="4:10">
      <c r="D5024" s="1"/>
      <c r="F5024" s="22"/>
      <c r="G5024" s="22"/>
      <c r="H5024" s="22"/>
      <c r="I5024" s="22"/>
      <c r="J5024" s="22"/>
    </row>
    <row r="5025" spans="4:10">
      <c r="D5025" s="1"/>
      <c r="F5025" s="22"/>
      <c r="G5025" s="22"/>
      <c r="H5025" s="22"/>
      <c r="I5025" s="22"/>
      <c r="J5025" s="22"/>
    </row>
    <row r="5026" spans="4:10">
      <c r="D5026" s="1"/>
      <c r="F5026" s="22"/>
      <c r="G5026" s="22"/>
      <c r="H5026" s="22"/>
      <c r="I5026" s="22"/>
      <c r="J5026" s="22"/>
    </row>
    <row r="5027" spans="4:10">
      <c r="D5027" s="1"/>
      <c r="F5027" s="22"/>
      <c r="G5027" s="22"/>
      <c r="H5027" s="22"/>
      <c r="I5027" s="22"/>
      <c r="J5027" s="22"/>
    </row>
    <row r="5028" spans="4:10">
      <c r="D5028" s="1"/>
      <c r="F5028" s="22"/>
      <c r="G5028" s="22"/>
      <c r="H5028" s="22"/>
      <c r="I5028" s="22"/>
      <c r="J5028" s="22"/>
    </row>
    <row r="5029" spans="4:10">
      <c r="D5029" s="1"/>
      <c r="F5029" s="22"/>
      <c r="G5029" s="22"/>
      <c r="H5029" s="22"/>
      <c r="I5029" s="22"/>
      <c r="J5029" s="22"/>
    </row>
    <row r="5030" spans="4:10">
      <c r="D5030" s="1"/>
      <c r="F5030" s="22"/>
      <c r="G5030" s="22"/>
      <c r="H5030" s="22"/>
      <c r="I5030" s="22"/>
      <c r="J5030" s="22"/>
    </row>
    <row r="5031" spans="4:10">
      <c r="D5031" s="1"/>
      <c r="F5031" s="22"/>
      <c r="G5031" s="22"/>
      <c r="H5031" s="22"/>
      <c r="I5031" s="22"/>
      <c r="J5031" s="22"/>
    </row>
    <row r="5032" spans="4:10">
      <c r="D5032" s="1"/>
      <c r="F5032" s="22"/>
      <c r="G5032" s="22"/>
      <c r="H5032" s="22"/>
      <c r="I5032" s="22"/>
      <c r="J5032" s="22"/>
    </row>
    <row r="5033" spans="4:10">
      <c r="D5033" s="1"/>
      <c r="F5033" s="22"/>
      <c r="G5033" s="22"/>
      <c r="H5033" s="22"/>
      <c r="I5033" s="22"/>
      <c r="J5033" s="22"/>
    </row>
    <row r="5034" spans="4:10">
      <c r="D5034" s="1"/>
      <c r="F5034" s="22"/>
      <c r="G5034" s="22"/>
      <c r="H5034" s="22"/>
      <c r="I5034" s="22"/>
      <c r="J5034" s="22"/>
    </row>
    <row r="5035" spans="4:10">
      <c r="D5035" s="1"/>
      <c r="F5035" s="22"/>
      <c r="G5035" s="22"/>
      <c r="H5035" s="22"/>
      <c r="I5035" s="22"/>
      <c r="J5035" s="22"/>
    </row>
    <row r="5036" spans="4:10">
      <c r="D5036" s="1"/>
      <c r="F5036" s="22"/>
      <c r="G5036" s="22"/>
      <c r="H5036" s="22"/>
      <c r="I5036" s="22"/>
      <c r="J5036" s="22"/>
    </row>
    <row r="5037" spans="4:10">
      <c r="D5037" s="1"/>
      <c r="F5037" s="22"/>
      <c r="G5037" s="22"/>
      <c r="H5037" s="22"/>
      <c r="I5037" s="22"/>
      <c r="J5037" s="22"/>
    </row>
    <row r="5038" spans="4:10">
      <c r="D5038" s="1"/>
      <c r="F5038" s="22"/>
      <c r="G5038" s="22"/>
      <c r="H5038" s="22"/>
      <c r="I5038" s="22"/>
      <c r="J5038" s="22"/>
    </row>
    <row r="5039" spans="4:10">
      <c r="D5039" s="1"/>
      <c r="F5039" s="22"/>
      <c r="G5039" s="22"/>
      <c r="H5039" s="22"/>
      <c r="I5039" s="22"/>
      <c r="J5039" s="22"/>
    </row>
    <row r="5040" spans="4:10">
      <c r="D5040" s="1"/>
      <c r="F5040" s="22"/>
      <c r="G5040" s="22"/>
      <c r="H5040" s="22"/>
      <c r="I5040" s="22"/>
      <c r="J5040" s="22"/>
    </row>
    <row r="5041" spans="4:10">
      <c r="D5041" s="1"/>
      <c r="F5041" s="22"/>
      <c r="G5041" s="22"/>
      <c r="H5041" s="22"/>
      <c r="I5041" s="22"/>
      <c r="J5041" s="22"/>
    </row>
    <row r="5042" spans="4:10">
      <c r="D5042" s="1"/>
      <c r="F5042" s="22"/>
      <c r="G5042" s="22"/>
      <c r="H5042" s="22"/>
      <c r="I5042" s="22"/>
      <c r="J5042" s="22"/>
    </row>
    <row r="5043" spans="4:10">
      <c r="D5043" s="1"/>
      <c r="F5043" s="22"/>
      <c r="G5043" s="22"/>
      <c r="H5043" s="22"/>
      <c r="I5043" s="22"/>
      <c r="J5043" s="22"/>
    </row>
    <row r="5044" spans="4:10">
      <c r="D5044" s="1"/>
      <c r="F5044" s="22"/>
      <c r="G5044" s="22"/>
      <c r="H5044" s="22"/>
      <c r="I5044" s="22"/>
      <c r="J5044" s="22"/>
    </row>
    <row r="5045" spans="4:10">
      <c r="D5045" s="1"/>
      <c r="F5045" s="22"/>
      <c r="G5045" s="22"/>
      <c r="H5045" s="22"/>
      <c r="I5045" s="22"/>
      <c r="J5045" s="22"/>
    </row>
    <row r="5046" spans="4:10">
      <c r="D5046" s="1"/>
      <c r="F5046" s="22"/>
      <c r="G5046" s="22"/>
      <c r="H5046" s="22"/>
      <c r="I5046" s="22"/>
      <c r="J5046" s="22"/>
    </row>
    <row r="5047" spans="4:10">
      <c r="D5047" s="1"/>
      <c r="F5047" s="22"/>
      <c r="G5047" s="22"/>
      <c r="H5047" s="22"/>
      <c r="I5047" s="22"/>
      <c r="J5047" s="22"/>
    </row>
    <row r="5048" spans="4:10">
      <c r="D5048" s="1"/>
      <c r="F5048" s="22"/>
      <c r="G5048" s="22"/>
      <c r="H5048" s="22"/>
      <c r="I5048" s="22"/>
      <c r="J5048" s="22"/>
    </row>
    <row r="5049" spans="4:10">
      <c r="D5049" s="1"/>
      <c r="F5049" s="22"/>
      <c r="G5049" s="22"/>
      <c r="H5049" s="22"/>
      <c r="I5049" s="22"/>
      <c r="J5049" s="22"/>
    </row>
    <row r="5050" spans="4:10">
      <c r="D5050" s="1"/>
      <c r="F5050" s="22"/>
      <c r="G5050" s="22"/>
      <c r="H5050" s="22"/>
      <c r="I5050" s="22"/>
      <c r="J5050" s="22"/>
    </row>
    <row r="5051" spans="4:10">
      <c r="D5051" s="1"/>
      <c r="F5051" s="22"/>
      <c r="G5051" s="22"/>
      <c r="H5051" s="22"/>
      <c r="I5051" s="22"/>
      <c r="J5051" s="22"/>
    </row>
    <row r="5052" spans="4:10">
      <c r="D5052" s="1"/>
      <c r="F5052" s="22"/>
      <c r="G5052" s="22"/>
      <c r="H5052" s="22"/>
      <c r="I5052" s="22"/>
      <c r="J5052" s="22"/>
    </row>
    <row r="5053" spans="4:10">
      <c r="D5053" s="1"/>
      <c r="F5053" s="22"/>
      <c r="G5053" s="22"/>
      <c r="H5053" s="22"/>
      <c r="I5053" s="22"/>
      <c r="J5053" s="22"/>
    </row>
    <row r="5054" spans="4:10">
      <c r="D5054" s="1"/>
      <c r="F5054" s="22"/>
      <c r="G5054" s="22"/>
      <c r="H5054" s="22"/>
      <c r="I5054" s="22"/>
      <c r="J5054" s="22"/>
    </row>
    <row r="5055" spans="4:10">
      <c r="D5055" s="1"/>
      <c r="F5055" s="22"/>
      <c r="G5055" s="22"/>
      <c r="H5055" s="22"/>
      <c r="I5055" s="22"/>
      <c r="J5055" s="22"/>
    </row>
    <row r="5056" spans="4:10">
      <c r="D5056" s="1"/>
      <c r="F5056" s="22"/>
      <c r="G5056" s="22"/>
      <c r="H5056" s="22"/>
      <c r="I5056" s="22"/>
      <c r="J5056" s="22"/>
    </row>
    <row r="5057" spans="4:10">
      <c r="D5057" s="1"/>
      <c r="F5057" s="22"/>
      <c r="G5057" s="22"/>
      <c r="H5057" s="22"/>
      <c r="I5057" s="22"/>
      <c r="J5057" s="22"/>
    </row>
    <row r="5058" spans="4:10">
      <c r="D5058" s="1"/>
      <c r="F5058" s="22"/>
      <c r="G5058" s="22"/>
      <c r="H5058" s="22"/>
      <c r="I5058" s="22"/>
      <c r="J5058" s="22"/>
    </row>
    <row r="5059" spans="4:10">
      <c r="D5059" s="1"/>
      <c r="F5059" s="22"/>
      <c r="G5059" s="22"/>
      <c r="H5059" s="22"/>
      <c r="I5059" s="22"/>
      <c r="J5059" s="22"/>
    </row>
    <row r="5060" spans="4:10">
      <c r="D5060" s="1"/>
      <c r="F5060" s="22"/>
      <c r="G5060" s="22"/>
      <c r="H5060" s="22"/>
      <c r="I5060" s="22"/>
      <c r="J5060" s="22"/>
    </row>
    <row r="5061" spans="4:10">
      <c r="D5061" s="1"/>
      <c r="F5061" s="22"/>
      <c r="G5061" s="22"/>
      <c r="H5061" s="22"/>
      <c r="I5061" s="22"/>
      <c r="J5061" s="22"/>
    </row>
    <row r="5062" spans="4:10">
      <c r="D5062" s="1"/>
      <c r="F5062" s="22"/>
      <c r="G5062" s="22"/>
      <c r="H5062" s="22"/>
      <c r="I5062" s="22"/>
      <c r="J5062" s="22"/>
    </row>
    <row r="5063" spans="4:10">
      <c r="D5063" s="1"/>
      <c r="F5063" s="22"/>
      <c r="G5063" s="22"/>
      <c r="H5063" s="22"/>
      <c r="I5063" s="22"/>
      <c r="J5063" s="22"/>
    </row>
    <row r="5064" spans="4:10">
      <c r="D5064" s="1"/>
      <c r="F5064" s="22"/>
      <c r="G5064" s="22"/>
      <c r="H5064" s="22"/>
      <c r="I5064" s="22"/>
      <c r="J5064" s="22"/>
    </row>
    <row r="5065" spans="4:10">
      <c r="D5065" s="1"/>
      <c r="F5065" s="22"/>
      <c r="G5065" s="22"/>
      <c r="H5065" s="22"/>
      <c r="I5065" s="22"/>
      <c r="J5065" s="22"/>
    </row>
    <row r="5066" spans="4:10">
      <c r="D5066" s="1"/>
      <c r="F5066" s="22"/>
      <c r="G5066" s="22"/>
      <c r="H5066" s="22"/>
      <c r="I5066" s="22"/>
      <c r="J5066" s="22"/>
    </row>
    <row r="5067" spans="4:10">
      <c r="D5067" s="1"/>
      <c r="F5067" s="22"/>
      <c r="G5067" s="22"/>
      <c r="H5067" s="22"/>
      <c r="I5067" s="22"/>
      <c r="J5067" s="22"/>
    </row>
    <row r="5068" spans="4:10">
      <c r="D5068" s="1"/>
      <c r="F5068" s="22"/>
      <c r="G5068" s="22"/>
      <c r="H5068" s="22"/>
      <c r="I5068" s="22"/>
      <c r="J5068" s="22"/>
    </row>
    <row r="5069" spans="4:10">
      <c r="D5069" s="1"/>
      <c r="F5069" s="22"/>
      <c r="G5069" s="22"/>
      <c r="H5069" s="22"/>
      <c r="I5069" s="22"/>
      <c r="J5069" s="22"/>
    </row>
    <row r="5070" spans="4:10">
      <c r="D5070" s="1"/>
      <c r="F5070" s="22"/>
      <c r="G5070" s="22"/>
      <c r="H5070" s="22"/>
      <c r="I5070" s="22"/>
      <c r="J5070" s="22"/>
    </row>
    <row r="5071" spans="4:10">
      <c r="D5071" s="1"/>
      <c r="F5071" s="22"/>
      <c r="G5071" s="22"/>
      <c r="H5071" s="22"/>
      <c r="I5071" s="22"/>
      <c r="J5071" s="22"/>
    </row>
    <row r="5072" spans="4:10">
      <c r="D5072" s="1"/>
      <c r="F5072" s="22"/>
      <c r="G5072" s="22"/>
      <c r="H5072" s="22"/>
      <c r="I5072" s="22"/>
      <c r="J5072" s="22"/>
    </row>
    <row r="5073" spans="4:10">
      <c r="D5073" s="1"/>
      <c r="F5073" s="22"/>
      <c r="G5073" s="22"/>
      <c r="H5073" s="22"/>
      <c r="I5073" s="22"/>
      <c r="J5073" s="22"/>
    </row>
    <row r="5074" spans="4:10">
      <c r="D5074" s="1"/>
      <c r="F5074" s="22"/>
      <c r="G5074" s="22"/>
      <c r="H5074" s="22"/>
      <c r="I5074" s="22"/>
      <c r="J5074" s="22"/>
    </row>
    <row r="5075" spans="4:10">
      <c r="D5075" s="1"/>
      <c r="F5075" s="22"/>
      <c r="G5075" s="22"/>
      <c r="H5075" s="22"/>
      <c r="I5075" s="22"/>
      <c r="J5075" s="22"/>
    </row>
    <row r="5076" spans="4:10">
      <c r="D5076" s="1"/>
      <c r="F5076" s="22"/>
      <c r="G5076" s="22"/>
      <c r="H5076" s="22"/>
      <c r="I5076" s="22"/>
      <c r="J5076" s="22"/>
    </row>
    <row r="5077" spans="4:10">
      <c r="D5077" s="1"/>
      <c r="F5077" s="22"/>
      <c r="G5077" s="22"/>
      <c r="H5077" s="22"/>
      <c r="I5077" s="22"/>
      <c r="J5077" s="22"/>
    </row>
    <row r="5078" spans="4:10">
      <c r="D5078" s="1"/>
      <c r="F5078" s="22"/>
      <c r="G5078" s="22"/>
      <c r="H5078" s="22"/>
      <c r="I5078" s="22"/>
      <c r="J5078" s="22"/>
    </row>
    <row r="5079" spans="4:10">
      <c r="D5079" s="1"/>
      <c r="F5079" s="22"/>
      <c r="G5079" s="22"/>
      <c r="H5079" s="22"/>
      <c r="I5079" s="22"/>
      <c r="J5079" s="22"/>
    </row>
    <row r="5080" spans="4:10">
      <c r="D5080" s="1"/>
      <c r="F5080" s="22"/>
      <c r="G5080" s="22"/>
      <c r="H5080" s="22"/>
      <c r="I5080" s="22"/>
      <c r="J5080" s="22"/>
    </row>
    <row r="5081" spans="4:10">
      <c r="D5081" s="1"/>
      <c r="F5081" s="22"/>
      <c r="G5081" s="22"/>
      <c r="H5081" s="22"/>
      <c r="I5081" s="22"/>
      <c r="J5081" s="22"/>
    </row>
    <row r="5082" spans="4:10">
      <c r="D5082" s="1"/>
      <c r="F5082" s="22"/>
      <c r="G5082" s="22"/>
      <c r="H5082" s="22"/>
      <c r="I5082" s="22"/>
      <c r="J5082" s="22"/>
    </row>
    <row r="5083" spans="4:10">
      <c r="D5083" s="1"/>
      <c r="F5083" s="22"/>
      <c r="G5083" s="22"/>
      <c r="H5083" s="22"/>
      <c r="I5083" s="22"/>
      <c r="J5083" s="22"/>
    </row>
    <row r="5084" spans="4:10">
      <c r="D5084" s="1"/>
      <c r="F5084" s="22"/>
      <c r="G5084" s="22"/>
      <c r="H5084" s="22"/>
      <c r="I5084" s="22"/>
      <c r="J5084" s="22"/>
    </row>
    <row r="5085" spans="4:10">
      <c r="D5085" s="1"/>
      <c r="F5085" s="22"/>
      <c r="G5085" s="22"/>
      <c r="H5085" s="22"/>
      <c r="I5085" s="22"/>
      <c r="J5085" s="22"/>
    </row>
    <row r="5086" spans="4:10">
      <c r="D5086" s="1"/>
      <c r="F5086" s="22"/>
      <c r="G5086" s="22"/>
      <c r="H5086" s="22"/>
      <c r="I5086" s="22"/>
      <c r="J5086" s="22"/>
    </row>
    <row r="5087" spans="4:10">
      <c r="D5087" s="1"/>
      <c r="F5087" s="22"/>
      <c r="G5087" s="22"/>
      <c r="H5087" s="22"/>
      <c r="I5087" s="22"/>
      <c r="J5087" s="22"/>
    </row>
    <row r="5088" spans="4:10">
      <c r="D5088" s="1"/>
      <c r="F5088" s="22"/>
      <c r="G5088" s="22"/>
      <c r="H5088" s="22"/>
      <c r="I5088" s="22"/>
      <c r="J5088" s="22"/>
    </row>
    <row r="5089" spans="4:10">
      <c r="D5089" s="1"/>
      <c r="F5089" s="22"/>
      <c r="G5089" s="22"/>
      <c r="H5089" s="22"/>
      <c r="I5089" s="22"/>
      <c r="J5089" s="22"/>
    </row>
    <row r="5090" spans="4:10">
      <c r="D5090" s="1"/>
      <c r="F5090" s="22"/>
      <c r="G5090" s="22"/>
      <c r="H5090" s="22"/>
      <c r="I5090" s="22"/>
      <c r="J5090" s="22"/>
    </row>
    <row r="5091" spans="4:10">
      <c r="D5091" s="1"/>
      <c r="F5091" s="22"/>
      <c r="G5091" s="22"/>
      <c r="H5091" s="22"/>
      <c r="I5091" s="22"/>
      <c r="J5091" s="22"/>
    </row>
    <row r="5092" spans="4:10">
      <c r="D5092" s="1"/>
      <c r="F5092" s="22"/>
      <c r="G5092" s="22"/>
      <c r="H5092" s="22"/>
      <c r="I5092" s="22"/>
      <c r="J5092" s="22"/>
    </row>
    <row r="5093" spans="4:10">
      <c r="D5093" s="1"/>
      <c r="F5093" s="22"/>
      <c r="G5093" s="22"/>
      <c r="H5093" s="22"/>
      <c r="I5093" s="22"/>
      <c r="J5093" s="22"/>
    </row>
    <row r="5094" spans="4:10">
      <c r="D5094" s="1"/>
      <c r="F5094" s="22"/>
      <c r="G5094" s="22"/>
      <c r="H5094" s="22"/>
      <c r="I5094" s="22"/>
      <c r="J5094" s="22"/>
    </row>
    <row r="5095" spans="4:10">
      <c r="D5095" s="1"/>
      <c r="F5095" s="22"/>
      <c r="G5095" s="22"/>
      <c r="H5095" s="22"/>
      <c r="I5095" s="22"/>
      <c r="J5095" s="22"/>
    </row>
    <row r="5096" spans="4:10">
      <c r="D5096" s="1"/>
      <c r="F5096" s="22"/>
      <c r="G5096" s="22"/>
      <c r="H5096" s="22"/>
      <c r="I5096" s="22"/>
      <c r="J5096" s="22"/>
    </row>
    <row r="5097" spans="4:10">
      <c r="D5097" s="1"/>
      <c r="F5097" s="22"/>
      <c r="G5097" s="22"/>
      <c r="H5097" s="22"/>
      <c r="I5097" s="22"/>
      <c r="J5097" s="22"/>
    </row>
    <row r="5098" spans="4:10">
      <c r="D5098" s="1"/>
      <c r="F5098" s="22"/>
      <c r="G5098" s="22"/>
      <c r="H5098" s="22"/>
      <c r="I5098" s="22"/>
      <c r="J5098" s="22"/>
    </row>
    <row r="5099" spans="4:10">
      <c r="D5099" s="1"/>
      <c r="F5099" s="22"/>
      <c r="G5099" s="22"/>
      <c r="H5099" s="22"/>
      <c r="I5099" s="22"/>
      <c r="J5099" s="22"/>
    </row>
    <row r="5100" spans="4:10">
      <c r="D5100" s="1"/>
      <c r="F5100" s="22"/>
      <c r="G5100" s="22"/>
      <c r="H5100" s="22"/>
      <c r="I5100" s="22"/>
      <c r="J5100" s="22"/>
    </row>
    <row r="5101" spans="4:10">
      <c r="D5101" s="1"/>
      <c r="F5101" s="22"/>
      <c r="G5101" s="22"/>
      <c r="H5101" s="22"/>
      <c r="I5101" s="22"/>
      <c r="J5101" s="22"/>
    </row>
    <row r="5102" spans="4:10">
      <c r="D5102" s="1"/>
      <c r="F5102" s="22"/>
      <c r="G5102" s="22"/>
      <c r="H5102" s="22"/>
      <c r="I5102" s="22"/>
      <c r="J5102" s="22"/>
    </row>
    <row r="5103" spans="4:10">
      <c r="D5103" s="1"/>
      <c r="F5103" s="22"/>
      <c r="G5103" s="22"/>
      <c r="H5103" s="22"/>
      <c r="I5103" s="22"/>
      <c r="J5103" s="22"/>
    </row>
    <row r="5104" spans="4:10">
      <c r="D5104" s="1"/>
      <c r="F5104" s="22"/>
      <c r="G5104" s="22"/>
      <c r="H5104" s="22"/>
      <c r="I5104" s="22"/>
      <c r="J5104" s="22"/>
    </row>
    <row r="5105" spans="4:10">
      <c r="D5105" s="1"/>
      <c r="F5105" s="22"/>
      <c r="G5105" s="22"/>
      <c r="H5105" s="22"/>
      <c r="I5105" s="22"/>
      <c r="J5105" s="22"/>
    </row>
    <row r="5106" spans="4:10">
      <c r="D5106" s="1"/>
      <c r="F5106" s="22"/>
      <c r="G5106" s="22"/>
      <c r="H5106" s="22"/>
      <c r="I5106" s="22"/>
      <c r="J5106" s="22"/>
    </row>
    <row r="5107" spans="4:10">
      <c r="D5107" s="1"/>
      <c r="F5107" s="22"/>
      <c r="G5107" s="22"/>
      <c r="H5107" s="22"/>
      <c r="I5107" s="22"/>
      <c r="J5107" s="22"/>
    </row>
    <row r="5108" spans="4:10">
      <c r="D5108" s="1"/>
      <c r="F5108" s="22"/>
      <c r="G5108" s="22"/>
      <c r="H5108" s="22"/>
      <c r="I5108" s="22"/>
      <c r="J5108" s="22"/>
    </row>
    <row r="5109" spans="4:10">
      <c r="D5109" s="1"/>
      <c r="F5109" s="22"/>
      <c r="G5109" s="22"/>
      <c r="H5109" s="22"/>
      <c r="I5109" s="22"/>
      <c r="J5109" s="22"/>
    </row>
    <row r="5110" spans="4:10">
      <c r="D5110" s="1"/>
      <c r="F5110" s="22"/>
      <c r="G5110" s="22"/>
      <c r="H5110" s="22"/>
      <c r="I5110" s="22"/>
      <c r="J5110" s="22"/>
    </row>
    <row r="5111" spans="4:10">
      <c r="D5111" s="1"/>
      <c r="F5111" s="22"/>
      <c r="G5111" s="22"/>
      <c r="H5111" s="22"/>
      <c r="I5111" s="22"/>
      <c r="J5111" s="22"/>
    </row>
    <row r="5112" spans="4:10">
      <c r="D5112" s="1"/>
      <c r="F5112" s="22"/>
      <c r="G5112" s="22"/>
      <c r="H5112" s="22"/>
      <c r="I5112" s="22"/>
      <c r="J5112" s="22"/>
    </row>
    <row r="5113" spans="4:10">
      <c r="D5113" s="1"/>
      <c r="F5113" s="22"/>
      <c r="G5113" s="22"/>
      <c r="H5113" s="22"/>
      <c r="I5113" s="22"/>
      <c r="J5113" s="22"/>
    </row>
    <row r="5114" spans="4:10">
      <c r="D5114" s="1"/>
      <c r="F5114" s="22"/>
      <c r="G5114" s="22"/>
      <c r="H5114" s="22"/>
      <c r="I5114" s="22"/>
      <c r="J5114" s="22"/>
    </row>
    <row r="5115" spans="4:10">
      <c r="D5115" s="1"/>
      <c r="F5115" s="22"/>
      <c r="G5115" s="22"/>
      <c r="H5115" s="22"/>
      <c r="I5115" s="22"/>
      <c r="J5115" s="22"/>
    </row>
    <row r="5116" spans="4:10">
      <c r="D5116" s="1"/>
      <c r="F5116" s="22"/>
      <c r="G5116" s="22"/>
      <c r="H5116" s="22"/>
      <c r="I5116" s="22"/>
      <c r="J5116" s="22"/>
    </row>
    <row r="5117" spans="4:10">
      <c r="D5117" s="1"/>
      <c r="F5117" s="22"/>
      <c r="G5117" s="22"/>
      <c r="H5117" s="22"/>
      <c r="I5117" s="22"/>
      <c r="J5117" s="22"/>
    </row>
    <row r="5118" spans="4:10">
      <c r="D5118" s="1"/>
      <c r="F5118" s="22"/>
      <c r="G5118" s="22"/>
      <c r="H5118" s="22"/>
      <c r="I5118" s="22"/>
      <c r="J5118" s="22"/>
    </row>
    <row r="5119" spans="4:10">
      <c r="D5119" s="1"/>
      <c r="F5119" s="22"/>
      <c r="G5119" s="22"/>
      <c r="H5119" s="22"/>
      <c r="I5119" s="22"/>
      <c r="J5119" s="22"/>
    </row>
    <row r="5120" spans="4:10">
      <c r="D5120" s="1"/>
      <c r="F5120" s="22"/>
      <c r="G5120" s="22"/>
      <c r="H5120" s="22"/>
      <c r="I5120" s="22"/>
      <c r="J5120" s="22"/>
    </row>
    <row r="5121" spans="4:10">
      <c r="D5121" s="1"/>
      <c r="F5121" s="22"/>
      <c r="G5121" s="22"/>
      <c r="H5121" s="22"/>
      <c r="I5121" s="22"/>
      <c r="J5121" s="22"/>
    </row>
    <row r="5122" spans="4:10">
      <c r="D5122" s="1"/>
      <c r="F5122" s="22"/>
      <c r="G5122" s="22"/>
      <c r="H5122" s="22"/>
      <c r="I5122" s="22"/>
      <c r="J5122" s="22"/>
    </row>
    <row r="5123" spans="4:10">
      <c r="D5123" s="1"/>
      <c r="F5123" s="22"/>
      <c r="G5123" s="22"/>
      <c r="H5123" s="22"/>
      <c r="I5123" s="22"/>
      <c r="J5123" s="22"/>
    </row>
    <row r="5124" spans="4:10">
      <c r="D5124" s="1"/>
      <c r="F5124" s="22"/>
      <c r="G5124" s="22"/>
      <c r="H5124" s="22"/>
      <c r="I5124" s="22"/>
      <c r="J5124" s="22"/>
    </row>
    <row r="5125" spans="4:10">
      <c r="D5125" s="1"/>
      <c r="F5125" s="22"/>
      <c r="G5125" s="22"/>
      <c r="H5125" s="22"/>
      <c r="I5125" s="22"/>
      <c r="J5125" s="22"/>
    </row>
    <row r="5126" spans="4:10">
      <c r="D5126" s="1"/>
      <c r="F5126" s="22"/>
      <c r="G5126" s="22"/>
      <c r="H5126" s="22"/>
      <c r="I5126" s="22"/>
      <c r="J5126" s="22"/>
    </row>
    <row r="5127" spans="4:10">
      <c r="D5127" s="1"/>
      <c r="F5127" s="22"/>
      <c r="G5127" s="22"/>
      <c r="H5127" s="22"/>
      <c r="I5127" s="22"/>
      <c r="J5127" s="22"/>
    </row>
    <row r="5128" spans="4:10">
      <c r="D5128" s="1"/>
      <c r="F5128" s="22"/>
      <c r="G5128" s="22"/>
      <c r="H5128" s="22"/>
      <c r="I5128" s="22"/>
      <c r="J5128" s="22"/>
    </row>
    <row r="5129" spans="4:10">
      <c r="D5129" s="1"/>
      <c r="F5129" s="22"/>
      <c r="G5129" s="22"/>
      <c r="H5129" s="22"/>
      <c r="I5129" s="22"/>
      <c r="J5129" s="22"/>
    </row>
    <row r="5130" spans="4:10">
      <c r="D5130" s="1"/>
      <c r="F5130" s="22"/>
      <c r="G5130" s="22"/>
      <c r="H5130" s="22"/>
      <c r="I5130" s="22"/>
      <c r="J5130" s="22"/>
    </row>
    <row r="5131" spans="4:10">
      <c r="D5131" s="1"/>
      <c r="F5131" s="22"/>
      <c r="G5131" s="22"/>
      <c r="H5131" s="22"/>
      <c r="I5131" s="22"/>
      <c r="J5131" s="22"/>
    </row>
    <row r="5132" spans="4:10">
      <c r="D5132" s="1"/>
      <c r="F5132" s="22"/>
      <c r="G5132" s="22"/>
      <c r="H5132" s="22"/>
      <c r="I5132" s="22"/>
      <c r="J5132" s="22"/>
    </row>
    <row r="5133" spans="4:10">
      <c r="D5133" s="1"/>
      <c r="F5133" s="22"/>
      <c r="G5133" s="22"/>
      <c r="H5133" s="22"/>
      <c r="I5133" s="22"/>
      <c r="J5133" s="22"/>
    </row>
    <row r="5134" spans="4:10">
      <c r="D5134" s="1"/>
      <c r="F5134" s="22"/>
      <c r="G5134" s="22"/>
      <c r="H5134" s="22"/>
      <c r="I5134" s="22"/>
      <c r="J5134" s="22"/>
    </row>
    <row r="5135" spans="4:10">
      <c r="D5135" s="1"/>
      <c r="F5135" s="22"/>
      <c r="G5135" s="22"/>
      <c r="H5135" s="22"/>
      <c r="I5135" s="22"/>
      <c r="J5135" s="22"/>
    </row>
    <row r="5136" spans="4:10">
      <c r="D5136" s="1"/>
      <c r="F5136" s="22"/>
      <c r="G5136" s="22"/>
      <c r="H5136" s="22"/>
      <c r="I5136" s="22"/>
      <c r="J5136" s="22"/>
    </row>
    <row r="5137" spans="4:10">
      <c r="D5137" s="1"/>
      <c r="F5137" s="22"/>
      <c r="G5137" s="22"/>
      <c r="H5137" s="22"/>
      <c r="I5137" s="22"/>
      <c r="J5137" s="22"/>
    </row>
    <row r="5138" spans="4:10">
      <c r="D5138" s="1"/>
      <c r="F5138" s="22"/>
      <c r="G5138" s="22"/>
      <c r="H5138" s="22"/>
      <c r="I5138" s="22"/>
      <c r="J5138" s="22"/>
    </row>
    <row r="5139" spans="4:10">
      <c r="D5139" s="1"/>
      <c r="F5139" s="22"/>
      <c r="G5139" s="22"/>
      <c r="H5139" s="22"/>
      <c r="I5139" s="22"/>
      <c r="J5139" s="22"/>
    </row>
    <row r="5140" spans="4:10">
      <c r="D5140" s="1"/>
      <c r="F5140" s="22"/>
      <c r="G5140" s="22"/>
      <c r="H5140" s="22"/>
      <c r="I5140" s="22"/>
      <c r="J5140" s="22"/>
    </row>
    <row r="5141" spans="4:10">
      <c r="D5141" s="1"/>
      <c r="F5141" s="22"/>
      <c r="G5141" s="22"/>
      <c r="H5141" s="22"/>
      <c r="I5141" s="22"/>
      <c r="J5141" s="22"/>
    </row>
    <row r="5142" spans="4:10">
      <c r="D5142" s="1"/>
      <c r="F5142" s="22"/>
      <c r="G5142" s="22"/>
      <c r="H5142" s="22"/>
      <c r="I5142" s="22"/>
      <c r="J5142" s="22"/>
    </row>
    <row r="5143" spans="4:10">
      <c r="D5143" s="1"/>
      <c r="F5143" s="22"/>
      <c r="G5143" s="22"/>
      <c r="H5143" s="22"/>
      <c r="I5143" s="22"/>
      <c r="J5143" s="22"/>
    </row>
    <row r="5144" spans="4:10">
      <c r="D5144" s="1"/>
      <c r="F5144" s="22"/>
      <c r="G5144" s="22"/>
      <c r="H5144" s="22"/>
      <c r="I5144" s="22"/>
      <c r="J5144" s="22"/>
    </row>
    <row r="5145" spans="4:10">
      <c r="D5145" s="1"/>
      <c r="F5145" s="22"/>
      <c r="G5145" s="22"/>
      <c r="H5145" s="22"/>
      <c r="I5145" s="22"/>
      <c r="J5145" s="22"/>
    </row>
    <row r="5146" spans="4:10">
      <c r="D5146" s="1"/>
      <c r="F5146" s="22"/>
      <c r="G5146" s="22"/>
      <c r="H5146" s="22"/>
      <c r="I5146" s="22"/>
      <c r="J5146" s="22"/>
    </row>
    <row r="5147" spans="4:10">
      <c r="D5147" s="1"/>
      <c r="F5147" s="22"/>
      <c r="G5147" s="22"/>
      <c r="H5147" s="22"/>
      <c r="I5147" s="22"/>
      <c r="J5147" s="22"/>
    </row>
    <row r="5148" spans="4:10">
      <c r="D5148" s="1"/>
      <c r="F5148" s="22"/>
      <c r="G5148" s="22"/>
      <c r="H5148" s="22"/>
      <c r="I5148" s="22"/>
      <c r="J5148" s="22"/>
    </row>
    <row r="5149" spans="4:10">
      <c r="D5149" s="1"/>
      <c r="F5149" s="22"/>
      <c r="G5149" s="22"/>
      <c r="H5149" s="22"/>
      <c r="I5149" s="22"/>
      <c r="J5149" s="22"/>
    </row>
    <row r="5150" spans="4:10">
      <c r="D5150" s="1"/>
      <c r="F5150" s="22"/>
      <c r="G5150" s="22"/>
      <c r="H5150" s="22"/>
      <c r="I5150" s="22"/>
      <c r="J5150" s="22"/>
    </row>
    <row r="5151" spans="4:10">
      <c r="D5151" s="1"/>
      <c r="F5151" s="22"/>
      <c r="G5151" s="22"/>
      <c r="H5151" s="22"/>
      <c r="I5151" s="22"/>
      <c r="J5151" s="22"/>
    </row>
    <row r="5152" spans="4:10">
      <c r="D5152" s="1"/>
      <c r="F5152" s="22"/>
      <c r="G5152" s="22"/>
      <c r="H5152" s="22"/>
      <c r="I5152" s="22"/>
      <c r="J5152" s="22"/>
    </row>
    <row r="5153" spans="4:10">
      <c r="D5153" s="1"/>
      <c r="F5153" s="22"/>
      <c r="G5153" s="22"/>
      <c r="H5153" s="22"/>
      <c r="I5153" s="22"/>
      <c r="J5153" s="22"/>
    </row>
    <row r="5154" spans="4:10">
      <c r="D5154" s="1"/>
      <c r="F5154" s="22"/>
      <c r="G5154" s="22"/>
      <c r="H5154" s="22"/>
      <c r="I5154" s="22"/>
      <c r="J5154" s="22"/>
    </row>
    <row r="5155" spans="4:10">
      <c r="D5155" s="1"/>
      <c r="F5155" s="22"/>
      <c r="G5155" s="22"/>
      <c r="H5155" s="22"/>
      <c r="I5155" s="22"/>
      <c r="J5155" s="22"/>
    </row>
    <row r="5156" spans="4:10">
      <c r="D5156" s="1"/>
      <c r="F5156" s="22"/>
      <c r="G5156" s="22"/>
      <c r="H5156" s="22"/>
      <c r="I5156" s="22"/>
      <c r="J5156" s="22"/>
    </row>
    <row r="5157" spans="4:10">
      <c r="D5157" s="1"/>
      <c r="F5157" s="22"/>
      <c r="G5157" s="22"/>
      <c r="H5157" s="22"/>
      <c r="I5157" s="22"/>
      <c r="J5157" s="22"/>
    </row>
    <row r="5158" spans="4:10">
      <c r="D5158" s="1"/>
      <c r="F5158" s="22"/>
      <c r="G5158" s="22"/>
      <c r="H5158" s="22"/>
      <c r="I5158" s="22"/>
      <c r="J5158" s="22"/>
    </row>
    <row r="5159" spans="4:10">
      <c r="D5159" s="1"/>
      <c r="F5159" s="22"/>
      <c r="G5159" s="22"/>
      <c r="H5159" s="22"/>
      <c r="I5159" s="22"/>
      <c r="J5159" s="22"/>
    </row>
    <row r="5160" spans="4:10">
      <c r="D5160" s="1"/>
      <c r="F5160" s="22"/>
      <c r="G5160" s="22"/>
      <c r="H5160" s="22"/>
      <c r="I5160" s="22"/>
      <c r="J5160" s="22"/>
    </row>
    <row r="5161" spans="4:10">
      <c r="D5161" s="1"/>
      <c r="F5161" s="22"/>
      <c r="G5161" s="22"/>
      <c r="H5161" s="22"/>
      <c r="I5161" s="22"/>
      <c r="J5161" s="22"/>
    </row>
    <row r="5162" spans="4:10">
      <c r="D5162" s="1"/>
      <c r="F5162" s="22"/>
      <c r="G5162" s="22"/>
      <c r="H5162" s="22"/>
      <c r="I5162" s="22"/>
      <c r="J5162" s="22"/>
    </row>
    <row r="5163" spans="4:10">
      <c r="D5163" s="1"/>
      <c r="F5163" s="22"/>
      <c r="G5163" s="22"/>
      <c r="H5163" s="22"/>
      <c r="I5163" s="22"/>
      <c r="J5163" s="22"/>
    </row>
    <row r="5164" spans="4:10">
      <c r="D5164" s="1"/>
      <c r="F5164" s="22"/>
      <c r="G5164" s="22"/>
      <c r="H5164" s="22"/>
      <c r="I5164" s="22"/>
      <c r="J5164" s="22"/>
    </row>
    <row r="5165" spans="4:10">
      <c r="D5165" s="1"/>
      <c r="F5165" s="22"/>
      <c r="G5165" s="22"/>
      <c r="H5165" s="22"/>
      <c r="I5165" s="22"/>
      <c r="J5165" s="22"/>
    </row>
    <row r="5166" spans="4:10">
      <c r="D5166" s="1"/>
      <c r="F5166" s="22"/>
      <c r="G5166" s="22"/>
      <c r="H5166" s="22"/>
      <c r="I5166" s="22"/>
      <c r="J5166" s="22"/>
    </row>
    <row r="5167" spans="4:10">
      <c r="D5167" s="1"/>
      <c r="F5167" s="22"/>
      <c r="G5167" s="22"/>
      <c r="H5167" s="22"/>
      <c r="I5167" s="22"/>
      <c r="J5167" s="22"/>
    </row>
    <row r="5168" spans="4:10">
      <c r="D5168" s="1"/>
      <c r="F5168" s="22"/>
      <c r="G5168" s="22"/>
      <c r="H5168" s="22"/>
      <c r="I5168" s="22"/>
      <c r="J5168" s="22"/>
    </row>
    <row r="5169" spans="4:10">
      <c r="D5169" s="1"/>
      <c r="F5169" s="22"/>
      <c r="G5169" s="22"/>
      <c r="H5169" s="22"/>
      <c r="I5169" s="22"/>
      <c r="J5169" s="22"/>
    </row>
    <row r="5170" spans="4:10">
      <c r="D5170" s="1"/>
      <c r="F5170" s="22"/>
      <c r="G5170" s="22"/>
      <c r="H5170" s="22"/>
      <c r="I5170" s="22"/>
      <c r="J5170" s="22"/>
    </row>
    <row r="5171" spans="4:10">
      <c r="D5171" s="1"/>
      <c r="F5171" s="22"/>
      <c r="G5171" s="22"/>
      <c r="H5171" s="22"/>
      <c r="I5171" s="22"/>
      <c r="J5171" s="22"/>
    </row>
    <row r="5172" spans="4:10">
      <c r="D5172" s="1"/>
      <c r="F5172" s="22"/>
      <c r="G5172" s="22"/>
      <c r="H5172" s="22"/>
      <c r="I5172" s="22"/>
      <c r="J5172" s="22"/>
    </row>
    <row r="5173" spans="4:10">
      <c r="D5173" s="1"/>
      <c r="F5173" s="22"/>
      <c r="G5173" s="22"/>
      <c r="H5173" s="22"/>
      <c r="I5173" s="22"/>
      <c r="J5173" s="22"/>
    </row>
    <row r="5174" spans="4:10">
      <c r="D5174" s="1"/>
      <c r="F5174" s="22"/>
      <c r="G5174" s="22"/>
      <c r="H5174" s="22"/>
      <c r="I5174" s="22"/>
      <c r="J5174" s="22"/>
    </row>
    <row r="5175" spans="4:10">
      <c r="D5175" s="1"/>
      <c r="F5175" s="22"/>
      <c r="G5175" s="22"/>
      <c r="H5175" s="22"/>
      <c r="I5175" s="22"/>
      <c r="J5175" s="22"/>
    </row>
    <row r="5176" spans="4:10">
      <c r="D5176" s="1"/>
      <c r="F5176" s="22"/>
      <c r="G5176" s="22"/>
      <c r="H5176" s="22"/>
      <c r="I5176" s="22"/>
      <c r="J5176" s="22"/>
    </row>
    <row r="5177" spans="4:10">
      <c r="D5177" s="1"/>
      <c r="F5177" s="22"/>
      <c r="G5177" s="22"/>
      <c r="H5177" s="22"/>
      <c r="I5177" s="22"/>
      <c r="J5177" s="22"/>
    </row>
    <row r="5178" spans="4:10">
      <c r="D5178" s="1"/>
      <c r="F5178" s="22"/>
      <c r="G5178" s="22"/>
      <c r="H5178" s="22"/>
      <c r="I5178" s="22"/>
      <c r="J5178" s="22"/>
    </row>
    <row r="5179" spans="4:10">
      <c r="D5179" s="1"/>
      <c r="F5179" s="22"/>
      <c r="G5179" s="22"/>
      <c r="H5179" s="22"/>
      <c r="I5179" s="22"/>
      <c r="J5179" s="22"/>
    </row>
    <row r="5180" spans="4:10">
      <c r="D5180" s="1"/>
      <c r="F5180" s="22"/>
      <c r="G5180" s="22"/>
      <c r="H5180" s="22"/>
      <c r="I5180" s="22"/>
      <c r="J5180" s="22"/>
    </row>
    <row r="5181" spans="4:10">
      <c r="D5181" s="1"/>
      <c r="F5181" s="22"/>
      <c r="G5181" s="22"/>
      <c r="H5181" s="22"/>
      <c r="I5181" s="22"/>
      <c r="J5181" s="22"/>
    </row>
    <row r="5182" spans="4:10">
      <c r="D5182" s="1"/>
      <c r="F5182" s="22"/>
      <c r="G5182" s="22"/>
      <c r="H5182" s="22"/>
      <c r="I5182" s="22"/>
      <c r="J5182" s="22"/>
    </row>
    <row r="5183" spans="4:10">
      <c r="D5183" s="1"/>
      <c r="F5183" s="22"/>
      <c r="G5183" s="22"/>
      <c r="H5183" s="22"/>
      <c r="I5183" s="22"/>
      <c r="J5183" s="22"/>
    </row>
    <row r="5184" spans="4:10">
      <c r="D5184" s="1"/>
      <c r="F5184" s="22"/>
      <c r="G5184" s="22"/>
      <c r="H5184" s="22"/>
      <c r="I5184" s="22"/>
      <c r="J5184" s="22"/>
    </row>
    <row r="5185" spans="4:10">
      <c r="D5185" s="1"/>
      <c r="F5185" s="22"/>
      <c r="G5185" s="22"/>
      <c r="H5185" s="22"/>
      <c r="I5185" s="22"/>
      <c r="J5185" s="22"/>
    </row>
    <row r="5186" spans="4:10">
      <c r="D5186" s="1"/>
      <c r="F5186" s="22"/>
      <c r="G5186" s="22"/>
      <c r="H5186" s="22"/>
      <c r="I5186" s="22"/>
      <c r="J5186" s="22"/>
    </row>
    <row r="5187" spans="4:10">
      <c r="D5187" s="1"/>
      <c r="F5187" s="22"/>
      <c r="G5187" s="22"/>
      <c r="H5187" s="22"/>
      <c r="I5187" s="22"/>
      <c r="J5187" s="22"/>
    </row>
    <row r="5188" spans="4:10">
      <c r="D5188" s="1"/>
      <c r="F5188" s="22"/>
      <c r="G5188" s="22"/>
      <c r="H5188" s="22"/>
      <c r="I5188" s="22"/>
      <c r="J5188" s="22"/>
    </row>
    <row r="5189" spans="4:10">
      <c r="D5189" s="1"/>
      <c r="F5189" s="22"/>
      <c r="G5189" s="22"/>
      <c r="H5189" s="22"/>
      <c r="I5189" s="22"/>
      <c r="J5189" s="22"/>
    </row>
    <row r="5190" spans="4:10">
      <c r="D5190" s="1"/>
      <c r="F5190" s="22"/>
      <c r="G5190" s="22"/>
      <c r="H5190" s="22"/>
      <c r="I5190" s="22"/>
      <c r="J5190" s="22"/>
    </row>
    <row r="5191" spans="4:10">
      <c r="D5191" s="1"/>
      <c r="F5191" s="22"/>
      <c r="G5191" s="22"/>
      <c r="H5191" s="22"/>
      <c r="I5191" s="22"/>
      <c r="J5191" s="22"/>
    </row>
    <row r="5192" spans="4:10">
      <c r="D5192" s="1"/>
      <c r="F5192" s="22"/>
      <c r="G5192" s="22"/>
      <c r="H5192" s="22"/>
      <c r="I5192" s="22"/>
      <c r="J5192" s="22"/>
    </row>
    <row r="5193" spans="4:10">
      <c r="D5193" s="1"/>
      <c r="F5193" s="22"/>
      <c r="G5193" s="22"/>
      <c r="H5193" s="22"/>
      <c r="I5193" s="22"/>
      <c r="J5193" s="22"/>
    </row>
    <row r="5194" spans="4:10">
      <c r="D5194" s="1"/>
      <c r="F5194" s="22"/>
      <c r="G5194" s="22"/>
      <c r="H5194" s="22"/>
      <c r="I5194" s="22"/>
      <c r="J5194" s="22"/>
    </row>
    <row r="5195" spans="4:10">
      <c r="D5195" s="1"/>
      <c r="F5195" s="22"/>
      <c r="G5195" s="22"/>
      <c r="H5195" s="22"/>
      <c r="I5195" s="22"/>
      <c r="J5195" s="22"/>
    </row>
    <row r="5196" spans="4:10">
      <c r="D5196" s="1"/>
      <c r="F5196" s="22"/>
      <c r="G5196" s="22"/>
      <c r="H5196" s="22"/>
      <c r="I5196" s="22"/>
      <c r="J5196" s="22"/>
    </row>
    <row r="5197" spans="4:10">
      <c r="D5197" s="1"/>
      <c r="F5197" s="22"/>
      <c r="G5197" s="22"/>
      <c r="H5197" s="22"/>
      <c r="I5197" s="22"/>
      <c r="J5197" s="22"/>
    </row>
    <row r="5198" spans="4:10">
      <c r="D5198" s="1"/>
      <c r="F5198" s="22"/>
      <c r="G5198" s="22"/>
      <c r="H5198" s="22"/>
      <c r="I5198" s="22"/>
      <c r="J5198" s="22"/>
    </row>
    <row r="5199" spans="4:10">
      <c r="D5199" s="1"/>
      <c r="F5199" s="22"/>
      <c r="G5199" s="22"/>
      <c r="H5199" s="22"/>
      <c r="I5199" s="22"/>
      <c r="J5199" s="22"/>
    </row>
    <row r="5200" spans="4:10">
      <c r="D5200" s="1"/>
      <c r="F5200" s="22"/>
      <c r="G5200" s="22"/>
      <c r="H5200" s="22"/>
      <c r="I5200" s="22"/>
      <c r="J5200" s="22"/>
    </row>
    <row r="5201" spans="4:10">
      <c r="D5201" s="1"/>
      <c r="F5201" s="22"/>
      <c r="G5201" s="22"/>
      <c r="H5201" s="22"/>
      <c r="I5201" s="22"/>
      <c r="J5201" s="22"/>
    </row>
    <row r="5202" spans="4:10">
      <c r="D5202" s="1"/>
      <c r="F5202" s="22"/>
      <c r="G5202" s="22"/>
      <c r="H5202" s="22"/>
      <c r="I5202" s="22"/>
      <c r="J5202" s="22"/>
    </row>
    <row r="5203" spans="4:10">
      <c r="D5203" s="1"/>
      <c r="F5203" s="22"/>
      <c r="G5203" s="22"/>
      <c r="H5203" s="22"/>
      <c r="I5203" s="22"/>
      <c r="J5203" s="22"/>
    </row>
    <row r="5204" spans="4:10">
      <c r="D5204" s="1"/>
      <c r="F5204" s="22"/>
      <c r="G5204" s="22"/>
      <c r="H5204" s="22"/>
      <c r="I5204" s="22"/>
      <c r="J5204" s="22"/>
    </row>
    <row r="5205" spans="4:10">
      <c r="D5205" s="1"/>
      <c r="F5205" s="22"/>
      <c r="G5205" s="22"/>
      <c r="H5205" s="22"/>
      <c r="I5205" s="22"/>
      <c r="J5205" s="22"/>
    </row>
    <row r="5206" spans="4:10">
      <c r="D5206" s="1"/>
      <c r="F5206" s="22"/>
      <c r="G5206" s="22"/>
      <c r="H5206" s="22"/>
      <c r="I5206" s="22"/>
      <c r="J5206" s="22"/>
    </row>
    <row r="5207" spans="4:10">
      <c r="D5207" s="1"/>
      <c r="F5207" s="22"/>
      <c r="G5207" s="22"/>
      <c r="H5207" s="22"/>
      <c r="I5207" s="22"/>
      <c r="J5207" s="22"/>
    </row>
    <row r="5208" spans="4:10">
      <c r="D5208" s="1"/>
      <c r="F5208" s="22"/>
      <c r="G5208" s="22"/>
      <c r="H5208" s="22"/>
      <c r="I5208" s="22"/>
      <c r="J5208" s="22"/>
    </row>
    <row r="5209" spans="4:10">
      <c r="D5209" s="1"/>
      <c r="F5209" s="22"/>
      <c r="G5209" s="22"/>
      <c r="H5209" s="22"/>
      <c r="I5209" s="22"/>
      <c r="J5209" s="22"/>
    </row>
    <row r="5210" spans="4:10">
      <c r="D5210" s="1"/>
      <c r="F5210" s="22"/>
      <c r="G5210" s="22"/>
      <c r="H5210" s="22"/>
      <c r="I5210" s="22"/>
      <c r="J5210" s="22"/>
    </row>
    <row r="5211" spans="4:10">
      <c r="D5211" s="1"/>
      <c r="F5211" s="22"/>
      <c r="G5211" s="22"/>
      <c r="H5211" s="22"/>
      <c r="I5211" s="22"/>
      <c r="J5211" s="22"/>
    </row>
    <row r="5212" spans="4:10">
      <c r="D5212" s="1"/>
      <c r="F5212" s="22"/>
      <c r="G5212" s="22"/>
      <c r="H5212" s="22"/>
      <c r="I5212" s="22"/>
      <c r="J5212" s="22"/>
    </row>
    <row r="5213" spans="4:10">
      <c r="D5213" s="1"/>
      <c r="F5213" s="22"/>
      <c r="G5213" s="22"/>
      <c r="H5213" s="22"/>
      <c r="I5213" s="22"/>
      <c r="J5213" s="22"/>
    </row>
    <row r="5214" spans="4:10">
      <c r="D5214" s="1"/>
      <c r="F5214" s="22"/>
      <c r="G5214" s="22"/>
      <c r="H5214" s="22"/>
      <c r="I5214" s="22"/>
      <c r="J5214" s="22"/>
    </row>
    <row r="5215" spans="4:10">
      <c r="D5215" s="1"/>
      <c r="F5215" s="22"/>
      <c r="G5215" s="22"/>
      <c r="H5215" s="22"/>
      <c r="I5215" s="22"/>
      <c r="J5215" s="22"/>
    </row>
    <row r="5216" spans="4:10">
      <c r="D5216" s="1"/>
      <c r="F5216" s="22"/>
      <c r="G5216" s="22"/>
      <c r="H5216" s="22"/>
      <c r="I5216" s="22"/>
      <c r="J5216" s="22"/>
    </row>
    <row r="5217" spans="4:10">
      <c r="D5217" s="1"/>
      <c r="F5217" s="22"/>
      <c r="G5217" s="22"/>
      <c r="H5217" s="22"/>
      <c r="I5217" s="22"/>
      <c r="J5217" s="22"/>
    </row>
    <row r="5218" spans="4:10">
      <c r="D5218" s="1"/>
      <c r="F5218" s="22"/>
      <c r="G5218" s="22"/>
      <c r="H5218" s="22"/>
      <c r="I5218" s="22"/>
      <c r="J5218" s="22"/>
    </row>
    <row r="5219" spans="4:10">
      <c r="D5219" s="1"/>
      <c r="F5219" s="22"/>
      <c r="G5219" s="22"/>
      <c r="H5219" s="22"/>
      <c r="I5219" s="22"/>
      <c r="J5219" s="22"/>
    </row>
    <row r="5220" spans="4:10">
      <c r="D5220" s="1"/>
      <c r="F5220" s="22"/>
      <c r="G5220" s="22"/>
      <c r="H5220" s="22"/>
      <c r="I5220" s="22"/>
      <c r="J5220" s="22"/>
    </row>
    <row r="5221" spans="4:10">
      <c r="D5221" s="1"/>
      <c r="F5221" s="22"/>
      <c r="G5221" s="22"/>
      <c r="H5221" s="22"/>
      <c r="I5221" s="22"/>
      <c r="J5221" s="22"/>
    </row>
    <row r="5222" spans="4:10">
      <c r="D5222" s="1"/>
      <c r="F5222" s="22"/>
      <c r="G5222" s="22"/>
      <c r="H5222" s="22"/>
      <c r="I5222" s="22"/>
      <c r="J5222" s="22"/>
    </row>
    <row r="5223" spans="4:10">
      <c r="D5223" s="1"/>
      <c r="F5223" s="22"/>
      <c r="G5223" s="22"/>
      <c r="H5223" s="22"/>
      <c r="I5223" s="22"/>
      <c r="J5223" s="22"/>
    </row>
    <row r="5224" spans="4:10">
      <c r="D5224" s="1"/>
      <c r="F5224" s="22"/>
      <c r="G5224" s="22"/>
      <c r="H5224" s="22"/>
      <c r="I5224" s="22"/>
      <c r="J5224" s="22"/>
    </row>
    <row r="5225" spans="4:10">
      <c r="D5225" s="1"/>
      <c r="F5225" s="22"/>
      <c r="G5225" s="22"/>
      <c r="H5225" s="22"/>
      <c r="I5225" s="22"/>
      <c r="J5225" s="22"/>
    </row>
    <row r="5226" spans="4:10">
      <c r="D5226" s="1"/>
      <c r="F5226" s="22"/>
      <c r="G5226" s="22"/>
      <c r="H5226" s="22"/>
      <c r="I5226" s="22"/>
      <c r="J5226" s="22"/>
    </row>
    <row r="5227" spans="4:10">
      <c r="D5227" s="1"/>
      <c r="F5227" s="22"/>
      <c r="G5227" s="22"/>
      <c r="H5227" s="22"/>
      <c r="I5227" s="22"/>
      <c r="J5227" s="22"/>
    </row>
    <row r="5228" spans="4:10">
      <c r="D5228" s="1"/>
      <c r="F5228" s="22"/>
      <c r="G5228" s="22"/>
      <c r="H5228" s="22"/>
      <c r="I5228" s="22"/>
      <c r="J5228" s="22"/>
    </row>
    <row r="5229" spans="4:10">
      <c r="D5229" s="1"/>
      <c r="F5229" s="22"/>
      <c r="G5229" s="22"/>
      <c r="H5229" s="22"/>
      <c r="I5229" s="22"/>
      <c r="J5229" s="22"/>
    </row>
    <row r="5230" spans="4:10">
      <c r="D5230" s="1"/>
      <c r="F5230" s="22"/>
      <c r="G5230" s="22"/>
      <c r="H5230" s="22"/>
      <c r="I5230" s="22"/>
      <c r="J5230" s="22"/>
    </row>
    <row r="5231" spans="4:10">
      <c r="D5231" s="1"/>
      <c r="F5231" s="22"/>
      <c r="G5231" s="22"/>
      <c r="H5231" s="22"/>
      <c r="I5231" s="22"/>
      <c r="J5231" s="22"/>
    </row>
    <row r="5232" spans="4:10">
      <c r="D5232" s="1"/>
      <c r="F5232" s="22"/>
      <c r="G5232" s="22"/>
      <c r="H5232" s="22"/>
      <c r="I5232" s="22"/>
      <c r="J5232" s="22"/>
    </row>
    <row r="5233" spans="4:10">
      <c r="D5233" s="1"/>
      <c r="F5233" s="22"/>
      <c r="G5233" s="22"/>
      <c r="H5233" s="22"/>
      <c r="I5233" s="22"/>
      <c r="J5233" s="22"/>
    </row>
    <row r="5234" spans="4:10">
      <c r="D5234" s="1"/>
      <c r="F5234" s="22"/>
      <c r="G5234" s="22"/>
      <c r="H5234" s="22"/>
      <c r="I5234" s="22"/>
      <c r="J5234" s="22"/>
    </row>
    <row r="5235" spans="4:10">
      <c r="D5235" s="1"/>
      <c r="F5235" s="22"/>
      <c r="G5235" s="22"/>
      <c r="H5235" s="22"/>
      <c r="I5235" s="22"/>
      <c r="J5235" s="22"/>
    </row>
    <row r="5236" spans="4:10">
      <c r="D5236" s="1"/>
      <c r="F5236" s="22"/>
      <c r="G5236" s="22"/>
      <c r="H5236" s="22"/>
      <c r="I5236" s="22"/>
      <c r="J5236" s="22"/>
    </row>
    <row r="5237" spans="4:10">
      <c r="D5237" s="1"/>
      <c r="F5237" s="22"/>
      <c r="G5237" s="22"/>
      <c r="H5237" s="22"/>
      <c r="I5237" s="22"/>
      <c r="J5237" s="22"/>
    </row>
    <row r="5238" spans="4:10">
      <c r="D5238" s="1"/>
      <c r="F5238" s="22"/>
      <c r="G5238" s="22"/>
      <c r="H5238" s="22"/>
      <c r="I5238" s="22"/>
      <c r="J5238" s="22"/>
    </row>
    <row r="5239" spans="4:10">
      <c r="D5239" s="1"/>
      <c r="F5239" s="22"/>
      <c r="G5239" s="22"/>
      <c r="H5239" s="22"/>
      <c r="I5239" s="22"/>
      <c r="J5239" s="22"/>
    </row>
    <row r="5240" spans="4:10">
      <c r="D5240" s="1"/>
      <c r="F5240" s="22"/>
      <c r="G5240" s="22"/>
      <c r="H5240" s="22"/>
      <c r="I5240" s="22"/>
      <c r="J5240" s="22"/>
    </row>
    <row r="5241" spans="4:10">
      <c r="D5241" s="1"/>
      <c r="F5241" s="22"/>
      <c r="G5241" s="22"/>
      <c r="H5241" s="22"/>
      <c r="I5241" s="22"/>
      <c r="J5241" s="22"/>
    </row>
    <row r="5242" spans="4:10">
      <c r="D5242" s="1"/>
      <c r="F5242" s="22"/>
      <c r="G5242" s="22"/>
      <c r="H5242" s="22"/>
      <c r="I5242" s="22"/>
      <c r="J5242" s="22"/>
    </row>
    <row r="5243" spans="4:10">
      <c r="D5243" s="1"/>
      <c r="F5243" s="22"/>
      <c r="G5243" s="22"/>
      <c r="H5243" s="22"/>
      <c r="I5243" s="22"/>
      <c r="J5243" s="22"/>
    </row>
    <row r="5244" spans="4:10">
      <c r="D5244" s="1"/>
      <c r="F5244" s="22"/>
      <c r="G5244" s="22"/>
      <c r="H5244" s="22"/>
      <c r="I5244" s="22"/>
      <c r="J5244" s="22"/>
    </row>
    <row r="5245" spans="4:10">
      <c r="D5245" s="1"/>
      <c r="F5245" s="22"/>
      <c r="G5245" s="22"/>
      <c r="H5245" s="22"/>
      <c r="I5245" s="22"/>
      <c r="J5245" s="22"/>
    </row>
    <row r="5246" spans="4:10">
      <c r="D5246" s="1"/>
      <c r="F5246" s="22"/>
      <c r="G5246" s="22"/>
      <c r="H5246" s="22"/>
      <c r="I5246" s="22"/>
      <c r="J5246" s="22"/>
    </row>
    <row r="5247" spans="4:10">
      <c r="D5247" s="1"/>
      <c r="F5247" s="22"/>
      <c r="G5247" s="22"/>
      <c r="H5247" s="22"/>
      <c r="I5247" s="22"/>
      <c r="J5247" s="22"/>
    </row>
    <row r="5248" spans="4:10">
      <c r="D5248" s="1"/>
      <c r="F5248" s="22"/>
      <c r="G5248" s="22"/>
      <c r="H5248" s="22"/>
      <c r="I5248" s="22"/>
      <c r="J5248" s="22"/>
    </row>
    <row r="5249" spans="4:10">
      <c r="D5249" s="1"/>
      <c r="F5249" s="22"/>
      <c r="G5249" s="22"/>
      <c r="H5249" s="22"/>
      <c r="I5249" s="22"/>
      <c r="J5249" s="22"/>
    </row>
    <row r="5250" spans="4:10">
      <c r="D5250" s="1"/>
      <c r="F5250" s="22"/>
      <c r="G5250" s="22"/>
      <c r="H5250" s="22"/>
      <c r="I5250" s="22"/>
      <c r="J5250" s="22"/>
    </row>
    <row r="5251" spans="4:10">
      <c r="D5251" s="1"/>
      <c r="F5251" s="22"/>
      <c r="G5251" s="22"/>
      <c r="H5251" s="22"/>
      <c r="I5251" s="22"/>
      <c r="J5251" s="22"/>
    </row>
    <row r="5252" spans="4:10">
      <c r="D5252" s="1"/>
      <c r="F5252" s="22"/>
      <c r="G5252" s="22"/>
      <c r="H5252" s="22"/>
      <c r="I5252" s="22"/>
      <c r="J5252" s="22"/>
    </row>
    <row r="5253" spans="4:10">
      <c r="D5253" s="1"/>
      <c r="F5253" s="22"/>
      <c r="G5253" s="22"/>
      <c r="H5253" s="22"/>
      <c r="I5253" s="22"/>
      <c r="J5253" s="22"/>
    </row>
    <row r="5254" spans="4:10">
      <c r="D5254" s="1"/>
      <c r="F5254" s="22"/>
      <c r="G5254" s="22"/>
      <c r="H5254" s="22"/>
      <c r="I5254" s="22"/>
      <c r="J5254" s="22"/>
    </row>
    <row r="5255" spans="4:10">
      <c r="D5255" s="1"/>
      <c r="F5255" s="22"/>
      <c r="G5255" s="22"/>
      <c r="H5255" s="22"/>
      <c r="I5255" s="22"/>
      <c r="J5255" s="22"/>
    </row>
    <row r="5256" spans="4:10">
      <c r="D5256" s="1"/>
      <c r="F5256" s="22"/>
      <c r="G5256" s="22"/>
      <c r="H5256" s="22"/>
      <c r="I5256" s="22"/>
      <c r="J5256" s="22"/>
    </row>
    <row r="5257" spans="4:10">
      <c r="D5257" s="1"/>
      <c r="F5257" s="22"/>
      <c r="G5257" s="22"/>
      <c r="H5257" s="22"/>
      <c r="I5257" s="22"/>
      <c r="J5257" s="22"/>
    </row>
    <row r="5258" spans="4:10">
      <c r="D5258" s="1"/>
      <c r="F5258" s="22"/>
      <c r="G5258" s="22"/>
      <c r="H5258" s="22"/>
      <c r="I5258" s="22"/>
      <c r="J5258" s="22"/>
    </row>
    <row r="5259" spans="4:10">
      <c r="D5259" s="1"/>
      <c r="F5259" s="22"/>
      <c r="G5259" s="22"/>
      <c r="H5259" s="22"/>
      <c r="I5259" s="22"/>
      <c r="J5259" s="22"/>
    </row>
    <row r="5260" spans="4:10">
      <c r="D5260" s="1"/>
      <c r="F5260" s="22"/>
      <c r="G5260" s="22"/>
      <c r="H5260" s="22"/>
      <c r="I5260" s="22"/>
      <c r="J5260" s="22"/>
    </row>
    <row r="5261" spans="4:10">
      <c r="D5261" s="1"/>
      <c r="F5261" s="22"/>
      <c r="G5261" s="22"/>
      <c r="H5261" s="22"/>
      <c r="I5261" s="22"/>
      <c r="J5261" s="22"/>
    </row>
    <row r="5262" spans="4:10">
      <c r="D5262" s="1"/>
      <c r="F5262" s="22"/>
      <c r="G5262" s="22"/>
      <c r="H5262" s="22"/>
      <c r="I5262" s="22"/>
      <c r="J5262" s="22"/>
    </row>
    <row r="5263" spans="4:10">
      <c r="D5263" s="1"/>
      <c r="F5263" s="22"/>
      <c r="G5263" s="22"/>
      <c r="H5263" s="22"/>
      <c r="I5263" s="22"/>
      <c r="J5263" s="22"/>
    </row>
    <row r="5264" spans="4:10">
      <c r="D5264" s="1"/>
      <c r="F5264" s="22"/>
      <c r="G5264" s="22"/>
      <c r="H5264" s="22"/>
      <c r="I5264" s="22"/>
      <c r="J5264" s="22"/>
    </row>
    <row r="5265" spans="4:10">
      <c r="D5265" s="1"/>
      <c r="F5265" s="22"/>
      <c r="G5265" s="22"/>
      <c r="H5265" s="22"/>
      <c r="I5265" s="22"/>
      <c r="J5265" s="22"/>
    </row>
    <row r="5266" spans="4:10">
      <c r="D5266" s="1"/>
      <c r="F5266" s="22"/>
      <c r="G5266" s="22"/>
      <c r="H5266" s="22"/>
      <c r="I5266" s="22"/>
      <c r="J5266" s="22"/>
    </row>
    <row r="5267" spans="4:10">
      <c r="D5267" s="1"/>
      <c r="F5267" s="22"/>
      <c r="G5267" s="22"/>
      <c r="H5267" s="22"/>
      <c r="I5267" s="22"/>
      <c r="J5267" s="22"/>
    </row>
    <row r="5268" spans="4:10">
      <c r="D5268" s="1"/>
      <c r="F5268" s="22"/>
      <c r="G5268" s="22"/>
      <c r="H5268" s="22"/>
      <c r="I5268" s="22"/>
      <c r="J5268" s="22"/>
    </row>
    <row r="5269" spans="4:10">
      <c r="D5269" s="1"/>
      <c r="F5269" s="22"/>
      <c r="G5269" s="22"/>
      <c r="H5269" s="22"/>
      <c r="I5269" s="22"/>
      <c r="J5269" s="22"/>
    </row>
    <row r="5270" spans="4:10">
      <c r="D5270" s="1"/>
      <c r="F5270" s="22"/>
      <c r="G5270" s="22"/>
      <c r="H5270" s="22"/>
      <c r="I5270" s="22"/>
      <c r="J5270" s="22"/>
    </row>
    <row r="5271" spans="4:10">
      <c r="D5271" s="1"/>
      <c r="F5271" s="22"/>
      <c r="G5271" s="22"/>
      <c r="H5271" s="22"/>
      <c r="I5271" s="22"/>
      <c r="J5271" s="22"/>
    </row>
    <row r="5272" spans="4:10">
      <c r="D5272" s="1"/>
      <c r="F5272" s="22"/>
      <c r="G5272" s="22"/>
      <c r="H5272" s="22"/>
      <c r="I5272" s="22"/>
      <c r="J5272" s="22"/>
    </row>
    <row r="5273" spans="4:10">
      <c r="D5273" s="1"/>
      <c r="F5273" s="22"/>
      <c r="G5273" s="22"/>
      <c r="H5273" s="22"/>
      <c r="I5273" s="22"/>
      <c r="J5273" s="22"/>
    </row>
    <row r="5274" spans="4:10">
      <c r="D5274" s="1"/>
      <c r="F5274" s="22"/>
      <c r="G5274" s="22"/>
      <c r="H5274" s="22"/>
      <c r="I5274" s="22"/>
      <c r="J5274" s="22"/>
    </row>
    <row r="5275" spans="4:10">
      <c r="D5275" s="1"/>
      <c r="F5275" s="22"/>
      <c r="G5275" s="22"/>
      <c r="H5275" s="22"/>
      <c r="I5275" s="22"/>
      <c r="J5275" s="22"/>
    </row>
    <row r="5276" spans="4:10">
      <c r="D5276" s="1"/>
      <c r="F5276" s="22"/>
      <c r="G5276" s="22"/>
      <c r="H5276" s="22"/>
      <c r="I5276" s="22"/>
      <c r="J5276" s="22"/>
    </row>
    <row r="5277" spans="4:10">
      <c r="D5277" s="1"/>
      <c r="F5277" s="22"/>
      <c r="G5277" s="22"/>
      <c r="H5277" s="22"/>
      <c r="I5277" s="22"/>
      <c r="J5277" s="22"/>
    </row>
    <row r="5278" spans="4:10">
      <c r="D5278" s="1"/>
      <c r="F5278" s="22"/>
      <c r="G5278" s="22"/>
      <c r="H5278" s="22"/>
      <c r="I5278" s="22"/>
      <c r="J5278" s="22"/>
    </row>
    <row r="5279" spans="4:10">
      <c r="D5279" s="1"/>
      <c r="F5279" s="22"/>
      <c r="G5279" s="22"/>
      <c r="H5279" s="22"/>
      <c r="I5279" s="22"/>
      <c r="J5279" s="22"/>
    </row>
    <row r="5280" spans="4:10">
      <c r="D5280" s="1"/>
      <c r="F5280" s="22"/>
      <c r="G5280" s="22"/>
      <c r="H5280" s="22"/>
      <c r="I5280" s="22"/>
      <c r="J5280" s="22"/>
    </row>
    <row r="5281" spans="4:10">
      <c r="D5281" s="1"/>
      <c r="F5281" s="22"/>
      <c r="G5281" s="22"/>
      <c r="H5281" s="22"/>
      <c r="I5281" s="22"/>
      <c r="J5281" s="22"/>
    </row>
    <row r="5282" spans="4:10">
      <c r="D5282" s="1"/>
      <c r="F5282" s="22"/>
      <c r="G5282" s="22"/>
      <c r="H5282" s="22"/>
      <c r="I5282" s="22"/>
      <c r="J5282" s="22"/>
    </row>
    <row r="5283" spans="4:10">
      <c r="D5283" s="1"/>
      <c r="F5283" s="22"/>
      <c r="G5283" s="22"/>
      <c r="H5283" s="22"/>
      <c r="I5283" s="22"/>
      <c r="J5283" s="22"/>
    </row>
    <row r="5284" spans="4:10">
      <c r="D5284" s="1"/>
      <c r="F5284" s="22"/>
      <c r="G5284" s="22"/>
      <c r="H5284" s="22"/>
      <c r="I5284" s="22"/>
      <c r="J5284" s="22"/>
    </row>
    <row r="5285" spans="4:10">
      <c r="D5285" s="1"/>
      <c r="F5285" s="22"/>
      <c r="G5285" s="22"/>
      <c r="H5285" s="22"/>
      <c r="I5285" s="22"/>
      <c r="J5285" s="22"/>
    </row>
    <row r="5286" spans="4:10">
      <c r="D5286" s="1"/>
      <c r="F5286" s="22"/>
      <c r="G5286" s="22"/>
      <c r="H5286" s="22"/>
      <c r="I5286" s="22"/>
      <c r="J5286" s="22"/>
    </row>
    <row r="5287" spans="4:10">
      <c r="D5287" s="1"/>
      <c r="F5287" s="22"/>
      <c r="G5287" s="22"/>
      <c r="H5287" s="22"/>
      <c r="I5287" s="22"/>
      <c r="J5287" s="22"/>
    </row>
    <row r="5288" spans="4:10">
      <c r="D5288" s="1"/>
      <c r="F5288" s="22"/>
      <c r="G5288" s="22"/>
      <c r="H5288" s="22"/>
      <c r="I5288" s="22"/>
      <c r="J5288" s="22"/>
    </row>
    <row r="5289" spans="4:10">
      <c r="D5289" s="1"/>
      <c r="F5289" s="22"/>
      <c r="G5289" s="22"/>
      <c r="H5289" s="22"/>
      <c r="I5289" s="22"/>
      <c r="J5289" s="22"/>
    </row>
    <row r="5290" spans="4:10">
      <c r="D5290" s="1"/>
      <c r="F5290" s="22"/>
      <c r="G5290" s="22"/>
      <c r="H5290" s="22"/>
      <c r="I5290" s="22"/>
      <c r="J5290" s="22"/>
    </row>
    <row r="5291" spans="4:10">
      <c r="D5291" s="1"/>
      <c r="F5291" s="22"/>
      <c r="G5291" s="22"/>
      <c r="H5291" s="22"/>
      <c r="I5291" s="22"/>
      <c r="J5291" s="22"/>
    </row>
    <row r="5292" spans="4:10">
      <c r="D5292" s="1"/>
      <c r="F5292" s="22"/>
      <c r="G5292" s="22"/>
      <c r="H5292" s="22"/>
      <c r="I5292" s="22"/>
      <c r="J5292" s="22"/>
    </row>
    <row r="5293" spans="4:10">
      <c r="D5293" s="1"/>
      <c r="F5293" s="22"/>
      <c r="G5293" s="22"/>
      <c r="H5293" s="22"/>
      <c r="I5293" s="22"/>
      <c r="J5293" s="22"/>
    </row>
    <row r="5294" spans="4:10">
      <c r="D5294" s="1"/>
      <c r="F5294" s="22"/>
      <c r="G5294" s="22"/>
      <c r="H5294" s="22"/>
      <c r="I5294" s="22"/>
      <c r="J5294" s="22"/>
    </row>
    <row r="5295" spans="4:10">
      <c r="D5295" s="1"/>
      <c r="F5295" s="22"/>
      <c r="G5295" s="22"/>
      <c r="H5295" s="22"/>
      <c r="I5295" s="22"/>
      <c r="J5295" s="22"/>
    </row>
    <row r="5296" spans="4:10">
      <c r="D5296" s="1"/>
      <c r="F5296" s="22"/>
      <c r="G5296" s="22"/>
      <c r="H5296" s="22"/>
      <c r="I5296" s="22"/>
      <c r="J5296" s="22"/>
    </row>
    <row r="5297" spans="4:10">
      <c r="D5297" s="1"/>
      <c r="F5297" s="22"/>
      <c r="G5297" s="22"/>
      <c r="H5297" s="22"/>
      <c r="I5297" s="22"/>
      <c r="J5297" s="22"/>
    </row>
    <row r="5298" spans="4:10">
      <c r="D5298" s="1"/>
      <c r="F5298" s="22"/>
      <c r="G5298" s="22"/>
      <c r="H5298" s="22"/>
      <c r="I5298" s="22"/>
      <c r="J5298" s="22"/>
    </row>
    <row r="5299" spans="4:10">
      <c r="D5299" s="1"/>
      <c r="F5299" s="22"/>
      <c r="G5299" s="22"/>
      <c r="H5299" s="22"/>
      <c r="I5299" s="22"/>
      <c r="J5299" s="22"/>
    </row>
    <row r="5300" spans="4:10">
      <c r="D5300" s="1"/>
      <c r="F5300" s="22"/>
      <c r="G5300" s="22"/>
      <c r="H5300" s="22"/>
      <c r="I5300" s="22"/>
      <c r="J5300" s="22"/>
    </row>
    <row r="5301" spans="4:10">
      <c r="D5301" s="1"/>
      <c r="F5301" s="22"/>
      <c r="G5301" s="22"/>
      <c r="H5301" s="22"/>
      <c r="I5301" s="22"/>
      <c r="J5301" s="22"/>
    </row>
    <row r="5302" spans="4:10">
      <c r="D5302" s="1"/>
      <c r="F5302" s="22"/>
      <c r="G5302" s="22"/>
      <c r="H5302" s="22"/>
      <c r="I5302" s="22"/>
      <c r="J5302" s="22"/>
    </row>
    <row r="5303" spans="4:10">
      <c r="D5303" s="1"/>
      <c r="F5303" s="22"/>
      <c r="G5303" s="22"/>
      <c r="H5303" s="22"/>
      <c r="I5303" s="22"/>
      <c r="J5303" s="22"/>
    </row>
    <row r="5304" spans="4:10">
      <c r="D5304" s="1"/>
      <c r="F5304" s="22"/>
      <c r="G5304" s="22"/>
      <c r="H5304" s="22"/>
      <c r="I5304" s="22"/>
      <c r="J5304" s="22"/>
    </row>
    <row r="5305" spans="4:10">
      <c r="D5305" s="1"/>
      <c r="F5305" s="22"/>
      <c r="G5305" s="22"/>
      <c r="H5305" s="22"/>
      <c r="I5305" s="22"/>
      <c r="J5305" s="22"/>
    </row>
    <row r="5306" spans="4:10">
      <c r="D5306" s="1"/>
      <c r="F5306" s="22"/>
      <c r="G5306" s="22"/>
      <c r="H5306" s="22"/>
      <c r="I5306" s="22"/>
      <c r="J5306" s="22"/>
    </row>
    <row r="5307" spans="4:10">
      <c r="D5307" s="1"/>
      <c r="F5307" s="22"/>
      <c r="G5307" s="22"/>
      <c r="H5307" s="22"/>
      <c r="I5307" s="22"/>
      <c r="J5307" s="22"/>
    </row>
    <row r="5308" spans="4:10">
      <c r="D5308" s="1"/>
      <c r="F5308" s="22"/>
      <c r="G5308" s="22"/>
      <c r="H5308" s="22"/>
      <c r="I5308" s="22"/>
      <c r="J5308" s="22"/>
    </row>
    <row r="5309" spans="4:10">
      <c r="D5309" s="1"/>
      <c r="F5309" s="22"/>
      <c r="G5309" s="22"/>
      <c r="H5309" s="22"/>
      <c r="I5309" s="22"/>
      <c r="J5309" s="22"/>
    </row>
    <row r="5310" spans="4:10">
      <c r="D5310" s="1"/>
      <c r="F5310" s="22"/>
      <c r="G5310" s="22"/>
      <c r="H5310" s="22"/>
      <c r="I5310" s="22"/>
      <c r="J5310" s="22"/>
    </row>
    <row r="5311" spans="4:10">
      <c r="D5311" s="1"/>
      <c r="F5311" s="22"/>
      <c r="G5311" s="22"/>
      <c r="H5311" s="22"/>
      <c r="I5311" s="22"/>
      <c r="J5311" s="22"/>
    </row>
    <row r="5312" spans="4:10">
      <c r="D5312" s="1"/>
      <c r="F5312" s="22"/>
      <c r="G5312" s="22"/>
      <c r="H5312" s="22"/>
      <c r="I5312" s="22"/>
      <c r="J5312" s="22"/>
    </row>
    <row r="5313" spans="4:10">
      <c r="D5313" s="1"/>
      <c r="F5313" s="22"/>
      <c r="G5313" s="22"/>
      <c r="H5313" s="22"/>
      <c r="I5313" s="22"/>
      <c r="J5313" s="22"/>
    </row>
    <row r="5314" spans="4:10">
      <c r="D5314" s="1"/>
      <c r="F5314" s="22"/>
      <c r="G5314" s="22"/>
      <c r="H5314" s="22"/>
      <c r="I5314" s="22"/>
      <c r="J5314" s="22"/>
    </row>
    <row r="5315" spans="4:10">
      <c r="D5315" s="1"/>
      <c r="F5315" s="22"/>
      <c r="G5315" s="22"/>
      <c r="H5315" s="22"/>
      <c r="I5315" s="22"/>
      <c r="J5315" s="22"/>
    </row>
    <row r="5316" spans="4:10">
      <c r="D5316" s="1"/>
      <c r="F5316" s="22"/>
      <c r="G5316" s="22"/>
      <c r="H5316" s="22"/>
      <c r="I5316" s="22"/>
      <c r="J5316" s="22"/>
    </row>
    <row r="5317" spans="4:10">
      <c r="D5317" s="1"/>
      <c r="F5317" s="22"/>
      <c r="G5317" s="22"/>
      <c r="H5317" s="22"/>
      <c r="I5317" s="22"/>
      <c r="J5317" s="22"/>
    </row>
    <row r="5318" spans="4:10">
      <c r="D5318" s="1"/>
      <c r="F5318" s="22"/>
      <c r="G5318" s="22"/>
      <c r="H5318" s="22"/>
      <c r="I5318" s="22"/>
      <c r="J5318" s="22"/>
    </row>
    <row r="5319" spans="4:10">
      <c r="D5319" s="1"/>
      <c r="F5319" s="22"/>
      <c r="G5319" s="22"/>
      <c r="H5319" s="22"/>
      <c r="I5319" s="22"/>
      <c r="J5319" s="22"/>
    </row>
    <row r="5320" spans="4:10">
      <c r="D5320" s="1"/>
      <c r="F5320" s="22"/>
      <c r="G5320" s="22"/>
      <c r="H5320" s="22"/>
      <c r="I5320" s="22"/>
      <c r="J5320" s="22"/>
    </row>
    <row r="5321" spans="4:10">
      <c r="D5321" s="1"/>
      <c r="F5321" s="22"/>
      <c r="G5321" s="22"/>
      <c r="H5321" s="22"/>
      <c r="I5321" s="22"/>
      <c r="J5321" s="22"/>
    </row>
    <row r="5322" spans="4:10">
      <c r="D5322" s="1"/>
      <c r="F5322" s="22"/>
      <c r="G5322" s="22"/>
      <c r="H5322" s="22"/>
      <c r="I5322" s="22"/>
      <c r="J5322" s="22"/>
    </row>
    <row r="5323" spans="4:10">
      <c r="D5323" s="1"/>
      <c r="F5323" s="22"/>
      <c r="G5323" s="22"/>
      <c r="H5323" s="22"/>
      <c r="I5323" s="22"/>
      <c r="J5323" s="22"/>
    </row>
    <row r="5324" spans="4:10">
      <c r="D5324" s="1"/>
      <c r="F5324" s="22"/>
      <c r="G5324" s="22"/>
      <c r="H5324" s="22"/>
      <c r="I5324" s="22"/>
      <c r="J5324" s="22"/>
    </row>
    <row r="5325" spans="4:10">
      <c r="D5325" s="1"/>
      <c r="F5325" s="22"/>
      <c r="G5325" s="22"/>
      <c r="H5325" s="22"/>
      <c r="I5325" s="22"/>
      <c r="J5325" s="22"/>
    </row>
    <row r="5326" spans="4:10">
      <c r="D5326" s="1"/>
      <c r="F5326" s="22"/>
      <c r="G5326" s="22"/>
      <c r="H5326" s="22"/>
      <c r="I5326" s="22"/>
      <c r="J5326" s="22"/>
    </row>
    <row r="5327" spans="4:10">
      <c r="D5327" s="1"/>
      <c r="F5327" s="22"/>
      <c r="G5327" s="22"/>
      <c r="H5327" s="22"/>
      <c r="I5327" s="22"/>
      <c r="J5327" s="22"/>
    </row>
    <row r="5328" spans="4:10">
      <c r="D5328" s="1"/>
      <c r="F5328" s="22"/>
      <c r="G5328" s="22"/>
      <c r="H5328" s="22"/>
      <c r="I5328" s="22"/>
      <c r="J5328" s="22"/>
    </row>
    <row r="5329" spans="4:10">
      <c r="D5329" s="1"/>
      <c r="F5329" s="22"/>
      <c r="G5329" s="22"/>
      <c r="H5329" s="22"/>
      <c r="I5329" s="22"/>
      <c r="J5329" s="22"/>
    </row>
    <row r="5330" spans="4:10">
      <c r="D5330" s="1"/>
      <c r="F5330" s="22"/>
      <c r="G5330" s="22"/>
      <c r="H5330" s="22"/>
      <c r="I5330" s="22"/>
      <c r="J5330" s="22"/>
    </row>
    <row r="5331" spans="4:10">
      <c r="D5331" s="1"/>
      <c r="F5331" s="22"/>
      <c r="G5331" s="22"/>
      <c r="H5331" s="22"/>
      <c r="I5331" s="22"/>
      <c r="J5331" s="22"/>
    </row>
    <row r="5332" spans="4:10">
      <c r="D5332" s="1"/>
      <c r="F5332" s="22"/>
      <c r="G5332" s="22"/>
      <c r="H5332" s="22"/>
      <c r="I5332" s="22"/>
      <c r="J5332" s="22"/>
    </row>
    <row r="5333" spans="4:10">
      <c r="D5333" s="1"/>
      <c r="F5333" s="22"/>
      <c r="G5333" s="22"/>
      <c r="H5333" s="22"/>
      <c r="I5333" s="22"/>
      <c r="J5333" s="22"/>
    </row>
    <row r="5334" spans="4:10">
      <c r="D5334" s="1"/>
      <c r="F5334" s="22"/>
      <c r="G5334" s="22"/>
      <c r="H5334" s="22"/>
      <c r="I5334" s="22"/>
      <c r="J5334" s="22"/>
    </row>
    <row r="5335" spans="4:10">
      <c r="D5335" s="1"/>
      <c r="F5335" s="22"/>
      <c r="G5335" s="22"/>
      <c r="H5335" s="22"/>
      <c r="I5335" s="22"/>
      <c r="J5335" s="22"/>
    </row>
    <row r="5336" spans="4:10">
      <c r="D5336" s="1"/>
      <c r="F5336" s="22"/>
      <c r="G5336" s="22"/>
      <c r="H5336" s="22"/>
      <c r="I5336" s="22"/>
      <c r="J5336" s="22"/>
    </row>
    <row r="5337" spans="4:10">
      <c r="D5337" s="1"/>
      <c r="F5337" s="22"/>
      <c r="G5337" s="22"/>
      <c r="H5337" s="22"/>
      <c r="I5337" s="22"/>
      <c r="J5337" s="22"/>
    </row>
    <row r="5338" spans="4:10">
      <c r="D5338" s="1"/>
      <c r="F5338" s="22"/>
      <c r="G5338" s="22"/>
      <c r="H5338" s="22"/>
      <c r="I5338" s="22"/>
      <c r="J5338" s="22"/>
    </row>
    <row r="5339" spans="4:10">
      <c r="D5339" s="1"/>
      <c r="F5339" s="22"/>
      <c r="G5339" s="22"/>
      <c r="H5339" s="22"/>
      <c r="I5339" s="22"/>
      <c r="J5339" s="22"/>
    </row>
    <row r="5340" spans="4:10">
      <c r="D5340" s="1"/>
      <c r="F5340" s="22"/>
      <c r="G5340" s="22"/>
      <c r="H5340" s="22"/>
      <c r="I5340" s="22"/>
      <c r="J5340" s="22"/>
    </row>
    <row r="5341" spans="4:10">
      <c r="D5341" s="1"/>
      <c r="F5341" s="22"/>
      <c r="G5341" s="22"/>
      <c r="H5341" s="22"/>
      <c r="I5341" s="22"/>
      <c r="J5341" s="22"/>
    </row>
    <row r="5342" spans="4:10">
      <c r="D5342" s="1"/>
      <c r="F5342" s="22"/>
      <c r="G5342" s="22"/>
      <c r="H5342" s="22"/>
      <c r="I5342" s="22"/>
      <c r="J5342" s="22"/>
    </row>
    <row r="5343" spans="4:10">
      <c r="D5343" s="1"/>
      <c r="F5343" s="22"/>
      <c r="G5343" s="22"/>
      <c r="H5343" s="22"/>
      <c r="I5343" s="22"/>
      <c r="J5343" s="22"/>
    </row>
    <row r="5344" spans="4:10">
      <c r="D5344" s="1"/>
      <c r="F5344" s="22"/>
      <c r="G5344" s="22"/>
      <c r="H5344" s="22"/>
      <c r="I5344" s="22"/>
      <c r="J5344" s="22"/>
    </row>
    <row r="5345" spans="4:10">
      <c r="D5345" s="1"/>
      <c r="F5345" s="22"/>
      <c r="G5345" s="22"/>
      <c r="H5345" s="22"/>
      <c r="I5345" s="22"/>
      <c r="J5345" s="22"/>
    </row>
    <row r="5346" spans="4:10">
      <c r="D5346" s="1"/>
      <c r="F5346" s="22"/>
      <c r="G5346" s="22"/>
      <c r="H5346" s="22"/>
      <c r="I5346" s="22"/>
      <c r="J5346" s="22"/>
    </row>
    <row r="5347" spans="4:10">
      <c r="D5347" s="1"/>
      <c r="F5347" s="22"/>
      <c r="G5347" s="22"/>
      <c r="H5347" s="22"/>
      <c r="I5347" s="22"/>
      <c r="J5347" s="22"/>
    </row>
    <row r="5348" spans="4:10">
      <c r="D5348" s="1"/>
      <c r="F5348" s="22"/>
      <c r="G5348" s="22"/>
      <c r="H5348" s="22"/>
      <c r="I5348" s="22"/>
      <c r="J5348" s="22"/>
    </row>
    <row r="5349" spans="4:10">
      <c r="D5349" s="1"/>
      <c r="F5349" s="22"/>
      <c r="G5349" s="22"/>
      <c r="H5349" s="22"/>
      <c r="I5349" s="22"/>
      <c r="J5349" s="22"/>
    </row>
    <row r="5350" spans="4:10">
      <c r="D5350" s="1"/>
      <c r="F5350" s="22"/>
      <c r="G5350" s="22"/>
      <c r="H5350" s="22"/>
      <c r="I5350" s="22"/>
      <c r="J5350" s="22"/>
    </row>
    <row r="5351" spans="4:10">
      <c r="D5351" s="1"/>
      <c r="F5351" s="22"/>
      <c r="G5351" s="22"/>
      <c r="H5351" s="22"/>
      <c r="I5351" s="22"/>
      <c r="J5351" s="22"/>
    </row>
    <row r="5352" spans="4:10">
      <c r="D5352" s="1"/>
      <c r="F5352" s="22"/>
      <c r="G5352" s="22"/>
      <c r="H5352" s="22"/>
      <c r="I5352" s="22"/>
      <c r="J5352" s="22"/>
    </row>
    <row r="5353" spans="4:10">
      <c r="D5353" s="1"/>
      <c r="F5353" s="22"/>
      <c r="G5353" s="22"/>
      <c r="H5353" s="22"/>
      <c r="I5353" s="22"/>
      <c r="J5353" s="22"/>
    </row>
    <row r="5354" spans="4:10">
      <c r="D5354" s="1"/>
      <c r="F5354" s="22"/>
      <c r="G5354" s="22"/>
      <c r="H5354" s="22"/>
      <c r="I5354" s="22"/>
      <c r="J5354" s="22"/>
    </row>
    <row r="5355" spans="4:10">
      <c r="D5355" s="1"/>
      <c r="F5355" s="22"/>
      <c r="G5355" s="22"/>
      <c r="H5355" s="22"/>
      <c r="I5355" s="22"/>
      <c r="J5355" s="22"/>
    </row>
    <row r="5356" spans="4:10">
      <c r="D5356" s="1"/>
      <c r="F5356" s="22"/>
      <c r="G5356" s="22"/>
      <c r="H5356" s="22"/>
      <c r="I5356" s="22"/>
      <c r="J5356" s="22"/>
    </row>
    <row r="5430" spans="4:6">
      <c r="D5430" s="48"/>
      <c r="F5430" s="48"/>
    </row>
    <row r="5512" spans="4:9">
      <c r="D5512" s="48"/>
      <c r="G5512" s="48"/>
    </row>
    <row r="5513" spans="4:9">
      <c r="D5513" s="48"/>
      <c r="H5513" s="48"/>
    </row>
    <row r="5514" spans="4:9">
      <c r="D5514" s="48"/>
      <c r="I5514" s="48"/>
    </row>
    <row r="5760" spans="4:9">
      <c r="D5760" s="48"/>
      <c r="I5760" s="48"/>
    </row>
    <row r="5761" spans="4:8">
      <c r="D5761" s="48"/>
      <c r="G5761" s="48"/>
    </row>
    <row r="5762" spans="4:8">
      <c r="D5762" s="48"/>
      <c r="H5762" s="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44C11-A65F-4D7D-A44B-8D5502F12E1C}">
  <dimension ref="A1:AH9951"/>
  <sheetViews>
    <sheetView topLeftCell="J1" workbookViewId="0">
      <selection activeCell="AC2" sqref="AC2:AH3"/>
    </sheetView>
  </sheetViews>
  <sheetFormatPr defaultRowHeight="14.25"/>
  <cols>
    <col min="1" max="1" width="13.265625" bestFit="1" customWidth="1"/>
    <col min="2" max="2" width="21" bestFit="1" customWidth="1"/>
    <col min="3" max="4" width="9.59765625" bestFit="1" customWidth="1"/>
    <col min="5" max="5" width="10.59765625" bestFit="1" customWidth="1"/>
    <col min="6" max="9" width="14.3984375" bestFit="1" customWidth="1"/>
    <col min="10" max="10" width="11.265625" bestFit="1" customWidth="1"/>
    <col min="11" max="11" width="11.1328125" bestFit="1" customWidth="1"/>
    <col min="12" max="12" width="11.1328125" customWidth="1"/>
    <col min="15" max="15" width="13.265625" bestFit="1" customWidth="1"/>
    <col min="16" max="16" width="4.73046875" bestFit="1" customWidth="1"/>
    <col min="17" max="17" width="21" bestFit="1" customWidth="1"/>
    <col min="18" max="18" width="4.86328125" bestFit="1" customWidth="1"/>
    <col min="19" max="19" width="5.265625" bestFit="1" customWidth="1"/>
    <col min="20" max="20" width="5.265625" customWidth="1"/>
    <col min="22" max="22" width="13.265625" bestFit="1" customWidth="1"/>
    <col min="23" max="23" width="4.86328125" bestFit="1" customWidth="1"/>
    <col min="24" max="24" width="12" bestFit="1" customWidth="1"/>
    <col min="25" max="25" width="4.73046875" bestFit="1" customWidth="1"/>
    <col min="26" max="26" width="8.1328125" bestFit="1" customWidth="1"/>
    <col min="27" max="27" width="8.1328125" customWidth="1"/>
    <col min="29" max="29" width="14.73046875" bestFit="1" customWidth="1"/>
    <col min="30" max="30" width="10.1328125" bestFit="1" customWidth="1"/>
    <col min="31" max="31" width="14.73046875" bestFit="1" customWidth="1"/>
    <col min="32" max="32" width="14.73046875" customWidth="1"/>
    <col min="33" max="33" width="4.86328125" bestFit="1" customWidth="1"/>
    <col min="34" max="34" width="5.265625" bestFit="1" customWidth="1"/>
  </cols>
  <sheetData>
    <row r="1" spans="1:34">
      <c r="D1" s="1"/>
      <c r="F1" s="22"/>
    </row>
    <row r="2" spans="1:34">
      <c r="A2" t="s">
        <v>531</v>
      </c>
      <c r="O2" t="s">
        <v>155</v>
      </c>
      <c r="V2" t="s">
        <v>177</v>
      </c>
      <c r="AC2" t="s">
        <v>155</v>
      </c>
    </row>
    <row r="3" spans="1:34">
      <c r="A3" t="s">
        <v>221</v>
      </c>
      <c r="B3" t="s">
        <v>220</v>
      </c>
      <c r="C3" t="s">
        <v>425</v>
      </c>
      <c r="D3" t="s">
        <v>532</v>
      </c>
      <c r="E3" t="s">
        <v>533</v>
      </c>
      <c r="F3" t="s">
        <v>3334</v>
      </c>
      <c r="G3" t="s">
        <v>534</v>
      </c>
      <c r="H3" t="s">
        <v>535</v>
      </c>
      <c r="I3" t="s">
        <v>536</v>
      </c>
      <c r="J3" t="s">
        <v>2676</v>
      </c>
      <c r="K3" t="s">
        <v>96</v>
      </c>
      <c r="L3" t="s">
        <v>3372</v>
      </c>
      <c r="O3" t="s">
        <v>221</v>
      </c>
      <c r="P3" t="s">
        <v>537</v>
      </c>
      <c r="Q3" t="s">
        <v>97</v>
      </c>
      <c r="R3" t="s">
        <v>538</v>
      </c>
      <c r="S3" t="s">
        <v>539</v>
      </c>
      <c r="T3" t="s">
        <v>157</v>
      </c>
      <c r="V3" t="s">
        <v>221</v>
      </c>
      <c r="W3" t="s">
        <v>537</v>
      </c>
      <c r="X3" t="s">
        <v>179</v>
      </c>
      <c r="Y3" t="s">
        <v>181</v>
      </c>
      <c r="Z3" t="s">
        <v>180</v>
      </c>
      <c r="AC3" t="s">
        <v>221</v>
      </c>
      <c r="AD3" t="s">
        <v>537</v>
      </c>
      <c r="AE3" t="s">
        <v>97</v>
      </c>
      <c r="AF3" t="s">
        <v>157</v>
      </c>
      <c r="AG3" t="s">
        <v>538</v>
      </c>
      <c r="AH3" t="s">
        <v>539</v>
      </c>
    </row>
    <row r="4" spans="1:34">
      <c r="A4" t="s">
        <v>3339</v>
      </c>
      <c r="B4" t="s">
        <v>1458</v>
      </c>
      <c r="C4" t="s">
        <v>542</v>
      </c>
      <c r="D4" s="1">
        <v>871.6</v>
      </c>
      <c r="E4">
        <v>1.2795315890758701</v>
      </c>
      <c r="F4" s="22">
        <v>61.715354997239999</v>
      </c>
      <c r="G4" s="22"/>
      <c r="H4" s="22"/>
      <c r="I4" s="22"/>
      <c r="J4" s="22">
        <v>5</v>
      </c>
      <c r="K4" s="22" t="s">
        <v>1457</v>
      </c>
      <c r="L4" s="22" t="s">
        <v>2786</v>
      </c>
      <c r="O4" t="s">
        <v>3339</v>
      </c>
      <c r="P4" t="s">
        <v>170</v>
      </c>
      <c r="Q4" t="s">
        <v>1458</v>
      </c>
      <c r="R4" t="s">
        <v>109</v>
      </c>
      <c r="S4" t="s">
        <v>544</v>
      </c>
      <c r="T4" t="s">
        <v>2923</v>
      </c>
      <c r="V4" t="s">
        <v>3339</v>
      </c>
      <c r="W4" t="s">
        <v>186</v>
      </c>
      <c r="X4" t="s">
        <v>1457</v>
      </c>
      <c r="Y4" t="s">
        <v>109</v>
      </c>
      <c r="Z4" t="s">
        <v>3053</v>
      </c>
      <c r="AD4" t="s">
        <v>322</v>
      </c>
      <c r="AE4" t="s">
        <v>3336</v>
      </c>
      <c r="AF4" t="s">
        <v>3337</v>
      </c>
      <c r="AG4" t="s">
        <v>109</v>
      </c>
      <c r="AH4" t="s">
        <v>544</v>
      </c>
    </row>
    <row r="5" spans="1:34">
      <c r="A5" t="s">
        <v>3339</v>
      </c>
      <c r="B5" t="s">
        <v>1458</v>
      </c>
      <c r="C5" t="s">
        <v>547</v>
      </c>
      <c r="D5" s="1">
        <v>1137.4000000000001</v>
      </c>
      <c r="E5">
        <v>1.2795315890758701</v>
      </c>
      <c r="F5" s="22"/>
      <c r="G5" s="22">
        <v>61.715354997239999</v>
      </c>
      <c r="H5" s="22"/>
      <c r="I5" s="22"/>
      <c r="J5" s="22">
        <v>5</v>
      </c>
      <c r="K5" s="22" t="s">
        <v>1457</v>
      </c>
      <c r="L5" s="22" t="s">
        <v>2786</v>
      </c>
      <c r="O5" t="s">
        <v>3339</v>
      </c>
      <c r="P5" t="s">
        <v>170</v>
      </c>
      <c r="Q5" t="s">
        <v>1472</v>
      </c>
      <c r="R5" t="s">
        <v>109</v>
      </c>
      <c r="S5" t="s">
        <v>544</v>
      </c>
      <c r="T5" t="s">
        <v>2940</v>
      </c>
      <c r="V5" t="s">
        <v>3339</v>
      </c>
      <c r="W5" t="s">
        <v>186</v>
      </c>
      <c r="X5" t="s">
        <v>2040</v>
      </c>
      <c r="Y5" t="s">
        <v>109</v>
      </c>
      <c r="Z5" t="s">
        <v>3061</v>
      </c>
    </row>
    <row r="6" spans="1:34">
      <c r="A6" t="s">
        <v>3339</v>
      </c>
      <c r="B6" t="s">
        <v>1458</v>
      </c>
      <c r="C6" t="s">
        <v>549</v>
      </c>
      <c r="D6" s="1">
        <v>1144.8</v>
      </c>
      <c r="E6">
        <v>1.2795315890758701</v>
      </c>
      <c r="F6" s="22"/>
      <c r="G6" s="22"/>
      <c r="H6" s="22">
        <v>61.715354997239999</v>
      </c>
      <c r="I6" s="22"/>
      <c r="J6" s="22">
        <v>5</v>
      </c>
      <c r="K6" s="22" t="s">
        <v>1457</v>
      </c>
      <c r="L6" s="22" t="s">
        <v>2786</v>
      </c>
      <c r="O6" t="s">
        <v>3339</v>
      </c>
      <c r="P6" t="s">
        <v>170</v>
      </c>
      <c r="Q6" t="s">
        <v>1459</v>
      </c>
      <c r="R6" t="s">
        <v>109</v>
      </c>
      <c r="S6" t="s">
        <v>544</v>
      </c>
      <c r="T6" t="s">
        <v>2923</v>
      </c>
      <c r="V6" t="s">
        <v>3339</v>
      </c>
      <c r="W6" t="s">
        <v>186</v>
      </c>
      <c r="X6" t="s">
        <v>1473</v>
      </c>
      <c r="Y6" t="s">
        <v>109</v>
      </c>
      <c r="Z6" t="s">
        <v>3066</v>
      </c>
    </row>
    <row r="7" spans="1:34">
      <c r="A7" t="s">
        <v>3339</v>
      </c>
      <c r="B7" t="s">
        <v>1458</v>
      </c>
      <c r="C7" t="s">
        <v>3332</v>
      </c>
      <c r="D7" s="1">
        <v>1145</v>
      </c>
      <c r="E7">
        <v>1.2795315890758701</v>
      </c>
      <c r="F7" s="22"/>
      <c r="G7" s="22"/>
      <c r="H7" s="22"/>
      <c r="I7" s="22">
        <v>61.715354997239999</v>
      </c>
      <c r="J7" s="22">
        <v>5</v>
      </c>
      <c r="K7" s="22" t="s">
        <v>1457</v>
      </c>
      <c r="L7" s="22" t="s">
        <v>2786</v>
      </c>
      <c r="O7" t="s">
        <v>3339</v>
      </c>
      <c r="P7" t="s">
        <v>170</v>
      </c>
      <c r="Q7" t="s">
        <v>1474</v>
      </c>
      <c r="R7" t="s">
        <v>109</v>
      </c>
      <c r="S7" t="s">
        <v>544</v>
      </c>
      <c r="T7" t="s">
        <v>2940</v>
      </c>
      <c r="V7" t="s">
        <v>3339</v>
      </c>
      <c r="W7" t="s">
        <v>186</v>
      </c>
      <c r="X7" t="s">
        <v>1491</v>
      </c>
      <c r="Y7" t="s">
        <v>109</v>
      </c>
      <c r="Z7" t="s">
        <v>3069</v>
      </c>
    </row>
    <row r="8" spans="1:34">
      <c r="A8" t="s">
        <v>3339</v>
      </c>
      <c r="B8" t="s">
        <v>1459</v>
      </c>
      <c r="C8" t="s">
        <v>542</v>
      </c>
      <c r="D8" s="1">
        <v>5481.4</v>
      </c>
      <c r="E8">
        <v>2.1325526484597899</v>
      </c>
      <c r="F8" s="22">
        <v>421.32540110975998</v>
      </c>
      <c r="G8" s="22"/>
      <c r="H8" s="22"/>
      <c r="I8" s="22"/>
      <c r="J8" s="22">
        <v>5</v>
      </c>
      <c r="K8" s="22" t="s">
        <v>1457</v>
      </c>
      <c r="L8" s="22" t="s">
        <v>2786</v>
      </c>
      <c r="O8" t="s">
        <v>3339</v>
      </c>
      <c r="P8" t="s">
        <v>170</v>
      </c>
      <c r="Q8" t="s">
        <v>1460</v>
      </c>
      <c r="R8" t="s">
        <v>109</v>
      </c>
      <c r="S8" t="s">
        <v>544</v>
      </c>
      <c r="T8" t="s">
        <v>2923</v>
      </c>
      <c r="V8" t="s">
        <v>3339</v>
      </c>
      <c r="W8" t="s">
        <v>186</v>
      </c>
      <c r="X8" t="s">
        <v>1497</v>
      </c>
      <c r="Y8" t="s">
        <v>109</v>
      </c>
      <c r="Z8" t="s">
        <v>3071</v>
      </c>
      <c r="AC8" t="s">
        <v>531</v>
      </c>
    </row>
    <row r="9" spans="1:34">
      <c r="A9" t="s">
        <v>3339</v>
      </c>
      <c r="B9" t="s">
        <v>1459</v>
      </c>
      <c r="C9" t="s">
        <v>547</v>
      </c>
      <c r="D9" s="1">
        <v>8136.3</v>
      </c>
      <c r="E9">
        <v>2.1325526484597899</v>
      </c>
      <c r="F9" s="22"/>
      <c r="G9" s="22">
        <v>421.32540110975998</v>
      </c>
      <c r="H9" s="22"/>
      <c r="I9" s="22"/>
      <c r="J9" s="22">
        <v>5</v>
      </c>
      <c r="K9" s="22" t="s">
        <v>1457</v>
      </c>
      <c r="L9" s="22" t="s">
        <v>2786</v>
      </c>
      <c r="O9" t="s">
        <v>3339</v>
      </c>
      <c r="P9" t="s">
        <v>170</v>
      </c>
      <c r="Q9" t="s">
        <v>2041</v>
      </c>
      <c r="R9" t="s">
        <v>109</v>
      </c>
      <c r="S9" t="s">
        <v>544</v>
      </c>
      <c r="T9" t="s">
        <v>2930</v>
      </c>
      <c r="V9" t="s">
        <v>3340</v>
      </c>
      <c r="W9" t="s">
        <v>186</v>
      </c>
      <c r="X9" t="s">
        <v>1598</v>
      </c>
      <c r="Y9" t="s">
        <v>109</v>
      </c>
      <c r="Z9" t="s">
        <v>2952</v>
      </c>
      <c r="AC9" t="s">
        <v>220</v>
      </c>
      <c r="AD9" t="s">
        <v>555</v>
      </c>
      <c r="AE9" t="s">
        <v>153</v>
      </c>
      <c r="AF9" t="s">
        <v>3338</v>
      </c>
    </row>
    <row r="10" spans="1:34">
      <c r="A10" t="s">
        <v>3339</v>
      </c>
      <c r="B10" t="s">
        <v>1459</v>
      </c>
      <c r="C10" t="s">
        <v>549</v>
      </c>
      <c r="D10" s="1">
        <v>8639.5</v>
      </c>
      <c r="E10">
        <v>2.1325526484597899</v>
      </c>
      <c r="F10" s="22"/>
      <c r="G10" s="22"/>
      <c r="H10" s="22">
        <v>421.32540110975998</v>
      </c>
      <c r="I10" s="22"/>
      <c r="J10" s="22">
        <v>5</v>
      </c>
      <c r="K10" s="22" t="s">
        <v>1457</v>
      </c>
      <c r="L10" s="22" t="s">
        <v>2786</v>
      </c>
      <c r="O10" t="s">
        <v>3339</v>
      </c>
      <c r="P10" t="s">
        <v>170</v>
      </c>
      <c r="Q10" t="s">
        <v>1475</v>
      </c>
      <c r="R10" t="s">
        <v>109</v>
      </c>
      <c r="S10" t="s">
        <v>544</v>
      </c>
      <c r="T10" t="s">
        <v>2940</v>
      </c>
      <c r="V10" t="s">
        <v>3340</v>
      </c>
      <c r="W10" t="s">
        <v>186</v>
      </c>
      <c r="X10" t="s">
        <v>1663</v>
      </c>
      <c r="Y10" t="s">
        <v>109</v>
      </c>
      <c r="Z10" t="s">
        <v>2953</v>
      </c>
      <c r="AC10" t="s">
        <v>3336</v>
      </c>
      <c r="AD10" t="s">
        <v>20</v>
      </c>
      <c r="AE10">
        <v>1</v>
      </c>
    </row>
    <row r="11" spans="1:34">
      <c r="A11" t="s">
        <v>3339</v>
      </c>
      <c r="B11" t="s">
        <v>1459</v>
      </c>
      <c r="C11" t="s">
        <v>3332</v>
      </c>
      <c r="D11" s="1">
        <v>8650.9</v>
      </c>
      <c r="E11">
        <v>2.1325526484597899</v>
      </c>
      <c r="F11" s="22"/>
      <c r="G11" s="22"/>
      <c r="H11" s="22"/>
      <c r="I11" s="22">
        <v>421.32540110975998</v>
      </c>
      <c r="J11" s="22">
        <v>5</v>
      </c>
      <c r="K11" s="22" t="s">
        <v>1457</v>
      </c>
      <c r="L11" s="22" t="s">
        <v>2786</v>
      </c>
      <c r="O11" t="s">
        <v>3339</v>
      </c>
      <c r="P11" t="s">
        <v>170</v>
      </c>
      <c r="Q11" t="s">
        <v>1461</v>
      </c>
      <c r="R11" t="s">
        <v>109</v>
      </c>
      <c r="S11" t="s">
        <v>544</v>
      </c>
      <c r="T11" t="s">
        <v>2923</v>
      </c>
      <c r="V11" t="s">
        <v>3340</v>
      </c>
      <c r="W11" t="s">
        <v>186</v>
      </c>
      <c r="X11" t="s">
        <v>1499</v>
      </c>
      <c r="Y11" t="s">
        <v>109</v>
      </c>
      <c r="Z11" t="s">
        <v>2954</v>
      </c>
    </row>
    <row r="12" spans="1:34">
      <c r="A12" t="s">
        <v>3339</v>
      </c>
      <c r="B12" t="s">
        <v>1460</v>
      </c>
      <c r="C12" t="s">
        <v>542</v>
      </c>
      <c r="D12" s="1">
        <v>20048.3</v>
      </c>
      <c r="E12">
        <v>2.9855737078437001</v>
      </c>
      <c r="F12" s="22">
        <v>1364.5902697182</v>
      </c>
      <c r="G12" s="22"/>
      <c r="H12" s="22"/>
      <c r="I12" s="22"/>
      <c r="J12" s="22">
        <v>5</v>
      </c>
      <c r="K12" s="22" t="s">
        <v>1457</v>
      </c>
      <c r="L12" s="22" t="s">
        <v>2786</v>
      </c>
      <c r="O12" t="s">
        <v>3339</v>
      </c>
      <c r="P12" t="s">
        <v>170</v>
      </c>
      <c r="Q12" t="s">
        <v>2042</v>
      </c>
      <c r="R12" t="s">
        <v>109</v>
      </c>
      <c r="S12" t="s">
        <v>544</v>
      </c>
      <c r="T12" t="s">
        <v>2930</v>
      </c>
      <c r="V12" t="s">
        <v>3340</v>
      </c>
      <c r="W12" t="s">
        <v>186</v>
      </c>
      <c r="X12" t="s">
        <v>1501</v>
      </c>
      <c r="Y12" t="s">
        <v>109</v>
      </c>
      <c r="Z12" t="s">
        <v>2955</v>
      </c>
    </row>
    <row r="13" spans="1:34">
      <c r="A13" t="s">
        <v>3339</v>
      </c>
      <c r="B13" t="s">
        <v>1460</v>
      </c>
      <c r="C13" t="s">
        <v>547</v>
      </c>
      <c r="D13" s="1">
        <v>26342.9</v>
      </c>
      <c r="E13">
        <v>2.9855737078437001</v>
      </c>
      <c r="F13" s="22"/>
      <c r="G13" s="22">
        <v>1364.5902697182</v>
      </c>
      <c r="H13" s="22"/>
      <c r="I13" s="22"/>
      <c r="J13" s="22">
        <v>5</v>
      </c>
      <c r="K13" s="22" t="s">
        <v>1457</v>
      </c>
      <c r="L13" s="22" t="s">
        <v>2786</v>
      </c>
      <c r="O13" t="s">
        <v>3339</v>
      </c>
      <c r="P13" t="s">
        <v>170</v>
      </c>
      <c r="Q13" t="s">
        <v>1476</v>
      </c>
      <c r="R13" t="s">
        <v>109</v>
      </c>
      <c r="S13" t="s">
        <v>544</v>
      </c>
      <c r="T13" t="s">
        <v>2940</v>
      </c>
      <c r="V13" t="s">
        <v>3340</v>
      </c>
      <c r="W13" t="s">
        <v>186</v>
      </c>
      <c r="X13" t="s">
        <v>1623</v>
      </c>
      <c r="Y13" t="s">
        <v>109</v>
      </c>
      <c r="Z13" t="s">
        <v>2956</v>
      </c>
    </row>
    <row r="14" spans="1:34">
      <c r="A14" t="s">
        <v>3339</v>
      </c>
      <c r="B14" t="s">
        <v>1460</v>
      </c>
      <c r="C14" t="s">
        <v>549</v>
      </c>
      <c r="D14" s="1">
        <v>26430.400000000001</v>
      </c>
      <c r="E14">
        <v>2.9855737078437001</v>
      </c>
      <c r="F14" s="22"/>
      <c r="G14" s="22"/>
      <c r="H14" s="22">
        <v>1364.5902697182</v>
      </c>
      <c r="I14" s="22"/>
      <c r="J14" s="22">
        <v>5</v>
      </c>
      <c r="K14" s="22" t="s">
        <v>1457</v>
      </c>
      <c r="L14" s="22" t="s">
        <v>2786</v>
      </c>
      <c r="O14" t="s">
        <v>3339</v>
      </c>
      <c r="P14" t="s">
        <v>170</v>
      </c>
      <c r="Q14" t="s">
        <v>1462</v>
      </c>
      <c r="R14" t="s">
        <v>109</v>
      </c>
      <c r="S14" t="s">
        <v>544</v>
      </c>
      <c r="T14" t="s">
        <v>2923</v>
      </c>
      <c r="V14" t="s">
        <v>3340</v>
      </c>
      <c r="W14" t="s">
        <v>186</v>
      </c>
      <c r="X14" t="s">
        <v>1509</v>
      </c>
      <c r="Y14" t="s">
        <v>109</v>
      </c>
      <c r="Z14" t="s">
        <v>2957</v>
      </c>
    </row>
    <row r="15" spans="1:34">
      <c r="A15" t="s">
        <v>3339</v>
      </c>
      <c r="B15" t="s">
        <v>1460</v>
      </c>
      <c r="C15" t="s">
        <v>3332</v>
      </c>
      <c r="D15" s="1">
        <v>26433.599999999999</v>
      </c>
      <c r="E15">
        <v>2.9855737078437001</v>
      </c>
      <c r="F15" s="22"/>
      <c r="G15" s="22"/>
      <c r="H15" s="22"/>
      <c r="I15" s="22">
        <v>1364.5902697182</v>
      </c>
      <c r="J15" s="22">
        <v>5</v>
      </c>
      <c r="K15" s="22" t="s">
        <v>1457</v>
      </c>
      <c r="L15" s="22" t="s">
        <v>2786</v>
      </c>
      <c r="O15" t="s">
        <v>3339</v>
      </c>
      <c r="P15" t="s">
        <v>170</v>
      </c>
      <c r="Q15" t="s">
        <v>2043</v>
      </c>
      <c r="R15" t="s">
        <v>109</v>
      </c>
      <c r="S15" t="s">
        <v>544</v>
      </c>
      <c r="T15" t="s">
        <v>2930</v>
      </c>
      <c r="V15" t="s">
        <v>3340</v>
      </c>
      <c r="W15" t="s">
        <v>186</v>
      </c>
      <c r="X15" t="s">
        <v>1514</v>
      </c>
      <c r="Y15" t="s">
        <v>109</v>
      </c>
      <c r="Z15" t="s">
        <v>2958</v>
      </c>
    </row>
    <row r="16" spans="1:34">
      <c r="A16" t="s">
        <v>3339</v>
      </c>
      <c r="B16" t="s">
        <v>1461</v>
      </c>
      <c r="C16" t="s">
        <v>542</v>
      </c>
      <c r="D16" s="1">
        <v>1677.6</v>
      </c>
      <c r="E16">
        <v>3.8385947672276099</v>
      </c>
      <c r="F16" s="22">
        <v>131.274614522268</v>
      </c>
      <c r="G16" s="22"/>
      <c r="H16" s="22"/>
      <c r="I16" s="22"/>
      <c r="J16" s="22">
        <v>5</v>
      </c>
      <c r="K16" s="22" t="s">
        <v>1457</v>
      </c>
      <c r="L16" s="22" t="s">
        <v>2786</v>
      </c>
      <c r="O16" t="s">
        <v>3339</v>
      </c>
      <c r="P16" t="s">
        <v>170</v>
      </c>
      <c r="Q16" t="s">
        <v>1477</v>
      </c>
      <c r="R16" t="s">
        <v>109</v>
      </c>
      <c r="S16" t="s">
        <v>544</v>
      </c>
      <c r="T16" t="s">
        <v>2940</v>
      </c>
      <c r="V16" t="s">
        <v>3340</v>
      </c>
      <c r="W16" t="s">
        <v>186</v>
      </c>
      <c r="X16" t="s">
        <v>1665</v>
      </c>
      <c r="Y16" t="s">
        <v>109</v>
      </c>
      <c r="Z16" t="s">
        <v>2959</v>
      </c>
    </row>
    <row r="17" spans="1:26">
      <c r="A17" t="s">
        <v>3339</v>
      </c>
      <c r="B17" t="s">
        <v>1461</v>
      </c>
      <c r="C17" t="s">
        <v>547</v>
      </c>
      <c r="D17" s="1">
        <v>2046.4</v>
      </c>
      <c r="E17">
        <v>3.8385947672276099</v>
      </c>
      <c r="F17" s="22"/>
      <c r="G17" s="22">
        <v>131.274614522268</v>
      </c>
      <c r="H17" s="22"/>
      <c r="I17" s="22"/>
      <c r="J17" s="22">
        <v>5</v>
      </c>
      <c r="K17" s="22" t="s">
        <v>1457</v>
      </c>
      <c r="L17" s="22" t="s">
        <v>2786</v>
      </c>
      <c r="O17" t="s">
        <v>3339</v>
      </c>
      <c r="P17" t="s">
        <v>170</v>
      </c>
      <c r="Q17" t="s">
        <v>1463</v>
      </c>
      <c r="R17" t="s">
        <v>109</v>
      </c>
      <c r="S17" t="s">
        <v>544</v>
      </c>
      <c r="T17" t="s">
        <v>2923</v>
      </c>
      <c r="V17" t="s">
        <v>3340</v>
      </c>
      <c r="W17" t="s">
        <v>186</v>
      </c>
      <c r="X17" t="s">
        <v>1534</v>
      </c>
      <c r="Y17" t="s">
        <v>109</v>
      </c>
      <c r="Z17" t="s">
        <v>2960</v>
      </c>
    </row>
    <row r="18" spans="1:26">
      <c r="A18" t="s">
        <v>3339</v>
      </c>
      <c r="B18" t="s">
        <v>1461</v>
      </c>
      <c r="C18" t="s">
        <v>549</v>
      </c>
      <c r="D18" s="1">
        <v>2046.4</v>
      </c>
      <c r="E18">
        <v>3.8385947672276099</v>
      </c>
      <c r="F18" s="22"/>
      <c r="G18" s="22"/>
      <c r="H18" s="22">
        <v>131.274614522268</v>
      </c>
      <c r="I18" s="22"/>
      <c r="J18" s="22">
        <v>5</v>
      </c>
      <c r="K18" s="22" t="s">
        <v>1457</v>
      </c>
      <c r="L18" s="22" t="s">
        <v>2786</v>
      </c>
      <c r="O18" t="s">
        <v>3339</v>
      </c>
      <c r="P18" t="s">
        <v>170</v>
      </c>
      <c r="Q18" t="s">
        <v>2044</v>
      </c>
      <c r="R18" t="s">
        <v>109</v>
      </c>
      <c r="S18" t="s">
        <v>544</v>
      </c>
      <c r="T18" t="s">
        <v>2930</v>
      </c>
      <c r="V18" t="s">
        <v>3340</v>
      </c>
      <c r="W18" t="s">
        <v>186</v>
      </c>
      <c r="X18" t="s">
        <v>1674</v>
      </c>
      <c r="Y18" t="s">
        <v>109</v>
      </c>
      <c r="Z18" t="s">
        <v>2961</v>
      </c>
    </row>
    <row r="19" spans="1:26">
      <c r="A19" t="s">
        <v>3339</v>
      </c>
      <c r="B19" t="s">
        <v>1461</v>
      </c>
      <c r="C19" t="s">
        <v>3332</v>
      </c>
      <c r="D19" s="1">
        <v>2046.4</v>
      </c>
      <c r="E19">
        <v>3.8385947672276099</v>
      </c>
      <c r="F19" s="22"/>
      <c r="G19" s="22"/>
      <c r="H19" s="22"/>
      <c r="I19" s="22">
        <v>131.274614522268</v>
      </c>
      <c r="J19" s="22">
        <v>5</v>
      </c>
      <c r="K19" s="22" t="s">
        <v>1457</v>
      </c>
      <c r="L19" s="22" t="s">
        <v>2786</v>
      </c>
      <c r="O19" t="s">
        <v>3339</v>
      </c>
      <c r="P19" t="s">
        <v>170</v>
      </c>
      <c r="Q19" t="s">
        <v>1478</v>
      </c>
      <c r="R19" t="s">
        <v>109</v>
      </c>
      <c r="S19" t="s">
        <v>544</v>
      </c>
      <c r="T19" t="s">
        <v>2940</v>
      </c>
      <c r="V19" t="s">
        <v>3340</v>
      </c>
      <c r="W19" t="s">
        <v>186</v>
      </c>
      <c r="X19" t="s">
        <v>1536</v>
      </c>
      <c r="Y19" t="s">
        <v>109</v>
      </c>
      <c r="Z19" t="s">
        <v>2962</v>
      </c>
    </row>
    <row r="20" spans="1:26">
      <c r="A20" t="s">
        <v>3339</v>
      </c>
      <c r="B20" t="s">
        <v>1462</v>
      </c>
      <c r="C20" t="s">
        <v>542</v>
      </c>
      <c r="D20" s="1">
        <v>6884.4</v>
      </c>
      <c r="E20">
        <v>4.69161582661153</v>
      </c>
      <c r="F20" s="22">
        <v>630.51144996168</v>
      </c>
      <c r="G20" s="22"/>
      <c r="H20" s="22"/>
      <c r="I20" s="22"/>
      <c r="J20" s="22">
        <v>5</v>
      </c>
      <c r="K20" s="22" t="s">
        <v>1457</v>
      </c>
      <c r="L20" s="22" t="s">
        <v>2786</v>
      </c>
      <c r="O20" t="s">
        <v>3339</v>
      </c>
      <c r="P20" t="s">
        <v>170</v>
      </c>
      <c r="Q20" t="s">
        <v>1492</v>
      </c>
      <c r="R20" t="s">
        <v>109</v>
      </c>
      <c r="S20" t="s">
        <v>544</v>
      </c>
      <c r="T20" t="s">
        <v>2936</v>
      </c>
      <c r="V20" t="s">
        <v>3340</v>
      </c>
      <c r="W20" t="s">
        <v>186</v>
      </c>
      <c r="X20" t="s">
        <v>1541</v>
      </c>
      <c r="Y20" t="s">
        <v>109</v>
      </c>
      <c r="Z20" t="s">
        <v>2963</v>
      </c>
    </row>
    <row r="21" spans="1:26">
      <c r="A21" t="s">
        <v>3339</v>
      </c>
      <c r="B21" t="s">
        <v>1462</v>
      </c>
      <c r="C21" t="s">
        <v>547</v>
      </c>
      <c r="D21" s="1">
        <v>8905.7000000000007</v>
      </c>
      <c r="E21">
        <v>4.69161582661153</v>
      </c>
      <c r="F21" s="22"/>
      <c r="G21" s="22">
        <v>630.51144996168</v>
      </c>
      <c r="H21" s="22"/>
      <c r="I21" s="22"/>
      <c r="J21" s="22">
        <v>5</v>
      </c>
      <c r="K21" s="22" t="s">
        <v>1457</v>
      </c>
      <c r="L21" s="22" t="s">
        <v>2786</v>
      </c>
      <c r="O21" t="s">
        <v>3339</v>
      </c>
      <c r="P21" t="s">
        <v>170</v>
      </c>
      <c r="Q21" t="s">
        <v>1464</v>
      </c>
      <c r="R21" t="s">
        <v>109</v>
      </c>
      <c r="S21" t="s">
        <v>544</v>
      </c>
      <c r="T21" t="s">
        <v>2923</v>
      </c>
      <c r="V21" t="s">
        <v>3340</v>
      </c>
      <c r="W21" t="s">
        <v>186</v>
      </c>
      <c r="X21" t="s">
        <v>1550</v>
      </c>
      <c r="Y21" t="s">
        <v>109</v>
      </c>
      <c r="Z21" t="s">
        <v>2964</v>
      </c>
    </row>
    <row r="22" spans="1:26">
      <c r="A22" t="s">
        <v>3339</v>
      </c>
      <c r="B22" t="s">
        <v>1462</v>
      </c>
      <c r="C22" t="s">
        <v>549</v>
      </c>
      <c r="D22" s="1">
        <v>9004.7999999999993</v>
      </c>
      <c r="E22">
        <v>4.69161582661153</v>
      </c>
      <c r="F22" s="22"/>
      <c r="G22" s="22"/>
      <c r="H22" s="22">
        <v>630.51144996168</v>
      </c>
      <c r="I22" s="22"/>
      <c r="J22" s="22">
        <v>5</v>
      </c>
      <c r="K22" s="22" t="s">
        <v>1457</v>
      </c>
      <c r="L22" s="22" t="s">
        <v>2786</v>
      </c>
      <c r="O22" t="s">
        <v>3339</v>
      </c>
      <c r="P22" t="s">
        <v>170</v>
      </c>
      <c r="Q22" t="s">
        <v>2045</v>
      </c>
      <c r="R22" t="s">
        <v>109</v>
      </c>
      <c r="S22" t="s">
        <v>544</v>
      </c>
      <c r="T22" t="s">
        <v>2930</v>
      </c>
      <c r="V22" t="s">
        <v>3340</v>
      </c>
      <c r="W22" t="s">
        <v>186</v>
      </c>
      <c r="X22" t="s">
        <v>1556</v>
      </c>
      <c r="Y22" t="s">
        <v>109</v>
      </c>
      <c r="Z22" t="s">
        <v>2965</v>
      </c>
    </row>
    <row r="23" spans="1:26">
      <c r="A23" t="s">
        <v>3339</v>
      </c>
      <c r="B23" t="s">
        <v>1462</v>
      </c>
      <c r="C23" t="s">
        <v>3332</v>
      </c>
      <c r="D23" s="1">
        <v>9009.2000000000007</v>
      </c>
      <c r="E23">
        <v>4.69161582661153</v>
      </c>
      <c r="F23" s="22"/>
      <c r="G23" s="22"/>
      <c r="H23" s="22"/>
      <c r="I23" s="22">
        <v>630.51144996168</v>
      </c>
      <c r="J23" s="22">
        <v>5</v>
      </c>
      <c r="K23" s="22" t="s">
        <v>1457</v>
      </c>
      <c r="L23" s="22" t="s">
        <v>2786</v>
      </c>
      <c r="O23" t="s">
        <v>3339</v>
      </c>
      <c r="P23" t="s">
        <v>170</v>
      </c>
      <c r="Q23" t="s">
        <v>1479</v>
      </c>
      <c r="R23" t="s">
        <v>109</v>
      </c>
      <c r="S23" t="s">
        <v>544</v>
      </c>
      <c r="T23" t="s">
        <v>2940</v>
      </c>
      <c r="V23" t="s">
        <v>3340</v>
      </c>
      <c r="W23" t="s">
        <v>186</v>
      </c>
      <c r="X23" t="s">
        <v>1625</v>
      </c>
      <c r="Y23" t="s">
        <v>109</v>
      </c>
      <c r="Z23" t="s">
        <v>2966</v>
      </c>
    </row>
    <row r="24" spans="1:26">
      <c r="A24" t="s">
        <v>3339</v>
      </c>
      <c r="B24" t="s">
        <v>1463</v>
      </c>
      <c r="C24" t="s">
        <v>542</v>
      </c>
      <c r="D24" s="1">
        <v>2838.5</v>
      </c>
      <c r="E24">
        <v>5.5446368859954402</v>
      </c>
      <c r="F24" s="22">
        <v>223.31329678728</v>
      </c>
      <c r="G24" s="22"/>
      <c r="H24" s="22"/>
      <c r="I24" s="22"/>
      <c r="J24" s="22">
        <v>5</v>
      </c>
      <c r="K24" s="22" t="s">
        <v>1457</v>
      </c>
      <c r="L24" s="22" t="s">
        <v>2786</v>
      </c>
      <c r="O24" t="s">
        <v>3339</v>
      </c>
      <c r="P24" t="s">
        <v>170</v>
      </c>
      <c r="Q24" t="s">
        <v>1465</v>
      </c>
      <c r="R24" t="s">
        <v>109</v>
      </c>
      <c r="S24" t="s">
        <v>544</v>
      </c>
      <c r="T24" t="s">
        <v>2923</v>
      </c>
      <c r="V24" t="s">
        <v>3340</v>
      </c>
      <c r="W24" t="s">
        <v>186</v>
      </c>
      <c r="X24" t="s">
        <v>1638</v>
      </c>
      <c r="Y24" t="s">
        <v>109</v>
      </c>
      <c r="Z24" t="s">
        <v>2967</v>
      </c>
    </row>
    <row r="25" spans="1:26">
      <c r="A25" t="s">
        <v>3339</v>
      </c>
      <c r="B25" t="s">
        <v>1463</v>
      </c>
      <c r="C25" t="s">
        <v>547</v>
      </c>
      <c r="D25" s="1">
        <v>3611.3</v>
      </c>
      <c r="E25">
        <v>5.5446368859954402</v>
      </c>
      <c r="F25" s="22"/>
      <c r="G25" s="22">
        <v>223.31329678728</v>
      </c>
      <c r="H25" s="22"/>
      <c r="I25" s="22"/>
      <c r="J25" s="22">
        <v>5</v>
      </c>
      <c r="K25" s="22" t="s">
        <v>1457</v>
      </c>
      <c r="L25" s="22" t="s">
        <v>2786</v>
      </c>
      <c r="O25" t="s">
        <v>3339</v>
      </c>
      <c r="P25" t="s">
        <v>170</v>
      </c>
      <c r="Q25" t="s">
        <v>2046</v>
      </c>
      <c r="R25" t="s">
        <v>109</v>
      </c>
      <c r="S25" t="s">
        <v>544</v>
      </c>
      <c r="T25" t="s">
        <v>2930</v>
      </c>
      <c r="V25" t="s">
        <v>3340</v>
      </c>
      <c r="W25" t="s">
        <v>186</v>
      </c>
      <c r="X25" t="s">
        <v>1679</v>
      </c>
      <c r="Y25" t="s">
        <v>109</v>
      </c>
      <c r="Z25" t="s">
        <v>2968</v>
      </c>
    </row>
    <row r="26" spans="1:26">
      <c r="A26" t="s">
        <v>3339</v>
      </c>
      <c r="B26" t="s">
        <v>1463</v>
      </c>
      <c r="C26" t="s">
        <v>549</v>
      </c>
      <c r="D26" s="1">
        <v>3618.5</v>
      </c>
      <c r="E26">
        <v>5.5446368859954402</v>
      </c>
      <c r="F26" s="22"/>
      <c r="G26" s="22"/>
      <c r="H26" s="22">
        <v>223.31329678728</v>
      </c>
      <c r="I26" s="22"/>
      <c r="J26" s="22">
        <v>5</v>
      </c>
      <c r="K26" s="22" t="s">
        <v>1457</v>
      </c>
      <c r="L26" s="22" t="s">
        <v>2786</v>
      </c>
      <c r="O26" t="s">
        <v>3339</v>
      </c>
      <c r="P26" t="s">
        <v>170</v>
      </c>
      <c r="Q26" t="s">
        <v>1480</v>
      </c>
      <c r="R26" t="s">
        <v>109</v>
      </c>
      <c r="S26" t="s">
        <v>544</v>
      </c>
      <c r="T26" t="s">
        <v>2940</v>
      </c>
      <c r="V26" t="s">
        <v>3340</v>
      </c>
      <c r="W26" t="s">
        <v>186</v>
      </c>
      <c r="X26" t="s">
        <v>1681</v>
      </c>
      <c r="Y26" t="s">
        <v>109</v>
      </c>
      <c r="Z26" t="s">
        <v>2969</v>
      </c>
    </row>
    <row r="27" spans="1:26">
      <c r="A27" t="s">
        <v>3339</v>
      </c>
      <c r="B27" t="s">
        <v>1463</v>
      </c>
      <c r="C27" t="s">
        <v>3332</v>
      </c>
      <c r="D27" s="1">
        <v>3618.5</v>
      </c>
      <c r="E27">
        <v>5.5446368859954402</v>
      </c>
      <c r="F27" s="22"/>
      <c r="G27" s="22"/>
      <c r="H27" s="22"/>
      <c r="I27" s="22">
        <v>223.31329678728</v>
      </c>
      <c r="J27" s="22">
        <v>5</v>
      </c>
      <c r="K27" s="22" t="s">
        <v>1457</v>
      </c>
      <c r="L27" s="22" t="s">
        <v>2786</v>
      </c>
      <c r="O27" t="s">
        <v>3339</v>
      </c>
      <c r="P27" t="s">
        <v>170</v>
      </c>
      <c r="Q27" t="s">
        <v>1466</v>
      </c>
      <c r="R27" t="s">
        <v>109</v>
      </c>
      <c r="S27" t="s">
        <v>544</v>
      </c>
      <c r="T27" t="s">
        <v>2923</v>
      </c>
      <c r="V27" t="s">
        <v>3340</v>
      </c>
      <c r="W27" t="s">
        <v>186</v>
      </c>
      <c r="X27" t="s">
        <v>1558</v>
      </c>
      <c r="Y27" t="s">
        <v>109</v>
      </c>
      <c r="Z27" t="s">
        <v>2970</v>
      </c>
    </row>
    <row r="28" spans="1:26">
      <c r="A28" t="s">
        <v>3339</v>
      </c>
      <c r="B28" t="s">
        <v>1464</v>
      </c>
      <c r="C28" t="s">
        <v>542</v>
      </c>
      <c r="D28" s="1">
        <v>637</v>
      </c>
      <c r="E28">
        <v>6.3976579453793603</v>
      </c>
      <c r="F28" s="22">
        <v>86.890576363416002</v>
      </c>
      <c r="G28" s="22"/>
      <c r="H28" s="22"/>
      <c r="I28" s="22"/>
      <c r="J28" s="22">
        <v>5</v>
      </c>
      <c r="K28" s="22" t="s">
        <v>1457</v>
      </c>
      <c r="L28" s="22" t="s">
        <v>2786</v>
      </c>
      <c r="O28" t="s">
        <v>3339</v>
      </c>
      <c r="P28" t="s">
        <v>170</v>
      </c>
      <c r="Q28" t="s">
        <v>2047</v>
      </c>
      <c r="R28" t="s">
        <v>109</v>
      </c>
      <c r="S28" t="s">
        <v>544</v>
      </c>
      <c r="T28" t="s">
        <v>2930</v>
      </c>
      <c r="V28" t="s">
        <v>3340</v>
      </c>
      <c r="W28" t="s">
        <v>186</v>
      </c>
      <c r="X28" t="s">
        <v>1575</v>
      </c>
      <c r="Y28" t="s">
        <v>109</v>
      </c>
      <c r="Z28" t="s">
        <v>2971</v>
      </c>
    </row>
    <row r="29" spans="1:26">
      <c r="A29" t="s">
        <v>3339</v>
      </c>
      <c r="B29" t="s">
        <v>1464</v>
      </c>
      <c r="C29" t="s">
        <v>547</v>
      </c>
      <c r="D29" s="1">
        <v>1996.2</v>
      </c>
      <c r="E29">
        <v>6.3976579453793603</v>
      </c>
      <c r="F29" s="22"/>
      <c r="G29" s="22">
        <v>86.890576363416002</v>
      </c>
      <c r="H29" s="22"/>
      <c r="I29" s="22"/>
      <c r="J29" s="22">
        <v>5</v>
      </c>
      <c r="K29" s="22" t="s">
        <v>1457</v>
      </c>
      <c r="L29" s="22" t="s">
        <v>2786</v>
      </c>
      <c r="O29" t="s">
        <v>3339</v>
      </c>
      <c r="P29" t="s">
        <v>170</v>
      </c>
      <c r="Q29" t="s">
        <v>1481</v>
      </c>
      <c r="R29" t="s">
        <v>109</v>
      </c>
      <c r="S29" t="s">
        <v>544</v>
      </c>
      <c r="T29" t="s">
        <v>2940</v>
      </c>
      <c r="V29" t="s">
        <v>3340</v>
      </c>
      <c r="W29" t="s">
        <v>186</v>
      </c>
      <c r="X29" t="s">
        <v>1586</v>
      </c>
      <c r="Y29" t="s">
        <v>109</v>
      </c>
      <c r="Z29" t="s">
        <v>2972</v>
      </c>
    </row>
    <row r="30" spans="1:26">
      <c r="A30" t="s">
        <v>3339</v>
      </c>
      <c r="B30" t="s">
        <v>1464</v>
      </c>
      <c r="C30" t="s">
        <v>549</v>
      </c>
      <c r="D30" s="1">
        <v>2041.8</v>
      </c>
      <c r="E30">
        <v>6.3976579453793603</v>
      </c>
      <c r="F30" s="22"/>
      <c r="G30" s="22"/>
      <c r="H30" s="22">
        <v>86.890576363416002</v>
      </c>
      <c r="I30" s="22"/>
      <c r="J30" s="22">
        <v>5</v>
      </c>
      <c r="K30" s="22" t="s">
        <v>1457</v>
      </c>
      <c r="L30" s="22" t="s">
        <v>2786</v>
      </c>
      <c r="O30" t="s">
        <v>3339</v>
      </c>
      <c r="P30" t="s">
        <v>170</v>
      </c>
      <c r="Q30" t="s">
        <v>1498</v>
      </c>
      <c r="R30" t="s">
        <v>109</v>
      </c>
      <c r="S30" t="s">
        <v>544</v>
      </c>
      <c r="T30" t="s">
        <v>2938</v>
      </c>
      <c r="V30" t="s">
        <v>3340</v>
      </c>
      <c r="W30" t="s">
        <v>186</v>
      </c>
      <c r="X30" t="s">
        <v>1702</v>
      </c>
      <c r="Y30" t="s">
        <v>109</v>
      </c>
      <c r="Z30" t="s">
        <v>2973</v>
      </c>
    </row>
    <row r="31" spans="1:26">
      <c r="A31" t="s">
        <v>3339</v>
      </c>
      <c r="B31" t="s">
        <v>1464</v>
      </c>
      <c r="C31" t="s">
        <v>3332</v>
      </c>
      <c r="D31" s="1">
        <v>2043.5</v>
      </c>
      <c r="E31">
        <v>6.3976579453793603</v>
      </c>
      <c r="F31" s="22"/>
      <c r="G31" s="22"/>
      <c r="H31" s="22"/>
      <c r="I31" s="22">
        <v>86.890576363416002</v>
      </c>
      <c r="J31" s="22">
        <v>5</v>
      </c>
      <c r="K31" s="22" t="s">
        <v>1457</v>
      </c>
      <c r="L31" s="22" t="s">
        <v>2786</v>
      </c>
      <c r="O31" t="s">
        <v>3339</v>
      </c>
      <c r="P31" t="s">
        <v>170</v>
      </c>
      <c r="Q31" t="s">
        <v>2048</v>
      </c>
      <c r="R31" t="s">
        <v>109</v>
      </c>
      <c r="S31" t="s">
        <v>544</v>
      </c>
      <c r="T31" t="s">
        <v>2930</v>
      </c>
      <c r="V31" t="s">
        <v>3340</v>
      </c>
      <c r="W31" t="s">
        <v>186</v>
      </c>
      <c r="X31" t="s">
        <v>1589</v>
      </c>
      <c r="Y31" t="s">
        <v>109</v>
      </c>
      <c r="Z31" t="s">
        <v>2974</v>
      </c>
    </row>
    <row r="32" spans="1:26">
      <c r="A32" t="s">
        <v>3339</v>
      </c>
      <c r="B32" t="s">
        <v>1465</v>
      </c>
      <c r="C32" t="s">
        <v>542</v>
      </c>
      <c r="D32" s="1">
        <v>427.5</v>
      </c>
      <c r="E32">
        <v>7.2506790047632697</v>
      </c>
      <c r="F32" s="22">
        <v>42.884644051367999</v>
      </c>
      <c r="G32" s="22"/>
      <c r="H32" s="22"/>
      <c r="I32" s="22"/>
      <c r="J32" s="22">
        <v>5</v>
      </c>
      <c r="K32" s="22" t="s">
        <v>1457</v>
      </c>
      <c r="L32" s="22" t="s">
        <v>2786</v>
      </c>
      <c r="O32" t="s">
        <v>3339</v>
      </c>
      <c r="P32" t="s">
        <v>170</v>
      </c>
      <c r="Q32" t="s">
        <v>1482</v>
      </c>
      <c r="R32" t="s">
        <v>109</v>
      </c>
      <c r="S32" t="s">
        <v>544</v>
      </c>
      <c r="T32" t="s">
        <v>2940</v>
      </c>
      <c r="V32" t="s">
        <v>3340</v>
      </c>
      <c r="W32" t="s">
        <v>186</v>
      </c>
      <c r="X32" t="s">
        <v>1594</v>
      </c>
      <c r="Y32" t="s">
        <v>109</v>
      </c>
      <c r="Z32" t="s">
        <v>2976</v>
      </c>
    </row>
    <row r="33" spans="1:26">
      <c r="A33" t="s">
        <v>3339</v>
      </c>
      <c r="B33" t="s">
        <v>1465</v>
      </c>
      <c r="C33" t="s">
        <v>547</v>
      </c>
      <c r="D33" s="1">
        <v>8205.4</v>
      </c>
      <c r="E33">
        <v>7.2506790047632697</v>
      </c>
      <c r="F33" s="22"/>
      <c r="G33" s="22">
        <v>937.47400630128004</v>
      </c>
      <c r="H33" s="22"/>
      <c r="I33" s="22"/>
      <c r="J33" s="22">
        <v>5</v>
      </c>
      <c r="K33" s="22" t="s">
        <v>1457</v>
      </c>
      <c r="L33" s="22" t="s">
        <v>2786</v>
      </c>
      <c r="O33" t="s">
        <v>3339</v>
      </c>
      <c r="P33" t="s">
        <v>170</v>
      </c>
      <c r="Q33" t="s">
        <v>1467</v>
      </c>
      <c r="R33" t="s">
        <v>109</v>
      </c>
      <c r="S33" t="s">
        <v>544</v>
      </c>
      <c r="T33" t="s">
        <v>2923</v>
      </c>
      <c r="V33" t="s">
        <v>3340</v>
      </c>
      <c r="W33" t="s">
        <v>186</v>
      </c>
      <c r="X33" t="s">
        <v>1494</v>
      </c>
      <c r="Y33" t="s">
        <v>109</v>
      </c>
      <c r="Z33" t="s">
        <v>3070</v>
      </c>
    </row>
    <row r="34" spans="1:26">
      <c r="A34" t="s">
        <v>3339</v>
      </c>
      <c r="B34" t="s">
        <v>1465</v>
      </c>
      <c r="C34" t="s">
        <v>549</v>
      </c>
      <c r="D34" s="1">
        <v>26591.5</v>
      </c>
      <c r="E34">
        <v>7.2506790047632697</v>
      </c>
      <c r="F34" s="22"/>
      <c r="G34" s="22"/>
      <c r="H34" s="22">
        <v>1079.82798005628</v>
      </c>
      <c r="I34" s="22"/>
      <c r="J34" s="22">
        <v>5</v>
      </c>
      <c r="K34" s="22" t="s">
        <v>1457</v>
      </c>
      <c r="L34" s="22" t="s">
        <v>2786</v>
      </c>
      <c r="O34" t="s">
        <v>3339</v>
      </c>
      <c r="P34" t="s">
        <v>170</v>
      </c>
      <c r="Q34" t="s">
        <v>2049</v>
      </c>
      <c r="R34" t="s">
        <v>109</v>
      </c>
      <c r="S34" t="s">
        <v>544</v>
      </c>
      <c r="T34" t="s">
        <v>2930</v>
      </c>
      <c r="V34" t="s">
        <v>3340</v>
      </c>
      <c r="W34" t="s">
        <v>186</v>
      </c>
      <c r="X34" t="s">
        <v>1650</v>
      </c>
      <c r="Y34" t="s">
        <v>109</v>
      </c>
      <c r="Z34" t="s">
        <v>2977</v>
      </c>
    </row>
    <row r="35" spans="1:26">
      <c r="A35" t="s">
        <v>3339</v>
      </c>
      <c r="B35" t="s">
        <v>1465</v>
      </c>
      <c r="C35" t="s">
        <v>3332</v>
      </c>
      <c r="D35" s="1">
        <v>26891.3</v>
      </c>
      <c r="E35">
        <v>7.2506790047632697</v>
      </c>
      <c r="F35" s="22"/>
      <c r="G35" s="22"/>
      <c r="H35" s="22"/>
      <c r="I35" s="22">
        <v>1079.82798005628</v>
      </c>
      <c r="J35" s="22">
        <v>5</v>
      </c>
      <c r="K35" s="22" t="s">
        <v>1457</v>
      </c>
      <c r="L35" s="22" t="s">
        <v>2786</v>
      </c>
      <c r="O35" t="s">
        <v>3339</v>
      </c>
      <c r="P35" t="s">
        <v>170</v>
      </c>
      <c r="Q35" t="s">
        <v>1483</v>
      </c>
      <c r="R35" t="s">
        <v>109</v>
      </c>
      <c r="S35" t="s">
        <v>544</v>
      </c>
      <c r="T35" t="s">
        <v>2940</v>
      </c>
      <c r="V35" t="s">
        <v>3340</v>
      </c>
      <c r="W35" t="s">
        <v>186</v>
      </c>
      <c r="X35" t="s">
        <v>1707</v>
      </c>
      <c r="Y35" t="s">
        <v>109</v>
      </c>
      <c r="Z35" t="s">
        <v>2978</v>
      </c>
    </row>
    <row r="36" spans="1:26">
      <c r="A36" t="s">
        <v>3339</v>
      </c>
      <c r="B36" t="s">
        <v>1466</v>
      </c>
      <c r="C36" t="s">
        <v>542</v>
      </c>
      <c r="D36" s="1">
        <v>237.5</v>
      </c>
      <c r="E36">
        <v>8.1037000641471799</v>
      </c>
      <c r="F36" s="22">
        <v>29.468208578759999</v>
      </c>
      <c r="G36" s="22"/>
      <c r="H36" s="22"/>
      <c r="I36" s="22"/>
      <c r="J36" s="22">
        <v>5</v>
      </c>
      <c r="K36" s="22" t="s">
        <v>1457</v>
      </c>
      <c r="L36" s="22" t="s">
        <v>2786</v>
      </c>
      <c r="O36" t="s">
        <v>3339</v>
      </c>
      <c r="P36" t="s">
        <v>170</v>
      </c>
      <c r="Q36" t="s">
        <v>2050</v>
      </c>
      <c r="R36" t="s">
        <v>109</v>
      </c>
      <c r="S36" t="s">
        <v>544</v>
      </c>
      <c r="T36" t="s">
        <v>2930</v>
      </c>
      <c r="V36" t="s">
        <v>3340</v>
      </c>
      <c r="W36" t="s">
        <v>186</v>
      </c>
      <c r="X36" t="s">
        <v>3361</v>
      </c>
      <c r="Y36" t="s">
        <v>109</v>
      </c>
      <c r="Z36" t="s">
        <v>3365</v>
      </c>
    </row>
    <row r="37" spans="1:26">
      <c r="A37" t="s">
        <v>3339</v>
      </c>
      <c r="B37" t="s">
        <v>1466</v>
      </c>
      <c r="C37" t="s">
        <v>547</v>
      </c>
      <c r="D37" s="1">
        <v>607.6</v>
      </c>
      <c r="E37">
        <v>8.1037000641471799</v>
      </c>
      <c r="F37" s="22"/>
      <c r="G37" s="22">
        <v>29.468208578759999</v>
      </c>
      <c r="H37" s="22"/>
      <c r="I37" s="22"/>
      <c r="J37" s="22">
        <v>5</v>
      </c>
      <c r="K37" s="22" t="s">
        <v>1457</v>
      </c>
      <c r="L37" s="22" t="s">
        <v>2786</v>
      </c>
      <c r="O37" t="s">
        <v>3339</v>
      </c>
      <c r="P37" t="s">
        <v>170</v>
      </c>
      <c r="Q37" t="s">
        <v>1484</v>
      </c>
      <c r="R37" t="s">
        <v>109</v>
      </c>
      <c r="S37" t="s">
        <v>544</v>
      </c>
      <c r="T37" t="s">
        <v>2940</v>
      </c>
      <c r="V37" t="s">
        <v>3341</v>
      </c>
      <c r="W37" t="s">
        <v>186</v>
      </c>
      <c r="X37" t="s">
        <v>1709</v>
      </c>
      <c r="Y37" t="s">
        <v>109</v>
      </c>
      <c r="Z37" t="s">
        <v>3034</v>
      </c>
    </row>
    <row r="38" spans="1:26">
      <c r="A38" t="s">
        <v>3339</v>
      </c>
      <c r="B38" t="s">
        <v>1466</v>
      </c>
      <c r="C38" t="s">
        <v>549</v>
      </c>
      <c r="D38" s="1">
        <v>608.5</v>
      </c>
      <c r="E38">
        <v>8.1037000641471799</v>
      </c>
      <c r="F38" s="22"/>
      <c r="G38" s="22"/>
      <c r="H38" s="22">
        <v>29.468208578759999</v>
      </c>
      <c r="I38" s="22"/>
      <c r="J38" s="22">
        <v>5</v>
      </c>
      <c r="K38" s="22" t="s">
        <v>1457</v>
      </c>
      <c r="L38" s="22" t="s">
        <v>2786</v>
      </c>
      <c r="O38" t="s">
        <v>3339</v>
      </c>
      <c r="P38" t="s">
        <v>170</v>
      </c>
      <c r="Q38" t="s">
        <v>1468</v>
      </c>
      <c r="R38" t="s">
        <v>109</v>
      </c>
      <c r="S38" t="s">
        <v>544</v>
      </c>
      <c r="T38" t="s">
        <v>2923</v>
      </c>
      <c r="V38" t="s">
        <v>3341</v>
      </c>
      <c r="W38" t="s">
        <v>186</v>
      </c>
      <c r="X38" t="s">
        <v>2421</v>
      </c>
      <c r="Y38" t="s">
        <v>109</v>
      </c>
      <c r="Z38" t="s">
        <v>3038</v>
      </c>
    </row>
    <row r="39" spans="1:26">
      <c r="A39" t="s">
        <v>3339</v>
      </c>
      <c r="B39" t="s">
        <v>1466</v>
      </c>
      <c r="C39" t="s">
        <v>3332</v>
      </c>
      <c r="D39" s="1">
        <v>608.5</v>
      </c>
      <c r="E39">
        <v>8.1037000641471799</v>
      </c>
      <c r="F39" s="22"/>
      <c r="G39" s="22"/>
      <c r="H39" s="22"/>
      <c r="I39" s="22">
        <v>29.468208578759999</v>
      </c>
      <c r="J39" s="22">
        <v>5</v>
      </c>
      <c r="K39" s="22" t="s">
        <v>1457</v>
      </c>
      <c r="L39" s="22" t="s">
        <v>2786</v>
      </c>
      <c r="O39" t="s">
        <v>3339</v>
      </c>
      <c r="P39" t="s">
        <v>170</v>
      </c>
      <c r="Q39" t="s">
        <v>2051</v>
      </c>
      <c r="R39" t="s">
        <v>109</v>
      </c>
      <c r="S39" t="s">
        <v>544</v>
      </c>
      <c r="T39" t="s">
        <v>2930</v>
      </c>
      <c r="V39" t="s">
        <v>3342</v>
      </c>
      <c r="W39" t="s">
        <v>186</v>
      </c>
      <c r="X39" t="s">
        <v>1731</v>
      </c>
      <c r="Y39" t="s">
        <v>109</v>
      </c>
      <c r="Z39" t="s">
        <v>2979</v>
      </c>
    </row>
    <row r="40" spans="1:26">
      <c r="A40" t="s">
        <v>3339</v>
      </c>
      <c r="B40" t="s">
        <v>1467</v>
      </c>
      <c r="C40" t="s">
        <v>542</v>
      </c>
      <c r="D40" s="1">
        <v>21.1</v>
      </c>
      <c r="E40">
        <v>9.8097421829150093</v>
      </c>
      <c r="F40" s="22">
        <v>2.6142383303063998</v>
      </c>
      <c r="G40" s="22"/>
      <c r="H40" s="22"/>
      <c r="I40" s="22"/>
      <c r="J40" s="22">
        <v>5</v>
      </c>
      <c r="K40" s="22" t="s">
        <v>1457</v>
      </c>
      <c r="L40" s="22" t="s">
        <v>2786</v>
      </c>
      <c r="O40" t="s">
        <v>3339</v>
      </c>
      <c r="P40" t="s">
        <v>170</v>
      </c>
      <c r="Q40" t="s">
        <v>1485</v>
      </c>
      <c r="R40" t="s">
        <v>109</v>
      </c>
      <c r="S40" t="s">
        <v>544</v>
      </c>
      <c r="T40" t="s">
        <v>2940</v>
      </c>
      <c r="V40" t="s">
        <v>3342</v>
      </c>
      <c r="W40" t="s">
        <v>186</v>
      </c>
      <c r="X40" t="s">
        <v>1750</v>
      </c>
      <c r="Y40" t="s">
        <v>109</v>
      </c>
      <c r="Z40" t="s">
        <v>2980</v>
      </c>
    </row>
    <row r="41" spans="1:26">
      <c r="A41" t="s">
        <v>3339</v>
      </c>
      <c r="B41" t="s">
        <v>1467</v>
      </c>
      <c r="C41" t="s">
        <v>547</v>
      </c>
      <c r="D41" s="1">
        <v>1193.7</v>
      </c>
      <c r="E41">
        <v>9.8097421829150093</v>
      </c>
      <c r="F41" s="22"/>
      <c r="G41" s="22">
        <v>72.679911085404001</v>
      </c>
      <c r="H41" s="22"/>
      <c r="I41" s="22"/>
      <c r="J41" s="22">
        <v>5</v>
      </c>
      <c r="K41" s="22" t="s">
        <v>1457</v>
      </c>
      <c r="L41" s="22" t="s">
        <v>2786</v>
      </c>
      <c r="O41" t="s">
        <v>3339</v>
      </c>
      <c r="P41" t="s">
        <v>170</v>
      </c>
      <c r="Q41" t="s">
        <v>1469</v>
      </c>
      <c r="R41" t="s">
        <v>109</v>
      </c>
      <c r="S41" t="s">
        <v>544</v>
      </c>
      <c r="T41" t="s">
        <v>2923</v>
      </c>
      <c r="V41" t="s">
        <v>3342</v>
      </c>
      <c r="W41" t="s">
        <v>186</v>
      </c>
      <c r="X41" t="s">
        <v>1761</v>
      </c>
      <c r="Y41" t="s">
        <v>109</v>
      </c>
      <c r="Z41" t="s">
        <v>2981</v>
      </c>
    </row>
    <row r="42" spans="1:26">
      <c r="A42" t="s">
        <v>3339</v>
      </c>
      <c r="B42" t="s">
        <v>1467</v>
      </c>
      <c r="C42" t="s">
        <v>549</v>
      </c>
      <c r="D42" s="1">
        <v>1195.5</v>
      </c>
      <c r="E42">
        <v>9.8097421829150093</v>
      </c>
      <c r="F42" s="22"/>
      <c r="G42" s="22"/>
      <c r="H42" s="22">
        <v>72.679911085404001</v>
      </c>
      <c r="I42" s="22"/>
      <c r="J42" s="22">
        <v>5</v>
      </c>
      <c r="K42" s="22" t="s">
        <v>1457</v>
      </c>
      <c r="L42" s="22" t="s">
        <v>2786</v>
      </c>
      <c r="O42" t="s">
        <v>3339</v>
      </c>
      <c r="P42" t="s">
        <v>170</v>
      </c>
      <c r="Q42" t="s">
        <v>1486</v>
      </c>
      <c r="R42" t="s">
        <v>109</v>
      </c>
      <c r="S42" t="s">
        <v>544</v>
      </c>
      <c r="T42" t="s">
        <v>2940</v>
      </c>
      <c r="V42" t="s">
        <v>3342</v>
      </c>
      <c r="W42" t="s">
        <v>186</v>
      </c>
      <c r="X42" t="s">
        <v>1782</v>
      </c>
      <c r="Y42" t="s">
        <v>109</v>
      </c>
      <c r="Z42" t="s">
        <v>3003</v>
      </c>
    </row>
    <row r="43" spans="1:26">
      <c r="A43" t="s">
        <v>3339</v>
      </c>
      <c r="B43" t="s">
        <v>1467</v>
      </c>
      <c r="C43" t="s">
        <v>3332</v>
      </c>
      <c r="D43" s="1">
        <v>1195.5</v>
      </c>
      <c r="E43">
        <v>9.8097421829150093</v>
      </c>
      <c r="F43" s="22"/>
      <c r="G43" s="22"/>
      <c r="H43" s="22"/>
      <c r="I43" s="22">
        <v>72.679911085404001</v>
      </c>
      <c r="J43" s="22">
        <v>5</v>
      </c>
      <c r="K43" s="22" t="s">
        <v>1457</v>
      </c>
      <c r="L43" s="22" t="s">
        <v>2786</v>
      </c>
      <c r="O43" t="s">
        <v>3339</v>
      </c>
      <c r="P43" t="s">
        <v>170</v>
      </c>
      <c r="Q43" t="s">
        <v>2052</v>
      </c>
      <c r="R43" t="s">
        <v>109</v>
      </c>
      <c r="S43" t="s">
        <v>544</v>
      </c>
      <c r="T43" t="s">
        <v>2930</v>
      </c>
      <c r="V43" t="s">
        <v>3342</v>
      </c>
      <c r="W43" t="s">
        <v>186</v>
      </c>
      <c r="X43" t="s">
        <v>1799</v>
      </c>
      <c r="Y43" t="s">
        <v>109</v>
      </c>
      <c r="Z43" t="s">
        <v>2982</v>
      </c>
    </row>
    <row r="44" spans="1:26">
      <c r="A44" t="s">
        <v>3339</v>
      </c>
      <c r="B44" t="s">
        <v>1468</v>
      </c>
      <c r="C44" t="s">
        <v>542</v>
      </c>
      <c r="D44" s="1">
        <v>14.2</v>
      </c>
      <c r="E44">
        <v>11.5157843016828</v>
      </c>
      <c r="F44" s="22">
        <v>2.4102562913100001</v>
      </c>
      <c r="G44" s="22"/>
      <c r="H44" s="22"/>
      <c r="I44" s="22"/>
      <c r="J44" s="22">
        <v>5</v>
      </c>
      <c r="K44" s="22" t="s">
        <v>1457</v>
      </c>
      <c r="L44" s="22" t="s">
        <v>2786</v>
      </c>
      <c r="O44" t="s">
        <v>3339</v>
      </c>
      <c r="P44" t="s">
        <v>170</v>
      </c>
      <c r="Q44" t="s">
        <v>1487</v>
      </c>
      <c r="R44" t="s">
        <v>109</v>
      </c>
      <c r="S44" t="s">
        <v>544</v>
      </c>
      <c r="T44" t="s">
        <v>2940</v>
      </c>
      <c r="V44" t="s">
        <v>3343</v>
      </c>
      <c r="W44" t="s">
        <v>186</v>
      </c>
      <c r="X44" t="s">
        <v>2368</v>
      </c>
      <c r="Y44" t="s">
        <v>109</v>
      </c>
      <c r="Z44" t="s">
        <v>2983</v>
      </c>
    </row>
    <row r="45" spans="1:26">
      <c r="A45" t="s">
        <v>3339</v>
      </c>
      <c r="B45" t="s">
        <v>1468</v>
      </c>
      <c r="C45" t="s">
        <v>547</v>
      </c>
      <c r="D45" s="1">
        <v>754.7</v>
      </c>
      <c r="E45">
        <v>11.5157843016828</v>
      </c>
      <c r="F45" s="22"/>
      <c r="G45" s="22">
        <v>74.787145696115999</v>
      </c>
      <c r="H45" s="22"/>
      <c r="I45" s="22"/>
      <c r="J45" s="22">
        <v>5</v>
      </c>
      <c r="K45" s="22" t="s">
        <v>1457</v>
      </c>
      <c r="L45" s="22" t="s">
        <v>2786</v>
      </c>
      <c r="O45" t="s">
        <v>3339</v>
      </c>
      <c r="P45" t="s">
        <v>170</v>
      </c>
      <c r="Q45" t="s">
        <v>1470</v>
      </c>
      <c r="R45" t="s">
        <v>109</v>
      </c>
      <c r="S45" t="s">
        <v>544</v>
      </c>
      <c r="T45" t="s">
        <v>2923</v>
      </c>
      <c r="V45" t="s">
        <v>3343</v>
      </c>
      <c r="W45" t="s">
        <v>186</v>
      </c>
      <c r="X45" t="s">
        <v>1805</v>
      </c>
      <c r="Y45" t="s">
        <v>109</v>
      </c>
      <c r="Z45" t="s">
        <v>2984</v>
      </c>
    </row>
    <row r="46" spans="1:26">
      <c r="A46" t="s">
        <v>3339</v>
      </c>
      <c r="B46" t="s">
        <v>1468</v>
      </c>
      <c r="C46" t="s">
        <v>549</v>
      </c>
      <c r="D46" s="1">
        <v>2852.1</v>
      </c>
      <c r="E46">
        <v>11.5157843016828</v>
      </c>
      <c r="F46" s="22"/>
      <c r="G46" s="22"/>
      <c r="H46" s="22">
        <v>101.228453623836</v>
      </c>
      <c r="I46" s="22"/>
      <c r="J46" s="22">
        <v>5</v>
      </c>
      <c r="K46" s="22" t="s">
        <v>1457</v>
      </c>
      <c r="L46" s="22" t="s">
        <v>2786</v>
      </c>
      <c r="O46" t="s">
        <v>3339</v>
      </c>
      <c r="P46" t="s">
        <v>170</v>
      </c>
      <c r="Q46" t="s">
        <v>2053</v>
      </c>
      <c r="R46" t="s">
        <v>109</v>
      </c>
      <c r="S46" t="s">
        <v>544</v>
      </c>
      <c r="T46" t="s">
        <v>2930</v>
      </c>
      <c r="V46" t="s">
        <v>3344</v>
      </c>
      <c r="W46" t="s">
        <v>186</v>
      </c>
      <c r="X46" t="s">
        <v>2338</v>
      </c>
      <c r="Y46" t="s">
        <v>109</v>
      </c>
      <c r="Z46" t="s">
        <v>2987</v>
      </c>
    </row>
    <row r="47" spans="1:26">
      <c r="A47" t="s">
        <v>3339</v>
      </c>
      <c r="B47" t="s">
        <v>1468</v>
      </c>
      <c r="C47" t="s">
        <v>3332</v>
      </c>
      <c r="D47" s="1">
        <v>2905.1</v>
      </c>
      <c r="E47">
        <v>11.5157843016828</v>
      </c>
      <c r="F47" s="22"/>
      <c r="G47" s="22"/>
      <c r="H47" s="22"/>
      <c r="I47" s="22">
        <v>101.228453623836</v>
      </c>
      <c r="J47" s="22">
        <v>5</v>
      </c>
      <c r="K47" s="22" t="s">
        <v>1457</v>
      </c>
      <c r="L47" s="22" t="s">
        <v>2786</v>
      </c>
      <c r="O47" t="s">
        <v>3339</v>
      </c>
      <c r="P47" t="s">
        <v>170</v>
      </c>
      <c r="Q47" t="s">
        <v>1488</v>
      </c>
      <c r="R47" t="s">
        <v>109</v>
      </c>
      <c r="S47" t="s">
        <v>544</v>
      </c>
      <c r="T47" t="s">
        <v>2940</v>
      </c>
      <c r="V47" t="s">
        <v>3344</v>
      </c>
      <c r="W47" t="s">
        <v>186</v>
      </c>
      <c r="X47" t="s">
        <v>1817</v>
      </c>
      <c r="Y47" t="s">
        <v>109</v>
      </c>
      <c r="Z47" t="s">
        <v>2988</v>
      </c>
    </row>
    <row r="48" spans="1:26">
      <c r="A48" t="s">
        <v>3339</v>
      </c>
      <c r="B48" t="s">
        <v>1469</v>
      </c>
      <c r="C48" t="s">
        <v>542</v>
      </c>
      <c r="D48" s="1">
        <v>84</v>
      </c>
      <c r="E48">
        <v>12.3688053610668</v>
      </c>
      <c r="F48" s="22">
        <v>10.2517988609988</v>
      </c>
      <c r="G48" s="22"/>
      <c r="H48" s="22"/>
      <c r="I48" s="22"/>
      <c r="J48" s="22">
        <v>5</v>
      </c>
      <c r="K48" s="22" t="s">
        <v>1457</v>
      </c>
      <c r="L48" s="22" t="s">
        <v>2786</v>
      </c>
      <c r="O48" t="s">
        <v>3339</v>
      </c>
      <c r="P48" t="s">
        <v>170</v>
      </c>
      <c r="Q48" t="s">
        <v>2054</v>
      </c>
      <c r="R48" t="s">
        <v>109</v>
      </c>
      <c r="S48" t="s">
        <v>544</v>
      </c>
      <c r="T48" t="s">
        <v>2930</v>
      </c>
      <c r="V48" t="s">
        <v>3344</v>
      </c>
      <c r="W48" t="s">
        <v>186</v>
      </c>
      <c r="X48" t="s">
        <v>1825</v>
      </c>
      <c r="Y48" t="s">
        <v>109</v>
      </c>
      <c r="Z48" t="s">
        <v>2989</v>
      </c>
    </row>
    <row r="49" spans="1:26">
      <c r="A49" t="s">
        <v>3339</v>
      </c>
      <c r="B49" t="s">
        <v>1469</v>
      </c>
      <c r="C49" t="s">
        <v>547</v>
      </c>
      <c r="D49" s="1">
        <v>605.70000000000005</v>
      </c>
      <c r="E49">
        <v>12.3688053610668</v>
      </c>
      <c r="F49" s="22"/>
      <c r="G49" s="22">
        <v>28.229656800491998</v>
      </c>
      <c r="H49" s="22"/>
      <c r="I49" s="22"/>
      <c r="J49" s="22">
        <v>5</v>
      </c>
      <c r="K49" s="22" t="s">
        <v>1457</v>
      </c>
      <c r="L49" s="22" t="s">
        <v>2786</v>
      </c>
      <c r="O49" t="s">
        <v>3339</v>
      </c>
      <c r="P49" t="s">
        <v>170</v>
      </c>
      <c r="Q49" t="s">
        <v>2055</v>
      </c>
      <c r="R49" t="s">
        <v>109</v>
      </c>
      <c r="S49" t="s">
        <v>544</v>
      </c>
      <c r="T49" t="s">
        <v>2930</v>
      </c>
      <c r="V49" t="s">
        <v>3344</v>
      </c>
      <c r="W49" t="s">
        <v>186</v>
      </c>
      <c r="X49" t="s">
        <v>1833</v>
      </c>
      <c r="Y49" t="s">
        <v>109</v>
      </c>
      <c r="Z49" t="s">
        <v>2990</v>
      </c>
    </row>
    <row r="50" spans="1:26">
      <c r="A50" t="s">
        <v>3339</v>
      </c>
      <c r="B50" t="s">
        <v>1469</v>
      </c>
      <c r="C50" t="s">
        <v>549</v>
      </c>
      <c r="D50" s="1">
        <v>632.4</v>
      </c>
      <c r="E50">
        <v>12.3688053610668</v>
      </c>
      <c r="F50" s="22"/>
      <c r="G50" s="22"/>
      <c r="H50" s="22">
        <v>28.229656800491998</v>
      </c>
      <c r="I50" s="22"/>
      <c r="J50" s="22">
        <v>5</v>
      </c>
      <c r="K50" s="22" t="s">
        <v>1457</v>
      </c>
      <c r="L50" s="22" t="s">
        <v>2786</v>
      </c>
      <c r="O50" t="s">
        <v>3339</v>
      </c>
      <c r="P50" t="s">
        <v>170</v>
      </c>
      <c r="Q50" t="s">
        <v>1489</v>
      </c>
      <c r="R50" t="s">
        <v>109</v>
      </c>
      <c r="S50" t="s">
        <v>544</v>
      </c>
      <c r="T50" t="s">
        <v>2940</v>
      </c>
      <c r="V50" t="s">
        <v>3344</v>
      </c>
      <c r="W50" t="s">
        <v>186</v>
      </c>
      <c r="X50" t="s">
        <v>1840</v>
      </c>
      <c r="Y50" t="s">
        <v>109</v>
      </c>
      <c r="Z50" t="s">
        <v>2991</v>
      </c>
    </row>
    <row r="51" spans="1:26">
      <c r="A51" t="s">
        <v>3339</v>
      </c>
      <c r="B51" t="s">
        <v>1469</v>
      </c>
      <c r="C51" t="s">
        <v>3332</v>
      </c>
      <c r="D51" s="1">
        <v>632.4</v>
      </c>
      <c r="E51">
        <v>12.3688053610668</v>
      </c>
      <c r="F51" s="22"/>
      <c r="G51" s="22"/>
      <c r="H51" s="22"/>
      <c r="I51" s="22">
        <v>28.229656800491998</v>
      </c>
      <c r="J51" s="22">
        <v>5</v>
      </c>
      <c r="K51" s="22" t="s">
        <v>1457</v>
      </c>
      <c r="L51" s="22" t="s">
        <v>2786</v>
      </c>
      <c r="O51" t="s">
        <v>3339</v>
      </c>
      <c r="P51" t="s">
        <v>170</v>
      </c>
      <c r="Q51" t="s">
        <v>2056</v>
      </c>
      <c r="R51" t="s">
        <v>109</v>
      </c>
      <c r="S51" t="s">
        <v>544</v>
      </c>
      <c r="T51" t="s">
        <v>2930</v>
      </c>
      <c r="V51" t="s">
        <v>3344</v>
      </c>
      <c r="W51" t="s">
        <v>186</v>
      </c>
      <c r="X51" t="s">
        <v>1845</v>
      </c>
      <c r="Y51" t="s">
        <v>109</v>
      </c>
      <c r="Z51" t="s">
        <v>2992</v>
      </c>
    </row>
    <row r="52" spans="1:26">
      <c r="A52" t="s">
        <v>3339</v>
      </c>
      <c r="B52" t="s">
        <v>1470</v>
      </c>
      <c r="C52" t="s">
        <v>542</v>
      </c>
      <c r="D52" s="1">
        <v>12.7</v>
      </c>
      <c r="E52">
        <v>14.074847479834601</v>
      </c>
      <c r="F52" s="22">
        <v>1.40969553948468</v>
      </c>
      <c r="G52" s="22"/>
      <c r="H52" s="22"/>
      <c r="I52" s="22"/>
      <c r="J52" s="22">
        <v>5</v>
      </c>
      <c r="K52" s="22" t="s">
        <v>1457</v>
      </c>
      <c r="L52" s="22" t="s">
        <v>2786</v>
      </c>
      <c r="O52" t="s">
        <v>3339</v>
      </c>
      <c r="P52" t="s">
        <v>170</v>
      </c>
      <c r="Q52" t="s">
        <v>2057</v>
      </c>
      <c r="R52" t="s">
        <v>109</v>
      </c>
      <c r="S52" t="s">
        <v>544</v>
      </c>
      <c r="T52" t="s">
        <v>2930</v>
      </c>
      <c r="V52" t="s">
        <v>3344</v>
      </c>
      <c r="W52" t="s">
        <v>186</v>
      </c>
      <c r="X52" t="s">
        <v>1867</v>
      </c>
      <c r="Y52" t="s">
        <v>109</v>
      </c>
      <c r="Z52" t="s">
        <v>2993</v>
      </c>
    </row>
    <row r="53" spans="1:26">
      <c r="A53" t="s">
        <v>3339</v>
      </c>
      <c r="B53" t="s">
        <v>1470</v>
      </c>
      <c r="C53" t="s">
        <v>547</v>
      </c>
      <c r="D53" s="1">
        <v>1156.0999999999999</v>
      </c>
      <c r="E53">
        <v>14.074847479834601</v>
      </c>
      <c r="F53" s="22"/>
      <c r="G53" s="22">
        <v>70.445507281380003</v>
      </c>
      <c r="H53" s="22"/>
      <c r="I53" s="22"/>
      <c r="J53" s="22">
        <v>5</v>
      </c>
      <c r="K53" s="22" t="s">
        <v>1457</v>
      </c>
      <c r="L53" s="22" t="s">
        <v>2786</v>
      </c>
      <c r="O53" t="s">
        <v>3339</v>
      </c>
      <c r="P53" t="s">
        <v>170</v>
      </c>
      <c r="Q53" t="s">
        <v>2058</v>
      </c>
      <c r="R53" t="s">
        <v>109</v>
      </c>
      <c r="S53" t="s">
        <v>544</v>
      </c>
      <c r="T53" t="s">
        <v>2930</v>
      </c>
      <c r="V53" t="s">
        <v>3344</v>
      </c>
      <c r="W53" t="s">
        <v>186</v>
      </c>
      <c r="X53" t="s">
        <v>1808</v>
      </c>
      <c r="Y53" t="s">
        <v>109</v>
      </c>
      <c r="Z53" t="s">
        <v>2985</v>
      </c>
    </row>
    <row r="54" spans="1:26">
      <c r="A54" t="s">
        <v>3339</v>
      </c>
      <c r="B54" t="s">
        <v>1470</v>
      </c>
      <c r="C54" t="s">
        <v>549</v>
      </c>
      <c r="D54" s="1">
        <v>1179.5</v>
      </c>
      <c r="E54">
        <v>14.074847479834601</v>
      </c>
      <c r="F54" s="22"/>
      <c r="G54" s="22"/>
      <c r="H54" s="22">
        <v>70.445507281380003</v>
      </c>
      <c r="I54" s="22"/>
      <c r="J54" s="22">
        <v>5</v>
      </c>
      <c r="K54" s="22" t="s">
        <v>1457</v>
      </c>
      <c r="L54" s="22" t="s">
        <v>2786</v>
      </c>
      <c r="O54" t="s">
        <v>3339</v>
      </c>
      <c r="P54" t="s">
        <v>170</v>
      </c>
      <c r="Q54" t="s">
        <v>2059</v>
      </c>
      <c r="R54" t="s">
        <v>109</v>
      </c>
      <c r="S54" t="s">
        <v>544</v>
      </c>
      <c r="T54" t="s">
        <v>2930</v>
      </c>
      <c r="V54" t="s">
        <v>3344</v>
      </c>
      <c r="W54" t="s">
        <v>186</v>
      </c>
      <c r="X54" t="s">
        <v>1891</v>
      </c>
      <c r="Y54" t="s">
        <v>109</v>
      </c>
      <c r="Z54" t="s">
        <v>2994</v>
      </c>
    </row>
    <row r="55" spans="1:26">
      <c r="A55" t="s">
        <v>3339</v>
      </c>
      <c r="B55" t="s">
        <v>1470</v>
      </c>
      <c r="C55" t="s">
        <v>3332</v>
      </c>
      <c r="D55" s="1">
        <v>1179.5</v>
      </c>
      <c r="E55">
        <v>14.074847479834601</v>
      </c>
      <c r="F55" s="22"/>
      <c r="G55" s="22"/>
      <c r="H55" s="22"/>
      <c r="I55" s="22">
        <v>70.445507281380003</v>
      </c>
      <c r="J55" s="22">
        <v>5</v>
      </c>
      <c r="K55" s="22" t="s">
        <v>1457</v>
      </c>
      <c r="L55" s="22" t="s">
        <v>2786</v>
      </c>
      <c r="O55" t="s">
        <v>3339</v>
      </c>
      <c r="P55" t="s">
        <v>170</v>
      </c>
      <c r="Q55" t="s">
        <v>2060</v>
      </c>
      <c r="R55" t="s">
        <v>109</v>
      </c>
      <c r="S55" t="s">
        <v>544</v>
      </c>
      <c r="T55" t="s">
        <v>2930</v>
      </c>
      <c r="V55" t="s">
        <v>3344</v>
      </c>
      <c r="W55" t="s">
        <v>186</v>
      </c>
      <c r="X55" t="s">
        <v>1895</v>
      </c>
      <c r="Y55" t="s">
        <v>109</v>
      </c>
      <c r="Z55" t="s">
        <v>2995</v>
      </c>
    </row>
    <row r="56" spans="1:26">
      <c r="A56" t="s">
        <v>3339</v>
      </c>
      <c r="B56" t="s">
        <v>1471</v>
      </c>
      <c r="C56" t="s">
        <v>542</v>
      </c>
      <c r="D56" s="1">
        <v>248.6</v>
      </c>
      <c r="E56">
        <v>26.443652840901301</v>
      </c>
      <c r="F56" s="22">
        <v>44.938520659368002</v>
      </c>
      <c r="G56" s="22"/>
      <c r="H56" s="22"/>
      <c r="I56" s="22"/>
      <c r="J56" s="22">
        <v>5</v>
      </c>
      <c r="K56" s="22" t="s">
        <v>1457</v>
      </c>
      <c r="L56" s="22" t="s">
        <v>2786</v>
      </c>
      <c r="O56" t="s">
        <v>3339</v>
      </c>
      <c r="P56" t="s">
        <v>170</v>
      </c>
      <c r="Q56" t="s">
        <v>2061</v>
      </c>
      <c r="R56" t="s">
        <v>109</v>
      </c>
      <c r="S56" t="s">
        <v>544</v>
      </c>
      <c r="T56" t="s">
        <v>2930</v>
      </c>
      <c r="V56" t="s">
        <v>3344</v>
      </c>
      <c r="W56" t="s">
        <v>186</v>
      </c>
      <c r="X56" t="s">
        <v>1898</v>
      </c>
      <c r="Y56" t="s">
        <v>109</v>
      </c>
      <c r="Z56" t="s">
        <v>3005</v>
      </c>
    </row>
    <row r="57" spans="1:26">
      <c r="A57" t="s">
        <v>3339</v>
      </c>
      <c r="B57" t="s">
        <v>1471</v>
      </c>
      <c r="C57" t="s">
        <v>547</v>
      </c>
      <c r="D57" s="1">
        <v>4780.6000000000004</v>
      </c>
      <c r="E57">
        <v>26.443652840901301</v>
      </c>
      <c r="F57" s="22"/>
      <c r="G57" s="22">
        <v>214.21975810536</v>
      </c>
      <c r="H57" s="22"/>
      <c r="I57" s="22"/>
      <c r="J57" s="22">
        <v>5</v>
      </c>
      <c r="K57" s="22" t="s">
        <v>1457</v>
      </c>
      <c r="L57" s="22" t="s">
        <v>2786</v>
      </c>
      <c r="O57" t="s">
        <v>3339</v>
      </c>
      <c r="P57" t="s">
        <v>170</v>
      </c>
      <c r="Q57" t="s">
        <v>2062</v>
      </c>
      <c r="R57" t="s">
        <v>109</v>
      </c>
      <c r="S57" t="s">
        <v>544</v>
      </c>
      <c r="T57" t="s">
        <v>2930</v>
      </c>
      <c r="V57" t="s">
        <v>3344</v>
      </c>
      <c r="W57" t="s">
        <v>186</v>
      </c>
      <c r="X57" t="s">
        <v>1900</v>
      </c>
      <c r="Y57" t="s">
        <v>109</v>
      </c>
      <c r="Z57" t="s">
        <v>2996</v>
      </c>
    </row>
    <row r="58" spans="1:26">
      <c r="A58" t="s">
        <v>3339</v>
      </c>
      <c r="B58" t="s">
        <v>1471</v>
      </c>
      <c r="C58" t="s">
        <v>549</v>
      </c>
      <c r="D58" s="1">
        <v>4948.8</v>
      </c>
      <c r="E58">
        <v>26.443652840901301</v>
      </c>
      <c r="F58" s="22"/>
      <c r="G58" s="22"/>
      <c r="H58" s="22">
        <v>214.21975810536</v>
      </c>
      <c r="I58" s="22"/>
      <c r="J58" s="22">
        <v>5</v>
      </c>
      <c r="K58" s="22" t="s">
        <v>1457</v>
      </c>
      <c r="L58" s="22" t="s">
        <v>2786</v>
      </c>
      <c r="O58" t="s">
        <v>3339</v>
      </c>
      <c r="P58" t="s">
        <v>170</v>
      </c>
      <c r="Q58" t="s">
        <v>2063</v>
      </c>
      <c r="R58" t="s">
        <v>109</v>
      </c>
      <c r="S58" t="s">
        <v>544</v>
      </c>
      <c r="T58" t="s">
        <v>2930</v>
      </c>
      <c r="V58" t="s">
        <v>3344</v>
      </c>
      <c r="W58" t="s">
        <v>186</v>
      </c>
      <c r="X58" t="s">
        <v>1913</v>
      </c>
      <c r="Y58" t="s">
        <v>109</v>
      </c>
      <c r="Z58" t="s">
        <v>2997</v>
      </c>
    </row>
    <row r="59" spans="1:26">
      <c r="A59" t="s">
        <v>3339</v>
      </c>
      <c r="B59" t="s">
        <v>1471</v>
      </c>
      <c r="C59" t="s">
        <v>3332</v>
      </c>
      <c r="D59" s="1">
        <v>4951.8</v>
      </c>
      <c r="E59">
        <v>26.443652840901301</v>
      </c>
      <c r="F59" s="22"/>
      <c r="G59" s="22"/>
      <c r="H59" s="22"/>
      <c r="I59" s="22">
        <v>214.21975810536</v>
      </c>
      <c r="J59" s="22">
        <v>5</v>
      </c>
      <c r="K59" s="22" t="s">
        <v>1457</v>
      </c>
      <c r="L59" s="22" t="s">
        <v>2786</v>
      </c>
      <c r="O59" t="s">
        <v>3339</v>
      </c>
      <c r="P59" t="s">
        <v>170</v>
      </c>
      <c r="Q59" t="s">
        <v>2064</v>
      </c>
      <c r="R59" t="s">
        <v>109</v>
      </c>
      <c r="S59" t="s">
        <v>544</v>
      </c>
      <c r="T59" t="s">
        <v>2930</v>
      </c>
      <c r="V59" t="s">
        <v>3344</v>
      </c>
      <c r="W59" t="s">
        <v>186</v>
      </c>
      <c r="X59" t="s">
        <v>1919</v>
      </c>
      <c r="Y59" t="s">
        <v>109</v>
      </c>
      <c r="Z59" t="s">
        <v>2998</v>
      </c>
    </row>
    <row r="60" spans="1:26">
      <c r="A60" t="s">
        <v>3339</v>
      </c>
      <c r="B60" t="s">
        <v>2041</v>
      </c>
      <c r="C60" t="s">
        <v>542</v>
      </c>
      <c r="D60" s="1">
        <v>822.7</v>
      </c>
      <c r="E60">
        <v>2.9855737078437001</v>
      </c>
      <c r="F60" s="22">
        <v>82.656809259696004</v>
      </c>
      <c r="G60" s="22"/>
      <c r="H60" s="22"/>
      <c r="I60" s="22"/>
      <c r="J60" s="22">
        <v>5</v>
      </c>
      <c r="K60" s="22" t="s">
        <v>2040</v>
      </c>
      <c r="L60" s="22" t="s">
        <v>2799</v>
      </c>
      <c r="O60" t="s">
        <v>3339</v>
      </c>
      <c r="P60" t="s">
        <v>170</v>
      </c>
      <c r="Q60" t="s">
        <v>1471</v>
      </c>
      <c r="R60" t="s">
        <v>109</v>
      </c>
      <c r="S60" t="s">
        <v>544</v>
      </c>
      <c r="T60" t="s">
        <v>2923</v>
      </c>
      <c r="V60" t="s">
        <v>3344</v>
      </c>
      <c r="W60" t="s">
        <v>186</v>
      </c>
      <c r="X60" t="s">
        <v>1925</v>
      </c>
      <c r="Y60" t="s">
        <v>109</v>
      </c>
      <c r="Z60" t="s">
        <v>2999</v>
      </c>
    </row>
    <row r="61" spans="1:26">
      <c r="A61" t="s">
        <v>3339</v>
      </c>
      <c r="B61" t="s">
        <v>2041</v>
      </c>
      <c r="C61" t="s">
        <v>547</v>
      </c>
      <c r="D61" s="1">
        <v>914.4</v>
      </c>
      <c r="E61">
        <v>2.9855737078437001</v>
      </c>
      <c r="F61" s="22"/>
      <c r="G61" s="22">
        <v>82.656809259696004</v>
      </c>
      <c r="H61" s="22"/>
      <c r="I61" s="22"/>
      <c r="J61" s="22">
        <v>5</v>
      </c>
      <c r="K61" s="22" t="s">
        <v>2040</v>
      </c>
      <c r="L61" s="22" t="s">
        <v>2799</v>
      </c>
      <c r="O61" t="s">
        <v>3339</v>
      </c>
      <c r="P61" t="s">
        <v>170</v>
      </c>
      <c r="Q61" t="s">
        <v>2065</v>
      </c>
      <c r="R61" t="s">
        <v>109</v>
      </c>
      <c r="S61" t="s">
        <v>544</v>
      </c>
      <c r="T61" t="s">
        <v>2930</v>
      </c>
      <c r="V61" t="s">
        <v>3344</v>
      </c>
      <c r="W61" t="s">
        <v>186</v>
      </c>
      <c r="X61" t="s">
        <v>1929</v>
      </c>
      <c r="Y61" t="s">
        <v>109</v>
      </c>
      <c r="Z61" t="s">
        <v>3000</v>
      </c>
    </row>
    <row r="62" spans="1:26">
      <c r="A62" t="s">
        <v>3339</v>
      </c>
      <c r="B62" t="s">
        <v>2041</v>
      </c>
      <c r="C62" t="s">
        <v>549</v>
      </c>
      <c r="D62" s="1">
        <v>934.9</v>
      </c>
      <c r="E62">
        <v>2.9855737078437001</v>
      </c>
      <c r="F62" s="22"/>
      <c r="G62" s="22"/>
      <c r="H62" s="22">
        <v>82.656809259696004</v>
      </c>
      <c r="I62" s="22"/>
      <c r="J62" s="22">
        <v>5</v>
      </c>
      <c r="K62" s="22" t="s">
        <v>2040</v>
      </c>
      <c r="L62" s="22" t="s">
        <v>2799</v>
      </c>
      <c r="O62" t="s">
        <v>3339</v>
      </c>
      <c r="P62" t="s">
        <v>170</v>
      </c>
      <c r="Q62" t="s">
        <v>1490</v>
      </c>
      <c r="R62" t="s">
        <v>109</v>
      </c>
      <c r="S62" t="s">
        <v>544</v>
      </c>
      <c r="T62" t="s">
        <v>2940</v>
      </c>
      <c r="V62" t="s">
        <v>3344</v>
      </c>
      <c r="W62" t="s">
        <v>186</v>
      </c>
      <c r="X62" t="s">
        <v>1931</v>
      </c>
      <c r="Y62" t="s">
        <v>109</v>
      </c>
      <c r="Z62" t="s">
        <v>3001</v>
      </c>
    </row>
    <row r="63" spans="1:26">
      <c r="A63" t="s">
        <v>3339</v>
      </c>
      <c r="B63" t="s">
        <v>2041</v>
      </c>
      <c r="C63" t="s">
        <v>3332</v>
      </c>
      <c r="D63" s="1">
        <v>935.6</v>
      </c>
      <c r="E63">
        <v>2.9855737078437001</v>
      </c>
      <c r="F63" s="22"/>
      <c r="G63" s="22"/>
      <c r="H63" s="22"/>
      <c r="I63" s="22">
        <v>82.656809259696004</v>
      </c>
      <c r="J63" s="22">
        <v>5</v>
      </c>
      <c r="K63" s="22" t="s">
        <v>2040</v>
      </c>
      <c r="L63" s="22" t="s">
        <v>2799</v>
      </c>
      <c r="O63" t="s">
        <v>3339</v>
      </c>
      <c r="P63" t="s">
        <v>170</v>
      </c>
      <c r="Q63" t="s">
        <v>1493</v>
      </c>
      <c r="R63" t="s">
        <v>109</v>
      </c>
      <c r="S63" t="s">
        <v>544</v>
      </c>
      <c r="T63" t="s">
        <v>2936</v>
      </c>
      <c r="V63" t="s">
        <v>3345</v>
      </c>
      <c r="W63" t="s">
        <v>186</v>
      </c>
      <c r="X63" t="s">
        <v>1934</v>
      </c>
      <c r="Y63" t="s">
        <v>109</v>
      </c>
      <c r="Z63" t="s">
        <v>3002</v>
      </c>
    </row>
    <row r="64" spans="1:26">
      <c r="A64" t="s">
        <v>3339</v>
      </c>
      <c r="B64" t="s">
        <v>2042</v>
      </c>
      <c r="C64" t="s">
        <v>542</v>
      </c>
      <c r="D64" s="1">
        <v>4563.6000000000004</v>
      </c>
      <c r="E64">
        <v>3.8385947672276099</v>
      </c>
      <c r="F64" s="22">
        <v>397.21888020528002</v>
      </c>
      <c r="G64" s="22"/>
      <c r="H64" s="22"/>
      <c r="I64" s="22"/>
      <c r="J64" s="22">
        <v>5</v>
      </c>
      <c r="K64" s="22" t="s">
        <v>2040</v>
      </c>
      <c r="L64" s="22" t="s">
        <v>2799</v>
      </c>
      <c r="O64" t="s">
        <v>3340</v>
      </c>
      <c r="P64" t="s">
        <v>170</v>
      </c>
      <c r="Q64" t="s">
        <v>1680</v>
      </c>
      <c r="R64" t="s">
        <v>109</v>
      </c>
      <c r="S64" t="s">
        <v>544</v>
      </c>
      <c r="T64" t="s">
        <v>2829</v>
      </c>
      <c r="V64" t="s">
        <v>3345</v>
      </c>
      <c r="W64" t="s">
        <v>186</v>
      </c>
      <c r="X64" t="s">
        <v>1810</v>
      </c>
      <c r="Y64" t="s">
        <v>109</v>
      </c>
      <c r="Z64" t="s">
        <v>2986</v>
      </c>
    </row>
    <row r="65" spans="1:26">
      <c r="A65" t="s">
        <v>3339</v>
      </c>
      <c r="B65" t="s">
        <v>2042</v>
      </c>
      <c r="C65" t="s">
        <v>547</v>
      </c>
      <c r="D65" s="1">
        <v>5278.3</v>
      </c>
      <c r="E65">
        <v>3.8385947672276099</v>
      </c>
      <c r="F65" s="22"/>
      <c r="G65" s="22">
        <v>397.21888020528002</v>
      </c>
      <c r="H65" s="22"/>
      <c r="I65" s="22"/>
      <c r="J65" s="22">
        <v>5</v>
      </c>
      <c r="K65" s="22" t="s">
        <v>2040</v>
      </c>
      <c r="L65" s="22" t="s">
        <v>2799</v>
      </c>
      <c r="O65" t="s">
        <v>3340</v>
      </c>
      <c r="P65" t="s">
        <v>170</v>
      </c>
      <c r="Q65" t="s">
        <v>1599</v>
      </c>
      <c r="R65" t="s">
        <v>109</v>
      </c>
      <c r="S65" t="s">
        <v>544</v>
      </c>
      <c r="T65" t="s">
        <v>2822</v>
      </c>
      <c r="V65" t="s">
        <v>2760</v>
      </c>
      <c r="W65" t="s">
        <v>186</v>
      </c>
      <c r="X65" t="s">
        <v>1955</v>
      </c>
      <c r="Y65" t="s">
        <v>109</v>
      </c>
      <c r="Z65" t="s">
        <v>3033</v>
      </c>
    </row>
    <row r="66" spans="1:26">
      <c r="A66" t="s">
        <v>3339</v>
      </c>
      <c r="B66" t="s">
        <v>2042</v>
      </c>
      <c r="C66" t="s">
        <v>549</v>
      </c>
      <c r="D66" s="1">
        <v>5286.6</v>
      </c>
      <c r="E66">
        <v>3.8385947672276099</v>
      </c>
      <c r="F66" s="22"/>
      <c r="G66" s="22"/>
      <c r="H66" s="22">
        <v>397.21888020528002</v>
      </c>
      <c r="I66" s="22"/>
      <c r="J66" s="22">
        <v>5</v>
      </c>
      <c r="K66" s="22" t="s">
        <v>2040</v>
      </c>
      <c r="L66" s="22" t="s">
        <v>2799</v>
      </c>
      <c r="O66" t="s">
        <v>3340</v>
      </c>
      <c r="P66" t="s">
        <v>170</v>
      </c>
      <c r="Q66" t="s">
        <v>1682</v>
      </c>
      <c r="R66" t="s">
        <v>109</v>
      </c>
      <c r="S66" t="s">
        <v>544</v>
      </c>
      <c r="T66" t="s">
        <v>2829</v>
      </c>
      <c r="V66" t="s">
        <v>2816</v>
      </c>
      <c r="W66" t="s">
        <v>186</v>
      </c>
      <c r="X66" t="s">
        <v>1978</v>
      </c>
      <c r="Y66" t="s">
        <v>109</v>
      </c>
      <c r="Z66" t="s">
        <v>3074</v>
      </c>
    </row>
    <row r="67" spans="1:26">
      <c r="A67" t="s">
        <v>3339</v>
      </c>
      <c r="B67" t="s">
        <v>2042</v>
      </c>
      <c r="C67" t="s">
        <v>3332</v>
      </c>
      <c r="D67" s="1">
        <v>5286.7</v>
      </c>
      <c r="E67">
        <v>3.8385947672276099</v>
      </c>
      <c r="F67" s="22"/>
      <c r="G67" s="22"/>
      <c r="H67" s="22"/>
      <c r="I67" s="22">
        <v>397.21888020528002</v>
      </c>
      <c r="J67" s="22">
        <v>5</v>
      </c>
      <c r="K67" s="22" t="s">
        <v>2040</v>
      </c>
      <c r="L67" s="22" t="s">
        <v>2799</v>
      </c>
      <c r="O67" t="s">
        <v>3340</v>
      </c>
      <c r="P67" t="s">
        <v>170</v>
      </c>
      <c r="Q67" t="s">
        <v>1600</v>
      </c>
      <c r="R67" t="s">
        <v>109</v>
      </c>
      <c r="S67" t="s">
        <v>544</v>
      </c>
      <c r="T67" t="s">
        <v>2822</v>
      </c>
      <c r="V67" t="s">
        <v>199</v>
      </c>
      <c r="W67" t="s">
        <v>186</v>
      </c>
      <c r="X67" t="s">
        <v>2010</v>
      </c>
      <c r="Y67" t="s">
        <v>109</v>
      </c>
      <c r="Z67" t="s">
        <v>3004</v>
      </c>
    </row>
    <row r="68" spans="1:26">
      <c r="A68" t="s">
        <v>3339</v>
      </c>
      <c r="B68" t="s">
        <v>2043</v>
      </c>
      <c r="C68" t="s">
        <v>542</v>
      </c>
      <c r="D68" s="1">
        <v>2105</v>
      </c>
      <c r="E68">
        <v>4.69161582661153</v>
      </c>
      <c r="F68" s="22">
        <v>197.74364553417601</v>
      </c>
      <c r="G68" s="22"/>
      <c r="H68" s="22"/>
      <c r="I68" s="22"/>
      <c r="J68" s="22">
        <v>5</v>
      </c>
      <c r="K68" s="22" t="s">
        <v>2040</v>
      </c>
      <c r="L68" s="22" t="s">
        <v>2799</v>
      </c>
      <c r="O68" t="s">
        <v>3340</v>
      </c>
      <c r="P68" t="s">
        <v>170</v>
      </c>
      <c r="Q68" t="s">
        <v>1666</v>
      </c>
      <c r="R68" t="s">
        <v>109</v>
      </c>
      <c r="S68" t="s">
        <v>544</v>
      </c>
      <c r="T68" t="s">
        <v>2825</v>
      </c>
      <c r="V68" t="s">
        <v>3346</v>
      </c>
      <c r="W68" t="s">
        <v>186</v>
      </c>
      <c r="X68" t="s">
        <v>2107</v>
      </c>
      <c r="Y68" t="s">
        <v>109</v>
      </c>
      <c r="Z68" t="s">
        <v>3014</v>
      </c>
    </row>
    <row r="69" spans="1:26">
      <c r="A69" t="s">
        <v>3339</v>
      </c>
      <c r="B69" t="s">
        <v>2043</v>
      </c>
      <c r="C69" t="s">
        <v>547</v>
      </c>
      <c r="D69" s="1">
        <v>3884</v>
      </c>
      <c r="E69">
        <v>4.69161582661153</v>
      </c>
      <c r="F69" s="22"/>
      <c r="G69" s="22">
        <v>197.74364553417601</v>
      </c>
      <c r="H69" s="22"/>
      <c r="I69" s="22"/>
      <c r="J69" s="22">
        <v>5</v>
      </c>
      <c r="K69" s="22" t="s">
        <v>2040</v>
      </c>
      <c r="L69" s="22" t="s">
        <v>2799</v>
      </c>
      <c r="O69" t="s">
        <v>3340</v>
      </c>
      <c r="P69" t="s">
        <v>170</v>
      </c>
      <c r="Q69" t="s">
        <v>1683</v>
      </c>
      <c r="R69" t="s">
        <v>109</v>
      </c>
      <c r="S69" t="s">
        <v>544</v>
      </c>
      <c r="T69" t="s">
        <v>2829</v>
      </c>
      <c r="V69" t="s">
        <v>3346</v>
      </c>
      <c r="W69" t="s">
        <v>186</v>
      </c>
      <c r="X69" t="s">
        <v>2131</v>
      </c>
      <c r="Y69" t="s">
        <v>109</v>
      </c>
      <c r="Z69" t="s">
        <v>3016</v>
      </c>
    </row>
    <row r="70" spans="1:26">
      <c r="A70" t="s">
        <v>3339</v>
      </c>
      <c r="B70" t="s">
        <v>2043</v>
      </c>
      <c r="C70" t="s">
        <v>549</v>
      </c>
      <c r="D70" s="1">
        <v>4213.1000000000004</v>
      </c>
      <c r="E70">
        <v>4.69161582661153</v>
      </c>
      <c r="F70" s="22"/>
      <c r="G70" s="22"/>
      <c r="H70" s="22">
        <v>197.74364553417601</v>
      </c>
      <c r="I70" s="22"/>
      <c r="J70" s="22">
        <v>5</v>
      </c>
      <c r="K70" s="22" t="s">
        <v>2040</v>
      </c>
      <c r="L70" s="22" t="s">
        <v>2799</v>
      </c>
      <c r="O70" t="s">
        <v>3340</v>
      </c>
      <c r="P70" t="s">
        <v>170</v>
      </c>
      <c r="Q70" t="s">
        <v>1601</v>
      </c>
      <c r="R70" t="s">
        <v>109</v>
      </c>
      <c r="S70" t="s">
        <v>544</v>
      </c>
      <c r="T70" t="s">
        <v>2822</v>
      </c>
      <c r="V70" t="s">
        <v>3346</v>
      </c>
      <c r="W70" t="s">
        <v>186</v>
      </c>
      <c r="X70" t="s">
        <v>2132</v>
      </c>
      <c r="Y70" t="s">
        <v>109</v>
      </c>
      <c r="Z70" t="s">
        <v>3028</v>
      </c>
    </row>
    <row r="71" spans="1:26">
      <c r="A71" t="s">
        <v>3339</v>
      </c>
      <c r="B71" t="s">
        <v>2043</v>
      </c>
      <c r="C71" t="s">
        <v>3332</v>
      </c>
      <c r="D71" s="1">
        <v>4218.8</v>
      </c>
      <c r="E71">
        <v>4.69161582661153</v>
      </c>
      <c r="F71" s="22"/>
      <c r="G71" s="22"/>
      <c r="H71" s="22"/>
      <c r="I71" s="22">
        <v>197.74364553417601</v>
      </c>
      <c r="J71" s="22">
        <v>5</v>
      </c>
      <c r="K71" s="22" t="s">
        <v>2040</v>
      </c>
      <c r="L71" s="22" t="s">
        <v>2799</v>
      </c>
      <c r="O71" t="s">
        <v>3340</v>
      </c>
      <c r="P71" t="s">
        <v>170</v>
      </c>
      <c r="Q71" t="s">
        <v>1515</v>
      </c>
      <c r="R71" t="s">
        <v>109</v>
      </c>
      <c r="S71" t="s">
        <v>544</v>
      </c>
      <c r="T71" t="s">
        <v>2824</v>
      </c>
      <c r="V71" t="s">
        <v>3347</v>
      </c>
      <c r="W71" t="s">
        <v>186</v>
      </c>
      <c r="X71" t="s">
        <v>2097</v>
      </c>
      <c r="Y71" t="s">
        <v>109</v>
      </c>
      <c r="Z71" t="s">
        <v>3010</v>
      </c>
    </row>
    <row r="72" spans="1:26">
      <c r="A72" t="s">
        <v>3339</v>
      </c>
      <c r="B72" t="s">
        <v>2044</v>
      </c>
      <c r="C72" t="s">
        <v>542</v>
      </c>
      <c r="D72" s="1">
        <v>795.4</v>
      </c>
      <c r="E72">
        <v>5.5446368859954402</v>
      </c>
      <c r="F72" s="22">
        <v>98.374485104279998</v>
      </c>
      <c r="G72" s="22"/>
      <c r="H72" s="22"/>
      <c r="I72" s="22"/>
      <c r="J72" s="22">
        <v>5</v>
      </c>
      <c r="K72" s="22" t="s">
        <v>2040</v>
      </c>
      <c r="L72" s="22" t="s">
        <v>2799</v>
      </c>
      <c r="O72" t="s">
        <v>3340</v>
      </c>
      <c r="P72" t="s">
        <v>170</v>
      </c>
      <c r="Q72" t="s">
        <v>1667</v>
      </c>
      <c r="R72" t="s">
        <v>109</v>
      </c>
      <c r="S72" t="s">
        <v>544</v>
      </c>
      <c r="T72" t="s">
        <v>2825</v>
      </c>
      <c r="V72" t="s">
        <v>3347</v>
      </c>
      <c r="W72" t="s">
        <v>186</v>
      </c>
      <c r="X72" t="s">
        <v>2109</v>
      </c>
      <c r="Y72" t="s">
        <v>109</v>
      </c>
      <c r="Z72" t="s">
        <v>3025</v>
      </c>
    </row>
    <row r="73" spans="1:26">
      <c r="A73" t="s">
        <v>3339</v>
      </c>
      <c r="B73" t="s">
        <v>2044</v>
      </c>
      <c r="C73" t="s">
        <v>547</v>
      </c>
      <c r="D73" s="1">
        <v>901.7</v>
      </c>
      <c r="E73">
        <v>5.5446368859954402</v>
      </c>
      <c r="F73" s="22"/>
      <c r="G73" s="22">
        <v>98.374485104279998</v>
      </c>
      <c r="H73" s="22"/>
      <c r="I73" s="22"/>
      <c r="J73" s="22">
        <v>5</v>
      </c>
      <c r="K73" s="22" t="s">
        <v>2040</v>
      </c>
      <c r="L73" s="22" t="s">
        <v>2799</v>
      </c>
      <c r="O73" t="s">
        <v>3340</v>
      </c>
      <c r="P73" t="s">
        <v>170</v>
      </c>
      <c r="Q73" t="s">
        <v>1637</v>
      </c>
      <c r="R73" t="s">
        <v>109</v>
      </c>
      <c r="S73" t="s">
        <v>544</v>
      </c>
      <c r="T73" t="s">
        <v>2836</v>
      </c>
      <c r="V73" t="s">
        <v>3347</v>
      </c>
      <c r="W73" t="s">
        <v>186</v>
      </c>
      <c r="X73" t="s">
        <v>2113</v>
      </c>
      <c r="Y73" t="s">
        <v>109</v>
      </c>
      <c r="Z73" t="s">
        <v>3027</v>
      </c>
    </row>
    <row r="74" spans="1:26">
      <c r="A74" t="s">
        <v>3339</v>
      </c>
      <c r="B74" t="s">
        <v>2044</v>
      </c>
      <c r="C74" t="s">
        <v>549</v>
      </c>
      <c r="D74" s="1">
        <v>905.3</v>
      </c>
      <c r="E74">
        <v>5.5446368859954402</v>
      </c>
      <c r="F74" s="22"/>
      <c r="G74" s="22"/>
      <c r="H74" s="22">
        <v>98.374485104279998</v>
      </c>
      <c r="I74" s="22"/>
      <c r="J74" s="22">
        <v>5</v>
      </c>
      <c r="K74" s="22" t="s">
        <v>2040</v>
      </c>
      <c r="L74" s="22" t="s">
        <v>2799</v>
      </c>
      <c r="O74" t="s">
        <v>3340</v>
      </c>
      <c r="P74" t="s">
        <v>170</v>
      </c>
      <c r="Q74" t="s">
        <v>1684</v>
      </c>
      <c r="R74" t="s">
        <v>109</v>
      </c>
      <c r="S74" t="s">
        <v>544</v>
      </c>
      <c r="T74" t="s">
        <v>2829</v>
      </c>
      <c r="V74" t="s">
        <v>3347</v>
      </c>
      <c r="W74" t="s">
        <v>186</v>
      </c>
      <c r="X74" t="s">
        <v>2148</v>
      </c>
      <c r="Y74" t="s">
        <v>109</v>
      </c>
      <c r="Z74" t="s">
        <v>3011</v>
      </c>
    </row>
    <row r="75" spans="1:26">
      <c r="A75" t="s">
        <v>3339</v>
      </c>
      <c r="B75" t="s">
        <v>2044</v>
      </c>
      <c r="C75" t="s">
        <v>3332</v>
      </c>
      <c r="D75" s="1">
        <v>905.4</v>
      </c>
      <c r="E75">
        <v>5.5446368859954402</v>
      </c>
      <c r="F75" s="22"/>
      <c r="G75" s="22"/>
      <c r="H75" s="22"/>
      <c r="I75" s="22">
        <v>98.374485104279998</v>
      </c>
      <c r="J75" s="22">
        <v>5</v>
      </c>
      <c r="K75" s="22" t="s">
        <v>2040</v>
      </c>
      <c r="L75" s="22" t="s">
        <v>2799</v>
      </c>
      <c r="O75" t="s">
        <v>3340</v>
      </c>
      <c r="P75" t="s">
        <v>170</v>
      </c>
      <c r="Q75" t="s">
        <v>1559</v>
      </c>
      <c r="R75" t="s">
        <v>109</v>
      </c>
      <c r="S75" t="s">
        <v>544</v>
      </c>
      <c r="T75" t="s">
        <v>2830</v>
      </c>
      <c r="V75" t="s">
        <v>3347</v>
      </c>
      <c r="W75" t="s">
        <v>186</v>
      </c>
      <c r="X75" t="s">
        <v>2150</v>
      </c>
      <c r="Y75" t="s">
        <v>109</v>
      </c>
      <c r="Z75" t="s">
        <v>3012</v>
      </c>
    </row>
    <row r="76" spans="1:26">
      <c r="A76" t="s">
        <v>3339</v>
      </c>
      <c r="B76" t="s">
        <v>2045</v>
      </c>
      <c r="C76" t="s">
        <v>542</v>
      </c>
      <c r="D76" s="1">
        <v>1240.8</v>
      </c>
      <c r="E76">
        <v>6.3976579453793603</v>
      </c>
      <c r="F76" s="22">
        <v>102.935310663276</v>
      </c>
      <c r="G76" s="22"/>
      <c r="H76" s="22"/>
      <c r="I76" s="22"/>
      <c r="J76" s="22">
        <v>5</v>
      </c>
      <c r="K76" s="22" t="s">
        <v>2040</v>
      </c>
      <c r="L76" s="22" t="s">
        <v>2799</v>
      </c>
      <c r="O76" t="s">
        <v>3340</v>
      </c>
      <c r="P76" t="s">
        <v>170</v>
      </c>
      <c r="Q76" t="s">
        <v>1602</v>
      </c>
      <c r="R76" t="s">
        <v>109</v>
      </c>
      <c r="S76" t="s">
        <v>544</v>
      </c>
      <c r="T76" t="s">
        <v>2822</v>
      </c>
      <c r="V76" t="s">
        <v>3347</v>
      </c>
      <c r="W76" t="s">
        <v>186</v>
      </c>
      <c r="X76" t="s">
        <v>2152</v>
      </c>
      <c r="Y76" t="s">
        <v>109</v>
      </c>
      <c r="Z76" t="s">
        <v>3013</v>
      </c>
    </row>
    <row r="77" spans="1:26">
      <c r="A77" t="s">
        <v>3339</v>
      </c>
      <c r="B77" t="s">
        <v>2045</v>
      </c>
      <c r="C77" t="s">
        <v>547</v>
      </c>
      <c r="D77" s="1">
        <v>1779.9</v>
      </c>
      <c r="E77">
        <v>6.3976579453793603</v>
      </c>
      <c r="F77" s="22"/>
      <c r="G77" s="22">
        <v>102.935310663276</v>
      </c>
      <c r="H77" s="22"/>
      <c r="I77" s="22"/>
      <c r="J77" s="22">
        <v>5</v>
      </c>
      <c r="K77" s="22" t="s">
        <v>2040</v>
      </c>
      <c r="L77" s="22" t="s">
        <v>2799</v>
      </c>
      <c r="O77" t="s">
        <v>3340</v>
      </c>
      <c r="P77" t="s">
        <v>170</v>
      </c>
      <c r="Q77" t="s">
        <v>1516</v>
      </c>
      <c r="R77" t="s">
        <v>109</v>
      </c>
      <c r="S77" t="s">
        <v>544</v>
      </c>
      <c r="T77" t="s">
        <v>2824</v>
      </c>
      <c r="V77" t="s">
        <v>3348</v>
      </c>
      <c r="W77" t="s">
        <v>186</v>
      </c>
      <c r="X77" t="s">
        <v>2103</v>
      </c>
      <c r="Y77" t="s">
        <v>109</v>
      </c>
      <c r="Z77" t="s">
        <v>3024</v>
      </c>
    </row>
    <row r="78" spans="1:26">
      <c r="A78" t="s">
        <v>3339</v>
      </c>
      <c r="B78" t="s">
        <v>2045</v>
      </c>
      <c r="C78" t="s">
        <v>549</v>
      </c>
      <c r="D78" s="1">
        <v>1814.2</v>
      </c>
      <c r="E78">
        <v>6.3976579453793603</v>
      </c>
      <c r="F78" s="22"/>
      <c r="G78" s="22"/>
      <c r="H78" s="22">
        <v>102.935310663276</v>
      </c>
      <c r="I78" s="22"/>
      <c r="J78" s="22">
        <v>5</v>
      </c>
      <c r="K78" s="22" t="s">
        <v>2040</v>
      </c>
      <c r="L78" s="22" t="s">
        <v>2799</v>
      </c>
      <c r="O78" t="s">
        <v>3340</v>
      </c>
      <c r="P78" t="s">
        <v>170</v>
      </c>
      <c r="Q78" t="s">
        <v>1626</v>
      </c>
      <c r="R78" t="s">
        <v>109</v>
      </c>
      <c r="S78" t="s">
        <v>544</v>
      </c>
      <c r="T78" t="s">
        <v>2828</v>
      </c>
      <c r="V78" t="s">
        <v>3348</v>
      </c>
      <c r="W78" t="s">
        <v>186</v>
      </c>
      <c r="X78" t="s">
        <v>2111</v>
      </c>
      <c r="Y78" t="s">
        <v>109</v>
      </c>
      <c r="Z78" t="s">
        <v>3026</v>
      </c>
    </row>
    <row r="79" spans="1:26">
      <c r="A79" t="s">
        <v>3339</v>
      </c>
      <c r="B79" t="s">
        <v>2045</v>
      </c>
      <c r="C79" t="s">
        <v>3332</v>
      </c>
      <c r="D79" s="1">
        <v>1815.7</v>
      </c>
      <c r="E79">
        <v>6.3976579453793603</v>
      </c>
      <c r="F79" s="22"/>
      <c r="G79" s="22"/>
      <c r="H79" s="22"/>
      <c r="I79" s="22">
        <v>102.935310663276</v>
      </c>
      <c r="J79" s="22">
        <v>5</v>
      </c>
      <c r="K79" s="22" t="s">
        <v>2040</v>
      </c>
      <c r="L79" s="22" t="s">
        <v>2799</v>
      </c>
      <c r="O79" t="s">
        <v>3340</v>
      </c>
      <c r="P79" t="s">
        <v>170</v>
      </c>
      <c r="Q79" t="s">
        <v>1678</v>
      </c>
      <c r="R79" t="s">
        <v>109</v>
      </c>
      <c r="S79" t="s">
        <v>544</v>
      </c>
      <c r="T79" t="s">
        <v>2838</v>
      </c>
      <c r="V79" t="s">
        <v>3348</v>
      </c>
      <c r="W79" t="s">
        <v>186</v>
      </c>
      <c r="X79" t="s">
        <v>2120</v>
      </c>
      <c r="Y79" t="s">
        <v>109</v>
      </c>
      <c r="Z79" t="s">
        <v>3079</v>
      </c>
    </row>
    <row r="80" spans="1:26">
      <c r="A80" t="s">
        <v>3339</v>
      </c>
      <c r="B80" t="s">
        <v>2046</v>
      </c>
      <c r="C80" t="s">
        <v>542</v>
      </c>
      <c r="D80" s="1">
        <v>744.4</v>
      </c>
      <c r="E80">
        <v>7.2506790047632697</v>
      </c>
      <c r="F80" s="22">
        <v>76.940678108699998</v>
      </c>
      <c r="G80" s="22"/>
      <c r="H80" s="22"/>
      <c r="I80" s="22"/>
      <c r="J80" s="22">
        <v>5</v>
      </c>
      <c r="K80" s="22" t="s">
        <v>2040</v>
      </c>
      <c r="L80" s="22" t="s">
        <v>2799</v>
      </c>
      <c r="O80" t="s">
        <v>3340</v>
      </c>
      <c r="P80" t="s">
        <v>170</v>
      </c>
      <c r="Q80" t="s">
        <v>1685</v>
      </c>
      <c r="R80" t="s">
        <v>109</v>
      </c>
      <c r="S80" t="s">
        <v>544</v>
      </c>
      <c r="T80" t="s">
        <v>2829</v>
      </c>
      <c r="V80" t="s">
        <v>3349</v>
      </c>
      <c r="W80" t="s">
        <v>186</v>
      </c>
      <c r="X80" t="s">
        <v>2081</v>
      </c>
      <c r="Y80" t="s">
        <v>109</v>
      </c>
      <c r="Z80" t="s">
        <v>3018</v>
      </c>
    </row>
    <row r="81" spans="1:26">
      <c r="A81" t="s">
        <v>3339</v>
      </c>
      <c r="B81" t="s">
        <v>2046</v>
      </c>
      <c r="C81" t="s">
        <v>547</v>
      </c>
      <c r="D81" s="1">
        <v>1015.2</v>
      </c>
      <c r="E81">
        <v>7.2506790047632697</v>
      </c>
      <c r="F81" s="22"/>
      <c r="G81" s="22">
        <v>76.940678108699998</v>
      </c>
      <c r="H81" s="22"/>
      <c r="I81" s="22"/>
      <c r="J81" s="22">
        <v>5</v>
      </c>
      <c r="K81" s="22" t="s">
        <v>2040</v>
      </c>
      <c r="L81" s="22" t="s">
        <v>2799</v>
      </c>
      <c r="O81" t="s">
        <v>3340</v>
      </c>
      <c r="P81" t="s">
        <v>170</v>
      </c>
      <c r="Q81" t="s">
        <v>1560</v>
      </c>
      <c r="R81" t="s">
        <v>109</v>
      </c>
      <c r="S81" t="s">
        <v>544</v>
      </c>
      <c r="T81" t="s">
        <v>2830</v>
      </c>
      <c r="V81" t="s">
        <v>3349</v>
      </c>
      <c r="W81" t="s">
        <v>186</v>
      </c>
      <c r="X81" t="s">
        <v>2116</v>
      </c>
      <c r="Y81" t="s">
        <v>109</v>
      </c>
      <c r="Z81" t="s">
        <v>3019</v>
      </c>
    </row>
    <row r="82" spans="1:26">
      <c r="A82" t="s">
        <v>3339</v>
      </c>
      <c r="B82" t="s">
        <v>2046</v>
      </c>
      <c r="C82" t="s">
        <v>549</v>
      </c>
      <c r="D82" s="1">
        <v>1075.5999999999999</v>
      </c>
      <c r="E82">
        <v>7.2506790047632697</v>
      </c>
      <c r="F82" s="22"/>
      <c r="G82" s="22"/>
      <c r="H82" s="22">
        <v>76.940678108699998</v>
      </c>
      <c r="I82" s="22"/>
      <c r="J82" s="22">
        <v>5</v>
      </c>
      <c r="K82" s="22" t="s">
        <v>2040</v>
      </c>
      <c r="L82" s="22" t="s">
        <v>2799</v>
      </c>
      <c r="O82" t="s">
        <v>3340</v>
      </c>
      <c r="P82" t="s">
        <v>170</v>
      </c>
      <c r="Q82" t="s">
        <v>1701</v>
      </c>
      <c r="R82" t="s">
        <v>109</v>
      </c>
      <c r="S82" t="s">
        <v>544</v>
      </c>
      <c r="T82" t="s">
        <v>2840</v>
      </c>
      <c r="V82" t="s">
        <v>3349</v>
      </c>
      <c r="W82" t="s">
        <v>186</v>
      </c>
      <c r="X82" t="s">
        <v>2153</v>
      </c>
      <c r="Y82" t="s">
        <v>109</v>
      </c>
      <c r="Z82" t="s">
        <v>3029</v>
      </c>
    </row>
    <row r="83" spans="1:26">
      <c r="A83" t="s">
        <v>3339</v>
      </c>
      <c r="B83" t="s">
        <v>2046</v>
      </c>
      <c r="C83" t="s">
        <v>3332</v>
      </c>
      <c r="D83" s="1">
        <v>1076.5999999999999</v>
      </c>
      <c r="E83">
        <v>7.2506790047632697</v>
      </c>
      <c r="F83" s="22"/>
      <c r="G83" s="22"/>
      <c r="H83" s="22"/>
      <c r="I83" s="22">
        <v>76.940678108699998</v>
      </c>
      <c r="J83" s="22">
        <v>5</v>
      </c>
      <c r="K83" s="22" t="s">
        <v>2040</v>
      </c>
      <c r="L83" s="22" t="s">
        <v>2799</v>
      </c>
      <c r="O83" t="s">
        <v>3340</v>
      </c>
      <c r="P83" t="s">
        <v>170</v>
      </c>
      <c r="Q83" t="s">
        <v>1588</v>
      </c>
      <c r="R83" t="s">
        <v>109</v>
      </c>
      <c r="S83" t="s">
        <v>544</v>
      </c>
      <c r="T83" t="s">
        <v>2841</v>
      </c>
      <c r="V83" t="s">
        <v>3350</v>
      </c>
      <c r="W83" t="s">
        <v>186</v>
      </c>
      <c r="X83" t="s">
        <v>2124</v>
      </c>
      <c r="Y83" t="s">
        <v>109</v>
      </c>
      <c r="Z83" t="s">
        <v>3006</v>
      </c>
    </row>
    <row r="84" spans="1:26">
      <c r="A84" t="s">
        <v>3339</v>
      </c>
      <c r="B84" t="s">
        <v>2047</v>
      </c>
      <c r="C84" t="s">
        <v>542</v>
      </c>
      <c r="D84" s="1">
        <v>1058.8</v>
      </c>
      <c r="E84">
        <v>8.1037000641471799</v>
      </c>
      <c r="F84" s="22">
        <v>73.124233058268004</v>
      </c>
      <c r="G84" s="22"/>
      <c r="H84" s="22"/>
      <c r="I84" s="22"/>
      <c r="J84" s="22">
        <v>5</v>
      </c>
      <c r="K84" s="22" t="s">
        <v>2040</v>
      </c>
      <c r="L84" s="22" t="s">
        <v>2799</v>
      </c>
      <c r="O84" t="s">
        <v>3340</v>
      </c>
      <c r="P84" t="s">
        <v>170</v>
      </c>
      <c r="Q84" t="s">
        <v>1651</v>
      </c>
      <c r="R84" t="s">
        <v>109</v>
      </c>
      <c r="S84" t="s">
        <v>544</v>
      </c>
      <c r="T84" t="s">
        <v>2832</v>
      </c>
      <c r="V84" t="s">
        <v>3350</v>
      </c>
      <c r="W84" t="s">
        <v>186</v>
      </c>
      <c r="X84" t="s">
        <v>2139</v>
      </c>
      <c r="Y84" t="s">
        <v>109</v>
      </c>
      <c r="Z84" t="s">
        <v>3007</v>
      </c>
    </row>
    <row r="85" spans="1:26">
      <c r="A85" t="s">
        <v>3339</v>
      </c>
      <c r="B85" t="s">
        <v>2047</v>
      </c>
      <c r="C85" t="s">
        <v>547</v>
      </c>
      <c r="D85" s="1">
        <v>1365.5</v>
      </c>
      <c r="E85">
        <v>8.1037000641471799</v>
      </c>
      <c r="F85" s="22"/>
      <c r="G85" s="22">
        <v>73.124233058268004</v>
      </c>
      <c r="H85" s="22"/>
      <c r="I85" s="22"/>
      <c r="J85" s="22">
        <v>5</v>
      </c>
      <c r="K85" s="22" t="s">
        <v>2040</v>
      </c>
      <c r="L85" s="22" t="s">
        <v>2799</v>
      </c>
      <c r="O85" t="s">
        <v>3340</v>
      </c>
      <c r="P85" t="s">
        <v>170</v>
      </c>
      <c r="Q85" t="s">
        <v>1603</v>
      </c>
      <c r="R85" t="s">
        <v>109</v>
      </c>
      <c r="S85" t="s">
        <v>544</v>
      </c>
      <c r="T85" t="s">
        <v>2822</v>
      </c>
      <c r="V85" t="s">
        <v>3350</v>
      </c>
      <c r="W85" t="s">
        <v>186</v>
      </c>
      <c r="X85" t="s">
        <v>2142</v>
      </c>
      <c r="Y85" t="s">
        <v>109</v>
      </c>
      <c r="Z85" t="s">
        <v>3008</v>
      </c>
    </row>
    <row r="86" spans="1:26">
      <c r="A86" t="s">
        <v>3339</v>
      </c>
      <c r="B86" t="s">
        <v>2047</v>
      </c>
      <c r="C86" t="s">
        <v>549</v>
      </c>
      <c r="D86" s="1">
        <v>1403.2</v>
      </c>
      <c r="E86">
        <v>8.1037000641471799</v>
      </c>
      <c r="F86" s="22"/>
      <c r="G86" s="22"/>
      <c r="H86" s="22">
        <v>73.124233058268004</v>
      </c>
      <c r="I86" s="22"/>
      <c r="J86" s="22">
        <v>5</v>
      </c>
      <c r="K86" s="22" t="s">
        <v>2040</v>
      </c>
      <c r="L86" s="22" t="s">
        <v>2799</v>
      </c>
      <c r="O86" t="s">
        <v>3340</v>
      </c>
      <c r="P86" t="s">
        <v>170</v>
      </c>
      <c r="Q86" t="s">
        <v>1502</v>
      </c>
      <c r="R86" t="s">
        <v>109</v>
      </c>
      <c r="S86" t="s">
        <v>544</v>
      </c>
      <c r="T86" t="s">
        <v>2833</v>
      </c>
      <c r="V86" t="s">
        <v>3350</v>
      </c>
      <c r="W86" t="s">
        <v>186</v>
      </c>
      <c r="X86" t="s">
        <v>2159</v>
      </c>
      <c r="Y86" t="s">
        <v>109</v>
      </c>
      <c r="Z86" t="s">
        <v>3009</v>
      </c>
    </row>
    <row r="87" spans="1:26">
      <c r="A87" t="s">
        <v>3339</v>
      </c>
      <c r="B87" t="s">
        <v>2047</v>
      </c>
      <c r="C87" t="s">
        <v>3332</v>
      </c>
      <c r="D87" s="1">
        <v>1404.2</v>
      </c>
      <c r="E87">
        <v>8.1037000641471799</v>
      </c>
      <c r="F87" s="22"/>
      <c r="G87" s="22"/>
      <c r="H87" s="22"/>
      <c r="I87" s="22">
        <v>73.124233058268004</v>
      </c>
      <c r="J87" s="22">
        <v>5</v>
      </c>
      <c r="K87" s="22" t="s">
        <v>2040</v>
      </c>
      <c r="L87" s="22" t="s">
        <v>2799</v>
      </c>
      <c r="O87" t="s">
        <v>3340</v>
      </c>
      <c r="P87" t="s">
        <v>170</v>
      </c>
      <c r="Q87" t="s">
        <v>1668</v>
      </c>
      <c r="R87" t="s">
        <v>109</v>
      </c>
      <c r="S87" t="s">
        <v>544</v>
      </c>
      <c r="T87" t="s">
        <v>2825</v>
      </c>
      <c r="V87" t="s">
        <v>3351</v>
      </c>
      <c r="W87" t="s">
        <v>186</v>
      </c>
      <c r="X87" t="s">
        <v>2093</v>
      </c>
      <c r="Y87" t="s">
        <v>109</v>
      </c>
      <c r="Z87" t="s">
        <v>3020</v>
      </c>
    </row>
    <row r="88" spans="1:26">
      <c r="A88" t="s">
        <v>3339</v>
      </c>
      <c r="B88" t="s">
        <v>2048</v>
      </c>
      <c r="C88" t="s">
        <v>542</v>
      </c>
      <c r="D88" s="1">
        <v>411</v>
      </c>
      <c r="E88">
        <v>8.9567211235310999</v>
      </c>
      <c r="F88" s="22">
        <v>37.577619447228003</v>
      </c>
      <c r="G88" s="22"/>
      <c r="H88" s="22"/>
      <c r="I88" s="22"/>
      <c r="J88" s="22">
        <v>5</v>
      </c>
      <c r="K88" s="22" t="s">
        <v>2040</v>
      </c>
      <c r="L88" s="22" t="s">
        <v>2799</v>
      </c>
      <c r="O88" t="s">
        <v>3340</v>
      </c>
      <c r="P88" t="s">
        <v>170</v>
      </c>
      <c r="Q88" t="s">
        <v>1627</v>
      </c>
      <c r="R88" t="s">
        <v>109</v>
      </c>
      <c r="S88" t="s">
        <v>544</v>
      </c>
      <c r="T88" t="s">
        <v>2828</v>
      </c>
      <c r="V88" t="s">
        <v>3351</v>
      </c>
      <c r="W88" t="s">
        <v>186</v>
      </c>
      <c r="X88" t="s">
        <v>2119</v>
      </c>
      <c r="Y88" t="s">
        <v>109</v>
      </c>
      <c r="Z88" t="s">
        <v>3021</v>
      </c>
    </row>
    <row r="89" spans="1:26">
      <c r="A89" t="s">
        <v>3339</v>
      </c>
      <c r="B89" t="s">
        <v>2048</v>
      </c>
      <c r="C89" t="s">
        <v>547</v>
      </c>
      <c r="D89" s="1">
        <v>760.5</v>
      </c>
      <c r="E89">
        <v>8.9567211235310999</v>
      </c>
      <c r="F89" s="22"/>
      <c r="G89" s="22">
        <v>37.577619447228003</v>
      </c>
      <c r="H89" s="22"/>
      <c r="I89" s="22"/>
      <c r="J89" s="22">
        <v>5</v>
      </c>
      <c r="K89" s="22" t="s">
        <v>2040</v>
      </c>
      <c r="L89" s="22" t="s">
        <v>2799</v>
      </c>
      <c r="O89" t="s">
        <v>3340</v>
      </c>
      <c r="P89" t="s">
        <v>170</v>
      </c>
      <c r="Q89" t="s">
        <v>1686</v>
      </c>
      <c r="R89" t="s">
        <v>109</v>
      </c>
      <c r="S89" t="s">
        <v>544</v>
      </c>
      <c r="T89" t="s">
        <v>2829</v>
      </c>
      <c r="V89" t="s">
        <v>3352</v>
      </c>
      <c r="W89" t="s">
        <v>186</v>
      </c>
      <c r="X89" t="s">
        <v>2217</v>
      </c>
      <c r="Y89" t="s">
        <v>109</v>
      </c>
      <c r="Z89" t="s">
        <v>3077</v>
      </c>
    </row>
    <row r="90" spans="1:26">
      <c r="A90" t="s">
        <v>3339</v>
      </c>
      <c r="B90" t="s">
        <v>2048</v>
      </c>
      <c r="C90" t="s">
        <v>549</v>
      </c>
      <c r="D90" s="1">
        <v>771.9</v>
      </c>
      <c r="E90">
        <v>8.9567211235310999</v>
      </c>
      <c r="F90" s="22"/>
      <c r="G90" s="22"/>
      <c r="H90" s="22">
        <v>37.577619447228003</v>
      </c>
      <c r="I90" s="22"/>
      <c r="J90" s="22">
        <v>5</v>
      </c>
      <c r="K90" s="22" t="s">
        <v>2040</v>
      </c>
      <c r="L90" s="22" t="s">
        <v>2799</v>
      </c>
      <c r="O90" t="s">
        <v>3340</v>
      </c>
      <c r="P90" t="s">
        <v>170</v>
      </c>
      <c r="Q90" t="s">
        <v>1561</v>
      </c>
      <c r="R90" t="s">
        <v>109</v>
      </c>
      <c r="S90" t="s">
        <v>544</v>
      </c>
      <c r="T90" t="s">
        <v>2830</v>
      </c>
      <c r="V90" t="s">
        <v>3352</v>
      </c>
      <c r="W90" t="s">
        <v>186</v>
      </c>
      <c r="X90" t="s">
        <v>2229</v>
      </c>
      <c r="Y90" t="s">
        <v>109</v>
      </c>
      <c r="Z90" t="s">
        <v>3080</v>
      </c>
    </row>
    <row r="91" spans="1:26">
      <c r="A91" t="s">
        <v>3339</v>
      </c>
      <c r="B91" t="s">
        <v>2048</v>
      </c>
      <c r="C91" t="s">
        <v>3332</v>
      </c>
      <c r="D91" s="1">
        <v>772.1</v>
      </c>
      <c r="E91">
        <v>8.9567211235310999</v>
      </c>
      <c r="F91" s="22"/>
      <c r="G91" s="22"/>
      <c r="H91" s="22"/>
      <c r="I91" s="22">
        <v>37.577619447228003</v>
      </c>
      <c r="J91" s="22">
        <v>5</v>
      </c>
      <c r="K91" s="22" t="s">
        <v>2040</v>
      </c>
      <c r="L91" s="22" t="s">
        <v>2799</v>
      </c>
      <c r="O91" t="s">
        <v>3340</v>
      </c>
      <c r="P91" t="s">
        <v>170</v>
      </c>
      <c r="Q91" t="s">
        <v>1703</v>
      </c>
      <c r="R91" t="s">
        <v>109</v>
      </c>
      <c r="S91" t="s">
        <v>544</v>
      </c>
      <c r="T91" t="s">
        <v>2840</v>
      </c>
      <c r="V91" t="s">
        <v>3352</v>
      </c>
      <c r="W91" t="s">
        <v>186</v>
      </c>
      <c r="X91" t="s">
        <v>2236</v>
      </c>
      <c r="Y91" t="s">
        <v>109</v>
      </c>
      <c r="Z91" t="s">
        <v>3076</v>
      </c>
    </row>
    <row r="92" spans="1:26">
      <c r="A92" t="s">
        <v>3339</v>
      </c>
      <c r="B92" t="s">
        <v>2049</v>
      </c>
      <c r="C92" t="s">
        <v>542</v>
      </c>
      <c r="D92" s="1">
        <v>910.7</v>
      </c>
      <c r="E92">
        <v>9.8097421829150093</v>
      </c>
      <c r="F92" s="22">
        <v>65.684771065871999</v>
      </c>
      <c r="G92" s="22"/>
      <c r="H92" s="22"/>
      <c r="I92" s="22"/>
      <c r="J92" s="22">
        <v>5</v>
      </c>
      <c r="K92" s="22" t="s">
        <v>2040</v>
      </c>
      <c r="L92" s="22" t="s">
        <v>2799</v>
      </c>
      <c r="O92" t="s">
        <v>3340</v>
      </c>
      <c r="P92" t="s">
        <v>170</v>
      </c>
      <c r="Q92" t="s">
        <v>1495</v>
      </c>
      <c r="R92" t="s">
        <v>109</v>
      </c>
      <c r="S92" t="s">
        <v>544</v>
      </c>
      <c r="T92" t="s">
        <v>2937</v>
      </c>
      <c r="V92" t="s">
        <v>3352</v>
      </c>
      <c r="W92" t="s">
        <v>186</v>
      </c>
      <c r="X92" t="s">
        <v>2238</v>
      </c>
      <c r="Y92" t="s">
        <v>109</v>
      </c>
      <c r="Z92" t="s">
        <v>3081</v>
      </c>
    </row>
    <row r="93" spans="1:26">
      <c r="A93" t="s">
        <v>3339</v>
      </c>
      <c r="B93" t="s">
        <v>2049</v>
      </c>
      <c r="C93" t="s">
        <v>547</v>
      </c>
      <c r="D93" s="1">
        <v>2628.1</v>
      </c>
      <c r="E93">
        <v>9.8097421829150093</v>
      </c>
      <c r="F93" s="22"/>
      <c r="G93" s="22">
        <v>79.097098785263995</v>
      </c>
      <c r="H93" s="22"/>
      <c r="I93" s="22"/>
      <c r="J93" s="22">
        <v>5</v>
      </c>
      <c r="K93" s="22" t="s">
        <v>2040</v>
      </c>
      <c r="L93" s="22" t="s">
        <v>2799</v>
      </c>
      <c r="O93" t="s">
        <v>3340</v>
      </c>
      <c r="P93" t="s">
        <v>170</v>
      </c>
      <c r="Q93" t="s">
        <v>1604</v>
      </c>
      <c r="R93" t="s">
        <v>109</v>
      </c>
      <c r="S93" t="s">
        <v>544</v>
      </c>
      <c r="T93" t="s">
        <v>2822</v>
      </c>
      <c r="V93" t="s">
        <v>3352</v>
      </c>
      <c r="W93" t="s">
        <v>186</v>
      </c>
      <c r="X93" t="s">
        <v>2206</v>
      </c>
      <c r="Y93" t="s">
        <v>109</v>
      </c>
      <c r="Z93" t="s">
        <v>3030</v>
      </c>
    </row>
    <row r="94" spans="1:26">
      <c r="A94" t="s">
        <v>3339</v>
      </c>
      <c r="B94" t="s">
        <v>2049</v>
      </c>
      <c r="C94" t="s">
        <v>549</v>
      </c>
      <c r="D94" s="1">
        <v>3282.1</v>
      </c>
      <c r="E94">
        <v>9.8097421829150093</v>
      </c>
      <c r="F94" s="22"/>
      <c r="G94" s="22"/>
      <c r="H94" s="22">
        <v>79.097098785263995</v>
      </c>
      <c r="I94" s="22"/>
      <c r="J94" s="22">
        <v>5</v>
      </c>
      <c r="K94" s="22" t="s">
        <v>2040</v>
      </c>
      <c r="L94" s="22" t="s">
        <v>2799</v>
      </c>
      <c r="O94" t="s">
        <v>3340</v>
      </c>
      <c r="P94" t="s">
        <v>170</v>
      </c>
      <c r="Q94" t="s">
        <v>1503</v>
      </c>
      <c r="R94" t="s">
        <v>109</v>
      </c>
      <c r="S94" t="s">
        <v>544</v>
      </c>
      <c r="T94" t="s">
        <v>2833</v>
      </c>
      <c r="V94" t="s">
        <v>3352</v>
      </c>
      <c r="W94" t="s">
        <v>186</v>
      </c>
      <c r="X94" t="s">
        <v>2208</v>
      </c>
      <c r="Y94" t="s">
        <v>109</v>
      </c>
      <c r="Z94" t="s">
        <v>3031</v>
      </c>
    </row>
    <row r="95" spans="1:26">
      <c r="A95" t="s">
        <v>3339</v>
      </c>
      <c r="B95" t="s">
        <v>2049</v>
      </c>
      <c r="C95" t="s">
        <v>3332</v>
      </c>
      <c r="D95" s="1">
        <v>3294.8</v>
      </c>
      <c r="E95">
        <v>9.8097421829150093</v>
      </c>
      <c r="F95" s="22"/>
      <c r="G95" s="22"/>
      <c r="H95" s="22"/>
      <c r="I95" s="22">
        <v>79.097098785263995</v>
      </c>
      <c r="J95" s="22">
        <v>5</v>
      </c>
      <c r="K95" s="22" t="s">
        <v>2040</v>
      </c>
      <c r="L95" s="22" t="s">
        <v>2799</v>
      </c>
      <c r="O95" t="s">
        <v>3340</v>
      </c>
      <c r="P95" t="s">
        <v>170</v>
      </c>
      <c r="Q95" t="s">
        <v>1517</v>
      </c>
      <c r="R95" t="s">
        <v>109</v>
      </c>
      <c r="S95" t="s">
        <v>544</v>
      </c>
      <c r="T95" t="s">
        <v>2824</v>
      </c>
      <c r="V95" t="s">
        <v>2751</v>
      </c>
      <c r="W95" t="s">
        <v>186</v>
      </c>
      <c r="X95" t="s">
        <v>2074</v>
      </c>
      <c r="Y95" t="s">
        <v>109</v>
      </c>
      <c r="Z95" t="s">
        <v>3023</v>
      </c>
    </row>
    <row r="96" spans="1:26">
      <c r="A96" t="s">
        <v>3339</v>
      </c>
      <c r="B96" t="s">
        <v>2050</v>
      </c>
      <c r="C96" t="s">
        <v>542</v>
      </c>
      <c r="D96" s="1">
        <v>580.9</v>
      </c>
      <c r="E96">
        <v>10.662763242298899</v>
      </c>
      <c r="F96" s="22">
        <v>59.364308117519997</v>
      </c>
      <c r="G96" s="22"/>
      <c r="H96" s="22"/>
      <c r="I96" s="22"/>
      <c r="J96" s="22">
        <v>5</v>
      </c>
      <c r="K96" s="22" t="s">
        <v>2040</v>
      </c>
      <c r="L96" s="22" t="s">
        <v>2799</v>
      </c>
      <c r="O96" t="s">
        <v>3340</v>
      </c>
      <c r="P96" t="s">
        <v>170</v>
      </c>
      <c r="Q96" t="s">
        <v>1669</v>
      </c>
      <c r="R96" t="s">
        <v>109</v>
      </c>
      <c r="S96" t="s">
        <v>544</v>
      </c>
      <c r="T96" t="s">
        <v>2825</v>
      </c>
      <c r="V96" t="s">
        <v>2750</v>
      </c>
      <c r="W96" t="s">
        <v>186</v>
      </c>
      <c r="X96" t="s">
        <v>2067</v>
      </c>
      <c r="Y96" t="s">
        <v>109</v>
      </c>
      <c r="Z96" t="s">
        <v>3022</v>
      </c>
    </row>
    <row r="97" spans="1:26">
      <c r="A97" t="s">
        <v>3339</v>
      </c>
      <c r="B97" t="s">
        <v>2050</v>
      </c>
      <c r="C97" t="s">
        <v>547</v>
      </c>
      <c r="D97" s="1">
        <v>1121.5999999999999</v>
      </c>
      <c r="E97">
        <v>10.662763242298899</v>
      </c>
      <c r="F97" s="22"/>
      <c r="G97" s="22">
        <v>59.364308117519997</v>
      </c>
      <c r="H97" s="22"/>
      <c r="I97" s="22"/>
      <c r="J97" s="22">
        <v>5</v>
      </c>
      <c r="K97" s="22" t="s">
        <v>2040</v>
      </c>
      <c r="L97" s="22" t="s">
        <v>2799</v>
      </c>
      <c r="O97" t="s">
        <v>3340</v>
      </c>
      <c r="P97" t="s">
        <v>170</v>
      </c>
      <c r="Q97" t="s">
        <v>1537</v>
      </c>
      <c r="R97" t="s">
        <v>109</v>
      </c>
      <c r="S97" t="s">
        <v>544</v>
      </c>
      <c r="T97" t="s">
        <v>2827</v>
      </c>
      <c r="V97" t="s">
        <v>202</v>
      </c>
      <c r="W97" t="s">
        <v>186</v>
      </c>
      <c r="X97" t="s">
        <v>2317</v>
      </c>
      <c r="Y97" t="s">
        <v>109</v>
      </c>
      <c r="Z97" t="s">
        <v>3032</v>
      </c>
    </row>
    <row r="98" spans="1:26">
      <c r="A98" t="s">
        <v>3339</v>
      </c>
      <c r="B98" t="s">
        <v>2050</v>
      </c>
      <c r="C98" t="s">
        <v>549</v>
      </c>
      <c r="D98" s="1">
        <v>1297.7</v>
      </c>
      <c r="E98">
        <v>10.662763242298899</v>
      </c>
      <c r="F98" s="22"/>
      <c r="G98" s="22"/>
      <c r="H98" s="22">
        <v>59.364308117519997</v>
      </c>
      <c r="I98" s="22"/>
      <c r="J98" s="22">
        <v>5</v>
      </c>
      <c r="K98" s="22" t="s">
        <v>2040</v>
      </c>
      <c r="L98" s="22" t="s">
        <v>2799</v>
      </c>
      <c r="O98" t="s">
        <v>3340</v>
      </c>
      <c r="P98" t="s">
        <v>170</v>
      </c>
      <c r="Q98" t="s">
        <v>1628</v>
      </c>
      <c r="R98" t="s">
        <v>109</v>
      </c>
      <c r="S98" t="s">
        <v>544</v>
      </c>
      <c r="T98" t="s">
        <v>2828</v>
      </c>
      <c r="V98" t="s">
        <v>3353</v>
      </c>
      <c r="W98" t="s">
        <v>186</v>
      </c>
      <c r="X98" t="s">
        <v>2370</v>
      </c>
      <c r="Y98" t="s">
        <v>109</v>
      </c>
      <c r="Z98" t="s">
        <v>3035</v>
      </c>
    </row>
    <row r="99" spans="1:26">
      <c r="A99" t="s">
        <v>3339</v>
      </c>
      <c r="B99" t="s">
        <v>2050</v>
      </c>
      <c r="C99" t="s">
        <v>3332</v>
      </c>
      <c r="D99" s="1">
        <v>1301.5</v>
      </c>
      <c r="E99">
        <v>10.662763242298899</v>
      </c>
      <c r="F99" s="22"/>
      <c r="G99" s="22"/>
      <c r="H99" s="22"/>
      <c r="I99" s="22">
        <v>59.364308117519997</v>
      </c>
      <c r="J99" s="22">
        <v>5</v>
      </c>
      <c r="K99" s="22" t="s">
        <v>2040</v>
      </c>
      <c r="L99" s="22" t="s">
        <v>2799</v>
      </c>
      <c r="O99" t="s">
        <v>3340</v>
      </c>
      <c r="P99" t="s">
        <v>170</v>
      </c>
      <c r="Q99" t="s">
        <v>1639</v>
      </c>
      <c r="R99" t="s">
        <v>109</v>
      </c>
      <c r="S99" t="s">
        <v>544</v>
      </c>
      <c r="T99" t="s">
        <v>2836</v>
      </c>
      <c r="V99" t="s">
        <v>3353</v>
      </c>
      <c r="W99" t="s">
        <v>186</v>
      </c>
      <c r="X99" t="s">
        <v>2390</v>
      </c>
      <c r="Y99" t="s">
        <v>109</v>
      </c>
      <c r="Z99" t="s">
        <v>3036</v>
      </c>
    </row>
    <row r="100" spans="1:26">
      <c r="A100" t="s">
        <v>3339</v>
      </c>
      <c r="B100" t="s">
        <v>2051</v>
      </c>
      <c r="C100" t="s">
        <v>542</v>
      </c>
      <c r="D100" s="1">
        <v>696</v>
      </c>
      <c r="E100">
        <v>11.5157843016828</v>
      </c>
      <c r="F100" s="22">
        <v>54.098318256444003</v>
      </c>
      <c r="G100" s="22"/>
      <c r="H100" s="22"/>
      <c r="I100" s="22"/>
      <c r="J100" s="22">
        <v>5</v>
      </c>
      <c r="K100" s="22" t="s">
        <v>2040</v>
      </c>
      <c r="L100" s="22" t="s">
        <v>2799</v>
      </c>
      <c r="O100" t="s">
        <v>3340</v>
      </c>
      <c r="P100" t="s">
        <v>170</v>
      </c>
      <c r="Q100" t="s">
        <v>1687</v>
      </c>
      <c r="R100" t="s">
        <v>109</v>
      </c>
      <c r="S100" t="s">
        <v>544</v>
      </c>
      <c r="T100" t="s">
        <v>2829</v>
      </c>
      <c r="V100" t="s">
        <v>3353</v>
      </c>
      <c r="W100" t="s">
        <v>186</v>
      </c>
      <c r="X100" t="s">
        <v>2396</v>
      </c>
      <c r="Y100" t="s">
        <v>109</v>
      </c>
      <c r="Z100" t="s">
        <v>3037</v>
      </c>
    </row>
    <row r="101" spans="1:26">
      <c r="A101" t="s">
        <v>3339</v>
      </c>
      <c r="B101" t="s">
        <v>2051</v>
      </c>
      <c r="C101" t="s">
        <v>547</v>
      </c>
      <c r="D101" s="1">
        <v>996.4</v>
      </c>
      <c r="E101">
        <v>11.5157843016828</v>
      </c>
      <c r="F101" s="22"/>
      <c r="G101" s="22">
        <v>54.098318256444003</v>
      </c>
      <c r="H101" s="22"/>
      <c r="I101" s="22"/>
      <c r="J101" s="22">
        <v>5</v>
      </c>
      <c r="K101" s="22" t="s">
        <v>2040</v>
      </c>
      <c r="L101" s="22" t="s">
        <v>2799</v>
      </c>
      <c r="O101" t="s">
        <v>3340</v>
      </c>
      <c r="P101" t="s">
        <v>170</v>
      </c>
      <c r="Q101" t="s">
        <v>1562</v>
      </c>
      <c r="R101" t="s">
        <v>109</v>
      </c>
      <c r="S101" t="s">
        <v>544</v>
      </c>
      <c r="T101" t="s">
        <v>2830</v>
      </c>
      <c r="V101" t="s">
        <v>3353</v>
      </c>
      <c r="W101" t="s">
        <v>186</v>
      </c>
      <c r="X101" t="s">
        <v>2422</v>
      </c>
      <c r="Y101" t="s">
        <v>109</v>
      </c>
      <c r="Z101" t="s">
        <v>3039</v>
      </c>
    </row>
    <row r="102" spans="1:26">
      <c r="A102" t="s">
        <v>3339</v>
      </c>
      <c r="B102" t="s">
        <v>2051</v>
      </c>
      <c r="C102" t="s">
        <v>549</v>
      </c>
      <c r="D102" s="1">
        <v>996.4</v>
      </c>
      <c r="E102">
        <v>11.5157843016828</v>
      </c>
      <c r="F102" s="22"/>
      <c r="G102" s="22"/>
      <c r="H102" s="22">
        <v>54.098318256444003</v>
      </c>
      <c r="I102" s="22"/>
      <c r="J102" s="22">
        <v>5</v>
      </c>
      <c r="K102" s="22" t="s">
        <v>2040</v>
      </c>
      <c r="L102" s="22" t="s">
        <v>2799</v>
      </c>
      <c r="O102" t="s">
        <v>3340</v>
      </c>
      <c r="P102" t="s">
        <v>170</v>
      </c>
      <c r="Q102" t="s">
        <v>2701</v>
      </c>
      <c r="R102" t="s">
        <v>109</v>
      </c>
      <c r="S102" t="s">
        <v>544</v>
      </c>
      <c r="T102" t="s">
        <v>2840</v>
      </c>
      <c r="V102" t="s">
        <v>3353</v>
      </c>
      <c r="W102" t="s">
        <v>186</v>
      </c>
      <c r="X102" t="s">
        <v>2431</v>
      </c>
      <c r="Y102" t="s">
        <v>109</v>
      </c>
      <c r="Z102" t="s">
        <v>3040</v>
      </c>
    </row>
    <row r="103" spans="1:26">
      <c r="A103" t="s">
        <v>3339</v>
      </c>
      <c r="B103" t="s">
        <v>2051</v>
      </c>
      <c r="C103" t="s">
        <v>3332</v>
      </c>
      <c r="D103" s="1">
        <v>996.4</v>
      </c>
      <c r="E103">
        <v>11.5157843016828</v>
      </c>
      <c r="F103" s="22"/>
      <c r="G103" s="22"/>
      <c r="H103" s="22"/>
      <c r="I103" s="22">
        <v>54.098318256444003</v>
      </c>
      <c r="J103" s="22">
        <v>5</v>
      </c>
      <c r="K103" s="22" t="s">
        <v>2040</v>
      </c>
      <c r="L103" s="22" t="s">
        <v>2799</v>
      </c>
      <c r="O103" t="s">
        <v>3340</v>
      </c>
      <c r="P103" t="s">
        <v>170</v>
      </c>
      <c r="Q103" t="s">
        <v>1595</v>
      </c>
      <c r="R103" t="s">
        <v>109</v>
      </c>
      <c r="S103" t="s">
        <v>544</v>
      </c>
      <c r="T103" t="s">
        <v>2842</v>
      </c>
      <c r="V103" t="s">
        <v>3353</v>
      </c>
      <c r="W103" t="s">
        <v>186</v>
      </c>
      <c r="X103" t="s">
        <v>2435</v>
      </c>
      <c r="Y103" t="s">
        <v>109</v>
      </c>
      <c r="Z103" t="s">
        <v>3041</v>
      </c>
    </row>
    <row r="104" spans="1:26">
      <c r="A104" t="s">
        <v>3339</v>
      </c>
      <c r="B104" t="s">
        <v>2052</v>
      </c>
      <c r="C104" t="s">
        <v>542</v>
      </c>
      <c r="D104" s="1">
        <v>175.1</v>
      </c>
      <c r="E104">
        <v>13.2218264204507</v>
      </c>
      <c r="F104" s="22">
        <v>16.499006876998799</v>
      </c>
      <c r="G104" s="22"/>
      <c r="H104" s="22"/>
      <c r="I104" s="22"/>
      <c r="J104" s="22">
        <v>5</v>
      </c>
      <c r="K104" s="22" t="s">
        <v>2040</v>
      </c>
      <c r="L104" s="22" t="s">
        <v>2799</v>
      </c>
      <c r="O104" t="s">
        <v>3340</v>
      </c>
      <c r="P104" t="s">
        <v>170</v>
      </c>
      <c r="Q104" t="s">
        <v>1652</v>
      </c>
      <c r="R104" t="s">
        <v>109</v>
      </c>
      <c r="S104" t="s">
        <v>544</v>
      </c>
      <c r="T104" t="s">
        <v>2832</v>
      </c>
      <c r="V104" t="s">
        <v>3353</v>
      </c>
      <c r="W104" t="s">
        <v>186</v>
      </c>
      <c r="X104" t="s">
        <v>2440</v>
      </c>
      <c r="Y104" t="s">
        <v>109</v>
      </c>
      <c r="Z104" t="s">
        <v>3042</v>
      </c>
    </row>
    <row r="105" spans="1:26">
      <c r="A105" t="s">
        <v>3339</v>
      </c>
      <c r="B105" t="s">
        <v>2052</v>
      </c>
      <c r="C105" t="s">
        <v>547</v>
      </c>
      <c r="D105" s="1">
        <v>1049.4000000000001</v>
      </c>
      <c r="E105">
        <v>13.2218264204507</v>
      </c>
      <c r="F105" s="22"/>
      <c r="G105" s="22">
        <v>51.273638873099998</v>
      </c>
      <c r="H105" s="22"/>
      <c r="I105" s="22"/>
      <c r="J105" s="22">
        <v>5</v>
      </c>
      <c r="K105" s="22" t="s">
        <v>2040</v>
      </c>
      <c r="L105" s="22" t="s">
        <v>2799</v>
      </c>
      <c r="O105" t="s">
        <v>3340</v>
      </c>
      <c r="P105" t="s">
        <v>170</v>
      </c>
      <c r="Q105" t="s">
        <v>1605</v>
      </c>
      <c r="R105" t="s">
        <v>109</v>
      </c>
      <c r="S105" t="s">
        <v>544</v>
      </c>
      <c r="T105" t="s">
        <v>2822</v>
      </c>
      <c r="V105" t="s">
        <v>3353</v>
      </c>
      <c r="W105" t="s">
        <v>186</v>
      </c>
      <c r="X105" t="s">
        <v>2444</v>
      </c>
      <c r="Y105" t="s">
        <v>109</v>
      </c>
      <c r="Z105" t="s">
        <v>3043</v>
      </c>
    </row>
    <row r="106" spans="1:26">
      <c r="A106" t="s">
        <v>3339</v>
      </c>
      <c r="B106" t="s">
        <v>2052</v>
      </c>
      <c r="C106" t="s">
        <v>3332</v>
      </c>
      <c r="D106" s="1">
        <v>1183.5999999999999</v>
      </c>
      <c r="E106">
        <v>13.2218264204507</v>
      </c>
      <c r="F106" s="22"/>
      <c r="G106" s="22"/>
      <c r="H106" s="22"/>
      <c r="I106" s="22">
        <v>51.273638873099998</v>
      </c>
      <c r="J106" s="22">
        <v>5</v>
      </c>
      <c r="K106" s="22" t="s">
        <v>2040</v>
      </c>
      <c r="L106" s="22" t="s">
        <v>2799</v>
      </c>
      <c r="O106" t="s">
        <v>3340</v>
      </c>
      <c r="P106" t="s">
        <v>170</v>
      </c>
      <c r="Q106" t="s">
        <v>1504</v>
      </c>
      <c r="R106" t="s">
        <v>109</v>
      </c>
      <c r="S106" t="s">
        <v>544</v>
      </c>
      <c r="T106" t="s">
        <v>2833</v>
      </c>
      <c r="V106" t="s">
        <v>3353</v>
      </c>
      <c r="W106" t="s">
        <v>186</v>
      </c>
      <c r="X106" t="s">
        <v>2451</v>
      </c>
      <c r="Y106" t="s">
        <v>109</v>
      </c>
      <c r="Z106" t="s">
        <v>3044</v>
      </c>
    </row>
    <row r="107" spans="1:26">
      <c r="A107" t="s">
        <v>3339</v>
      </c>
      <c r="B107" t="s">
        <v>2052</v>
      </c>
      <c r="C107" t="s">
        <v>549</v>
      </c>
      <c r="D107" s="1">
        <v>1183.5999999999999</v>
      </c>
      <c r="E107">
        <v>13.2218264204507</v>
      </c>
      <c r="F107" s="22"/>
      <c r="G107" s="22"/>
      <c r="H107" s="22">
        <v>51.273638873099998</v>
      </c>
      <c r="I107" s="22"/>
      <c r="J107" s="22">
        <v>5</v>
      </c>
      <c r="K107" s="22" t="s">
        <v>2040</v>
      </c>
      <c r="L107" s="22" t="s">
        <v>2799</v>
      </c>
      <c r="O107" t="s">
        <v>3340</v>
      </c>
      <c r="P107" t="s">
        <v>170</v>
      </c>
      <c r="Q107" t="s">
        <v>1518</v>
      </c>
      <c r="R107" t="s">
        <v>109</v>
      </c>
      <c r="S107" t="s">
        <v>544</v>
      </c>
      <c r="T107" t="s">
        <v>2824</v>
      </c>
      <c r="V107" t="s">
        <v>3353</v>
      </c>
      <c r="W107" t="s">
        <v>186</v>
      </c>
      <c r="X107" t="s">
        <v>2453</v>
      </c>
      <c r="Y107" t="s">
        <v>109</v>
      </c>
      <c r="Z107" t="s">
        <v>3045</v>
      </c>
    </row>
    <row r="108" spans="1:26">
      <c r="A108" t="s">
        <v>3339</v>
      </c>
      <c r="B108" t="s">
        <v>2053</v>
      </c>
      <c r="C108" t="s">
        <v>542</v>
      </c>
      <c r="D108" s="1">
        <v>53.4</v>
      </c>
      <c r="E108">
        <v>14.074847479834601</v>
      </c>
      <c r="F108" s="22">
        <v>8.8866512633052004</v>
      </c>
      <c r="G108" s="22"/>
      <c r="H108" s="22"/>
      <c r="I108" s="22"/>
      <c r="J108" s="22">
        <v>5</v>
      </c>
      <c r="K108" s="22" t="s">
        <v>2040</v>
      </c>
      <c r="L108" s="22" t="s">
        <v>2799</v>
      </c>
      <c r="O108" t="s">
        <v>3340</v>
      </c>
      <c r="P108" t="s">
        <v>170</v>
      </c>
      <c r="Q108" t="s">
        <v>1670</v>
      </c>
      <c r="R108" t="s">
        <v>109</v>
      </c>
      <c r="S108" t="s">
        <v>544</v>
      </c>
      <c r="T108" t="s">
        <v>2825</v>
      </c>
      <c r="V108" t="s">
        <v>3353</v>
      </c>
      <c r="W108" t="s">
        <v>186</v>
      </c>
      <c r="X108" t="s">
        <v>2464</v>
      </c>
      <c r="Y108" t="s">
        <v>109</v>
      </c>
      <c r="Z108" t="s">
        <v>3046</v>
      </c>
    </row>
    <row r="109" spans="1:26">
      <c r="A109" t="s">
        <v>3339</v>
      </c>
      <c r="B109" t="s">
        <v>2053</v>
      </c>
      <c r="C109" t="s">
        <v>547</v>
      </c>
      <c r="D109" s="1">
        <v>1127.0999999999999</v>
      </c>
      <c r="E109">
        <v>14.074847479834601</v>
      </c>
      <c r="F109" s="22"/>
      <c r="G109" s="22">
        <v>116.334758864772</v>
      </c>
      <c r="H109" s="22"/>
      <c r="I109" s="22"/>
      <c r="J109" s="22">
        <v>5</v>
      </c>
      <c r="K109" s="22" t="s">
        <v>2040</v>
      </c>
      <c r="L109" s="22" t="s">
        <v>2799</v>
      </c>
      <c r="O109" t="s">
        <v>3340</v>
      </c>
      <c r="P109" t="s">
        <v>170</v>
      </c>
      <c r="Q109" t="s">
        <v>1538</v>
      </c>
      <c r="R109" t="s">
        <v>109</v>
      </c>
      <c r="S109" t="s">
        <v>544</v>
      </c>
      <c r="T109" t="s">
        <v>2827</v>
      </c>
      <c r="V109" t="s">
        <v>3353</v>
      </c>
      <c r="W109" t="s">
        <v>186</v>
      </c>
      <c r="X109" t="s">
        <v>2467</v>
      </c>
      <c r="Y109" t="s">
        <v>109</v>
      </c>
      <c r="Z109" t="s">
        <v>3047</v>
      </c>
    </row>
    <row r="110" spans="1:26">
      <c r="A110" t="s">
        <v>3339</v>
      </c>
      <c r="B110" t="s">
        <v>2053</v>
      </c>
      <c r="C110" t="s">
        <v>549</v>
      </c>
      <c r="D110" s="1">
        <v>1387.3</v>
      </c>
      <c r="E110">
        <v>14.074847479834601</v>
      </c>
      <c r="F110" s="22"/>
      <c r="G110" s="22"/>
      <c r="H110" s="22">
        <v>116.334758864772</v>
      </c>
      <c r="I110" s="22"/>
      <c r="J110" s="22">
        <v>5</v>
      </c>
      <c r="K110" s="22" t="s">
        <v>2040</v>
      </c>
      <c r="L110" s="22" t="s">
        <v>2799</v>
      </c>
      <c r="O110" t="s">
        <v>3340</v>
      </c>
      <c r="P110" t="s">
        <v>170</v>
      </c>
      <c r="Q110" t="s">
        <v>1688</v>
      </c>
      <c r="R110" t="s">
        <v>109</v>
      </c>
      <c r="S110" t="s">
        <v>544</v>
      </c>
      <c r="T110" t="s">
        <v>2829</v>
      </c>
      <c r="V110" t="s">
        <v>3353</v>
      </c>
      <c r="W110" t="s">
        <v>186</v>
      </c>
      <c r="X110" t="s">
        <v>2475</v>
      </c>
      <c r="Y110" t="s">
        <v>109</v>
      </c>
      <c r="Z110" t="s">
        <v>3048</v>
      </c>
    </row>
    <row r="111" spans="1:26">
      <c r="A111" t="s">
        <v>3339</v>
      </c>
      <c r="B111" t="s">
        <v>2053</v>
      </c>
      <c r="C111" t="s">
        <v>3332</v>
      </c>
      <c r="D111" s="1">
        <v>1387.3</v>
      </c>
      <c r="E111">
        <v>14.074847479834601</v>
      </c>
      <c r="F111" s="22"/>
      <c r="G111" s="22"/>
      <c r="H111" s="22"/>
      <c r="I111" s="22">
        <v>116.334758864772</v>
      </c>
      <c r="J111" s="22">
        <v>5</v>
      </c>
      <c r="K111" s="22" t="s">
        <v>2040</v>
      </c>
      <c r="L111" s="22" t="s">
        <v>2799</v>
      </c>
      <c r="O111" t="s">
        <v>3340</v>
      </c>
      <c r="P111" t="s">
        <v>170</v>
      </c>
      <c r="Q111" t="s">
        <v>1563</v>
      </c>
      <c r="R111" t="s">
        <v>109</v>
      </c>
      <c r="S111" t="s">
        <v>544</v>
      </c>
      <c r="T111" t="s">
        <v>2830</v>
      </c>
      <c r="V111" t="s">
        <v>3353</v>
      </c>
      <c r="W111" t="s">
        <v>186</v>
      </c>
      <c r="X111" t="s">
        <v>2478</v>
      </c>
      <c r="Y111" t="s">
        <v>109</v>
      </c>
      <c r="Z111" t="s">
        <v>3049</v>
      </c>
    </row>
    <row r="112" spans="1:26">
      <c r="A112" t="s">
        <v>3339</v>
      </c>
      <c r="B112" t="s">
        <v>2054</v>
      </c>
      <c r="C112" t="s">
        <v>542</v>
      </c>
      <c r="D112" s="1">
        <v>104.2</v>
      </c>
      <c r="E112">
        <v>14.927868539218499</v>
      </c>
      <c r="F112" s="22">
        <v>23.620158644796</v>
      </c>
      <c r="G112" s="22"/>
      <c r="H112" s="22"/>
      <c r="I112" s="22"/>
      <c r="J112" s="22">
        <v>5</v>
      </c>
      <c r="K112" s="22" t="s">
        <v>2040</v>
      </c>
      <c r="L112" s="22" t="s">
        <v>2799</v>
      </c>
      <c r="O112" t="s">
        <v>3340</v>
      </c>
      <c r="P112" t="s">
        <v>170</v>
      </c>
      <c r="Q112" t="s">
        <v>2703</v>
      </c>
      <c r="R112" t="s">
        <v>109</v>
      </c>
      <c r="S112" t="s">
        <v>544</v>
      </c>
      <c r="T112" t="s">
        <v>2841</v>
      </c>
      <c r="V112" t="s">
        <v>3353</v>
      </c>
      <c r="W112" t="s">
        <v>186</v>
      </c>
      <c r="X112" t="s">
        <v>2487</v>
      </c>
      <c r="Y112" t="s">
        <v>109</v>
      </c>
      <c r="Z112" t="s">
        <v>3050</v>
      </c>
    </row>
    <row r="113" spans="1:26">
      <c r="A113" t="s">
        <v>3339</v>
      </c>
      <c r="B113" t="s">
        <v>2054</v>
      </c>
      <c r="C113" t="s">
        <v>547</v>
      </c>
      <c r="D113" s="1">
        <v>1030.3</v>
      </c>
      <c r="E113">
        <v>14.927868539218499</v>
      </c>
      <c r="F113" s="22"/>
      <c r="G113" s="22">
        <v>95.136570026315994</v>
      </c>
      <c r="H113" s="22"/>
      <c r="I113" s="22"/>
      <c r="J113" s="22">
        <v>5</v>
      </c>
      <c r="K113" s="22" t="s">
        <v>2040</v>
      </c>
      <c r="L113" s="22" t="s">
        <v>2799</v>
      </c>
      <c r="O113" t="s">
        <v>3340</v>
      </c>
      <c r="P113" t="s">
        <v>170</v>
      </c>
      <c r="Q113" t="s">
        <v>1596</v>
      </c>
      <c r="R113" t="s">
        <v>109</v>
      </c>
      <c r="S113" t="s">
        <v>544</v>
      </c>
      <c r="T113" t="s">
        <v>2842</v>
      </c>
      <c r="V113" t="s">
        <v>3353</v>
      </c>
      <c r="W113" t="s">
        <v>186</v>
      </c>
      <c r="X113" t="s">
        <v>2490</v>
      </c>
      <c r="Y113" t="s">
        <v>109</v>
      </c>
      <c r="Z113" t="s">
        <v>3051</v>
      </c>
    </row>
    <row r="114" spans="1:26">
      <c r="A114" t="s">
        <v>3339</v>
      </c>
      <c r="B114" t="s">
        <v>2054</v>
      </c>
      <c r="C114" t="s">
        <v>549</v>
      </c>
      <c r="D114" s="1">
        <v>1089.8</v>
      </c>
      <c r="E114">
        <v>14.927868539218499</v>
      </c>
      <c r="F114" s="22"/>
      <c r="G114" s="22"/>
      <c r="H114" s="22">
        <v>95.136570026315994</v>
      </c>
      <c r="I114" s="22"/>
      <c r="J114" s="22">
        <v>5</v>
      </c>
      <c r="K114" s="22" t="s">
        <v>2040</v>
      </c>
      <c r="L114" s="22" t="s">
        <v>2799</v>
      </c>
      <c r="O114" t="s">
        <v>3340</v>
      </c>
      <c r="P114" t="s">
        <v>170</v>
      </c>
      <c r="Q114" t="s">
        <v>1653</v>
      </c>
      <c r="R114" t="s">
        <v>109</v>
      </c>
      <c r="S114" t="s">
        <v>544</v>
      </c>
      <c r="T114" t="s">
        <v>2832</v>
      </c>
      <c r="V114" t="s">
        <v>3353</v>
      </c>
      <c r="W114" t="s">
        <v>186</v>
      </c>
      <c r="X114" t="s">
        <v>2784</v>
      </c>
      <c r="Y114" t="s">
        <v>109</v>
      </c>
      <c r="Z114" t="s">
        <v>3052</v>
      </c>
    </row>
    <row r="115" spans="1:26">
      <c r="A115" t="s">
        <v>3339</v>
      </c>
      <c r="B115" t="s">
        <v>2054</v>
      </c>
      <c r="C115" t="s">
        <v>3332</v>
      </c>
      <c r="D115" s="1">
        <v>1090.0999999999999</v>
      </c>
      <c r="E115">
        <v>14.927868539218499</v>
      </c>
      <c r="F115" s="22"/>
      <c r="G115" s="22"/>
      <c r="H115" s="22"/>
      <c r="I115" s="22">
        <v>95.136570026315994</v>
      </c>
      <c r="J115" s="22">
        <v>5</v>
      </c>
      <c r="K115" s="22" t="s">
        <v>2040</v>
      </c>
      <c r="L115" s="22" t="s">
        <v>2799</v>
      </c>
      <c r="O115" t="s">
        <v>3340</v>
      </c>
      <c r="P115" t="s">
        <v>170</v>
      </c>
      <c r="Q115" t="s">
        <v>1606</v>
      </c>
      <c r="R115" t="s">
        <v>109</v>
      </c>
      <c r="S115" t="s">
        <v>544</v>
      </c>
      <c r="T115" t="s">
        <v>2822</v>
      </c>
      <c r="V115" t="s">
        <v>2815</v>
      </c>
      <c r="W115" t="s">
        <v>186</v>
      </c>
      <c r="X115" t="s">
        <v>2494</v>
      </c>
      <c r="Y115" t="s">
        <v>109</v>
      </c>
      <c r="Z115" t="s">
        <v>3073</v>
      </c>
    </row>
    <row r="116" spans="1:26">
      <c r="A116" t="s">
        <v>3339</v>
      </c>
      <c r="B116" t="s">
        <v>2055</v>
      </c>
      <c r="C116" t="s">
        <v>542</v>
      </c>
      <c r="D116" s="1">
        <v>31.8</v>
      </c>
      <c r="E116">
        <v>16.633910657986299</v>
      </c>
      <c r="F116" s="22">
        <v>4.5831229569216001</v>
      </c>
      <c r="G116" s="22"/>
      <c r="H116" s="22"/>
      <c r="I116" s="22"/>
      <c r="J116" s="22">
        <v>5</v>
      </c>
      <c r="K116" s="22" t="s">
        <v>2040</v>
      </c>
      <c r="L116" s="22" t="s">
        <v>2799</v>
      </c>
      <c r="O116" t="s">
        <v>3340</v>
      </c>
      <c r="P116" t="s">
        <v>170</v>
      </c>
      <c r="Q116" t="s">
        <v>1500</v>
      </c>
      <c r="R116" t="s">
        <v>109</v>
      </c>
      <c r="S116" t="s">
        <v>544</v>
      </c>
      <c r="T116" t="s">
        <v>2823</v>
      </c>
      <c r="V116" t="s">
        <v>3354</v>
      </c>
      <c r="W116" t="s">
        <v>186</v>
      </c>
      <c r="X116" t="s">
        <v>2520</v>
      </c>
      <c r="Y116" t="s">
        <v>109</v>
      </c>
      <c r="Z116" t="s">
        <v>3054</v>
      </c>
    </row>
    <row r="117" spans="1:26">
      <c r="A117" t="s">
        <v>3339</v>
      </c>
      <c r="B117" t="s">
        <v>2055</v>
      </c>
      <c r="C117" t="s">
        <v>547</v>
      </c>
      <c r="D117" s="1">
        <v>500.3</v>
      </c>
      <c r="E117">
        <v>16.633910657986299</v>
      </c>
      <c r="F117" s="22"/>
      <c r="G117" s="22">
        <v>36.191359709567998</v>
      </c>
      <c r="H117" s="22"/>
      <c r="I117" s="22"/>
      <c r="J117" s="22">
        <v>5</v>
      </c>
      <c r="K117" s="22" t="s">
        <v>2040</v>
      </c>
      <c r="L117" s="22" t="s">
        <v>2799</v>
      </c>
      <c r="O117" t="s">
        <v>3340</v>
      </c>
      <c r="P117" t="s">
        <v>170</v>
      </c>
      <c r="Q117" t="s">
        <v>1505</v>
      </c>
      <c r="R117" t="s">
        <v>109</v>
      </c>
      <c r="S117" t="s">
        <v>544</v>
      </c>
      <c r="T117" t="s">
        <v>2833</v>
      </c>
      <c r="V117" t="s">
        <v>3354</v>
      </c>
      <c r="W117" t="s">
        <v>186</v>
      </c>
      <c r="X117" t="s">
        <v>2241</v>
      </c>
      <c r="Y117" t="s">
        <v>109</v>
      </c>
      <c r="Z117" t="s">
        <v>3056</v>
      </c>
    </row>
    <row r="118" spans="1:26">
      <c r="A118" t="s">
        <v>3339</v>
      </c>
      <c r="B118" t="s">
        <v>2055</v>
      </c>
      <c r="C118" t="s">
        <v>549</v>
      </c>
      <c r="D118" s="1">
        <v>638.70000000000005</v>
      </c>
      <c r="E118">
        <v>16.633910657986299</v>
      </c>
      <c r="F118" s="22"/>
      <c r="G118" s="22"/>
      <c r="H118" s="22">
        <v>36.191359709567998</v>
      </c>
      <c r="I118" s="22"/>
      <c r="J118" s="22">
        <v>5</v>
      </c>
      <c r="K118" s="22" t="s">
        <v>2040</v>
      </c>
      <c r="L118" s="22" t="s">
        <v>2799</v>
      </c>
      <c r="O118" t="s">
        <v>3340</v>
      </c>
      <c r="P118" t="s">
        <v>170</v>
      </c>
      <c r="Q118" t="s">
        <v>1519</v>
      </c>
      <c r="R118" t="s">
        <v>109</v>
      </c>
      <c r="S118" t="s">
        <v>544</v>
      </c>
      <c r="T118" t="s">
        <v>2824</v>
      </c>
      <c r="V118" t="s">
        <v>3354</v>
      </c>
      <c r="W118" t="s">
        <v>186</v>
      </c>
      <c r="X118" t="s">
        <v>2535</v>
      </c>
      <c r="Y118" t="s">
        <v>109</v>
      </c>
      <c r="Z118" t="s">
        <v>3057</v>
      </c>
    </row>
    <row r="119" spans="1:26">
      <c r="A119" t="s">
        <v>3339</v>
      </c>
      <c r="B119" t="s">
        <v>2055</v>
      </c>
      <c r="C119" t="s">
        <v>3332</v>
      </c>
      <c r="D119" s="1">
        <v>638.9</v>
      </c>
      <c r="E119">
        <v>16.633910657986299</v>
      </c>
      <c r="F119" s="22"/>
      <c r="G119" s="22"/>
      <c r="H119" s="22"/>
      <c r="I119" s="22">
        <v>36.191359709567998</v>
      </c>
      <c r="J119" s="22">
        <v>5</v>
      </c>
      <c r="K119" s="22" t="s">
        <v>2040</v>
      </c>
      <c r="L119" s="22" t="s">
        <v>2799</v>
      </c>
      <c r="O119" t="s">
        <v>3340</v>
      </c>
      <c r="P119" t="s">
        <v>170</v>
      </c>
      <c r="Q119" t="s">
        <v>1671</v>
      </c>
      <c r="R119" t="s">
        <v>109</v>
      </c>
      <c r="S119" t="s">
        <v>544</v>
      </c>
      <c r="T119" t="s">
        <v>2825</v>
      </c>
      <c r="V119" t="s">
        <v>3354</v>
      </c>
      <c r="W119" t="s">
        <v>186</v>
      </c>
      <c r="X119" t="s">
        <v>2558</v>
      </c>
      <c r="Y119" t="s">
        <v>109</v>
      </c>
      <c r="Z119" t="s">
        <v>3058</v>
      </c>
    </row>
    <row r="120" spans="1:26">
      <c r="A120" t="s">
        <v>3339</v>
      </c>
      <c r="B120" t="s">
        <v>2056</v>
      </c>
      <c r="C120" t="s">
        <v>542</v>
      </c>
      <c r="D120" s="1">
        <v>240.2</v>
      </c>
      <c r="E120">
        <v>17.486931717370201</v>
      </c>
      <c r="F120" s="22">
        <v>31.471679631672</v>
      </c>
      <c r="G120" s="22"/>
      <c r="H120" s="22"/>
      <c r="I120" s="22"/>
      <c r="J120" s="22">
        <v>5</v>
      </c>
      <c r="K120" s="22" t="s">
        <v>2040</v>
      </c>
      <c r="L120" s="22" t="s">
        <v>2799</v>
      </c>
      <c r="O120" t="s">
        <v>3340</v>
      </c>
      <c r="P120" t="s">
        <v>170</v>
      </c>
      <c r="Q120" t="s">
        <v>1675</v>
      </c>
      <c r="R120" t="s">
        <v>109</v>
      </c>
      <c r="S120" t="s">
        <v>544</v>
      </c>
      <c r="T120" t="s">
        <v>2826</v>
      </c>
      <c r="V120" t="s">
        <v>3354</v>
      </c>
      <c r="W120" t="s">
        <v>186</v>
      </c>
      <c r="X120" t="s">
        <v>2565</v>
      </c>
      <c r="Y120" t="s">
        <v>109</v>
      </c>
      <c r="Z120" t="s">
        <v>3059</v>
      </c>
    </row>
    <row r="121" spans="1:26">
      <c r="A121" t="s">
        <v>3339</v>
      </c>
      <c r="B121" t="s">
        <v>2056</v>
      </c>
      <c r="C121" t="s">
        <v>547</v>
      </c>
      <c r="D121" s="1">
        <v>1896.5</v>
      </c>
      <c r="E121">
        <v>17.486931717370201</v>
      </c>
      <c r="F121" s="22"/>
      <c r="G121" s="22">
        <v>131.57529349986001</v>
      </c>
      <c r="H121" s="22"/>
      <c r="I121" s="22"/>
      <c r="J121" s="22">
        <v>5</v>
      </c>
      <c r="K121" s="22" t="s">
        <v>2040</v>
      </c>
      <c r="L121" s="22" t="s">
        <v>2799</v>
      </c>
      <c r="O121" t="s">
        <v>3340</v>
      </c>
      <c r="P121" t="s">
        <v>170</v>
      </c>
      <c r="Q121" t="s">
        <v>1551</v>
      </c>
      <c r="R121" t="s">
        <v>109</v>
      </c>
      <c r="S121" t="s">
        <v>544</v>
      </c>
      <c r="T121" t="s">
        <v>2837</v>
      </c>
      <c r="V121" t="s">
        <v>3354</v>
      </c>
      <c r="W121" t="s">
        <v>186</v>
      </c>
      <c r="X121" t="s">
        <v>2261</v>
      </c>
      <c r="Y121" t="s">
        <v>109</v>
      </c>
      <c r="Z121" t="s">
        <v>3060</v>
      </c>
    </row>
    <row r="122" spans="1:26">
      <c r="A122" t="s">
        <v>3339</v>
      </c>
      <c r="B122" t="s">
        <v>2056</v>
      </c>
      <c r="C122" t="s">
        <v>549</v>
      </c>
      <c r="D122" s="1">
        <v>1899.9</v>
      </c>
      <c r="E122">
        <v>17.486931717370201</v>
      </c>
      <c r="F122" s="22"/>
      <c r="G122" s="22"/>
      <c r="H122" s="22">
        <v>131.57529349986001</v>
      </c>
      <c r="I122" s="22"/>
      <c r="J122" s="22">
        <v>5</v>
      </c>
      <c r="K122" s="22" t="s">
        <v>2040</v>
      </c>
      <c r="L122" s="22" t="s">
        <v>2799</v>
      </c>
      <c r="O122" t="s">
        <v>3340</v>
      </c>
      <c r="P122" t="s">
        <v>170</v>
      </c>
      <c r="Q122" t="s">
        <v>1689</v>
      </c>
      <c r="R122" t="s">
        <v>109</v>
      </c>
      <c r="S122" t="s">
        <v>544</v>
      </c>
      <c r="T122" t="s">
        <v>2829</v>
      </c>
      <c r="V122" t="s">
        <v>3354</v>
      </c>
      <c r="W122" t="s">
        <v>186</v>
      </c>
      <c r="X122" t="s">
        <v>2274</v>
      </c>
      <c r="Y122" t="s">
        <v>109</v>
      </c>
      <c r="Z122" t="s">
        <v>3062</v>
      </c>
    </row>
    <row r="123" spans="1:26">
      <c r="A123" t="s">
        <v>3339</v>
      </c>
      <c r="B123" t="s">
        <v>2056</v>
      </c>
      <c r="C123" t="s">
        <v>3332</v>
      </c>
      <c r="D123" s="1">
        <v>1900</v>
      </c>
      <c r="E123">
        <v>17.486931717370201</v>
      </c>
      <c r="F123" s="22"/>
      <c r="G123" s="22"/>
      <c r="H123" s="22"/>
      <c r="I123" s="22">
        <v>131.57529349986001</v>
      </c>
      <c r="J123" s="22">
        <v>5</v>
      </c>
      <c r="K123" s="22" t="s">
        <v>2040</v>
      </c>
      <c r="L123" s="22" t="s">
        <v>2799</v>
      </c>
      <c r="O123" t="s">
        <v>3340</v>
      </c>
      <c r="P123" t="s">
        <v>170</v>
      </c>
      <c r="Q123" t="s">
        <v>1564</v>
      </c>
      <c r="R123" t="s">
        <v>109</v>
      </c>
      <c r="S123" t="s">
        <v>544</v>
      </c>
      <c r="T123" t="s">
        <v>2830</v>
      </c>
      <c r="V123" t="s">
        <v>3354</v>
      </c>
      <c r="W123" t="s">
        <v>186</v>
      </c>
      <c r="X123" t="s">
        <v>2569</v>
      </c>
      <c r="Y123" t="s">
        <v>109</v>
      </c>
      <c r="Z123" t="s">
        <v>3063</v>
      </c>
    </row>
    <row r="124" spans="1:26">
      <c r="A124" t="s">
        <v>3339</v>
      </c>
      <c r="B124" t="s">
        <v>2057</v>
      </c>
      <c r="C124" t="s">
        <v>542</v>
      </c>
      <c r="D124" s="1">
        <v>20.2</v>
      </c>
      <c r="E124">
        <v>18.339952776754199</v>
      </c>
      <c r="F124" s="22">
        <v>2.4512888949192</v>
      </c>
      <c r="G124" s="22"/>
      <c r="H124" s="22"/>
      <c r="I124" s="22"/>
      <c r="J124" s="22">
        <v>5</v>
      </c>
      <c r="K124" s="22" t="s">
        <v>2040</v>
      </c>
      <c r="L124" s="22" t="s">
        <v>2799</v>
      </c>
      <c r="O124" t="s">
        <v>3340</v>
      </c>
      <c r="P124" t="s">
        <v>170</v>
      </c>
      <c r="Q124" t="s">
        <v>1576</v>
      </c>
      <c r="R124" t="s">
        <v>109</v>
      </c>
      <c r="S124" t="s">
        <v>544</v>
      </c>
      <c r="T124" t="s">
        <v>2839</v>
      </c>
      <c r="V124" t="s">
        <v>3354</v>
      </c>
      <c r="W124" t="s">
        <v>186</v>
      </c>
      <c r="X124" t="s">
        <v>2576</v>
      </c>
      <c r="Y124" t="s">
        <v>109</v>
      </c>
      <c r="Z124" t="s">
        <v>3064</v>
      </c>
    </row>
    <row r="125" spans="1:26">
      <c r="A125" t="s">
        <v>3339</v>
      </c>
      <c r="B125" t="s">
        <v>2057</v>
      </c>
      <c r="C125" t="s">
        <v>3332</v>
      </c>
      <c r="D125" s="1">
        <v>1213.0999999999999</v>
      </c>
      <c r="E125">
        <v>18.339952776754199</v>
      </c>
      <c r="F125" s="22"/>
      <c r="G125" s="22"/>
      <c r="H125" s="22"/>
      <c r="I125" s="22">
        <v>95.482434289284001</v>
      </c>
      <c r="J125" s="22">
        <v>5</v>
      </c>
      <c r="K125" s="22" t="s">
        <v>2040</v>
      </c>
      <c r="L125" s="22" t="s">
        <v>2799</v>
      </c>
      <c r="O125" t="s">
        <v>3340</v>
      </c>
      <c r="P125" t="s">
        <v>170</v>
      </c>
      <c r="Q125" t="s">
        <v>1607</v>
      </c>
      <c r="R125" t="s">
        <v>109</v>
      </c>
      <c r="S125" t="s">
        <v>544</v>
      </c>
      <c r="T125" t="s">
        <v>2822</v>
      </c>
      <c r="V125" t="s">
        <v>3354</v>
      </c>
      <c r="W125" t="s">
        <v>186</v>
      </c>
      <c r="X125" t="s">
        <v>2293</v>
      </c>
      <c r="Y125" t="s">
        <v>109</v>
      </c>
      <c r="Z125" t="s">
        <v>3065</v>
      </c>
    </row>
    <row r="126" spans="1:26">
      <c r="A126" t="s">
        <v>3339</v>
      </c>
      <c r="B126" t="s">
        <v>2057</v>
      </c>
      <c r="C126" t="s">
        <v>547</v>
      </c>
      <c r="D126" s="1">
        <v>1213.0999999999999</v>
      </c>
      <c r="E126">
        <v>18.339952776754199</v>
      </c>
      <c r="F126" s="22"/>
      <c r="G126" s="22">
        <v>95.482434289284001</v>
      </c>
      <c r="H126" s="22"/>
      <c r="I126" s="22"/>
      <c r="J126" s="22">
        <v>5</v>
      </c>
      <c r="K126" s="22" t="s">
        <v>2040</v>
      </c>
      <c r="L126" s="22" t="s">
        <v>2799</v>
      </c>
      <c r="O126" t="s">
        <v>3340</v>
      </c>
      <c r="P126" t="s">
        <v>170</v>
      </c>
      <c r="Q126" t="s">
        <v>1672</v>
      </c>
      <c r="R126" t="s">
        <v>109</v>
      </c>
      <c r="S126" t="s">
        <v>544</v>
      </c>
      <c r="T126" t="s">
        <v>2825</v>
      </c>
      <c r="V126" t="s">
        <v>3354</v>
      </c>
      <c r="W126" t="s">
        <v>186</v>
      </c>
      <c r="X126" t="s">
        <v>2579</v>
      </c>
      <c r="Y126" t="s">
        <v>109</v>
      </c>
      <c r="Z126" t="s">
        <v>3067</v>
      </c>
    </row>
    <row r="127" spans="1:26">
      <c r="A127" t="s">
        <v>3339</v>
      </c>
      <c r="B127" t="s">
        <v>2057</v>
      </c>
      <c r="C127" t="s">
        <v>549</v>
      </c>
      <c r="D127" s="1">
        <v>1213.0999999999999</v>
      </c>
      <c r="E127">
        <v>18.339952776754199</v>
      </c>
      <c r="F127" s="22"/>
      <c r="G127" s="22"/>
      <c r="H127" s="22">
        <v>95.482434289284001</v>
      </c>
      <c r="I127" s="22"/>
      <c r="J127" s="22">
        <v>5</v>
      </c>
      <c r="K127" s="22" t="s">
        <v>2040</v>
      </c>
      <c r="L127" s="22" t="s">
        <v>2799</v>
      </c>
      <c r="O127" t="s">
        <v>3340</v>
      </c>
      <c r="P127" t="s">
        <v>170</v>
      </c>
      <c r="Q127" t="s">
        <v>1676</v>
      </c>
      <c r="R127" t="s">
        <v>109</v>
      </c>
      <c r="S127" t="s">
        <v>544</v>
      </c>
      <c r="T127" t="s">
        <v>2826</v>
      </c>
      <c r="V127" t="s">
        <v>3354</v>
      </c>
      <c r="W127" t="s">
        <v>186</v>
      </c>
      <c r="X127" t="s">
        <v>2308</v>
      </c>
      <c r="Y127" t="s">
        <v>109</v>
      </c>
      <c r="Z127" t="s">
        <v>3068</v>
      </c>
    </row>
    <row r="128" spans="1:26">
      <c r="A128" t="s">
        <v>3339</v>
      </c>
      <c r="B128" t="s">
        <v>2058</v>
      </c>
      <c r="C128" t="s">
        <v>542</v>
      </c>
      <c r="D128" s="1">
        <v>23.8</v>
      </c>
      <c r="E128">
        <v>20.045994895522</v>
      </c>
      <c r="F128" s="22">
        <v>4.1071670053847997</v>
      </c>
      <c r="G128" s="22"/>
      <c r="H128" s="22"/>
      <c r="I128" s="22"/>
      <c r="J128" s="22">
        <v>5</v>
      </c>
      <c r="K128" s="22" t="s">
        <v>2040</v>
      </c>
      <c r="L128" s="22" t="s">
        <v>2799</v>
      </c>
      <c r="O128" t="s">
        <v>3340</v>
      </c>
      <c r="P128" t="s">
        <v>170</v>
      </c>
      <c r="Q128" t="s">
        <v>1540</v>
      </c>
      <c r="R128" t="s">
        <v>109</v>
      </c>
      <c r="S128" t="s">
        <v>544</v>
      </c>
      <c r="T128" t="s">
        <v>2845</v>
      </c>
      <c r="V128" t="s">
        <v>3355</v>
      </c>
      <c r="W128" t="s">
        <v>186</v>
      </c>
      <c r="X128" t="s">
        <v>2184</v>
      </c>
      <c r="Y128" t="s">
        <v>109</v>
      </c>
      <c r="Z128" t="s">
        <v>3015</v>
      </c>
    </row>
    <row r="129" spans="1:26">
      <c r="A129" t="s">
        <v>3339</v>
      </c>
      <c r="B129" t="s">
        <v>2058</v>
      </c>
      <c r="C129" t="s">
        <v>547</v>
      </c>
      <c r="D129" s="1">
        <v>901.3</v>
      </c>
      <c r="E129">
        <v>20.045994895522</v>
      </c>
      <c r="F129" s="22"/>
      <c r="G129" s="22">
        <v>81.064819548467995</v>
      </c>
      <c r="H129" s="22"/>
      <c r="I129" s="22"/>
      <c r="J129" s="22">
        <v>5</v>
      </c>
      <c r="K129" s="22" t="s">
        <v>2040</v>
      </c>
      <c r="L129" s="22" t="s">
        <v>2799</v>
      </c>
      <c r="O129" t="s">
        <v>3340</v>
      </c>
      <c r="P129" t="s">
        <v>170</v>
      </c>
      <c r="Q129" t="s">
        <v>1552</v>
      </c>
      <c r="R129" t="s">
        <v>109</v>
      </c>
      <c r="S129" t="s">
        <v>544</v>
      </c>
      <c r="T129" t="s">
        <v>2837</v>
      </c>
      <c r="V129" t="s">
        <v>3355</v>
      </c>
      <c r="W129" t="s">
        <v>186</v>
      </c>
      <c r="X129" t="s">
        <v>2204</v>
      </c>
      <c r="Y129" t="s">
        <v>109</v>
      </c>
      <c r="Z129" t="s">
        <v>3017</v>
      </c>
    </row>
    <row r="130" spans="1:26">
      <c r="A130" t="s">
        <v>3339</v>
      </c>
      <c r="B130" t="s">
        <v>2058</v>
      </c>
      <c r="C130" t="s">
        <v>3332</v>
      </c>
      <c r="D130" s="1">
        <v>1134.3</v>
      </c>
      <c r="E130">
        <v>20.045994895522</v>
      </c>
      <c r="F130" s="22"/>
      <c r="G130" s="22"/>
      <c r="H130" s="22"/>
      <c r="I130" s="22">
        <v>81.064819548467995</v>
      </c>
      <c r="J130" s="22">
        <v>5</v>
      </c>
      <c r="K130" s="22" t="s">
        <v>2040</v>
      </c>
      <c r="L130" s="22" t="s">
        <v>2799</v>
      </c>
      <c r="O130" t="s">
        <v>3340</v>
      </c>
      <c r="P130" t="s">
        <v>170</v>
      </c>
      <c r="Q130" t="s">
        <v>1629</v>
      </c>
      <c r="R130" t="s">
        <v>109</v>
      </c>
      <c r="S130" t="s">
        <v>544</v>
      </c>
      <c r="T130" t="s">
        <v>2828</v>
      </c>
      <c r="V130" t="s">
        <v>201</v>
      </c>
      <c r="W130" t="s">
        <v>186</v>
      </c>
      <c r="X130" t="s">
        <v>2582</v>
      </c>
      <c r="Y130" t="s">
        <v>109</v>
      </c>
      <c r="Z130" t="s">
        <v>3075</v>
      </c>
    </row>
    <row r="131" spans="1:26">
      <c r="A131" t="s">
        <v>3339</v>
      </c>
      <c r="B131" t="s">
        <v>2058</v>
      </c>
      <c r="C131" t="s">
        <v>549</v>
      </c>
      <c r="D131" s="1">
        <v>1134.3</v>
      </c>
      <c r="E131">
        <v>20.045994895522</v>
      </c>
      <c r="F131" s="22"/>
      <c r="G131" s="22"/>
      <c r="H131" s="22">
        <v>81.064819548467995</v>
      </c>
      <c r="I131" s="22"/>
      <c r="J131" s="22">
        <v>5</v>
      </c>
      <c r="K131" s="22" t="s">
        <v>2040</v>
      </c>
      <c r="L131" s="22" t="s">
        <v>2799</v>
      </c>
      <c r="O131" t="s">
        <v>3340</v>
      </c>
      <c r="P131" t="s">
        <v>170</v>
      </c>
      <c r="Q131" t="s">
        <v>1690</v>
      </c>
      <c r="R131" t="s">
        <v>109</v>
      </c>
      <c r="S131" t="s">
        <v>544</v>
      </c>
      <c r="T131" t="s">
        <v>2829</v>
      </c>
      <c r="V131" t="s">
        <v>3356</v>
      </c>
      <c r="W131" t="s">
        <v>186</v>
      </c>
      <c r="X131" t="s">
        <v>2613</v>
      </c>
      <c r="Y131" t="s">
        <v>109</v>
      </c>
      <c r="Z131" t="s">
        <v>3055</v>
      </c>
    </row>
    <row r="132" spans="1:26">
      <c r="A132" t="s">
        <v>3339</v>
      </c>
      <c r="B132" t="s">
        <v>2059</v>
      </c>
      <c r="C132" t="s">
        <v>542</v>
      </c>
      <c r="D132" s="1">
        <v>7</v>
      </c>
      <c r="E132">
        <v>20.899015954905899</v>
      </c>
      <c r="F132" s="22">
        <v>1.3463912114074801</v>
      </c>
      <c r="G132" s="22"/>
      <c r="H132" s="22"/>
      <c r="I132" s="22"/>
      <c r="J132" s="22">
        <v>5</v>
      </c>
      <c r="K132" s="22" t="s">
        <v>2040</v>
      </c>
      <c r="L132" s="22" t="s">
        <v>2799</v>
      </c>
      <c r="O132" t="s">
        <v>3340</v>
      </c>
      <c r="P132" t="s">
        <v>170</v>
      </c>
      <c r="Q132" t="s">
        <v>1565</v>
      </c>
      <c r="R132" t="s">
        <v>109</v>
      </c>
      <c r="S132" t="s">
        <v>544</v>
      </c>
      <c r="T132" t="s">
        <v>2830</v>
      </c>
      <c r="V132" t="s">
        <v>3357</v>
      </c>
      <c r="W132" t="s">
        <v>186</v>
      </c>
      <c r="X132" t="s">
        <v>2639</v>
      </c>
      <c r="Y132" t="s">
        <v>109</v>
      </c>
      <c r="Z132" t="s">
        <v>2975</v>
      </c>
    </row>
    <row r="133" spans="1:26">
      <c r="A133" t="s">
        <v>3339</v>
      </c>
      <c r="B133" t="s">
        <v>2059</v>
      </c>
      <c r="C133" t="s">
        <v>547</v>
      </c>
      <c r="D133" s="1">
        <v>2352.6999999999998</v>
      </c>
      <c r="E133">
        <v>20.899015954905899</v>
      </c>
      <c r="F133" s="22"/>
      <c r="G133" s="22">
        <v>230.9145657462</v>
      </c>
      <c r="H133" s="22"/>
      <c r="I133" s="22"/>
      <c r="J133" s="22">
        <v>5</v>
      </c>
      <c r="K133" s="22" t="s">
        <v>2040</v>
      </c>
      <c r="L133" s="22" t="s">
        <v>2799</v>
      </c>
      <c r="O133" t="s">
        <v>3340</v>
      </c>
      <c r="P133" t="s">
        <v>170</v>
      </c>
      <c r="Q133" t="s">
        <v>1590</v>
      </c>
      <c r="R133" t="s">
        <v>109</v>
      </c>
      <c r="S133" t="s">
        <v>544</v>
      </c>
      <c r="T133" t="s">
        <v>2841</v>
      </c>
      <c r="V133" t="s">
        <v>3358</v>
      </c>
      <c r="W133" t="s">
        <v>186</v>
      </c>
      <c r="X133" t="s">
        <v>2166</v>
      </c>
      <c r="Y133" t="s">
        <v>109</v>
      </c>
      <c r="Z133" t="s">
        <v>3078</v>
      </c>
    </row>
    <row r="134" spans="1:26">
      <c r="A134" t="s">
        <v>3339</v>
      </c>
      <c r="B134" t="s">
        <v>2059</v>
      </c>
      <c r="C134" t="s">
        <v>3332</v>
      </c>
      <c r="D134" s="1">
        <v>2352.6999999999998</v>
      </c>
      <c r="E134">
        <v>20.899015954905899</v>
      </c>
      <c r="F134" s="22"/>
      <c r="G134" s="22"/>
      <c r="H134" s="22"/>
      <c r="I134" s="22">
        <v>230.9145657462</v>
      </c>
      <c r="J134" s="22">
        <v>5</v>
      </c>
      <c r="K134" s="22" t="s">
        <v>2040</v>
      </c>
      <c r="L134" s="22" t="s">
        <v>2799</v>
      </c>
      <c r="O134" t="s">
        <v>3340</v>
      </c>
      <c r="P134" t="s">
        <v>170</v>
      </c>
      <c r="Q134" t="s">
        <v>1608</v>
      </c>
      <c r="R134" t="s">
        <v>109</v>
      </c>
      <c r="S134" t="s">
        <v>544</v>
      </c>
      <c r="T134" t="s">
        <v>2822</v>
      </c>
      <c r="V134" t="s">
        <v>3359</v>
      </c>
      <c r="W134" t="s">
        <v>186</v>
      </c>
      <c r="X134" t="s">
        <v>2646</v>
      </c>
      <c r="Y134" t="s">
        <v>109</v>
      </c>
      <c r="Z134" t="s">
        <v>3072</v>
      </c>
    </row>
    <row r="135" spans="1:26">
      <c r="A135" t="s">
        <v>3339</v>
      </c>
      <c r="B135" t="s">
        <v>2059</v>
      </c>
      <c r="C135" t="s">
        <v>549</v>
      </c>
      <c r="D135" s="1">
        <v>2352.6999999999998</v>
      </c>
      <c r="E135">
        <v>20.899015954905899</v>
      </c>
      <c r="F135" s="22"/>
      <c r="G135" s="22"/>
      <c r="H135" s="22">
        <v>230.9145657462</v>
      </c>
      <c r="I135" s="22"/>
      <c r="J135" s="22">
        <v>5</v>
      </c>
      <c r="K135" s="22" t="s">
        <v>2040</v>
      </c>
      <c r="L135" s="22" t="s">
        <v>2799</v>
      </c>
      <c r="O135" t="s">
        <v>3340</v>
      </c>
      <c r="P135" t="s">
        <v>170</v>
      </c>
      <c r="Q135" t="s">
        <v>1510</v>
      </c>
      <c r="R135" t="s">
        <v>109</v>
      </c>
      <c r="S135" t="s">
        <v>544</v>
      </c>
      <c r="T135" t="s">
        <v>2835</v>
      </c>
    </row>
    <row r="136" spans="1:26">
      <c r="A136" t="s">
        <v>3339</v>
      </c>
      <c r="B136" t="s">
        <v>2060</v>
      </c>
      <c r="C136" t="s">
        <v>542</v>
      </c>
      <c r="D136" s="1">
        <v>1.3</v>
      </c>
      <c r="E136">
        <v>21.752037014289801</v>
      </c>
      <c r="F136" s="22">
        <v>0.53632901259251997</v>
      </c>
      <c r="G136" s="22"/>
      <c r="H136" s="22"/>
      <c r="I136" s="22"/>
      <c r="J136" s="22">
        <v>5</v>
      </c>
      <c r="K136" s="22" t="s">
        <v>2040</v>
      </c>
      <c r="L136" s="22" t="s">
        <v>2799</v>
      </c>
      <c r="O136" t="s">
        <v>3340</v>
      </c>
      <c r="P136" t="s">
        <v>170</v>
      </c>
      <c r="Q136" t="s">
        <v>1520</v>
      </c>
      <c r="R136" t="s">
        <v>109</v>
      </c>
      <c r="S136" t="s">
        <v>544</v>
      </c>
      <c r="T136" t="s">
        <v>2824</v>
      </c>
    </row>
    <row r="137" spans="1:26">
      <c r="A137" t="s">
        <v>3339</v>
      </c>
      <c r="B137" t="s">
        <v>2060</v>
      </c>
      <c r="C137" t="s">
        <v>547</v>
      </c>
      <c r="D137" s="1">
        <v>1101.5</v>
      </c>
      <c r="E137">
        <v>21.752037014289801</v>
      </c>
      <c r="F137" s="22"/>
      <c r="G137" s="22">
        <v>73.718573601708002</v>
      </c>
      <c r="H137" s="22"/>
      <c r="I137" s="22"/>
      <c r="J137" s="22">
        <v>5</v>
      </c>
      <c r="K137" s="22" t="s">
        <v>2040</v>
      </c>
      <c r="L137" s="22" t="s">
        <v>2799</v>
      </c>
      <c r="O137" t="s">
        <v>3340</v>
      </c>
      <c r="P137" t="s">
        <v>170</v>
      </c>
      <c r="Q137" t="s">
        <v>1542</v>
      </c>
      <c r="R137" t="s">
        <v>109</v>
      </c>
      <c r="S137" t="s">
        <v>544</v>
      </c>
      <c r="T137" t="s">
        <v>2845</v>
      </c>
    </row>
    <row r="138" spans="1:26">
      <c r="A138" t="s">
        <v>3339</v>
      </c>
      <c r="B138" t="s">
        <v>2060</v>
      </c>
      <c r="C138" t="s">
        <v>549</v>
      </c>
      <c r="D138" s="1">
        <v>1235.5999999999999</v>
      </c>
      <c r="E138">
        <v>21.752037014289801</v>
      </c>
      <c r="F138" s="22"/>
      <c r="G138" s="22"/>
      <c r="H138" s="22">
        <v>73.718573601708002</v>
      </c>
      <c r="I138" s="22"/>
      <c r="J138" s="22">
        <v>5</v>
      </c>
      <c r="K138" s="22" t="s">
        <v>2040</v>
      </c>
      <c r="L138" s="22" t="s">
        <v>2799</v>
      </c>
      <c r="O138" t="s">
        <v>3340</v>
      </c>
      <c r="P138" t="s">
        <v>170</v>
      </c>
      <c r="Q138" t="s">
        <v>1553</v>
      </c>
      <c r="R138" t="s">
        <v>109</v>
      </c>
      <c r="S138" t="s">
        <v>544</v>
      </c>
      <c r="T138" t="s">
        <v>2837</v>
      </c>
    </row>
    <row r="139" spans="1:26">
      <c r="A139" t="s">
        <v>3339</v>
      </c>
      <c r="B139" t="s">
        <v>2060</v>
      </c>
      <c r="C139" t="s">
        <v>3332</v>
      </c>
      <c r="D139" s="1">
        <v>1235.5999999999999</v>
      </c>
      <c r="E139">
        <v>21.752037014289801</v>
      </c>
      <c r="F139" s="22"/>
      <c r="G139" s="22"/>
      <c r="H139" s="22"/>
      <c r="I139" s="22">
        <v>73.718573601708002</v>
      </c>
      <c r="J139" s="22">
        <v>5</v>
      </c>
      <c r="K139" s="22" t="s">
        <v>2040</v>
      </c>
      <c r="L139" s="22" t="s">
        <v>2799</v>
      </c>
      <c r="O139" t="s">
        <v>3340</v>
      </c>
      <c r="P139" t="s">
        <v>170</v>
      </c>
      <c r="Q139" t="s">
        <v>1630</v>
      </c>
      <c r="R139" t="s">
        <v>109</v>
      </c>
      <c r="S139" t="s">
        <v>544</v>
      </c>
      <c r="T139" t="s">
        <v>2828</v>
      </c>
    </row>
    <row r="140" spans="1:26">
      <c r="A140" t="s">
        <v>3339</v>
      </c>
      <c r="B140" t="s">
        <v>2061</v>
      </c>
      <c r="C140" t="s">
        <v>542</v>
      </c>
      <c r="D140" s="1">
        <v>7.8</v>
      </c>
      <c r="E140">
        <v>22.6050580736737</v>
      </c>
      <c r="F140" s="22">
        <v>1.4946877348149601</v>
      </c>
      <c r="G140" s="22"/>
      <c r="H140" s="22"/>
      <c r="I140" s="22"/>
      <c r="J140" s="22">
        <v>5</v>
      </c>
      <c r="K140" s="22" t="s">
        <v>2040</v>
      </c>
      <c r="L140" s="22" t="s">
        <v>2799</v>
      </c>
      <c r="O140" t="s">
        <v>3340</v>
      </c>
      <c r="P140" t="s">
        <v>170</v>
      </c>
      <c r="Q140" t="s">
        <v>1640</v>
      </c>
      <c r="R140" t="s">
        <v>109</v>
      </c>
      <c r="S140" t="s">
        <v>544</v>
      </c>
      <c r="T140" t="s">
        <v>2836</v>
      </c>
    </row>
    <row r="141" spans="1:26">
      <c r="A141" t="s">
        <v>3339</v>
      </c>
      <c r="B141" t="s">
        <v>2061</v>
      </c>
      <c r="C141" t="s">
        <v>547</v>
      </c>
      <c r="D141" s="1">
        <v>1888.8</v>
      </c>
      <c r="E141">
        <v>22.6050580736737</v>
      </c>
      <c r="F141" s="22"/>
      <c r="G141" s="22">
        <v>121.706288031132</v>
      </c>
      <c r="H141" s="22"/>
      <c r="I141" s="22"/>
      <c r="J141" s="22">
        <v>5</v>
      </c>
      <c r="K141" s="22" t="s">
        <v>2040</v>
      </c>
      <c r="L141" s="22" t="s">
        <v>2799</v>
      </c>
      <c r="O141" t="s">
        <v>3340</v>
      </c>
      <c r="P141" t="s">
        <v>170</v>
      </c>
      <c r="Q141" t="s">
        <v>1691</v>
      </c>
      <c r="R141" t="s">
        <v>109</v>
      </c>
      <c r="S141" t="s">
        <v>544</v>
      </c>
      <c r="T141" t="s">
        <v>2829</v>
      </c>
    </row>
    <row r="142" spans="1:26">
      <c r="A142" t="s">
        <v>3339</v>
      </c>
      <c r="B142" t="s">
        <v>2061</v>
      </c>
      <c r="C142" t="s">
        <v>549</v>
      </c>
      <c r="D142" s="1">
        <v>2168.1999999999998</v>
      </c>
      <c r="E142">
        <v>22.6050580736737</v>
      </c>
      <c r="F142" s="22"/>
      <c r="G142" s="22"/>
      <c r="H142" s="22">
        <v>121.706288031132</v>
      </c>
      <c r="I142" s="22"/>
      <c r="J142" s="22">
        <v>5</v>
      </c>
      <c r="K142" s="22" t="s">
        <v>2040</v>
      </c>
      <c r="L142" s="22" t="s">
        <v>2799</v>
      </c>
      <c r="O142" t="s">
        <v>3340</v>
      </c>
      <c r="P142" t="s">
        <v>170</v>
      </c>
      <c r="Q142" t="s">
        <v>1566</v>
      </c>
      <c r="R142" t="s">
        <v>109</v>
      </c>
      <c r="S142" t="s">
        <v>544</v>
      </c>
      <c r="T142" t="s">
        <v>2830</v>
      </c>
    </row>
    <row r="143" spans="1:26">
      <c r="A143" t="s">
        <v>3339</v>
      </c>
      <c r="B143" t="s">
        <v>2061</v>
      </c>
      <c r="C143" t="s">
        <v>3332</v>
      </c>
      <c r="D143" s="1">
        <v>2168.1999999999998</v>
      </c>
      <c r="E143">
        <v>22.6050580736737</v>
      </c>
      <c r="F143" s="22"/>
      <c r="G143" s="22"/>
      <c r="H143" s="22"/>
      <c r="I143" s="22">
        <v>121.706288031132</v>
      </c>
      <c r="J143" s="22">
        <v>5</v>
      </c>
      <c r="K143" s="22" t="s">
        <v>2040</v>
      </c>
      <c r="L143" s="22" t="s">
        <v>2799</v>
      </c>
      <c r="O143" t="s">
        <v>3340</v>
      </c>
      <c r="P143" t="s">
        <v>170</v>
      </c>
      <c r="Q143" t="s">
        <v>1591</v>
      </c>
      <c r="R143" t="s">
        <v>109</v>
      </c>
      <c r="S143" t="s">
        <v>544</v>
      </c>
      <c r="T143" t="s">
        <v>2841</v>
      </c>
    </row>
    <row r="144" spans="1:26">
      <c r="A144" t="s">
        <v>3339</v>
      </c>
      <c r="B144" t="s">
        <v>2062</v>
      </c>
      <c r="C144" t="s">
        <v>542</v>
      </c>
      <c r="D144" s="1">
        <v>0</v>
      </c>
      <c r="E144">
        <v>23.458079133057598</v>
      </c>
      <c r="F144" s="22">
        <v>8.2061292016116002E-3</v>
      </c>
      <c r="G144" s="22"/>
      <c r="H144" s="22"/>
      <c r="I144" s="22"/>
      <c r="J144" s="22">
        <v>5</v>
      </c>
      <c r="K144" s="22" t="s">
        <v>2040</v>
      </c>
      <c r="L144" s="22" t="s">
        <v>2799</v>
      </c>
      <c r="O144" t="s">
        <v>3340</v>
      </c>
      <c r="P144" t="s">
        <v>170</v>
      </c>
      <c r="Q144" t="s">
        <v>1609</v>
      </c>
      <c r="R144" t="s">
        <v>109</v>
      </c>
      <c r="S144" t="s">
        <v>544</v>
      </c>
      <c r="T144" t="s">
        <v>2822</v>
      </c>
    </row>
    <row r="145" spans="1:20">
      <c r="A145" t="s">
        <v>3339</v>
      </c>
      <c r="B145" t="s">
        <v>2062</v>
      </c>
      <c r="C145" t="s">
        <v>547</v>
      </c>
      <c r="D145" s="1">
        <v>1520.5</v>
      </c>
      <c r="E145">
        <v>23.458079133057598</v>
      </c>
      <c r="F145" s="22"/>
      <c r="G145" s="22">
        <v>130.757615269848</v>
      </c>
      <c r="H145" s="22"/>
      <c r="I145" s="22"/>
      <c r="J145" s="22">
        <v>5</v>
      </c>
      <c r="K145" s="22" t="s">
        <v>2040</v>
      </c>
      <c r="L145" s="22" t="s">
        <v>2799</v>
      </c>
      <c r="O145" t="s">
        <v>3340</v>
      </c>
      <c r="P145" t="s">
        <v>170</v>
      </c>
      <c r="Q145" t="s">
        <v>1521</v>
      </c>
      <c r="R145" t="s">
        <v>109</v>
      </c>
      <c r="S145" t="s">
        <v>544</v>
      </c>
      <c r="T145" t="s">
        <v>2824</v>
      </c>
    </row>
    <row r="146" spans="1:20">
      <c r="A146" t="s">
        <v>3339</v>
      </c>
      <c r="B146" t="s">
        <v>2062</v>
      </c>
      <c r="C146" t="s">
        <v>549</v>
      </c>
      <c r="D146" s="1">
        <v>1520.5</v>
      </c>
      <c r="E146">
        <v>23.458079133057598</v>
      </c>
      <c r="F146" s="22"/>
      <c r="G146" s="22"/>
      <c r="H146" s="22">
        <v>130.757615269848</v>
      </c>
      <c r="I146" s="22"/>
      <c r="J146" s="22">
        <v>5</v>
      </c>
      <c r="K146" s="22" t="s">
        <v>2040</v>
      </c>
      <c r="L146" s="22" t="s">
        <v>2799</v>
      </c>
      <c r="O146" t="s">
        <v>3340</v>
      </c>
      <c r="P146" t="s">
        <v>170</v>
      </c>
      <c r="Q146" t="s">
        <v>1554</v>
      </c>
      <c r="R146" t="s">
        <v>109</v>
      </c>
      <c r="S146" t="s">
        <v>544</v>
      </c>
      <c r="T146" t="s">
        <v>2837</v>
      </c>
    </row>
    <row r="147" spans="1:20">
      <c r="A147" t="s">
        <v>3339</v>
      </c>
      <c r="B147" t="s">
        <v>2062</v>
      </c>
      <c r="C147" t="s">
        <v>3332</v>
      </c>
      <c r="D147" s="1">
        <v>1520.5</v>
      </c>
      <c r="E147">
        <v>23.458079133057598</v>
      </c>
      <c r="F147" s="22"/>
      <c r="G147" s="22"/>
      <c r="H147" s="22"/>
      <c r="I147" s="22">
        <v>130.757615269848</v>
      </c>
      <c r="J147" s="22">
        <v>5</v>
      </c>
      <c r="K147" s="22" t="s">
        <v>2040</v>
      </c>
      <c r="L147" s="22" t="s">
        <v>2799</v>
      </c>
      <c r="O147" t="s">
        <v>3340</v>
      </c>
      <c r="P147" t="s">
        <v>170</v>
      </c>
      <c r="Q147" t="s">
        <v>1631</v>
      </c>
      <c r="R147" t="s">
        <v>109</v>
      </c>
      <c r="S147" t="s">
        <v>544</v>
      </c>
      <c r="T147" t="s">
        <v>2828</v>
      </c>
    </row>
    <row r="148" spans="1:20">
      <c r="A148" t="s">
        <v>3339</v>
      </c>
      <c r="B148" t="s">
        <v>2063</v>
      </c>
      <c r="C148" t="s">
        <v>542</v>
      </c>
      <c r="D148" s="1">
        <v>20.5</v>
      </c>
      <c r="E148">
        <v>24.3111001924416</v>
      </c>
      <c r="F148" s="22">
        <v>2.6593722687671999</v>
      </c>
      <c r="G148" s="22"/>
      <c r="H148" s="22"/>
      <c r="I148" s="22"/>
      <c r="J148" s="22">
        <v>5</v>
      </c>
      <c r="K148" s="22" t="s">
        <v>2040</v>
      </c>
      <c r="L148" s="22" t="s">
        <v>2799</v>
      </c>
      <c r="O148" t="s">
        <v>3340</v>
      </c>
      <c r="P148" t="s">
        <v>170</v>
      </c>
      <c r="Q148" t="s">
        <v>1692</v>
      </c>
      <c r="R148" t="s">
        <v>109</v>
      </c>
      <c r="S148" t="s">
        <v>544</v>
      </c>
      <c r="T148" t="s">
        <v>2829</v>
      </c>
    </row>
    <row r="149" spans="1:20">
      <c r="A149" t="s">
        <v>3339</v>
      </c>
      <c r="B149" t="s">
        <v>2063</v>
      </c>
      <c r="C149" t="s">
        <v>547</v>
      </c>
      <c r="D149" s="1">
        <v>2274.3000000000002</v>
      </c>
      <c r="E149">
        <v>24.3111001924416</v>
      </c>
      <c r="F149" s="22"/>
      <c r="G149" s="22">
        <v>296.75243619755997</v>
      </c>
      <c r="H149" s="22"/>
      <c r="I149" s="22"/>
      <c r="J149" s="22">
        <v>5</v>
      </c>
      <c r="K149" s="22" t="s">
        <v>2040</v>
      </c>
      <c r="L149" s="22" t="s">
        <v>2799</v>
      </c>
      <c r="O149" t="s">
        <v>3340</v>
      </c>
      <c r="P149" t="s">
        <v>170</v>
      </c>
      <c r="Q149" t="s">
        <v>1567</v>
      </c>
      <c r="R149" t="s">
        <v>109</v>
      </c>
      <c r="S149" t="s">
        <v>544</v>
      </c>
      <c r="T149" t="s">
        <v>2830</v>
      </c>
    </row>
    <row r="150" spans="1:20">
      <c r="A150" t="s">
        <v>3339</v>
      </c>
      <c r="B150" t="s">
        <v>2063</v>
      </c>
      <c r="C150" t="s">
        <v>3332</v>
      </c>
      <c r="D150" s="1">
        <v>2300.8000000000002</v>
      </c>
      <c r="E150">
        <v>24.3111001924416</v>
      </c>
      <c r="F150" s="22"/>
      <c r="G150" s="22"/>
      <c r="H150" s="22"/>
      <c r="I150" s="22">
        <v>296.75243619755997</v>
      </c>
      <c r="J150" s="22">
        <v>5</v>
      </c>
      <c r="K150" s="22" t="s">
        <v>2040</v>
      </c>
      <c r="L150" s="22" t="s">
        <v>2799</v>
      </c>
      <c r="O150" t="s">
        <v>3340</v>
      </c>
      <c r="P150" t="s">
        <v>170</v>
      </c>
      <c r="Q150" t="s">
        <v>1704</v>
      </c>
      <c r="R150" t="s">
        <v>109</v>
      </c>
      <c r="S150" t="s">
        <v>544</v>
      </c>
      <c r="T150" t="s">
        <v>2840</v>
      </c>
    </row>
    <row r="151" spans="1:20">
      <c r="A151" t="s">
        <v>3339</v>
      </c>
      <c r="B151" t="s">
        <v>2063</v>
      </c>
      <c r="C151" t="s">
        <v>549</v>
      </c>
      <c r="D151" s="1">
        <v>2300.8000000000002</v>
      </c>
      <c r="E151">
        <v>24.3111001924416</v>
      </c>
      <c r="F151" s="22"/>
      <c r="G151" s="22"/>
      <c r="H151" s="22">
        <v>296.75243619755997</v>
      </c>
      <c r="I151" s="22"/>
      <c r="J151" s="22">
        <v>5</v>
      </c>
      <c r="K151" s="22" t="s">
        <v>2040</v>
      </c>
      <c r="L151" s="22" t="s">
        <v>2799</v>
      </c>
      <c r="O151" t="s">
        <v>3340</v>
      </c>
      <c r="P151" t="s">
        <v>170</v>
      </c>
      <c r="Q151" t="s">
        <v>1592</v>
      </c>
      <c r="R151" t="s">
        <v>109</v>
      </c>
      <c r="S151" t="s">
        <v>544</v>
      </c>
      <c r="T151" t="s">
        <v>2841</v>
      </c>
    </row>
    <row r="152" spans="1:20">
      <c r="A152" t="s">
        <v>3339</v>
      </c>
      <c r="B152" t="s">
        <v>2064</v>
      </c>
      <c r="C152" t="s">
        <v>542</v>
      </c>
      <c r="D152" s="1">
        <v>3.8</v>
      </c>
      <c r="E152">
        <v>25.164121251825499</v>
      </c>
      <c r="F152" s="22">
        <v>0.65649020776164002</v>
      </c>
      <c r="G152" s="22"/>
      <c r="H152" s="22"/>
      <c r="I152" s="22"/>
      <c r="J152" s="22">
        <v>5</v>
      </c>
      <c r="K152" s="22" t="s">
        <v>2040</v>
      </c>
      <c r="L152" s="22" t="s">
        <v>2799</v>
      </c>
      <c r="O152" t="s">
        <v>3340</v>
      </c>
      <c r="P152" t="s">
        <v>170</v>
      </c>
      <c r="Q152" t="s">
        <v>1654</v>
      </c>
      <c r="R152" t="s">
        <v>109</v>
      </c>
      <c r="S152" t="s">
        <v>544</v>
      </c>
      <c r="T152" t="s">
        <v>2832</v>
      </c>
    </row>
    <row r="153" spans="1:20">
      <c r="A153" t="s">
        <v>3339</v>
      </c>
      <c r="B153" t="s">
        <v>2064</v>
      </c>
      <c r="C153" t="s">
        <v>547</v>
      </c>
      <c r="D153" s="1">
        <v>1626.4</v>
      </c>
      <c r="E153">
        <v>25.164121251825499</v>
      </c>
      <c r="F153" s="22"/>
      <c r="G153" s="22">
        <v>143.74673743525199</v>
      </c>
      <c r="H153" s="22"/>
      <c r="I153" s="22"/>
      <c r="J153" s="22">
        <v>5</v>
      </c>
      <c r="K153" s="22" t="s">
        <v>2040</v>
      </c>
      <c r="L153" s="22" t="s">
        <v>2799</v>
      </c>
      <c r="O153" t="s">
        <v>3340</v>
      </c>
      <c r="P153" t="s">
        <v>170</v>
      </c>
      <c r="Q153" t="s">
        <v>1610</v>
      </c>
      <c r="R153" t="s">
        <v>109</v>
      </c>
      <c r="S153" t="s">
        <v>544</v>
      </c>
      <c r="T153" t="s">
        <v>2822</v>
      </c>
    </row>
    <row r="154" spans="1:20">
      <c r="A154" t="s">
        <v>3339</v>
      </c>
      <c r="B154" t="s">
        <v>2064</v>
      </c>
      <c r="C154" t="s">
        <v>3332</v>
      </c>
      <c r="D154" s="1">
        <v>1662</v>
      </c>
      <c r="E154">
        <v>25.164121251825499</v>
      </c>
      <c r="F154" s="22"/>
      <c r="G154" s="22"/>
      <c r="H154" s="22"/>
      <c r="I154" s="22">
        <v>143.74673743525199</v>
      </c>
      <c r="J154" s="22">
        <v>5</v>
      </c>
      <c r="K154" s="22" t="s">
        <v>2040</v>
      </c>
      <c r="L154" s="22" t="s">
        <v>2799</v>
      </c>
      <c r="O154" t="s">
        <v>3340</v>
      </c>
      <c r="P154" t="s">
        <v>170</v>
      </c>
      <c r="Q154" t="s">
        <v>1522</v>
      </c>
      <c r="R154" t="s">
        <v>109</v>
      </c>
      <c r="S154" t="s">
        <v>544</v>
      </c>
      <c r="T154" t="s">
        <v>2824</v>
      </c>
    </row>
    <row r="155" spans="1:20">
      <c r="A155" t="s">
        <v>3339</v>
      </c>
      <c r="B155" t="s">
        <v>2064</v>
      </c>
      <c r="C155" t="s">
        <v>549</v>
      </c>
      <c r="D155" s="1">
        <v>1662</v>
      </c>
      <c r="E155">
        <v>25.164121251825499</v>
      </c>
      <c r="F155" s="22"/>
      <c r="G155" s="22"/>
      <c r="H155" s="22">
        <v>143.74673743525199</v>
      </c>
      <c r="I155" s="22"/>
      <c r="J155" s="22">
        <v>5</v>
      </c>
      <c r="K155" s="22" t="s">
        <v>2040</v>
      </c>
      <c r="L155" s="22" t="s">
        <v>2799</v>
      </c>
      <c r="O155" t="s">
        <v>3340</v>
      </c>
      <c r="P155" t="s">
        <v>170</v>
      </c>
      <c r="Q155" t="s">
        <v>1543</v>
      </c>
      <c r="R155" t="s">
        <v>109</v>
      </c>
      <c r="S155" t="s">
        <v>544</v>
      </c>
      <c r="T155" t="s">
        <v>2845</v>
      </c>
    </row>
    <row r="156" spans="1:20">
      <c r="A156" t="s">
        <v>3339</v>
      </c>
      <c r="B156" t="s">
        <v>2065</v>
      </c>
      <c r="C156" t="s">
        <v>542</v>
      </c>
      <c r="D156" s="1">
        <v>69.099999999999994</v>
      </c>
      <c r="E156">
        <v>26.443652840901301</v>
      </c>
      <c r="F156" s="22">
        <v>8.0461086798456005</v>
      </c>
      <c r="G156" s="22"/>
      <c r="H156" s="22"/>
      <c r="I156" s="22"/>
      <c r="J156" s="22">
        <v>5</v>
      </c>
      <c r="K156" s="22" t="s">
        <v>2040</v>
      </c>
      <c r="L156" s="22" t="s">
        <v>2799</v>
      </c>
      <c r="O156" t="s">
        <v>3340</v>
      </c>
      <c r="P156" t="s">
        <v>170</v>
      </c>
      <c r="Q156" t="s">
        <v>1555</v>
      </c>
      <c r="R156" t="s">
        <v>109</v>
      </c>
      <c r="S156" t="s">
        <v>544</v>
      </c>
      <c r="T156" t="s">
        <v>2837</v>
      </c>
    </row>
    <row r="157" spans="1:20">
      <c r="A157" t="s">
        <v>3339</v>
      </c>
      <c r="B157" t="s">
        <v>2065</v>
      </c>
      <c r="C157" t="s">
        <v>547</v>
      </c>
      <c r="D157" s="1">
        <v>6981.5</v>
      </c>
      <c r="E157">
        <v>26.443652840901301</v>
      </c>
      <c r="F157" s="22"/>
      <c r="G157" s="22">
        <v>327.37359696803998</v>
      </c>
      <c r="H157" s="22"/>
      <c r="I157" s="22"/>
      <c r="J157" s="22">
        <v>5</v>
      </c>
      <c r="K157" s="22" t="s">
        <v>2040</v>
      </c>
      <c r="L157" s="22" t="s">
        <v>2799</v>
      </c>
      <c r="O157" t="s">
        <v>3340</v>
      </c>
      <c r="P157" t="s">
        <v>170</v>
      </c>
      <c r="Q157" t="s">
        <v>1632</v>
      </c>
      <c r="R157" t="s">
        <v>109</v>
      </c>
      <c r="S157" t="s">
        <v>544</v>
      </c>
      <c r="T157" t="s">
        <v>2828</v>
      </c>
    </row>
    <row r="158" spans="1:20">
      <c r="A158" t="s">
        <v>3339</v>
      </c>
      <c r="B158" t="s">
        <v>2065</v>
      </c>
      <c r="C158" t="s">
        <v>549</v>
      </c>
      <c r="D158" s="1">
        <v>7410.8</v>
      </c>
      <c r="E158">
        <v>26.443652840901301</v>
      </c>
      <c r="F158" s="22"/>
      <c r="G158" s="22"/>
      <c r="H158" s="22">
        <v>327.37359696803998</v>
      </c>
      <c r="I158" s="22"/>
      <c r="J158" s="22">
        <v>5</v>
      </c>
      <c r="K158" s="22" t="s">
        <v>2040</v>
      </c>
      <c r="L158" s="22" t="s">
        <v>2799</v>
      </c>
      <c r="O158" t="s">
        <v>3340</v>
      </c>
      <c r="P158" t="s">
        <v>170</v>
      </c>
      <c r="Q158" t="s">
        <v>1693</v>
      </c>
      <c r="R158" t="s">
        <v>109</v>
      </c>
      <c r="S158" t="s">
        <v>544</v>
      </c>
      <c r="T158" t="s">
        <v>2829</v>
      </c>
    </row>
    <row r="159" spans="1:20">
      <c r="A159" t="s">
        <v>3339</v>
      </c>
      <c r="B159" t="s">
        <v>2065</v>
      </c>
      <c r="C159" t="s">
        <v>3332</v>
      </c>
      <c r="D159" s="1">
        <v>7411</v>
      </c>
      <c r="E159">
        <v>26.443652840901301</v>
      </c>
      <c r="F159" s="22"/>
      <c r="G159" s="22"/>
      <c r="H159" s="22"/>
      <c r="I159" s="22">
        <v>327.37359696803998</v>
      </c>
      <c r="J159" s="22">
        <v>5</v>
      </c>
      <c r="K159" s="22" t="s">
        <v>2040</v>
      </c>
      <c r="L159" s="22" t="s">
        <v>2799</v>
      </c>
      <c r="O159" t="s">
        <v>3340</v>
      </c>
      <c r="P159" t="s">
        <v>170</v>
      </c>
      <c r="Q159" t="s">
        <v>1568</v>
      </c>
      <c r="R159" t="s">
        <v>109</v>
      </c>
      <c r="S159" t="s">
        <v>544</v>
      </c>
      <c r="T159" t="s">
        <v>2830</v>
      </c>
    </row>
    <row r="160" spans="1:20">
      <c r="A160" t="s">
        <v>3339</v>
      </c>
      <c r="B160" t="s">
        <v>1472</v>
      </c>
      <c r="C160" t="s">
        <v>542</v>
      </c>
      <c r="D160" s="1">
        <v>3574.7</v>
      </c>
      <c r="E160">
        <v>1.2795315890758701</v>
      </c>
      <c r="F160" s="22">
        <v>318.47988336444001</v>
      </c>
      <c r="G160" s="22"/>
      <c r="H160" s="22"/>
      <c r="I160" s="22"/>
      <c r="J160" s="22">
        <v>5</v>
      </c>
      <c r="K160" s="22" t="s">
        <v>1473</v>
      </c>
      <c r="L160" s="22" t="s">
        <v>2808</v>
      </c>
      <c r="O160" t="s">
        <v>3340</v>
      </c>
      <c r="P160" t="s">
        <v>170</v>
      </c>
      <c r="Q160" t="s">
        <v>1611</v>
      </c>
      <c r="R160" t="s">
        <v>109</v>
      </c>
      <c r="S160" t="s">
        <v>544</v>
      </c>
      <c r="T160" t="s">
        <v>2822</v>
      </c>
    </row>
    <row r="161" spans="1:20">
      <c r="A161" t="s">
        <v>3339</v>
      </c>
      <c r="B161" t="s">
        <v>1472</v>
      </c>
      <c r="C161" t="s">
        <v>547</v>
      </c>
      <c r="D161" s="1">
        <v>6419.5</v>
      </c>
      <c r="E161">
        <v>1.2795315890758701</v>
      </c>
      <c r="F161" s="22"/>
      <c r="G161" s="22">
        <v>318.47988336444001</v>
      </c>
      <c r="H161" s="22"/>
      <c r="I161" s="22"/>
      <c r="J161" s="22">
        <v>5</v>
      </c>
      <c r="K161" s="22" t="s">
        <v>1473</v>
      </c>
      <c r="L161" s="22" t="s">
        <v>2808</v>
      </c>
      <c r="O161" t="s">
        <v>3340</v>
      </c>
      <c r="P161" t="s">
        <v>170</v>
      </c>
      <c r="Q161" t="s">
        <v>1511</v>
      </c>
      <c r="R161" t="s">
        <v>109</v>
      </c>
      <c r="S161" t="s">
        <v>544</v>
      </c>
      <c r="T161" t="s">
        <v>2835</v>
      </c>
    </row>
    <row r="162" spans="1:20">
      <c r="A162" t="s">
        <v>3339</v>
      </c>
      <c r="B162" t="s">
        <v>1472</v>
      </c>
      <c r="C162" t="s">
        <v>549</v>
      </c>
      <c r="D162" s="1">
        <v>6426</v>
      </c>
      <c r="E162">
        <v>1.2795315890758701</v>
      </c>
      <c r="F162" s="22"/>
      <c r="G162" s="22"/>
      <c r="H162" s="22">
        <v>318.47988336444001</v>
      </c>
      <c r="I162" s="22"/>
      <c r="J162" s="22">
        <v>5</v>
      </c>
      <c r="K162" s="22" t="s">
        <v>1473</v>
      </c>
      <c r="L162" s="22" t="s">
        <v>2808</v>
      </c>
      <c r="O162" t="s">
        <v>3340</v>
      </c>
      <c r="P162" t="s">
        <v>170</v>
      </c>
      <c r="Q162" t="s">
        <v>1544</v>
      </c>
      <c r="R162" t="s">
        <v>109</v>
      </c>
      <c r="S162" t="s">
        <v>544</v>
      </c>
      <c r="T162" t="s">
        <v>2845</v>
      </c>
    </row>
    <row r="163" spans="1:20">
      <c r="A163" t="s">
        <v>3339</v>
      </c>
      <c r="B163" t="s">
        <v>1472</v>
      </c>
      <c r="C163" t="s">
        <v>3332</v>
      </c>
      <c r="D163" s="1">
        <v>6426</v>
      </c>
      <c r="E163">
        <v>1.2795315890758701</v>
      </c>
      <c r="F163" s="22"/>
      <c r="G163" s="22"/>
      <c r="H163" s="22"/>
      <c r="I163" s="22">
        <v>318.47988336444001</v>
      </c>
      <c r="J163" s="22">
        <v>5</v>
      </c>
      <c r="K163" s="22" t="s">
        <v>1473</v>
      </c>
      <c r="L163" s="22" t="s">
        <v>2808</v>
      </c>
      <c r="O163" t="s">
        <v>3340</v>
      </c>
      <c r="P163" t="s">
        <v>170</v>
      </c>
      <c r="Q163" t="s">
        <v>1633</v>
      </c>
      <c r="R163" t="s">
        <v>109</v>
      </c>
      <c r="S163" t="s">
        <v>544</v>
      </c>
      <c r="T163" t="s">
        <v>2828</v>
      </c>
    </row>
    <row r="164" spans="1:20">
      <c r="A164" t="s">
        <v>3339</v>
      </c>
      <c r="B164" t="s">
        <v>1474</v>
      </c>
      <c r="C164" t="s">
        <v>542</v>
      </c>
      <c r="D164" s="1">
        <v>15574.9</v>
      </c>
      <c r="E164">
        <v>2.1325526484597899</v>
      </c>
      <c r="F164" s="22">
        <v>1218.2669654727599</v>
      </c>
      <c r="G164" s="22"/>
      <c r="H164" s="22"/>
      <c r="I164" s="22"/>
      <c r="J164" s="22">
        <v>5</v>
      </c>
      <c r="K164" s="22" t="s">
        <v>1473</v>
      </c>
      <c r="L164" s="22" t="s">
        <v>2808</v>
      </c>
      <c r="O164" t="s">
        <v>3340</v>
      </c>
      <c r="P164" t="s">
        <v>170</v>
      </c>
      <c r="Q164" t="s">
        <v>1694</v>
      </c>
      <c r="R164" t="s">
        <v>109</v>
      </c>
      <c r="S164" t="s">
        <v>544</v>
      </c>
      <c r="T164" t="s">
        <v>2829</v>
      </c>
    </row>
    <row r="165" spans="1:20">
      <c r="A165" t="s">
        <v>3339</v>
      </c>
      <c r="B165" t="s">
        <v>1474</v>
      </c>
      <c r="C165" t="s">
        <v>547</v>
      </c>
      <c r="D165" s="1">
        <v>22174.6</v>
      </c>
      <c r="E165">
        <v>2.1325526484597899</v>
      </c>
      <c r="F165" s="22"/>
      <c r="G165" s="22">
        <v>1218.2669654727599</v>
      </c>
      <c r="H165" s="22"/>
      <c r="I165" s="22"/>
      <c r="J165" s="22">
        <v>5</v>
      </c>
      <c r="K165" s="22" t="s">
        <v>1473</v>
      </c>
      <c r="L165" s="22" t="s">
        <v>2808</v>
      </c>
      <c r="O165" t="s">
        <v>3340</v>
      </c>
      <c r="P165" t="s">
        <v>170</v>
      </c>
      <c r="Q165" t="s">
        <v>1569</v>
      </c>
      <c r="R165" t="s">
        <v>109</v>
      </c>
      <c r="S165" t="s">
        <v>544</v>
      </c>
      <c r="T165" t="s">
        <v>2830</v>
      </c>
    </row>
    <row r="166" spans="1:20">
      <c r="A166" t="s">
        <v>3339</v>
      </c>
      <c r="B166" t="s">
        <v>1474</v>
      </c>
      <c r="C166" t="s">
        <v>549</v>
      </c>
      <c r="D166" s="1">
        <v>22240.1</v>
      </c>
      <c r="E166">
        <v>2.1325526484597899</v>
      </c>
      <c r="F166" s="22"/>
      <c r="G166" s="22"/>
      <c r="H166" s="22">
        <v>1218.2669654727599</v>
      </c>
      <c r="I166" s="22"/>
      <c r="J166" s="22">
        <v>5</v>
      </c>
      <c r="K166" s="22" t="s">
        <v>1473</v>
      </c>
      <c r="L166" s="22" t="s">
        <v>2808</v>
      </c>
      <c r="O166" t="s">
        <v>3340</v>
      </c>
      <c r="P166" t="s">
        <v>170</v>
      </c>
      <c r="Q166" t="s">
        <v>1655</v>
      </c>
      <c r="R166" t="s">
        <v>109</v>
      </c>
      <c r="S166" t="s">
        <v>544</v>
      </c>
      <c r="T166" t="s">
        <v>2832</v>
      </c>
    </row>
    <row r="167" spans="1:20">
      <c r="A167" t="s">
        <v>3339</v>
      </c>
      <c r="B167" t="s">
        <v>1474</v>
      </c>
      <c r="C167" t="s">
        <v>3332</v>
      </c>
      <c r="D167" s="1">
        <v>22244.400000000001</v>
      </c>
      <c r="E167">
        <v>2.1325526484597899</v>
      </c>
      <c r="F167" s="22"/>
      <c r="G167" s="22"/>
      <c r="H167" s="22"/>
      <c r="I167" s="22">
        <v>1218.2669654727599</v>
      </c>
      <c r="J167" s="22">
        <v>5</v>
      </c>
      <c r="K167" s="22" t="s">
        <v>1473</v>
      </c>
      <c r="L167" s="22" t="s">
        <v>2808</v>
      </c>
      <c r="O167" t="s">
        <v>3340</v>
      </c>
      <c r="P167" t="s">
        <v>170</v>
      </c>
      <c r="Q167" t="s">
        <v>3360</v>
      </c>
      <c r="R167" t="s">
        <v>109</v>
      </c>
      <c r="S167" t="s">
        <v>544</v>
      </c>
      <c r="T167" t="s">
        <v>3364</v>
      </c>
    </row>
    <row r="168" spans="1:20">
      <c r="A168" t="s">
        <v>3339</v>
      </c>
      <c r="B168" t="s">
        <v>1475</v>
      </c>
      <c r="C168" t="s">
        <v>542</v>
      </c>
      <c r="D168" s="1">
        <v>4577.6000000000004</v>
      </c>
      <c r="E168">
        <v>2.9855737078437001</v>
      </c>
      <c r="F168" s="22">
        <v>437.05830987252</v>
      </c>
      <c r="G168" s="22"/>
      <c r="H168" s="22"/>
      <c r="I168" s="22"/>
      <c r="J168" s="22">
        <v>5</v>
      </c>
      <c r="K168" s="22" t="s">
        <v>1473</v>
      </c>
      <c r="L168" s="22" t="s">
        <v>2808</v>
      </c>
      <c r="O168" t="s">
        <v>3340</v>
      </c>
      <c r="P168" t="s">
        <v>170</v>
      </c>
      <c r="Q168" t="s">
        <v>1612</v>
      </c>
      <c r="R168" t="s">
        <v>109</v>
      </c>
      <c r="S168" t="s">
        <v>544</v>
      </c>
      <c r="T168" t="s">
        <v>2822</v>
      </c>
    </row>
    <row r="169" spans="1:20">
      <c r="A169" t="s">
        <v>3339</v>
      </c>
      <c r="B169" t="s">
        <v>1475</v>
      </c>
      <c r="C169" t="s">
        <v>547</v>
      </c>
      <c r="D169" s="1">
        <v>7099.5</v>
      </c>
      <c r="E169">
        <v>2.9855737078437001</v>
      </c>
      <c r="F169" s="22"/>
      <c r="G169" s="22">
        <v>437.05830987252</v>
      </c>
      <c r="H169" s="22"/>
      <c r="I169" s="22"/>
      <c r="J169" s="22">
        <v>5</v>
      </c>
      <c r="K169" s="22" t="s">
        <v>1473</v>
      </c>
      <c r="L169" s="22" t="s">
        <v>2808</v>
      </c>
      <c r="O169" t="s">
        <v>3340</v>
      </c>
      <c r="P169" t="s">
        <v>170</v>
      </c>
      <c r="Q169" t="s">
        <v>1512</v>
      </c>
      <c r="R169" t="s">
        <v>109</v>
      </c>
      <c r="S169" t="s">
        <v>544</v>
      </c>
      <c r="T169" t="s">
        <v>2835</v>
      </c>
    </row>
    <row r="170" spans="1:20">
      <c r="A170" t="s">
        <v>3339</v>
      </c>
      <c r="B170" t="s">
        <v>1475</v>
      </c>
      <c r="C170" t="s">
        <v>549</v>
      </c>
      <c r="D170" s="1">
        <v>7554.3</v>
      </c>
      <c r="E170">
        <v>2.9855737078437001</v>
      </c>
      <c r="F170" s="22"/>
      <c r="G170" s="22"/>
      <c r="H170" s="22">
        <v>437.05830987252</v>
      </c>
      <c r="I170" s="22"/>
      <c r="J170" s="22">
        <v>5</v>
      </c>
      <c r="K170" s="22" t="s">
        <v>1473</v>
      </c>
      <c r="L170" s="22" t="s">
        <v>2808</v>
      </c>
      <c r="O170" t="s">
        <v>3340</v>
      </c>
      <c r="P170" t="s">
        <v>170</v>
      </c>
      <c r="Q170" t="s">
        <v>1523</v>
      </c>
      <c r="R170" t="s">
        <v>109</v>
      </c>
      <c r="S170" t="s">
        <v>544</v>
      </c>
      <c r="T170" t="s">
        <v>2824</v>
      </c>
    </row>
    <row r="171" spans="1:20">
      <c r="A171" t="s">
        <v>3339</v>
      </c>
      <c r="B171" t="s">
        <v>1475</v>
      </c>
      <c r="C171" t="s">
        <v>3332</v>
      </c>
      <c r="D171" s="1">
        <v>7561.1</v>
      </c>
      <c r="E171">
        <v>2.9855737078437001</v>
      </c>
      <c r="F171" s="22"/>
      <c r="G171" s="22"/>
      <c r="H171" s="22"/>
      <c r="I171" s="22">
        <v>437.05830987252</v>
      </c>
      <c r="J171" s="22">
        <v>5</v>
      </c>
      <c r="K171" s="22" t="s">
        <v>1473</v>
      </c>
      <c r="L171" s="22" t="s">
        <v>2808</v>
      </c>
      <c r="O171" t="s">
        <v>3340</v>
      </c>
      <c r="P171" t="s">
        <v>170</v>
      </c>
      <c r="Q171" t="s">
        <v>1545</v>
      </c>
      <c r="R171" t="s">
        <v>109</v>
      </c>
      <c r="S171" t="s">
        <v>544</v>
      </c>
      <c r="T171" t="s">
        <v>2845</v>
      </c>
    </row>
    <row r="172" spans="1:20">
      <c r="A172" t="s">
        <v>3339</v>
      </c>
      <c r="B172" t="s">
        <v>1476</v>
      </c>
      <c r="C172" t="s">
        <v>542</v>
      </c>
      <c r="D172" s="1">
        <v>8379.5</v>
      </c>
      <c r="E172">
        <v>3.8385947672276099</v>
      </c>
      <c r="F172" s="22">
        <v>645.78544566983999</v>
      </c>
      <c r="G172" s="22"/>
      <c r="H172" s="22"/>
      <c r="I172" s="22"/>
      <c r="J172" s="22">
        <v>5</v>
      </c>
      <c r="K172" s="22" t="s">
        <v>1473</v>
      </c>
      <c r="L172" s="22" t="s">
        <v>2808</v>
      </c>
      <c r="O172" t="s">
        <v>3340</v>
      </c>
      <c r="P172" t="s">
        <v>170</v>
      </c>
      <c r="Q172" t="s">
        <v>1634</v>
      </c>
      <c r="R172" t="s">
        <v>109</v>
      </c>
      <c r="S172" t="s">
        <v>544</v>
      </c>
      <c r="T172" t="s">
        <v>2828</v>
      </c>
    </row>
    <row r="173" spans="1:20">
      <c r="A173" t="s">
        <v>3339</v>
      </c>
      <c r="B173" t="s">
        <v>1476</v>
      </c>
      <c r="C173" t="s">
        <v>547</v>
      </c>
      <c r="D173" s="1">
        <v>11626.3</v>
      </c>
      <c r="E173">
        <v>3.8385947672276099</v>
      </c>
      <c r="F173" s="22"/>
      <c r="G173" s="22">
        <v>645.78544566983999</v>
      </c>
      <c r="H173" s="22"/>
      <c r="I173" s="22"/>
      <c r="J173" s="22">
        <v>5</v>
      </c>
      <c r="K173" s="22" t="s">
        <v>1473</v>
      </c>
      <c r="L173" s="22" t="s">
        <v>2808</v>
      </c>
      <c r="O173" t="s">
        <v>3340</v>
      </c>
      <c r="P173" t="s">
        <v>170</v>
      </c>
      <c r="Q173" t="s">
        <v>1695</v>
      </c>
      <c r="R173" t="s">
        <v>109</v>
      </c>
      <c r="S173" t="s">
        <v>544</v>
      </c>
      <c r="T173" t="s">
        <v>2829</v>
      </c>
    </row>
    <row r="174" spans="1:20">
      <c r="A174" t="s">
        <v>3339</v>
      </c>
      <c r="B174" t="s">
        <v>1476</v>
      </c>
      <c r="C174" t="s">
        <v>549</v>
      </c>
      <c r="D174" s="1">
        <v>12008.3</v>
      </c>
      <c r="E174">
        <v>3.8385947672276099</v>
      </c>
      <c r="F174" s="22"/>
      <c r="G174" s="22"/>
      <c r="H174" s="22">
        <v>645.78544566983999</v>
      </c>
      <c r="I174" s="22"/>
      <c r="J174" s="22">
        <v>5</v>
      </c>
      <c r="K174" s="22" t="s">
        <v>1473</v>
      </c>
      <c r="L174" s="22" t="s">
        <v>2808</v>
      </c>
      <c r="O174" t="s">
        <v>3340</v>
      </c>
      <c r="P174" t="s">
        <v>170</v>
      </c>
      <c r="Q174" t="s">
        <v>1570</v>
      </c>
      <c r="R174" t="s">
        <v>109</v>
      </c>
      <c r="S174" t="s">
        <v>544</v>
      </c>
      <c r="T174" t="s">
        <v>2830</v>
      </c>
    </row>
    <row r="175" spans="1:20">
      <c r="A175" t="s">
        <v>3339</v>
      </c>
      <c r="B175" t="s">
        <v>1476</v>
      </c>
      <c r="C175" t="s">
        <v>3332</v>
      </c>
      <c r="D175" s="1">
        <v>12022.6</v>
      </c>
      <c r="E175">
        <v>3.8385947672276099</v>
      </c>
      <c r="F175" s="22"/>
      <c r="G175" s="22"/>
      <c r="H175" s="22"/>
      <c r="I175" s="22">
        <v>645.78544566983999</v>
      </c>
      <c r="J175" s="22">
        <v>5</v>
      </c>
      <c r="K175" s="22" t="s">
        <v>1473</v>
      </c>
      <c r="L175" s="22" t="s">
        <v>2808</v>
      </c>
      <c r="O175" t="s">
        <v>3340</v>
      </c>
      <c r="P175" t="s">
        <v>170</v>
      </c>
      <c r="Q175" t="s">
        <v>1577</v>
      </c>
      <c r="R175" t="s">
        <v>109</v>
      </c>
      <c r="S175" t="s">
        <v>544</v>
      </c>
      <c r="T175" t="s">
        <v>2839</v>
      </c>
    </row>
    <row r="176" spans="1:20">
      <c r="A176" t="s">
        <v>3339</v>
      </c>
      <c r="B176" t="s">
        <v>1477</v>
      </c>
      <c r="C176" t="s">
        <v>542</v>
      </c>
      <c r="D176" s="1">
        <v>1781.5</v>
      </c>
      <c r="E176">
        <v>4.69161582661153</v>
      </c>
      <c r="F176" s="22">
        <v>149.75071083504</v>
      </c>
      <c r="G176" s="22"/>
      <c r="H176" s="22"/>
      <c r="I176" s="22"/>
      <c r="J176" s="22">
        <v>5</v>
      </c>
      <c r="K176" s="22" t="s">
        <v>1473</v>
      </c>
      <c r="L176" s="22" t="s">
        <v>2808</v>
      </c>
      <c r="O176" t="s">
        <v>3340</v>
      </c>
      <c r="P176" t="s">
        <v>170</v>
      </c>
      <c r="Q176" t="s">
        <v>1656</v>
      </c>
      <c r="R176" t="s">
        <v>109</v>
      </c>
      <c r="S176" t="s">
        <v>544</v>
      </c>
      <c r="T176" t="s">
        <v>2832</v>
      </c>
    </row>
    <row r="177" spans="1:20">
      <c r="A177" t="s">
        <v>3339</v>
      </c>
      <c r="B177" t="s">
        <v>1477</v>
      </c>
      <c r="C177" t="s">
        <v>547</v>
      </c>
      <c r="D177" s="1">
        <v>3055.5</v>
      </c>
      <c r="E177">
        <v>4.69161582661153</v>
      </c>
      <c r="F177" s="22"/>
      <c r="G177" s="22">
        <v>149.75071083504</v>
      </c>
      <c r="H177" s="22"/>
      <c r="I177" s="22"/>
      <c r="J177" s="22">
        <v>5</v>
      </c>
      <c r="K177" s="22" t="s">
        <v>1473</v>
      </c>
      <c r="L177" s="22" t="s">
        <v>2808</v>
      </c>
      <c r="O177" t="s">
        <v>3340</v>
      </c>
      <c r="P177" t="s">
        <v>170</v>
      </c>
      <c r="Q177" t="s">
        <v>1613</v>
      </c>
      <c r="R177" t="s">
        <v>109</v>
      </c>
      <c r="S177" t="s">
        <v>544</v>
      </c>
      <c r="T177" t="s">
        <v>2822</v>
      </c>
    </row>
    <row r="178" spans="1:20">
      <c r="A178" t="s">
        <v>3339</v>
      </c>
      <c r="B178" t="s">
        <v>1477</v>
      </c>
      <c r="C178" t="s">
        <v>549</v>
      </c>
      <c r="D178" s="1">
        <v>3382.6</v>
      </c>
      <c r="E178">
        <v>4.69161582661153</v>
      </c>
      <c r="F178" s="22"/>
      <c r="G178" s="22"/>
      <c r="H178" s="22">
        <v>149.75071083504</v>
      </c>
      <c r="I178" s="22"/>
      <c r="J178" s="22">
        <v>5</v>
      </c>
      <c r="K178" s="22" t="s">
        <v>1473</v>
      </c>
      <c r="L178" s="22" t="s">
        <v>2808</v>
      </c>
      <c r="O178" t="s">
        <v>3340</v>
      </c>
      <c r="P178" t="s">
        <v>170</v>
      </c>
      <c r="Q178" t="s">
        <v>1513</v>
      </c>
      <c r="R178" t="s">
        <v>109</v>
      </c>
      <c r="S178" t="s">
        <v>544</v>
      </c>
      <c r="T178" t="s">
        <v>2835</v>
      </c>
    </row>
    <row r="179" spans="1:20">
      <c r="A179" t="s">
        <v>3339</v>
      </c>
      <c r="B179" t="s">
        <v>1477</v>
      </c>
      <c r="C179" t="s">
        <v>3332</v>
      </c>
      <c r="D179" s="1">
        <v>3386.4</v>
      </c>
      <c r="E179">
        <v>4.69161582661153</v>
      </c>
      <c r="F179" s="22"/>
      <c r="G179" s="22"/>
      <c r="H179" s="22"/>
      <c r="I179" s="22">
        <v>149.75071083504</v>
      </c>
      <c r="J179" s="22">
        <v>5</v>
      </c>
      <c r="K179" s="22" t="s">
        <v>1473</v>
      </c>
      <c r="L179" s="22" t="s">
        <v>2808</v>
      </c>
      <c r="O179" t="s">
        <v>3340</v>
      </c>
      <c r="P179" t="s">
        <v>170</v>
      </c>
      <c r="Q179" t="s">
        <v>1524</v>
      </c>
      <c r="R179" t="s">
        <v>109</v>
      </c>
      <c r="S179" t="s">
        <v>544</v>
      </c>
      <c r="T179" t="s">
        <v>2824</v>
      </c>
    </row>
    <row r="180" spans="1:20">
      <c r="A180" t="s">
        <v>3339</v>
      </c>
      <c r="B180" t="s">
        <v>1478</v>
      </c>
      <c r="C180" t="s">
        <v>542</v>
      </c>
      <c r="D180" s="1">
        <v>9029.5</v>
      </c>
      <c r="E180">
        <v>5.5446368859954402</v>
      </c>
      <c r="F180" s="22">
        <v>695.28515559552</v>
      </c>
      <c r="G180" s="22"/>
      <c r="H180" s="22"/>
      <c r="I180" s="22"/>
      <c r="J180" s="22">
        <v>5</v>
      </c>
      <c r="K180" s="22" t="s">
        <v>1473</v>
      </c>
      <c r="L180" s="22" t="s">
        <v>2808</v>
      </c>
      <c r="O180" t="s">
        <v>3340</v>
      </c>
      <c r="P180" t="s">
        <v>170</v>
      </c>
      <c r="Q180" t="s">
        <v>1546</v>
      </c>
      <c r="R180" t="s">
        <v>109</v>
      </c>
      <c r="S180" t="s">
        <v>544</v>
      </c>
      <c r="T180" t="s">
        <v>2845</v>
      </c>
    </row>
    <row r="181" spans="1:20">
      <c r="A181" t="s">
        <v>3339</v>
      </c>
      <c r="B181" t="s">
        <v>1478</v>
      </c>
      <c r="C181" t="s">
        <v>547</v>
      </c>
      <c r="D181" s="1">
        <v>17292.900000000001</v>
      </c>
      <c r="E181">
        <v>5.5446368859954402</v>
      </c>
      <c r="F181" s="22"/>
      <c r="G181" s="22">
        <v>695.28515559552</v>
      </c>
      <c r="H181" s="22"/>
      <c r="I181" s="22"/>
      <c r="J181" s="22">
        <v>5</v>
      </c>
      <c r="K181" s="22" t="s">
        <v>1473</v>
      </c>
      <c r="L181" s="22" t="s">
        <v>2808</v>
      </c>
      <c r="O181" t="s">
        <v>3340</v>
      </c>
      <c r="P181" t="s">
        <v>170</v>
      </c>
      <c r="Q181" t="s">
        <v>1635</v>
      </c>
      <c r="R181" t="s">
        <v>109</v>
      </c>
      <c r="S181" t="s">
        <v>544</v>
      </c>
      <c r="T181" t="s">
        <v>2828</v>
      </c>
    </row>
    <row r="182" spans="1:20">
      <c r="A182" t="s">
        <v>3339</v>
      </c>
      <c r="B182" t="s">
        <v>1478</v>
      </c>
      <c r="C182" t="s">
        <v>549</v>
      </c>
      <c r="D182" s="1">
        <v>17382.3</v>
      </c>
      <c r="E182">
        <v>5.5446368859954402</v>
      </c>
      <c r="F182" s="22"/>
      <c r="G182" s="22"/>
      <c r="H182" s="22">
        <v>695.28515559552</v>
      </c>
      <c r="I182" s="22"/>
      <c r="J182" s="22">
        <v>5</v>
      </c>
      <c r="K182" s="22" t="s">
        <v>1473</v>
      </c>
      <c r="L182" s="22" t="s">
        <v>2808</v>
      </c>
      <c r="O182" t="s">
        <v>3340</v>
      </c>
      <c r="P182" t="s">
        <v>170</v>
      </c>
      <c r="Q182" t="s">
        <v>1696</v>
      </c>
      <c r="R182" t="s">
        <v>109</v>
      </c>
      <c r="S182" t="s">
        <v>544</v>
      </c>
      <c r="T182" t="s">
        <v>2829</v>
      </c>
    </row>
    <row r="183" spans="1:20">
      <c r="A183" t="s">
        <v>3339</v>
      </c>
      <c r="B183" t="s">
        <v>1478</v>
      </c>
      <c r="C183" t="s">
        <v>3332</v>
      </c>
      <c r="D183" s="1">
        <v>17383.5</v>
      </c>
      <c r="E183">
        <v>5.5446368859954402</v>
      </c>
      <c r="F183" s="22"/>
      <c r="G183" s="22"/>
      <c r="H183" s="22"/>
      <c r="I183" s="22">
        <v>695.28515559552</v>
      </c>
      <c r="J183" s="22">
        <v>5</v>
      </c>
      <c r="K183" s="22" t="s">
        <v>1473</v>
      </c>
      <c r="L183" s="22" t="s">
        <v>2808</v>
      </c>
      <c r="O183" t="s">
        <v>3340</v>
      </c>
      <c r="P183" t="s">
        <v>170</v>
      </c>
      <c r="Q183" t="s">
        <v>1571</v>
      </c>
      <c r="R183" t="s">
        <v>109</v>
      </c>
      <c r="S183" t="s">
        <v>544</v>
      </c>
      <c r="T183" t="s">
        <v>2830</v>
      </c>
    </row>
    <row r="184" spans="1:20">
      <c r="A184" t="s">
        <v>3339</v>
      </c>
      <c r="B184" t="s">
        <v>1479</v>
      </c>
      <c r="C184" t="s">
        <v>542</v>
      </c>
      <c r="D184" s="1">
        <v>1304.2</v>
      </c>
      <c r="E184">
        <v>6.3976579453793603</v>
      </c>
      <c r="F184" s="22">
        <v>111.92514997104</v>
      </c>
      <c r="G184" s="22"/>
      <c r="H184" s="22"/>
      <c r="I184" s="22"/>
      <c r="J184" s="22">
        <v>5</v>
      </c>
      <c r="K184" s="22" t="s">
        <v>1473</v>
      </c>
      <c r="L184" s="22" t="s">
        <v>2808</v>
      </c>
      <c r="O184" t="s">
        <v>3340</v>
      </c>
      <c r="P184" t="s">
        <v>170</v>
      </c>
      <c r="Q184" t="s">
        <v>1578</v>
      </c>
      <c r="R184" t="s">
        <v>109</v>
      </c>
      <c r="S184" t="s">
        <v>544</v>
      </c>
      <c r="T184" t="s">
        <v>2839</v>
      </c>
    </row>
    <row r="185" spans="1:20">
      <c r="A185" t="s">
        <v>3339</v>
      </c>
      <c r="B185" t="s">
        <v>1479</v>
      </c>
      <c r="C185" t="s">
        <v>547</v>
      </c>
      <c r="D185" s="1">
        <v>2749.3</v>
      </c>
      <c r="E185">
        <v>6.3976579453793603</v>
      </c>
      <c r="F185" s="22"/>
      <c r="G185" s="22">
        <v>111.92514997104</v>
      </c>
      <c r="H185" s="22"/>
      <c r="I185" s="22"/>
      <c r="J185" s="22">
        <v>5</v>
      </c>
      <c r="K185" s="22" t="s">
        <v>1473</v>
      </c>
      <c r="L185" s="22" t="s">
        <v>2808</v>
      </c>
      <c r="O185" t="s">
        <v>3340</v>
      </c>
      <c r="P185" t="s">
        <v>170</v>
      </c>
      <c r="Q185" t="s">
        <v>1657</v>
      </c>
      <c r="R185" t="s">
        <v>109</v>
      </c>
      <c r="S185" t="s">
        <v>544</v>
      </c>
      <c r="T185" t="s">
        <v>2832</v>
      </c>
    </row>
    <row r="186" spans="1:20">
      <c r="A186" t="s">
        <v>3339</v>
      </c>
      <c r="B186" t="s">
        <v>1479</v>
      </c>
      <c r="C186" t="s">
        <v>549</v>
      </c>
      <c r="D186" s="1">
        <v>2818.6</v>
      </c>
      <c r="E186">
        <v>6.3976579453793603</v>
      </c>
      <c r="F186" s="22"/>
      <c r="G186" s="22"/>
      <c r="H186" s="22">
        <v>111.92514997104</v>
      </c>
      <c r="I186" s="22"/>
      <c r="J186" s="22">
        <v>5</v>
      </c>
      <c r="K186" s="22" t="s">
        <v>1473</v>
      </c>
      <c r="L186" s="22" t="s">
        <v>2808</v>
      </c>
      <c r="O186" t="s">
        <v>3340</v>
      </c>
      <c r="P186" t="s">
        <v>170</v>
      </c>
      <c r="Q186" t="s">
        <v>1614</v>
      </c>
      <c r="R186" t="s">
        <v>109</v>
      </c>
      <c r="S186" t="s">
        <v>544</v>
      </c>
      <c r="T186" t="s">
        <v>2822</v>
      </c>
    </row>
    <row r="187" spans="1:20">
      <c r="A187" t="s">
        <v>3339</v>
      </c>
      <c r="B187" t="s">
        <v>1479</v>
      </c>
      <c r="C187" t="s">
        <v>3332</v>
      </c>
      <c r="D187" s="1">
        <v>2819.7</v>
      </c>
      <c r="E187">
        <v>6.3976579453793603</v>
      </c>
      <c r="F187" s="22"/>
      <c r="G187" s="22"/>
      <c r="H187" s="22"/>
      <c r="I187" s="22">
        <v>111.92514997104</v>
      </c>
      <c r="J187" s="22">
        <v>5</v>
      </c>
      <c r="K187" s="22" t="s">
        <v>1473</v>
      </c>
      <c r="L187" s="22" t="s">
        <v>2808</v>
      </c>
      <c r="O187" t="s">
        <v>3340</v>
      </c>
      <c r="P187" t="s">
        <v>170</v>
      </c>
      <c r="Q187" t="s">
        <v>1525</v>
      </c>
      <c r="R187" t="s">
        <v>109</v>
      </c>
      <c r="S187" t="s">
        <v>544</v>
      </c>
      <c r="T187" t="s">
        <v>2824</v>
      </c>
    </row>
    <row r="188" spans="1:20">
      <c r="A188" t="s">
        <v>3339</v>
      </c>
      <c r="B188" t="s">
        <v>1480</v>
      </c>
      <c r="C188" t="s">
        <v>542</v>
      </c>
      <c r="D188" s="1">
        <v>833.6</v>
      </c>
      <c r="E188">
        <v>7.2506790047632697</v>
      </c>
      <c r="F188" s="22">
        <v>82.549536996024003</v>
      </c>
      <c r="G188" s="22"/>
      <c r="H188" s="22"/>
      <c r="I188" s="22"/>
      <c r="J188" s="22">
        <v>5</v>
      </c>
      <c r="K188" s="22" t="s">
        <v>1473</v>
      </c>
      <c r="L188" s="22" t="s">
        <v>2808</v>
      </c>
      <c r="O188" t="s">
        <v>3340</v>
      </c>
      <c r="P188" t="s">
        <v>170</v>
      </c>
      <c r="Q188" t="s">
        <v>1547</v>
      </c>
      <c r="R188" t="s">
        <v>109</v>
      </c>
      <c r="S188" t="s">
        <v>544</v>
      </c>
      <c r="T188" t="s">
        <v>2845</v>
      </c>
    </row>
    <row r="189" spans="1:20">
      <c r="A189" t="s">
        <v>3339</v>
      </c>
      <c r="B189" t="s">
        <v>1480</v>
      </c>
      <c r="C189" t="s">
        <v>547</v>
      </c>
      <c r="D189" s="1">
        <v>2030.3</v>
      </c>
      <c r="E189">
        <v>7.2506790047632697</v>
      </c>
      <c r="F189" s="22"/>
      <c r="G189" s="22">
        <v>86.844856214339998</v>
      </c>
      <c r="H189" s="22"/>
      <c r="I189" s="22"/>
      <c r="J189" s="22">
        <v>5</v>
      </c>
      <c r="K189" s="22" t="s">
        <v>1473</v>
      </c>
      <c r="L189" s="22" t="s">
        <v>2808</v>
      </c>
      <c r="O189" t="s">
        <v>3340</v>
      </c>
      <c r="P189" t="s">
        <v>170</v>
      </c>
      <c r="Q189" t="s">
        <v>1641</v>
      </c>
      <c r="R189" t="s">
        <v>109</v>
      </c>
      <c r="S189" t="s">
        <v>544</v>
      </c>
      <c r="T189" t="s">
        <v>2836</v>
      </c>
    </row>
    <row r="190" spans="1:20">
      <c r="A190" t="s">
        <v>3339</v>
      </c>
      <c r="B190" t="s">
        <v>1480</v>
      </c>
      <c r="C190" t="s">
        <v>549</v>
      </c>
      <c r="D190" s="1">
        <v>2057.9</v>
      </c>
      <c r="E190">
        <v>7.2506790047632697</v>
      </c>
      <c r="F190" s="22"/>
      <c r="G190" s="22"/>
      <c r="H190" s="22">
        <v>86.844856214339998</v>
      </c>
      <c r="I190" s="22"/>
      <c r="J190" s="22">
        <v>5</v>
      </c>
      <c r="K190" s="22" t="s">
        <v>1473</v>
      </c>
      <c r="L190" s="22" t="s">
        <v>2808</v>
      </c>
      <c r="O190" t="s">
        <v>3340</v>
      </c>
      <c r="P190" t="s">
        <v>170</v>
      </c>
      <c r="Q190" t="s">
        <v>1697</v>
      </c>
      <c r="R190" t="s">
        <v>109</v>
      </c>
      <c r="S190" t="s">
        <v>544</v>
      </c>
      <c r="T190" t="s">
        <v>2829</v>
      </c>
    </row>
    <row r="191" spans="1:20">
      <c r="A191" t="s">
        <v>3339</v>
      </c>
      <c r="B191" t="s">
        <v>1480</v>
      </c>
      <c r="C191" t="s">
        <v>3332</v>
      </c>
      <c r="D191" s="1">
        <v>2058.1</v>
      </c>
      <c r="E191">
        <v>7.2506790047632697</v>
      </c>
      <c r="F191" s="22"/>
      <c r="G191" s="22"/>
      <c r="H191" s="22"/>
      <c r="I191" s="22">
        <v>86.844856214339998</v>
      </c>
      <c r="J191" s="22">
        <v>5</v>
      </c>
      <c r="K191" s="22" t="s">
        <v>1473</v>
      </c>
      <c r="L191" s="22" t="s">
        <v>2808</v>
      </c>
      <c r="O191" t="s">
        <v>3340</v>
      </c>
      <c r="P191" t="s">
        <v>170</v>
      </c>
      <c r="Q191" t="s">
        <v>1572</v>
      </c>
      <c r="R191" t="s">
        <v>109</v>
      </c>
      <c r="S191" t="s">
        <v>544</v>
      </c>
      <c r="T191" t="s">
        <v>2830</v>
      </c>
    </row>
    <row r="192" spans="1:20">
      <c r="A192" t="s">
        <v>3339</v>
      </c>
      <c r="B192" t="s">
        <v>1481</v>
      </c>
      <c r="C192" t="s">
        <v>542</v>
      </c>
      <c r="D192" s="1">
        <v>1248.3</v>
      </c>
      <c r="E192">
        <v>8.1037000641471799</v>
      </c>
      <c r="F192" s="22">
        <v>108.44222452938</v>
      </c>
      <c r="G192" s="22"/>
      <c r="H192" s="22"/>
      <c r="I192" s="22"/>
      <c r="J192" s="22">
        <v>5</v>
      </c>
      <c r="K192" s="22" t="s">
        <v>1473</v>
      </c>
      <c r="L192" s="22" t="s">
        <v>2808</v>
      </c>
      <c r="O192" t="s">
        <v>3340</v>
      </c>
      <c r="P192" t="s">
        <v>170</v>
      </c>
      <c r="Q192" t="s">
        <v>1579</v>
      </c>
      <c r="R192" t="s">
        <v>109</v>
      </c>
      <c r="S192" t="s">
        <v>544</v>
      </c>
      <c r="T192" t="s">
        <v>2839</v>
      </c>
    </row>
    <row r="193" spans="1:20">
      <c r="A193" t="s">
        <v>3339</v>
      </c>
      <c r="B193" t="s">
        <v>1481</v>
      </c>
      <c r="C193" t="s">
        <v>547</v>
      </c>
      <c r="D193" s="1">
        <v>3454.5</v>
      </c>
      <c r="E193">
        <v>8.1037000641471799</v>
      </c>
      <c r="F193" s="22"/>
      <c r="G193" s="22">
        <v>155.17027076165999</v>
      </c>
      <c r="H193" s="22"/>
      <c r="I193" s="22"/>
      <c r="J193" s="22">
        <v>5</v>
      </c>
      <c r="K193" s="22" t="s">
        <v>1473</v>
      </c>
      <c r="L193" s="22" t="s">
        <v>2808</v>
      </c>
      <c r="O193" t="s">
        <v>3340</v>
      </c>
      <c r="P193" t="s">
        <v>170</v>
      </c>
      <c r="Q193" t="s">
        <v>1658</v>
      </c>
      <c r="R193" t="s">
        <v>109</v>
      </c>
      <c r="S193" t="s">
        <v>544</v>
      </c>
      <c r="T193" t="s">
        <v>2832</v>
      </c>
    </row>
    <row r="194" spans="1:20">
      <c r="A194" t="s">
        <v>3339</v>
      </c>
      <c r="B194" t="s">
        <v>1481</v>
      </c>
      <c r="C194" t="s">
        <v>549</v>
      </c>
      <c r="D194" s="1">
        <v>4124.5</v>
      </c>
      <c r="E194">
        <v>8.1037000641471799</v>
      </c>
      <c r="F194" s="22"/>
      <c r="G194" s="22"/>
      <c r="H194" s="22">
        <v>155.17027076165999</v>
      </c>
      <c r="I194" s="22"/>
      <c r="J194" s="22">
        <v>5</v>
      </c>
      <c r="K194" s="22" t="s">
        <v>1473</v>
      </c>
      <c r="L194" s="22" t="s">
        <v>2808</v>
      </c>
      <c r="O194" t="s">
        <v>3340</v>
      </c>
      <c r="P194" t="s">
        <v>170</v>
      </c>
      <c r="Q194" t="s">
        <v>1615</v>
      </c>
      <c r="R194" t="s">
        <v>109</v>
      </c>
      <c r="S194" t="s">
        <v>544</v>
      </c>
      <c r="T194" t="s">
        <v>2822</v>
      </c>
    </row>
    <row r="195" spans="1:20">
      <c r="A195" t="s">
        <v>3339</v>
      </c>
      <c r="B195" t="s">
        <v>1481</v>
      </c>
      <c r="C195" t="s">
        <v>3332</v>
      </c>
      <c r="D195" s="1">
        <v>4137.6000000000004</v>
      </c>
      <c r="E195">
        <v>8.1037000641471799</v>
      </c>
      <c r="F195" s="22"/>
      <c r="G195" s="22"/>
      <c r="H195" s="22"/>
      <c r="I195" s="22">
        <v>155.17027076165999</v>
      </c>
      <c r="J195" s="22">
        <v>5</v>
      </c>
      <c r="K195" s="22" t="s">
        <v>1473</v>
      </c>
      <c r="L195" s="22" t="s">
        <v>2808</v>
      </c>
      <c r="O195" t="s">
        <v>3340</v>
      </c>
      <c r="P195" t="s">
        <v>170</v>
      </c>
      <c r="Q195" t="s">
        <v>1526</v>
      </c>
      <c r="R195" t="s">
        <v>109</v>
      </c>
      <c r="S195" t="s">
        <v>544</v>
      </c>
      <c r="T195" t="s">
        <v>2824</v>
      </c>
    </row>
    <row r="196" spans="1:20">
      <c r="A196" t="s">
        <v>3339</v>
      </c>
      <c r="B196" t="s">
        <v>1482</v>
      </c>
      <c r="C196" t="s">
        <v>542</v>
      </c>
      <c r="D196" s="1">
        <v>219.5</v>
      </c>
      <c r="E196">
        <v>8.9567211235310999</v>
      </c>
      <c r="F196" s="22">
        <v>62.873591642316001</v>
      </c>
      <c r="G196" s="22"/>
      <c r="H196" s="22"/>
      <c r="I196" s="22"/>
      <c r="J196" s="22">
        <v>5</v>
      </c>
      <c r="K196" s="22" t="s">
        <v>1473</v>
      </c>
      <c r="L196" s="22" t="s">
        <v>2808</v>
      </c>
      <c r="O196" t="s">
        <v>3340</v>
      </c>
      <c r="P196" t="s">
        <v>170</v>
      </c>
      <c r="Q196" t="s">
        <v>1548</v>
      </c>
      <c r="R196" t="s">
        <v>109</v>
      </c>
      <c r="S196" t="s">
        <v>544</v>
      </c>
      <c r="T196" t="s">
        <v>2845</v>
      </c>
    </row>
    <row r="197" spans="1:20">
      <c r="A197" t="s">
        <v>3339</v>
      </c>
      <c r="B197" t="s">
        <v>1482</v>
      </c>
      <c r="C197" t="s">
        <v>547</v>
      </c>
      <c r="D197" s="1">
        <v>2863</v>
      </c>
      <c r="E197">
        <v>8.9567211235310999</v>
      </c>
      <c r="F197" s="22"/>
      <c r="G197" s="22">
        <v>175.01970450510001</v>
      </c>
      <c r="H197" s="22"/>
      <c r="I197" s="22"/>
      <c r="J197" s="22">
        <v>5</v>
      </c>
      <c r="K197" s="22" t="s">
        <v>1473</v>
      </c>
      <c r="L197" s="22" t="s">
        <v>2808</v>
      </c>
      <c r="O197" t="s">
        <v>3340</v>
      </c>
      <c r="P197" t="s">
        <v>170</v>
      </c>
      <c r="Q197" t="s">
        <v>1636</v>
      </c>
      <c r="R197" t="s">
        <v>109</v>
      </c>
      <c r="S197" t="s">
        <v>544</v>
      </c>
      <c r="T197" t="s">
        <v>2828</v>
      </c>
    </row>
    <row r="198" spans="1:20">
      <c r="A198" t="s">
        <v>3339</v>
      </c>
      <c r="B198" t="s">
        <v>1482</v>
      </c>
      <c r="C198" t="s">
        <v>549</v>
      </c>
      <c r="D198" s="1">
        <v>2901.1</v>
      </c>
      <c r="E198">
        <v>8.9567211235310999</v>
      </c>
      <c r="F198" s="22"/>
      <c r="G198" s="22"/>
      <c r="H198" s="22">
        <v>175.01970450510001</v>
      </c>
      <c r="I198" s="22"/>
      <c r="J198" s="22">
        <v>5</v>
      </c>
      <c r="K198" s="22" t="s">
        <v>1473</v>
      </c>
      <c r="L198" s="22" t="s">
        <v>2808</v>
      </c>
      <c r="O198" t="s">
        <v>3340</v>
      </c>
      <c r="P198" t="s">
        <v>170</v>
      </c>
      <c r="Q198" t="s">
        <v>1642</v>
      </c>
      <c r="R198" t="s">
        <v>109</v>
      </c>
      <c r="S198" t="s">
        <v>544</v>
      </c>
      <c r="T198" t="s">
        <v>2836</v>
      </c>
    </row>
    <row r="199" spans="1:20">
      <c r="A199" t="s">
        <v>3339</v>
      </c>
      <c r="B199" t="s">
        <v>1482</v>
      </c>
      <c r="C199" t="s">
        <v>3332</v>
      </c>
      <c r="D199" s="1">
        <v>2901.3</v>
      </c>
      <c r="E199">
        <v>8.9567211235310999</v>
      </c>
      <c r="F199" s="22"/>
      <c r="G199" s="22"/>
      <c r="H199" s="22"/>
      <c r="I199" s="22">
        <v>175.01970450510001</v>
      </c>
      <c r="J199" s="22">
        <v>5</v>
      </c>
      <c r="K199" s="22" t="s">
        <v>1473</v>
      </c>
      <c r="L199" s="22" t="s">
        <v>2808</v>
      </c>
      <c r="O199" t="s">
        <v>3340</v>
      </c>
      <c r="P199" t="s">
        <v>170</v>
      </c>
      <c r="Q199" t="s">
        <v>1698</v>
      </c>
      <c r="R199" t="s">
        <v>109</v>
      </c>
      <c r="S199" t="s">
        <v>544</v>
      </c>
      <c r="T199" t="s">
        <v>2829</v>
      </c>
    </row>
    <row r="200" spans="1:20">
      <c r="A200" t="s">
        <v>3339</v>
      </c>
      <c r="B200" t="s">
        <v>1483</v>
      </c>
      <c r="C200" t="s">
        <v>542</v>
      </c>
      <c r="D200" s="1">
        <v>504.9</v>
      </c>
      <c r="E200">
        <v>9.8097421829150093</v>
      </c>
      <c r="F200" s="22">
        <v>65.979031679063993</v>
      </c>
      <c r="G200" s="22"/>
      <c r="H200" s="22"/>
      <c r="I200" s="22"/>
      <c r="J200" s="22">
        <v>5</v>
      </c>
      <c r="K200" s="22" t="s">
        <v>1473</v>
      </c>
      <c r="L200" s="22" t="s">
        <v>2808</v>
      </c>
      <c r="O200" t="s">
        <v>3340</v>
      </c>
      <c r="P200" t="s">
        <v>170</v>
      </c>
      <c r="Q200" t="s">
        <v>1573</v>
      </c>
      <c r="R200" t="s">
        <v>109</v>
      </c>
      <c r="S200" t="s">
        <v>544</v>
      </c>
      <c r="T200" t="s">
        <v>2830</v>
      </c>
    </row>
    <row r="201" spans="1:20">
      <c r="A201" t="s">
        <v>3339</v>
      </c>
      <c r="B201" t="s">
        <v>1483</v>
      </c>
      <c r="C201" t="s">
        <v>547</v>
      </c>
      <c r="D201" s="1">
        <v>5144.8999999999996</v>
      </c>
      <c r="E201">
        <v>9.8097421829150093</v>
      </c>
      <c r="F201" s="22"/>
      <c r="G201" s="22">
        <v>147.07491611122799</v>
      </c>
      <c r="H201" s="22"/>
      <c r="I201" s="22"/>
      <c r="J201" s="22">
        <v>5</v>
      </c>
      <c r="K201" s="22" t="s">
        <v>1473</v>
      </c>
      <c r="L201" s="22" t="s">
        <v>2808</v>
      </c>
      <c r="O201" t="s">
        <v>3340</v>
      </c>
      <c r="P201" t="s">
        <v>170</v>
      </c>
      <c r="Q201" t="s">
        <v>1659</v>
      </c>
      <c r="R201" t="s">
        <v>109</v>
      </c>
      <c r="S201" t="s">
        <v>544</v>
      </c>
      <c r="T201" t="s">
        <v>2832</v>
      </c>
    </row>
    <row r="202" spans="1:20">
      <c r="A202" t="s">
        <v>3339</v>
      </c>
      <c r="B202" t="s">
        <v>1483</v>
      </c>
      <c r="C202" t="s">
        <v>549</v>
      </c>
      <c r="D202" s="1">
        <v>7574.3</v>
      </c>
      <c r="E202">
        <v>9.8097421829150093</v>
      </c>
      <c r="F202" s="22"/>
      <c r="G202" s="22"/>
      <c r="H202" s="22">
        <v>147.07491611122799</v>
      </c>
      <c r="I202" s="22"/>
      <c r="J202" s="22">
        <v>5</v>
      </c>
      <c r="K202" s="22" t="s">
        <v>1473</v>
      </c>
      <c r="L202" s="22" t="s">
        <v>2808</v>
      </c>
      <c r="O202" t="s">
        <v>3340</v>
      </c>
      <c r="P202" t="s">
        <v>170</v>
      </c>
      <c r="Q202" t="s">
        <v>3363</v>
      </c>
      <c r="R202" t="s">
        <v>109</v>
      </c>
      <c r="S202" t="s">
        <v>544</v>
      </c>
      <c r="T202" t="s">
        <v>3364</v>
      </c>
    </row>
    <row r="203" spans="1:20">
      <c r="A203" t="s">
        <v>3339</v>
      </c>
      <c r="B203" t="s">
        <v>1483</v>
      </c>
      <c r="C203" t="s">
        <v>3332</v>
      </c>
      <c r="D203" s="1">
        <v>7641</v>
      </c>
      <c r="E203">
        <v>9.8097421829150093</v>
      </c>
      <c r="F203" s="22"/>
      <c r="G203" s="22"/>
      <c r="H203" s="22"/>
      <c r="I203" s="22">
        <v>147.07491611122799</v>
      </c>
      <c r="J203" s="22">
        <v>5</v>
      </c>
      <c r="K203" s="22" t="s">
        <v>1473</v>
      </c>
      <c r="L203" s="22" t="s">
        <v>2808</v>
      </c>
      <c r="O203" t="s">
        <v>3340</v>
      </c>
      <c r="P203" t="s">
        <v>170</v>
      </c>
      <c r="Q203" t="s">
        <v>1616</v>
      </c>
      <c r="R203" t="s">
        <v>109</v>
      </c>
      <c r="S203" t="s">
        <v>544</v>
      </c>
      <c r="T203" t="s">
        <v>2822</v>
      </c>
    </row>
    <row r="204" spans="1:20">
      <c r="A204" t="s">
        <v>3339</v>
      </c>
      <c r="B204" t="s">
        <v>1484</v>
      </c>
      <c r="C204" t="s">
        <v>542</v>
      </c>
      <c r="D204" s="1">
        <v>138.19999999999999</v>
      </c>
      <c r="E204">
        <v>10.662763242298899</v>
      </c>
      <c r="F204" s="22">
        <v>17.867085527768399</v>
      </c>
      <c r="G204" s="22"/>
      <c r="H204" s="22"/>
      <c r="I204" s="22"/>
      <c r="J204" s="22">
        <v>5</v>
      </c>
      <c r="K204" s="22" t="s">
        <v>1473</v>
      </c>
      <c r="L204" s="22" t="s">
        <v>2808</v>
      </c>
      <c r="O204" t="s">
        <v>3340</v>
      </c>
      <c r="P204" t="s">
        <v>170</v>
      </c>
      <c r="Q204" t="s">
        <v>1506</v>
      </c>
      <c r="R204" t="s">
        <v>109</v>
      </c>
      <c r="S204" t="s">
        <v>544</v>
      </c>
      <c r="T204" t="s">
        <v>2833</v>
      </c>
    </row>
    <row r="205" spans="1:20">
      <c r="A205" t="s">
        <v>3339</v>
      </c>
      <c r="B205" t="s">
        <v>1484</v>
      </c>
      <c r="C205" t="s">
        <v>547</v>
      </c>
      <c r="D205" s="1">
        <v>2016.6</v>
      </c>
      <c r="E205">
        <v>10.662763242298899</v>
      </c>
      <c r="F205" s="22"/>
      <c r="G205" s="22">
        <v>107.76230579394</v>
      </c>
      <c r="H205" s="22"/>
      <c r="I205" s="22"/>
      <c r="J205" s="22">
        <v>5</v>
      </c>
      <c r="K205" s="22" t="s">
        <v>1473</v>
      </c>
      <c r="L205" s="22" t="s">
        <v>2808</v>
      </c>
      <c r="O205" t="s">
        <v>3340</v>
      </c>
      <c r="P205" t="s">
        <v>170</v>
      </c>
      <c r="Q205" t="s">
        <v>1527</v>
      </c>
      <c r="R205" t="s">
        <v>109</v>
      </c>
      <c r="S205" t="s">
        <v>544</v>
      </c>
      <c r="T205" t="s">
        <v>2824</v>
      </c>
    </row>
    <row r="206" spans="1:20">
      <c r="A206" t="s">
        <v>3339</v>
      </c>
      <c r="B206" t="s">
        <v>1484</v>
      </c>
      <c r="C206" t="s">
        <v>549</v>
      </c>
      <c r="D206" s="1">
        <v>2063.1</v>
      </c>
      <c r="E206">
        <v>10.662763242298899</v>
      </c>
      <c r="F206" s="22"/>
      <c r="G206" s="22"/>
      <c r="H206" s="22">
        <v>107.76230579394</v>
      </c>
      <c r="I206" s="22"/>
      <c r="J206" s="22">
        <v>5</v>
      </c>
      <c r="K206" s="22" t="s">
        <v>1473</v>
      </c>
      <c r="L206" s="22" t="s">
        <v>2808</v>
      </c>
      <c r="O206" t="s">
        <v>3340</v>
      </c>
      <c r="P206" t="s">
        <v>170</v>
      </c>
      <c r="Q206" t="s">
        <v>1549</v>
      </c>
      <c r="R206" t="s">
        <v>109</v>
      </c>
      <c r="S206" t="s">
        <v>544</v>
      </c>
      <c r="T206" t="s">
        <v>2845</v>
      </c>
    </row>
    <row r="207" spans="1:20">
      <c r="A207" t="s">
        <v>3339</v>
      </c>
      <c r="B207" t="s">
        <v>1484</v>
      </c>
      <c r="C207" t="s">
        <v>3332</v>
      </c>
      <c r="D207" s="1">
        <v>2063.4</v>
      </c>
      <c r="E207">
        <v>10.662763242298899</v>
      </c>
      <c r="F207" s="22"/>
      <c r="G207" s="22"/>
      <c r="H207" s="22"/>
      <c r="I207" s="22">
        <v>107.76230579394</v>
      </c>
      <c r="J207" s="22">
        <v>5</v>
      </c>
      <c r="K207" s="22" t="s">
        <v>1473</v>
      </c>
      <c r="L207" s="22" t="s">
        <v>2808</v>
      </c>
      <c r="O207" t="s">
        <v>3340</v>
      </c>
      <c r="P207" t="s">
        <v>170</v>
      </c>
      <c r="Q207" t="s">
        <v>1643</v>
      </c>
      <c r="R207" t="s">
        <v>109</v>
      </c>
      <c r="S207" t="s">
        <v>544</v>
      </c>
      <c r="T207" t="s">
        <v>2836</v>
      </c>
    </row>
    <row r="208" spans="1:20">
      <c r="A208" t="s">
        <v>3339</v>
      </c>
      <c r="B208" t="s">
        <v>1485</v>
      </c>
      <c r="C208" t="s">
        <v>542</v>
      </c>
      <c r="D208" s="1">
        <v>44.5</v>
      </c>
      <c r="E208">
        <v>11.5157843016828</v>
      </c>
      <c r="F208" s="22">
        <v>11.8895087213028</v>
      </c>
      <c r="G208" s="22"/>
      <c r="H208" s="22"/>
      <c r="I208" s="22"/>
      <c r="J208" s="22">
        <v>5</v>
      </c>
      <c r="K208" s="22" t="s">
        <v>1473</v>
      </c>
      <c r="L208" s="22" t="s">
        <v>2808</v>
      </c>
      <c r="O208" t="s">
        <v>3340</v>
      </c>
      <c r="P208" t="s">
        <v>170</v>
      </c>
      <c r="Q208" t="s">
        <v>1580</v>
      </c>
      <c r="R208" t="s">
        <v>109</v>
      </c>
      <c r="S208" t="s">
        <v>544</v>
      </c>
      <c r="T208" t="s">
        <v>2839</v>
      </c>
    </row>
    <row r="209" spans="1:20">
      <c r="A209" t="s">
        <v>3339</v>
      </c>
      <c r="B209" t="s">
        <v>1485</v>
      </c>
      <c r="C209" t="s">
        <v>547</v>
      </c>
      <c r="D209" s="1">
        <v>8766.1</v>
      </c>
      <c r="E209">
        <v>11.5157843016828</v>
      </c>
      <c r="F209" s="22"/>
      <c r="G209" s="22">
        <v>676.91879191943997</v>
      </c>
      <c r="H209" s="22"/>
      <c r="I209" s="22"/>
      <c r="J209" s="22">
        <v>5</v>
      </c>
      <c r="K209" s="22" t="s">
        <v>1473</v>
      </c>
      <c r="L209" s="22" t="s">
        <v>2808</v>
      </c>
      <c r="O209" t="s">
        <v>3340</v>
      </c>
      <c r="P209" t="s">
        <v>170</v>
      </c>
      <c r="Q209" t="s">
        <v>1660</v>
      </c>
      <c r="R209" t="s">
        <v>109</v>
      </c>
      <c r="S209" t="s">
        <v>544</v>
      </c>
      <c r="T209" t="s">
        <v>2832</v>
      </c>
    </row>
    <row r="210" spans="1:20">
      <c r="A210" t="s">
        <v>3339</v>
      </c>
      <c r="B210" t="s">
        <v>1485</v>
      </c>
      <c r="C210" t="s">
        <v>549</v>
      </c>
      <c r="D210" s="1">
        <v>22597.5</v>
      </c>
      <c r="E210">
        <v>11.5157843016828</v>
      </c>
      <c r="F210" s="22"/>
      <c r="G210" s="22"/>
      <c r="H210" s="22">
        <v>687.65585977872001</v>
      </c>
      <c r="I210" s="22"/>
      <c r="J210" s="22">
        <v>5</v>
      </c>
      <c r="K210" s="22" t="s">
        <v>1473</v>
      </c>
      <c r="L210" s="22" t="s">
        <v>2808</v>
      </c>
      <c r="O210" t="s">
        <v>3340</v>
      </c>
      <c r="P210" t="s">
        <v>170</v>
      </c>
      <c r="Q210" t="s">
        <v>1617</v>
      </c>
      <c r="R210" t="s">
        <v>109</v>
      </c>
      <c r="S210" t="s">
        <v>544</v>
      </c>
      <c r="T210" t="s">
        <v>2822</v>
      </c>
    </row>
    <row r="211" spans="1:20">
      <c r="A211" t="s">
        <v>3339</v>
      </c>
      <c r="B211" t="s">
        <v>1485</v>
      </c>
      <c r="C211" t="s">
        <v>3332</v>
      </c>
      <c r="D211" s="1">
        <v>22945.7</v>
      </c>
      <c r="E211">
        <v>11.5157843016828</v>
      </c>
      <c r="F211" s="22"/>
      <c r="G211" s="22"/>
      <c r="H211" s="22"/>
      <c r="I211" s="22">
        <v>687.65585977872001</v>
      </c>
      <c r="J211" s="22">
        <v>5</v>
      </c>
      <c r="K211" s="22" t="s">
        <v>1473</v>
      </c>
      <c r="L211" s="22" t="s">
        <v>2808</v>
      </c>
      <c r="O211" t="s">
        <v>3340</v>
      </c>
      <c r="P211" t="s">
        <v>170</v>
      </c>
      <c r="Q211" t="s">
        <v>1507</v>
      </c>
      <c r="R211" t="s">
        <v>109</v>
      </c>
      <c r="S211" t="s">
        <v>544</v>
      </c>
      <c r="T211" t="s">
        <v>2833</v>
      </c>
    </row>
    <row r="212" spans="1:20">
      <c r="A212" t="s">
        <v>3339</v>
      </c>
      <c r="B212" t="s">
        <v>1486</v>
      </c>
      <c r="C212" t="s">
        <v>542</v>
      </c>
      <c r="D212" s="1">
        <v>206.4</v>
      </c>
      <c r="E212">
        <v>12.3688053610668</v>
      </c>
      <c r="F212" s="22">
        <v>39.401140956912002</v>
      </c>
      <c r="G212" s="22"/>
      <c r="H212" s="22"/>
      <c r="I212" s="22"/>
      <c r="J212" s="22">
        <v>5</v>
      </c>
      <c r="K212" s="22" t="s">
        <v>1473</v>
      </c>
      <c r="L212" s="22" t="s">
        <v>2808</v>
      </c>
      <c r="O212" t="s">
        <v>3340</v>
      </c>
      <c r="P212" t="s">
        <v>170</v>
      </c>
      <c r="Q212" t="s">
        <v>1528</v>
      </c>
      <c r="R212" t="s">
        <v>109</v>
      </c>
      <c r="S212" t="s">
        <v>544</v>
      </c>
      <c r="T212" t="s">
        <v>2824</v>
      </c>
    </row>
    <row r="213" spans="1:20">
      <c r="A213" t="s">
        <v>3339</v>
      </c>
      <c r="B213" t="s">
        <v>1486</v>
      </c>
      <c r="C213" t="s">
        <v>547</v>
      </c>
      <c r="D213" s="1">
        <v>1220.5999999999999</v>
      </c>
      <c r="E213">
        <v>12.3688053610668</v>
      </c>
      <c r="F213" s="22"/>
      <c r="G213" s="22">
        <v>66.467875706315994</v>
      </c>
      <c r="H213" s="22"/>
      <c r="I213" s="22"/>
      <c r="J213" s="22">
        <v>5</v>
      </c>
      <c r="K213" s="22" t="s">
        <v>1473</v>
      </c>
      <c r="L213" s="22" t="s">
        <v>2808</v>
      </c>
      <c r="O213" t="s">
        <v>3340</v>
      </c>
      <c r="P213" t="s">
        <v>170</v>
      </c>
      <c r="Q213" t="s">
        <v>1644</v>
      </c>
      <c r="R213" t="s">
        <v>109</v>
      </c>
      <c r="S213" t="s">
        <v>544</v>
      </c>
      <c r="T213" t="s">
        <v>2836</v>
      </c>
    </row>
    <row r="214" spans="1:20">
      <c r="A214" t="s">
        <v>3339</v>
      </c>
      <c r="B214" t="s">
        <v>1486</v>
      </c>
      <c r="C214" t="s">
        <v>549</v>
      </c>
      <c r="D214" s="1">
        <v>1281</v>
      </c>
      <c r="E214">
        <v>12.3688053610668</v>
      </c>
      <c r="F214" s="22"/>
      <c r="G214" s="22"/>
      <c r="H214" s="22">
        <v>66.467875706315994</v>
      </c>
      <c r="I214" s="22"/>
      <c r="J214" s="22">
        <v>5</v>
      </c>
      <c r="K214" s="22" t="s">
        <v>1473</v>
      </c>
      <c r="L214" s="22" t="s">
        <v>2808</v>
      </c>
      <c r="O214" t="s">
        <v>3340</v>
      </c>
      <c r="P214" t="s">
        <v>170</v>
      </c>
      <c r="Q214" t="s">
        <v>1699</v>
      </c>
      <c r="R214" t="s">
        <v>109</v>
      </c>
      <c r="S214" t="s">
        <v>544</v>
      </c>
      <c r="T214" t="s">
        <v>2829</v>
      </c>
    </row>
    <row r="215" spans="1:20">
      <c r="A215" t="s">
        <v>3339</v>
      </c>
      <c r="B215" t="s">
        <v>1486</v>
      </c>
      <c r="C215" t="s">
        <v>3332</v>
      </c>
      <c r="D215" s="1">
        <v>1281</v>
      </c>
      <c r="E215">
        <v>12.3688053610668</v>
      </c>
      <c r="F215" s="22"/>
      <c r="G215" s="22"/>
      <c r="H215" s="22"/>
      <c r="I215" s="22">
        <v>66.467875706315994</v>
      </c>
      <c r="J215" s="22">
        <v>5</v>
      </c>
      <c r="K215" s="22" t="s">
        <v>1473</v>
      </c>
      <c r="L215" s="22" t="s">
        <v>2808</v>
      </c>
      <c r="O215" t="s">
        <v>3340</v>
      </c>
      <c r="P215" t="s">
        <v>170</v>
      </c>
      <c r="Q215" t="s">
        <v>1661</v>
      </c>
      <c r="R215" t="s">
        <v>109</v>
      </c>
      <c r="S215" t="s">
        <v>544</v>
      </c>
      <c r="T215" t="s">
        <v>2832</v>
      </c>
    </row>
    <row r="216" spans="1:20">
      <c r="A216" t="s">
        <v>3339</v>
      </c>
      <c r="B216" t="s">
        <v>1487</v>
      </c>
      <c r="C216" t="s">
        <v>542</v>
      </c>
      <c r="D216" s="1">
        <v>2.6</v>
      </c>
      <c r="E216">
        <v>13.2218264204507</v>
      </c>
      <c r="F216" s="22">
        <v>0.38392965671508</v>
      </c>
      <c r="G216" s="22"/>
      <c r="H216" s="22"/>
      <c r="I216" s="22"/>
      <c r="J216" s="22">
        <v>5</v>
      </c>
      <c r="K216" s="22" t="s">
        <v>1473</v>
      </c>
      <c r="L216" s="22" t="s">
        <v>2808</v>
      </c>
      <c r="O216" t="s">
        <v>3340</v>
      </c>
      <c r="P216" t="s">
        <v>170</v>
      </c>
      <c r="Q216" t="s">
        <v>1618</v>
      </c>
      <c r="R216" t="s">
        <v>109</v>
      </c>
      <c r="S216" t="s">
        <v>544</v>
      </c>
      <c r="T216" t="s">
        <v>2822</v>
      </c>
    </row>
    <row r="217" spans="1:20">
      <c r="A217" t="s">
        <v>3339</v>
      </c>
      <c r="B217" t="s">
        <v>1487</v>
      </c>
      <c r="C217" t="s">
        <v>547</v>
      </c>
      <c r="D217" s="1">
        <v>509.3</v>
      </c>
      <c r="E217">
        <v>13.2218264204507</v>
      </c>
      <c r="F217" s="22"/>
      <c r="G217" s="22">
        <v>35.959250258315997</v>
      </c>
      <c r="H217" s="22"/>
      <c r="I217" s="22"/>
      <c r="J217" s="22">
        <v>5</v>
      </c>
      <c r="K217" s="22" t="s">
        <v>1473</v>
      </c>
      <c r="L217" s="22" t="s">
        <v>2808</v>
      </c>
      <c r="O217" t="s">
        <v>3340</v>
      </c>
      <c r="P217" t="s">
        <v>170</v>
      </c>
      <c r="Q217" t="s">
        <v>1529</v>
      </c>
      <c r="R217" t="s">
        <v>109</v>
      </c>
      <c r="S217" t="s">
        <v>544</v>
      </c>
      <c r="T217" t="s">
        <v>2824</v>
      </c>
    </row>
    <row r="218" spans="1:20">
      <c r="A218" t="s">
        <v>3339</v>
      </c>
      <c r="B218" t="s">
        <v>1487</v>
      </c>
      <c r="C218" t="s">
        <v>549</v>
      </c>
      <c r="D218" s="1">
        <v>509.3</v>
      </c>
      <c r="E218">
        <v>13.2218264204507</v>
      </c>
      <c r="F218" s="22"/>
      <c r="G218" s="22"/>
      <c r="H218" s="22">
        <v>35.959250258315997</v>
      </c>
      <c r="I218" s="22"/>
      <c r="J218" s="22">
        <v>5</v>
      </c>
      <c r="K218" s="22" t="s">
        <v>1473</v>
      </c>
      <c r="L218" s="22" t="s">
        <v>2808</v>
      </c>
      <c r="O218" t="s">
        <v>3340</v>
      </c>
      <c r="P218" t="s">
        <v>170</v>
      </c>
      <c r="Q218" t="s">
        <v>1645</v>
      </c>
      <c r="R218" t="s">
        <v>109</v>
      </c>
      <c r="S218" t="s">
        <v>544</v>
      </c>
      <c r="T218" t="s">
        <v>2836</v>
      </c>
    </row>
    <row r="219" spans="1:20">
      <c r="A219" t="s">
        <v>3339</v>
      </c>
      <c r="B219" t="s">
        <v>1487</v>
      </c>
      <c r="C219" t="s">
        <v>3332</v>
      </c>
      <c r="D219" s="1">
        <v>509.3</v>
      </c>
      <c r="E219">
        <v>13.2218264204507</v>
      </c>
      <c r="F219" s="22"/>
      <c r="G219" s="22"/>
      <c r="H219" s="22"/>
      <c r="I219" s="22">
        <v>35.959250258315997</v>
      </c>
      <c r="J219" s="22">
        <v>5</v>
      </c>
      <c r="K219" s="22" t="s">
        <v>1473</v>
      </c>
      <c r="L219" s="22" t="s">
        <v>2808</v>
      </c>
      <c r="O219" t="s">
        <v>3340</v>
      </c>
      <c r="P219" t="s">
        <v>170</v>
      </c>
      <c r="Q219" t="s">
        <v>1662</v>
      </c>
      <c r="R219" t="s">
        <v>109</v>
      </c>
      <c r="S219" t="s">
        <v>544</v>
      </c>
      <c r="T219" t="s">
        <v>2832</v>
      </c>
    </row>
    <row r="220" spans="1:20">
      <c r="A220" t="s">
        <v>3339</v>
      </c>
      <c r="B220" t="s">
        <v>1488</v>
      </c>
      <c r="C220" t="s">
        <v>542</v>
      </c>
      <c r="D220" s="1">
        <v>33.700000000000003</v>
      </c>
      <c r="E220">
        <v>14.074847479834601</v>
      </c>
      <c r="F220" s="22">
        <v>4.7994132793824003</v>
      </c>
      <c r="G220" s="22"/>
      <c r="H220" s="22"/>
      <c r="I220" s="22"/>
      <c r="J220" s="22">
        <v>5</v>
      </c>
      <c r="K220" s="22" t="s">
        <v>1473</v>
      </c>
      <c r="L220" s="22" t="s">
        <v>2808</v>
      </c>
      <c r="O220" t="s">
        <v>3340</v>
      </c>
      <c r="P220" t="s">
        <v>170</v>
      </c>
      <c r="Q220" t="s">
        <v>1619</v>
      </c>
      <c r="R220" t="s">
        <v>109</v>
      </c>
      <c r="S220" t="s">
        <v>544</v>
      </c>
      <c r="T220" t="s">
        <v>2822</v>
      </c>
    </row>
    <row r="221" spans="1:20">
      <c r="A221" t="s">
        <v>3339</v>
      </c>
      <c r="B221" t="s">
        <v>1488</v>
      </c>
      <c r="C221" t="s">
        <v>547</v>
      </c>
      <c r="D221" s="1">
        <v>538.6</v>
      </c>
      <c r="E221">
        <v>14.074847479834601</v>
      </c>
      <c r="F221" s="22"/>
      <c r="G221" s="22">
        <v>40.258078182504001</v>
      </c>
      <c r="H221" s="22"/>
      <c r="I221" s="22"/>
      <c r="J221" s="22">
        <v>5</v>
      </c>
      <c r="K221" s="22" t="s">
        <v>1473</v>
      </c>
      <c r="L221" s="22" t="s">
        <v>2808</v>
      </c>
      <c r="O221" t="s">
        <v>3340</v>
      </c>
      <c r="P221" t="s">
        <v>170</v>
      </c>
      <c r="Q221" t="s">
        <v>1530</v>
      </c>
      <c r="R221" t="s">
        <v>109</v>
      </c>
      <c r="S221" t="s">
        <v>544</v>
      </c>
      <c r="T221" t="s">
        <v>2824</v>
      </c>
    </row>
    <row r="222" spans="1:20">
      <c r="A222" t="s">
        <v>3339</v>
      </c>
      <c r="B222" t="s">
        <v>1488</v>
      </c>
      <c r="C222" t="s">
        <v>549</v>
      </c>
      <c r="D222" s="1">
        <v>625</v>
      </c>
      <c r="E222">
        <v>14.074847479834601</v>
      </c>
      <c r="F222" s="22"/>
      <c r="G222" s="22"/>
      <c r="H222" s="22">
        <v>40.258078182504001</v>
      </c>
      <c r="I222" s="22"/>
      <c r="J222" s="22">
        <v>5</v>
      </c>
      <c r="K222" s="22" t="s">
        <v>1473</v>
      </c>
      <c r="L222" s="22" t="s">
        <v>2808</v>
      </c>
      <c r="O222" t="s">
        <v>3340</v>
      </c>
      <c r="P222" t="s">
        <v>170</v>
      </c>
      <c r="Q222" t="s">
        <v>1581</v>
      </c>
      <c r="R222" t="s">
        <v>109</v>
      </c>
      <c r="S222" t="s">
        <v>544</v>
      </c>
      <c r="T222" t="s">
        <v>2839</v>
      </c>
    </row>
    <row r="223" spans="1:20">
      <c r="A223" t="s">
        <v>3339</v>
      </c>
      <c r="B223" t="s">
        <v>1488</v>
      </c>
      <c r="C223" t="s">
        <v>3332</v>
      </c>
      <c r="D223" s="1">
        <v>625.29999999999995</v>
      </c>
      <c r="E223">
        <v>14.074847479834601</v>
      </c>
      <c r="F223" s="22"/>
      <c r="G223" s="22"/>
      <c r="H223" s="22"/>
      <c r="I223" s="22">
        <v>40.258078182504001</v>
      </c>
      <c r="J223" s="22">
        <v>5</v>
      </c>
      <c r="K223" s="22" t="s">
        <v>1473</v>
      </c>
      <c r="L223" s="22" t="s">
        <v>2808</v>
      </c>
      <c r="O223" t="s">
        <v>3340</v>
      </c>
      <c r="P223" t="s">
        <v>170</v>
      </c>
      <c r="Q223" t="s">
        <v>1620</v>
      </c>
      <c r="R223" t="s">
        <v>109</v>
      </c>
      <c r="S223" t="s">
        <v>544</v>
      </c>
      <c r="T223" t="s">
        <v>2822</v>
      </c>
    </row>
    <row r="224" spans="1:20">
      <c r="A224" t="s">
        <v>3339</v>
      </c>
      <c r="B224" t="s">
        <v>1489</v>
      </c>
      <c r="C224" t="s">
        <v>547</v>
      </c>
      <c r="D224" s="1">
        <v>733</v>
      </c>
      <c r="E224">
        <v>16.633910657986299</v>
      </c>
      <c r="F224" s="22"/>
      <c r="G224" s="22">
        <v>68.837685604632</v>
      </c>
      <c r="H224" s="22"/>
      <c r="I224" s="22"/>
      <c r="J224" s="22">
        <v>5</v>
      </c>
      <c r="K224" s="22" t="s">
        <v>1473</v>
      </c>
      <c r="L224" s="22" t="s">
        <v>2808</v>
      </c>
      <c r="O224" t="s">
        <v>3340</v>
      </c>
      <c r="P224" t="s">
        <v>170</v>
      </c>
      <c r="Q224" t="s">
        <v>1646</v>
      </c>
      <c r="R224" t="s">
        <v>109</v>
      </c>
      <c r="S224" t="s">
        <v>544</v>
      </c>
      <c r="T224" t="s">
        <v>2836</v>
      </c>
    </row>
    <row r="225" spans="1:20">
      <c r="A225" t="s">
        <v>3339</v>
      </c>
      <c r="B225" t="s">
        <v>1489</v>
      </c>
      <c r="C225" t="s">
        <v>3332</v>
      </c>
      <c r="D225" s="1">
        <v>766.6</v>
      </c>
      <c r="E225">
        <v>16.633910657986299</v>
      </c>
      <c r="F225" s="22"/>
      <c r="G225" s="22"/>
      <c r="H225" s="22"/>
      <c r="I225" s="22">
        <v>68.837685604632</v>
      </c>
      <c r="J225" s="22">
        <v>5</v>
      </c>
      <c r="K225" s="22" t="s">
        <v>1473</v>
      </c>
      <c r="L225" s="22" t="s">
        <v>2808</v>
      </c>
      <c r="O225" t="s">
        <v>3340</v>
      </c>
      <c r="P225" t="s">
        <v>170</v>
      </c>
      <c r="Q225" t="s">
        <v>1574</v>
      </c>
      <c r="R225" t="s">
        <v>109</v>
      </c>
      <c r="S225" t="s">
        <v>544</v>
      </c>
      <c r="T225" t="s">
        <v>2830</v>
      </c>
    </row>
    <row r="226" spans="1:20">
      <c r="A226" t="s">
        <v>3339</v>
      </c>
      <c r="B226" t="s">
        <v>1489</v>
      </c>
      <c r="C226" t="s">
        <v>549</v>
      </c>
      <c r="D226" s="1">
        <v>766.6</v>
      </c>
      <c r="E226">
        <v>16.633910657986299</v>
      </c>
      <c r="F226" s="22"/>
      <c r="G226" s="22"/>
      <c r="H226" s="22">
        <v>68.837685604632</v>
      </c>
      <c r="I226" s="22"/>
      <c r="J226" s="22">
        <v>5</v>
      </c>
      <c r="K226" s="22" t="s">
        <v>1473</v>
      </c>
      <c r="L226" s="22" t="s">
        <v>2808</v>
      </c>
      <c r="O226" t="s">
        <v>3340</v>
      </c>
      <c r="P226" t="s">
        <v>170</v>
      </c>
      <c r="Q226" t="s">
        <v>1621</v>
      </c>
      <c r="R226" t="s">
        <v>109</v>
      </c>
      <c r="S226" t="s">
        <v>544</v>
      </c>
      <c r="T226" t="s">
        <v>2822</v>
      </c>
    </row>
    <row r="227" spans="1:20">
      <c r="A227" t="s">
        <v>3339</v>
      </c>
      <c r="B227" t="s">
        <v>1490</v>
      </c>
      <c r="C227" t="s">
        <v>542</v>
      </c>
      <c r="D227" s="1">
        <v>10.6</v>
      </c>
      <c r="E227">
        <v>26.443652840901301</v>
      </c>
      <c r="F227" s="22">
        <v>1.4999632024608001</v>
      </c>
      <c r="G227" s="22"/>
      <c r="H227" s="22"/>
      <c r="I227" s="22"/>
      <c r="J227" s="22">
        <v>5</v>
      </c>
      <c r="K227" s="22" t="s">
        <v>1473</v>
      </c>
      <c r="L227" s="22" t="s">
        <v>2808</v>
      </c>
      <c r="O227" t="s">
        <v>3340</v>
      </c>
      <c r="P227" t="s">
        <v>170</v>
      </c>
      <c r="Q227" t="s">
        <v>1582</v>
      </c>
      <c r="R227" t="s">
        <v>109</v>
      </c>
      <c r="S227" t="s">
        <v>544</v>
      </c>
      <c r="T227" t="s">
        <v>2839</v>
      </c>
    </row>
    <row r="228" spans="1:20">
      <c r="A228" t="s">
        <v>3339</v>
      </c>
      <c r="B228" t="s">
        <v>1490</v>
      </c>
      <c r="C228" t="s">
        <v>547</v>
      </c>
      <c r="D228" s="1">
        <v>7786</v>
      </c>
      <c r="E228">
        <v>26.443652840901301</v>
      </c>
      <c r="F228" s="22"/>
      <c r="G228" s="22">
        <v>305.82372454955998</v>
      </c>
      <c r="H228" s="22"/>
      <c r="I228" s="22"/>
      <c r="J228" s="22">
        <v>5</v>
      </c>
      <c r="K228" s="22" t="s">
        <v>1473</v>
      </c>
      <c r="L228" s="22" t="s">
        <v>2808</v>
      </c>
      <c r="O228" t="s">
        <v>3340</v>
      </c>
      <c r="P228" t="s">
        <v>170</v>
      </c>
      <c r="Q228" t="s">
        <v>1622</v>
      </c>
      <c r="R228" t="s">
        <v>109</v>
      </c>
      <c r="S228" t="s">
        <v>544</v>
      </c>
      <c r="T228" t="s">
        <v>2822</v>
      </c>
    </row>
    <row r="229" spans="1:20">
      <c r="A229" t="s">
        <v>3339</v>
      </c>
      <c r="B229" t="s">
        <v>1490</v>
      </c>
      <c r="C229" t="s">
        <v>549</v>
      </c>
      <c r="D229" s="1">
        <v>8735.7000000000007</v>
      </c>
      <c r="E229">
        <v>26.443652840901301</v>
      </c>
      <c r="F229" s="22"/>
      <c r="G229" s="22"/>
      <c r="H229" s="22">
        <v>305.82372454955998</v>
      </c>
      <c r="I229" s="22"/>
      <c r="J229" s="22">
        <v>5</v>
      </c>
      <c r="K229" s="22" t="s">
        <v>1473</v>
      </c>
      <c r="L229" s="22" t="s">
        <v>2808</v>
      </c>
      <c r="O229" t="s">
        <v>3340</v>
      </c>
      <c r="P229" t="s">
        <v>170</v>
      </c>
      <c r="Q229" t="s">
        <v>1583</v>
      </c>
      <c r="R229" t="s">
        <v>109</v>
      </c>
      <c r="S229" t="s">
        <v>544</v>
      </c>
      <c r="T229" t="s">
        <v>2839</v>
      </c>
    </row>
    <row r="230" spans="1:20">
      <c r="A230" t="s">
        <v>3339</v>
      </c>
      <c r="B230" t="s">
        <v>1490</v>
      </c>
      <c r="C230" t="s">
        <v>3332</v>
      </c>
      <c r="D230" s="1">
        <v>8739.7999999999993</v>
      </c>
      <c r="E230">
        <v>26.443652840901301</v>
      </c>
      <c r="F230" s="22"/>
      <c r="G230" s="22"/>
      <c r="H230" s="22"/>
      <c r="I230" s="22">
        <v>305.82372454955998</v>
      </c>
      <c r="J230" s="22">
        <v>5</v>
      </c>
      <c r="K230" s="22" t="s">
        <v>1473</v>
      </c>
      <c r="L230" s="22" t="s">
        <v>2808</v>
      </c>
      <c r="O230" t="s">
        <v>3340</v>
      </c>
      <c r="P230" t="s">
        <v>170</v>
      </c>
      <c r="Q230" t="s">
        <v>1531</v>
      </c>
      <c r="R230" t="s">
        <v>109</v>
      </c>
      <c r="S230" t="s">
        <v>544</v>
      </c>
      <c r="T230" t="s">
        <v>2824</v>
      </c>
    </row>
    <row r="231" spans="1:20">
      <c r="A231" t="s">
        <v>3339</v>
      </c>
      <c r="B231" t="s">
        <v>1492</v>
      </c>
      <c r="C231" t="s">
        <v>547</v>
      </c>
      <c r="D231" s="1">
        <v>569.1</v>
      </c>
      <c r="E231">
        <v>5.5446368859954402</v>
      </c>
      <c r="F231" s="22"/>
      <c r="G231" s="22">
        <v>23.446071207719999</v>
      </c>
      <c r="H231" s="22"/>
      <c r="I231" s="22"/>
      <c r="J231" s="22">
        <v>5</v>
      </c>
      <c r="K231" s="22" t="s">
        <v>1491</v>
      </c>
      <c r="L231" s="22" t="s">
        <v>2811</v>
      </c>
      <c r="O231" t="s">
        <v>3340</v>
      </c>
      <c r="P231" t="s">
        <v>170</v>
      </c>
      <c r="Q231" t="s">
        <v>1532</v>
      </c>
      <c r="R231" t="s">
        <v>109</v>
      </c>
      <c r="S231" t="s">
        <v>544</v>
      </c>
      <c r="T231" t="s">
        <v>2824</v>
      </c>
    </row>
    <row r="232" spans="1:20">
      <c r="A232" t="s">
        <v>3339</v>
      </c>
      <c r="B232" t="s">
        <v>1492</v>
      </c>
      <c r="C232" t="s">
        <v>549</v>
      </c>
      <c r="D232" s="1">
        <v>760.9</v>
      </c>
      <c r="E232">
        <v>5.5446368859954402</v>
      </c>
      <c r="F232" s="22"/>
      <c r="G232" s="22"/>
      <c r="H232" s="22">
        <v>23.446071207719999</v>
      </c>
      <c r="I232" s="22"/>
      <c r="J232" s="22">
        <v>5</v>
      </c>
      <c r="K232" s="22" t="s">
        <v>1491</v>
      </c>
      <c r="L232" s="22" t="s">
        <v>2811</v>
      </c>
      <c r="O232" t="s">
        <v>3340</v>
      </c>
      <c r="P232" t="s">
        <v>170</v>
      </c>
      <c r="Q232" t="s">
        <v>1647</v>
      </c>
      <c r="R232" t="s">
        <v>109</v>
      </c>
      <c r="S232" t="s">
        <v>544</v>
      </c>
      <c r="T232" t="s">
        <v>2836</v>
      </c>
    </row>
    <row r="233" spans="1:20">
      <c r="A233" t="s">
        <v>3339</v>
      </c>
      <c r="B233" t="s">
        <v>1492</v>
      </c>
      <c r="C233" t="s">
        <v>3332</v>
      </c>
      <c r="D233" s="1">
        <v>765.6</v>
      </c>
      <c r="E233">
        <v>5.5446368859954402</v>
      </c>
      <c r="F233" s="22"/>
      <c r="G233" s="22"/>
      <c r="H233" s="22"/>
      <c r="I233" s="22">
        <v>23.446071207719999</v>
      </c>
      <c r="J233" s="22">
        <v>5</v>
      </c>
      <c r="K233" s="22" t="s">
        <v>1491</v>
      </c>
      <c r="L233" s="22" t="s">
        <v>2811</v>
      </c>
      <c r="O233" t="s">
        <v>3340</v>
      </c>
      <c r="P233" t="s">
        <v>170</v>
      </c>
      <c r="Q233" t="s">
        <v>1597</v>
      </c>
      <c r="R233" t="s">
        <v>109</v>
      </c>
      <c r="S233" t="s">
        <v>544</v>
      </c>
      <c r="T233" t="s">
        <v>2842</v>
      </c>
    </row>
    <row r="234" spans="1:20">
      <c r="A234" t="s">
        <v>3339</v>
      </c>
      <c r="B234" t="s">
        <v>1493</v>
      </c>
      <c r="C234" t="s">
        <v>547</v>
      </c>
      <c r="D234" s="1">
        <v>4932.5</v>
      </c>
      <c r="E234">
        <v>26.443652840901301</v>
      </c>
      <c r="F234" s="22"/>
      <c r="G234" s="22">
        <v>230.90001745356</v>
      </c>
      <c r="H234" s="22"/>
      <c r="I234" s="22"/>
      <c r="J234" s="22">
        <v>5</v>
      </c>
      <c r="K234" s="22" t="s">
        <v>1491</v>
      </c>
      <c r="L234" s="22" t="s">
        <v>2811</v>
      </c>
      <c r="O234" t="s">
        <v>3340</v>
      </c>
      <c r="P234" t="s">
        <v>170</v>
      </c>
      <c r="Q234" t="s">
        <v>1648</v>
      </c>
      <c r="R234" t="s">
        <v>109</v>
      </c>
      <c r="S234" t="s">
        <v>544</v>
      </c>
      <c r="T234" t="s">
        <v>2836</v>
      </c>
    </row>
    <row r="235" spans="1:20">
      <c r="A235" t="s">
        <v>3339</v>
      </c>
      <c r="B235" t="s">
        <v>1493</v>
      </c>
      <c r="C235" t="s">
        <v>549</v>
      </c>
      <c r="D235" s="1">
        <v>5492.3</v>
      </c>
      <c r="E235">
        <v>26.443652840901301</v>
      </c>
      <c r="F235" s="22"/>
      <c r="G235" s="22"/>
      <c r="H235" s="22">
        <v>230.90001745356</v>
      </c>
      <c r="I235" s="22"/>
      <c r="J235" s="22">
        <v>5</v>
      </c>
      <c r="K235" s="22" t="s">
        <v>1491</v>
      </c>
      <c r="L235" s="22" t="s">
        <v>2811</v>
      </c>
      <c r="O235" t="s">
        <v>3340</v>
      </c>
      <c r="P235" t="s">
        <v>170</v>
      </c>
      <c r="Q235" t="s">
        <v>1584</v>
      </c>
      <c r="R235" t="s">
        <v>109</v>
      </c>
      <c r="S235" t="s">
        <v>544</v>
      </c>
      <c r="T235" t="s">
        <v>2839</v>
      </c>
    </row>
    <row r="236" spans="1:20">
      <c r="A236" t="s">
        <v>3339</v>
      </c>
      <c r="B236" t="s">
        <v>1493</v>
      </c>
      <c r="C236" t="s">
        <v>3332</v>
      </c>
      <c r="D236" s="1">
        <v>5492.8</v>
      </c>
      <c r="E236">
        <v>26.443652840901301</v>
      </c>
      <c r="F236" s="22"/>
      <c r="G236" s="22"/>
      <c r="H236" s="22"/>
      <c r="I236" s="22">
        <v>230.90001745356</v>
      </c>
      <c r="J236" s="22">
        <v>5</v>
      </c>
      <c r="K236" s="22" t="s">
        <v>1491</v>
      </c>
      <c r="L236" s="22" t="s">
        <v>2811</v>
      </c>
      <c r="O236" t="s">
        <v>3340</v>
      </c>
      <c r="P236" t="s">
        <v>170</v>
      </c>
      <c r="Q236" t="s">
        <v>1664</v>
      </c>
      <c r="R236" t="s">
        <v>109</v>
      </c>
      <c r="S236" t="s">
        <v>544</v>
      </c>
      <c r="T236" t="s">
        <v>2844</v>
      </c>
    </row>
    <row r="237" spans="1:20">
      <c r="A237" t="s">
        <v>3339</v>
      </c>
      <c r="B237" t="s">
        <v>1498</v>
      </c>
      <c r="C237" t="s">
        <v>542</v>
      </c>
      <c r="D237" s="1">
        <v>51.4</v>
      </c>
      <c r="E237">
        <v>8.1037000641471799</v>
      </c>
      <c r="F237" s="22">
        <v>7.3679293211579999</v>
      </c>
      <c r="G237" s="22"/>
      <c r="H237" s="22"/>
      <c r="I237" s="22"/>
      <c r="J237" s="22">
        <v>5</v>
      </c>
      <c r="K237" s="22" t="s">
        <v>1497</v>
      </c>
      <c r="L237" s="22" t="s">
        <v>2813</v>
      </c>
      <c r="O237" t="s">
        <v>3340</v>
      </c>
      <c r="P237" t="s">
        <v>170</v>
      </c>
      <c r="Q237" t="s">
        <v>1508</v>
      </c>
      <c r="R237" t="s">
        <v>109</v>
      </c>
      <c r="S237" t="s">
        <v>544</v>
      </c>
      <c r="T237" t="s">
        <v>2833</v>
      </c>
    </row>
    <row r="238" spans="1:20">
      <c r="A238" t="s">
        <v>3339</v>
      </c>
      <c r="B238" t="s">
        <v>1498</v>
      </c>
      <c r="C238" t="s">
        <v>547</v>
      </c>
      <c r="D238" s="1">
        <v>291.2</v>
      </c>
      <c r="E238">
        <v>8.1037000641471799</v>
      </c>
      <c r="F238" s="22"/>
      <c r="G238" s="22">
        <v>29.798219481659999</v>
      </c>
      <c r="H238" s="22"/>
      <c r="I238" s="22"/>
      <c r="J238" s="22">
        <v>5</v>
      </c>
      <c r="K238" s="22" t="s">
        <v>1497</v>
      </c>
      <c r="L238" s="22" t="s">
        <v>2813</v>
      </c>
      <c r="O238" t="s">
        <v>3340</v>
      </c>
      <c r="P238" t="s">
        <v>170</v>
      </c>
      <c r="Q238" t="s">
        <v>1624</v>
      </c>
      <c r="R238" t="s">
        <v>109</v>
      </c>
      <c r="S238" t="s">
        <v>544</v>
      </c>
      <c r="T238" t="s">
        <v>2834</v>
      </c>
    </row>
    <row r="239" spans="1:20">
      <c r="A239" t="s">
        <v>3339</v>
      </c>
      <c r="B239" t="s">
        <v>1498</v>
      </c>
      <c r="C239" t="s">
        <v>549</v>
      </c>
      <c r="D239" s="1">
        <v>621.1</v>
      </c>
      <c r="E239">
        <v>8.1037000641471799</v>
      </c>
      <c r="F239" s="22"/>
      <c r="G239" s="22"/>
      <c r="H239" s="22">
        <v>29.798219481659999</v>
      </c>
      <c r="I239" s="22"/>
      <c r="J239" s="22">
        <v>5</v>
      </c>
      <c r="K239" s="22" t="s">
        <v>1497</v>
      </c>
      <c r="L239" s="22" t="s">
        <v>2813</v>
      </c>
      <c r="O239" t="s">
        <v>3340</v>
      </c>
      <c r="P239" t="s">
        <v>170</v>
      </c>
      <c r="Q239" t="s">
        <v>1533</v>
      </c>
      <c r="R239" t="s">
        <v>109</v>
      </c>
      <c r="S239" t="s">
        <v>544</v>
      </c>
      <c r="T239" t="s">
        <v>2824</v>
      </c>
    </row>
    <row r="240" spans="1:20">
      <c r="A240" t="s">
        <v>3339</v>
      </c>
      <c r="B240" t="s">
        <v>1498</v>
      </c>
      <c r="C240" t="s">
        <v>3332</v>
      </c>
      <c r="D240" s="1">
        <v>626.6</v>
      </c>
      <c r="E240">
        <v>8.1037000641471799</v>
      </c>
      <c r="F240" s="22"/>
      <c r="G240" s="22"/>
      <c r="H240" s="22"/>
      <c r="I240" s="22">
        <v>29.798219481659999</v>
      </c>
      <c r="J240" s="22">
        <v>5</v>
      </c>
      <c r="K240" s="22" t="s">
        <v>1497</v>
      </c>
      <c r="L240" s="22" t="s">
        <v>2813</v>
      </c>
      <c r="O240" t="s">
        <v>3340</v>
      </c>
      <c r="P240" t="s">
        <v>170</v>
      </c>
      <c r="Q240" t="s">
        <v>1673</v>
      </c>
      <c r="R240" t="s">
        <v>109</v>
      </c>
      <c r="S240" t="s">
        <v>544</v>
      </c>
      <c r="T240" t="s">
        <v>2825</v>
      </c>
    </row>
    <row r="241" spans="1:20">
      <c r="A241" t="s">
        <v>3340</v>
      </c>
      <c r="B241" t="s">
        <v>1599</v>
      </c>
      <c r="C241" t="s">
        <v>542</v>
      </c>
      <c r="D241" s="1">
        <v>898.7</v>
      </c>
      <c r="E241">
        <v>1.2795315890758701</v>
      </c>
      <c r="F241" s="22">
        <v>110.407591892304</v>
      </c>
      <c r="G241" s="22"/>
      <c r="H241" s="22"/>
      <c r="I241" s="22"/>
      <c r="J241" s="22">
        <v>5</v>
      </c>
      <c r="K241" s="22" t="s">
        <v>1598</v>
      </c>
      <c r="L241" s="22" t="s">
        <v>2677</v>
      </c>
      <c r="O241" t="s">
        <v>3340</v>
      </c>
      <c r="P241" t="s">
        <v>170</v>
      </c>
      <c r="Q241" t="s">
        <v>1535</v>
      </c>
      <c r="R241" t="s">
        <v>109</v>
      </c>
      <c r="S241" t="s">
        <v>544</v>
      </c>
      <c r="T241" t="s">
        <v>2846</v>
      </c>
    </row>
    <row r="242" spans="1:20">
      <c r="A242" t="s">
        <v>3340</v>
      </c>
      <c r="B242" t="s">
        <v>1599</v>
      </c>
      <c r="C242" t="s">
        <v>547</v>
      </c>
      <c r="D242" s="1">
        <v>1423.7</v>
      </c>
      <c r="E242">
        <v>1.2795315890758701</v>
      </c>
      <c r="F242" s="22"/>
      <c r="G242" s="22">
        <v>110.407591892304</v>
      </c>
      <c r="H242" s="22"/>
      <c r="I242" s="22"/>
      <c r="J242" s="22">
        <v>5</v>
      </c>
      <c r="K242" s="22" t="s">
        <v>1598</v>
      </c>
      <c r="L242" s="22" t="s">
        <v>2677</v>
      </c>
      <c r="O242" t="s">
        <v>3340</v>
      </c>
      <c r="P242" t="s">
        <v>170</v>
      </c>
      <c r="Q242" t="s">
        <v>1677</v>
      </c>
      <c r="R242" t="s">
        <v>109</v>
      </c>
      <c r="S242" t="s">
        <v>544</v>
      </c>
      <c r="T242" t="s">
        <v>2826</v>
      </c>
    </row>
    <row r="243" spans="1:20">
      <c r="A243" t="s">
        <v>3340</v>
      </c>
      <c r="B243" t="s">
        <v>1599</v>
      </c>
      <c r="C243" t="s">
        <v>549</v>
      </c>
      <c r="D243" s="1">
        <v>1546.6</v>
      </c>
      <c r="E243">
        <v>1.2795315890758701</v>
      </c>
      <c r="F243" s="22"/>
      <c r="G243" s="22"/>
      <c r="H243" s="22">
        <v>110.407591892304</v>
      </c>
      <c r="I243" s="22"/>
      <c r="J243" s="22">
        <v>5</v>
      </c>
      <c r="K243" s="22" t="s">
        <v>1598</v>
      </c>
      <c r="L243" s="22" t="s">
        <v>2677</v>
      </c>
      <c r="O243" t="s">
        <v>3340</v>
      </c>
      <c r="P243" t="s">
        <v>170</v>
      </c>
      <c r="Q243" t="s">
        <v>1539</v>
      </c>
      <c r="R243" t="s">
        <v>109</v>
      </c>
      <c r="S243" t="s">
        <v>544</v>
      </c>
      <c r="T243" t="s">
        <v>2827</v>
      </c>
    </row>
    <row r="244" spans="1:20">
      <c r="A244" t="s">
        <v>3340</v>
      </c>
      <c r="B244" t="s">
        <v>1599</v>
      </c>
      <c r="C244" t="s">
        <v>3332</v>
      </c>
      <c r="D244" s="1">
        <v>1550.5</v>
      </c>
      <c r="E244">
        <v>1.2795315890758701</v>
      </c>
      <c r="F244" s="22"/>
      <c r="G244" s="22"/>
      <c r="H244" s="22"/>
      <c r="I244" s="22">
        <v>110.407591892304</v>
      </c>
      <c r="J244" s="22">
        <v>5</v>
      </c>
      <c r="K244" s="22" t="s">
        <v>1598</v>
      </c>
      <c r="L244" s="22" t="s">
        <v>2677</v>
      </c>
      <c r="O244" t="s">
        <v>3340</v>
      </c>
      <c r="P244" t="s">
        <v>170</v>
      </c>
      <c r="Q244" t="s">
        <v>1557</v>
      </c>
      <c r="R244" t="s">
        <v>109</v>
      </c>
      <c r="S244" t="s">
        <v>544</v>
      </c>
      <c r="T244" t="s">
        <v>2843</v>
      </c>
    </row>
    <row r="245" spans="1:20">
      <c r="A245" t="s">
        <v>3340</v>
      </c>
      <c r="B245" t="s">
        <v>1600</v>
      </c>
      <c r="C245" t="s">
        <v>542</v>
      </c>
      <c r="D245" s="1">
        <v>2562.9</v>
      </c>
      <c r="E245">
        <v>2.1325526484597899</v>
      </c>
      <c r="F245" s="22">
        <v>368.80734835224001</v>
      </c>
      <c r="G245" s="22"/>
      <c r="H245" s="22"/>
      <c r="I245" s="22"/>
      <c r="J245" s="22">
        <v>5</v>
      </c>
      <c r="K245" s="22" t="s">
        <v>1598</v>
      </c>
      <c r="L245" s="22" t="s">
        <v>2677</v>
      </c>
      <c r="O245" t="s">
        <v>3340</v>
      </c>
      <c r="P245" t="s">
        <v>170</v>
      </c>
      <c r="Q245" t="s">
        <v>1649</v>
      </c>
      <c r="R245" t="s">
        <v>109</v>
      </c>
      <c r="S245" t="s">
        <v>544</v>
      </c>
      <c r="T245" t="s">
        <v>2836</v>
      </c>
    </row>
    <row r="246" spans="1:20">
      <c r="A246" t="s">
        <v>3340</v>
      </c>
      <c r="B246" t="s">
        <v>1600</v>
      </c>
      <c r="C246" t="s">
        <v>547</v>
      </c>
      <c r="D246" s="1">
        <v>2703.1</v>
      </c>
      <c r="E246">
        <v>2.1325526484597899</v>
      </c>
      <c r="F246" s="22"/>
      <c r="G246" s="22">
        <v>368.80734835224001</v>
      </c>
      <c r="H246" s="22"/>
      <c r="I246" s="22"/>
      <c r="J246" s="22">
        <v>5</v>
      </c>
      <c r="K246" s="22" t="s">
        <v>1598</v>
      </c>
      <c r="L246" s="22" t="s">
        <v>2677</v>
      </c>
      <c r="O246" t="s">
        <v>3340</v>
      </c>
      <c r="P246" t="s">
        <v>170</v>
      </c>
      <c r="Q246" t="s">
        <v>1700</v>
      </c>
      <c r="R246" t="s">
        <v>109</v>
      </c>
      <c r="S246" t="s">
        <v>544</v>
      </c>
      <c r="T246" t="s">
        <v>2829</v>
      </c>
    </row>
    <row r="247" spans="1:20">
      <c r="A247" t="s">
        <v>3340</v>
      </c>
      <c r="B247" t="s">
        <v>1600</v>
      </c>
      <c r="C247" t="s">
        <v>549</v>
      </c>
      <c r="D247" s="1">
        <v>2715.7</v>
      </c>
      <c r="E247">
        <v>2.1325526484597899</v>
      </c>
      <c r="F247" s="22"/>
      <c r="G247" s="22"/>
      <c r="H247" s="22">
        <v>368.80734835224001</v>
      </c>
      <c r="I247" s="22"/>
      <c r="J247" s="22">
        <v>5</v>
      </c>
      <c r="K247" s="22" t="s">
        <v>1598</v>
      </c>
      <c r="L247" s="22" t="s">
        <v>2677</v>
      </c>
      <c r="O247" t="s">
        <v>3340</v>
      </c>
      <c r="P247" t="s">
        <v>170</v>
      </c>
      <c r="Q247" t="s">
        <v>1585</v>
      </c>
      <c r="R247" t="s">
        <v>109</v>
      </c>
      <c r="S247" t="s">
        <v>544</v>
      </c>
      <c r="T247" t="s">
        <v>2839</v>
      </c>
    </row>
    <row r="248" spans="1:20">
      <c r="A248" t="s">
        <v>3340</v>
      </c>
      <c r="B248" t="s">
        <v>1600</v>
      </c>
      <c r="C248" t="s">
        <v>3332</v>
      </c>
      <c r="D248" s="1">
        <v>2715.9</v>
      </c>
      <c r="E248">
        <v>2.1325526484597899</v>
      </c>
      <c r="F248" s="22"/>
      <c r="G248" s="22"/>
      <c r="H248" s="22"/>
      <c r="I248" s="22">
        <v>368.80734835224001</v>
      </c>
      <c r="J248" s="22">
        <v>5</v>
      </c>
      <c r="K248" s="22" t="s">
        <v>1598</v>
      </c>
      <c r="L248" s="22" t="s">
        <v>2677</v>
      </c>
      <c r="O248" t="s">
        <v>3340</v>
      </c>
      <c r="P248" t="s">
        <v>170</v>
      </c>
      <c r="Q248" t="s">
        <v>1587</v>
      </c>
      <c r="R248" t="s">
        <v>109</v>
      </c>
      <c r="S248" t="s">
        <v>544</v>
      </c>
      <c r="T248" t="s">
        <v>2847</v>
      </c>
    </row>
    <row r="249" spans="1:20">
      <c r="A249" t="s">
        <v>3340</v>
      </c>
      <c r="B249" t="s">
        <v>1601</v>
      </c>
      <c r="C249" t="s">
        <v>542</v>
      </c>
      <c r="D249" s="1">
        <v>4107.5</v>
      </c>
      <c r="E249">
        <v>2.9855737078437001</v>
      </c>
      <c r="F249" s="22">
        <v>480.72779152272</v>
      </c>
      <c r="G249" s="22"/>
      <c r="H249" s="22"/>
      <c r="I249" s="22"/>
      <c r="J249" s="22">
        <v>5</v>
      </c>
      <c r="K249" s="22" t="s">
        <v>1598</v>
      </c>
      <c r="L249" s="22" t="s">
        <v>2677</v>
      </c>
      <c r="O249" t="s">
        <v>3340</v>
      </c>
      <c r="P249" t="s">
        <v>170</v>
      </c>
      <c r="Q249" t="s">
        <v>1705</v>
      </c>
      <c r="R249" t="s">
        <v>109</v>
      </c>
      <c r="S249" t="s">
        <v>544</v>
      </c>
      <c r="T249" t="s">
        <v>2840</v>
      </c>
    </row>
    <row r="250" spans="1:20">
      <c r="A250" t="s">
        <v>3340</v>
      </c>
      <c r="B250" t="s">
        <v>1601</v>
      </c>
      <c r="C250" t="s">
        <v>547</v>
      </c>
      <c r="D250" s="1">
        <v>5312.8</v>
      </c>
      <c r="E250">
        <v>2.9855737078437001</v>
      </c>
      <c r="F250" s="22"/>
      <c r="G250" s="22">
        <v>480.72779152272</v>
      </c>
      <c r="H250" s="22"/>
      <c r="I250" s="22"/>
      <c r="J250" s="22">
        <v>5</v>
      </c>
      <c r="K250" s="22" t="s">
        <v>1598</v>
      </c>
      <c r="L250" s="22" t="s">
        <v>2677</v>
      </c>
      <c r="O250" t="s">
        <v>3340</v>
      </c>
      <c r="P250" t="s">
        <v>170</v>
      </c>
      <c r="Q250" t="s">
        <v>1593</v>
      </c>
      <c r="R250" t="s">
        <v>109</v>
      </c>
      <c r="S250" t="s">
        <v>544</v>
      </c>
      <c r="T250" t="s">
        <v>2841</v>
      </c>
    </row>
    <row r="251" spans="1:20">
      <c r="A251" t="s">
        <v>3340</v>
      </c>
      <c r="B251" t="s">
        <v>1601</v>
      </c>
      <c r="C251" t="s">
        <v>549</v>
      </c>
      <c r="D251" s="1">
        <v>5517.1</v>
      </c>
      <c r="E251">
        <v>2.9855737078437001</v>
      </c>
      <c r="F251" s="22"/>
      <c r="G251" s="22"/>
      <c r="H251" s="22">
        <v>480.72779152272</v>
      </c>
      <c r="I251" s="22"/>
      <c r="J251" s="22">
        <v>5</v>
      </c>
      <c r="K251" s="22" t="s">
        <v>1598</v>
      </c>
      <c r="L251" s="22" t="s">
        <v>2677</v>
      </c>
      <c r="O251" t="s">
        <v>3340</v>
      </c>
      <c r="P251" t="s">
        <v>170</v>
      </c>
      <c r="Q251" t="s">
        <v>1496</v>
      </c>
      <c r="R251" t="s">
        <v>109</v>
      </c>
      <c r="S251" t="s">
        <v>544</v>
      </c>
      <c r="T251" t="s">
        <v>2937</v>
      </c>
    </row>
    <row r="252" spans="1:20">
      <c r="A252" t="s">
        <v>3340</v>
      </c>
      <c r="B252" t="s">
        <v>1601</v>
      </c>
      <c r="C252" t="s">
        <v>3332</v>
      </c>
      <c r="D252" s="1">
        <v>5524</v>
      </c>
      <c r="E252">
        <v>2.9855737078437001</v>
      </c>
      <c r="F252" s="22"/>
      <c r="G252" s="22"/>
      <c r="H252" s="22"/>
      <c r="I252" s="22">
        <v>480.72779152272</v>
      </c>
      <c r="J252" s="22">
        <v>5</v>
      </c>
      <c r="K252" s="22" t="s">
        <v>1598</v>
      </c>
      <c r="L252" s="22" t="s">
        <v>2677</v>
      </c>
      <c r="O252" t="s">
        <v>3340</v>
      </c>
      <c r="P252" t="s">
        <v>170</v>
      </c>
      <c r="Q252" t="s">
        <v>1706</v>
      </c>
      <c r="R252" t="s">
        <v>109</v>
      </c>
      <c r="S252" t="s">
        <v>544</v>
      </c>
      <c r="T252" t="s">
        <v>2848</v>
      </c>
    </row>
    <row r="253" spans="1:20">
      <c r="A253" t="s">
        <v>3340</v>
      </c>
      <c r="B253" t="s">
        <v>1602</v>
      </c>
      <c r="C253" t="s">
        <v>542</v>
      </c>
      <c r="D253" s="1">
        <v>6660.3</v>
      </c>
      <c r="E253">
        <v>3.8385947672276099</v>
      </c>
      <c r="F253" s="22">
        <v>619.12591335252</v>
      </c>
      <c r="G253" s="22"/>
      <c r="H253" s="22"/>
      <c r="I253" s="22"/>
      <c r="J253" s="22">
        <v>5</v>
      </c>
      <c r="K253" s="22" t="s">
        <v>1598</v>
      </c>
      <c r="L253" s="22" t="s">
        <v>2677</v>
      </c>
      <c r="O253" t="s">
        <v>3341</v>
      </c>
      <c r="P253" t="s">
        <v>170</v>
      </c>
      <c r="Q253" t="s">
        <v>1708</v>
      </c>
      <c r="R253" t="s">
        <v>109</v>
      </c>
      <c r="S253" t="s">
        <v>544</v>
      </c>
      <c r="T253" t="s">
        <v>2904</v>
      </c>
    </row>
    <row r="254" spans="1:20">
      <c r="A254" t="s">
        <v>3340</v>
      </c>
      <c r="B254" t="s">
        <v>1602</v>
      </c>
      <c r="C254" t="s">
        <v>547</v>
      </c>
      <c r="D254" s="1">
        <v>9084.6</v>
      </c>
      <c r="E254">
        <v>3.8385947672276099</v>
      </c>
      <c r="F254" s="22"/>
      <c r="G254" s="22">
        <v>619.12591335252</v>
      </c>
      <c r="H254" s="22"/>
      <c r="I254" s="22"/>
      <c r="J254" s="22">
        <v>5</v>
      </c>
      <c r="K254" s="22" t="s">
        <v>1598</v>
      </c>
      <c r="L254" s="22" t="s">
        <v>2677</v>
      </c>
      <c r="O254" t="s">
        <v>3341</v>
      </c>
      <c r="P254" t="s">
        <v>170</v>
      </c>
      <c r="Q254" t="s">
        <v>2420</v>
      </c>
      <c r="R254" t="s">
        <v>109</v>
      </c>
      <c r="S254" t="s">
        <v>544</v>
      </c>
      <c r="T254" t="s">
        <v>2908</v>
      </c>
    </row>
    <row r="255" spans="1:20">
      <c r="A255" t="s">
        <v>3340</v>
      </c>
      <c r="B255" t="s">
        <v>1602</v>
      </c>
      <c r="C255" t="s">
        <v>3332</v>
      </c>
      <c r="D255" s="1">
        <v>9084.6</v>
      </c>
      <c r="E255">
        <v>3.8385947672276099</v>
      </c>
      <c r="F255" s="22"/>
      <c r="G255" s="22"/>
      <c r="H255" s="22"/>
      <c r="I255" s="22">
        <v>619.12591335252</v>
      </c>
      <c r="J255" s="22">
        <v>5</v>
      </c>
      <c r="K255" s="22" t="s">
        <v>1598</v>
      </c>
      <c r="L255" s="22" t="s">
        <v>2677</v>
      </c>
      <c r="O255" t="s">
        <v>3341</v>
      </c>
      <c r="P255" t="s">
        <v>170</v>
      </c>
      <c r="Q255" t="s">
        <v>1710</v>
      </c>
      <c r="R255" t="s">
        <v>109</v>
      </c>
      <c r="S255" t="s">
        <v>544</v>
      </c>
      <c r="T255" t="s">
        <v>2904</v>
      </c>
    </row>
    <row r="256" spans="1:20">
      <c r="A256" t="s">
        <v>3340</v>
      </c>
      <c r="B256" t="s">
        <v>1602</v>
      </c>
      <c r="C256" t="s">
        <v>549</v>
      </c>
      <c r="D256" s="1">
        <v>9084.6</v>
      </c>
      <c r="E256">
        <v>3.8385947672276099</v>
      </c>
      <c r="F256" s="22"/>
      <c r="G256" s="22"/>
      <c r="H256" s="22">
        <v>619.12591335252</v>
      </c>
      <c r="I256" s="22"/>
      <c r="J256" s="22">
        <v>5</v>
      </c>
      <c r="K256" s="22" t="s">
        <v>1598</v>
      </c>
      <c r="L256" s="22" t="s">
        <v>2677</v>
      </c>
      <c r="O256" t="s">
        <v>3341</v>
      </c>
      <c r="P256" t="s">
        <v>170</v>
      </c>
      <c r="Q256" t="s">
        <v>1711</v>
      </c>
      <c r="R256" t="s">
        <v>109</v>
      </c>
      <c r="S256" t="s">
        <v>544</v>
      </c>
      <c r="T256" t="s">
        <v>2904</v>
      </c>
    </row>
    <row r="257" spans="1:20">
      <c r="A257" t="s">
        <v>3340</v>
      </c>
      <c r="B257" t="s">
        <v>1603</v>
      </c>
      <c r="C257" t="s">
        <v>542</v>
      </c>
      <c r="D257" s="1">
        <v>5084.8999999999996</v>
      </c>
      <c r="E257">
        <v>4.69161582661153</v>
      </c>
      <c r="F257" s="22">
        <v>395.20180221983998</v>
      </c>
      <c r="G257" s="22"/>
      <c r="H257" s="22"/>
      <c r="I257" s="22"/>
      <c r="J257" s="22">
        <v>5</v>
      </c>
      <c r="K257" s="22" t="s">
        <v>1598</v>
      </c>
      <c r="L257" s="22" t="s">
        <v>2677</v>
      </c>
      <c r="O257" t="s">
        <v>3341</v>
      </c>
      <c r="P257" t="s">
        <v>170</v>
      </c>
      <c r="Q257" t="s">
        <v>1712</v>
      </c>
      <c r="R257" t="s">
        <v>109</v>
      </c>
      <c r="S257" t="s">
        <v>544</v>
      </c>
      <c r="T257" t="s">
        <v>2904</v>
      </c>
    </row>
    <row r="258" spans="1:20">
      <c r="A258" t="s">
        <v>3340</v>
      </c>
      <c r="B258" t="s">
        <v>1603</v>
      </c>
      <c r="C258" t="s">
        <v>547</v>
      </c>
      <c r="D258" s="1">
        <v>7169.2</v>
      </c>
      <c r="E258">
        <v>4.69161582661153</v>
      </c>
      <c r="F258" s="22"/>
      <c r="G258" s="22">
        <v>395.20180221983998</v>
      </c>
      <c r="H258" s="22"/>
      <c r="I258" s="22"/>
      <c r="J258" s="22">
        <v>5</v>
      </c>
      <c r="K258" s="22" t="s">
        <v>1598</v>
      </c>
      <c r="L258" s="22" t="s">
        <v>2677</v>
      </c>
      <c r="O258" t="s">
        <v>3341</v>
      </c>
      <c r="P258" t="s">
        <v>170</v>
      </c>
      <c r="Q258" t="s">
        <v>1713</v>
      </c>
      <c r="R258" t="s">
        <v>109</v>
      </c>
      <c r="S258" t="s">
        <v>544</v>
      </c>
      <c r="T258" t="s">
        <v>2904</v>
      </c>
    </row>
    <row r="259" spans="1:20">
      <c r="A259" t="s">
        <v>3340</v>
      </c>
      <c r="B259" t="s">
        <v>1603</v>
      </c>
      <c r="C259" t="s">
        <v>549</v>
      </c>
      <c r="D259" s="1">
        <v>7257.4</v>
      </c>
      <c r="E259">
        <v>4.69161582661153</v>
      </c>
      <c r="F259" s="22"/>
      <c r="G259" s="22"/>
      <c r="H259" s="22">
        <v>395.20180221983998</v>
      </c>
      <c r="I259" s="22"/>
      <c r="J259" s="22">
        <v>5</v>
      </c>
      <c r="K259" s="22" t="s">
        <v>1598</v>
      </c>
      <c r="L259" s="22" t="s">
        <v>2677</v>
      </c>
      <c r="O259" t="s">
        <v>3341</v>
      </c>
      <c r="P259" t="s">
        <v>170</v>
      </c>
      <c r="Q259" t="s">
        <v>1714</v>
      </c>
      <c r="R259" t="s">
        <v>109</v>
      </c>
      <c r="S259" t="s">
        <v>544</v>
      </c>
      <c r="T259" t="s">
        <v>2904</v>
      </c>
    </row>
    <row r="260" spans="1:20">
      <c r="A260" t="s">
        <v>3340</v>
      </c>
      <c r="B260" t="s">
        <v>1603</v>
      </c>
      <c r="C260" t="s">
        <v>3332</v>
      </c>
      <c r="D260" s="1">
        <v>7258</v>
      </c>
      <c r="E260">
        <v>4.69161582661153</v>
      </c>
      <c r="F260" s="22"/>
      <c r="G260" s="22"/>
      <c r="H260" s="22"/>
      <c r="I260" s="22">
        <v>395.20180221983998</v>
      </c>
      <c r="J260" s="22">
        <v>5</v>
      </c>
      <c r="K260" s="22" t="s">
        <v>1598</v>
      </c>
      <c r="L260" s="22" t="s">
        <v>2677</v>
      </c>
      <c r="O260" t="s">
        <v>3341</v>
      </c>
      <c r="P260" t="s">
        <v>170</v>
      </c>
      <c r="Q260" t="s">
        <v>1715</v>
      </c>
      <c r="R260" t="s">
        <v>109</v>
      </c>
      <c r="S260" t="s">
        <v>544</v>
      </c>
      <c r="T260" t="s">
        <v>2904</v>
      </c>
    </row>
    <row r="261" spans="1:20">
      <c r="A261" t="s">
        <v>3340</v>
      </c>
      <c r="B261" t="s">
        <v>1604</v>
      </c>
      <c r="C261" t="s">
        <v>542</v>
      </c>
      <c r="D261" s="1">
        <v>3711.5</v>
      </c>
      <c r="E261">
        <v>5.5446368859954402</v>
      </c>
      <c r="F261" s="22">
        <v>477.86862412800002</v>
      </c>
      <c r="G261" s="22"/>
      <c r="H261" s="22"/>
      <c r="I261" s="22"/>
      <c r="J261" s="22">
        <v>5</v>
      </c>
      <c r="K261" s="22" t="s">
        <v>1598</v>
      </c>
      <c r="L261" s="22" t="s">
        <v>2677</v>
      </c>
      <c r="O261" t="s">
        <v>3341</v>
      </c>
      <c r="P261" t="s">
        <v>170</v>
      </c>
      <c r="Q261" t="s">
        <v>1716</v>
      </c>
      <c r="R261" t="s">
        <v>109</v>
      </c>
      <c r="S261" t="s">
        <v>544</v>
      </c>
      <c r="T261" t="s">
        <v>2904</v>
      </c>
    </row>
    <row r="262" spans="1:20">
      <c r="A262" t="s">
        <v>3340</v>
      </c>
      <c r="B262" t="s">
        <v>1604</v>
      </c>
      <c r="C262" t="s">
        <v>3332</v>
      </c>
      <c r="D262" s="1">
        <v>6578.8</v>
      </c>
      <c r="E262">
        <v>5.5446368859954402</v>
      </c>
      <c r="F262" s="22"/>
      <c r="G262" s="22"/>
      <c r="H262" s="22"/>
      <c r="I262" s="22">
        <v>477.86862412800002</v>
      </c>
      <c r="J262" s="22">
        <v>5</v>
      </c>
      <c r="K262" s="22" t="s">
        <v>1598</v>
      </c>
      <c r="L262" s="22" t="s">
        <v>2677</v>
      </c>
      <c r="O262" t="s">
        <v>3341</v>
      </c>
      <c r="P262" t="s">
        <v>170</v>
      </c>
      <c r="Q262" t="s">
        <v>1717</v>
      </c>
      <c r="R262" t="s">
        <v>109</v>
      </c>
      <c r="S262" t="s">
        <v>544</v>
      </c>
      <c r="T262" t="s">
        <v>2904</v>
      </c>
    </row>
    <row r="263" spans="1:20">
      <c r="A263" t="s">
        <v>3340</v>
      </c>
      <c r="B263" t="s">
        <v>1604</v>
      </c>
      <c r="C263" t="s">
        <v>549</v>
      </c>
      <c r="D263" s="1">
        <v>6578.8</v>
      </c>
      <c r="E263">
        <v>5.5446368859954402</v>
      </c>
      <c r="F263" s="22"/>
      <c r="G263" s="22"/>
      <c r="H263" s="22">
        <v>477.86862412800002</v>
      </c>
      <c r="I263" s="22"/>
      <c r="J263" s="22">
        <v>5</v>
      </c>
      <c r="K263" s="22" t="s">
        <v>1598</v>
      </c>
      <c r="L263" s="22" t="s">
        <v>2677</v>
      </c>
      <c r="O263" t="s">
        <v>3341</v>
      </c>
      <c r="P263" t="s">
        <v>170</v>
      </c>
      <c r="Q263" t="s">
        <v>1718</v>
      </c>
      <c r="R263" t="s">
        <v>109</v>
      </c>
      <c r="S263" t="s">
        <v>544</v>
      </c>
      <c r="T263" t="s">
        <v>2904</v>
      </c>
    </row>
    <row r="264" spans="1:20">
      <c r="A264" t="s">
        <v>3340</v>
      </c>
      <c r="B264" t="s">
        <v>1604</v>
      </c>
      <c r="C264" t="s">
        <v>547</v>
      </c>
      <c r="D264" s="1">
        <v>6578.8</v>
      </c>
      <c r="E264">
        <v>5.5446368859954402</v>
      </c>
      <c r="F264" s="22"/>
      <c r="G264" s="22">
        <v>477.86862412800002</v>
      </c>
      <c r="H264" s="22"/>
      <c r="I264" s="22"/>
      <c r="J264" s="22">
        <v>5</v>
      </c>
      <c r="K264" s="22" t="s">
        <v>1598</v>
      </c>
      <c r="L264" s="22" t="s">
        <v>2677</v>
      </c>
      <c r="O264" t="s">
        <v>3341</v>
      </c>
      <c r="P264" t="s">
        <v>170</v>
      </c>
      <c r="Q264" t="s">
        <v>1719</v>
      </c>
      <c r="R264" t="s">
        <v>109</v>
      </c>
      <c r="S264" t="s">
        <v>544</v>
      </c>
      <c r="T264" t="s">
        <v>2904</v>
      </c>
    </row>
    <row r="265" spans="1:20">
      <c r="A265" t="s">
        <v>3340</v>
      </c>
      <c r="B265" t="s">
        <v>1605</v>
      </c>
      <c r="C265" t="s">
        <v>542</v>
      </c>
      <c r="D265" s="1">
        <v>3907.1</v>
      </c>
      <c r="E265">
        <v>6.3976579453793603</v>
      </c>
      <c r="F265" s="22">
        <v>354.29307304356001</v>
      </c>
      <c r="G265" s="22"/>
      <c r="H265" s="22"/>
      <c r="I265" s="22"/>
      <c r="J265" s="22">
        <v>5</v>
      </c>
      <c r="K265" s="22" t="s">
        <v>1598</v>
      </c>
      <c r="L265" s="22" t="s">
        <v>2677</v>
      </c>
      <c r="O265" t="s">
        <v>3341</v>
      </c>
      <c r="P265" t="s">
        <v>170</v>
      </c>
      <c r="Q265" t="s">
        <v>1720</v>
      </c>
      <c r="R265" t="s">
        <v>109</v>
      </c>
      <c r="S265" t="s">
        <v>544</v>
      </c>
      <c r="T265" t="s">
        <v>2904</v>
      </c>
    </row>
    <row r="266" spans="1:20">
      <c r="A266" t="s">
        <v>3340</v>
      </c>
      <c r="B266" t="s">
        <v>1605</v>
      </c>
      <c r="C266" t="s">
        <v>547</v>
      </c>
      <c r="D266" s="1">
        <v>7488.7</v>
      </c>
      <c r="E266">
        <v>6.3976579453793603</v>
      </c>
      <c r="F266" s="22"/>
      <c r="G266" s="22">
        <v>391.06880343720002</v>
      </c>
      <c r="H266" s="22"/>
      <c r="I266" s="22"/>
      <c r="J266" s="22">
        <v>5</v>
      </c>
      <c r="K266" s="22" t="s">
        <v>1598</v>
      </c>
      <c r="L266" s="22" t="s">
        <v>2677</v>
      </c>
      <c r="O266" t="s">
        <v>3341</v>
      </c>
      <c r="P266" t="s">
        <v>170</v>
      </c>
      <c r="Q266" t="s">
        <v>1721</v>
      </c>
      <c r="R266" t="s">
        <v>109</v>
      </c>
      <c r="S266" t="s">
        <v>544</v>
      </c>
      <c r="T266" t="s">
        <v>2904</v>
      </c>
    </row>
    <row r="267" spans="1:20">
      <c r="A267" t="s">
        <v>3340</v>
      </c>
      <c r="B267" t="s">
        <v>1605</v>
      </c>
      <c r="C267" t="s">
        <v>549</v>
      </c>
      <c r="D267" s="1">
        <v>7549.4</v>
      </c>
      <c r="E267">
        <v>6.3976579453793603</v>
      </c>
      <c r="F267" s="22"/>
      <c r="G267" s="22"/>
      <c r="H267" s="22">
        <v>391.06880343720002</v>
      </c>
      <c r="I267" s="22"/>
      <c r="J267" s="22">
        <v>5</v>
      </c>
      <c r="K267" s="22" t="s">
        <v>1598</v>
      </c>
      <c r="L267" s="22" t="s">
        <v>2677</v>
      </c>
      <c r="O267" t="s">
        <v>3341</v>
      </c>
      <c r="P267" t="s">
        <v>170</v>
      </c>
      <c r="Q267" t="s">
        <v>1722</v>
      </c>
      <c r="R267" t="s">
        <v>109</v>
      </c>
      <c r="S267" t="s">
        <v>544</v>
      </c>
      <c r="T267" t="s">
        <v>2904</v>
      </c>
    </row>
    <row r="268" spans="1:20">
      <c r="A268" t="s">
        <v>3340</v>
      </c>
      <c r="B268" t="s">
        <v>1605</v>
      </c>
      <c r="C268" t="s">
        <v>3332</v>
      </c>
      <c r="D268" s="1">
        <v>7549.5</v>
      </c>
      <c r="E268">
        <v>6.3976579453793603</v>
      </c>
      <c r="F268" s="22"/>
      <c r="G268" s="22"/>
      <c r="H268" s="22"/>
      <c r="I268" s="22">
        <v>391.06880343720002</v>
      </c>
      <c r="J268" s="22">
        <v>5</v>
      </c>
      <c r="K268" s="22" t="s">
        <v>1598</v>
      </c>
      <c r="L268" s="22" t="s">
        <v>2677</v>
      </c>
      <c r="O268" t="s">
        <v>3341</v>
      </c>
      <c r="P268" t="s">
        <v>170</v>
      </c>
      <c r="Q268" t="s">
        <v>1723</v>
      </c>
      <c r="R268" t="s">
        <v>109</v>
      </c>
      <c r="S268" t="s">
        <v>544</v>
      </c>
      <c r="T268" t="s">
        <v>2904</v>
      </c>
    </row>
    <row r="269" spans="1:20">
      <c r="A269" t="s">
        <v>3340</v>
      </c>
      <c r="B269" t="s">
        <v>1606</v>
      </c>
      <c r="C269" t="s">
        <v>542</v>
      </c>
      <c r="D269" s="1">
        <v>1416.9</v>
      </c>
      <c r="E269">
        <v>7.2506790047632697</v>
      </c>
      <c r="F269" s="22">
        <v>162.25272193158</v>
      </c>
      <c r="G269" s="22"/>
      <c r="H269" s="22"/>
      <c r="I269" s="22"/>
      <c r="J269" s="22">
        <v>5</v>
      </c>
      <c r="K269" s="22" t="s">
        <v>1598</v>
      </c>
      <c r="L269" s="22" t="s">
        <v>2677</v>
      </c>
      <c r="O269" t="s">
        <v>3341</v>
      </c>
      <c r="P269" t="s">
        <v>170</v>
      </c>
      <c r="Q269" t="s">
        <v>1724</v>
      </c>
      <c r="R269" t="s">
        <v>109</v>
      </c>
      <c r="S269" t="s">
        <v>544</v>
      </c>
      <c r="T269" t="s">
        <v>2904</v>
      </c>
    </row>
    <row r="270" spans="1:20">
      <c r="A270" t="s">
        <v>3340</v>
      </c>
      <c r="B270" t="s">
        <v>1606</v>
      </c>
      <c r="C270" t="s">
        <v>547</v>
      </c>
      <c r="D270" s="1">
        <v>1650.9</v>
      </c>
      <c r="E270">
        <v>7.2506790047632697</v>
      </c>
      <c r="F270" s="22"/>
      <c r="G270" s="22">
        <v>162.25272193158</v>
      </c>
      <c r="H270" s="22"/>
      <c r="I270" s="22"/>
      <c r="J270" s="22">
        <v>5</v>
      </c>
      <c r="K270" s="22" t="s">
        <v>1598</v>
      </c>
      <c r="L270" s="22" t="s">
        <v>2677</v>
      </c>
      <c r="O270" t="s">
        <v>3341</v>
      </c>
      <c r="P270" t="s">
        <v>170</v>
      </c>
      <c r="Q270" t="s">
        <v>1725</v>
      </c>
      <c r="R270" t="s">
        <v>109</v>
      </c>
      <c r="S270" t="s">
        <v>544</v>
      </c>
      <c r="T270" t="s">
        <v>2904</v>
      </c>
    </row>
    <row r="271" spans="1:20">
      <c r="A271" t="s">
        <v>3340</v>
      </c>
      <c r="B271" t="s">
        <v>1606</v>
      </c>
      <c r="C271" t="s">
        <v>3332</v>
      </c>
      <c r="D271" s="1">
        <v>1716.8</v>
      </c>
      <c r="E271">
        <v>7.2506790047632697</v>
      </c>
      <c r="F271" s="22"/>
      <c r="G271" s="22"/>
      <c r="H271" s="22"/>
      <c r="I271" s="22">
        <v>162.25272193158</v>
      </c>
      <c r="J271" s="22">
        <v>5</v>
      </c>
      <c r="K271" s="22" t="s">
        <v>1598</v>
      </c>
      <c r="L271" s="22" t="s">
        <v>2677</v>
      </c>
      <c r="O271" t="s">
        <v>3341</v>
      </c>
      <c r="P271" t="s">
        <v>170</v>
      </c>
      <c r="Q271" t="s">
        <v>1726</v>
      </c>
      <c r="R271" t="s">
        <v>109</v>
      </c>
      <c r="S271" t="s">
        <v>544</v>
      </c>
      <c r="T271" t="s">
        <v>2904</v>
      </c>
    </row>
    <row r="272" spans="1:20">
      <c r="A272" t="s">
        <v>3340</v>
      </c>
      <c r="B272" t="s">
        <v>1606</v>
      </c>
      <c r="C272" t="s">
        <v>549</v>
      </c>
      <c r="D272" s="1">
        <v>1716.8</v>
      </c>
      <c r="E272">
        <v>7.2506790047632697</v>
      </c>
      <c r="F272" s="22"/>
      <c r="G272" s="22"/>
      <c r="H272" s="22">
        <v>162.25272193158</v>
      </c>
      <c r="I272" s="22"/>
      <c r="J272" s="22">
        <v>5</v>
      </c>
      <c r="K272" s="22" t="s">
        <v>1598</v>
      </c>
      <c r="L272" s="22" t="s">
        <v>2677</v>
      </c>
      <c r="O272" t="s">
        <v>3341</v>
      </c>
      <c r="P272" t="s">
        <v>170</v>
      </c>
      <c r="Q272" t="s">
        <v>1727</v>
      </c>
      <c r="R272" t="s">
        <v>109</v>
      </c>
      <c r="S272" t="s">
        <v>544</v>
      </c>
      <c r="T272" t="s">
        <v>2904</v>
      </c>
    </row>
    <row r="273" spans="1:20">
      <c r="A273" t="s">
        <v>3340</v>
      </c>
      <c r="B273" t="s">
        <v>1607</v>
      </c>
      <c r="C273" t="s">
        <v>542</v>
      </c>
      <c r="D273" s="1">
        <v>1413.4</v>
      </c>
      <c r="E273">
        <v>8.1037000641471799</v>
      </c>
      <c r="F273" s="22">
        <v>182.83431989667599</v>
      </c>
      <c r="G273" s="22"/>
      <c r="H273" s="22"/>
      <c r="I273" s="22"/>
      <c r="J273" s="22">
        <v>5</v>
      </c>
      <c r="K273" s="22" t="s">
        <v>1598</v>
      </c>
      <c r="L273" s="22" t="s">
        <v>2677</v>
      </c>
      <c r="O273" t="s">
        <v>3341</v>
      </c>
      <c r="P273" t="s">
        <v>170</v>
      </c>
      <c r="Q273" t="s">
        <v>1728</v>
      </c>
      <c r="R273" t="s">
        <v>109</v>
      </c>
      <c r="S273" t="s">
        <v>544</v>
      </c>
      <c r="T273" t="s">
        <v>2904</v>
      </c>
    </row>
    <row r="274" spans="1:20">
      <c r="A274" t="s">
        <v>3340</v>
      </c>
      <c r="B274" t="s">
        <v>1607</v>
      </c>
      <c r="C274" t="s">
        <v>547</v>
      </c>
      <c r="D274" s="1">
        <v>3178.2</v>
      </c>
      <c r="E274">
        <v>8.1037000641471799</v>
      </c>
      <c r="F274" s="22"/>
      <c r="G274" s="22">
        <v>207.50135656420801</v>
      </c>
      <c r="H274" s="22"/>
      <c r="I274" s="22"/>
      <c r="J274" s="22">
        <v>5</v>
      </c>
      <c r="K274" s="22" t="s">
        <v>1598</v>
      </c>
      <c r="L274" s="22" t="s">
        <v>2677</v>
      </c>
      <c r="O274" t="s">
        <v>3341</v>
      </c>
      <c r="P274" t="s">
        <v>170</v>
      </c>
      <c r="Q274" t="s">
        <v>1729</v>
      </c>
      <c r="R274" t="s">
        <v>109</v>
      </c>
      <c r="S274" t="s">
        <v>544</v>
      </c>
      <c r="T274" t="s">
        <v>2904</v>
      </c>
    </row>
    <row r="275" spans="1:20">
      <c r="A275" t="s">
        <v>3340</v>
      </c>
      <c r="B275" t="s">
        <v>1607</v>
      </c>
      <c r="C275" t="s">
        <v>549</v>
      </c>
      <c r="D275" s="1">
        <v>3295.4</v>
      </c>
      <c r="E275">
        <v>8.1037000641471799</v>
      </c>
      <c r="F275" s="22"/>
      <c r="G275" s="22"/>
      <c r="H275" s="22">
        <v>207.50135656420801</v>
      </c>
      <c r="I275" s="22"/>
      <c r="J275" s="22">
        <v>5</v>
      </c>
      <c r="K275" s="22" t="s">
        <v>1598</v>
      </c>
      <c r="L275" s="22" t="s">
        <v>2677</v>
      </c>
      <c r="O275" t="s">
        <v>3341</v>
      </c>
      <c r="P275" t="s">
        <v>170</v>
      </c>
      <c r="Q275" t="s">
        <v>1730</v>
      </c>
      <c r="R275" t="s">
        <v>109</v>
      </c>
      <c r="S275" t="s">
        <v>544</v>
      </c>
      <c r="T275" t="s">
        <v>2904</v>
      </c>
    </row>
    <row r="276" spans="1:20">
      <c r="A276" t="s">
        <v>3340</v>
      </c>
      <c r="B276" t="s">
        <v>1607</v>
      </c>
      <c r="C276" t="s">
        <v>3332</v>
      </c>
      <c r="D276" s="1">
        <v>3296.7</v>
      </c>
      <c r="E276">
        <v>8.1037000641471799</v>
      </c>
      <c r="F276" s="22"/>
      <c r="G276" s="22"/>
      <c r="H276" s="22"/>
      <c r="I276" s="22">
        <v>207.50135656420801</v>
      </c>
      <c r="J276" s="22">
        <v>5</v>
      </c>
      <c r="K276" s="22" t="s">
        <v>1598</v>
      </c>
      <c r="L276" s="22" t="s">
        <v>2677</v>
      </c>
      <c r="O276" t="s">
        <v>3342</v>
      </c>
      <c r="P276" t="s">
        <v>170</v>
      </c>
      <c r="Q276" t="s">
        <v>1781</v>
      </c>
      <c r="R276" t="s">
        <v>109</v>
      </c>
      <c r="S276" t="s">
        <v>544</v>
      </c>
      <c r="T276" t="s">
        <v>2873</v>
      </c>
    </row>
    <row r="277" spans="1:20">
      <c r="A277" t="s">
        <v>3340</v>
      </c>
      <c r="B277" t="s">
        <v>1608</v>
      </c>
      <c r="C277" t="s">
        <v>542</v>
      </c>
      <c r="D277" s="1">
        <v>2414.8000000000002</v>
      </c>
      <c r="E277">
        <v>8.9567211235310999</v>
      </c>
      <c r="F277" s="22">
        <v>210.11495733698399</v>
      </c>
      <c r="G277" s="22"/>
      <c r="H277" s="22"/>
      <c r="I277" s="22"/>
      <c r="J277" s="22">
        <v>5</v>
      </c>
      <c r="K277" s="22" t="s">
        <v>1598</v>
      </c>
      <c r="L277" s="22" t="s">
        <v>2677</v>
      </c>
      <c r="O277" t="s">
        <v>3342</v>
      </c>
      <c r="P277" t="s">
        <v>170</v>
      </c>
      <c r="Q277" t="s">
        <v>1732</v>
      </c>
      <c r="R277" t="s">
        <v>109</v>
      </c>
      <c r="S277" t="s">
        <v>544</v>
      </c>
      <c r="T277" t="s">
        <v>2849</v>
      </c>
    </row>
    <row r="278" spans="1:20">
      <c r="A278" t="s">
        <v>3340</v>
      </c>
      <c r="B278" t="s">
        <v>1608</v>
      </c>
      <c r="C278" t="s">
        <v>547</v>
      </c>
      <c r="D278" s="1">
        <v>4937.6000000000004</v>
      </c>
      <c r="E278">
        <v>8.9567211235310999</v>
      </c>
      <c r="F278" s="22"/>
      <c r="G278" s="22">
        <v>210.11495733698399</v>
      </c>
      <c r="H278" s="22"/>
      <c r="I278" s="22"/>
      <c r="J278" s="22">
        <v>5</v>
      </c>
      <c r="K278" s="22" t="s">
        <v>1598</v>
      </c>
      <c r="L278" s="22" t="s">
        <v>2677</v>
      </c>
      <c r="O278" t="s">
        <v>3342</v>
      </c>
      <c r="P278" t="s">
        <v>170</v>
      </c>
      <c r="Q278" t="s">
        <v>1733</v>
      </c>
      <c r="R278" t="s">
        <v>109</v>
      </c>
      <c r="S278" t="s">
        <v>544</v>
      </c>
      <c r="T278" t="s">
        <v>2849</v>
      </c>
    </row>
    <row r="279" spans="1:20">
      <c r="A279" t="s">
        <v>3340</v>
      </c>
      <c r="B279" t="s">
        <v>1608</v>
      </c>
      <c r="C279" t="s">
        <v>549</v>
      </c>
      <c r="D279" s="1">
        <v>5275.5</v>
      </c>
      <c r="E279">
        <v>8.9567211235310999</v>
      </c>
      <c r="F279" s="22"/>
      <c r="G279" s="22"/>
      <c r="H279" s="22">
        <v>210.11495733698399</v>
      </c>
      <c r="I279" s="22"/>
      <c r="J279" s="22">
        <v>5</v>
      </c>
      <c r="K279" s="22" t="s">
        <v>1598</v>
      </c>
      <c r="L279" s="22" t="s">
        <v>2677</v>
      </c>
      <c r="O279" t="s">
        <v>3342</v>
      </c>
      <c r="P279" t="s">
        <v>170</v>
      </c>
      <c r="Q279" t="s">
        <v>1762</v>
      </c>
      <c r="R279" t="s">
        <v>109</v>
      </c>
      <c r="S279" t="s">
        <v>544</v>
      </c>
      <c r="T279" t="s">
        <v>2851</v>
      </c>
    </row>
    <row r="280" spans="1:20">
      <c r="A280" t="s">
        <v>3340</v>
      </c>
      <c r="B280" t="s">
        <v>1608</v>
      </c>
      <c r="C280" t="s">
        <v>3332</v>
      </c>
      <c r="D280" s="1">
        <v>5275.8</v>
      </c>
      <c r="E280">
        <v>8.9567211235310999</v>
      </c>
      <c r="F280" s="22"/>
      <c r="G280" s="22"/>
      <c r="H280" s="22"/>
      <c r="I280" s="22">
        <v>210.11495733698399</v>
      </c>
      <c r="J280" s="22">
        <v>5</v>
      </c>
      <c r="K280" s="22" t="s">
        <v>1598</v>
      </c>
      <c r="L280" s="22" t="s">
        <v>2677</v>
      </c>
      <c r="O280" t="s">
        <v>3342</v>
      </c>
      <c r="P280" t="s">
        <v>170</v>
      </c>
      <c r="Q280" t="s">
        <v>1783</v>
      </c>
      <c r="R280" t="s">
        <v>109</v>
      </c>
      <c r="S280" t="s">
        <v>544</v>
      </c>
      <c r="T280" t="s">
        <v>2873</v>
      </c>
    </row>
    <row r="281" spans="1:20">
      <c r="A281" t="s">
        <v>3340</v>
      </c>
      <c r="B281" t="s">
        <v>1609</v>
      </c>
      <c r="C281" t="s">
        <v>542</v>
      </c>
      <c r="D281" s="1">
        <v>259.2</v>
      </c>
      <c r="E281">
        <v>9.8097421829150093</v>
      </c>
      <c r="F281" s="22">
        <v>51.540942355812</v>
      </c>
      <c r="G281" s="22"/>
      <c r="H281" s="22"/>
      <c r="I281" s="22"/>
      <c r="J281" s="22">
        <v>5</v>
      </c>
      <c r="K281" s="22" t="s">
        <v>1598</v>
      </c>
      <c r="L281" s="22" t="s">
        <v>2677</v>
      </c>
      <c r="O281" t="s">
        <v>3342</v>
      </c>
      <c r="P281" t="s">
        <v>170</v>
      </c>
      <c r="Q281" t="s">
        <v>1734</v>
      </c>
      <c r="R281" t="s">
        <v>109</v>
      </c>
      <c r="S281" t="s">
        <v>544</v>
      </c>
      <c r="T281" t="s">
        <v>2849</v>
      </c>
    </row>
    <row r="282" spans="1:20">
      <c r="A282" t="s">
        <v>3340</v>
      </c>
      <c r="B282" t="s">
        <v>1609</v>
      </c>
      <c r="C282" t="s">
        <v>547</v>
      </c>
      <c r="D282" s="1">
        <v>1775.1</v>
      </c>
      <c r="E282">
        <v>9.8097421829150093</v>
      </c>
      <c r="F282" s="22"/>
      <c r="G282" s="22">
        <v>84.826152243251997</v>
      </c>
      <c r="H282" s="22"/>
      <c r="I282" s="22"/>
      <c r="J282" s="22">
        <v>5</v>
      </c>
      <c r="K282" s="22" t="s">
        <v>1598</v>
      </c>
      <c r="L282" s="22" t="s">
        <v>2677</v>
      </c>
      <c r="O282" t="s">
        <v>3342</v>
      </c>
      <c r="P282" t="s">
        <v>170</v>
      </c>
      <c r="Q282" t="s">
        <v>1751</v>
      </c>
      <c r="R282" t="s">
        <v>109</v>
      </c>
      <c r="S282" t="s">
        <v>544</v>
      </c>
      <c r="T282" t="s">
        <v>2850</v>
      </c>
    </row>
    <row r="283" spans="1:20">
      <c r="A283" t="s">
        <v>3340</v>
      </c>
      <c r="B283" t="s">
        <v>1609</v>
      </c>
      <c r="C283" t="s">
        <v>549</v>
      </c>
      <c r="D283" s="1">
        <v>2064.8000000000002</v>
      </c>
      <c r="E283">
        <v>9.8097421829150093</v>
      </c>
      <c r="F283" s="22"/>
      <c r="G283" s="22"/>
      <c r="H283" s="22">
        <v>84.826152243251997</v>
      </c>
      <c r="I283" s="22"/>
      <c r="J283" s="22">
        <v>5</v>
      </c>
      <c r="K283" s="22" t="s">
        <v>1598</v>
      </c>
      <c r="L283" s="22" t="s">
        <v>2677</v>
      </c>
      <c r="O283" t="s">
        <v>3342</v>
      </c>
      <c r="P283" t="s">
        <v>170</v>
      </c>
      <c r="Q283" t="s">
        <v>1763</v>
      </c>
      <c r="R283" t="s">
        <v>109</v>
      </c>
      <c r="S283" t="s">
        <v>544</v>
      </c>
      <c r="T283" t="s">
        <v>2851</v>
      </c>
    </row>
    <row r="284" spans="1:20">
      <c r="A284" t="s">
        <v>3340</v>
      </c>
      <c r="B284" t="s">
        <v>1609</v>
      </c>
      <c r="C284" t="s">
        <v>3332</v>
      </c>
      <c r="D284" s="1">
        <v>2065</v>
      </c>
      <c r="E284">
        <v>9.8097421829150093</v>
      </c>
      <c r="F284" s="22"/>
      <c r="G284" s="22"/>
      <c r="H284" s="22"/>
      <c r="I284" s="22">
        <v>84.826152243251997</v>
      </c>
      <c r="J284" s="22">
        <v>5</v>
      </c>
      <c r="K284" s="22" t="s">
        <v>1598</v>
      </c>
      <c r="L284" s="22" t="s">
        <v>2677</v>
      </c>
      <c r="O284" t="s">
        <v>3342</v>
      </c>
      <c r="P284" t="s">
        <v>170</v>
      </c>
      <c r="Q284" t="s">
        <v>1735</v>
      </c>
      <c r="R284" t="s">
        <v>109</v>
      </c>
      <c r="S284" t="s">
        <v>544</v>
      </c>
      <c r="T284" t="s">
        <v>2849</v>
      </c>
    </row>
    <row r="285" spans="1:20">
      <c r="A285" t="s">
        <v>3340</v>
      </c>
      <c r="B285" t="s">
        <v>1610</v>
      </c>
      <c r="C285" t="s">
        <v>542</v>
      </c>
      <c r="D285" s="1">
        <v>1379</v>
      </c>
      <c r="E285">
        <v>10.662763242298899</v>
      </c>
      <c r="F285" s="22">
        <v>124.28240555581201</v>
      </c>
      <c r="G285" s="22"/>
      <c r="H285" s="22"/>
      <c r="I285" s="22"/>
      <c r="J285" s="22">
        <v>5</v>
      </c>
      <c r="K285" s="22" t="s">
        <v>1598</v>
      </c>
      <c r="L285" s="22" t="s">
        <v>2677</v>
      </c>
      <c r="O285" t="s">
        <v>3342</v>
      </c>
      <c r="P285" t="s">
        <v>170</v>
      </c>
      <c r="Q285" t="s">
        <v>1764</v>
      </c>
      <c r="R285" t="s">
        <v>109</v>
      </c>
      <c r="S285" t="s">
        <v>544</v>
      </c>
      <c r="T285" t="s">
        <v>2851</v>
      </c>
    </row>
    <row r="286" spans="1:20">
      <c r="A286" t="s">
        <v>3340</v>
      </c>
      <c r="B286" t="s">
        <v>1610</v>
      </c>
      <c r="C286" t="s">
        <v>547</v>
      </c>
      <c r="D286" s="1">
        <v>6153</v>
      </c>
      <c r="E286">
        <v>10.662763242298899</v>
      </c>
      <c r="F286" s="22"/>
      <c r="G286" s="22">
        <v>330.72975971279999</v>
      </c>
      <c r="H286" s="22"/>
      <c r="I286" s="22"/>
      <c r="J286" s="22">
        <v>5</v>
      </c>
      <c r="K286" s="22" t="s">
        <v>1598</v>
      </c>
      <c r="L286" s="22" t="s">
        <v>2677</v>
      </c>
      <c r="O286" t="s">
        <v>3342</v>
      </c>
      <c r="P286" t="s">
        <v>170</v>
      </c>
      <c r="Q286" t="s">
        <v>1784</v>
      </c>
      <c r="R286" t="s">
        <v>109</v>
      </c>
      <c r="S286" t="s">
        <v>544</v>
      </c>
      <c r="T286" t="s">
        <v>2873</v>
      </c>
    </row>
    <row r="287" spans="1:20">
      <c r="A287" t="s">
        <v>3340</v>
      </c>
      <c r="B287" t="s">
        <v>1610</v>
      </c>
      <c r="C287" t="s">
        <v>3332</v>
      </c>
      <c r="D287" s="1">
        <v>6467.6</v>
      </c>
      <c r="E287">
        <v>10.662763242298899</v>
      </c>
      <c r="F287" s="22"/>
      <c r="G287" s="22"/>
      <c r="H287" s="22"/>
      <c r="I287" s="22">
        <v>330.72975971279999</v>
      </c>
      <c r="J287" s="22">
        <v>5</v>
      </c>
      <c r="K287" s="22" t="s">
        <v>1598</v>
      </c>
      <c r="L287" s="22" t="s">
        <v>2677</v>
      </c>
      <c r="O287" t="s">
        <v>3342</v>
      </c>
      <c r="P287" t="s">
        <v>170</v>
      </c>
      <c r="Q287" t="s">
        <v>1736</v>
      </c>
      <c r="R287" t="s">
        <v>109</v>
      </c>
      <c r="S287" t="s">
        <v>544</v>
      </c>
      <c r="T287" t="s">
        <v>2849</v>
      </c>
    </row>
    <row r="288" spans="1:20">
      <c r="A288" t="s">
        <v>3340</v>
      </c>
      <c r="B288" t="s">
        <v>1610</v>
      </c>
      <c r="C288" t="s">
        <v>549</v>
      </c>
      <c r="D288" s="1">
        <v>6467.6</v>
      </c>
      <c r="E288">
        <v>10.662763242298899</v>
      </c>
      <c r="F288" s="22"/>
      <c r="G288" s="22"/>
      <c r="H288" s="22">
        <v>330.72975971279999</v>
      </c>
      <c r="I288" s="22"/>
      <c r="J288" s="22">
        <v>5</v>
      </c>
      <c r="K288" s="22" t="s">
        <v>1598</v>
      </c>
      <c r="L288" s="22" t="s">
        <v>2677</v>
      </c>
      <c r="O288" t="s">
        <v>3342</v>
      </c>
      <c r="P288" t="s">
        <v>170</v>
      </c>
      <c r="Q288" t="s">
        <v>1785</v>
      </c>
      <c r="R288" t="s">
        <v>109</v>
      </c>
      <c r="S288" t="s">
        <v>544</v>
      </c>
      <c r="T288" t="s">
        <v>2873</v>
      </c>
    </row>
    <row r="289" spans="1:20">
      <c r="A289" t="s">
        <v>3340</v>
      </c>
      <c r="B289" t="s">
        <v>1611</v>
      </c>
      <c r="C289" t="s">
        <v>542</v>
      </c>
      <c r="D289" s="1">
        <v>57.5</v>
      </c>
      <c r="E289">
        <v>11.5157843016828</v>
      </c>
      <c r="F289" s="22">
        <v>13.2288630519276</v>
      </c>
      <c r="G289" s="22"/>
      <c r="H289" s="22"/>
      <c r="I289" s="22"/>
      <c r="J289" s="22">
        <v>5</v>
      </c>
      <c r="K289" s="22" t="s">
        <v>1598</v>
      </c>
      <c r="L289" s="22" t="s">
        <v>2677</v>
      </c>
      <c r="O289" t="s">
        <v>3342</v>
      </c>
      <c r="P289" t="s">
        <v>170</v>
      </c>
      <c r="Q289" t="s">
        <v>1737</v>
      </c>
      <c r="R289" t="s">
        <v>109</v>
      </c>
      <c r="S289" t="s">
        <v>544</v>
      </c>
      <c r="T289" t="s">
        <v>2849</v>
      </c>
    </row>
    <row r="290" spans="1:20">
      <c r="A290" t="s">
        <v>3340</v>
      </c>
      <c r="B290" t="s">
        <v>1611</v>
      </c>
      <c r="C290" t="s">
        <v>547</v>
      </c>
      <c r="D290" s="1">
        <v>1392.8</v>
      </c>
      <c r="E290">
        <v>11.5157843016828</v>
      </c>
      <c r="F290" s="22"/>
      <c r="G290" s="22">
        <v>83.715390100188003</v>
      </c>
      <c r="H290" s="22"/>
      <c r="I290" s="22"/>
      <c r="J290" s="22">
        <v>5</v>
      </c>
      <c r="K290" s="22" t="s">
        <v>1598</v>
      </c>
      <c r="L290" s="22" t="s">
        <v>2677</v>
      </c>
      <c r="O290" t="s">
        <v>3342</v>
      </c>
      <c r="P290" t="s">
        <v>170</v>
      </c>
      <c r="Q290" t="s">
        <v>1765</v>
      </c>
      <c r="R290" t="s">
        <v>109</v>
      </c>
      <c r="S290" t="s">
        <v>544</v>
      </c>
      <c r="T290" t="s">
        <v>2851</v>
      </c>
    </row>
    <row r="291" spans="1:20">
      <c r="A291" t="s">
        <v>3340</v>
      </c>
      <c r="B291" t="s">
        <v>1611</v>
      </c>
      <c r="C291" t="s">
        <v>3332</v>
      </c>
      <c r="D291" s="1">
        <v>1632.7</v>
      </c>
      <c r="E291">
        <v>11.5157843016828</v>
      </c>
      <c r="F291" s="22"/>
      <c r="G291" s="22"/>
      <c r="H291" s="22"/>
      <c r="I291" s="22">
        <v>83.715390100188003</v>
      </c>
      <c r="J291" s="22">
        <v>5</v>
      </c>
      <c r="K291" s="22" t="s">
        <v>1598</v>
      </c>
      <c r="L291" s="22" t="s">
        <v>2677</v>
      </c>
      <c r="O291" t="s">
        <v>3342</v>
      </c>
      <c r="P291" t="s">
        <v>170</v>
      </c>
      <c r="Q291" t="s">
        <v>1786</v>
      </c>
      <c r="R291" t="s">
        <v>109</v>
      </c>
      <c r="S291" t="s">
        <v>544</v>
      </c>
      <c r="T291" t="s">
        <v>2873</v>
      </c>
    </row>
    <row r="292" spans="1:20">
      <c r="A292" t="s">
        <v>3340</v>
      </c>
      <c r="B292" t="s">
        <v>1611</v>
      </c>
      <c r="C292" t="s">
        <v>549</v>
      </c>
      <c r="D292" s="1">
        <v>1632.7</v>
      </c>
      <c r="E292">
        <v>11.5157843016828</v>
      </c>
      <c r="F292" s="22"/>
      <c r="G292" s="22"/>
      <c r="H292" s="22">
        <v>83.715390100188003</v>
      </c>
      <c r="I292" s="22"/>
      <c r="J292" s="22">
        <v>5</v>
      </c>
      <c r="K292" s="22" t="s">
        <v>1598</v>
      </c>
      <c r="L292" s="22" t="s">
        <v>2677</v>
      </c>
      <c r="O292" t="s">
        <v>3342</v>
      </c>
      <c r="P292" t="s">
        <v>170</v>
      </c>
      <c r="Q292" t="s">
        <v>1738</v>
      </c>
      <c r="R292" t="s">
        <v>109</v>
      </c>
      <c r="S292" t="s">
        <v>544</v>
      </c>
      <c r="T292" t="s">
        <v>2849</v>
      </c>
    </row>
    <row r="293" spans="1:20">
      <c r="A293" t="s">
        <v>3340</v>
      </c>
      <c r="B293" t="s">
        <v>1612</v>
      </c>
      <c r="C293" t="s">
        <v>542</v>
      </c>
      <c r="D293" s="1">
        <v>240.6</v>
      </c>
      <c r="E293">
        <v>12.3688053610668</v>
      </c>
      <c r="F293" s="22">
        <v>30.005703808164</v>
      </c>
      <c r="G293" s="22"/>
      <c r="H293" s="22"/>
      <c r="I293" s="22"/>
      <c r="J293" s="22">
        <v>5</v>
      </c>
      <c r="K293" s="22" t="s">
        <v>1598</v>
      </c>
      <c r="L293" s="22" t="s">
        <v>2677</v>
      </c>
      <c r="O293" t="s">
        <v>3342</v>
      </c>
      <c r="P293" t="s">
        <v>170</v>
      </c>
      <c r="Q293" t="s">
        <v>1766</v>
      </c>
      <c r="R293" t="s">
        <v>109</v>
      </c>
      <c r="S293" t="s">
        <v>544</v>
      </c>
      <c r="T293" t="s">
        <v>2851</v>
      </c>
    </row>
    <row r="294" spans="1:20">
      <c r="A294" t="s">
        <v>3340</v>
      </c>
      <c r="B294" t="s">
        <v>1612</v>
      </c>
      <c r="C294" t="s">
        <v>547</v>
      </c>
      <c r="D294" s="1">
        <v>3332.5</v>
      </c>
      <c r="E294">
        <v>12.3688053610668</v>
      </c>
      <c r="F294" s="22"/>
      <c r="G294" s="22">
        <v>210.30134663915999</v>
      </c>
      <c r="H294" s="22"/>
      <c r="I294" s="22"/>
      <c r="J294" s="22">
        <v>5</v>
      </c>
      <c r="K294" s="22" t="s">
        <v>1598</v>
      </c>
      <c r="L294" s="22" t="s">
        <v>2677</v>
      </c>
      <c r="O294" t="s">
        <v>3342</v>
      </c>
      <c r="P294" t="s">
        <v>170</v>
      </c>
      <c r="Q294" t="s">
        <v>1787</v>
      </c>
      <c r="R294" t="s">
        <v>109</v>
      </c>
      <c r="S294" t="s">
        <v>544</v>
      </c>
      <c r="T294" t="s">
        <v>2873</v>
      </c>
    </row>
    <row r="295" spans="1:20">
      <c r="A295" t="s">
        <v>3340</v>
      </c>
      <c r="B295" t="s">
        <v>1612</v>
      </c>
      <c r="C295" t="s">
        <v>3332</v>
      </c>
      <c r="D295" s="1">
        <v>3454.5</v>
      </c>
      <c r="E295">
        <v>12.3688053610668</v>
      </c>
      <c r="F295" s="22"/>
      <c r="G295" s="22"/>
      <c r="H295" s="22"/>
      <c r="I295" s="22">
        <v>210.30134663915999</v>
      </c>
      <c r="J295" s="22">
        <v>5</v>
      </c>
      <c r="K295" s="22" t="s">
        <v>1598</v>
      </c>
      <c r="L295" s="22" t="s">
        <v>2677</v>
      </c>
      <c r="O295" t="s">
        <v>3342</v>
      </c>
      <c r="P295" t="s">
        <v>170</v>
      </c>
      <c r="Q295" t="s">
        <v>1739</v>
      </c>
      <c r="R295" t="s">
        <v>109</v>
      </c>
      <c r="S295" t="s">
        <v>544</v>
      </c>
      <c r="T295" t="s">
        <v>2849</v>
      </c>
    </row>
    <row r="296" spans="1:20">
      <c r="A296" t="s">
        <v>3340</v>
      </c>
      <c r="B296" t="s">
        <v>1612</v>
      </c>
      <c r="C296" t="s">
        <v>549</v>
      </c>
      <c r="D296" s="1">
        <v>3454.5</v>
      </c>
      <c r="E296">
        <v>12.3688053610668</v>
      </c>
      <c r="F296" s="22"/>
      <c r="G296" s="22"/>
      <c r="H296" s="22">
        <v>210.30134663915999</v>
      </c>
      <c r="I296" s="22"/>
      <c r="J296" s="22">
        <v>5</v>
      </c>
      <c r="K296" s="22" t="s">
        <v>1598</v>
      </c>
      <c r="L296" s="22" t="s">
        <v>2677</v>
      </c>
      <c r="O296" t="s">
        <v>3342</v>
      </c>
      <c r="P296" t="s">
        <v>170</v>
      </c>
      <c r="Q296" t="s">
        <v>1767</v>
      </c>
      <c r="R296" t="s">
        <v>109</v>
      </c>
      <c r="S296" t="s">
        <v>544</v>
      </c>
      <c r="T296" t="s">
        <v>2851</v>
      </c>
    </row>
    <row r="297" spans="1:20">
      <c r="A297" t="s">
        <v>3340</v>
      </c>
      <c r="B297" t="s">
        <v>1613</v>
      </c>
      <c r="C297" t="s">
        <v>542</v>
      </c>
      <c r="D297" s="1">
        <v>36.9</v>
      </c>
      <c r="E297">
        <v>13.2218264204507</v>
      </c>
      <c r="F297" s="22">
        <v>8.4405877742340003</v>
      </c>
      <c r="G297" s="22"/>
      <c r="H297" s="22"/>
      <c r="I297" s="22"/>
      <c r="J297" s="22">
        <v>5</v>
      </c>
      <c r="K297" s="22" t="s">
        <v>1598</v>
      </c>
      <c r="L297" s="22" t="s">
        <v>2677</v>
      </c>
      <c r="O297" t="s">
        <v>3342</v>
      </c>
      <c r="P297" t="s">
        <v>170</v>
      </c>
      <c r="Q297" t="s">
        <v>1788</v>
      </c>
      <c r="R297" t="s">
        <v>109</v>
      </c>
      <c r="S297" t="s">
        <v>544</v>
      </c>
      <c r="T297" t="s">
        <v>2873</v>
      </c>
    </row>
    <row r="298" spans="1:20">
      <c r="A298" t="s">
        <v>3340</v>
      </c>
      <c r="B298" t="s">
        <v>1613</v>
      </c>
      <c r="C298" t="s">
        <v>547</v>
      </c>
      <c r="D298" s="1">
        <v>1427</v>
      </c>
      <c r="E298">
        <v>13.2218264204507</v>
      </c>
      <c r="F298" s="22"/>
      <c r="G298" s="22">
        <v>137.256872455836</v>
      </c>
      <c r="H298" s="22"/>
      <c r="I298" s="22"/>
      <c r="J298" s="22">
        <v>5</v>
      </c>
      <c r="K298" s="22" t="s">
        <v>1598</v>
      </c>
      <c r="L298" s="22" t="s">
        <v>2677</v>
      </c>
      <c r="O298" t="s">
        <v>3342</v>
      </c>
      <c r="P298" t="s">
        <v>170</v>
      </c>
      <c r="Q298" t="s">
        <v>1740</v>
      </c>
      <c r="R298" t="s">
        <v>109</v>
      </c>
      <c r="S298" t="s">
        <v>544</v>
      </c>
      <c r="T298" t="s">
        <v>2849</v>
      </c>
    </row>
    <row r="299" spans="1:20">
      <c r="A299" t="s">
        <v>3340</v>
      </c>
      <c r="B299" t="s">
        <v>1613</v>
      </c>
      <c r="C299" t="s">
        <v>549</v>
      </c>
      <c r="D299" s="1">
        <v>1491.2</v>
      </c>
      <c r="E299">
        <v>13.2218264204507</v>
      </c>
      <c r="F299" s="22"/>
      <c r="G299" s="22"/>
      <c r="H299" s="22">
        <v>137.256872455836</v>
      </c>
      <c r="I299" s="22"/>
      <c r="J299" s="22">
        <v>5</v>
      </c>
      <c r="K299" s="22" t="s">
        <v>1598</v>
      </c>
      <c r="L299" s="22" t="s">
        <v>2677</v>
      </c>
      <c r="O299" t="s">
        <v>3342</v>
      </c>
      <c r="P299" t="s">
        <v>170</v>
      </c>
      <c r="Q299" t="s">
        <v>1789</v>
      </c>
      <c r="R299" t="s">
        <v>109</v>
      </c>
      <c r="S299" t="s">
        <v>544</v>
      </c>
      <c r="T299" t="s">
        <v>2873</v>
      </c>
    </row>
    <row r="300" spans="1:20">
      <c r="A300" t="s">
        <v>3340</v>
      </c>
      <c r="B300" t="s">
        <v>1613</v>
      </c>
      <c r="C300" t="s">
        <v>3332</v>
      </c>
      <c r="D300" s="1">
        <v>1492.6</v>
      </c>
      <c r="E300">
        <v>13.2218264204507</v>
      </c>
      <c r="F300" s="22"/>
      <c r="G300" s="22"/>
      <c r="H300" s="22"/>
      <c r="I300" s="22">
        <v>137.256872455836</v>
      </c>
      <c r="J300" s="22">
        <v>5</v>
      </c>
      <c r="K300" s="22" t="s">
        <v>1598</v>
      </c>
      <c r="L300" s="22" t="s">
        <v>2677</v>
      </c>
      <c r="O300" t="s">
        <v>3342</v>
      </c>
      <c r="P300" t="s">
        <v>170</v>
      </c>
      <c r="Q300" t="s">
        <v>1741</v>
      </c>
      <c r="R300" t="s">
        <v>109</v>
      </c>
      <c r="S300" t="s">
        <v>544</v>
      </c>
      <c r="T300" t="s">
        <v>2849</v>
      </c>
    </row>
    <row r="301" spans="1:20">
      <c r="A301" t="s">
        <v>3340</v>
      </c>
      <c r="B301" t="s">
        <v>1614</v>
      </c>
      <c r="C301" t="s">
        <v>542</v>
      </c>
      <c r="D301" s="1">
        <v>22</v>
      </c>
      <c r="E301">
        <v>14.074847479834601</v>
      </c>
      <c r="F301" s="22">
        <v>4.2273294842268001</v>
      </c>
      <c r="G301" s="22"/>
      <c r="H301" s="22"/>
      <c r="I301" s="22"/>
      <c r="J301" s="22">
        <v>5</v>
      </c>
      <c r="K301" s="22" t="s">
        <v>1598</v>
      </c>
      <c r="L301" s="22" t="s">
        <v>2677</v>
      </c>
      <c r="O301" t="s">
        <v>3342</v>
      </c>
      <c r="P301" t="s">
        <v>170</v>
      </c>
      <c r="Q301" t="s">
        <v>1768</v>
      </c>
      <c r="R301" t="s">
        <v>109</v>
      </c>
      <c r="S301" t="s">
        <v>544</v>
      </c>
      <c r="T301" t="s">
        <v>2851</v>
      </c>
    </row>
    <row r="302" spans="1:20">
      <c r="A302" t="s">
        <v>3340</v>
      </c>
      <c r="B302" t="s">
        <v>1614</v>
      </c>
      <c r="C302" t="s">
        <v>547</v>
      </c>
      <c r="D302" s="1">
        <v>2043.4</v>
      </c>
      <c r="E302">
        <v>14.074847479834601</v>
      </c>
      <c r="F302" s="22"/>
      <c r="G302" s="22">
        <v>176.043733150572</v>
      </c>
      <c r="H302" s="22"/>
      <c r="I302" s="22"/>
      <c r="J302" s="22">
        <v>5</v>
      </c>
      <c r="K302" s="22" t="s">
        <v>1598</v>
      </c>
      <c r="L302" s="22" t="s">
        <v>2677</v>
      </c>
      <c r="O302" t="s">
        <v>3342</v>
      </c>
      <c r="P302" t="s">
        <v>170</v>
      </c>
      <c r="Q302" t="s">
        <v>1800</v>
      </c>
      <c r="R302" t="s">
        <v>109</v>
      </c>
      <c r="S302" t="s">
        <v>544</v>
      </c>
      <c r="T302" t="s">
        <v>2852</v>
      </c>
    </row>
    <row r="303" spans="1:20">
      <c r="A303" t="s">
        <v>3340</v>
      </c>
      <c r="B303" t="s">
        <v>1614</v>
      </c>
      <c r="C303" t="s">
        <v>549</v>
      </c>
      <c r="D303" s="1">
        <v>2064.8000000000002</v>
      </c>
      <c r="E303">
        <v>14.074847479834601</v>
      </c>
      <c r="F303" s="22"/>
      <c r="G303" s="22"/>
      <c r="H303" s="22">
        <v>176.043733150572</v>
      </c>
      <c r="I303" s="22"/>
      <c r="J303" s="22">
        <v>5</v>
      </c>
      <c r="K303" s="22" t="s">
        <v>1598</v>
      </c>
      <c r="L303" s="22" t="s">
        <v>2677</v>
      </c>
      <c r="O303" t="s">
        <v>3342</v>
      </c>
      <c r="P303" t="s">
        <v>170</v>
      </c>
      <c r="Q303" t="s">
        <v>1742</v>
      </c>
      <c r="R303" t="s">
        <v>109</v>
      </c>
      <c r="S303" t="s">
        <v>544</v>
      </c>
      <c r="T303" t="s">
        <v>2849</v>
      </c>
    </row>
    <row r="304" spans="1:20">
      <c r="A304" t="s">
        <v>3340</v>
      </c>
      <c r="B304" t="s">
        <v>1614</v>
      </c>
      <c r="C304" t="s">
        <v>3332</v>
      </c>
      <c r="D304" s="1">
        <v>2064.8000000000002</v>
      </c>
      <c r="E304">
        <v>14.074847479834601</v>
      </c>
      <c r="F304" s="22"/>
      <c r="G304" s="22"/>
      <c r="H304" s="22"/>
      <c r="I304" s="22">
        <v>176.043733150572</v>
      </c>
      <c r="J304" s="22">
        <v>5</v>
      </c>
      <c r="K304" s="22" t="s">
        <v>1598</v>
      </c>
      <c r="L304" s="22" t="s">
        <v>2677</v>
      </c>
      <c r="O304" t="s">
        <v>3342</v>
      </c>
      <c r="P304" t="s">
        <v>170</v>
      </c>
      <c r="Q304" t="s">
        <v>1790</v>
      </c>
      <c r="R304" t="s">
        <v>109</v>
      </c>
      <c r="S304" t="s">
        <v>544</v>
      </c>
      <c r="T304" t="s">
        <v>2873</v>
      </c>
    </row>
    <row r="305" spans="1:20">
      <c r="A305" t="s">
        <v>3340</v>
      </c>
      <c r="B305" t="s">
        <v>1615</v>
      </c>
      <c r="C305" t="s">
        <v>542</v>
      </c>
      <c r="D305" s="1">
        <v>66.3</v>
      </c>
      <c r="E305">
        <v>14.927868539218499</v>
      </c>
      <c r="F305" s="22">
        <v>9.6322362849215999</v>
      </c>
      <c r="G305" s="22"/>
      <c r="H305" s="22"/>
      <c r="I305" s="22"/>
      <c r="J305" s="22">
        <v>5</v>
      </c>
      <c r="K305" s="22" t="s">
        <v>1598</v>
      </c>
      <c r="L305" s="22" t="s">
        <v>2677</v>
      </c>
      <c r="O305" t="s">
        <v>3342</v>
      </c>
      <c r="P305" t="s">
        <v>170</v>
      </c>
      <c r="Q305" t="s">
        <v>1801</v>
      </c>
      <c r="R305" t="s">
        <v>109</v>
      </c>
      <c r="S305" t="s">
        <v>544</v>
      </c>
      <c r="T305" t="s">
        <v>2852</v>
      </c>
    </row>
    <row r="306" spans="1:20">
      <c r="A306" t="s">
        <v>3340</v>
      </c>
      <c r="B306" t="s">
        <v>1615</v>
      </c>
      <c r="C306" t="s">
        <v>547</v>
      </c>
      <c r="D306" s="1">
        <v>3900.5</v>
      </c>
      <c r="E306">
        <v>14.927868539218499</v>
      </c>
      <c r="F306" s="22"/>
      <c r="G306" s="22">
        <v>333.52046455392002</v>
      </c>
      <c r="H306" s="22"/>
      <c r="I306" s="22"/>
      <c r="J306" s="22">
        <v>5</v>
      </c>
      <c r="K306" s="22" t="s">
        <v>1598</v>
      </c>
      <c r="L306" s="22" t="s">
        <v>2677</v>
      </c>
      <c r="O306" t="s">
        <v>3342</v>
      </c>
      <c r="P306" t="s">
        <v>170</v>
      </c>
      <c r="Q306" t="s">
        <v>1743</v>
      </c>
      <c r="R306" t="s">
        <v>109</v>
      </c>
      <c r="S306" t="s">
        <v>544</v>
      </c>
      <c r="T306" t="s">
        <v>2849</v>
      </c>
    </row>
    <row r="307" spans="1:20">
      <c r="A307" t="s">
        <v>3340</v>
      </c>
      <c r="B307" t="s">
        <v>1615</v>
      </c>
      <c r="C307" t="s">
        <v>549</v>
      </c>
      <c r="D307" s="1">
        <v>3967.4</v>
      </c>
      <c r="E307">
        <v>14.927868539218499</v>
      </c>
      <c r="F307" s="22"/>
      <c r="G307" s="22"/>
      <c r="H307" s="22">
        <v>333.52046455392002</v>
      </c>
      <c r="I307" s="22"/>
      <c r="J307" s="22">
        <v>5</v>
      </c>
      <c r="K307" s="22" t="s">
        <v>1598</v>
      </c>
      <c r="L307" s="22" t="s">
        <v>2677</v>
      </c>
      <c r="O307" t="s">
        <v>3342</v>
      </c>
      <c r="P307" t="s">
        <v>170</v>
      </c>
      <c r="Q307" t="s">
        <v>1791</v>
      </c>
      <c r="R307" t="s">
        <v>109</v>
      </c>
      <c r="S307" t="s">
        <v>544</v>
      </c>
      <c r="T307" t="s">
        <v>2873</v>
      </c>
    </row>
    <row r="308" spans="1:20">
      <c r="A308" t="s">
        <v>3340</v>
      </c>
      <c r="B308" t="s">
        <v>1615</v>
      </c>
      <c r="C308" t="s">
        <v>3332</v>
      </c>
      <c r="D308" s="1">
        <v>3967.5</v>
      </c>
      <c r="E308">
        <v>14.927868539218499</v>
      </c>
      <c r="F308" s="22"/>
      <c r="G308" s="22"/>
      <c r="H308" s="22"/>
      <c r="I308" s="22">
        <v>333.52046455392002</v>
      </c>
      <c r="J308" s="22">
        <v>5</v>
      </c>
      <c r="K308" s="22" t="s">
        <v>1598</v>
      </c>
      <c r="L308" s="22" t="s">
        <v>2677</v>
      </c>
      <c r="O308" t="s">
        <v>3342</v>
      </c>
      <c r="P308" t="s">
        <v>170</v>
      </c>
      <c r="Q308" t="s">
        <v>1802</v>
      </c>
      <c r="R308" t="s">
        <v>109</v>
      </c>
      <c r="S308" t="s">
        <v>544</v>
      </c>
      <c r="T308" t="s">
        <v>2852</v>
      </c>
    </row>
    <row r="309" spans="1:20">
      <c r="A309" t="s">
        <v>3340</v>
      </c>
      <c r="B309" t="s">
        <v>1616</v>
      </c>
      <c r="C309" t="s">
        <v>542</v>
      </c>
      <c r="D309" s="1">
        <v>27.3</v>
      </c>
      <c r="E309">
        <v>15.7808895986024</v>
      </c>
      <c r="F309" s="22">
        <v>7.8831571050036002</v>
      </c>
      <c r="G309" s="22"/>
      <c r="H309" s="22"/>
      <c r="I309" s="22"/>
      <c r="J309" s="22">
        <v>5</v>
      </c>
      <c r="K309" s="22" t="s">
        <v>1598</v>
      </c>
      <c r="L309" s="22" t="s">
        <v>2677</v>
      </c>
      <c r="O309" t="s">
        <v>3342</v>
      </c>
      <c r="P309" t="s">
        <v>170</v>
      </c>
      <c r="Q309" t="s">
        <v>1744</v>
      </c>
      <c r="R309" t="s">
        <v>109</v>
      </c>
      <c r="S309" t="s">
        <v>544</v>
      </c>
      <c r="T309" t="s">
        <v>2849</v>
      </c>
    </row>
    <row r="310" spans="1:20">
      <c r="A310" t="s">
        <v>3340</v>
      </c>
      <c r="B310" t="s">
        <v>1616</v>
      </c>
      <c r="C310" t="s">
        <v>547</v>
      </c>
      <c r="D310" s="1">
        <v>977.7</v>
      </c>
      <c r="E310">
        <v>15.7808895986024</v>
      </c>
      <c r="F310" s="22"/>
      <c r="G310" s="22">
        <v>118.461334146876</v>
      </c>
      <c r="H310" s="22"/>
      <c r="I310" s="22"/>
      <c r="J310" s="22">
        <v>5</v>
      </c>
      <c r="K310" s="22" t="s">
        <v>1598</v>
      </c>
      <c r="L310" s="22" t="s">
        <v>2677</v>
      </c>
      <c r="O310" t="s">
        <v>3342</v>
      </c>
      <c r="P310" t="s">
        <v>170</v>
      </c>
      <c r="Q310" t="s">
        <v>1745</v>
      </c>
      <c r="R310" t="s">
        <v>109</v>
      </c>
      <c r="S310" t="s">
        <v>544</v>
      </c>
      <c r="T310" t="s">
        <v>2849</v>
      </c>
    </row>
    <row r="311" spans="1:20">
      <c r="A311" t="s">
        <v>3340</v>
      </c>
      <c r="B311" t="s">
        <v>1616</v>
      </c>
      <c r="C311" t="s">
        <v>549</v>
      </c>
      <c r="D311" s="1">
        <v>1136</v>
      </c>
      <c r="E311">
        <v>15.7808895986024</v>
      </c>
      <c r="F311" s="22"/>
      <c r="G311" s="22"/>
      <c r="H311" s="22">
        <v>118.461334146876</v>
      </c>
      <c r="I311" s="22"/>
      <c r="J311" s="22">
        <v>5</v>
      </c>
      <c r="K311" s="22" t="s">
        <v>1598</v>
      </c>
      <c r="L311" s="22" t="s">
        <v>2677</v>
      </c>
      <c r="O311" t="s">
        <v>3342</v>
      </c>
      <c r="P311" t="s">
        <v>170</v>
      </c>
      <c r="Q311" t="s">
        <v>1769</v>
      </c>
      <c r="R311" t="s">
        <v>109</v>
      </c>
      <c r="S311" t="s">
        <v>544</v>
      </c>
      <c r="T311" t="s">
        <v>2851</v>
      </c>
    </row>
    <row r="312" spans="1:20">
      <c r="A312" t="s">
        <v>3340</v>
      </c>
      <c r="B312" t="s">
        <v>1616</v>
      </c>
      <c r="C312" t="s">
        <v>3332</v>
      </c>
      <c r="D312" s="1">
        <v>1136</v>
      </c>
      <c r="E312">
        <v>15.7808895986024</v>
      </c>
      <c r="F312" s="22"/>
      <c r="G312" s="22"/>
      <c r="H312" s="22"/>
      <c r="I312" s="22">
        <v>118.461334146876</v>
      </c>
      <c r="J312" s="22">
        <v>5</v>
      </c>
      <c r="K312" s="22" t="s">
        <v>1598</v>
      </c>
      <c r="L312" s="22" t="s">
        <v>2677</v>
      </c>
      <c r="O312" t="s">
        <v>3342</v>
      </c>
      <c r="P312" t="s">
        <v>170</v>
      </c>
      <c r="Q312" t="s">
        <v>1792</v>
      </c>
      <c r="R312" t="s">
        <v>109</v>
      </c>
      <c r="S312" t="s">
        <v>544</v>
      </c>
      <c r="T312" t="s">
        <v>2873</v>
      </c>
    </row>
    <row r="313" spans="1:20">
      <c r="A313" t="s">
        <v>3340</v>
      </c>
      <c r="B313" t="s">
        <v>1617</v>
      </c>
      <c r="C313" t="s">
        <v>547</v>
      </c>
      <c r="D313" s="1">
        <v>205.1</v>
      </c>
      <c r="E313">
        <v>16.633910657986299</v>
      </c>
      <c r="F313" s="22"/>
      <c r="G313" s="22">
        <v>78.301114626924004</v>
      </c>
      <c r="H313" s="22"/>
      <c r="I313" s="22"/>
      <c r="J313" s="22">
        <v>5</v>
      </c>
      <c r="K313" s="22" t="s">
        <v>1598</v>
      </c>
      <c r="L313" s="22" t="s">
        <v>2677</v>
      </c>
      <c r="O313" t="s">
        <v>3342</v>
      </c>
      <c r="P313" t="s">
        <v>170</v>
      </c>
      <c r="Q313" t="s">
        <v>1803</v>
      </c>
      <c r="R313" t="s">
        <v>109</v>
      </c>
      <c r="S313" t="s">
        <v>544</v>
      </c>
      <c r="T313" t="s">
        <v>2852</v>
      </c>
    </row>
    <row r="314" spans="1:20">
      <c r="A314" t="s">
        <v>3340</v>
      </c>
      <c r="B314" t="s">
        <v>1617</v>
      </c>
      <c r="C314" t="s">
        <v>549</v>
      </c>
      <c r="D314" s="1">
        <v>1079</v>
      </c>
      <c r="E314">
        <v>16.633910657986299</v>
      </c>
      <c r="F314" s="22"/>
      <c r="G314" s="22"/>
      <c r="H314" s="22">
        <v>114.692363598456</v>
      </c>
      <c r="I314" s="22"/>
      <c r="J314" s="22">
        <v>5</v>
      </c>
      <c r="K314" s="22" t="s">
        <v>1598</v>
      </c>
      <c r="L314" s="22" t="s">
        <v>2677</v>
      </c>
      <c r="O314" t="s">
        <v>3342</v>
      </c>
      <c r="P314" t="s">
        <v>170</v>
      </c>
      <c r="Q314" t="s">
        <v>1746</v>
      </c>
      <c r="R314" t="s">
        <v>109</v>
      </c>
      <c r="S314" t="s">
        <v>544</v>
      </c>
      <c r="T314" t="s">
        <v>2849</v>
      </c>
    </row>
    <row r="315" spans="1:20">
      <c r="A315" t="s">
        <v>3340</v>
      </c>
      <c r="B315" t="s">
        <v>1617</v>
      </c>
      <c r="C315" t="s">
        <v>3332</v>
      </c>
      <c r="D315" s="1">
        <v>1083.0999999999999</v>
      </c>
      <c r="E315">
        <v>16.633910657986299</v>
      </c>
      <c r="F315" s="22"/>
      <c r="G315" s="22"/>
      <c r="H315" s="22"/>
      <c r="I315" s="22">
        <v>114.692363598456</v>
      </c>
      <c r="J315" s="22">
        <v>5</v>
      </c>
      <c r="K315" s="22" t="s">
        <v>1598</v>
      </c>
      <c r="L315" s="22" t="s">
        <v>2677</v>
      </c>
      <c r="O315" t="s">
        <v>3342</v>
      </c>
      <c r="P315" t="s">
        <v>170</v>
      </c>
      <c r="Q315" t="s">
        <v>1770</v>
      </c>
      <c r="R315" t="s">
        <v>109</v>
      </c>
      <c r="S315" t="s">
        <v>544</v>
      </c>
      <c r="T315" t="s">
        <v>2851</v>
      </c>
    </row>
    <row r="316" spans="1:20">
      <c r="A316" t="s">
        <v>3340</v>
      </c>
      <c r="B316" t="s">
        <v>1618</v>
      </c>
      <c r="C316" t="s">
        <v>542</v>
      </c>
      <c r="D316" s="1">
        <v>264.10000000000002</v>
      </c>
      <c r="E316">
        <v>17.486931717370201</v>
      </c>
      <c r="F316" s="22">
        <v>60.493234231835999</v>
      </c>
      <c r="G316" s="22"/>
      <c r="H316" s="22"/>
      <c r="I316" s="22"/>
      <c r="J316" s="22">
        <v>5</v>
      </c>
      <c r="K316" s="22" t="s">
        <v>1598</v>
      </c>
      <c r="L316" s="22" t="s">
        <v>2677</v>
      </c>
      <c r="O316" t="s">
        <v>3342</v>
      </c>
      <c r="P316" t="s">
        <v>170</v>
      </c>
      <c r="Q316" t="s">
        <v>1793</v>
      </c>
      <c r="R316" t="s">
        <v>109</v>
      </c>
      <c r="S316" t="s">
        <v>544</v>
      </c>
      <c r="T316" t="s">
        <v>2873</v>
      </c>
    </row>
    <row r="317" spans="1:20">
      <c r="A317" t="s">
        <v>3340</v>
      </c>
      <c r="B317" t="s">
        <v>1618</v>
      </c>
      <c r="C317" t="s">
        <v>547</v>
      </c>
      <c r="D317" s="1">
        <v>2051.9</v>
      </c>
      <c r="E317">
        <v>17.486931717370201</v>
      </c>
      <c r="F317" s="22"/>
      <c r="G317" s="22">
        <v>135.58165795288801</v>
      </c>
      <c r="H317" s="22"/>
      <c r="I317" s="22"/>
      <c r="J317" s="22">
        <v>5</v>
      </c>
      <c r="K317" s="22" t="s">
        <v>1598</v>
      </c>
      <c r="L317" s="22" t="s">
        <v>2677</v>
      </c>
      <c r="O317" t="s">
        <v>3342</v>
      </c>
      <c r="P317" t="s">
        <v>170</v>
      </c>
      <c r="Q317" t="s">
        <v>1752</v>
      </c>
      <c r="R317" t="s">
        <v>109</v>
      </c>
      <c r="S317" t="s">
        <v>544</v>
      </c>
      <c r="T317" t="s">
        <v>2850</v>
      </c>
    </row>
    <row r="318" spans="1:20">
      <c r="A318" t="s">
        <v>3340</v>
      </c>
      <c r="B318" t="s">
        <v>1618</v>
      </c>
      <c r="C318" t="s">
        <v>549</v>
      </c>
      <c r="D318" s="1">
        <v>2530.5</v>
      </c>
      <c r="E318">
        <v>17.486931717370201</v>
      </c>
      <c r="F318" s="22"/>
      <c r="G318" s="22"/>
      <c r="H318" s="22">
        <v>135.58165795288801</v>
      </c>
      <c r="I318" s="22"/>
      <c r="J318" s="22">
        <v>5</v>
      </c>
      <c r="K318" s="22" t="s">
        <v>1598</v>
      </c>
      <c r="L318" s="22" t="s">
        <v>2677</v>
      </c>
      <c r="O318" t="s">
        <v>3342</v>
      </c>
      <c r="P318" t="s">
        <v>170</v>
      </c>
      <c r="Q318" t="s">
        <v>1771</v>
      </c>
      <c r="R318" t="s">
        <v>109</v>
      </c>
      <c r="S318" t="s">
        <v>544</v>
      </c>
      <c r="T318" t="s">
        <v>2851</v>
      </c>
    </row>
    <row r="319" spans="1:20">
      <c r="A319" t="s">
        <v>3340</v>
      </c>
      <c r="B319" t="s">
        <v>1618</v>
      </c>
      <c r="C319" t="s">
        <v>3332</v>
      </c>
      <c r="D319" s="1">
        <v>2533.1</v>
      </c>
      <c r="E319">
        <v>17.486931717370201</v>
      </c>
      <c r="F319" s="22"/>
      <c r="G319" s="22"/>
      <c r="H319" s="22"/>
      <c r="I319" s="22">
        <v>135.58165795288801</v>
      </c>
      <c r="J319" s="22">
        <v>5</v>
      </c>
      <c r="K319" s="22" t="s">
        <v>1598</v>
      </c>
      <c r="L319" s="22" t="s">
        <v>2677</v>
      </c>
      <c r="O319" t="s">
        <v>3342</v>
      </c>
      <c r="P319" t="s">
        <v>170</v>
      </c>
      <c r="Q319" t="s">
        <v>1794</v>
      </c>
      <c r="R319" t="s">
        <v>109</v>
      </c>
      <c r="S319" t="s">
        <v>544</v>
      </c>
      <c r="T319" t="s">
        <v>2873</v>
      </c>
    </row>
    <row r="320" spans="1:20">
      <c r="A320" t="s">
        <v>3340</v>
      </c>
      <c r="B320" t="s">
        <v>1619</v>
      </c>
      <c r="C320" t="s">
        <v>542</v>
      </c>
      <c r="D320" s="1">
        <v>103.4</v>
      </c>
      <c r="E320">
        <v>18.339952776754199</v>
      </c>
      <c r="F320" s="22">
        <v>43.953772404024001</v>
      </c>
      <c r="G320" s="22"/>
      <c r="H320" s="22"/>
      <c r="I320" s="22"/>
      <c r="J320" s="22">
        <v>5</v>
      </c>
      <c r="K320" s="22" t="s">
        <v>1598</v>
      </c>
      <c r="L320" s="22" t="s">
        <v>2677</v>
      </c>
      <c r="O320" t="s">
        <v>3342</v>
      </c>
      <c r="P320" t="s">
        <v>170</v>
      </c>
      <c r="Q320" t="s">
        <v>1747</v>
      </c>
      <c r="R320" t="s">
        <v>109</v>
      </c>
      <c r="S320" t="s">
        <v>544</v>
      </c>
      <c r="T320" t="s">
        <v>2849</v>
      </c>
    </row>
    <row r="321" spans="1:20">
      <c r="A321" t="s">
        <v>3340</v>
      </c>
      <c r="B321" t="s">
        <v>1619</v>
      </c>
      <c r="C321" t="s">
        <v>547</v>
      </c>
      <c r="D321" s="1">
        <v>3797.3</v>
      </c>
      <c r="E321">
        <v>18.339952776754199</v>
      </c>
      <c r="F321" s="22"/>
      <c r="G321" s="22">
        <v>305.26447106484</v>
      </c>
      <c r="H321" s="22"/>
      <c r="I321" s="22"/>
      <c r="J321" s="22">
        <v>5</v>
      </c>
      <c r="K321" s="22" t="s">
        <v>1598</v>
      </c>
      <c r="L321" s="22" t="s">
        <v>2677</v>
      </c>
      <c r="O321" t="s">
        <v>3342</v>
      </c>
      <c r="P321" t="s">
        <v>170</v>
      </c>
      <c r="Q321" t="s">
        <v>1753</v>
      </c>
      <c r="R321" t="s">
        <v>109</v>
      </c>
      <c r="S321" t="s">
        <v>544</v>
      </c>
      <c r="T321" t="s">
        <v>2850</v>
      </c>
    </row>
    <row r="322" spans="1:20">
      <c r="A322" t="s">
        <v>3340</v>
      </c>
      <c r="B322" t="s">
        <v>1619</v>
      </c>
      <c r="C322" t="s">
        <v>549</v>
      </c>
      <c r="D322" s="1">
        <v>4012.8</v>
      </c>
      <c r="E322">
        <v>18.339952776754199</v>
      </c>
      <c r="F322" s="22"/>
      <c r="G322" s="22"/>
      <c r="H322" s="22">
        <v>305.26447106484</v>
      </c>
      <c r="I322" s="22"/>
      <c r="J322" s="22">
        <v>5</v>
      </c>
      <c r="K322" s="22" t="s">
        <v>1598</v>
      </c>
      <c r="L322" s="22" t="s">
        <v>2677</v>
      </c>
      <c r="O322" t="s">
        <v>3342</v>
      </c>
      <c r="P322" t="s">
        <v>170</v>
      </c>
      <c r="Q322" t="s">
        <v>1772</v>
      </c>
      <c r="R322" t="s">
        <v>109</v>
      </c>
      <c r="S322" t="s">
        <v>544</v>
      </c>
      <c r="T322" t="s">
        <v>2851</v>
      </c>
    </row>
    <row r="323" spans="1:20">
      <c r="A323" t="s">
        <v>3340</v>
      </c>
      <c r="B323" t="s">
        <v>1619</v>
      </c>
      <c r="C323" t="s">
        <v>3332</v>
      </c>
      <c r="D323" s="1">
        <v>4014</v>
      </c>
      <c r="E323">
        <v>18.339952776754199</v>
      </c>
      <c r="F323" s="22"/>
      <c r="G323" s="22"/>
      <c r="H323" s="22"/>
      <c r="I323" s="22">
        <v>305.26447106484</v>
      </c>
      <c r="J323" s="22">
        <v>5</v>
      </c>
      <c r="K323" s="22" t="s">
        <v>1598</v>
      </c>
      <c r="L323" s="22" t="s">
        <v>2677</v>
      </c>
      <c r="O323" t="s">
        <v>3342</v>
      </c>
      <c r="P323" t="s">
        <v>170</v>
      </c>
      <c r="Q323" t="s">
        <v>1795</v>
      </c>
      <c r="R323" t="s">
        <v>109</v>
      </c>
      <c r="S323" t="s">
        <v>544</v>
      </c>
      <c r="T323" t="s">
        <v>2873</v>
      </c>
    </row>
    <row r="324" spans="1:20">
      <c r="A324" t="s">
        <v>3340</v>
      </c>
      <c r="B324" t="s">
        <v>1620</v>
      </c>
      <c r="C324" t="s">
        <v>542</v>
      </c>
      <c r="D324" s="1">
        <v>0</v>
      </c>
      <c r="E324">
        <v>19.192973836138101</v>
      </c>
      <c r="F324" s="22">
        <v>8.734345615548E-7</v>
      </c>
      <c r="G324" s="22"/>
      <c r="H324" s="22"/>
      <c r="I324" s="22"/>
      <c r="J324" s="22">
        <v>5</v>
      </c>
      <c r="K324" s="22" t="s">
        <v>1598</v>
      </c>
      <c r="L324" s="22" t="s">
        <v>2677</v>
      </c>
      <c r="O324" t="s">
        <v>3342</v>
      </c>
      <c r="P324" t="s">
        <v>170</v>
      </c>
      <c r="Q324" t="s">
        <v>1748</v>
      </c>
      <c r="R324" t="s">
        <v>109</v>
      </c>
      <c r="S324" t="s">
        <v>544</v>
      </c>
      <c r="T324" t="s">
        <v>2849</v>
      </c>
    </row>
    <row r="325" spans="1:20">
      <c r="A325" t="s">
        <v>3340</v>
      </c>
      <c r="B325" t="s">
        <v>1620</v>
      </c>
      <c r="C325" t="s">
        <v>547</v>
      </c>
      <c r="D325" s="1">
        <v>2169.9</v>
      </c>
      <c r="E325">
        <v>19.192973836138101</v>
      </c>
      <c r="F325" s="22"/>
      <c r="G325" s="22">
        <v>204.62567257843199</v>
      </c>
      <c r="H325" s="22"/>
      <c r="I325" s="22"/>
      <c r="J325" s="22">
        <v>5</v>
      </c>
      <c r="K325" s="22" t="s">
        <v>1598</v>
      </c>
      <c r="L325" s="22" t="s">
        <v>2677</v>
      </c>
      <c r="O325" t="s">
        <v>3342</v>
      </c>
      <c r="P325" t="s">
        <v>170</v>
      </c>
      <c r="Q325" t="s">
        <v>1754</v>
      </c>
      <c r="R325" t="s">
        <v>109</v>
      </c>
      <c r="S325" t="s">
        <v>544</v>
      </c>
      <c r="T325" t="s">
        <v>2850</v>
      </c>
    </row>
    <row r="326" spans="1:20">
      <c r="A326" t="s">
        <v>3340</v>
      </c>
      <c r="B326" t="s">
        <v>1620</v>
      </c>
      <c r="C326" t="s">
        <v>3332</v>
      </c>
      <c r="D326" s="1">
        <v>2277.3000000000002</v>
      </c>
      <c r="E326">
        <v>19.192973836138101</v>
      </c>
      <c r="F326" s="22"/>
      <c r="G326" s="22"/>
      <c r="H326" s="22"/>
      <c r="I326" s="22">
        <v>204.62567257843199</v>
      </c>
      <c r="J326" s="22">
        <v>5</v>
      </c>
      <c r="K326" s="22" t="s">
        <v>1598</v>
      </c>
      <c r="L326" s="22" t="s">
        <v>2677</v>
      </c>
      <c r="O326" t="s">
        <v>3342</v>
      </c>
      <c r="P326" t="s">
        <v>170</v>
      </c>
      <c r="Q326" t="s">
        <v>1773</v>
      </c>
      <c r="R326" t="s">
        <v>109</v>
      </c>
      <c r="S326" t="s">
        <v>544</v>
      </c>
      <c r="T326" t="s">
        <v>2851</v>
      </c>
    </row>
    <row r="327" spans="1:20">
      <c r="A327" t="s">
        <v>3340</v>
      </c>
      <c r="B327" t="s">
        <v>1620</v>
      </c>
      <c r="C327" t="s">
        <v>549</v>
      </c>
      <c r="D327" s="1">
        <v>2277.3000000000002</v>
      </c>
      <c r="E327">
        <v>19.192973836138101</v>
      </c>
      <c r="F327" s="22"/>
      <c r="G327" s="22"/>
      <c r="H327" s="22">
        <v>204.62567257843199</v>
      </c>
      <c r="I327" s="22"/>
      <c r="J327" s="22">
        <v>5</v>
      </c>
      <c r="K327" s="22" t="s">
        <v>1598</v>
      </c>
      <c r="L327" s="22" t="s">
        <v>2677</v>
      </c>
      <c r="O327" t="s">
        <v>3342</v>
      </c>
      <c r="P327" t="s">
        <v>170</v>
      </c>
      <c r="Q327" t="s">
        <v>1755</v>
      </c>
      <c r="R327" t="s">
        <v>109</v>
      </c>
      <c r="S327" t="s">
        <v>544</v>
      </c>
      <c r="T327" t="s">
        <v>2850</v>
      </c>
    </row>
    <row r="328" spans="1:20">
      <c r="A328" t="s">
        <v>3340</v>
      </c>
      <c r="B328" t="s">
        <v>1621</v>
      </c>
      <c r="C328" t="s">
        <v>547</v>
      </c>
      <c r="D328" s="1">
        <v>2805.4</v>
      </c>
      <c r="E328">
        <v>20.045994895522</v>
      </c>
      <c r="F328" s="22"/>
      <c r="G328" s="22">
        <v>247.41468300023999</v>
      </c>
      <c r="H328" s="22"/>
      <c r="I328" s="22"/>
      <c r="J328" s="22">
        <v>5</v>
      </c>
      <c r="K328" s="22" t="s">
        <v>1598</v>
      </c>
      <c r="L328" s="22" t="s">
        <v>2677</v>
      </c>
      <c r="O328" t="s">
        <v>3342</v>
      </c>
      <c r="P328" t="s">
        <v>170</v>
      </c>
      <c r="Q328" t="s">
        <v>1774</v>
      </c>
      <c r="R328" t="s">
        <v>109</v>
      </c>
      <c r="S328" t="s">
        <v>544</v>
      </c>
      <c r="T328" t="s">
        <v>2851</v>
      </c>
    </row>
    <row r="329" spans="1:20">
      <c r="A329" t="s">
        <v>3340</v>
      </c>
      <c r="B329" t="s">
        <v>1621</v>
      </c>
      <c r="C329" t="s">
        <v>549</v>
      </c>
      <c r="D329" s="1">
        <v>2895.2</v>
      </c>
      <c r="E329">
        <v>20.045994895522</v>
      </c>
      <c r="F329" s="22"/>
      <c r="G329" s="22"/>
      <c r="H329" s="22">
        <v>247.41468300023999</v>
      </c>
      <c r="I329" s="22"/>
      <c r="J329" s="22">
        <v>5</v>
      </c>
      <c r="K329" s="22" t="s">
        <v>1598</v>
      </c>
      <c r="L329" s="22" t="s">
        <v>2677</v>
      </c>
      <c r="O329" t="s">
        <v>3342</v>
      </c>
      <c r="P329" t="s">
        <v>170</v>
      </c>
      <c r="Q329" t="s">
        <v>1756</v>
      </c>
      <c r="R329" t="s">
        <v>109</v>
      </c>
      <c r="S329" t="s">
        <v>544</v>
      </c>
      <c r="T329" t="s">
        <v>2850</v>
      </c>
    </row>
    <row r="330" spans="1:20">
      <c r="A330" t="s">
        <v>3340</v>
      </c>
      <c r="B330" t="s">
        <v>1621</v>
      </c>
      <c r="C330" t="s">
        <v>3332</v>
      </c>
      <c r="D330" s="1">
        <v>2895.2</v>
      </c>
      <c r="E330">
        <v>20.045994895522</v>
      </c>
      <c r="F330" s="22"/>
      <c r="G330" s="22"/>
      <c r="H330" s="22"/>
      <c r="I330" s="22">
        <v>247.41468300023999</v>
      </c>
      <c r="J330" s="22">
        <v>5</v>
      </c>
      <c r="K330" s="22" t="s">
        <v>1598</v>
      </c>
      <c r="L330" s="22" t="s">
        <v>2677</v>
      </c>
      <c r="O330" t="s">
        <v>3342</v>
      </c>
      <c r="P330" t="s">
        <v>170</v>
      </c>
      <c r="Q330" t="s">
        <v>1775</v>
      </c>
      <c r="R330" t="s">
        <v>109</v>
      </c>
      <c r="S330" t="s">
        <v>544</v>
      </c>
      <c r="T330" t="s">
        <v>2851</v>
      </c>
    </row>
    <row r="331" spans="1:20">
      <c r="A331" t="s">
        <v>3340</v>
      </c>
      <c r="B331" t="s">
        <v>1622</v>
      </c>
      <c r="C331" t="s">
        <v>547</v>
      </c>
      <c r="D331" s="1">
        <v>3872.2</v>
      </c>
      <c r="E331">
        <v>21.752037014289801</v>
      </c>
      <c r="F331" s="22"/>
      <c r="G331" s="22">
        <v>314.27007815448002</v>
      </c>
      <c r="H331" s="22"/>
      <c r="I331" s="22"/>
      <c r="J331" s="22">
        <v>5</v>
      </c>
      <c r="K331" s="22" t="s">
        <v>1598</v>
      </c>
      <c r="L331" s="22" t="s">
        <v>2677</v>
      </c>
      <c r="O331" t="s">
        <v>3342</v>
      </c>
      <c r="P331" t="s">
        <v>170</v>
      </c>
      <c r="Q331" t="s">
        <v>1757</v>
      </c>
      <c r="R331" t="s">
        <v>109</v>
      </c>
      <c r="S331" t="s">
        <v>544</v>
      </c>
      <c r="T331" t="s">
        <v>2850</v>
      </c>
    </row>
    <row r="332" spans="1:20">
      <c r="A332" t="s">
        <v>3340</v>
      </c>
      <c r="B332" t="s">
        <v>1622</v>
      </c>
      <c r="C332" t="s">
        <v>3332</v>
      </c>
      <c r="D332" s="1">
        <v>3936.3</v>
      </c>
      <c r="E332">
        <v>21.752037014289801</v>
      </c>
      <c r="F332" s="22"/>
      <c r="G332" s="22"/>
      <c r="H332" s="22"/>
      <c r="I332" s="22">
        <v>314.27007815448002</v>
      </c>
      <c r="J332" s="22">
        <v>5</v>
      </c>
      <c r="K332" s="22" t="s">
        <v>1598</v>
      </c>
      <c r="L332" s="22" t="s">
        <v>2677</v>
      </c>
      <c r="O332" t="s">
        <v>3342</v>
      </c>
      <c r="P332" t="s">
        <v>170</v>
      </c>
      <c r="Q332" t="s">
        <v>1776</v>
      </c>
      <c r="R332" t="s">
        <v>109</v>
      </c>
      <c r="S332" t="s">
        <v>544</v>
      </c>
      <c r="T332" t="s">
        <v>2851</v>
      </c>
    </row>
    <row r="333" spans="1:20">
      <c r="A333" t="s">
        <v>3340</v>
      </c>
      <c r="B333" t="s">
        <v>1622</v>
      </c>
      <c r="C333" t="s">
        <v>549</v>
      </c>
      <c r="D333" s="1">
        <v>3936.3</v>
      </c>
      <c r="E333">
        <v>21.752037014289801</v>
      </c>
      <c r="F333" s="22"/>
      <c r="G333" s="22"/>
      <c r="H333" s="22">
        <v>314.27007815448002</v>
      </c>
      <c r="I333" s="22"/>
      <c r="J333" s="22">
        <v>5</v>
      </c>
      <c r="K333" s="22" t="s">
        <v>1598</v>
      </c>
      <c r="L333" s="22" t="s">
        <v>2677</v>
      </c>
      <c r="O333" t="s">
        <v>3342</v>
      </c>
      <c r="P333" t="s">
        <v>170</v>
      </c>
      <c r="Q333" t="s">
        <v>1796</v>
      </c>
      <c r="R333" t="s">
        <v>109</v>
      </c>
      <c r="S333" t="s">
        <v>544</v>
      </c>
      <c r="T333" t="s">
        <v>2873</v>
      </c>
    </row>
    <row r="334" spans="1:20">
      <c r="A334" t="s">
        <v>3340</v>
      </c>
      <c r="B334" t="s">
        <v>1664</v>
      </c>
      <c r="C334" t="s">
        <v>547</v>
      </c>
      <c r="D334" s="1">
        <v>1726.1</v>
      </c>
      <c r="E334">
        <v>26.443652840901301</v>
      </c>
      <c r="F334" s="22"/>
      <c r="G334" s="22">
        <v>97.652932578432001</v>
      </c>
      <c r="H334" s="22"/>
      <c r="I334" s="22"/>
      <c r="J334" s="22">
        <v>5</v>
      </c>
      <c r="K334" s="22" t="s">
        <v>1663</v>
      </c>
      <c r="L334" s="22" t="s">
        <v>2678</v>
      </c>
      <c r="O334" t="s">
        <v>3342</v>
      </c>
      <c r="P334" t="s">
        <v>170</v>
      </c>
      <c r="Q334" t="s">
        <v>1758</v>
      </c>
      <c r="R334" t="s">
        <v>109</v>
      </c>
      <c r="S334" t="s">
        <v>544</v>
      </c>
      <c r="T334" t="s">
        <v>2850</v>
      </c>
    </row>
    <row r="335" spans="1:20">
      <c r="A335" t="s">
        <v>3340</v>
      </c>
      <c r="B335" t="s">
        <v>1664</v>
      </c>
      <c r="C335" t="s">
        <v>549</v>
      </c>
      <c r="D335" s="1">
        <v>1887.8</v>
      </c>
      <c r="E335">
        <v>26.443652840901301</v>
      </c>
      <c r="F335" s="22"/>
      <c r="G335" s="22"/>
      <c r="H335" s="22">
        <v>97.652932578432001</v>
      </c>
      <c r="I335" s="22"/>
      <c r="J335" s="22">
        <v>5</v>
      </c>
      <c r="K335" s="22" t="s">
        <v>1663</v>
      </c>
      <c r="L335" s="22" t="s">
        <v>2678</v>
      </c>
      <c r="O335" t="s">
        <v>3342</v>
      </c>
      <c r="P335" t="s">
        <v>170</v>
      </c>
      <c r="Q335" t="s">
        <v>1759</v>
      </c>
      <c r="R335" t="s">
        <v>109</v>
      </c>
      <c r="S335" t="s">
        <v>544</v>
      </c>
      <c r="T335" t="s">
        <v>2850</v>
      </c>
    </row>
    <row r="336" spans="1:20">
      <c r="A336" t="s">
        <v>3340</v>
      </c>
      <c r="B336" t="s">
        <v>1664</v>
      </c>
      <c r="C336" t="s">
        <v>3332</v>
      </c>
      <c r="D336" s="1">
        <v>1887.9</v>
      </c>
      <c r="E336">
        <v>26.443652840901301</v>
      </c>
      <c r="F336" s="22"/>
      <c r="G336" s="22"/>
      <c r="H336" s="22"/>
      <c r="I336" s="22">
        <v>97.652932578432001</v>
      </c>
      <c r="J336" s="22">
        <v>5</v>
      </c>
      <c r="K336" s="22" t="s">
        <v>1663</v>
      </c>
      <c r="L336" s="22" t="s">
        <v>2678</v>
      </c>
      <c r="O336" t="s">
        <v>3342</v>
      </c>
      <c r="P336" t="s">
        <v>170</v>
      </c>
      <c r="Q336" t="s">
        <v>1797</v>
      </c>
      <c r="R336" t="s">
        <v>109</v>
      </c>
      <c r="S336" t="s">
        <v>544</v>
      </c>
      <c r="T336" t="s">
        <v>2873</v>
      </c>
    </row>
    <row r="337" spans="1:20">
      <c r="A337" t="s">
        <v>3340</v>
      </c>
      <c r="B337" t="s">
        <v>1500</v>
      </c>
      <c r="C337" t="s">
        <v>542</v>
      </c>
      <c r="D337" s="1">
        <v>471.6</v>
      </c>
      <c r="E337">
        <v>7.2506790047632697</v>
      </c>
      <c r="F337" s="22">
        <v>53.105375889215999</v>
      </c>
      <c r="G337" s="22"/>
      <c r="H337" s="22"/>
      <c r="I337" s="22"/>
      <c r="J337" s="22">
        <v>5</v>
      </c>
      <c r="K337" s="22" t="s">
        <v>1499</v>
      </c>
      <c r="L337" s="22" t="s">
        <v>2679</v>
      </c>
      <c r="O337" t="s">
        <v>3342</v>
      </c>
      <c r="P337" t="s">
        <v>170</v>
      </c>
      <c r="Q337" t="s">
        <v>1777</v>
      </c>
      <c r="R337" t="s">
        <v>109</v>
      </c>
      <c r="S337" t="s">
        <v>544</v>
      </c>
      <c r="T337" t="s">
        <v>2851</v>
      </c>
    </row>
    <row r="338" spans="1:20">
      <c r="A338" t="s">
        <v>3340</v>
      </c>
      <c r="B338" t="s">
        <v>1500</v>
      </c>
      <c r="C338" t="s">
        <v>3332</v>
      </c>
      <c r="D338" s="1">
        <v>606.70000000000005</v>
      </c>
      <c r="E338">
        <v>7.2506790047632697</v>
      </c>
      <c r="F338" s="22"/>
      <c r="G338" s="22"/>
      <c r="H338" s="22"/>
      <c r="I338" s="22">
        <v>53.105375889215999</v>
      </c>
      <c r="J338" s="22">
        <v>5</v>
      </c>
      <c r="K338" s="22" t="s">
        <v>1499</v>
      </c>
      <c r="L338" s="22" t="s">
        <v>2679</v>
      </c>
      <c r="O338" t="s">
        <v>3342</v>
      </c>
      <c r="P338" t="s">
        <v>170</v>
      </c>
      <c r="Q338" t="s">
        <v>1778</v>
      </c>
      <c r="R338" t="s">
        <v>109</v>
      </c>
      <c r="S338" t="s">
        <v>544</v>
      </c>
      <c r="T338" t="s">
        <v>2851</v>
      </c>
    </row>
    <row r="339" spans="1:20">
      <c r="A339" t="s">
        <v>3340</v>
      </c>
      <c r="B339" t="s">
        <v>1500</v>
      </c>
      <c r="C339" t="s">
        <v>549</v>
      </c>
      <c r="D339" s="1">
        <v>606.70000000000005</v>
      </c>
      <c r="E339">
        <v>7.2506790047632697</v>
      </c>
      <c r="F339" s="22"/>
      <c r="G339" s="22"/>
      <c r="H339" s="22">
        <v>53.105375889215999</v>
      </c>
      <c r="I339" s="22"/>
      <c r="J339" s="22">
        <v>5</v>
      </c>
      <c r="K339" s="22" t="s">
        <v>1499</v>
      </c>
      <c r="L339" s="22" t="s">
        <v>2679</v>
      </c>
      <c r="O339" t="s">
        <v>3342</v>
      </c>
      <c r="P339" t="s">
        <v>170</v>
      </c>
      <c r="Q339" t="s">
        <v>1779</v>
      </c>
      <c r="R339" t="s">
        <v>109</v>
      </c>
      <c r="S339" t="s">
        <v>544</v>
      </c>
      <c r="T339" t="s">
        <v>2851</v>
      </c>
    </row>
    <row r="340" spans="1:20">
      <c r="A340" t="s">
        <v>3340</v>
      </c>
      <c r="B340" t="s">
        <v>1500</v>
      </c>
      <c r="C340" t="s">
        <v>547</v>
      </c>
      <c r="D340" s="1">
        <v>606.70000000000005</v>
      </c>
      <c r="E340">
        <v>7.2506790047632697</v>
      </c>
      <c r="F340" s="22"/>
      <c r="G340" s="22">
        <v>53.105375889215999</v>
      </c>
      <c r="H340" s="22"/>
      <c r="I340" s="22"/>
      <c r="J340" s="22">
        <v>5</v>
      </c>
      <c r="K340" s="22" t="s">
        <v>1499</v>
      </c>
      <c r="L340" s="22" t="s">
        <v>2679</v>
      </c>
      <c r="O340" t="s">
        <v>3342</v>
      </c>
      <c r="P340" t="s">
        <v>170</v>
      </c>
      <c r="Q340" t="s">
        <v>1749</v>
      </c>
      <c r="R340" t="s">
        <v>109</v>
      </c>
      <c r="S340" t="s">
        <v>544</v>
      </c>
      <c r="T340" t="s">
        <v>2849</v>
      </c>
    </row>
    <row r="341" spans="1:20">
      <c r="A341" t="s">
        <v>3340</v>
      </c>
      <c r="B341" t="s">
        <v>1502</v>
      </c>
      <c r="C341" t="s">
        <v>542</v>
      </c>
      <c r="D341" s="1">
        <v>2295.6</v>
      </c>
      <c r="E341">
        <v>4.69161582661153</v>
      </c>
      <c r="F341" s="22">
        <v>192.95186582951999</v>
      </c>
      <c r="G341" s="22"/>
      <c r="H341" s="22"/>
      <c r="I341" s="22"/>
      <c r="J341" s="22">
        <v>5</v>
      </c>
      <c r="K341" s="22" t="s">
        <v>1501</v>
      </c>
      <c r="L341" s="22" t="s">
        <v>2680</v>
      </c>
      <c r="O341" t="s">
        <v>3342</v>
      </c>
      <c r="P341" t="s">
        <v>170</v>
      </c>
      <c r="Q341" t="s">
        <v>1760</v>
      </c>
      <c r="R341" t="s">
        <v>109</v>
      </c>
      <c r="S341" t="s">
        <v>544</v>
      </c>
      <c r="T341" t="s">
        <v>2850</v>
      </c>
    </row>
    <row r="342" spans="1:20">
      <c r="A342" t="s">
        <v>3340</v>
      </c>
      <c r="B342" t="s">
        <v>1502</v>
      </c>
      <c r="C342" t="s">
        <v>547</v>
      </c>
      <c r="D342" s="1">
        <v>2632.3</v>
      </c>
      <c r="E342">
        <v>4.69161582661153</v>
      </c>
      <c r="F342" s="22"/>
      <c r="G342" s="22">
        <v>192.95186582951999</v>
      </c>
      <c r="H342" s="22"/>
      <c r="I342" s="22"/>
      <c r="J342" s="22">
        <v>5</v>
      </c>
      <c r="K342" s="22" t="s">
        <v>1501</v>
      </c>
      <c r="L342" s="22" t="s">
        <v>2680</v>
      </c>
      <c r="O342" t="s">
        <v>3342</v>
      </c>
      <c r="P342" t="s">
        <v>170</v>
      </c>
      <c r="Q342" t="s">
        <v>1780</v>
      </c>
      <c r="R342" t="s">
        <v>109</v>
      </c>
      <c r="S342" t="s">
        <v>544</v>
      </c>
      <c r="T342" t="s">
        <v>2851</v>
      </c>
    </row>
    <row r="343" spans="1:20">
      <c r="A343" t="s">
        <v>3340</v>
      </c>
      <c r="B343" t="s">
        <v>1502</v>
      </c>
      <c r="C343" t="s">
        <v>549</v>
      </c>
      <c r="D343" s="1">
        <v>2632.3</v>
      </c>
      <c r="E343">
        <v>4.69161582661153</v>
      </c>
      <c r="F343" s="22"/>
      <c r="G343" s="22"/>
      <c r="H343" s="22">
        <v>192.95186582951999</v>
      </c>
      <c r="I343" s="22"/>
      <c r="J343" s="22">
        <v>5</v>
      </c>
      <c r="K343" s="22" t="s">
        <v>1501</v>
      </c>
      <c r="L343" s="22" t="s">
        <v>2680</v>
      </c>
      <c r="O343" t="s">
        <v>3342</v>
      </c>
      <c r="P343" t="s">
        <v>170</v>
      </c>
      <c r="Q343" t="s">
        <v>1798</v>
      </c>
      <c r="R343" t="s">
        <v>109</v>
      </c>
      <c r="S343" t="s">
        <v>544</v>
      </c>
      <c r="T343" t="s">
        <v>2873</v>
      </c>
    </row>
    <row r="344" spans="1:20">
      <c r="A344" t="s">
        <v>3340</v>
      </c>
      <c r="B344" t="s">
        <v>1502</v>
      </c>
      <c r="C344" t="s">
        <v>3332</v>
      </c>
      <c r="D344" s="1">
        <v>2632.3</v>
      </c>
      <c r="E344">
        <v>4.69161582661153</v>
      </c>
      <c r="F344" s="22"/>
      <c r="G344" s="22"/>
      <c r="H344" s="22"/>
      <c r="I344" s="22">
        <v>192.95186582951999</v>
      </c>
      <c r="J344" s="22">
        <v>5</v>
      </c>
      <c r="K344" s="22" t="s">
        <v>1501</v>
      </c>
      <c r="L344" s="22" t="s">
        <v>2680</v>
      </c>
      <c r="O344" t="s">
        <v>3343</v>
      </c>
      <c r="P344" t="s">
        <v>170</v>
      </c>
      <c r="Q344" t="s">
        <v>2367</v>
      </c>
      <c r="R344" t="s">
        <v>109</v>
      </c>
      <c r="S344" t="s">
        <v>544</v>
      </c>
      <c r="T344" t="s">
        <v>2853</v>
      </c>
    </row>
    <row r="345" spans="1:20">
      <c r="A345" t="s">
        <v>3340</v>
      </c>
      <c r="B345" t="s">
        <v>1503</v>
      </c>
      <c r="C345" t="s">
        <v>542</v>
      </c>
      <c r="D345" s="1">
        <v>492.4</v>
      </c>
      <c r="E345">
        <v>5.5446368859954402</v>
      </c>
      <c r="F345" s="22">
        <v>43.956125804304001</v>
      </c>
      <c r="G345" s="22"/>
      <c r="H345" s="22"/>
      <c r="I345" s="22"/>
      <c r="J345" s="22">
        <v>5</v>
      </c>
      <c r="K345" s="22" t="s">
        <v>1501</v>
      </c>
      <c r="L345" s="22" t="s">
        <v>2680</v>
      </c>
      <c r="O345" t="s">
        <v>3343</v>
      </c>
      <c r="P345" t="s">
        <v>170</v>
      </c>
      <c r="Q345" t="s">
        <v>1804</v>
      </c>
      <c r="R345" t="s">
        <v>109</v>
      </c>
      <c r="S345" t="s">
        <v>544</v>
      </c>
      <c r="T345" t="s">
        <v>2854</v>
      </c>
    </row>
    <row r="346" spans="1:20">
      <c r="A346" t="s">
        <v>3340</v>
      </c>
      <c r="B346" t="s">
        <v>1503</v>
      </c>
      <c r="C346" t="s">
        <v>547</v>
      </c>
      <c r="D346" s="1">
        <v>715.3</v>
      </c>
      <c r="E346">
        <v>5.5446368859954402</v>
      </c>
      <c r="F346" s="22"/>
      <c r="G346" s="22">
        <v>43.956125804304001</v>
      </c>
      <c r="H346" s="22"/>
      <c r="I346" s="22"/>
      <c r="J346" s="22">
        <v>5</v>
      </c>
      <c r="K346" s="22" t="s">
        <v>1501</v>
      </c>
      <c r="L346" s="22" t="s">
        <v>2680</v>
      </c>
      <c r="O346" t="s">
        <v>3343</v>
      </c>
      <c r="P346" t="s">
        <v>170</v>
      </c>
      <c r="Q346" t="s">
        <v>1806</v>
      </c>
      <c r="R346" t="s">
        <v>109</v>
      </c>
      <c r="S346" t="s">
        <v>544</v>
      </c>
      <c r="T346" t="s">
        <v>2854</v>
      </c>
    </row>
    <row r="347" spans="1:20">
      <c r="A347" t="s">
        <v>3340</v>
      </c>
      <c r="B347" t="s">
        <v>1503</v>
      </c>
      <c r="C347" t="s">
        <v>549</v>
      </c>
      <c r="D347" s="1">
        <v>717.7</v>
      </c>
      <c r="E347">
        <v>5.5446368859954402</v>
      </c>
      <c r="F347" s="22"/>
      <c r="G347" s="22"/>
      <c r="H347" s="22">
        <v>43.956125804304001</v>
      </c>
      <c r="I347" s="22"/>
      <c r="J347" s="22">
        <v>5</v>
      </c>
      <c r="K347" s="22" t="s">
        <v>1501</v>
      </c>
      <c r="L347" s="22" t="s">
        <v>2680</v>
      </c>
      <c r="O347" t="s">
        <v>3344</v>
      </c>
      <c r="P347" t="s">
        <v>170</v>
      </c>
      <c r="Q347" t="s">
        <v>2337</v>
      </c>
      <c r="R347" t="s">
        <v>109</v>
      </c>
      <c r="S347" t="s">
        <v>544</v>
      </c>
      <c r="T347" t="s">
        <v>2857</v>
      </c>
    </row>
    <row r="348" spans="1:20">
      <c r="A348" t="s">
        <v>3340</v>
      </c>
      <c r="B348" t="s">
        <v>1503</v>
      </c>
      <c r="C348" t="s">
        <v>3332</v>
      </c>
      <c r="D348" s="1">
        <v>717.7</v>
      </c>
      <c r="E348">
        <v>5.5446368859954402</v>
      </c>
      <c r="F348" s="22"/>
      <c r="G348" s="22"/>
      <c r="H348" s="22"/>
      <c r="I348" s="22">
        <v>43.956125804304001</v>
      </c>
      <c r="J348" s="22">
        <v>5</v>
      </c>
      <c r="K348" s="22" t="s">
        <v>1501</v>
      </c>
      <c r="L348" s="22" t="s">
        <v>2680</v>
      </c>
      <c r="O348" t="s">
        <v>3344</v>
      </c>
      <c r="P348" t="s">
        <v>170</v>
      </c>
      <c r="Q348" t="s">
        <v>1824</v>
      </c>
      <c r="R348" t="s">
        <v>109</v>
      </c>
      <c r="S348" t="s">
        <v>544</v>
      </c>
      <c r="T348" t="s">
        <v>2859</v>
      </c>
    </row>
    <row r="349" spans="1:20">
      <c r="A349" t="s">
        <v>3340</v>
      </c>
      <c r="B349" t="s">
        <v>1504</v>
      </c>
      <c r="C349" t="s">
        <v>542</v>
      </c>
      <c r="D349" s="1">
        <v>488.3</v>
      </c>
      <c r="E349">
        <v>6.3976579453793603</v>
      </c>
      <c r="F349" s="22">
        <v>34.678508431391997</v>
      </c>
      <c r="G349" s="22"/>
      <c r="H349" s="22"/>
      <c r="I349" s="22"/>
      <c r="J349" s="22">
        <v>5</v>
      </c>
      <c r="K349" s="22" t="s">
        <v>1501</v>
      </c>
      <c r="L349" s="22" t="s">
        <v>2680</v>
      </c>
      <c r="O349" t="s">
        <v>3344</v>
      </c>
      <c r="P349" t="s">
        <v>170</v>
      </c>
      <c r="Q349" t="s">
        <v>1839</v>
      </c>
      <c r="R349" t="s">
        <v>109</v>
      </c>
      <c r="S349" t="s">
        <v>544</v>
      </c>
      <c r="T349" t="s">
        <v>2860</v>
      </c>
    </row>
    <row r="350" spans="1:20">
      <c r="A350" t="s">
        <v>3340</v>
      </c>
      <c r="B350" t="s">
        <v>1504</v>
      </c>
      <c r="C350" t="s">
        <v>547</v>
      </c>
      <c r="D350" s="1">
        <v>594.5</v>
      </c>
      <c r="E350">
        <v>6.3976579453793603</v>
      </c>
      <c r="F350" s="22"/>
      <c r="G350" s="22">
        <v>34.678508431391997</v>
      </c>
      <c r="H350" s="22"/>
      <c r="I350" s="22"/>
      <c r="J350" s="22">
        <v>5</v>
      </c>
      <c r="K350" s="22" t="s">
        <v>1501</v>
      </c>
      <c r="L350" s="22" t="s">
        <v>2680</v>
      </c>
      <c r="O350" t="s">
        <v>3344</v>
      </c>
      <c r="P350" t="s">
        <v>170</v>
      </c>
      <c r="Q350" t="s">
        <v>1844</v>
      </c>
      <c r="R350" t="s">
        <v>109</v>
      </c>
      <c r="S350" t="s">
        <v>544</v>
      </c>
      <c r="T350" t="s">
        <v>2861</v>
      </c>
    </row>
    <row r="351" spans="1:20">
      <c r="A351" t="s">
        <v>3340</v>
      </c>
      <c r="B351" t="s">
        <v>1504</v>
      </c>
      <c r="C351" t="s">
        <v>549</v>
      </c>
      <c r="D351" s="1">
        <v>594.5</v>
      </c>
      <c r="E351">
        <v>6.3976579453793603</v>
      </c>
      <c r="F351" s="22"/>
      <c r="G351" s="22"/>
      <c r="H351" s="22">
        <v>34.678508431391997</v>
      </c>
      <c r="I351" s="22"/>
      <c r="J351" s="22">
        <v>5</v>
      </c>
      <c r="K351" s="22" t="s">
        <v>1501</v>
      </c>
      <c r="L351" s="22" t="s">
        <v>2680</v>
      </c>
      <c r="O351" t="s">
        <v>3344</v>
      </c>
      <c r="P351" t="s">
        <v>170</v>
      </c>
      <c r="Q351" t="s">
        <v>1866</v>
      </c>
      <c r="R351" t="s">
        <v>109</v>
      </c>
      <c r="S351" t="s">
        <v>544</v>
      </c>
      <c r="T351" t="s">
        <v>2862</v>
      </c>
    </row>
    <row r="352" spans="1:20">
      <c r="A352" t="s">
        <v>3340</v>
      </c>
      <c r="B352" t="s">
        <v>1504</v>
      </c>
      <c r="C352" t="s">
        <v>3332</v>
      </c>
      <c r="D352" s="1">
        <v>594.5</v>
      </c>
      <c r="E352">
        <v>6.3976579453793603</v>
      </c>
      <c r="F352" s="22"/>
      <c r="G352" s="22"/>
      <c r="H352" s="22"/>
      <c r="I352" s="22">
        <v>34.678508431391997</v>
      </c>
      <c r="J352" s="22">
        <v>5</v>
      </c>
      <c r="K352" s="22" t="s">
        <v>1501</v>
      </c>
      <c r="L352" s="22" t="s">
        <v>2680</v>
      </c>
      <c r="O352" t="s">
        <v>3344</v>
      </c>
      <c r="P352" t="s">
        <v>170</v>
      </c>
      <c r="Q352" t="s">
        <v>1807</v>
      </c>
      <c r="R352" t="s">
        <v>109</v>
      </c>
      <c r="S352" t="s">
        <v>544</v>
      </c>
      <c r="T352" t="s">
        <v>2855</v>
      </c>
    </row>
    <row r="353" spans="1:20">
      <c r="A353" t="s">
        <v>3340</v>
      </c>
      <c r="B353" t="s">
        <v>1505</v>
      </c>
      <c r="C353" t="s">
        <v>542</v>
      </c>
      <c r="D353" s="1">
        <v>325.2</v>
      </c>
      <c r="E353">
        <v>7.2506790047632697</v>
      </c>
      <c r="F353" s="22">
        <v>43.226956819367999</v>
      </c>
      <c r="G353" s="22"/>
      <c r="H353" s="22"/>
      <c r="I353" s="22"/>
      <c r="J353" s="22">
        <v>5</v>
      </c>
      <c r="K353" s="22" t="s">
        <v>1501</v>
      </c>
      <c r="L353" s="22" t="s">
        <v>2680</v>
      </c>
      <c r="O353" t="s">
        <v>3344</v>
      </c>
      <c r="P353" t="s">
        <v>170</v>
      </c>
      <c r="Q353" t="s">
        <v>1818</v>
      </c>
      <c r="R353" t="s">
        <v>109</v>
      </c>
      <c r="S353" t="s">
        <v>544</v>
      </c>
      <c r="T353" t="s">
        <v>2858</v>
      </c>
    </row>
    <row r="354" spans="1:20">
      <c r="A354" t="s">
        <v>3340</v>
      </c>
      <c r="B354" t="s">
        <v>1505</v>
      </c>
      <c r="C354" t="s">
        <v>3332</v>
      </c>
      <c r="D354" s="1">
        <v>773.8</v>
      </c>
      <c r="E354">
        <v>7.2506790047632697</v>
      </c>
      <c r="F354" s="22"/>
      <c r="G354" s="22"/>
      <c r="H354" s="22"/>
      <c r="I354" s="22">
        <v>43.226956819367999</v>
      </c>
      <c r="J354" s="22">
        <v>5</v>
      </c>
      <c r="K354" s="22" t="s">
        <v>1501</v>
      </c>
      <c r="L354" s="22" t="s">
        <v>2680</v>
      </c>
      <c r="O354" t="s">
        <v>3344</v>
      </c>
      <c r="P354" t="s">
        <v>170</v>
      </c>
      <c r="Q354" t="s">
        <v>2339</v>
      </c>
      <c r="R354" t="s">
        <v>109</v>
      </c>
      <c r="S354" t="s">
        <v>544</v>
      </c>
      <c r="T354" t="s">
        <v>2857</v>
      </c>
    </row>
    <row r="355" spans="1:20">
      <c r="A355" t="s">
        <v>3340</v>
      </c>
      <c r="B355" t="s">
        <v>1505</v>
      </c>
      <c r="C355" t="s">
        <v>547</v>
      </c>
      <c r="D355" s="1">
        <v>773.8</v>
      </c>
      <c r="E355">
        <v>7.2506790047632697</v>
      </c>
      <c r="F355" s="22"/>
      <c r="G355" s="22">
        <v>43.226956819367999</v>
      </c>
      <c r="H355" s="22"/>
      <c r="I355" s="22"/>
      <c r="J355" s="22">
        <v>5</v>
      </c>
      <c r="K355" s="22" t="s">
        <v>1501</v>
      </c>
      <c r="L355" s="22" t="s">
        <v>2680</v>
      </c>
      <c r="O355" t="s">
        <v>3344</v>
      </c>
      <c r="P355" t="s">
        <v>170</v>
      </c>
      <c r="Q355" t="s">
        <v>1819</v>
      </c>
      <c r="R355" t="s">
        <v>109</v>
      </c>
      <c r="S355" t="s">
        <v>544</v>
      </c>
      <c r="T355" t="s">
        <v>2858</v>
      </c>
    </row>
    <row r="356" spans="1:20">
      <c r="A356" t="s">
        <v>3340</v>
      </c>
      <c r="B356" t="s">
        <v>1505</v>
      </c>
      <c r="C356" t="s">
        <v>549</v>
      </c>
      <c r="D356" s="1">
        <v>773.8</v>
      </c>
      <c r="E356">
        <v>7.2506790047632697</v>
      </c>
      <c r="F356" s="22"/>
      <c r="G356" s="22"/>
      <c r="H356" s="22">
        <v>43.226956819367999</v>
      </c>
      <c r="I356" s="22"/>
      <c r="J356" s="22">
        <v>5</v>
      </c>
      <c r="K356" s="22" t="s">
        <v>1501</v>
      </c>
      <c r="L356" s="22" t="s">
        <v>2680</v>
      </c>
      <c r="O356" t="s">
        <v>3344</v>
      </c>
      <c r="P356" t="s">
        <v>170</v>
      </c>
      <c r="Q356" t="s">
        <v>1901</v>
      </c>
      <c r="R356" t="s">
        <v>109</v>
      </c>
      <c r="S356" t="s">
        <v>544</v>
      </c>
      <c r="T356" t="s">
        <v>2865</v>
      </c>
    </row>
    <row r="357" spans="1:20">
      <c r="A357" t="s">
        <v>3340</v>
      </c>
      <c r="B357" t="s">
        <v>1506</v>
      </c>
      <c r="C357" t="s">
        <v>547</v>
      </c>
      <c r="D357" s="1">
        <v>1653.2</v>
      </c>
      <c r="E357">
        <v>15.7808895986024</v>
      </c>
      <c r="F357" s="22"/>
      <c r="G357" s="22">
        <v>177.01791249920399</v>
      </c>
      <c r="H357" s="22"/>
      <c r="I357" s="22"/>
      <c r="J357" s="22">
        <v>5</v>
      </c>
      <c r="K357" s="22" t="s">
        <v>1501</v>
      </c>
      <c r="L357" s="22" t="s">
        <v>2680</v>
      </c>
      <c r="O357" t="s">
        <v>3344</v>
      </c>
      <c r="P357" t="s">
        <v>170</v>
      </c>
      <c r="Q357" t="s">
        <v>1920</v>
      </c>
      <c r="R357" t="s">
        <v>109</v>
      </c>
      <c r="S357" t="s">
        <v>544</v>
      </c>
      <c r="T357" t="s">
        <v>2866</v>
      </c>
    </row>
    <row r="358" spans="1:20">
      <c r="A358" t="s">
        <v>3340</v>
      </c>
      <c r="B358" t="s">
        <v>1506</v>
      </c>
      <c r="C358" t="s">
        <v>549</v>
      </c>
      <c r="D358" s="1">
        <v>4993.8</v>
      </c>
      <c r="E358">
        <v>15.7808895986024</v>
      </c>
      <c r="F358" s="22"/>
      <c r="G358" s="22"/>
      <c r="H358" s="22">
        <v>177.01791249920399</v>
      </c>
      <c r="I358" s="22"/>
      <c r="J358" s="22">
        <v>5</v>
      </c>
      <c r="K358" s="22" t="s">
        <v>1501</v>
      </c>
      <c r="L358" s="22" t="s">
        <v>2680</v>
      </c>
      <c r="O358" t="s">
        <v>3344</v>
      </c>
      <c r="P358" t="s">
        <v>170</v>
      </c>
      <c r="Q358" t="s">
        <v>2340</v>
      </c>
      <c r="R358" t="s">
        <v>109</v>
      </c>
      <c r="S358" t="s">
        <v>544</v>
      </c>
      <c r="T358" t="s">
        <v>2857</v>
      </c>
    </row>
    <row r="359" spans="1:20">
      <c r="A359" t="s">
        <v>3340</v>
      </c>
      <c r="B359" t="s">
        <v>1506</v>
      </c>
      <c r="C359" t="s">
        <v>3332</v>
      </c>
      <c r="D359" s="1">
        <v>5065.2</v>
      </c>
      <c r="E359">
        <v>15.7808895986024</v>
      </c>
      <c r="F359" s="22"/>
      <c r="G359" s="22"/>
      <c r="H359" s="22"/>
      <c r="I359" s="22">
        <v>177.01791249920399</v>
      </c>
      <c r="J359" s="22">
        <v>5</v>
      </c>
      <c r="K359" s="22" t="s">
        <v>1501</v>
      </c>
      <c r="L359" s="22" t="s">
        <v>2680</v>
      </c>
      <c r="O359" t="s">
        <v>3344</v>
      </c>
      <c r="P359" t="s">
        <v>170</v>
      </c>
      <c r="Q359" t="s">
        <v>1846</v>
      </c>
      <c r="R359" t="s">
        <v>109</v>
      </c>
      <c r="S359" t="s">
        <v>544</v>
      </c>
      <c r="T359" t="s">
        <v>2861</v>
      </c>
    </row>
    <row r="360" spans="1:20">
      <c r="A360" t="s">
        <v>3340</v>
      </c>
      <c r="B360" t="s">
        <v>1507</v>
      </c>
      <c r="C360" t="s">
        <v>547</v>
      </c>
      <c r="D360" s="1">
        <v>206.7</v>
      </c>
      <c r="E360">
        <v>16.633910657986299</v>
      </c>
      <c r="F360" s="22"/>
      <c r="G360" s="22">
        <v>35.638032514644003</v>
      </c>
      <c r="H360" s="22"/>
      <c r="I360" s="22"/>
      <c r="J360" s="22">
        <v>5</v>
      </c>
      <c r="K360" s="22" t="s">
        <v>1501</v>
      </c>
      <c r="L360" s="22" t="s">
        <v>2680</v>
      </c>
      <c r="O360" t="s">
        <v>3344</v>
      </c>
      <c r="P360" t="s">
        <v>170</v>
      </c>
      <c r="Q360" t="s">
        <v>1868</v>
      </c>
      <c r="R360" t="s">
        <v>109</v>
      </c>
      <c r="S360" t="s">
        <v>544</v>
      </c>
      <c r="T360" t="s">
        <v>2862</v>
      </c>
    </row>
    <row r="361" spans="1:20">
      <c r="A361" t="s">
        <v>3340</v>
      </c>
      <c r="B361" t="s">
        <v>1507</v>
      </c>
      <c r="C361" t="s">
        <v>549</v>
      </c>
      <c r="D361" s="1">
        <v>700.8</v>
      </c>
      <c r="E361">
        <v>16.633910657986299</v>
      </c>
      <c r="F361" s="22"/>
      <c r="G361" s="22"/>
      <c r="H361" s="22">
        <v>35.638032514644003</v>
      </c>
      <c r="I361" s="22"/>
      <c r="J361" s="22">
        <v>5</v>
      </c>
      <c r="K361" s="22" t="s">
        <v>1501</v>
      </c>
      <c r="L361" s="22" t="s">
        <v>2680</v>
      </c>
      <c r="O361" t="s">
        <v>3344</v>
      </c>
      <c r="P361" t="s">
        <v>170</v>
      </c>
      <c r="Q361" t="s">
        <v>1902</v>
      </c>
      <c r="R361" t="s">
        <v>109</v>
      </c>
      <c r="S361" t="s">
        <v>544</v>
      </c>
      <c r="T361" t="s">
        <v>2865</v>
      </c>
    </row>
    <row r="362" spans="1:20">
      <c r="A362" t="s">
        <v>3340</v>
      </c>
      <c r="B362" t="s">
        <v>1507</v>
      </c>
      <c r="C362" t="s">
        <v>3332</v>
      </c>
      <c r="D362" s="1">
        <v>710.9</v>
      </c>
      <c r="E362">
        <v>16.633910657986299</v>
      </c>
      <c r="F362" s="22"/>
      <c r="G362" s="22"/>
      <c r="H362" s="22"/>
      <c r="I362" s="22">
        <v>35.638032514644003</v>
      </c>
      <c r="J362" s="22">
        <v>5</v>
      </c>
      <c r="K362" s="22" t="s">
        <v>1501</v>
      </c>
      <c r="L362" s="22" t="s">
        <v>2680</v>
      </c>
      <c r="O362" t="s">
        <v>3344</v>
      </c>
      <c r="P362" t="s">
        <v>170</v>
      </c>
      <c r="Q362" t="s">
        <v>2341</v>
      </c>
      <c r="R362" t="s">
        <v>109</v>
      </c>
      <c r="S362" t="s">
        <v>544</v>
      </c>
      <c r="T362" t="s">
        <v>2857</v>
      </c>
    </row>
    <row r="363" spans="1:20">
      <c r="A363" t="s">
        <v>3340</v>
      </c>
      <c r="B363" t="s">
        <v>1508</v>
      </c>
      <c r="C363" t="s">
        <v>547</v>
      </c>
      <c r="D363" s="1">
        <v>1220.5999999999999</v>
      </c>
      <c r="E363">
        <v>26.443652840901301</v>
      </c>
      <c r="F363" s="22"/>
      <c r="G363" s="22">
        <v>49.858089999228</v>
      </c>
      <c r="H363" s="22"/>
      <c r="I363" s="22"/>
      <c r="J363" s="22">
        <v>5</v>
      </c>
      <c r="K363" s="22" t="s">
        <v>1501</v>
      </c>
      <c r="L363" s="22" t="s">
        <v>2680</v>
      </c>
      <c r="O363" t="s">
        <v>3344</v>
      </c>
      <c r="P363" t="s">
        <v>170</v>
      </c>
      <c r="Q363" t="s">
        <v>1869</v>
      </c>
      <c r="R363" t="s">
        <v>109</v>
      </c>
      <c r="S363" t="s">
        <v>544</v>
      </c>
      <c r="T363" t="s">
        <v>2862</v>
      </c>
    </row>
    <row r="364" spans="1:20">
      <c r="A364" t="s">
        <v>3340</v>
      </c>
      <c r="B364" t="s">
        <v>1508</v>
      </c>
      <c r="C364" t="s">
        <v>549</v>
      </c>
      <c r="D364" s="1">
        <v>1370.7</v>
      </c>
      <c r="E364">
        <v>26.443652840901301</v>
      </c>
      <c r="F364" s="22"/>
      <c r="G364" s="22"/>
      <c r="H364" s="22">
        <v>49.858089999228</v>
      </c>
      <c r="I364" s="22"/>
      <c r="J364" s="22">
        <v>5</v>
      </c>
      <c r="K364" s="22" t="s">
        <v>1501</v>
      </c>
      <c r="L364" s="22" t="s">
        <v>2680</v>
      </c>
      <c r="O364" t="s">
        <v>3344</v>
      </c>
      <c r="P364" t="s">
        <v>170</v>
      </c>
      <c r="Q364" t="s">
        <v>1903</v>
      </c>
      <c r="R364" t="s">
        <v>109</v>
      </c>
      <c r="S364" t="s">
        <v>544</v>
      </c>
      <c r="T364" t="s">
        <v>2865</v>
      </c>
    </row>
    <row r="365" spans="1:20">
      <c r="A365" t="s">
        <v>3340</v>
      </c>
      <c r="B365" t="s">
        <v>1508</v>
      </c>
      <c r="C365" t="s">
        <v>3332</v>
      </c>
      <c r="D365" s="1">
        <v>1370.7</v>
      </c>
      <c r="E365">
        <v>26.443652840901301</v>
      </c>
      <c r="F365" s="22"/>
      <c r="G365" s="22"/>
      <c r="H365" s="22"/>
      <c r="I365" s="22">
        <v>49.858089999228</v>
      </c>
      <c r="J365" s="22">
        <v>5</v>
      </c>
      <c r="K365" s="22" t="s">
        <v>1501</v>
      </c>
      <c r="L365" s="22" t="s">
        <v>2680</v>
      </c>
      <c r="O365" t="s">
        <v>3344</v>
      </c>
      <c r="P365" t="s">
        <v>170</v>
      </c>
      <c r="Q365" t="s">
        <v>2342</v>
      </c>
      <c r="R365" t="s">
        <v>109</v>
      </c>
      <c r="S365" t="s">
        <v>544</v>
      </c>
      <c r="T365" t="s">
        <v>2857</v>
      </c>
    </row>
    <row r="366" spans="1:20">
      <c r="A366" t="s">
        <v>3340</v>
      </c>
      <c r="B366" t="s">
        <v>1624</v>
      </c>
      <c r="C366" t="s">
        <v>542</v>
      </c>
      <c r="D366" s="1">
        <v>1.4</v>
      </c>
      <c r="E366">
        <v>26.443652840901301</v>
      </c>
      <c r="F366" s="22">
        <v>0.70338235017707995</v>
      </c>
      <c r="G366" s="22"/>
      <c r="H366" s="22"/>
      <c r="I366" s="22"/>
      <c r="J366" s="22">
        <v>5</v>
      </c>
      <c r="K366" s="22" t="s">
        <v>1623</v>
      </c>
      <c r="L366" s="22" t="s">
        <v>2681</v>
      </c>
      <c r="O366" t="s">
        <v>3344</v>
      </c>
      <c r="P366" t="s">
        <v>170</v>
      </c>
      <c r="Q366" t="s">
        <v>1826</v>
      </c>
      <c r="R366" t="s">
        <v>109</v>
      </c>
      <c r="S366" t="s">
        <v>544</v>
      </c>
      <c r="T366" t="s">
        <v>2859</v>
      </c>
    </row>
    <row r="367" spans="1:20">
      <c r="A367" t="s">
        <v>3340</v>
      </c>
      <c r="B367" t="s">
        <v>1624</v>
      </c>
      <c r="C367" t="s">
        <v>547</v>
      </c>
      <c r="D367" s="1">
        <v>754.4</v>
      </c>
      <c r="E367">
        <v>26.443652840901301</v>
      </c>
      <c r="F367" s="22"/>
      <c r="G367" s="22">
        <v>28.675733126291998</v>
      </c>
      <c r="H367" s="22"/>
      <c r="I367" s="22"/>
      <c r="J367" s="22">
        <v>5</v>
      </c>
      <c r="K367" s="22" t="s">
        <v>1623</v>
      </c>
      <c r="L367" s="22" t="s">
        <v>2681</v>
      </c>
      <c r="O367" t="s">
        <v>3344</v>
      </c>
      <c r="P367" t="s">
        <v>170</v>
      </c>
      <c r="Q367" t="s">
        <v>1847</v>
      </c>
      <c r="R367" t="s">
        <v>109</v>
      </c>
      <c r="S367" t="s">
        <v>544</v>
      </c>
      <c r="T367" t="s">
        <v>2861</v>
      </c>
    </row>
    <row r="368" spans="1:20">
      <c r="A368" t="s">
        <v>3340</v>
      </c>
      <c r="B368" t="s">
        <v>1624</v>
      </c>
      <c r="C368" t="s">
        <v>3332</v>
      </c>
      <c r="D368" s="1">
        <v>828.5</v>
      </c>
      <c r="E368">
        <v>26.443652840901301</v>
      </c>
      <c r="F368" s="22"/>
      <c r="G368" s="22"/>
      <c r="H368" s="22"/>
      <c r="I368" s="22">
        <v>28.675733126291998</v>
      </c>
      <c r="J368" s="22">
        <v>5</v>
      </c>
      <c r="K368" s="22" t="s">
        <v>1623</v>
      </c>
      <c r="L368" s="22" t="s">
        <v>2681</v>
      </c>
      <c r="O368" t="s">
        <v>3344</v>
      </c>
      <c r="P368" t="s">
        <v>170</v>
      </c>
      <c r="Q368" t="s">
        <v>1870</v>
      </c>
      <c r="R368" t="s">
        <v>109</v>
      </c>
      <c r="S368" t="s">
        <v>544</v>
      </c>
      <c r="T368" t="s">
        <v>2862</v>
      </c>
    </row>
    <row r="369" spans="1:20">
      <c r="A369" t="s">
        <v>3340</v>
      </c>
      <c r="B369" t="s">
        <v>1624</v>
      </c>
      <c r="C369" t="s">
        <v>549</v>
      </c>
      <c r="D369" s="1">
        <v>828.5</v>
      </c>
      <c r="E369">
        <v>26.443652840901301</v>
      </c>
      <c r="F369" s="22"/>
      <c r="G369" s="22"/>
      <c r="H369" s="22">
        <v>28.675733126291998</v>
      </c>
      <c r="I369" s="22"/>
      <c r="J369" s="22">
        <v>5</v>
      </c>
      <c r="K369" s="22" t="s">
        <v>1623</v>
      </c>
      <c r="L369" s="22" t="s">
        <v>2681</v>
      </c>
      <c r="O369" t="s">
        <v>3344</v>
      </c>
      <c r="P369" t="s">
        <v>170</v>
      </c>
      <c r="Q369" t="s">
        <v>1904</v>
      </c>
      <c r="R369" t="s">
        <v>109</v>
      </c>
      <c r="S369" t="s">
        <v>544</v>
      </c>
      <c r="T369" t="s">
        <v>2865</v>
      </c>
    </row>
    <row r="370" spans="1:20">
      <c r="A370" t="s">
        <v>3340</v>
      </c>
      <c r="B370" t="s">
        <v>1510</v>
      </c>
      <c r="C370" t="s">
        <v>542</v>
      </c>
      <c r="D370" s="1">
        <v>1420.6</v>
      </c>
      <c r="E370">
        <v>8.9567211235310999</v>
      </c>
      <c r="F370" s="22">
        <v>131.01141879277199</v>
      </c>
      <c r="G370" s="22"/>
      <c r="H370" s="22"/>
      <c r="I370" s="22"/>
      <c r="J370" s="22">
        <v>5</v>
      </c>
      <c r="K370" s="22" t="s">
        <v>1509</v>
      </c>
      <c r="L370" s="22" t="s">
        <v>2682</v>
      </c>
      <c r="O370" t="s">
        <v>3344</v>
      </c>
      <c r="P370" t="s">
        <v>170</v>
      </c>
      <c r="Q370" t="s">
        <v>2343</v>
      </c>
      <c r="R370" t="s">
        <v>109</v>
      </c>
      <c r="S370" t="s">
        <v>544</v>
      </c>
      <c r="T370" t="s">
        <v>2857</v>
      </c>
    </row>
    <row r="371" spans="1:20">
      <c r="A371" t="s">
        <v>3340</v>
      </c>
      <c r="B371" t="s">
        <v>1510</v>
      </c>
      <c r="C371" t="s">
        <v>3332</v>
      </c>
      <c r="D371" s="1">
        <v>1930.8</v>
      </c>
      <c r="E371">
        <v>8.9567211235310999</v>
      </c>
      <c r="F371" s="22"/>
      <c r="G371" s="22"/>
      <c r="H371" s="22"/>
      <c r="I371" s="22">
        <v>131.01141879277199</v>
      </c>
      <c r="J371" s="22">
        <v>5</v>
      </c>
      <c r="K371" s="22" t="s">
        <v>1509</v>
      </c>
      <c r="L371" s="22" t="s">
        <v>2682</v>
      </c>
      <c r="O371" t="s">
        <v>3344</v>
      </c>
      <c r="P371" t="s">
        <v>170</v>
      </c>
      <c r="Q371" t="s">
        <v>1848</v>
      </c>
      <c r="R371" t="s">
        <v>109</v>
      </c>
      <c r="S371" t="s">
        <v>544</v>
      </c>
      <c r="T371" t="s">
        <v>2861</v>
      </c>
    </row>
    <row r="372" spans="1:20">
      <c r="A372" t="s">
        <v>3340</v>
      </c>
      <c r="B372" t="s">
        <v>1510</v>
      </c>
      <c r="C372" t="s">
        <v>549</v>
      </c>
      <c r="D372" s="1">
        <v>1930.8</v>
      </c>
      <c r="E372">
        <v>8.9567211235310999</v>
      </c>
      <c r="F372" s="22"/>
      <c r="G372" s="22"/>
      <c r="H372" s="22">
        <v>131.01141879277199</v>
      </c>
      <c r="I372" s="22"/>
      <c r="J372" s="22">
        <v>5</v>
      </c>
      <c r="K372" s="22" t="s">
        <v>1509</v>
      </c>
      <c r="L372" s="22" t="s">
        <v>2682</v>
      </c>
      <c r="O372" t="s">
        <v>3344</v>
      </c>
      <c r="P372" t="s">
        <v>170</v>
      </c>
      <c r="Q372" t="s">
        <v>1871</v>
      </c>
      <c r="R372" t="s">
        <v>109</v>
      </c>
      <c r="S372" t="s">
        <v>544</v>
      </c>
      <c r="T372" t="s">
        <v>2862</v>
      </c>
    </row>
    <row r="373" spans="1:20">
      <c r="A373" t="s">
        <v>3340</v>
      </c>
      <c r="B373" t="s">
        <v>1510</v>
      </c>
      <c r="C373" t="s">
        <v>547</v>
      </c>
      <c r="D373" s="1">
        <v>1930.8</v>
      </c>
      <c r="E373">
        <v>8.9567211235310999</v>
      </c>
      <c r="F373" s="22"/>
      <c r="G373" s="22">
        <v>131.01141879277199</v>
      </c>
      <c r="H373" s="22"/>
      <c r="I373" s="22"/>
      <c r="J373" s="22">
        <v>5</v>
      </c>
      <c r="K373" s="22" t="s">
        <v>1509</v>
      </c>
      <c r="L373" s="22" t="s">
        <v>2682</v>
      </c>
      <c r="O373" t="s">
        <v>3344</v>
      </c>
      <c r="P373" t="s">
        <v>170</v>
      </c>
      <c r="Q373" t="s">
        <v>1905</v>
      </c>
      <c r="R373" t="s">
        <v>109</v>
      </c>
      <c r="S373" t="s">
        <v>544</v>
      </c>
      <c r="T373" t="s">
        <v>2865</v>
      </c>
    </row>
    <row r="374" spans="1:20">
      <c r="A374" t="s">
        <v>3340</v>
      </c>
      <c r="B374" t="s">
        <v>1511</v>
      </c>
      <c r="C374" t="s">
        <v>542</v>
      </c>
      <c r="D374" s="1">
        <v>8.6</v>
      </c>
      <c r="E374">
        <v>11.5157843016828</v>
      </c>
      <c r="F374" s="22">
        <v>8.6240545811531995</v>
      </c>
      <c r="G374" s="22"/>
      <c r="H374" s="22"/>
      <c r="I374" s="22"/>
      <c r="J374" s="22">
        <v>5</v>
      </c>
      <c r="K374" s="22" t="s">
        <v>1509</v>
      </c>
      <c r="L374" s="22" t="s">
        <v>2682</v>
      </c>
      <c r="O374" t="s">
        <v>3344</v>
      </c>
      <c r="P374" t="s">
        <v>170</v>
      </c>
      <c r="Q374" t="s">
        <v>2344</v>
      </c>
      <c r="R374" t="s">
        <v>109</v>
      </c>
      <c r="S374" t="s">
        <v>544</v>
      </c>
      <c r="T374" t="s">
        <v>2857</v>
      </c>
    </row>
    <row r="375" spans="1:20">
      <c r="A375" t="s">
        <v>3340</v>
      </c>
      <c r="B375" t="s">
        <v>1511</v>
      </c>
      <c r="C375" t="s">
        <v>3332</v>
      </c>
      <c r="D375" s="1">
        <v>557.70000000000005</v>
      </c>
      <c r="E375">
        <v>11.5157843016828</v>
      </c>
      <c r="F375" s="22"/>
      <c r="G375" s="22"/>
      <c r="H375" s="22"/>
      <c r="I375" s="22">
        <v>47.151230391719999</v>
      </c>
      <c r="J375" s="22">
        <v>5</v>
      </c>
      <c r="K375" s="22" t="s">
        <v>1509</v>
      </c>
      <c r="L375" s="22" t="s">
        <v>2682</v>
      </c>
      <c r="O375" t="s">
        <v>3344</v>
      </c>
      <c r="P375" t="s">
        <v>170</v>
      </c>
      <c r="Q375" t="s">
        <v>1827</v>
      </c>
      <c r="R375" t="s">
        <v>109</v>
      </c>
      <c r="S375" t="s">
        <v>544</v>
      </c>
      <c r="T375" t="s">
        <v>2859</v>
      </c>
    </row>
    <row r="376" spans="1:20">
      <c r="A376" t="s">
        <v>3340</v>
      </c>
      <c r="B376" t="s">
        <v>1511</v>
      </c>
      <c r="C376" t="s">
        <v>549</v>
      </c>
      <c r="D376" s="1">
        <v>557.70000000000005</v>
      </c>
      <c r="E376">
        <v>11.5157843016828</v>
      </c>
      <c r="F376" s="22"/>
      <c r="G376" s="22"/>
      <c r="H376" s="22">
        <v>47.151230391719999</v>
      </c>
      <c r="I376" s="22"/>
      <c r="J376" s="22">
        <v>5</v>
      </c>
      <c r="K376" s="22" t="s">
        <v>1509</v>
      </c>
      <c r="L376" s="22" t="s">
        <v>2682</v>
      </c>
      <c r="O376" t="s">
        <v>3344</v>
      </c>
      <c r="P376" t="s">
        <v>170</v>
      </c>
      <c r="Q376" t="s">
        <v>1872</v>
      </c>
      <c r="R376" t="s">
        <v>109</v>
      </c>
      <c r="S376" t="s">
        <v>544</v>
      </c>
      <c r="T376" t="s">
        <v>2862</v>
      </c>
    </row>
    <row r="377" spans="1:20">
      <c r="A377" t="s">
        <v>3340</v>
      </c>
      <c r="B377" t="s">
        <v>1511</v>
      </c>
      <c r="C377" t="s">
        <v>547</v>
      </c>
      <c r="D377" s="1">
        <v>557.70000000000005</v>
      </c>
      <c r="E377">
        <v>11.5157843016828</v>
      </c>
      <c r="F377" s="22"/>
      <c r="G377" s="22">
        <v>47.151230391719999</v>
      </c>
      <c r="H377" s="22"/>
      <c r="I377" s="22"/>
      <c r="J377" s="22">
        <v>5</v>
      </c>
      <c r="K377" s="22" t="s">
        <v>1509</v>
      </c>
      <c r="L377" s="22" t="s">
        <v>2682</v>
      </c>
      <c r="O377" t="s">
        <v>3344</v>
      </c>
      <c r="P377" t="s">
        <v>170</v>
      </c>
      <c r="Q377" t="s">
        <v>1906</v>
      </c>
      <c r="R377" t="s">
        <v>109</v>
      </c>
      <c r="S377" t="s">
        <v>544</v>
      </c>
      <c r="T377" t="s">
        <v>2865</v>
      </c>
    </row>
    <row r="378" spans="1:20">
      <c r="A378" t="s">
        <v>3340</v>
      </c>
      <c r="B378" t="s">
        <v>1512</v>
      </c>
      <c r="C378" t="s">
        <v>542</v>
      </c>
      <c r="D378" s="1">
        <v>363</v>
      </c>
      <c r="E378">
        <v>12.3688053610668</v>
      </c>
      <c r="F378" s="22">
        <v>33.967503417708002</v>
      </c>
      <c r="G378" s="22"/>
      <c r="H378" s="22"/>
      <c r="I378" s="22"/>
      <c r="J378" s="22">
        <v>5</v>
      </c>
      <c r="K378" s="22" t="s">
        <v>1509</v>
      </c>
      <c r="L378" s="22" t="s">
        <v>2682</v>
      </c>
      <c r="O378" t="s">
        <v>3344</v>
      </c>
      <c r="P378" t="s">
        <v>170</v>
      </c>
      <c r="Q378" t="s">
        <v>2345</v>
      </c>
      <c r="R378" t="s">
        <v>109</v>
      </c>
      <c r="S378" t="s">
        <v>544</v>
      </c>
      <c r="T378" t="s">
        <v>2857</v>
      </c>
    </row>
    <row r="379" spans="1:20">
      <c r="A379" t="s">
        <v>3340</v>
      </c>
      <c r="B379" t="s">
        <v>1512</v>
      </c>
      <c r="C379" t="s">
        <v>3332</v>
      </c>
      <c r="D379" s="1">
        <v>677.6</v>
      </c>
      <c r="E379">
        <v>12.3688053610668</v>
      </c>
      <c r="F379" s="22"/>
      <c r="G379" s="22"/>
      <c r="H379" s="22"/>
      <c r="I379" s="22">
        <v>33.967503417708002</v>
      </c>
      <c r="J379" s="22">
        <v>5</v>
      </c>
      <c r="K379" s="22" t="s">
        <v>1509</v>
      </c>
      <c r="L379" s="22" t="s">
        <v>2682</v>
      </c>
      <c r="O379" t="s">
        <v>3344</v>
      </c>
      <c r="P379" t="s">
        <v>170</v>
      </c>
      <c r="Q379" t="s">
        <v>1828</v>
      </c>
      <c r="R379" t="s">
        <v>109</v>
      </c>
      <c r="S379" t="s">
        <v>544</v>
      </c>
      <c r="T379" t="s">
        <v>2859</v>
      </c>
    </row>
    <row r="380" spans="1:20">
      <c r="A380" t="s">
        <v>3340</v>
      </c>
      <c r="B380" t="s">
        <v>1512</v>
      </c>
      <c r="C380" t="s">
        <v>547</v>
      </c>
      <c r="D380" s="1">
        <v>677.6</v>
      </c>
      <c r="E380">
        <v>12.3688053610668</v>
      </c>
      <c r="F380" s="22"/>
      <c r="G380" s="22">
        <v>33.967503417708002</v>
      </c>
      <c r="H380" s="22"/>
      <c r="I380" s="22"/>
      <c r="J380" s="22">
        <v>5</v>
      </c>
      <c r="K380" s="22" t="s">
        <v>1509</v>
      </c>
      <c r="L380" s="22" t="s">
        <v>2682</v>
      </c>
      <c r="O380" t="s">
        <v>3344</v>
      </c>
      <c r="P380" t="s">
        <v>170</v>
      </c>
      <c r="Q380" t="s">
        <v>1849</v>
      </c>
      <c r="R380" t="s">
        <v>109</v>
      </c>
      <c r="S380" t="s">
        <v>544</v>
      </c>
      <c r="T380" t="s">
        <v>2861</v>
      </c>
    </row>
    <row r="381" spans="1:20">
      <c r="A381" t="s">
        <v>3340</v>
      </c>
      <c r="B381" t="s">
        <v>1512</v>
      </c>
      <c r="C381" t="s">
        <v>549</v>
      </c>
      <c r="D381" s="1">
        <v>677.6</v>
      </c>
      <c r="E381">
        <v>12.3688053610668</v>
      </c>
      <c r="F381" s="22"/>
      <c r="G381" s="22"/>
      <c r="H381" s="22">
        <v>33.967503417708002</v>
      </c>
      <c r="I381" s="22"/>
      <c r="J381" s="22">
        <v>5</v>
      </c>
      <c r="K381" s="22" t="s">
        <v>1509</v>
      </c>
      <c r="L381" s="22" t="s">
        <v>2682</v>
      </c>
      <c r="O381" t="s">
        <v>3344</v>
      </c>
      <c r="P381" t="s">
        <v>170</v>
      </c>
      <c r="Q381" t="s">
        <v>1873</v>
      </c>
      <c r="R381" t="s">
        <v>109</v>
      </c>
      <c r="S381" t="s">
        <v>544</v>
      </c>
      <c r="T381" t="s">
        <v>2862</v>
      </c>
    </row>
    <row r="382" spans="1:20">
      <c r="A382" t="s">
        <v>3340</v>
      </c>
      <c r="B382" t="s">
        <v>1513</v>
      </c>
      <c r="C382" t="s">
        <v>542</v>
      </c>
      <c r="D382" s="1">
        <v>513.1</v>
      </c>
      <c r="E382">
        <v>13.2218264204507</v>
      </c>
      <c r="F382" s="22">
        <v>77.688567323135999</v>
      </c>
      <c r="G382" s="22"/>
      <c r="H382" s="22"/>
      <c r="I382" s="22"/>
      <c r="J382" s="22">
        <v>5</v>
      </c>
      <c r="K382" s="22" t="s">
        <v>1509</v>
      </c>
      <c r="L382" s="22" t="s">
        <v>2682</v>
      </c>
      <c r="O382" t="s">
        <v>3344</v>
      </c>
      <c r="P382" t="s">
        <v>170</v>
      </c>
      <c r="Q382" t="s">
        <v>2346</v>
      </c>
      <c r="R382" t="s">
        <v>109</v>
      </c>
      <c r="S382" t="s">
        <v>544</v>
      </c>
      <c r="T382" t="s">
        <v>2857</v>
      </c>
    </row>
    <row r="383" spans="1:20">
      <c r="A383" t="s">
        <v>3340</v>
      </c>
      <c r="B383" t="s">
        <v>1513</v>
      </c>
      <c r="C383" t="s">
        <v>547</v>
      </c>
      <c r="D383" s="1">
        <v>1349.7</v>
      </c>
      <c r="E383">
        <v>13.2218264204507</v>
      </c>
      <c r="F383" s="22"/>
      <c r="G383" s="22">
        <v>77.688567323135999</v>
      </c>
      <c r="H383" s="22"/>
      <c r="I383" s="22"/>
      <c r="J383" s="22">
        <v>5</v>
      </c>
      <c r="K383" s="22" t="s">
        <v>1509</v>
      </c>
      <c r="L383" s="22" t="s">
        <v>2682</v>
      </c>
      <c r="O383" t="s">
        <v>3344</v>
      </c>
      <c r="P383" t="s">
        <v>170</v>
      </c>
      <c r="Q383" t="s">
        <v>1829</v>
      </c>
      <c r="R383" t="s">
        <v>109</v>
      </c>
      <c r="S383" t="s">
        <v>544</v>
      </c>
      <c r="T383" t="s">
        <v>2859</v>
      </c>
    </row>
    <row r="384" spans="1:20">
      <c r="A384" t="s">
        <v>3340</v>
      </c>
      <c r="B384" t="s">
        <v>1513</v>
      </c>
      <c r="C384" t="s">
        <v>549</v>
      </c>
      <c r="D384" s="1">
        <v>1378.2</v>
      </c>
      <c r="E384">
        <v>13.2218264204507</v>
      </c>
      <c r="F384" s="22"/>
      <c r="G384" s="22"/>
      <c r="H384" s="22">
        <v>77.688567323135999</v>
      </c>
      <c r="I384" s="22"/>
      <c r="J384" s="22">
        <v>5</v>
      </c>
      <c r="K384" s="22" t="s">
        <v>1509</v>
      </c>
      <c r="L384" s="22" t="s">
        <v>2682</v>
      </c>
      <c r="O384" t="s">
        <v>3344</v>
      </c>
      <c r="P384" t="s">
        <v>170</v>
      </c>
      <c r="Q384" t="s">
        <v>1850</v>
      </c>
      <c r="R384" t="s">
        <v>109</v>
      </c>
      <c r="S384" t="s">
        <v>544</v>
      </c>
      <c r="T384" t="s">
        <v>2861</v>
      </c>
    </row>
    <row r="385" spans="1:20">
      <c r="A385" t="s">
        <v>3340</v>
      </c>
      <c r="B385" t="s">
        <v>1513</v>
      </c>
      <c r="C385" t="s">
        <v>3332</v>
      </c>
      <c r="D385" s="1">
        <v>1378.2</v>
      </c>
      <c r="E385">
        <v>13.2218264204507</v>
      </c>
      <c r="F385" s="22"/>
      <c r="G385" s="22"/>
      <c r="H385" s="22"/>
      <c r="I385" s="22">
        <v>77.688567323135999</v>
      </c>
      <c r="J385" s="22">
        <v>5</v>
      </c>
      <c r="K385" s="22" t="s">
        <v>1509</v>
      </c>
      <c r="L385" s="22" t="s">
        <v>2682</v>
      </c>
      <c r="O385" t="s">
        <v>3344</v>
      </c>
      <c r="P385" t="s">
        <v>170</v>
      </c>
      <c r="Q385" t="s">
        <v>1874</v>
      </c>
      <c r="R385" t="s">
        <v>109</v>
      </c>
      <c r="S385" t="s">
        <v>544</v>
      </c>
      <c r="T385" t="s">
        <v>2862</v>
      </c>
    </row>
    <row r="386" spans="1:20">
      <c r="A386" t="s">
        <v>3340</v>
      </c>
      <c r="B386" t="s">
        <v>1515</v>
      </c>
      <c r="C386" t="s">
        <v>542</v>
      </c>
      <c r="D386" s="1">
        <v>718.8</v>
      </c>
      <c r="E386">
        <v>2.9855737078437001</v>
      </c>
      <c r="F386" s="22">
        <v>75.515715633707998</v>
      </c>
      <c r="G386" s="22"/>
      <c r="H386" s="22"/>
      <c r="I386" s="22"/>
      <c r="J386" s="22">
        <v>5</v>
      </c>
      <c r="K386" s="22" t="s">
        <v>1514</v>
      </c>
      <c r="L386" s="22" t="s">
        <v>2685</v>
      </c>
      <c r="O386" t="s">
        <v>3344</v>
      </c>
      <c r="P386" t="s">
        <v>170</v>
      </c>
      <c r="Q386" t="s">
        <v>1907</v>
      </c>
      <c r="R386" t="s">
        <v>109</v>
      </c>
      <c r="S386" t="s">
        <v>544</v>
      </c>
      <c r="T386" t="s">
        <v>2865</v>
      </c>
    </row>
    <row r="387" spans="1:20">
      <c r="A387" t="s">
        <v>3340</v>
      </c>
      <c r="B387" t="s">
        <v>1515</v>
      </c>
      <c r="C387" t="s">
        <v>3332</v>
      </c>
      <c r="D387" s="1">
        <v>737.3</v>
      </c>
      <c r="E387">
        <v>2.9855737078437001</v>
      </c>
      <c r="F387" s="22"/>
      <c r="G387" s="22"/>
      <c r="H387" s="22"/>
      <c r="I387" s="22">
        <v>75.515715633707998</v>
      </c>
      <c r="J387" s="22">
        <v>5</v>
      </c>
      <c r="K387" s="22" t="s">
        <v>1514</v>
      </c>
      <c r="L387" s="22" t="s">
        <v>2685</v>
      </c>
      <c r="O387" t="s">
        <v>3344</v>
      </c>
      <c r="P387" t="s">
        <v>170</v>
      </c>
      <c r="Q387" t="s">
        <v>1914</v>
      </c>
      <c r="R387" t="s">
        <v>109</v>
      </c>
      <c r="S387" t="s">
        <v>544</v>
      </c>
      <c r="T387" t="s">
        <v>2870</v>
      </c>
    </row>
    <row r="388" spans="1:20">
      <c r="A388" t="s">
        <v>3340</v>
      </c>
      <c r="B388" t="s">
        <v>1515</v>
      </c>
      <c r="C388" t="s">
        <v>549</v>
      </c>
      <c r="D388" s="1">
        <v>737.3</v>
      </c>
      <c r="E388">
        <v>2.9855737078437001</v>
      </c>
      <c r="F388" s="22"/>
      <c r="G388" s="22"/>
      <c r="H388" s="22">
        <v>75.515715633707998</v>
      </c>
      <c r="I388" s="22"/>
      <c r="J388" s="22">
        <v>5</v>
      </c>
      <c r="K388" s="22" t="s">
        <v>1514</v>
      </c>
      <c r="L388" s="22" t="s">
        <v>2685</v>
      </c>
      <c r="O388" t="s">
        <v>3344</v>
      </c>
      <c r="P388" t="s">
        <v>170</v>
      </c>
      <c r="Q388" t="s">
        <v>1921</v>
      </c>
      <c r="R388" t="s">
        <v>109</v>
      </c>
      <c r="S388" t="s">
        <v>544</v>
      </c>
      <c r="T388" t="s">
        <v>2866</v>
      </c>
    </row>
    <row r="389" spans="1:20">
      <c r="A389" t="s">
        <v>3340</v>
      </c>
      <c r="B389" t="s">
        <v>1515</v>
      </c>
      <c r="C389" t="s">
        <v>547</v>
      </c>
      <c r="D389" s="1">
        <v>737.3</v>
      </c>
      <c r="E389">
        <v>2.9855737078437001</v>
      </c>
      <c r="F389" s="22"/>
      <c r="G389" s="22">
        <v>75.515715633707998</v>
      </c>
      <c r="H389" s="22"/>
      <c r="I389" s="22"/>
      <c r="J389" s="22">
        <v>5</v>
      </c>
      <c r="K389" s="22" t="s">
        <v>1514</v>
      </c>
      <c r="L389" s="22" t="s">
        <v>2685</v>
      </c>
      <c r="O389" t="s">
        <v>3344</v>
      </c>
      <c r="P389" t="s">
        <v>170</v>
      </c>
      <c r="Q389" t="s">
        <v>2347</v>
      </c>
      <c r="R389" t="s">
        <v>109</v>
      </c>
      <c r="S389" t="s">
        <v>544</v>
      </c>
      <c r="T389" t="s">
        <v>2857</v>
      </c>
    </row>
    <row r="390" spans="1:20">
      <c r="A390" t="s">
        <v>3340</v>
      </c>
      <c r="B390" t="s">
        <v>1516</v>
      </c>
      <c r="C390" t="s">
        <v>542</v>
      </c>
      <c r="D390" s="1">
        <v>738.2</v>
      </c>
      <c r="E390">
        <v>3.8385947672276099</v>
      </c>
      <c r="F390" s="22">
        <v>67.666548047112002</v>
      </c>
      <c r="G390" s="22"/>
      <c r="H390" s="22"/>
      <c r="I390" s="22"/>
      <c r="J390" s="22">
        <v>5</v>
      </c>
      <c r="K390" s="22" t="s">
        <v>1514</v>
      </c>
      <c r="L390" s="22" t="s">
        <v>2685</v>
      </c>
      <c r="O390" t="s">
        <v>3344</v>
      </c>
      <c r="P390" t="s">
        <v>170</v>
      </c>
      <c r="Q390" t="s">
        <v>1830</v>
      </c>
      <c r="R390" t="s">
        <v>109</v>
      </c>
      <c r="S390" t="s">
        <v>544</v>
      </c>
      <c r="T390" t="s">
        <v>2859</v>
      </c>
    </row>
    <row r="391" spans="1:20">
      <c r="A391" t="s">
        <v>3340</v>
      </c>
      <c r="B391" t="s">
        <v>1516</v>
      </c>
      <c r="C391" t="s">
        <v>547</v>
      </c>
      <c r="D391" s="1">
        <v>812.2</v>
      </c>
      <c r="E391">
        <v>3.8385947672276099</v>
      </c>
      <c r="F391" s="22"/>
      <c r="G391" s="22">
        <v>67.666548047112002</v>
      </c>
      <c r="H391" s="22"/>
      <c r="I391" s="22"/>
      <c r="J391" s="22">
        <v>5</v>
      </c>
      <c r="K391" s="22" t="s">
        <v>1514</v>
      </c>
      <c r="L391" s="22" t="s">
        <v>2685</v>
      </c>
      <c r="O391" t="s">
        <v>3344</v>
      </c>
      <c r="P391" t="s">
        <v>170</v>
      </c>
      <c r="Q391" t="s">
        <v>1851</v>
      </c>
      <c r="R391" t="s">
        <v>109</v>
      </c>
      <c r="S391" t="s">
        <v>544</v>
      </c>
      <c r="T391" t="s">
        <v>2861</v>
      </c>
    </row>
    <row r="392" spans="1:20">
      <c r="A392" t="s">
        <v>3340</v>
      </c>
      <c r="B392" t="s">
        <v>1516</v>
      </c>
      <c r="C392" t="s">
        <v>549</v>
      </c>
      <c r="D392" s="1">
        <v>812.2</v>
      </c>
      <c r="E392">
        <v>3.8385947672276099</v>
      </c>
      <c r="F392" s="22"/>
      <c r="G392" s="22"/>
      <c r="H392" s="22">
        <v>67.666548047112002</v>
      </c>
      <c r="I392" s="22"/>
      <c r="J392" s="22">
        <v>5</v>
      </c>
      <c r="K392" s="22" t="s">
        <v>1514</v>
      </c>
      <c r="L392" s="22" t="s">
        <v>2685</v>
      </c>
      <c r="O392" t="s">
        <v>3344</v>
      </c>
      <c r="P392" t="s">
        <v>170</v>
      </c>
      <c r="Q392" t="s">
        <v>1875</v>
      </c>
      <c r="R392" t="s">
        <v>109</v>
      </c>
      <c r="S392" t="s">
        <v>544</v>
      </c>
      <c r="T392" t="s">
        <v>2862</v>
      </c>
    </row>
    <row r="393" spans="1:20">
      <c r="A393" t="s">
        <v>3340</v>
      </c>
      <c r="B393" t="s">
        <v>1516</v>
      </c>
      <c r="C393" t="s">
        <v>3332</v>
      </c>
      <c r="D393" s="1">
        <v>812.2</v>
      </c>
      <c r="E393">
        <v>3.8385947672276099</v>
      </c>
      <c r="F393" s="22"/>
      <c r="G393" s="22"/>
      <c r="H393" s="22"/>
      <c r="I393" s="22">
        <v>67.666548047112002</v>
      </c>
      <c r="J393" s="22">
        <v>5</v>
      </c>
      <c r="K393" s="22" t="s">
        <v>1514</v>
      </c>
      <c r="L393" s="22" t="s">
        <v>2685</v>
      </c>
      <c r="O393" t="s">
        <v>3344</v>
      </c>
      <c r="P393" t="s">
        <v>170</v>
      </c>
      <c r="Q393" t="s">
        <v>1899</v>
      </c>
      <c r="R393" t="s">
        <v>109</v>
      </c>
      <c r="S393" t="s">
        <v>544</v>
      </c>
      <c r="T393" t="s">
        <v>2875</v>
      </c>
    </row>
    <row r="394" spans="1:20">
      <c r="A394" t="s">
        <v>3340</v>
      </c>
      <c r="B394" t="s">
        <v>1517</v>
      </c>
      <c r="C394" t="s">
        <v>542</v>
      </c>
      <c r="D394" s="1">
        <v>722.8</v>
      </c>
      <c r="E394">
        <v>5.5446368859954402</v>
      </c>
      <c r="F394" s="22">
        <v>73.865703908303999</v>
      </c>
      <c r="G394" s="22"/>
      <c r="H394" s="22"/>
      <c r="I394" s="22"/>
      <c r="J394" s="22">
        <v>5</v>
      </c>
      <c r="K394" s="22" t="s">
        <v>1514</v>
      </c>
      <c r="L394" s="22" t="s">
        <v>2685</v>
      </c>
      <c r="O394" t="s">
        <v>3344</v>
      </c>
      <c r="P394" t="s">
        <v>170</v>
      </c>
      <c r="Q394" t="s">
        <v>1915</v>
      </c>
      <c r="R394" t="s">
        <v>109</v>
      </c>
      <c r="S394" t="s">
        <v>544</v>
      </c>
      <c r="T394" t="s">
        <v>2870</v>
      </c>
    </row>
    <row r="395" spans="1:20">
      <c r="A395" t="s">
        <v>3340</v>
      </c>
      <c r="B395" t="s">
        <v>1517</v>
      </c>
      <c r="C395" t="s">
        <v>547</v>
      </c>
      <c r="D395" s="1">
        <v>1004.5</v>
      </c>
      <c r="E395">
        <v>5.5446368859954402</v>
      </c>
      <c r="F395" s="22"/>
      <c r="G395" s="22">
        <v>73.865703908303999</v>
      </c>
      <c r="H395" s="22"/>
      <c r="I395" s="22"/>
      <c r="J395" s="22">
        <v>5</v>
      </c>
      <c r="K395" s="22" t="s">
        <v>1514</v>
      </c>
      <c r="L395" s="22" t="s">
        <v>2685</v>
      </c>
      <c r="O395" t="s">
        <v>3344</v>
      </c>
      <c r="P395" t="s">
        <v>170</v>
      </c>
      <c r="Q395" t="s">
        <v>2348</v>
      </c>
      <c r="R395" t="s">
        <v>109</v>
      </c>
      <c r="S395" t="s">
        <v>544</v>
      </c>
      <c r="T395" t="s">
        <v>2857</v>
      </c>
    </row>
    <row r="396" spans="1:20">
      <c r="A396" t="s">
        <v>3340</v>
      </c>
      <c r="B396" t="s">
        <v>1517</v>
      </c>
      <c r="C396" t="s">
        <v>3332</v>
      </c>
      <c r="D396" s="1">
        <v>1011.6</v>
      </c>
      <c r="E396">
        <v>5.5446368859954402</v>
      </c>
      <c r="F396" s="22"/>
      <c r="G396" s="22"/>
      <c r="H396" s="22"/>
      <c r="I396" s="22">
        <v>73.865703908303999</v>
      </c>
      <c r="J396" s="22">
        <v>5</v>
      </c>
      <c r="K396" s="22" t="s">
        <v>1514</v>
      </c>
      <c r="L396" s="22" t="s">
        <v>2685</v>
      </c>
      <c r="O396" t="s">
        <v>3344</v>
      </c>
      <c r="P396" t="s">
        <v>170</v>
      </c>
      <c r="Q396" t="s">
        <v>1831</v>
      </c>
      <c r="R396" t="s">
        <v>109</v>
      </c>
      <c r="S396" t="s">
        <v>544</v>
      </c>
      <c r="T396" t="s">
        <v>2859</v>
      </c>
    </row>
    <row r="397" spans="1:20">
      <c r="A397" t="s">
        <v>3340</v>
      </c>
      <c r="B397" t="s">
        <v>1517</v>
      </c>
      <c r="C397" t="s">
        <v>549</v>
      </c>
      <c r="D397" s="1">
        <v>1011.6</v>
      </c>
      <c r="E397">
        <v>5.5446368859954402</v>
      </c>
      <c r="F397" s="22"/>
      <c r="G397" s="22"/>
      <c r="H397" s="22">
        <v>73.865703908303999</v>
      </c>
      <c r="I397" s="22"/>
      <c r="J397" s="22">
        <v>5</v>
      </c>
      <c r="K397" s="22" t="s">
        <v>1514</v>
      </c>
      <c r="L397" s="22" t="s">
        <v>2685</v>
      </c>
      <c r="O397" t="s">
        <v>3344</v>
      </c>
      <c r="P397" t="s">
        <v>170</v>
      </c>
      <c r="Q397" t="s">
        <v>1852</v>
      </c>
      <c r="R397" t="s">
        <v>109</v>
      </c>
      <c r="S397" t="s">
        <v>544</v>
      </c>
      <c r="T397" t="s">
        <v>2861</v>
      </c>
    </row>
    <row r="398" spans="1:20">
      <c r="A398" t="s">
        <v>3340</v>
      </c>
      <c r="B398" t="s">
        <v>1518</v>
      </c>
      <c r="C398" t="s">
        <v>542</v>
      </c>
      <c r="D398" s="1">
        <v>665.6</v>
      </c>
      <c r="E398">
        <v>6.3976579453793603</v>
      </c>
      <c r="F398" s="22">
        <v>67.216984409988001</v>
      </c>
      <c r="G398" s="22"/>
      <c r="H398" s="22"/>
      <c r="I398" s="22"/>
      <c r="J398" s="22">
        <v>5</v>
      </c>
      <c r="K398" s="22" t="s">
        <v>1514</v>
      </c>
      <c r="L398" s="22" t="s">
        <v>2685</v>
      </c>
      <c r="O398" t="s">
        <v>3344</v>
      </c>
      <c r="P398" t="s">
        <v>170</v>
      </c>
      <c r="Q398" t="s">
        <v>1876</v>
      </c>
      <c r="R398" t="s">
        <v>109</v>
      </c>
      <c r="S398" t="s">
        <v>544</v>
      </c>
      <c r="T398" t="s">
        <v>2862</v>
      </c>
    </row>
    <row r="399" spans="1:20">
      <c r="A399" t="s">
        <v>3340</v>
      </c>
      <c r="B399" t="s">
        <v>1518</v>
      </c>
      <c r="C399" t="s">
        <v>547</v>
      </c>
      <c r="D399" s="1">
        <v>908.4</v>
      </c>
      <c r="E399">
        <v>6.3976579453793603</v>
      </c>
      <c r="F399" s="22"/>
      <c r="G399" s="22">
        <v>67.216984409988001</v>
      </c>
      <c r="H399" s="22"/>
      <c r="I399" s="22"/>
      <c r="J399" s="22">
        <v>5</v>
      </c>
      <c r="K399" s="22" t="s">
        <v>1514</v>
      </c>
      <c r="L399" s="22" t="s">
        <v>2685</v>
      </c>
      <c r="O399" t="s">
        <v>3344</v>
      </c>
      <c r="P399" t="s">
        <v>170</v>
      </c>
      <c r="Q399" t="s">
        <v>1908</v>
      </c>
      <c r="R399" t="s">
        <v>109</v>
      </c>
      <c r="S399" t="s">
        <v>544</v>
      </c>
      <c r="T399" t="s">
        <v>2865</v>
      </c>
    </row>
    <row r="400" spans="1:20">
      <c r="A400" t="s">
        <v>3340</v>
      </c>
      <c r="B400" t="s">
        <v>1518</v>
      </c>
      <c r="C400" t="s">
        <v>549</v>
      </c>
      <c r="D400" s="1">
        <v>915.8</v>
      </c>
      <c r="E400">
        <v>6.3976579453793603</v>
      </c>
      <c r="F400" s="22"/>
      <c r="G400" s="22"/>
      <c r="H400" s="22">
        <v>67.216984409988001</v>
      </c>
      <c r="I400" s="22"/>
      <c r="J400" s="22">
        <v>5</v>
      </c>
      <c r="K400" s="22" t="s">
        <v>1514</v>
      </c>
      <c r="L400" s="22" t="s">
        <v>2685</v>
      </c>
      <c r="O400" t="s">
        <v>3344</v>
      </c>
      <c r="P400" t="s">
        <v>170</v>
      </c>
      <c r="Q400" t="s">
        <v>1916</v>
      </c>
      <c r="R400" t="s">
        <v>109</v>
      </c>
      <c r="S400" t="s">
        <v>544</v>
      </c>
      <c r="T400" t="s">
        <v>2870</v>
      </c>
    </row>
    <row r="401" spans="1:20">
      <c r="A401" t="s">
        <v>3340</v>
      </c>
      <c r="B401" t="s">
        <v>1518</v>
      </c>
      <c r="C401" t="s">
        <v>3332</v>
      </c>
      <c r="D401" s="1">
        <v>916</v>
      </c>
      <c r="E401">
        <v>6.3976579453793603</v>
      </c>
      <c r="F401" s="22"/>
      <c r="G401" s="22"/>
      <c r="H401" s="22"/>
      <c r="I401" s="22">
        <v>67.216984409988001</v>
      </c>
      <c r="J401" s="22">
        <v>5</v>
      </c>
      <c r="K401" s="22" t="s">
        <v>1514</v>
      </c>
      <c r="L401" s="22" t="s">
        <v>2685</v>
      </c>
      <c r="O401" t="s">
        <v>3344</v>
      </c>
      <c r="P401" t="s">
        <v>170</v>
      </c>
      <c r="Q401" t="s">
        <v>1932</v>
      </c>
      <c r="R401" t="s">
        <v>109</v>
      </c>
      <c r="S401" t="s">
        <v>544</v>
      </c>
      <c r="T401" t="s">
        <v>2868</v>
      </c>
    </row>
    <row r="402" spans="1:20">
      <c r="A402" t="s">
        <v>3340</v>
      </c>
      <c r="B402" t="s">
        <v>1519</v>
      </c>
      <c r="C402" t="s">
        <v>542</v>
      </c>
      <c r="D402" s="1">
        <v>338.2</v>
      </c>
      <c r="E402">
        <v>7.2506790047632697</v>
      </c>
      <c r="F402" s="22">
        <v>52.294736465496001</v>
      </c>
      <c r="G402" s="22"/>
      <c r="H402" s="22"/>
      <c r="I402" s="22"/>
      <c r="J402" s="22">
        <v>5</v>
      </c>
      <c r="K402" s="22" t="s">
        <v>1514</v>
      </c>
      <c r="L402" s="22" t="s">
        <v>2685</v>
      </c>
      <c r="O402" t="s">
        <v>3344</v>
      </c>
      <c r="P402" t="s">
        <v>170</v>
      </c>
      <c r="Q402" t="s">
        <v>2349</v>
      </c>
      <c r="R402" t="s">
        <v>109</v>
      </c>
      <c r="S402" t="s">
        <v>544</v>
      </c>
      <c r="T402" t="s">
        <v>2857</v>
      </c>
    </row>
    <row r="403" spans="1:20">
      <c r="A403" t="s">
        <v>3340</v>
      </c>
      <c r="B403" t="s">
        <v>1519</v>
      </c>
      <c r="C403" t="s">
        <v>547</v>
      </c>
      <c r="D403" s="1">
        <v>795.3</v>
      </c>
      <c r="E403">
        <v>7.2506790047632697</v>
      </c>
      <c r="F403" s="22"/>
      <c r="G403" s="22">
        <v>52.294736465496001</v>
      </c>
      <c r="H403" s="22"/>
      <c r="I403" s="22"/>
      <c r="J403" s="22">
        <v>5</v>
      </c>
      <c r="K403" s="22" t="s">
        <v>1514</v>
      </c>
      <c r="L403" s="22" t="s">
        <v>2685</v>
      </c>
      <c r="O403" t="s">
        <v>3344</v>
      </c>
      <c r="P403" t="s">
        <v>170</v>
      </c>
      <c r="Q403" t="s">
        <v>1832</v>
      </c>
      <c r="R403" t="s">
        <v>109</v>
      </c>
      <c r="S403" t="s">
        <v>544</v>
      </c>
      <c r="T403" t="s">
        <v>2859</v>
      </c>
    </row>
    <row r="404" spans="1:20">
      <c r="A404" t="s">
        <v>3340</v>
      </c>
      <c r="B404" t="s">
        <v>1519</v>
      </c>
      <c r="C404" t="s">
        <v>549</v>
      </c>
      <c r="D404" s="1">
        <v>795.3</v>
      </c>
      <c r="E404">
        <v>7.2506790047632697</v>
      </c>
      <c r="F404" s="22"/>
      <c r="G404" s="22"/>
      <c r="H404" s="22">
        <v>52.294736465496001</v>
      </c>
      <c r="I404" s="22"/>
      <c r="J404" s="22">
        <v>5</v>
      </c>
      <c r="K404" s="22" t="s">
        <v>1514</v>
      </c>
      <c r="L404" s="22" t="s">
        <v>2685</v>
      </c>
      <c r="O404" t="s">
        <v>3344</v>
      </c>
      <c r="P404" t="s">
        <v>170</v>
      </c>
      <c r="Q404" t="s">
        <v>1834</v>
      </c>
      <c r="R404" t="s">
        <v>109</v>
      </c>
      <c r="S404" t="s">
        <v>544</v>
      </c>
      <c r="T404" t="s">
        <v>2869</v>
      </c>
    </row>
    <row r="405" spans="1:20">
      <c r="A405" t="s">
        <v>3340</v>
      </c>
      <c r="B405" t="s">
        <v>1519</v>
      </c>
      <c r="C405" t="s">
        <v>3332</v>
      </c>
      <c r="D405" s="1">
        <v>795.3</v>
      </c>
      <c r="E405">
        <v>7.2506790047632697</v>
      </c>
      <c r="F405" s="22"/>
      <c r="G405" s="22"/>
      <c r="H405" s="22"/>
      <c r="I405" s="22">
        <v>52.294736465496001</v>
      </c>
      <c r="J405" s="22">
        <v>5</v>
      </c>
      <c r="K405" s="22" t="s">
        <v>1514</v>
      </c>
      <c r="L405" s="22" t="s">
        <v>2685</v>
      </c>
      <c r="O405" t="s">
        <v>3344</v>
      </c>
      <c r="P405" t="s">
        <v>170</v>
      </c>
      <c r="Q405" t="s">
        <v>1877</v>
      </c>
      <c r="R405" t="s">
        <v>109</v>
      </c>
      <c r="S405" t="s">
        <v>544</v>
      </c>
      <c r="T405" t="s">
        <v>2862</v>
      </c>
    </row>
    <row r="406" spans="1:20">
      <c r="A406" t="s">
        <v>3340</v>
      </c>
      <c r="B406" t="s">
        <v>1520</v>
      </c>
      <c r="C406" t="s">
        <v>542</v>
      </c>
      <c r="D406" s="1">
        <v>111.6</v>
      </c>
      <c r="E406">
        <v>8.9567211235310999</v>
      </c>
      <c r="F406" s="22">
        <v>14.4187529307696</v>
      </c>
      <c r="G406" s="22"/>
      <c r="H406" s="22"/>
      <c r="I406" s="22"/>
      <c r="J406" s="22">
        <v>5</v>
      </c>
      <c r="K406" s="22" t="s">
        <v>1514</v>
      </c>
      <c r="L406" s="22" t="s">
        <v>2685</v>
      </c>
      <c r="O406" t="s">
        <v>3344</v>
      </c>
      <c r="P406" t="s">
        <v>170</v>
      </c>
      <c r="Q406" t="s">
        <v>1917</v>
      </c>
      <c r="R406" t="s">
        <v>109</v>
      </c>
      <c r="S406" t="s">
        <v>544</v>
      </c>
      <c r="T406" t="s">
        <v>2870</v>
      </c>
    </row>
    <row r="407" spans="1:20">
      <c r="A407" t="s">
        <v>3340</v>
      </c>
      <c r="B407" t="s">
        <v>1520</v>
      </c>
      <c r="C407" t="s">
        <v>549</v>
      </c>
      <c r="D407" s="1">
        <v>855</v>
      </c>
      <c r="E407">
        <v>8.9567211235310999</v>
      </c>
      <c r="F407" s="22"/>
      <c r="G407" s="22"/>
      <c r="H407" s="22">
        <v>119.73092941429201</v>
      </c>
      <c r="I407" s="22"/>
      <c r="J407" s="22">
        <v>5</v>
      </c>
      <c r="K407" s="22" t="s">
        <v>1514</v>
      </c>
      <c r="L407" s="22" t="s">
        <v>2685</v>
      </c>
      <c r="O407" t="s">
        <v>3344</v>
      </c>
      <c r="P407" t="s">
        <v>170</v>
      </c>
      <c r="Q407" t="s">
        <v>2350</v>
      </c>
      <c r="R407" t="s">
        <v>109</v>
      </c>
      <c r="S407" t="s">
        <v>544</v>
      </c>
      <c r="T407" t="s">
        <v>2857</v>
      </c>
    </row>
    <row r="408" spans="1:20">
      <c r="A408" t="s">
        <v>3340</v>
      </c>
      <c r="B408" t="s">
        <v>1520</v>
      </c>
      <c r="C408" t="s">
        <v>547</v>
      </c>
      <c r="D408" s="1">
        <v>855</v>
      </c>
      <c r="E408">
        <v>8.9567211235310999</v>
      </c>
      <c r="F408" s="22"/>
      <c r="G408" s="22">
        <v>119.73092941429201</v>
      </c>
      <c r="H408" s="22"/>
      <c r="I408" s="22"/>
      <c r="J408" s="22">
        <v>5</v>
      </c>
      <c r="K408" s="22" t="s">
        <v>1514</v>
      </c>
      <c r="L408" s="22" t="s">
        <v>2685</v>
      </c>
      <c r="O408" t="s">
        <v>3344</v>
      </c>
      <c r="P408" t="s">
        <v>170</v>
      </c>
      <c r="Q408" t="s">
        <v>1820</v>
      </c>
      <c r="R408" t="s">
        <v>109</v>
      </c>
      <c r="S408" t="s">
        <v>544</v>
      </c>
      <c r="T408" t="s">
        <v>2858</v>
      </c>
    </row>
    <row r="409" spans="1:20">
      <c r="A409" t="s">
        <v>3340</v>
      </c>
      <c r="B409" t="s">
        <v>1520</v>
      </c>
      <c r="C409" t="s">
        <v>3332</v>
      </c>
      <c r="D409" s="1">
        <v>855</v>
      </c>
      <c r="E409">
        <v>8.9567211235310999</v>
      </c>
      <c r="F409" s="22"/>
      <c r="G409" s="22"/>
      <c r="H409" s="22"/>
      <c r="I409" s="22">
        <v>119.73092941429201</v>
      </c>
      <c r="J409" s="22">
        <v>5</v>
      </c>
      <c r="K409" s="22" t="s">
        <v>1514</v>
      </c>
      <c r="L409" s="22" t="s">
        <v>2685</v>
      </c>
      <c r="O409" t="s">
        <v>3344</v>
      </c>
      <c r="P409" t="s">
        <v>170</v>
      </c>
      <c r="Q409" t="s">
        <v>1835</v>
      </c>
      <c r="R409" t="s">
        <v>109</v>
      </c>
      <c r="S409" t="s">
        <v>544</v>
      </c>
      <c r="T409" t="s">
        <v>2869</v>
      </c>
    </row>
    <row r="410" spans="1:20">
      <c r="A410" t="s">
        <v>3340</v>
      </c>
      <c r="B410" t="s">
        <v>1521</v>
      </c>
      <c r="C410" t="s">
        <v>542</v>
      </c>
      <c r="D410" s="1">
        <v>50.9</v>
      </c>
      <c r="E410">
        <v>9.8097421829150093</v>
      </c>
      <c r="F410" s="22">
        <v>8.2049567803812007</v>
      </c>
      <c r="G410" s="22"/>
      <c r="H410" s="22"/>
      <c r="I410" s="22"/>
      <c r="J410" s="22">
        <v>5</v>
      </c>
      <c r="K410" s="22" t="s">
        <v>1514</v>
      </c>
      <c r="L410" s="22" t="s">
        <v>2685</v>
      </c>
      <c r="O410" t="s">
        <v>3344</v>
      </c>
      <c r="P410" t="s">
        <v>170</v>
      </c>
      <c r="Q410" t="s">
        <v>1878</v>
      </c>
      <c r="R410" t="s">
        <v>109</v>
      </c>
      <c r="S410" t="s">
        <v>544</v>
      </c>
      <c r="T410" t="s">
        <v>2862</v>
      </c>
    </row>
    <row r="411" spans="1:20">
      <c r="A411" t="s">
        <v>3340</v>
      </c>
      <c r="B411" t="s">
        <v>1521</v>
      </c>
      <c r="C411" t="s">
        <v>3332</v>
      </c>
      <c r="D411" s="1">
        <v>573.20000000000005</v>
      </c>
      <c r="E411">
        <v>9.8097421829150093</v>
      </c>
      <c r="F411" s="22"/>
      <c r="G411" s="22"/>
      <c r="H411" s="22"/>
      <c r="I411" s="22">
        <v>72.668785920443995</v>
      </c>
      <c r="J411" s="22">
        <v>5</v>
      </c>
      <c r="K411" s="22" t="s">
        <v>1514</v>
      </c>
      <c r="L411" s="22" t="s">
        <v>2685</v>
      </c>
      <c r="O411" t="s">
        <v>3344</v>
      </c>
      <c r="P411" t="s">
        <v>170</v>
      </c>
      <c r="Q411" t="s">
        <v>1918</v>
      </c>
      <c r="R411" t="s">
        <v>109</v>
      </c>
      <c r="S411" t="s">
        <v>544</v>
      </c>
      <c r="T411" t="s">
        <v>2870</v>
      </c>
    </row>
    <row r="412" spans="1:20">
      <c r="A412" t="s">
        <v>3340</v>
      </c>
      <c r="B412" t="s">
        <v>1521</v>
      </c>
      <c r="C412" t="s">
        <v>547</v>
      </c>
      <c r="D412" s="1">
        <v>573.20000000000005</v>
      </c>
      <c r="E412">
        <v>9.8097421829150093</v>
      </c>
      <c r="F412" s="22"/>
      <c r="G412" s="22">
        <v>72.668785920443995</v>
      </c>
      <c r="H412" s="22"/>
      <c r="I412" s="22"/>
      <c r="J412" s="22">
        <v>5</v>
      </c>
      <c r="K412" s="22" t="s">
        <v>1514</v>
      </c>
      <c r="L412" s="22" t="s">
        <v>2685</v>
      </c>
      <c r="O412" t="s">
        <v>3344</v>
      </c>
      <c r="P412" t="s">
        <v>170</v>
      </c>
      <c r="Q412" t="s">
        <v>1922</v>
      </c>
      <c r="R412" t="s">
        <v>109</v>
      </c>
      <c r="S412" t="s">
        <v>544</v>
      </c>
      <c r="T412" t="s">
        <v>2866</v>
      </c>
    </row>
    <row r="413" spans="1:20">
      <c r="A413" t="s">
        <v>3340</v>
      </c>
      <c r="B413" t="s">
        <v>1521</v>
      </c>
      <c r="C413" t="s">
        <v>549</v>
      </c>
      <c r="D413" s="1">
        <v>573.20000000000005</v>
      </c>
      <c r="E413">
        <v>9.8097421829150093</v>
      </c>
      <c r="F413" s="22"/>
      <c r="G413" s="22"/>
      <c r="H413" s="22">
        <v>72.668785920443995</v>
      </c>
      <c r="I413" s="22"/>
      <c r="J413" s="22">
        <v>5</v>
      </c>
      <c r="K413" s="22" t="s">
        <v>1514</v>
      </c>
      <c r="L413" s="22" t="s">
        <v>2685</v>
      </c>
      <c r="O413" t="s">
        <v>3344</v>
      </c>
      <c r="P413" t="s">
        <v>170</v>
      </c>
      <c r="Q413" t="s">
        <v>2351</v>
      </c>
      <c r="R413" t="s">
        <v>109</v>
      </c>
      <c r="S413" t="s">
        <v>544</v>
      </c>
      <c r="T413" t="s">
        <v>2857</v>
      </c>
    </row>
    <row r="414" spans="1:20">
      <c r="A414" t="s">
        <v>3340</v>
      </c>
      <c r="B414" t="s">
        <v>1522</v>
      </c>
      <c r="C414" t="s">
        <v>542</v>
      </c>
      <c r="D414" s="1">
        <v>233.7</v>
      </c>
      <c r="E414">
        <v>10.662763242298899</v>
      </c>
      <c r="F414" s="22">
        <v>28.257812025660002</v>
      </c>
      <c r="G414" s="22"/>
      <c r="H414" s="22"/>
      <c r="I414" s="22"/>
      <c r="J414" s="22">
        <v>5</v>
      </c>
      <c r="K414" s="22" t="s">
        <v>1514</v>
      </c>
      <c r="L414" s="22" t="s">
        <v>2685</v>
      </c>
      <c r="O414" t="s">
        <v>3344</v>
      </c>
      <c r="P414" t="s">
        <v>170</v>
      </c>
      <c r="Q414" t="s">
        <v>1836</v>
      </c>
      <c r="R414" t="s">
        <v>109</v>
      </c>
      <c r="S414" t="s">
        <v>544</v>
      </c>
      <c r="T414" t="s">
        <v>2869</v>
      </c>
    </row>
    <row r="415" spans="1:20">
      <c r="A415" t="s">
        <v>3340</v>
      </c>
      <c r="B415" t="s">
        <v>1522</v>
      </c>
      <c r="C415" t="s">
        <v>547</v>
      </c>
      <c r="D415" s="1">
        <v>594.20000000000005</v>
      </c>
      <c r="E415">
        <v>10.662763242298899</v>
      </c>
      <c r="F415" s="22"/>
      <c r="G415" s="22">
        <v>36.283399055064002</v>
      </c>
      <c r="H415" s="22"/>
      <c r="I415" s="22"/>
      <c r="J415" s="22">
        <v>5</v>
      </c>
      <c r="K415" s="22" t="s">
        <v>1514</v>
      </c>
      <c r="L415" s="22" t="s">
        <v>2685</v>
      </c>
      <c r="O415" t="s">
        <v>3344</v>
      </c>
      <c r="P415" t="s">
        <v>170</v>
      </c>
      <c r="Q415" t="s">
        <v>1879</v>
      </c>
      <c r="R415" t="s">
        <v>109</v>
      </c>
      <c r="S415" t="s">
        <v>544</v>
      </c>
      <c r="T415" t="s">
        <v>2862</v>
      </c>
    </row>
    <row r="416" spans="1:20">
      <c r="A416" t="s">
        <v>3340</v>
      </c>
      <c r="B416" t="s">
        <v>1522</v>
      </c>
      <c r="C416" t="s">
        <v>3332</v>
      </c>
      <c r="D416" s="1">
        <v>594.6</v>
      </c>
      <c r="E416">
        <v>10.662763242298899</v>
      </c>
      <c r="F416" s="22"/>
      <c r="G416" s="22"/>
      <c r="H416" s="22"/>
      <c r="I416" s="22">
        <v>36.283399055064002</v>
      </c>
      <c r="J416" s="22">
        <v>5</v>
      </c>
      <c r="K416" s="22" t="s">
        <v>1514</v>
      </c>
      <c r="L416" s="22" t="s">
        <v>2685</v>
      </c>
      <c r="O416" t="s">
        <v>3344</v>
      </c>
      <c r="P416" t="s">
        <v>170</v>
      </c>
      <c r="Q416" t="s">
        <v>1909</v>
      </c>
      <c r="R416" t="s">
        <v>109</v>
      </c>
      <c r="S416" t="s">
        <v>544</v>
      </c>
      <c r="T416" t="s">
        <v>2865</v>
      </c>
    </row>
    <row r="417" spans="1:20">
      <c r="A417" t="s">
        <v>3340</v>
      </c>
      <c r="B417" t="s">
        <v>1522</v>
      </c>
      <c r="C417" t="s">
        <v>549</v>
      </c>
      <c r="D417" s="1">
        <v>594.6</v>
      </c>
      <c r="E417">
        <v>10.662763242298899</v>
      </c>
      <c r="F417" s="22"/>
      <c r="G417" s="22"/>
      <c r="H417" s="22">
        <v>36.283399055064002</v>
      </c>
      <c r="I417" s="22"/>
      <c r="J417" s="22">
        <v>5</v>
      </c>
      <c r="K417" s="22" t="s">
        <v>1514</v>
      </c>
      <c r="L417" s="22" t="s">
        <v>2685</v>
      </c>
      <c r="O417" t="s">
        <v>3344</v>
      </c>
      <c r="P417" t="s">
        <v>170</v>
      </c>
      <c r="Q417" t="s">
        <v>2352</v>
      </c>
      <c r="R417" t="s">
        <v>109</v>
      </c>
      <c r="S417" t="s">
        <v>544</v>
      </c>
      <c r="T417" t="s">
        <v>2857</v>
      </c>
    </row>
    <row r="418" spans="1:20">
      <c r="A418" t="s">
        <v>3340</v>
      </c>
      <c r="B418" t="s">
        <v>1523</v>
      </c>
      <c r="C418" t="s">
        <v>542</v>
      </c>
      <c r="D418" s="1">
        <v>0.3</v>
      </c>
      <c r="E418">
        <v>12.3688053610668</v>
      </c>
      <c r="F418" s="22">
        <v>0.27724980807720001</v>
      </c>
      <c r="G418" s="22"/>
      <c r="H418" s="22"/>
      <c r="I418" s="22"/>
      <c r="J418" s="22">
        <v>5</v>
      </c>
      <c r="K418" s="22" t="s">
        <v>1514</v>
      </c>
      <c r="L418" s="22" t="s">
        <v>2685</v>
      </c>
      <c r="O418" t="s">
        <v>3344</v>
      </c>
      <c r="P418" t="s">
        <v>170</v>
      </c>
      <c r="Q418" t="s">
        <v>1837</v>
      </c>
      <c r="R418" t="s">
        <v>109</v>
      </c>
      <c r="S418" t="s">
        <v>544</v>
      </c>
      <c r="T418" t="s">
        <v>2869</v>
      </c>
    </row>
    <row r="419" spans="1:20">
      <c r="A419" t="s">
        <v>3340</v>
      </c>
      <c r="B419" t="s">
        <v>1523</v>
      </c>
      <c r="C419" t="s">
        <v>547</v>
      </c>
      <c r="D419" s="1">
        <v>1149.5</v>
      </c>
      <c r="E419">
        <v>12.3688053610668</v>
      </c>
      <c r="F419" s="22"/>
      <c r="G419" s="22">
        <v>96.058589466924005</v>
      </c>
      <c r="H419" s="22"/>
      <c r="I419" s="22"/>
      <c r="J419" s="22">
        <v>5</v>
      </c>
      <c r="K419" s="22" t="s">
        <v>1514</v>
      </c>
      <c r="L419" s="22" t="s">
        <v>2685</v>
      </c>
      <c r="O419" t="s">
        <v>3344</v>
      </c>
      <c r="P419" t="s">
        <v>170</v>
      </c>
      <c r="Q419" t="s">
        <v>1880</v>
      </c>
      <c r="R419" t="s">
        <v>109</v>
      </c>
      <c r="S419" t="s">
        <v>544</v>
      </c>
      <c r="T419" t="s">
        <v>2862</v>
      </c>
    </row>
    <row r="420" spans="1:20">
      <c r="A420" t="s">
        <v>3340</v>
      </c>
      <c r="B420" t="s">
        <v>1523</v>
      </c>
      <c r="C420" t="s">
        <v>549</v>
      </c>
      <c r="D420" s="1">
        <v>1315.4</v>
      </c>
      <c r="E420">
        <v>12.3688053610668</v>
      </c>
      <c r="F420" s="22"/>
      <c r="G420" s="22"/>
      <c r="H420" s="22">
        <v>96.058589466924005</v>
      </c>
      <c r="I420" s="22"/>
      <c r="J420" s="22">
        <v>5</v>
      </c>
      <c r="K420" s="22" t="s">
        <v>1514</v>
      </c>
      <c r="L420" s="22" t="s">
        <v>2685</v>
      </c>
      <c r="O420" t="s">
        <v>3344</v>
      </c>
      <c r="P420" t="s">
        <v>170</v>
      </c>
      <c r="Q420" t="s">
        <v>2353</v>
      </c>
      <c r="R420" t="s">
        <v>109</v>
      </c>
      <c r="S420" t="s">
        <v>544</v>
      </c>
      <c r="T420" t="s">
        <v>2857</v>
      </c>
    </row>
    <row r="421" spans="1:20">
      <c r="A421" t="s">
        <v>3340</v>
      </c>
      <c r="B421" t="s">
        <v>1523</v>
      </c>
      <c r="C421" t="s">
        <v>3332</v>
      </c>
      <c r="D421" s="1">
        <v>1315.4</v>
      </c>
      <c r="E421">
        <v>12.3688053610668</v>
      </c>
      <c r="F421" s="22"/>
      <c r="G421" s="22"/>
      <c r="H421" s="22"/>
      <c r="I421" s="22">
        <v>96.058589466924005</v>
      </c>
      <c r="J421" s="22">
        <v>5</v>
      </c>
      <c r="K421" s="22" t="s">
        <v>1514</v>
      </c>
      <c r="L421" s="22" t="s">
        <v>2685</v>
      </c>
      <c r="O421" t="s">
        <v>3344</v>
      </c>
      <c r="P421" t="s">
        <v>170</v>
      </c>
      <c r="Q421" t="s">
        <v>1838</v>
      </c>
      <c r="R421" t="s">
        <v>109</v>
      </c>
      <c r="S421" t="s">
        <v>544</v>
      </c>
      <c r="T421" t="s">
        <v>2869</v>
      </c>
    </row>
    <row r="422" spans="1:20">
      <c r="A422" t="s">
        <v>3340</v>
      </c>
      <c r="B422" t="s">
        <v>1524</v>
      </c>
      <c r="C422" t="s">
        <v>542</v>
      </c>
      <c r="D422" s="1">
        <v>30</v>
      </c>
      <c r="E422">
        <v>13.2218264204507</v>
      </c>
      <c r="F422" s="22">
        <v>4.9277805673824</v>
      </c>
      <c r="G422" s="22"/>
      <c r="H422" s="22"/>
      <c r="I422" s="22"/>
      <c r="J422" s="22">
        <v>5</v>
      </c>
      <c r="K422" s="22" t="s">
        <v>1514</v>
      </c>
      <c r="L422" s="22" t="s">
        <v>2685</v>
      </c>
      <c r="O422" t="s">
        <v>3344</v>
      </c>
      <c r="P422" t="s">
        <v>170</v>
      </c>
      <c r="Q422" t="s">
        <v>1853</v>
      </c>
      <c r="R422" t="s">
        <v>109</v>
      </c>
      <c r="S422" t="s">
        <v>544</v>
      </c>
      <c r="T422" t="s">
        <v>2861</v>
      </c>
    </row>
    <row r="423" spans="1:20">
      <c r="A423" t="s">
        <v>3340</v>
      </c>
      <c r="B423" t="s">
        <v>1524</v>
      </c>
      <c r="C423" t="s">
        <v>547</v>
      </c>
      <c r="D423" s="1">
        <v>577.20000000000005</v>
      </c>
      <c r="E423">
        <v>13.2218264204507</v>
      </c>
      <c r="F423" s="22"/>
      <c r="G423" s="22">
        <v>46.318319243532002</v>
      </c>
      <c r="H423" s="22"/>
      <c r="I423" s="22"/>
      <c r="J423" s="22">
        <v>5</v>
      </c>
      <c r="K423" s="22" t="s">
        <v>1514</v>
      </c>
      <c r="L423" s="22" t="s">
        <v>2685</v>
      </c>
      <c r="O423" t="s">
        <v>3344</v>
      </c>
      <c r="P423" t="s">
        <v>170</v>
      </c>
      <c r="Q423" t="s">
        <v>1892</v>
      </c>
      <c r="R423" t="s">
        <v>109</v>
      </c>
      <c r="S423" t="s">
        <v>544</v>
      </c>
      <c r="T423" t="s">
        <v>2863</v>
      </c>
    </row>
    <row r="424" spans="1:20">
      <c r="A424" t="s">
        <v>3340</v>
      </c>
      <c r="B424" t="s">
        <v>1524</v>
      </c>
      <c r="C424" t="s">
        <v>549</v>
      </c>
      <c r="D424" s="1">
        <v>725.4</v>
      </c>
      <c r="E424">
        <v>13.2218264204507</v>
      </c>
      <c r="F424" s="22"/>
      <c r="G424" s="22"/>
      <c r="H424" s="22">
        <v>46.318319243532002</v>
      </c>
      <c r="I424" s="22"/>
      <c r="J424" s="22">
        <v>5</v>
      </c>
      <c r="K424" s="22" t="s">
        <v>1514</v>
      </c>
      <c r="L424" s="22" t="s">
        <v>2685</v>
      </c>
      <c r="O424" t="s">
        <v>3344</v>
      </c>
      <c r="P424" t="s">
        <v>170</v>
      </c>
      <c r="Q424" t="s">
        <v>1910</v>
      </c>
      <c r="R424" t="s">
        <v>109</v>
      </c>
      <c r="S424" t="s">
        <v>544</v>
      </c>
      <c r="T424" t="s">
        <v>2865</v>
      </c>
    </row>
    <row r="425" spans="1:20">
      <c r="A425" t="s">
        <v>3340</v>
      </c>
      <c r="B425" t="s">
        <v>1524</v>
      </c>
      <c r="C425" t="s">
        <v>3332</v>
      </c>
      <c r="D425" s="1">
        <v>725.4</v>
      </c>
      <c r="E425">
        <v>13.2218264204507</v>
      </c>
      <c r="F425" s="22"/>
      <c r="G425" s="22"/>
      <c r="H425" s="22"/>
      <c r="I425" s="22">
        <v>46.318319243532002</v>
      </c>
      <c r="J425" s="22">
        <v>5</v>
      </c>
      <c r="K425" s="22" t="s">
        <v>1514</v>
      </c>
      <c r="L425" s="22" t="s">
        <v>2685</v>
      </c>
      <c r="O425" t="s">
        <v>3344</v>
      </c>
      <c r="P425" t="s">
        <v>170</v>
      </c>
      <c r="Q425" t="s">
        <v>1923</v>
      </c>
      <c r="R425" t="s">
        <v>109</v>
      </c>
      <c r="S425" t="s">
        <v>544</v>
      </c>
      <c r="T425" t="s">
        <v>2866</v>
      </c>
    </row>
    <row r="426" spans="1:20">
      <c r="A426" t="s">
        <v>3340</v>
      </c>
      <c r="B426" t="s">
        <v>1525</v>
      </c>
      <c r="C426" t="s">
        <v>542</v>
      </c>
      <c r="D426" s="1">
        <v>20.7</v>
      </c>
      <c r="E426">
        <v>14.074847479834601</v>
      </c>
      <c r="F426" s="22">
        <v>5.2091338497660002</v>
      </c>
      <c r="G426" s="22"/>
      <c r="H426" s="22"/>
      <c r="I426" s="22"/>
      <c r="J426" s="22">
        <v>5</v>
      </c>
      <c r="K426" s="22" t="s">
        <v>1514</v>
      </c>
      <c r="L426" s="22" t="s">
        <v>2685</v>
      </c>
      <c r="O426" t="s">
        <v>3344</v>
      </c>
      <c r="P426" t="s">
        <v>170</v>
      </c>
      <c r="Q426" t="s">
        <v>2354</v>
      </c>
      <c r="R426" t="s">
        <v>109</v>
      </c>
      <c r="S426" t="s">
        <v>544</v>
      </c>
      <c r="T426" t="s">
        <v>2857</v>
      </c>
    </row>
    <row r="427" spans="1:20">
      <c r="A427" t="s">
        <v>3340</v>
      </c>
      <c r="B427" t="s">
        <v>1525</v>
      </c>
      <c r="C427" t="s">
        <v>547</v>
      </c>
      <c r="D427" s="1">
        <v>625.5</v>
      </c>
      <c r="E427">
        <v>14.074847479834601</v>
      </c>
      <c r="F427" s="22"/>
      <c r="G427" s="22">
        <v>37.850763641543999</v>
      </c>
      <c r="H427" s="22"/>
      <c r="I427" s="22"/>
      <c r="J427" s="22">
        <v>5</v>
      </c>
      <c r="K427" s="22" t="s">
        <v>1514</v>
      </c>
      <c r="L427" s="22" t="s">
        <v>2685</v>
      </c>
      <c r="O427" t="s">
        <v>3344</v>
      </c>
      <c r="P427" t="s">
        <v>170</v>
      </c>
      <c r="Q427" t="s">
        <v>1821</v>
      </c>
      <c r="R427" t="s">
        <v>109</v>
      </c>
      <c r="S427" t="s">
        <v>544</v>
      </c>
      <c r="T427" t="s">
        <v>2858</v>
      </c>
    </row>
    <row r="428" spans="1:20">
      <c r="A428" t="s">
        <v>3340</v>
      </c>
      <c r="B428" t="s">
        <v>1525</v>
      </c>
      <c r="C428" t="s">
        <v>549</v>
      </c>
      <c r="D428" s="1">
        <v>647.20000000000005</v>
      </c>
      <c r="E428">
        <v>14.074847479834601</v>
      </c>
      <c r="F428" s="22"/>
      <c r="G428" s="22"/>
      <c r="H428" s="22">
        <v>37.850763641543999</v>
      </c>
      <c r="I428" s="22"/>
      <c r="J428" s="22">
        <v>5</v>
      </c>
      <c r="K428" s="22" t="s">
        <v>1514</v>
      </c>
      <c r="L428" s="22" t="s">
        <v>2685</v>
      </c>
      <c r="O428" t="s">
        <v>3344</v>
      </c>
      <c r="P428" t="s">
        <v>170</v>
      </c>
      <c r="Q428" t="s">
        <v>1854</v>
      </c>
      <c r="R428" t="s">
        <v>109</v>
      </c>
      <c r="S428" t="s">
        <v>544</v>
      </c>
      <c r="T428" t="s">
        <v>2861</v>
      </c>
    </row>
    <row r="429" spans="1:20">
      <c r="A429" t="s">
        <v>3340</v>
      </c>
      <c r="B429" t="s">
        <v>1525</v>
      </c>
      <c r="C429" t="s">
        <v>3332</v>
      </c>
      <c r="D429" s="1">
        <v>647.20000000000005</v>
      </c>
      <c r="E429">
        <v>14.074847479834601</v>
      </c>
      <c r="F429" s="22"/>
      <c r="G429" s="22"/>
      <c r="H429" s="22"/>
      <c r="I429" s="22">
        <v>37.850763641543999</v>
      </c>
      <c r="J429" s="22">
        <v>5</v>
      </c>
      <c r="K429" s="22" t="s">
        <v>1514</v>
      </c>
      <c r="L429" s="22" t="s">
        <v>2685</v>
      </c>
      <c r="O429" t="s">
        <v>3344</v>
      </c>
      <c r="P429" t="s">
        <v>170</v>
      </c>
      <c r="Q429" t="s">
        <v>1896</v>
      </c>
      <c r="R429" t="s">
        <v>109</v>
      </c>
      <c r="S429" t="s">
        <v>544</v>
      </c>
      <c r="T429" t="s">
        <v>2864</v>
      </c>
    </row>
    <row r="430" spans="1:20">
      <c r="A430" t="s">
        <v>3340</v>
      </c>
      <c r="B430" t="s">
        <v>1526</v>
      </c>
      <c r="C430" t="s">
        <v>542</v>
      </c>
      <c r="D430" s="1">
        <v>0.3</v>
      </c>
      <c r="E430">
        <v>14.927868539218499</v>
      </c>
      <c r="F430" s="22">
        <v>0.22390999073100001</v>
      </c>
      <c r="G430" s="22"/>
      <c r="H430" s="22"/>
      <c r="I430" s="22"/>
      <c r="J430" s="22">
        <v>5</v>
      </c>
      <c r="K430" s="22" t="s">
        <v>1514</v>
      </c>
      <c r="L430" s="22" t="s">
        <v>2685</v>
      </c>
      <c r="O430" t="s">
        <v>3344</v>
      </c>
      <c r="P430" t="s">
        <v>170</v>
      </c>
      <c r="Q430" t="s">
        <v>1911</v>
      </c>
      <c r="R430" t="s">
        <v>109</v>
      </c>
      <c r="S430" t="s">
        <v>544</v>
      </c>
      <c r="T430" t="s">
        <v>2865</v>
      </c>
    </row>
    <row r="431" spans="1:20">
      <c r="A431" t="s">
        <v>3340</v>
      </c>
      <c r="B431" t="s">
        <v>1526</v>
      </c>
      <c r="C431" t="s">
        <v>547</v>
      </c>
      <c r="D431" s="1">
        <v>2771.6</v>
      </c>
      <c r="E431">
        <v>14.927868539218499</v>
      </c>
      <c r="F431" s="22"/>
      <c r="G431" s="22">
        <v>167.48122854456</v>
      </c>
      <c r="H431" s="22"/>
      <c r="I431" s="22"/>
      <c r="J431" s="22">
        <v>5</v>
      </c>
      <c r="K431" s="22" t="s">
        <v>1514</v>
      </c>
      <c r="L431" s="22" t="s">
        <v>2685</v>
      </c>
      <c r="O431" t="s">
        <v>3344</v>
      </c>
      <c r="P431" t="s">
        <v>170</v>
      </c>
      <c r="Q431" t="s">
        <v>2355</v>
      </c>
      <c r="R431" t="s">
        <v>109</v>
      </c>
      <c r="S431" t="s">
        <v>544</v>
      </c>
      <c r="T431" t="s">
        <v>2857</v>
      </c>
    </row>
    <row r="432" spans="1:20">
      <c r="A432" t="s">
        <v>3340</v>
      </c>
      <c r="B432" t="s">
        <v>1526</v>
      </c>
      <c r="C432" t="s">
        <v>3332</v>
      </c>
      <c r="D432" s="1">
        <v>2795.1</v>
      </c>
      <c r="E432">
        <v>14.927868539218499</v>
      </c>
      <c r="F432" s="22"/>
      <c r="G432" s="22"/>
      <c r="H432" s="22"/>
      <c r="I432" s="22">
        <v>167.48122854456</v>
      </c>
      <c r="J432" s="22">
        <v>5</v>
      </c>
      <c r="K432" s="22" t="s">
        <v>1514</v>
      </c>
      <c r="L432" s="22" t="s">
        <v>2685</v>
      </c>
      <c r="O432" t="s">
        <v>3344</v>
      </c>
      <c r="P432" t="s">
        <v>170</v>
      </c>
      <c r="Q432" t="s">
        <v>1822</v>
      </c>
      <c r="R432" t="s">
        <v>109</v>
      </c>
      <c r="S432" t="s">
        <v>544</v>
      </c>
      <c r="T432" t="s">
        <v>2858</v>
      </c>
    </row>
    <row r="433" spans="1:20">
      <c r="A433" t="s">
        <v>3340</v>
      </c>
      <c r="B433" t="s">
        <v>1526</v>
      </c>
      <c r="C433" t="s">
        <v>549</v>
      </c>
      <c r="D433" s="1">
        <v>2795.1</v>
      </c>
      <c r="E433">
        <v>14.927868539218499</v>
      </c>
      <c r="F433" s="22"/>
      <c r="G433" s="22"/>
      <c r="H433" s="22">
        <v>167.48122854456</v>
      </c>
      <c r="I433" s="22"/>
      <c r="J433" s="22">
        <v>5</v>
      </c>
      <c r="K433" s="22" t="s">
        <v>1514</v>
      </c>
      <c r="L433" s="22" t="s">
        <v>2685</v>
      </c>
      <c r="O433" t="s">
        <v>3344</v>
      </c>
      <c r="P433" t="s">
        <v>170</v>
      </c>
      <c r="Q433" t="s">
        <v>1841</v>
      </c>
      <c r="R433" t="s">
        <v>109</v>
      </c>
      <c r="S433" t="s">
        <v>544</v>
      </c>
      <c r="T433" t="s">
        <v>2860</v>
      </c>
    </row>
    <row r="434" spans="1:20">
      <c r="A434" t="s">
        <v>3340</v>
      </c>
      <c r="B434" t="s">
        <v>1527</v>
      </c>
      <c r="C434" t="s">
        <v>542</v>
      </c>
      <c r="D434" s="1">
        <v>8.6</v>
      </c>
      <c r="E434">
        <v>15.7808895986024</v>
      </c>
      <c r="F434" s="22">
        <v>1.98940007263788</v>
      </c>
      <c r="G434" s="22"/>
      <c r="H434" s="22"/>
      <c r="I434" s="22"/>
      <c r="J434" s="22">
        <v>5</v>
      </c>
      <c r="K434" s="22" t="s">
        <v>1514</v>
      </c>
      <c r="L434" s="22" t="s">
        <v>2685</v>
      </c>
      <c r="O434" t="s">
        <v>3344</v>
      </c>
      <c r="P434" t="s">
        <v>170</v>
      </c>
      <c r="Q434" t="s">
        <v>1855</v>
      </c>
      <c r="R434" t="s">
        <v>109</v>
      </c>
      <c r="S434" t="s">
        <v>544</v>
      </c>
      <c r="T434" t="s">
        <v>2861</v>
      </c>
    </row>
    <row r="435" spans="1:20">
      <c r="A435" t="s">
        <v>3340</v>
      </c>
      <c r="B435" t="s">
        <v>1527</v>
      </c>
      <c r="C435" t="s">
        <v>547</v>
      </c>
      <c r="D435" s="1">
        <v>345.9</v>
      </c>
      <c r="E435">
        <v>15.7808895986024</v>
      </c>
      <c r="F435" s="22"/>
      <c r="G435" s="22">
        <v>27.664027740468001</v>
      </c>
      <c r="H435" s="22"/>
      <c r="I435" s="22"/>
      <c r="J435" s="22">
        <v>5</v>
      </c>
      <c r="K435" s="22" t="s">
        <v>1514</v>
      </c>
      <c r="L435" s="22" t="s">
        <v>2685</v>
      </c>
      <c r="O435" t="s">
        <v>3344</v>
      </c>
      <c r="P435" t="s">
        <v>170</v>
      </c>
      <c r="Q435" t="s">
        <v>1893</v>
      </c>
      <c r="R435" t="s">
        <v>109</v>
      </c>
      <c r="S435" t="s">
        <v>544</v>
      </c>
      <c r="T435" t="s">
        <v>2863</v>
      </c>
    </row>
    <row r="436" spans="1:20">
      <c r="A436" t="s">
        <v>3340</v>
      </c>
      <c r="B436" t="s">
        <v>1527</v>
      </c>
      <c r="C436" t="s">
        <v>549</v>
      </c>
      <c r="D436" s="1">
        <v>945</v>
      </c>
      <c r="E436">
        <v>15.7808895986024</v>
      </c>
      <c r="F436" s="22"/>
      <c r="G436" s="22"/>
      <c r="H436" s="22">
        <v>55.379637736164</v>
      </c>
      <c r="I436" s="22"/>
      <c r="J436" s="22">
        <v>5</v>
      </c>
      <c r="K436" s="22" t="s">
        <v>1514</v>
      </c>
      <c r="L436" s="22" t="s">
        <v>2685</v>
      </c>
      <c r="O436" t="s">
        <v>3344</v>
      </c>
      <c r="P436" t="s">
        <v>170</v>
      </c>
      <c r="Q436" t="s">
        <v>1912</v>
      </c>
      <c r="R436" t="s">
        <v>109</v>
      </c>
      <c r="S436" t="s">
        <v>544</v>
      </c>
      <c r="T436" t="s">
        <v>2865</v>
      </c>
    </row>
    <row r="437" spans="1:20">
      <c r="A437" t="s">
        <v>3340</v>
      </c>
      <c r="B437" t="s">
        <v>1527</v>
      </c>
      <c r="C437" t="s">
        <v>3332</v>
      </c>
      <c r="D437" s="1">
        <v>945</v>
      </c>
      <c r="E437">
        <v>15.7808895986024</v>
      </c>
      <c r="F437" s="22"/>
      <c r="G437" s="22"/>
      <c r="H437" s="22"/>
      <c r="I437" s="22">
        <v>55.379637736164</v>
      </c>
      <c r="J437" s="22">
        <v>5</v>
      </c>
      <c r="K437" s="22" t="s">
        <v>1514</v>
      </c>
      <c r="L437" s="22" t="s">
        <v>2685</v>
      </c>
      <c r="O437" t="s">
        <v>3344</v>
      </c>
      <c r="P437" t="s">
        <v>170</v>
      </c>
      <c r="Q437" t="s">
        <v>1924</v>
      </c>
      <c r="R437" t="s">
        <v>109</v>
      </c>
      <c r="S437" t="s">
        <v>544</v>
      </c>
      <c r="T437" t="s">
        <v>2866</v>
      </c>
    </row>
    <row r="438" spans="1:20">
      <c r="A438" t="s">
        <v>3340</v>
      </c>
      <c r="B438" t="s">
        <v>1528</v>
      </c>
      <c r="C438" t="s">
        <v>547</v>
      </c>
      <c r="D438" s="1">
        <v>1957.7</v>
      </c>
      <c r="E438">
        <v>16.633910657986299</v>
      </c>
      <c r="F438" s="22"/>
      <c r="G438" s="22">
        <v>101.392571201544</v>
      </c>
      <c r="H438" s="22"/>
      <c r="I438" s="22"/>
      <c r="J438" s="22">
        <v>5</v>
      </c>
      <c r="K438" s="22" t="s">
        <v>1514</v>
      </c>
      <c r="L438" s="22" t="s">
        <v>2685</v>
      </c>
      <c r="O438" t="s">
        <v>3344</v>
      </c>
      <c r="P438" t="s">
        <v>170</v>
      </c>
      <c r="Q438" t="s">
        <v>2356</v>
      </c>
      <c r="R438" t="s">
        <v>109</v>
      </c>
      <c r="S438" t="s">
        <v>544</v>
      </c>
      <c r="T438" t="s">
        <v>2857</v>
      </c>
    </row>
    <row r="439" spans="1:20">
      <c r="A439" t="s">
        <v>3340</v>
      </c>
      <c r="B439" t="s">
        <v>1528</v>
      </c>
      <c r="C439" t="s">
        <v>549</v>
      </c>
      <c r="D439" s="1">
        <v>2260.1</v>
      </c>
      <c r="E439">
        <v>16.633910657986299</v>
      </c>
      <c r="F439" s="22"/>
      <c r="G439" s="22"/>
      <c r="H439" s="22">
        <v>101.392571201544</v>
      </c>
      <c r="I439" s="22"/>
      <c r="J439" s="22">
        <v>5</v>
      </c>
      <c r="K439" s="22" t="s">
        <v>1514</v>
      </c>
      <c r="L439" s="22" t="s">
        <v>2685</v>
      </c>
      <c r="O439" t="s">
        <v>3344</v>
      </c>
      <c r="P439" t="s">
        <v>170</v>
      </c>
      <c r="Q439" t="s">
        <v>1842</v>
      </c>
      <c r="R439" t="s">
        <v>109</v>
      </c>
      <c r="S439" t="s">
        <v>544</v>
      </c>
      <c r="T439" t="s">
        <v>2860</v>
      </c>
    </row>
    <row r="440" spans="1:20">
      <c r="A440" t="s">
        <v>3340</v>
      </c>
      <c r="B440" t="s">
        <v>1528</v>
      </c>
      <c r="C440" t="s">
        <v>3332</v>
      </c>
      <c r="D440" s="1">
        <v>2260.1</v>
      </c>
      <c r="E440">
        <v>16.633910657986299</v>
      </c>
      <c r="F440" s="22"/>
      <c r="G440" s="22"/>
      <c r="H440" s="22"/>
      <c r="I440" s="22">
        <v>101.392571201544</v>
      </c>
      <c r="J440" s="22">
        <v>5</v>
      </c>
      <c r="K440" s="22" t="s">
        <v>1514</v>
      </c>
      <c r="L440" s="22" t="s">
        <v>2685</v>
      </c>
      <c r="O440" t="s">
        <v>3344</v>
      </c>
      <c r="P440" t="s">
        <v>170</v>
      </c>
      <c r="Q440" t="s">
        <v>1856</v>
      </c>
      <c r="R440" t="s">
        <v>109</v>
      </c>
      <c r="S440" t="s">
        <v>544</v>
      </c>
      <c r="T440" t="s">
        <v>2861</v>
      </c>
    </row>
    <row r="441" spans="1:20">
      <c r="A441" t="s">
        <v>3340</v>
      </c>
      <c r="B441" t="s">
        <v>1529</v>
      </c>
      <c r="C441" t="s">
        <v>542</v>
      </c>
      <c r="D441" s="1">
        <v>0.1</v>
      </c>
      <c r="E441">
        <v>17.486931717370201</v>
      </c>
      <c r="F441" s="22">
        <v>9.2025866930759995E-2</v>
      </c>
      <c r="G441" s="22"/>
      <c r="H441" s="22"/>
      <c r="I441" s="22"/>
      <c r="J441" s="22">
        <v>5</v>
      </c>
      <c r="K441" s="22" t="s">
        <v>1514</v>
      </c>
      <c r="L441" s="22" t="s">
        <v>2685</v>
      </c>
      <c r="O441" t="s">
        <v>3344</v>
      </c>
      <c r="P441" t="s">
        <v>170</v>
      </c>
      <c r="Q441" t="s">
        <v>1881</v>
      </c>
      <c r="R441" t="s">
        <v>109</v>
      </c>
      <c r="S441" t="s">
        <v>544</v>
      </c>
      <c r="T441" t="s">
        <v>2862</v>
      </c>
    </row>
    <row r="442" spans="1:20">
      <c r="A442" t="s">
        <v>3340</v>
      </c>
      <c r="B442" t="s">
        <v>1529</v>
      </c>
      <c r="C442" t="s">
        <v>547</v>
      </c>
      <c r="D442" s="1">
        <v>330.8</v>
      </c>
      <c r="E442">
        <v>17.486931717370201</v>
      </c>
      <c r="F442" s="22"/>
      <c r="G442" s="22">
        <v>27.004027329216001</v>
      </c>
      <c r="H442" s="22"/>
      <c r="I442" s="22"/>
      <c r="J442" s="22">
        <v>5</v>
      </c>
      <c r="K442" s="22" t="s">
        <v>1514</v>
      </c>
      <c r="L442" s="22" t="s">
        <v>2685</v>
      </c>
      <c r="O442" t="s">
        <v>3344</v>
      </c>
      <c r="P442" t="s">
        <v>170</v>
      </c>
      <c r="Q442" t="s">
        <v>2357</v>
      </c>
      <c r="R442" t="s">
        <v>109</v>
      </c>
      <c r="S442" t="s">
        <v>544</v>
      </c>
      <c r="T442" t="s">
        <v>2857</v>
      </c>
    </row>
    <row r="443" spans="1:20">
      <c r="A443" t="s">
        <v>3340</v>
      </c>
      <c r="B443" t="s">
        <v>1529</v>
      </c>
      <c r="C443" t="s">
        <v>3332</v>
      </c>
      <c r="D443" s="1">
        <v>825.1</v>
      </c>
      <c r="E443">
        <v>17.486931717370201</v>
      </c>
      <c r="F443" s="22"/>
      <c r="G443" s="22"/>
      <c r="H443" s="22"/>
      <c r="I443" s="22">
        <v>43.855892346924001</v>
      </c>
      <c r="J443" s="22">
        <v>5</v>
      </c>
      <c r="K443" s="22" t="s">
        <v>1514</v>
      </c>
      <c r="L443" s="22" t="s">
        <v>2685</v>
      </c>
      <c r="O443" t="s">
        <v>3344</v>
      </c>
      <c r="P443" t="s">
        <v>170</v>
      </c>
      <c r="Q443" t="s">
        <v>1857</v>
      </c>
      <c r="R443" t="s">
        <v>109</v>
      </c>
      <c r="S443" t="s">
        <v>544</v>
      </c>
      <c r="T443" t="s">
        <v>2861</v>
      </c>
    </row>
    <row r="444" spans="1:20">
      <c r="A444" t="s">
        <v>3340</v>
      </c>
      <c r="B444" t="s">
        <v>1529</v>
      </c>
      <c r="C444" t="s">
        <v>549</v>
      </c>
      <c r="D444" s="1">
        <v>825.1</v>
      </c>
      <c r="E444">
        <v>17.486931717370201</v>
      </c>
      <c r="F444" s="22"/>
      <c r="G444" s="22"/>
      <c r="H444" s="22">
        <v>43.855892346924001</v>
      </c>
      <c r="I444" s="22"/>
      <c r="J444" s="22">
        <v>5</v>
      </c>
      <c r="K444" s="22" t="s">
        <v>1514</v>
      </c>
      <c r="L444" s="22" t="s">
        <v>2685</v>
      </c>
      <c r="O444" t="s">
        <v>3344</v>
      </c>
      <c r="P444" t="s">
        <v>170</v>
      </c>
      <c r="Q444" t="s">
        <v>1882</v>
      </c>
      <c r="R444" t="s">
        <v>109</v>
      </c>
      <c r="S444" t="s">
        <v>544</v>
      </c>
      <c r="T444" t="s">
        <v>2862</v>
      </c>
    </row>
    <row r="445" spans="1:20">
      <c r="A445" t="s">
        <v>3340</v>
      </c>
      <c r="B445" t="s">
        <v>1530</v>
      </c>
      <c r="C445" t="s">
        <v>547</v>
      </c>
      <c r="D445" s="1">
        <v>974.6</v>
      </c>
      <c r="E445">
        <v>18.339952776754199</v>
      </c>
      <c r="F445" s="22"/>
      <c r="G445" s="22">
        <v>53.103621536280002</v>
      </c>
      <c r="H445" s="22"/>
      <c r="I445" s="22"/>
      <c r="J445" s="22">
        <v>5</v>
      </c>
      <c r="K445" s="22" t="s">
        <v>1514</v>
      </c>
      <c r="L445" s="22" t="s">
        <v>2685</v>
      </c>
      <c r="O445" t="s">
        <v>3344</v>
      </c>
      <c r="P445" t="s">
        <v>170</v>
      </c>
      <c r="Q445" t="s">
        <v>1926</v>
      </c>
      <c r="R445" t="s">
        <v>109</v>
      </c>
      <c r="S445" t="s">
        <v>544</v>
      </c>
      <c r="T445" t="s">
        <v>2871</v>
      </c>
    </row>
    <row r="446" spans="1:20">
      <c r="A446" t="s">
        <v>3340</v>
      </c>
      <c r="B446" t="s">
        <v>1530</v>
      </c>
      <c r="C446" t="s">
        <v>549</v>
      </c>
      <c r="D446" s="1">
        <v>1044.2</v>
      </c>
      <c r="E446">
        <v>18.339952776754199</v>
      </c>
      <c r="F446" s="22"/>
      <c r="G446" s="22"/>
      <c r="H446" s="22">
        <v>53.103621536280002</v>
      </c>
      <c r="I446" s="22"/>
      <c r="J446" s="22">
        <v>5</v>
      </c>
      <c r="K446" s="22" t="s">
        <v>1514</v>
      </c>
      <c r="L446" s="22" t="s">
        <v>2685</v>
      </c>
      <c r="O446" t="s">
        <v>3344</v>
      </c>
      <c r="P446" t="s">
        <v>170</v>
      </c>
      <c r="Q446" t="s">
        <v>2358</v>
      </c>
      <c r="R446" t="s">
        <v>109</v>
      </c>
      <c r="S446" t="s">
        <v>544</v>
      </c>
      <c r="T446" t="s">
        <v>2857</v>
      </c>
    </row>
    <row r="447" spans="1:20">
      <c r="A447" t="s">
        <v>3340</v>
      </c>
      <c r="B447" t="s">
        <v>1530</v>
      </c>
      <c r="C447" t="s">
        <v>3332</v>
      </c>
      <c r="D447" s="1">
        <v>1044.2</v>
      </c>
      <c r="E447">
        <v>18.339952776754199</v>
      </c>
      <c r="F447" s="22"/>
      <c r="G447" s="22"/>
      <c r="H447" s="22"/>
      <c r="I447" s="22">
        <v>53.103621536280002</v>
      </c>
      <c r="J447" s="22">
        <v>5</v>
      </c>
      <c r="K447" s="22" t="s">
        <v>1514</v>
      </c>
      <c r="L447" s="22" t="s">
        <v>2685</v>
      </c>
      <c r="O447" t="s">
        <v>3344</v>
      </c>
      <c r="P447" t="s">
        <v>170</v>
      </c>
      <c r="Q447" t="s">
        <v>1858</v>
      </c>
      <c r="R447" t="s">
        <v>109</v>
      </c>
      <c r="S447" t="s">
        <v>544</v>
      </c>
      <c r="T447" t="s">
        <v>2861</v>
      </c>
    </row>
    <row r="448" spans="1:20">
      <c r="A448" t="s">
        <v>3340</v>
      </c>
      <c r="B448" t="s">
        <v>1531</v>
      </c>
      <c r="C448" t="s">
        <v>549</v>
      </c>
      <c r="D448" s="1">
        <v>833.8</v>
      </c>
      <c r="E448">
        <v>22.6050580736737</v>
      </c>
      <c r="F448" s="22"/>
      <c r="G448" s="22"/>
      <c r="H448" s="22">
        <v>61.252890447672002</v>
      </c>
      <c r="I448" s="22"/>
      <c r="J448" s="22">
        <v>5</v>
      </c>
      <c r="K448" s="22" t="s">
        <v>1514</v>
      </c>
      <c r="L448" s="22" t="s">
        <v>2685</v>
      </c>
      <c r="O448" t="s">
        <v>3344</v>
      </c>
      <c r="P448" t="s">
        <v>170</v>
      </c>
      <c r="Q448" t="s">
        <v>1883</v>
      </c>
      <c r="R448" t="s">
        <v>109</v>
      </c>
      <c r="S448" t="s">
        <v>544</v>
      </c>
      <c r="T448" t="s">
        <v>2862</v>
      </c>
    </row>
    <row r="449" spans="1:20">
      <c r="A449" t="s">
        <v>3340</v>
      </c>
      <c r="B449" t="s">
        <v>1531</v>
      </c>
      <c r="C449" t="s">
        <v>3332</v>
      </c>
      <c r="D449" s="1">
        <v>833.8</v>
      </c>
      <c r="E449">
        <v>22.6050580736737</v>
      </c>
      <c r="F449" s="22"/>
      <c r="G449" s="22"/>
      <c r="H449" s="22"/>
      <c r="I449" s="22">
        <v>61.252890447672002</v>
      </c>
      <c r="J449" s="22">
        <v>5</v>
      </c>
      <c r="K449" s="22" t="s">
        <v>1514</v>
      </c>
      <c r="L449" s="22" t="s">
        <v>2685</v>
      </c>
      <c r="O449" t="s">
        <v>3344</v>
      </c>
      <c r="P449" t="s">
        <v>170</v>
      </c>
      <c r="Q449" t="s">
        <v>2359</v>
      </c>
      <c r="R449" t="s">
        <v>109</v>
      </c>
      <c r="S449" t="s">
        <v>544</v>
      </c>
      <c r="T449" t="s">
        <v>2857</v>
      </c>
    </row>
    <row r="450" spans="1:20">
      <c r="A450" t="s">
        <v>3340</v>
      </c>
      <c r="B450" t="s">
        <v>1531</v>
      </c>
      <c r="C450" t="s">
        <v>547</v>
      </c>
      <c r="D450" s="1">
        <v>833.8</v>
      </c>
      <c r="E450">
        <v>22.6050580736737</v>
      </c>
      <c r="F450" s="22"/>
      <c r="G450" s="22">
        <v>61.252890447672002</v>
      </c>
      <c r="H450" s="22"/>
      <c r="I450" s="22"/>
      <c r="J450" s="22">
        <v>5</v>
      </c>
      <c r="K450" s="22" t="s">
        <v>1514</v>
      </c>
      <c r="L450" s="22" t="s">
        <v>2685</v>
      </c>
      <c r="O450" t="s">
        <v>3344</v>
      </c>
      <c r="P450" t="s">
        <v>170</v>
      </c>
      <c r="Q450" t="s">
        <v>1859</v>
      </c>
      <c r="R450" t="s">
        <v>109</v>
      </c>
      <c r="S450" t="s">
        <v>544</v>
      </c>
      <c r="T450" t="s">
        <v>2861</v>
      </c>
    </row>
    <row r="451" spans="1:20">
      <c r="A451" t="s">
        <v>3340</v>
      </c>
      <c r="B451" t="s">
        <v>1532</v>
      </c>
      <c r="C451" t="s">
        <v>547</v>
      </c>
      <c r="D451" s="1">
        <v>1093.5</v>
      </c>
      <c r="E451">
        <v>23.458079133057598</v>
      </c>
      <c r="F451" s="22"/>
      <c r="G451" s="22">
        <v>47.231545524912001</v>
      </c>
      <c r="H451" s="22"/>
      <c r="I451" s="22"/>
      <c r="J451" s="22">
        <v>5</v>
      </c>
      <c r="K451" s="22" t="s">
        <v>1514</v>
      </c>
      <c r="L451" s="22" t="s">
        <v>2685</v>
      </c>
      <c r="O451" t="s">
        <v>3344</v>
      </c>
      <c r="P451" t="s">
        <v>170</v>
      </c>
      <c r="Q451" t="s">
        <v>1884</v>
      </c>
      <c r="R451" t="s">
        <v>109</v>
      </c>
      <c r="S451" t="s">
        <v>544</v>
      </c>
      <c r="T451" t="s">
        <v>2862</v>
      </c>
    </row>
    <row r="452" spans="1:20">
      <c r="A452" t="s">
        <v>3340</v>
      </c>
      <c r="B452" t="s">
        <v>1532</v>
      </c>
      <c r="C452" t="s">
        <v>3332</v>
      </c>
      <c r="D452" s="1">
        <v>1208.5</v>
      </c>
      <c r="E452">
        <v>23.458079133057598</v>
      </c>
      <c r="F452" s="22"/>
      <c r="G452" s="22"/>
      <c r="H452" s="22"/>
      <c r="I452" s="22">
        <v>47.231545524912001</v>
      </c>
      <c r="J452" s="22">
        <v>5</v>
      </c>
      <c r="K452" s="22" t="s">
        <v>1514</v>
      </c>
      <c r="L452" s="22" t="s">
        <v>2685</v>
      </c>
      <c r="O452" t="s">
        <v>3344</v>
      </c>
      <c r="P452" t="s">
        <v>170</v>
      </c>
      <c r="Q452" t="s">
        <v>2360</v>
      </c>
      <c r="R452" t="s">
        <v>109</v>
      </c>
      <c r="S452" t="s">
        <v>544</v>
      </c>
      <c r="T452" t="s">
        <v>2857</v>
      </c>
    </row>
    <row r="453" spans="1:20">
      <c r="A453" t="s">
        <v>3340</v>
      </c>
      <c r="B453" t="s">
        <v>1532</v>
      </c>
      <c r="C453" t="s">
        <v>549</v>
      </c>
      <c r="D453" s="1">
        <v>1208.5</v>
      </c>
      <c r="E453">
        <v>23.458079133057598</v>
      </c>
      <c r="F453" s="22"/>
      <c r="G453" s="22"/>
      <c r="H453" s="22">
        <v>47.231545524912001</v>
      </c>
      <c r="I453" s="22"/>
      <c r="J453" s="22">
        <v>5</v>
      </c>
      <c r="K453" s="22" t="s">
        <v>1514</v>
      </c>
      <c r="L453" s="22" t="s">
        <v>2685</v>
      </c>
      <c r="O453" t="s">
        <v>3344</v>
      </c>
      <c r="P453" t="s">
        <v>170</v>
      </c>
      <c r="Q453" t="s">
        <v>1860</v>
      </c>
      <c r="R453" t="s">
        <v>109</v>
      </c>
      <c r="S453" t="s">
        <v>544</v>
      </c>
      <c r="T453" t="s">
        <v>2861</v>
      </c>
    </row>
    <row r="454" spans="1:20">
      <c r="A454" t="s">
        <v>3340</v>
      </c>
      <c r="B454" t="s">
        <v>1533</v>
      </c>
      <c r="C454" t="s">
        <v>542</v>
      </c>
      <c r="D454" s="1">
        <v>21.3</v>
      </c>
      <c r="E454">
        <v>26.443652840901301</v>
      </c>
      <c r="F454" s="22">
        <v>5.2741968096888003</v>
      </c>
      <c r="G454" s="22"/>
      <c r="H454" s="22"/>
      <c r="I454" s="22"/>
      <c r="J454" s="22">
        <v>5</v>
      </c>
      <c r="K454" s="22" t="s">
        <v>1514</v>
      </c>
      <c r="L454" s="22" t="s">
        <v>2685</v>
      </c>
      <c r="O454" t="s">
        <v>3344</v>
      </c>
      <c r="P454" t="s">
        <v>170</v>
      </c>
      <c r="Q454" t="s">
        <v>1885</v>
      </c>
      <c r="R454" t="s">
        <v>109</v>
      </c>
      <c r="S454" t="s">
        <v>544</v>
      </c>
      <c r="T454" t="s">
        <v>2862</v>
      </c>
    </row>
    <row r="455" spans="1:20">
      <c r="A455" t="s">
        <v>3340</v>
      </c>
      <c r="B455" t="s">
        <v>1533</v>
      </c>
      <c r="C455" t="s">
        <v>547</v>
      </c>
      <c r="D455" s="1">
        <v>6385.9</v>
      </c>
      <c r="E455">
        <v>26.443652840901301</v>
      </c>
      <c r="F455" s="22"/>
      <c r="G455" s="22">
        <v>301.35483136331999</v>
      </c>
      <c r="H455" s="22"/>
      <c r="I455" s="22"/>
      <c r="J455" s="22">
        <v>5</v>
      </c>
      <c r="K455" s="22" t="s">
        <v>1514</v>
      </c>
      <c r="L455" s="22" t="s">
        <v>2685</v>
      </c>
      <c r="O455" t="s">
        <v>3344</v>
      </c>
      <c r="P455" t="s">
        <v>170</v>
      </c>
      <c r="Q455" t="s">
        <v>1861</v>
      </c>
      <c r="R455" t="s">
        <v>109</v>
      </c>
      <c r="S455" t="s">
        <v>544</v>
      </c>
      <c r="T455" t="s">
        <v>2861</v>
      </c>
    </row>
    <row r="456" spans="1:20">
      <c r="A456" t="s">
        <v>3340</v>
      </c>
      <c r="B456" t="s">
        <v>1533</v>
      </c>
      <c r="C456" t="s">
        <v>549</v>
      </c>
      <c r="D456" s="1">
        <v>6501.4</v>
      </c>
      <c r="E456">
        <v>26.443652840901301</v>
      </c>
      <c r="F456" s="22"/>
      <c r="G456" s="22"/>
      <c r="H456" s="22">
        <v>301.35483136331999</v>
      </c>
      <c r="I456" s="22"/>
      <c r="J456" s="22">
        <v>5</v>
      </c>
      <c r="K456" s="22" t="s">
        <v>1514</v>
      </c>
      <c r="L456" s="22" t="s">
        <v>2685</v>
      </c>
      <c r="O456" t="s">
        <v>3344</v>
      </c>
      <c r="P456" t="s">
        <v>170</v>
      </c>
      <c r="Q456" t="s">
        <v>2361</v>
      </c>
      <c r="R456" t="s">
        <v>109</v>
      </c>
      <c r="S456" t="s">
        <v>544</v>
      </c>
      <c r="T456" t="s">
        <v>2857</v>
      </c>
    </row>
    <row r="457" spans="1:20">
      <c r="A457" t="s">
        <v>3340</v>
      </c>
      <c r="B457" t="s">
        <v>1533</v>
      </c>
      <c r="C457" t="s">
        <v>3332</v>
      </c>
      <c r="D457" s="1">
        <v>6501.4</v>
      </c>
      <c r="E457">
        <v>26.443652840901301</v>
      </c>
      <c r="F457" s="22"/>
      <c r="G457" s="22"/>
      <c r="H457" s="22"/>
      <c r="I457" s="22">
        <v>301.35483136331999</v>
      </c>
      <c r="J457" s="22">
        <v>5</v>
      </c>
      <c r="K457" s="22" t="s">
        <v>1514</v>
      </c>
      <c r="L457" s="22" t="s">
        <v>2685</v>
      </c>
      <c r="O457" t="s">
        <v>3344</v>
      </c>
      <c r="P457" t="s">
        <v>170</v>
      </c>
      <c r="Q457" t="s">
        <v>1886</v>
      </c>
      <c r="R457" t="s">
        <v>109</v>
      </c>
      <c r="S457" t="s">
        <v>544</v>
      </c>
      <c r="T457" t="s">
        <v>2862</v>
      </c>
    </row>
    <row r="458" spans="1:20">
      <c r="A458" t="s">
        <v>3340</v>
      </c>
      <c r="B458" t="s">
        <v>1666</v>
      </c>
      <c r="C458" t="s">
        <v>542</v>
      </c>
      <c r="D458" s="1">
        <v>949.7</v>
      </c>
      <c r="E458">
        <v>2.1325526484597899</v>
      </c>
      <c r="F458" s="22">
        <v>102.634631685684</v>
      </c>
      <c r="G458" s="22"/>
      <c r="H458" s="22"/>
      <c r="I458" s="22"/>
      <c r="J458" s="22">
        <v>5</v>
      </c>
      <c r="K458" s="22" t="s">
        <v>1665</v>
      </c>
      <c r="L458" s="22" t="s">
        <v>2686</v>
      </c>
      <c r="O458" t="s">
        <v>3344</v>
      </c>
      <c r="P458" t="s">
        <v>170</v>
      </c>
      <c r="Q458" t="s">
        <v>2362</v>
      </c>
      <c r="R458" t="s">
        <v>109</v>
      </c>
      <c r="S458" t="s">
        <v>544</v>
      </c>
      <c r="T458" t="s">
        <v>2857</v>
      </c>
    </row>
    <row r="459" spans="1:20">
      <c r="A459" t="s">
        <v>3340</v>
      </c>
      <c r="B459" t="s">
        <v>1666</v>
      </c>
      <c r="C459" t="s">
        <v>549</v>
      </c>
      <c r="D459" s="1">
        <v>1099.7</v>
      </c>
      <c r="E459">
        <v>2.1325526484597899</v>
      </c>
      <c r="F459" s="22"/>
      <c r="G459" s="22"/>
      <c r="H459" s="22">
        <v>102.634631685684</v>
      </c>
      <c r="I459" s="22"/>
      <c r="J459" s="22">
        <v>5</v>
      </c>
      <c r="K459" s="22" t="s">
        <v>1665</v>
      </c>
      <c r="L459" s="22" t="s">
        <v>2686</v>
      </c>
      <c r="O459" t="s">
        <v>3344</v>
      </c>
      <c r="P459" t="s">
        <v>170</v>
      </c>
      <c r="Q459" t="s">
        <v>1862</v>
      </c>
      <c r="R459" t="s">
        <v>109</v>
      </c>
      <c r="S459" t="s">
        <v>544</v>
      </c>
      <c r="T459" t="s">
        <v>2861</v>
      </c>
    </row>
    <row r="460" spans="1:20">
      <c r="A460" t="s">
        <v>3340</v>
      </c>
      <c r="B460" t="s">
        <v>1666</v>
      </c>
      <c r="C460" t="s">
        <v>3332</v>
      </c>
      <c r="D460" s="1">
        <v>1099.7</v>
      </c>
      <c r="E460">
        <v>2.1325526484597899</v>
      </c>
      <c r="F460" s="22"/>
      <c r="G460" s="22"/>
      <c r="H460" s="22"/>
      <c r="I460" s="22">
        <v>102.634631685684</v>
      </c>
      <c r="J460" s="22">
        <v>5</v>
      </c>
      <c r="K460" s="22" t="s">
        <v>1665</v>
      </c>
      <c r="L460" s="22" t="s">
        <v>2686</v>
      </c>
      <c r="O460" t="s">
        <v>3344</v>
      </c>
      <c r="P460" t="s">
        <v>170</v>
      </c>
      <c r="Q460" t="s">
        <v>1887</v>
      </c>
      <c r="R460" t="s">
        <v>109</v>
      </c>
      <c r="S460" t="s">
        <v>544</v>
      </c>
      <c r="T460" t="s">
        <v>2862</v>
      </c>
    </row>
    <row r="461" spans="1:20">
      <c r="A461" t="s">
        <v>3340</v>
      </c>
      <c r="B461" t="s">
        <v>1666</v>
      </c>
      <c r="C461" t="s">
        <v>547</v>
      </c>
      <c r="D461" s="1">
        <v>1099.7</v>
      </c>
      <c r="E461">
        <v>2.1325526484597899</v>
      </c>
      <c r="F461" s="22"/>
      <c r="G461" s="22">
        <v>102.634631685684</v>
      </c>
      <c r="H461" s="22"/>
      <c r="I461" s="22"/>
      <c r="J461" s="22">
        <v>5</v>
      </c>
      <c r="K461" s="22" t="s">
        <v>1665</v>
      </c>
      <c r="L461" s="22" t="s">
        <v>2686</v>
      </c>
      <c r="O461" t="s">
        <v>3344</v>
      </c>
      <c r="P461" t="s">
        <v>170</v>
      </c>
      <c r="Q461" t="s">
        <v>1927</v>
      </c>
      <c r="R461" t="s">
        <v>109</v>
      </c>
      <c r="S461" t="s">
        <v>544</v>
      </c>
      <c r="T461" t="s">
        <v>2871</v>
      </c>
    </row>
    <row r="462" spans="1:20">
      <c r="A462" t="s">
        <v>3340</v>
      </c>
      <c r="B462" t="s">
        <v>1667</v>
      </c>
      <c r="C462" t="s">
        <v>542</v>
      </c>
      <c r="D462" s="1">
        <v>1400.1</v>
      </c>
      <c r="E462">
        <v>2.9855737078437001</v>
      </c>
      <c r="F462" s="22">
        <v>145.47353419342801</v>
      </c>
      <c r="G462" s="22"/>
      <c r="H462" s="22"/>
      <c r="I462" s="22"/>
      <c r="J462" s="22">
        <v>5</v>
      </c>
      <c r="K462" s="22" t="s">
        <v>1665</v>
      </c>
      <c r="L462" s="22" t="s">
        <v>2686</v>
      </c>
      <c r="O462" t="s">
        <v>3344</v>
      </c>
      <c r="P462" t="s">
        <v>170</v>
      </c>
      <c r="Q462" t="s">
        <v>2363</v>
      </c>
      <c r="R462" t="s">
        <v>109</v>
      </c>
      <c r="S462" t="s">
        <v>544</v>
      </c>
      <c r="T462" t="s">
        <v>2857</v>
      </c>
    </row>
    <row r="463" spans="1:20">
      <c r="A463" t="s">
        <v>3340</v>
      </c>
      <c r="B463" t="s">
        <v>1667</v>
      </c>
      <c r="C463" t="s">
        <v>547</v>
      </c>
      <c r="D463" s="1">
        <v>2252</v>
      </c>
      <c r="E463">
        <v>2.9855737078437001</v>
      </c>
      <c r="F463" s="22"/>
      <c r="G463" s="22">
        <v>145.47353419342801</v>
      </c>
      <c r="H463" s="22"/>
      <c r="I463" s="22"/>
      <c r="J463" s="22">
        <v>5</v>
      </c>
      <c r="K463" s="22" t="s">
        <v>1665</v>
      </c>
      <c r="L463" s="22" t="s">
        <v>2686</v>
      </c>
      <c r="O463" t="s">
        <v>3344</v>
      </c>
      <c r="P463" t="s">
        <v>170</v>
      </c>
      <c r="Q463" t="s">
        <v>1863</v>
      </c>
      <c r="R463" t="s">
        <v>109</v>
      </c>
      <c r="S463" t="s">
        <v>544</v>
      </c>
      <c r="T463" t="s">
        <v>2861</v>
      </c>
    </row>
    <row r="464" spans="1:20">
      <c r="A464" t="s">
        <v>3340</v>
      </c>
      <c r="B464" t="s">
        <v>1667</v>
      </c>
      <c r="C464" t="s">
        <v>3332</v>
      </c>
      <c r="D464" s="1">
        <v>2252</v>
      </c>
      <c r="E464">
        <v>2.9855737078437001</v>
      </c>
      <c r="F464" s="22"/>
      <c r="G464" s="22"/>
      <c r="H464" s="22"/>
      <c r="I464" s="22">
        <v>145.47353419342801</v>
      </c>
      <c r="J464" s="22">
        <v>5</v>
      </c>
      <c r="K464" s="22" t="s">
        <v>1665</v>
      </c>
      <c r="L464" s="22" t="s">
        <v>2686</v>
      </c>
      <c r="O464" t="s">
        <v>3344</v>
      </c>
      <c r="P464" t="s">
        <v>170</v>
      </c>
      <c r="Q464" t="s">
        <v>2364</v>
      </c>
      <c r="R464" t="s">
        <v>109</v>
      </c>
      <c r="S464" t="s">
        <v>544</v>
      </c>
      <c r="T464" t="s">
        <v>2857</v>
      </c>
    </row>
    <row r="465" spans="1:20">
      <c r="A465" t="s">
        <v>3340</v>
      </c>
      <c r="B465" t="s">
        <v>1667</v>
      </c>
      <c r="C465" t="s">
        <v>549</v>
      </c>
      <c r="D465" s="1">
        <v>2252</v>
      </c>
      <c r="E465">
        <v>2.9855737078437001</v>
      </c>
      <c r="F465" s="22"/>
      <c r="G465" s="22"/>
      <c r="H465" s="22">
        <v>145.47353419342801</v>
      </c>
      <c r="I465" s="22"/>
      <c r="J465" s="22">
        <v>5</v>
      </c>
      <c r="K465" s="22" t="s">
        <v>1665</v>
      </c>
      <c r="L465" s="22" t="s">
        <v>2686</v>
      </c>
      <c r="O465" t="s">
        <v>3344</v>
      </c>
      <c r="P465" t="s">
        <v>170</v>
      </c>
      <c r="Q465" t="s">
        <v>1864</v>
      </c>
      <c r="R465" t="s">
        <v>109</v>
      </c>
      <c r="S465" t="s">
        <v>544</v>
      </c>
      <c r="T465" t="s">
        <v>2861</v>
      </c>
    </row>
    <row r="466" spans="1:20">
      <c r="A466" t="s">
        <v>3340</v>
      </c>
      <c r="B466" t="s">
        <v>1668</v>
      </c>
      <c r="C466" t="s">
        <v>542</v>
      </c>
      <c r="D466" s="1">
        <v>1814.6</v>
      </c>
      <c r="E466">
        <v>4.69161582661153</v>
      </c>
      <c r="F466" s="22">
        <v>223.74011801987999</v>
      </c>
      <c r="G466" s="22"/>
      <c r="H466" s="22"/>
      <c r="I466" s="22"/>
      <c r="J466" s="22">
        <v>5</v>
      </c>
      <c r="K466" s="22" t="s">
        <v>1665</v>
      </c>
      <c r="L466" s="22" t="s">
        <v>2686</v>
      </c>
      <c r="O466" t="s">
        <v>3344</v>
      </c>
      <c r="P466" t="s">
        <v>170</v>
      </c>
      <c r="Q466" t="s">
        <v>1888</v>
      </c>
      <c r="R466" t="s">
        <v>109</v>
      </c>
      <c r="S466" t="s">
        <v>544</v>
      </c>
      <c r="T466" t="s">
        <v>2862</v>
      </c>
    </row>
    <row r="467" spans="1:20">
      <c r="A467" t="s">
        <v>3340</v>
      </c>
      <c r="B467" t="s">
        <v>1668</v>
      </c>
      <c r="C467" t="s">
        <v>547</v>
      </c>
      <c r="D467" s="1">
        <v>2347.8000000000002</v>
      </c>
      <c r="E467">
        <v>4.69161582661153</v>
      </c>
      <c r="F467" s="22"/>
      <c r="G467" s="22">
        <v>223.74011801987999</v>
      </c>
      <c r="H467" s="22"/>
      <c r="I467" s="22"/>
      <c r="J467" s="22">
        <v>5</v>
      </c>
      <c r="K467" s="22" t="s">
        <v>1665</v>
      </c>
      <c r="L467" s="22" t="s">
        <v>2686</v>
      </c>
      <c r="O467" t="s">
        <v>3344</v>
      </c>
      <c r="P467" t="s">
        <v>170</v>
      </c>
      <c r="Q467" t="s">
        <v>2365</v>
      </c>
      <c r="R467" t="s">
        <v>109</v>
      </c>
      <c r="S467" t="s">
        <v>544</v>
      </c>
      <c r="T467" t="s">
        <v>2857</v>
      </c>
    </row>
    <row r="468" spans="1:20">
      <c r="A468" t="s">
        <v>3340</v>
      </c>
      <c r="B468" t="s">
        <v>1668</v>
      </c>
      <c r="C468" t="s">
        <v>549</v>
      </c>
      <c r="D468" s="1">
        <v>2583.1999999999998</v>
      </c>
      <c r="E468">
        <v>4.69161582661153</v>
      </c>
      <c r="F468" s="22"/>
      <c r="G468" s="22"/>
      <c r="H468" s="22">
        <v>223.74011801987999</v>
      </c>
      <c r="I468" s="22"/>
      <c r="J468" s="22">
        <v>5</v>
      </c>
      <c r="K468" s="22" t="s">
        <v>1665</v>
      </c>
      <c r="L468" s="22" t="s">
        <v>2686</v>
      </c>
      <c r="O468" t="s">
        <v>3344</v>
      </c>
      <c r="P468" t="s">
        <v>170</v>
      </c>
      <c r="Q468" t="s">
        <v>1889</v>
      </c>
      <c r="R468" t="s">
        <v>109</v>
      </c>
      <c r="S468" t="s">
        <v>544</v>
      </c>
      <c r="T468" t="s">
        <v>2862</v>
      </c>
    </row>
    <row r="469" spans="1:20">
      <c r="A469" t="s">
        <v>3340</v>
      </c>
      <c r="B469" t="s">
        <v>1668</v>
      </c>
      <c r="C469" t="s">
        <v>3332</v>
      </c>
      <c r="D469" s="1">
        <v>2585.5</v>
      </c>
      <c r="E469">
        <v>4.69161582661153</v>
      </c>
      <c r="F469" s="22"/>
      <c r="G469" s="22"/>
      <c r="H469" s="22"/>
      <c r="I469" s="22">
        <v>223.74011801987999</v>
      </c>
      <c r="J469" s="22">
        <v>5</v>
      </c>
      <c r="K469" s="22" t="s">
        <v>1665</v>
      </c>
      <c r="L469" s="22" t="s">
        <v>2686</v>
      </c>
      <c r="O469" t="s">
        <v>3344</v>
      </c>
      <c r="P469" t="s">
        <v>170</v>
      </c>
      <c r="Q469" t="s">
        <v>1897</v>
      </c>
      <c r="R469" t="s">
        <v>109</v>
      </c>
      <c r="S469" t="s">
        <v>544</v>
      </c>
      <c r="T469" t="s">
        <v>2864</v>
      </c>
    </row>
    <row r="470" spans="1:20">
      <c r="A470" t="s">
        <v>3340</v>
      </c>
      <c r="B470" t="s">
        <v>1669</v>
      </c>
      <c r="C470" t="s">
        <v>542</v>
      </c>
      <c r="D470" s="1">
        <v>1620.2</v>
      </c>
      <c r="E470">
        <v>5.5446368859954402</v>
      </c>
      <c r="F470" s="22">
        <v>273.61508831748</v>
      </c>
      <c r="G470" s="22"/>
      <c r="H470" s="22"/>
      <c r="I470" s="22"/>
      <c r="J470" s="22">
        <v>5</v>
      </c>
      <c r="K470" s="22" t="s">
        <v>1665</v>
      </c>
      <c r="L470" s="22" t="s">
        <v>2686</v>
      </c>
      <c r="O470" t="s">
        <v>3344</v>
      </c>
      <c r="P470" t="s">
        <v>170</v>
      </c>
      <c r="Q470" t="s">
        <v>2366</v>
      </c>
      <c r="R470" t="s">
        <v>109</v>
      </c>
      <c r="S470" t="s">
        <v>544</v>
      </c>
      <c r="T470" t="s">
        <v>2857</v>
      </c>
    </row>
    <row r="471" spans="1:20">
      <c r="A471" t="s">
        <v>3340</v>
      </c>
      <c r="B471" t="s">
        <v>1669</v>
      </c>
      <c r="C471" t="s">
        <v>549</v>
      </c>
      <c r="D471" s="1">
        <v>2329.4</v>
      </c>
      <c r="E471">
        <v>5.5446368859954402</v>
      </c>
      <c r="F471" s="22"/>
      <c r="G471" s="22"/>
      <c r="H471" s="22">
        <v>273.61508831748</v>
      </c>
      <c r="I471" s="22"/>
      <c r="J471" s="22">
        <v>5</v>
      </c>
      <c r="K471" s="22" t="s">
        <v>1665</v>
      </c>
      <c r="L471" s="22" t="s">
        <v>2686</v>
      </c>
      <c r="O471" t="s">
        <v>3344</v>
      </c>
      <c r="P471" t="s">
        <v>170</v>
      </c>
      <c r="Q471" t="s">
        <v>1823</v>
      </c>
      <c r="R471" t="s">
        <v>109</v>
      </c>
      <c r="S471" t="s">
        <v>544</v>
      </c>
      <c r="T471" t="s">
        <v>2858</v>
      </c>
    </row>
    <row r="472" spans="1:20">
      <c r="A472" t="s">
        <v>3340</v>
      </c>
      <c r="B472" t="s">
        <v>1669</v>
      </c>
      <c r="C472" t="s">
        <v>547</v>
      </c>
      <c r="D472" s="1">
        <v>2329.4</v>
      </c>
      <c r="E472">
        <v>5.5446368859954402</v>
      </c>
      <c r="F472" s="22"/>
      <c r="G472" s="22">
        <v>273.61508831748</v>
      </c>
      <c r="H472" s="22"/>
      <c r="I472" s="22"/>
      <c r="J472" s="22">
        <v>5</v>
      </c>
      <c r="K472" s="22" t="s">
        <v>1665</v>
      </c>
      <c r="L472" s="22" t="s">
        <v>2686</v>
      </c>
      <c r="O472" t="s">
        <v>3344</v>
      </c>
      <c r="P472" t="s">
        <v>170</v>
      </c>
      <c r="Q472" t="s">
        <v>1843</v>
      </c>
      <c r="R472" t="s">
        <v>109</v>
      </c>
      <c r="S472" t="s">
        <v>544</v>
      </c>
      <c r="T472" t="s">
        <v>2860</v>
      </c>
    </row>
    <row r="473" spans="1:20">
      <c r="A473" t="s">
        <v>3340</v>
      </c>
      <c r="B473" t="s">
        <v>1669</v>
      </c>
      <c r="C473" t="s">
        <v>3332</v>
      </c>
      <c r="D473" s="1">
        <v>2329.4</v>
      </c>
      <c r="E473">
        <v>5.5446368859954402</v>
      </c>
      <c r="F473" s="22"/>
      <c r="G473" s="22"/>
      <c r="H473" s="22"/>
      <c r="I473" s="22">
        <v>273.61508831748</v>
      </c>
      <c r="J473" s="22">
        <v>5</v>
      </c>
      <c r="K473" s="22" t="s">
        <v>1665</v>
      </c>
      <c r="L473" s="22" t="s">
        <v>2686</v>
      </c>
      <c r="O473" t="s">
        <v>3344</v>
      </c>
      <c r="P473" t="s">
        <v>170</v>
      </c>
      <c r="Q473" t="s">
        <v>1865</v>
      </c>
      <c r="R473" t="s">
        <v>109</v>
      </c>
      <c r="S473" t="s">
        <v>544</v>
      </c>
      <c r="T473" t="s">
        <v>2861</v>
      </c>
    </row>
    <row r="474" spans="1:20">
      <c r="A474" t="s">
        <v>3340</v>
      </c>
      <c r="B474" t="s">
        <v>1670</v>
      </c>
      <c r="C474" t="s">
        <v>542</v>
      </c>
      <c r="D474" s="1">
        <v>752.7</v>
      </c>
      <c r="E474">
        <v>6.3976579453793603</v>
      </c>
      <c r="F474" s="22">
        <v>111.79442928276001</v>
      </c>
      <c r="G474" s="22"/>
      <c r="H474" s="22"/>
      <c r="I474" s="22"/>
      <c r="J474" s="22">
        <v>5</v>
      </c>
      <c r="K474" s="22" t="s">
        <v>1665</v>
      </c>
      <c r="L474" s="22" t="s">
        <v>2686</v>
      </c>
      <c r="O474" t="s">
        <v>3344</v>
      </c>
      <c r="P474" t="s">
        <v>170</v>
      </c>
      <c r="Q474" t="s">
        <v>1890</v>
      </c>
      <c r="R474" t="s">
        <v>109</v>
      </c>
      <c r="S474" t="s">
        <v>544</v>
      </c>
      <c r="T474" t="s">
        <v>2862</v>
      </c>
    </row>
    <row r="475" spans="1:20">
      <c r="A475" t="s">
        <v>3340</v>
      </c>
      <c r="B475" t="s">
        <v>1670</v>
      </c>
      <c r="C475" t="s">
        <v>549</v>
      </c>
      <c r="D475" s="1">
        <v>965.9</v>
      </c>
      <c r="E475">
        <v>6.3976579453793603</v>
      </c>
      <c r="F475" s="22"/>
      <c r="G475" s="22"/>
      <c r="H475" s="22">
        <v>111.79442928276001</v>
      </c>
      <c r="I475" s="22"/>
      <c r="J475" s="22">
        <v>5</v>
      </c>
      <c r="K475" s="22" t="s">
        <v>1665</v>
      </c>
      <c r="L475" s="22" t="s">
        <v>2686</v>
      </c>
      <c r="O475" t="s">
        <v>3344</v>
      </c>
      <c r="P475" t="s">
        <v>170</v>
      </c>
      <c r="Q475" t="s">
        <v>1894</v>
      </c>
      <c r="R475" t="s">
        <v>109</v>
      </c>
      <c r="S475" t="s">
        <v>544</v>
      </c>
      <c r="T475" t="s">
        <v>2863</v>
      </c>
    </row>
    <row r="476" spans="1:20">
      <c r="A476" t="s">
        <v>3340</v>
      </c>
      <c r="B476" t="s">
        <v>1670</v>
      </c>
      <c r="C476" t="s">
        <v>547</v>
      </c>
      <c r="D476" s="1">
        <v>965.9</v>
      </c>
      <c r="E476">
        <v>6.3976579453793603</v>
      </c>
      <c r="F476" s="22"/>
      <c r="G476" s="22">
        <v>111.79442928276001</v>
      </c>
      <c r="H476" s="22"/>
      <c r="I476" s="22"/>
      <c r="J476" s="22">
        <v>5</v>
      </c>
      <c r="K476" s="22" t="s">
        <v>1665</v>
      </c>
      <c r="L476" s="22" t="s">
        <v>2686</v>
      </c>
      <c r="O476" t="s">
        <v>3344</v>
      </c>
      <c r="P476" t="s">
        <v>170</v>
      </c>
      <c r="Q476" t="s">
        <v>1928</v>
      </c>
      <c r="R476" t="s">
        <v>109</v>
      </c>
      <c r="S476" t="s">
        <v>544</v>
      </c>
      <c r="T476" t="s">
        <v>2871</v>
      </c>
    </row>
    <row r="477" spans="1:20">
      <c r="A477" t="s">
        <v>3340</v>
      </c>
      <c r="B477" t="s">
        <v>1670</v>
      </c>
      <c r="C477" t="s">
        <v>3332</v>
      </c>
      <c r="D477" s="1">
        <v>965.9</v>
      </c>
      <c r="E477">
        <v>6.3976579453793603</v>
      </c>
      <c r="F477" s="22"/>
      <c r="G477" s="22"/>
      <c r="H477" s="22"/>
      <c r="I477" s="22">
        <v>111.79442928276001</v>
      </c>
      <c r="J477" s="22">
        <v>5</v>
      </c>
      <c r="K477" s="22" t="s">
        <v>1665</v>
      </c>
      <c r="L477" s="22" t="s">
        <v>2686</v>
      </c>
      <c r="O477" t="s">
        <v>3344</v>
      </c>
      <c r="P477" t="s">
        <v>170</v>
      </c>
      <c r="Q477" t="s">
        <v>1930</v>
      </c>
      <c r="R477" t="s">
        <v>109</v>
      </c>
      <c r="S477" t="s">
        <v>544</v>
      </c>
      <c r="T477" t="s">
        <v>2867</v>
      </c>
    </row>
    <row r="478" spans="1:20">
      <c r="A478" t="s">
        <v>3340</v>
      </c>
      <c r="B478" t="s">
        <v>1671</v>
      </c>
      <c r="C478" t="s">
        <v>542</v>
      </c>
      <c r="D478" s="1">
        <v>810.2</v>
      </c>
      <c r="E478">
        <v>7.2506790047632697</v>
      </c>
      <c r="F478" s="22">
        <v>169.77130096248001</v>
      </c>
      <c r="G478" s="22"/>
      <c r="H478" s="22"/>
      <c r="I478" s="22"/>
      <c r="J478" s="22">
        <v>5</v>
      </c>
      <c r="K478" s="22" t="s">
        <v>1665</v>
      </c>
      <c r="L478" s="22" t="s">
        <v>2686</v>
      </c>
      <c r="O478" t="s">
        <v>3345</v>
      </c>
      <c r="P478" t="s">
        <v>170</v>
      </c>
      <c r="Q478" t="s">
        <v>1933</v>
      </c>
      <c r="R478" t="s">
        <v>109</v>
      </c>
      <c r="S478" t="s">
        <v>544</v>
      </c>
      <c r="T478" t="s">
        <v>2872</v>
      </c>
    </row>
    <row r="479" spans="1:20">
      <c r="A479" t="s">
        <v>3340</v>
      </c>
      <c r="B479" t="s">
        <v>1671</v>
      </c>
      <c r="C479" t="s">
        <v>547</v>
      </c>
      <c r="D479" s="1">
        <v>2526.3000000000002</v>
      </c>
      <c r="E479">
        <v>7.2506790047632697</v>
      </c>
      <c r="F479" s="22"/>
      <c r="G479" s="22">
        <v>169.77130096248001</v>
      </c>
      <c r="H479" s="22"/>
      <c r="I479" s="22"/>
      <c r="J479" s="22">
        <v>5</v>
      </c>
      <c r="K479" s="22" t="s">
        <v>1665</v>
      </c>
      <c r="L479" s="22" t="s">
        <v>2686</v>
      </c>
      <c r="O479" t="s">
        <v>3345</v>
      </c>
      <c r="P479" t="s">
        <v>170</v>
      </c>
      <c r="Q479" t="s">
        <v>1809</v>
      </c>
      <c r="R479" t="s">
        <v>109</v>
      </c>
      <c r="S479" t="s">
        <v>544</v>
      </c>
      <c r="T479" t="s">
        <v>2856</v>
      </c>
    </row>
    <row r="480" spans="1:20">
      <c r="A480" t="s">
        <v>3340</v>
      </c>
      <c r="B480" t="s">
        <v>1671</v>
      </c>
      <c r="C480" t="s">
        <v>3332</v>
      </c>
      <c r="D480" s="1">
        <v>2528.4</v>
      </c>
      <c r="E480">
        <v>7.2506790047632697</v>
      </c>
      <c r="F480" s="22"/>
      <c r="G480" s="22"/>
      <c r="H480" s="22"/>
      <c r="I480" s="22">
        <v>169.77130096248001</v>
      </c>
      <c r="J480" s="22">
        <v>5</v>
      </c>
      <c r="K480" s="22" t="s">
        <v>1665</v>
      </c>
      <c r="L480" s="22" t="s">
        <v>2686</v>
      </c>
      <c r="O480" t="s">
        <v>3345</v>
      </c>
      <c r="P480" t="s">
        <v>170</v>
      </c>
      <c r="Q480" t="s">
        <v>1935</v>
      </c>
      <c r="R480" t="s">
        <v>109</v>
      </c>
      <c r="S480" t="s">
        <v>544</v>
      </c>
      <c r="T480" t="s">
        <v>2872</v>
      </c>
    </row>
    <row r="481" spans="1:20">
      <c r="A481" t="s">
        <v>3340</v>
      </c>
      <c r="B481" t="s">
        <v>1671</v>
      </c>
      <c r="C481" t="s">
        <v>549</v>
      </c>
      <c r="D481" s="1">
        <v>2528.4</v>
      </c>
      <c r="E481">
        <v>7.2506790047632697</v>
      </c>
      <c r="F481" s="22"/>
      <c r="G481" s="22"/>
      <c r="H481" s="22">
        <v>169.77130096248001</v>
      </c>
      <c r="I481" s="22"/>
      <c r="J481" s="22">
        <v>5</v>
      </c>
      <c r="K481" s="22" t="s">
        <v>1665</v>
      </c>
      <c r="L481" s="22" t="s">
        <v>2686</v>
      </c>
      <c r="O481" t="s">
        <v>3345</v>
      </c>
      <c r="P481" t="s">
        <v>170</v>
      </c>
      <c r="Q481" t="s">
        <v>1936</v>
      </c>
      <c r="R481" t="s">
        <v>109</v>
      </c>
      <c r="S481" t="s">
        <v>544</v>
      </c>
      <c r="T481" t="s">
        <v>2872</v>
      </c>
    </row>
    <row r="482" spans="1:20">
      <c r="A482" t="s">
        <v>3340</v>
      </c>
      <c r="B482" t="s">
        <v>1672</v>
      </c>
      <c r="C482" t="s">
        <v>542</v>
      </c>
      <c r="D482" s="1">
        <v>491.3</v>
      </c>
      <c r="E482">
        <v>8.1037000641471799</v>
      </c>
      <c r="F482" s="22">
        <v>87.710607993707995</v>
      </c>
      <c r="G482" s="22"/>
      <c r="H482" s="22"/>
      <c r="I482" s="22"/>
      <c r="J482" s="22">
        <v>5</v>
      </c>
      <c r="K482" s="22" t="s">
        <v>1665</v>
      </c>
      <c r="L482" s="22" t="s">
        <v>2686</v>
      </c>
      <c r="O482" t="s">
        <v>3345</v>
      </c>
      <c r="P482" t="s">
        <v>170</v>
      </c>
      <c r="Q482" t="s">
        <v>1937</v>
      </c>
      <c r="R482" t="s">
        <v>109</v>
      </c>
      <c r="S482" t="s">
        <v>544</v>
      </c>
      <c r="T482" t="s">
        <v>2872</v>
      </c>
    </row>
    <row r="483" spans="1:20">
      <c r="A483" t="s">
        <v>3340</v>
      </c>
      <c r="B483" t="s">
        <v>1672</v>
      </c>
      <c r="C483" t="s">
        <v>547</v>
      </c>
      <c r="D483" s="1">
        <v>1215</v>
      </c>
      <c r="E483">
        <v>8.1037000641471799</v>
      </c>
      <c r="F483" s="22"/>
      <c r="G483" s="22">
        <v>87.710607993707995</v>
      </c>
      <c r="H483" s="22"/>
      <c r="I483" s="22"/>
      <c r="J483" s="22">
        <v>5</v>
      </c>
      <c r="K483" s="22" t="s">
        <v>1665</v>
      </c>
      <c r="L483" s="22" t="s">
        <v>2686</v>
      </c>
      <c r="O483" t="s">
        <v>3345</v>
      </c>
      <c r="P483" t="s">
        <v>170</v>
      </c>
      <c r="Q483" t="s">
        <v>1811</v>
      </c>
      <c r="R483" t="s">
        <v>109</v>
      </c>
      <c r="S483" t="s">
        <v>544</v>
      </c>
      <c r="T483" t="s">
        <v>2856</v>
      </c>
    </row>
    <row r="484" spans="1:20">
      <c r="A484" t="s">
        <v>3340</v>
      </c>
      <c r="B484" t="s">
        <v>1672</v>
      </c>
      <c r="C484" t="s">
        <v>549</v>
      </c>
      <c r="D484" s="1">
        <v>1215</v>
      </c>
      <c r="E484">
        <v>8.1037000641471799</v>
      </c>
      <c r="F484" s="22"/>
      <c r="G484" s="22"/>
      <c r="H484" s="22">
        <v>87.710607993707995</v>
      </c>
      <c r="I484" s="22"/>
      <c r="J484" s="22">
        <v>5</v>
      </c>
      <c r="K484" s="22" t="s">
        <v>1665</v>
      </c>
      <c r="L484" s="22" t="s">
        <v>2686</v>
      </c>
      <c r="O484" t="s">
        <v>3345</v>
      </c>
      <c r="P484" t="s">
        <v>170</v>
      </c>
      <c r="Q484" t="s">
        <v>1938</v>
      </c>
      <c r="R484" t="s">
        <v>109</v>
      </c>
      <c r="S484" t="s">
        <v>544</v>
      </c>
      <c r="T484" t="s">
        <v>2872</v>
      </c>
    </row>
    <row r="485" spans="1:20">
      <c r="A485" t="s">
        <v>3340</v>
      </c>
      <c r="B485" t="s">
        <v>1672</v>
      </c>
      <c r="C485" t="s">
        <v>3332</v>
      </c>
      <c r="D485" s="1">
        <v>1215</v>
      </c>
      <c r="E485">
        <v>8.1037000641471799</v>
      </c>
      <c r="F485" s="22"/>
      <c r="G485" s="22"/>
      <c r="H485" s="22"/>
      <c r="I485" s="22">
        <v>87.710607993707995</v>
      </c>
      <c r="J485" s="22">
        <v>5</v>
      </c>
      <c r="K485" s="22" t="s">
        <v>1665</v>
      </c>
      <c r="L485" s="22" t="s">
        <v>2686</v>
      </c>
      <c r="O485" t="s">
        <v>3345</v>
      </c>
      <c r="P485" t="s">
        <v>170</v>
      </c>
      <c r="Q485" t="s">
        <v>1939</v>
      </c>
      <c r="R485" t="s">
        <v>109</v>
      </c>
      <c r="S485" t="s">
        <v>544</v>
      </c>
      <c r="T485" t="s">
        <v>2872</v>
      </c>
    </row>
    <row r="486" spans="1:20">
      <c r="A486" t="s">
        <v>3340</v>
      </c>
      <c r="B486" t="s">
        <v>1673</v>
      </c>
      <c r="C486" t="s">
        <v>542</v>
      </c>
      <c r="D486" s="1">
        <v>62.8</v>
      </c>
      <c r="E486">
        <v>26.443652840901301</v>
      </c>
      <c r="F486" s="22">
        <v>14.52015880938</v>
      </c>
      <c r="G486" s="22"/>
      <c r="H486" s="22"/>
      <c r="I486" s="22"/>
      <c r="J486" s="22">
        <v>5</v>
      </c>
      <c r="K486" s="22" t="s">
        <v>1665</v>
      </c>
      <c r="L486" s="22" t="s">
        <v>2686</v>
      </c>
      <c r="O486" t="s">
        <v>3345</v>
      </c>
      <c r="P486" t="s">
        <v>170</v>
      </c>
      <c r="Q486" t="s">
        <v>1940</v>
      </c>
      <c r="R486" t="s">
        <v>109</v>
      </c>
      <c r="S486" t="s">
        <v>544</v>
      </c>
      <c r="T486" t="s">
        <v>2872</v>
      </c>
    </row>
    <row r="487" spans="1:20">
      <c r="A487" t="s">
        <v>3340</v>
      </c>
      <c r="B487" t="s">
        <v>1673</v>
      </c>
      <c r="C487" t="s">
        <v>547</v>
      </c>
      <c r="D487" s="1">
        <v>2383.9</v>
      </c>
      <c r="E487">
        <v>26.443652840901301</v>
      </c>
      <c r="F487" s="22"/>
      <c r="G487" s="22">
        <v>165.694634024724</v>
      </c>
      <c r="H487" s="22"/>
      <c r="I487" s="22"/>
      <c r="J487" s="22">
        <v>5</v>
      </c>
      <c r="K487" s="22" t="s">
        <v>1665</v>
      </c>
      <c r="L487" s="22" t="s">
        <v>2686</v>
      </c>
      <c r="O487" t="s">
        <v>3345</v>
      </c>
      <c r="P487" t="s">
        <v>170</v>
      </c>
      <c r="Q487" t="s">
        <v>1812</v>
      </c>
      <c r="R487" t="s">
        <v>109</v>
      </c>
      <c r="S487" t="s">
        <v>544</v>
      </c>
      <c r="T487" t="s">
        <v>2856</v>
      </c>
    </row>
    <row r="488" spans="1:20">
      <c r="A488" t="s">
        <v>3340</v>
      </c>
      <c r="B488" t="s">
        <v>1673</v>
      </c>
      <c r="C488" t="s">
        <v>3332</v>
      </c>
      <c r="D488" s="1">
        <v>2404.1999999999998</v>
      </c>
      <c r="E488">
        <v>26.443652840901301</v>
      </c>
      <c r="F488" s="22"/>
      <c r="G488" s="22"/>
      <c r="H488" s="22"/>
      <c r="I488" s="22">
        <v>165.694634024724</v>
      </c>
      <c r="J488" s="22">
        <v>5</v>
      </c>
      <c r="K488" s="22" t="s">
        <v>1665</v>
      </c>
      <c r="L488" s="22" t="s">
        <v>2686</v>
      </c>
      <c r="O488" t="s">
        <v>3345</v>
      </c>
      <c r="P488" t="s">
        <v>170</v>
      </c>
      <c r="Q488" t="s">
        <v>1941</v>
      </c>
      <c r="R488" t="s">
        <v>109</v>
      </c>
      <c r="S488" t="s">
        <v>544</v>
      </c>
      <c r="T488" t="s">
        <v>2872</v>
      </c>
    </row>
    <row r="489" spans="1:20">
      <c r="A489" t="s">
        <v>3340</v>
      </c>
      <c r="B489" t="s">
        <v>1673</v>
      </c>
      <c r="C489" t="s">
        <v>549</v>
      </c>
      <c r="D489" s="1">
        <v>2404.1999999999998</v>
      </c>
      <c r="E489">
        <v>26.443652840901301</v>
      </c>
      <c r="F489" s="22"/>
      <c r="G489" s="22"/>
      <c r="H489" s="22">
        <v>165.694634024724</v>
      </c>
      <c r="I489" s="22"/>
      <c r="J489" s="22">
        <v>5</v>
      </c>
      <c r="K489" s="22" t="s">
        <v>1665</v>
      </c>
      <c r="L489" s="22" t="s">
        <v>2686</v>
      </c>
      <c r="O489" t="s">
        <v>3345</v>
      </c>
      <c r="P489" t="s">
        <v>170</v>
      </c>
      <c r="Q489" t="s">
        <v>1942</v>
      </c>
      <c r="R489" t="s">
        <v>109</v>
      </c>
      <c r="S489" t="s">
        <v>544</v>
      </c>
      <c r="T489" t="s">
        <v>2872</v>
      </c>
    </row>
    <row r="490" spans="1:20">
      <c r="A490" t="s">
        <v>3340</v>
      </c>
      <c r="B490" t="s">
        <v>1535</v>
      </c>
      <c r="C490" t="s">
        <v>547</v>
      </c>
      <c r="D490" s="1">
        <v>483.2</v>
      </c>
      <c r="E490">
        <v>26.443652840901301</v>
      </c>
      <c r="F490" s="22"/>
      <c r="G490" s="22">
        <v>40.208271674759999</v>
      </c>
      <c r="H490" s="22"/>
      <c r="I490" s="22"/>
      <c r="J490" s="22">
        <v>5</v>
      </c>
      <c r="K490" s="22" t="s">
        <v>1534</v>
      </c>
      <c r="L490" s="22" t="s">
        <v>2687</v>
      </c>
      <c r="O490" t="s">
        <v>3345</v>
      </c>
      <c r="P490" t="s">
        <v>170</v>
      </c>
      <c r="Q490" t="s">
        <v>1943</v>
      </c>
      <c r="R490" t="s">
        <v>109</v>
      </c>
      <c r="S490" t="s">
        <v>544</v>
      </c>
      <c r="T490" t="s">
        <v>2872</v>
      </c>
    </row>
    <row r="491" spans="1:20">
      <c r="A491" t="s">
        <v>3340</v>
      </c>
      <c r="B491" t="s">
        <v>1535</v>
      </c>
      <c r="C491" t="s">
        <v>549</v>
      </c>
      <c r="D491" s="1">
        <v>503.5</v>
      </c>
      <c r="E491">
        <v>26.443652840901301</v>
      </c>
      <c r="F491" s="22"/>
      <c r="G491" s="22"/>
      <c r="H491" s="22">
        <v>40.208271674759999</v>
      </c>
      <c r="I491" s="22"/>
      <c r="J491" s="22">
        <v>5</v>
      </c>
      <c r="K491" s="22" t="s">
        <v>1534</v>
      </c>
      <c r="L491" s="22" t="s">
        <v>2687</v>
      </c>
      <c r="O491" t="s">
        <v>3345</v>
      </c>
      <c r="P491" t="s">
        <v>170</v>
      </c>
      <c r="Q491" t="s">
        <v>1944</v>
      </c>
      <c r="R491" t="s">
        <v>109</v>
      </c>
      <c r="S491" t="s">
        <v>544</v>
      </c>
      <c r="T491" t="s">
        <v>2872</v>
      </c>
    </row>
    <row r="492" spans="1:20">
      <c r="A492" t="s">
        <v>3340</v>
      </c>
      <c r="B492" t="s">
        <v>1535</v>
      </c>
      <c r="C492" t="s">
        <v>3332</v>
      </c>
      <c r="D492" s="1">
        <v>503.5</v>
      </c>
      <c r="E492">
        <v>26.443652840901301</v>
      </c>
      <c r="F492" s="22"/>
      <c r="G492" s="22"/>
      <c r="H492" s="22"/>
      <c r="I492" s="22">
        <v>40.208271674759999</v>
      </c>
      <c r="J492" s="22">
        <v>5</v>
      </c>
      <c r="K492" s="22" t="s">
        <v>1534</v>
      </c>
      <c r="L492" s="22" t="s">
        <v>2687</v>
      </c>
      <c r="O492" t="s">
        <v>3345</v>
      </c>
      <c r="P492" t="s">
        <v>170</v>
      </c>
      <c r="Q492" t="s">
        <v>1945</v>
      </c>
      <c r="R492" t="s">
        <v>109</v>
      </c>
      <c r="S492" t="s">
        <v>544</v>
      </c>
      <c r="T492" t="s">
        <v>2872</v>
      </c>
    </row>
    <row r="493" spans="1:20">
      <c r="A493" t="s">
        <v>3340</v>
      </c>
      <c r="B493" t="s">
        <v>1675</v>
      </c>
      <c r="C493" t="s">
        <v>542</v>
      </c>
      <c r="D493" s="1">
        <v>2132.5</v>
      </c>
      <c r="E493">
        <v>7.2506790047632697</v>
      </c>
      <c r="F493" s="22">
        <v>245.09358848772001</v>
      </c>
      <c r="G493" s="22"/>
      <c r="H493" s="22"/>
      <c r="I493" s="22"/>
      <c r="J493" s="22">
        <v>5</v>
      </c>
      <c r="K493" s="22" t="s">
        <v>1674</v>
      </c>
      <c r="L493" s="22" t="s">
        <v>2688</v>
      </c>
      <c r="O493" t="s">
        <v>3345</v>
      </c>
      <c r="P493" t="s">
        <v>170</v>
      </c>
      <c r="Q493" t="s">
        <v>1946</v>
      </c>
      <c r="R493" t="s">
        <v>109</v>
      </c>
      <c r="S493" t="s">
        <v>544</v>
      </c>
      <c r="T493" t="s">
        <v>2872</v>
      </c>
    </row>
    <row r="494" spans="1:20">
      <c r="A494" t="s">
        <v>3340</v>
      </c>
      <c r="B494" t="s">
        <v>1675</v>
      </c>
      <c r="C494" t="s">
        <v>547</v>
      </c>
      <c r="D494" s="1">
        <v>4132.3</v>
      </c>
      <c r="E494">
        <v>7.2506790047632697</v>
      </c>
      <c r="F494" s="22"/>
      <c r="G494" s="22">
        <v>245.09358848772001</v>
      </c>
      <c r="H494" s="22"/>
      <c r="I494" s="22"/>
      <c r="J494" s="22">
        <v>5</v>
      </c>
      <c r="K494" s="22" t="s">
        <v>1674</v>
      </c>
      <c r="L494" s="22" t="s">
        <v>2688</v>
      </c>
      <c r="O494" t="s">
        <v>3345</v>
      </c>
      <c r="P494" t="s">
        <v>170</v>
      </c>
      <c r="Q494" t="s">
        <v>1947</v>
      </c>
      <c r="R494" t="s">
        <v>109</v>
      </c>
      <c r="S494" t="s">
        <v>544</v>
      </c>
      <c r="T494" t="s">
        <v>2872</v>
      </c>
    </row>
    <row r="495" spans="1:20">
      <c r="A495" t="s">
        <v>3340</v>
      </c>
      <c r="B495" t="s">
        <v>1675</v>
      </c>
      <c r="C495" t="s">
        <v>549</v>
      </c>
      <c r="D495" s="1">
        <v>4132.3</v>
      </c>
      <c r="E495">
        <v>7.2506790047632697</v>
      </c>
      <c r="F495" s="22"/>
      <c r="G495" s="22"/>
      <c r="H495" s="22">
        <v>245.09358848772001</v>
      </c>
      <c r="I495" s="22"/>
      <c r="J495" s="22">
        <v>5</v>
      </c>
      <c r="K495" s="22" t="s">
        <v>1674</v>
      </c>
      <c r="L495" s="22" t="s">
        <v>2688</v>
      </c>
      <c r="O495" t="s">
        <v>3345</v>
      </c>
      <c r="P495" t="s">
        <v>170</v>
      </c>
      <c r="Q495" t="s">
        <v>1948</v>
      </c>
      <c r="R495" t="s">
        <v>109</v>
      </c>
      <c r="S495" t="s">
        <v>544</v>
      </c>
      <c r="T495" t="s">
        <v>2872</v>
      </c>
    </row>
    <row r="496" spans="1:20">
      <c r="A496" t="s">
        <v>3340</v>
      </c>
      <c r="B496" t="s">
        <v>1675</v>
      </c>
      <c r="C496" t="s">
        <v>3332</v>
      </c>
      <c r="D496" s="1">
        <v>4132.3</v>
      </c>
      <c r="E496">
        <v>7.2506790047632697</v>
      </c>
      <c r="F496" s="22"/>
      <c r="G496" s="22"/>
      <c r="H496" s="22"/>
      <c r="I496" s="22">
        <v>245.09358848772001</v>
      </c>
      <c r="J496" s="22">
        <v>5</v>
      </c>
      <c r="K496" s="22" t="s">
        <v>1674</v>
      </c>
      <c r="L496" s="22" t="s">
        <v>2688</v>
      </c>
      <c r="O496" t="s">
        <v>3345</v>
      </c>
      <c r="P496" t="s">
        <v>170</v>
      </c>
      <c r="Q496" t="s">
        <v>1949</v>
      </c>
      <c r="R496" t="s">
        <v>109</v>
      </c>
      <c r="S496" t="s">
        <v>544</v>
      </c>
      <c r="T496" t="s">
        <v>2872</v>
      </c>
    </row>
    <row r="497" spans="1:20">
      <c r="A497" t="s">
        <v>3340</v>
      </c>
      <c r="B497" t="s">
        <v>1676</v>
      </c>
      <c r="C497" t="s">
        <v>542</v>
      </c>
      <c r="D497" s="1">
        <v>591.6</v>
      </c>
      <c r="E497">
        <v>8.1037000641471799</v>
      </c>
      <c r="F497" s="22">
        <v>56.551951993823998</v>
      </c>
      <c r="G497" s="22"/>
      <c r="H497" s="22"/>
      <c r="I497" s="22"/>
      <c r="J497" s="22">
        <v>5</v>
      </c>
      <c r="K497" s="22" t="s">
        <v>1674</v>
      </c>
      <c r="L497" s="22" t="s">
        <v>2688</v>
      </c>
      <c r="O497" t="s">
        <v>3345</v>
      </c>
      <c r="P497" t="s">
        <v>170</v>
      </c>
      <c r="Q497" t="s">
        <v>1950</v>
      </c>
      <c r="R497" t="s">
        <v>109</v>
      </c>
      <c r="S497" t="s">
        <v>544</v>
      </c>
      <c r="T497" t="s">
        <v>2872</v>
      </c>
    </row>
    <row r="498" spans="1:20">
      <c r="A498" t="s">
        <v>3340</v>
      </c>
      <c r="B498" t="s">
        <v>1676</v>
      </c>
      <c r="C498" t="s">
        <v>547</v>
      </c>
      <c r="D498" s="1">
        <v>751.8</v>
      </c>
      <c r="E498">
        <v>8.1037000641471799</v>
      </c>
      <c r="F498" s="22"/>
      <c r="G498" s="22">
        <v>56.551951993823998</v>
      </c>
      <c r="H498" s="22"/>
      <c r="I498" s="22"/>
      <c r="J498" s="22">
        <v>5</v>
      </c>
      <c r="K498" s="22" t="s">
        <v>1674</v>
      </c>
      <c r="L498" s="22" t="s">
        <v>2688</v>
      </c>
      <c r="O498" t="s">
        <v>3345</v>
      </c>
      <c r="P498" t="s">
        <v>170</v>
      </c>
      <c r="Q498" t="s">
        <v>1951</v>
      </c>
      <c r="R498" t="s">
        <v>109</v>
      </c>
      <c r="S498" t="s">
        <v>544</v>
      </c>
      <c r="T498" t="s">
        <v>2872</v>
      </c>
    </row>
    <row r="499" spans="1:20">
      <c r="A499" t="s">
        <v>3340</v>
      </c>
      <c r="B499" t="s">
        <v>1676</v>
      </c>
      <c r="C499" t="s">
        <v>549</v>
      </c>
      <c r="D499" s="1">
        <v>751.8</v>
      </c>
      <c r="E499">
        <v>8.1037000641471799</v>
      </c>
      <c r="F499" s="22"/>
      <c r="G499" s="22"/>
      <c r="H499" s="22">
        <v>56.551951993823998</v>
      </c>
      <c r="I499" s="22"/>
      <c r="J499" s="22">
        <v>5</v>
      </c>
      <c r="K499" s="22" t="s">
        <v>1674</v>
      </c>
      <c r="L499" s="22" t="s">
        <v>2688</v>
      </c>
      <c r="O499" t="s">
        <v>3345</v>
      </c>
      <c r="P499" t="s">
        <v>170</v>
      </c>
      <c r="Q499" t="s">
        <v>1813</v>
      </c>
      <c r="R499" t="s">
        <v>109</v>
      </c>
      <c r="S499" t="s">
        <v>544</v>
      </c>
      <c r="T499" t="s">
        <v>2856</v>
      </c>
    </row>
    <row r="500" spans="1:20">
      <c r="A500" t="s">
        <v>3340</v>
      </c>
      <c r="B500" t="s">
        <v>1676</v>
      </c>
      <c r="C500" t="s">
        <v>3332</v>
      </c>
      <c r="D500" s="1">
        <v>751.8</v>
      </c>
      <c r="E500">
        <v>8.1037000641471799</v>
      </c>
      <c r="F500" s="22"/>
      <c r="G500" s="22"/>
      <c r="H500" s="22"/>
      <c r="I500" s="22">
        <v>56.551951993823998</v>
      </c>
      <c r="J500" s="22">
        <v>5</v>
      </c>
      <c r="K500" s="22" t="s">
        <v>1674</v>
      </c>
      <c r="L500" s="22" t="s">
        <v>2688</v>
      </c>
      <c r="O500" t="s">
        <v>3345</v>
      </c>
      <c r="P500" t="s">
        <v>170</v>
      </c>
      <c r="Q500" t="s">
        <v>1814</v>
      </c>
      <c r="R500" t="s">
        <v>109</v>
      </c>
      <c r="S500" t="s">
        <v>544</v>
      </c>
      <c r="T500" t="s">
        <v>2856</v>
      </c>
    </row>
    <row r="501" spans="1:20">
      <c r="A501" t="s">
        <v>3340</v>
      </c>
      <c r="B501" t="s">
        <v>1677</v>
      </c>
      <c r="C501" t="s">
        <v>3332</v>
      </c>
      <c r="D501" s="1">
        <v>501.9</v>
      </c>
      <c r="E501">
        <v>26.443652840901301</v>
      </c>
      <c r="F501" s="22"/>
      <c r="G501" s="22"/>
      <c r="H501" s="22"/>
      <c r="I501" s="22">
        <v>77.651062680492004</v>
      </c>
      <c r="J501" s="22">
        <v>5</v>
      </c>
      <c r="K501" s="22" t="s">
        <v>1674</v>
      </c>
      <c r="L501" s="22" t="s">
        <v>2688</v>
      </c>
      <c r="O501" t="s">
        <v>3345</v>
      </c>
      <c r="P501" t="s">
        <v>170</v>
      </c>
      <c r="Q501" t="s">
        <v>1952</v>
      </c>
      <c r="R501" t="s">
        <v>109</v>
      </c>
      <c r="S501" t="s">
        <v>544</v>
      </c>
      <c r="T501" t="s">
        <v>2872</v>
      </c>
    </row>
    <row r="502" spans="1:20">
      <c r="A502" t="s">
        <v>3340</v>
      </c>
      <c r="B502" t="s">
        <v>1677</v>
      </c>
      <c r="C502" t="s">
        <v>547</v>
      </c>
      <c r="D502" s="1">
        <v>501.9</v>
      </c>
      <c r="E502">
        <v>26.443652840901301</v>
      </c>
      <c r="F502" s="22"/>
      <c r="G502" s="22">
        <v>77.651062680492004</v>
      </c>
      <c r="H502" s="22"/>
      <c r="I502" s="22"/>
      <c r="J502" s="22">
        <v>5</v>
      </c>
      <c r="K502" s="22" t="s">
        <v>1674</v>
      </c>
      <c r="L502" s="22" t="s">
        <v>2688</v>
      </c>
      <c r="O502" t="s">
        <v>3345</v>
      </c>
      <c r="P502" t="s">
        <v>170</v>
      </c>
      <c r="Q502" t="s">
        <v>1815</v>
      </c>
      <c r="R502" t="s">
        <v>109</v>
      </c>
      <c r="S502" t="s">
        <v>544</v>
      </c>
      <c r="T502" t="s">
        <v>2856</v>
      </c>
    </row>
    <row r="503" spans="1:20">
      <c r="A503" t="s">
        <v>3340</v>
      </c>
      <c r="B503" t="s">
        <v>1677</v>
      </c>
      <c r="C503" t="s">
        <v>549</v>
      </c>
      <c r="D503" s="1">
        <v>501.9</v>
      </c>
      <c r="E503">
        <v>26.443652840901301</v>
      </c>
      <c r="F503" s="22"/>
      <c r="G503" s="22"/>
      <c r="H503" s="22">
        <v>77.651062680492004</v>
      </c>
      <c r="I503" s="22"/>
      <c r="J503" s="22">
        <v>5</v>
      </c>
      <c r="K503" s="22" t="s">
        <v>1674</v>
      </c>
      <c r="L503" s="22" t="s">
        <v>2688</v>
      </c>
      <c r="O503" t="s">
        <v>3345</v>
      </c>
      <c r="P503" t="s">
        <v>170</v>
      </c>
      <c r="Q503" t="s">
        <v>1953</v>
      </c>
      <c r="R503" t="s">
        <v>109</v>
      </c>
      <c r="S503" t="s">
        <v>544</v>
      </c>
      <c r="T503" t="s">
        <v>2872</v>
      </c>
    </row>
    <row r="504" spans="1:20">
      <c r="A504" t="s">
        <v>3340</v>
      </c>
      <c r="B504" t="s">
        <v>1537</v>
      </c>
      <c r="C504" t="s">
        <v>542</v>
      </c>
      <c r="D504" s="1">
        <v>450.7</v>
      </c>
      <c r="E504">
        <v>5.5446368859954402</v>
      </c>
      <c r="F504" s="22">
        <v>81.082405866924006</v>
      </c>
      <c r="G504" s="22"/>
      <c r="H504" s="22"/>
      <c r="I504" s="22"/>
      <c r="J504" s="22">
        <v>5</v>
      </c>
      <c r="K504" s="22" t="s">
        <v>1536</v>
      </c>
      <c r="L504" s="22" t="s">
        <v>2689</v>
      </c>
      <c r="O504" t="s">
        <v>3345</v>
      </c>
      <c r="P504" t="s">
        <v>170</v>
      </c>
      <c r="Q504" t="s">
        <v>1816</v>
      </c>
      <c r="R504" t="s">
        <v>109</v>
      </c>
      <c r="S504" t="s">
        <v>544</v>
      </c>
      <c r="T504" t="s">
        <v>2856</v>
      </c>
    </row>
    <row r="505" spans="1:20">
      <c r="A505" t="s">
        <v>3340</v>
      </c>
      <c r="B505" t="s">
        <v>1537</v>
      </c>
      <c r="C505" t="s">
        <v>547</v>
      </c>
      <c r="D505" s="1">
        <v>623.5</v>
      </c>
      <c r="E505">
        <v>5.5446368859954402</v>
      </c>
      <c r="F505" s="22"/>
      <c r="G505" s="22">
        <v>81.082405866924006</v>
      </c>
      <c r="H505" s="22"/>
      <c r="I505" s="22"/>
      <c r="J505" s="22">
        <v>5</v>
      </c>
      <c r="K505" s="22" t="s">
        <v>1536</v>
      </c>
      <c r="L505" s="22" t="s">
        <v>2689</v>
      </c>
      <c r="O505" t="s">
        <v>2760</v>
      </c>
      <c r="P505" t="s">
        <v>170</v>
      </c>
      <c r="Q505" t="s">
        <v>1954</v>
      </c>
      <c r="R505" t="s">
        <v>109</v>
      </c>
      <c r="S505" t="s">
        <v>544</v>
      </c>
      <c r="T505" t="s">
        <v>2903</v>
      </c>
    </row>
    <row r="506" spans="1:20">
      <c r="A506" t="s">
        <v>3340</v>
      </c>
      <c r="B506" t="s">
        <v>1537</v>
      </c>
      <c r="C506" t="s">
        <v>549</v>
      </c>
      <c r="D506" s="1">
        <v>623.5</v>
      </c>
      <c r="E506">
        <v>5.5446368859954402</v>
      </c>
      <c r="F506" s="22"/>
      <c r="G506" s="22"/>
      <c r="H506" s="22">
        <v>81.082405866924006</v>
      </c>
      <c r="I506" s="22"/>
      <c r="J506" s="22">
        <v>5</v>
      </c>
      <c r="K506" s="22" t="s">
        <v>1536</v>
      </c>
      <c r="L506" s="22" t="s">
        <v>2689</v>
      </c>
      <c r="O506" t="s">
        <v>2760</v>
      </c>
      <c r="P506" t="s">
        <v>170</v>
      </c>
      <c r="Q506" t="s">
        <v>1956</v>
      </c>
      <c r="R506" t="s">
        <v>109</v>
      </c>
      <c r="S506" t="s">
        <v>544</v>
      </c>
      <c r="T506" t="s">
        <v>2903</v>
      </c>
    </row>
    <row r="507" spans="1:20">
      <c r="A507" t="s">
        <v>3340</v>
      </c>
      <c r="B507" t="s">
        <v>1537</v>
      </c>
      <c r="C507" t="s">
        <v>3332</v>
      </c>
      <c r="D507" s="1">
        <v>623.5</v>
      </c>
      <c r="E507">
        <v>5.5446368859954402</v>
      </c>
      <c r="F507" s="22"/>
      <c r="G507" s="22"/>
      <c r="H507" s="22"/>
      <c r="I507" s="22">
        <v>81.082405866924006</v>
      </c>
      <c r="J507" s="22">
        <v>5</v>
      </c>
      <c r="K507" s="22" t="s">
        <v>1536</v>
      </c>
      <c r="L507" s="22" t="s">
        <v>2689</v>
      </c>
      <c r="O507" t="s">
        <v>2760</v>
      </c>
      <c r="P507" t="s">
        <v>170</v>
      </c>
      <c r="Q507" t="s">
        <v>1957</v>
      </c>
      <c r="R507" t="s">
        <v>109</v>
      </c>
      <c r="S507" t="s">
        <v>544</v>
      </c>
      <c r="T507" t="s">
        <v>2903</v>
      </c>
    </row>
    <row r="508" spans="1:20">
      <c r="A508" t="s">
        <v>3340</v>
      </c>
      <c r="B508" t="s">
        <v>1538</v>
      </c>
      <c r="C508" t="s">
        <v>542</v>
      </c>
      <c r="D508" s="1">
        <v>997.5</v>
      </c>
      <c r="E508">
        <v>6.3976579453793603</v>
      </c>
      <c r="F508" s="22">
        <v>147.79942108469999</v>
      </c>
      <c r="G508" s="22"/>
      <c r="H508" s="22"/>
      <c r="I508" s="22"/>
      <c r="J508" s="22">
        <v>5</v>
      </c>
      <c r="K508" s="22" t="s">
        <v>1536</v>
      </c>
      <c r="L508" s="22" t="s">
        <v>2689</v>
      </c>
      <c r="O508" t="s">
        <v>2760</v>
      </c>
      <c r="P508" t="s">
        <v>170</v>
      </c>
      <c r="Q508" t="s">
        <v>1958</v>
      </c>
      <c r="R508" t="s">
        <v>109</v>
      </c>
      <c r="S508" t="s">
        <v>544</v>
      </c>
      <c r="T508" t="s">
        <v>2903</v>
      </c>
    </row>
    <row r="509" spans="1:20">
      <c r="A509" t="s">
        <v>3340</v>
      </c>
      <c r="B509" t="s">
        <v>1538</v>
      </c>
      <c r="C509" t="s">
        <v>547</v>
      </c>
      <c r="D509" s="1">
        <v>1886.2</v>
      </c>
      <c r="E509">
        <v>6.3976579453793603</v>
      </c>
      <c r="F509" s="22"/>
      <c r="G509" s="22">
        <v>147.79942108469999</v>
      </c>
      <c r="H509" s="22"/>
      <c r="I509" s="22"/>
      <c r="J509" s="22">
        <v>5</v>
      </c>
      <c r="K509" s="22" t="s">
        <v>1536</v>
      </c>
      <c r="L509" s="22" t="s">
        <v>2689</v>
      </c>
      <c r="O509" t="s">
        <v>2760</v>
      </c>
      <c r="P509" t="s">
        <v>170</v>
      </c>
      <c r="Q509" t="s">
        <v>1959</v>
      </c>
      <c r="R509" t="s">
        <v>109</v>
      </c>
      <c r="S509" t="s">
        <v>544</v>
      </c>
      <c r="T509" t="s">
        <v>2903</v>
      </c>
    </row>
    <row r="510" spans="1:20">
      <c r="A510" t="s">
        <v>3340</v>
      </c>
      <c r="B510" t="s">
        <v>1538</v>
      </c>
      <c r="C510" t="s">
        <v>549</v>
      </c>
      <c r="D510" s="1">
        <v>1888.8</v>
      </c>
      <c r="E510">
        <v>6.3976579453793603</v>
      </c>
      <c r="F510" s="22"/>
      <c r="G510" s="22"/>
      <c r="H510" s="22">
        <v>147.79942108469999</v>
      </c>
      <c r="I510" s="22"/>
      <c r="J510" s="22">
        <v>5</v>
      </c>
      <c r="K510" s="22" t="s">
        <v>1536</v>
      </c>
      <c r="L510" s="22" t="s">
        <v>2689</v>
      </c>
      <c r="O510" t="s">
        <v>2760</v>
      </c>
      <c r="P510" t="s">
        <v>170</v>
      </c>
      <c r="Q510" t="s">
        <v>1960</v>
      </c>
      <c r="R510" t="s">
        <v>109</v>
      </c>
      <c r="S510" t="s">
        <v>544</v>
      </c>
      <c r="T510" t="s">
        <v>2903</v>
      </c>
    </row>
    <row r="511" spans="1:20">
      <c r="A511" t="s">
        <v>3340</v>
      </c>
      <c r="B511" t="s">
        <v>1538</v>
      </c>
      <c r="C511" t="s">
        <v>3332</v>
      </c>
      <c r="D511" s="1">
        <v>1888.8</v>
      </c>
      <c r="E511">
        <v>6.3976579453793603</v>
      </c>
      <c r="F511" s="22"/>
      <c r="G511" s="22"/>
      <c r="H511" s="22"/>
      <c r="I511" s="22">
        <v>147.79942108469999</v>
      </c>
      <c r="J511" s="22">
        <v>5</v>
      </c>
      <c r="K511" s="22" t="s">
        <v>1536</v>
      </c>
      <c r="L511" s="22" t="s">
        <v>2689</v>
      </c>
      <c r="O511" t="s">
        <v>2760</v>
      </c>
      <c r="P511" t="s">
        <v>170</v>
      </c>
      <c r="Q511" t="s">
        <v>1961</v>
      </c>
      <c r="R511" t="s">
        <v>109</v>
      </c>
      <c r="S511" t="s">
        <v>544</v>
      </c>
      <c r="T511" t="s">
        <v>2903</v>
      </c>
    </row>
    <row r="512" spans="1:20">
      <c r="A512" t="s">
        <v>3340</v>
      </c>
      <c r="B512" t="s">
        <v>1539</v>
      </c>
      <c r="C512" t="s">
        <v>542</v>
      </c>
      <c r="D512" s="1">
        <v>0.2</v>
      </c>
      <c r="E512">
        <v>26.443652840901301</v>
      </c>
      <c r="F512" s="22">
        <v>6.6821335033823995E-2</v>
      </c>
      <c r="G512" s="22"/>
      <c r="H512" s="22"/>
      <c r="I512" s="22"/>
      <c r="J512" s="22">
        <v>5</v>
      </c>
      <c r="K512" s="22" t="s">
        <v>1536</v>
      </c>
      <c r="L512" s="22" t="s">
        <v>2689</v>
      </c>
      <c r="O512" t="s">
        <v>2760</v>
      </c>
      <c r="P512" t="s">
        <v>170</v>
      </c>
      <c r="Q512" t="s">
        <v>1962</v>
      </c>
      <c r="R512" t="s">
        <v>109</v>
      </c>
      <c r="S512" t="s">
        <v>544</v>
      </c>
      <c r="T512" t="s">
        <v>2903</v>
      </c>
    </row>
    <row r="513" spans="1:20">
      <c r="A513" t="s">
        <v>3340</v>
      </c>
      <c r="B513" t="s">
        <v>1539</v>
      </c>
      <c r="C513" t="s">
        <v>547</v>
      </c>
      <c r="D513" s="1">
        <v>1931.8</v>
      </c>
      <c r="E513">
        <v>26.443652840901301</v>
      </c>
      <c r="F513" s="22"/>
      <c r="G513" s="22">
        <v>94.917939140304</v>
      </c>
      <c r="H513" s="22"/>
      <c r="I513" s="22"/>
      <c r="J513" s="22">
        <v>5</v>
      </c>
      <c r="K513" s="22" t="s">
        <v>1536</v>
      </c>
      <c r="L513" s="22" t="s">
        <v>2689</v>
      </c>
      <c r="O513" t="s">
        <v>2760</v>
      </c>
      <c r="P513" t="s">
        <v>170</v>
      </c>
      <c r="Q513" t="s">
        <v>1963</v>
      </c>
      <c r="R513" t="s">
        <v>109</v>
      </c>
      <c r="S513" t="s">
        <v>544</v>
      </c>
      <c r="T513" t="s">
        <v>2903</v>
      </c>
    </row>
    <row r="514" spans="1:20">
      <c r="A514" t="s">
        <v>3340</v>
      </c>
      <c r="B514" t="s">
        <v>1539</v>
      </c>
      <c r="C514" t="s">
        <v>3332</v>
      </c>
      <c r="D514" s="1">
        <v>2406.6999999999998</v>
      </c>
      <c r="E514">
        <v>26.443652840901301</v>
      </c>
      <c r="F514" s="22"/>
      <c r="G514" s="22"/>
      <c r="H514" s="22"/>
      <c r="I514" s="22">
        <v>94.917939140304</v>
      </c>
      <c r="J514" s="22">
        <v>5</v>
      </c>
      <c r="K514" s="22" t="s">
        <v>1536</v>
      </c>
      <c r="L514" s="22" t="s">
        <v>2689</v>
      </c>
      <c r="O514" t="s">
        <v>2760</v>
      </c>
      <c r="P514" t="s">
        <v>170</v>
      </c>
      <c r="Q514" t="s">
        <v>1964</v>
      </c>
      <c r="R514" t="s">
        <v>109</v>
      </c>
      <c r="S514" t="s">
        <v>544</v>
      </c>
      <c r="T514" t="s">
        <v>2903</v>
      </c>
    </row>
    <row r="515" spans="1:20">
      <c r="A515" t="s">
        <v>3340</v>
      </c>
      <c r="B515" t="s">
        <v>1539</v>
      </c>
      <c r="C515" t="s">
        <v>549</v>
      </c>
      <c r="D515" s="1">
        <v>2406.6999999999998</v>
      </c>
      <c r="E515">
        <v>26.443652840901301</v>
      </c>
      <c r="F515" s="22"/>
      <c r="G515" s="22"/>
      <c r="H515" s="22">
        <v>94.917939140304</v>
      </c>
      <c r="I515" s="22"/>
      <c r="J515" s="22">
        <v>5</v>
      </c>
      <c r="K515" s="22" t="s">
        <v>1536</v>
      </c>
      <c r="L515" s="22" t="s">
        <v>2689</v>
      </c>
      <c r="O515" t="s">
        <v>2760</v>
      </c>
      <c r="P515" t="s">
        <v>170</v>
      </c>
      <c r="Q515" t="s">
        <v>1965</v>
      </c>
      <c r="R515" t="s">
        <v>109</v>
      </c>
      <c r="S515" t="s">
        <v>544</v>
      </c>
      <c r="T515" t="s">
        <v>2903</v>
      </c>
    </row>
    <row r="516" spans="1:20">
      <c r="A516" t="s">
        <v>3340</v>
      </c>
      <c r="B516" t="s">
        <v>1540</v>
      </c>
      <c r="C516" t="s">
        <v>547</v>
      </c>
      <c r="D516" s="1">
        <v>1355.2</v>
      </c>
      <c r="E516">
        <v>8.1037000641471799</v>
      </c>
      <c r="F516" s="22"/>
      <c r="G516" s="22">
        <v>160.07811588921601</v>
      </c>
      <c r="H516" s="22"/>
      <c r="I516" s="22"/>
      <c r="J516" s="22">
        <v>5</v>
      </c>
      <c r="K516" s="22" t="s">
        <v>1541</v>
      </c>
      <c r="L516" s="22" t="s">
        <v>2690</v>
      </c>
      <c r="O516" t="s">
        <v>2760</v>
      </c>
      <c r="P516" t="s">
        <v>170</v>
      </c>
      <c r="Q516" t="s">
        <v>1966</v>
      </c>
      <c r="R516" t="s">
        <v>109</v>
      </c>
      <c r="S516" t="s">
        <v>544</v>
      </c>
      <c r="T516" t="s">
        <v>2903</v>
      </c>
    </row>
    <row r="517" spans="1:20">
      <c r="A517" t="s">
        <v>3340</v>
      </c>
      <c r="B517" t="s">
        <v>1540</v>
      </c>
      <c r="C517" t="s">
        <v>3332</v>
      </c>
      <c r="D517" s="1">
        <v>1374.9</v>
      </c>
      <c r="E517">
        <v>8.1037000641471799</v>
      </c>
      <c r="F517" s="22"/>
      <c r="G517" s="22"/>
      <c r="H517" s="22"/>
      <c r="I517" s="22">
        <v>160.07811588921601</v>
      </c>
      <c r="J517" s="22">
        <v>5</v>
      </c>
      <c r="K517" s="22" t="s">
        <v>1541</v>
      </c>
      <c r="L517" s="22" t="s">
        <v>2690</v>
      </c>
      <c r="O517" t="s">
        <v>2760</v>
      </c>
      <c r="P517" t="s">
        <v>170</v>
      </c>
      <c r="Q517" t="s">
        <v>1967</v>
      </c>
      <c r="R517" t="s">
        <v>109</v>
      </c>
      <c r="S517" t="s">
        <v>544</v>
      </c>
      <c r="T517" t="s">
        <v>2903</v>
      </c>
    </row>
    <row r="518" spans="1:20">
      <c r="A518" t="s">
        <v>3340</v>
      </c>
      <c r="B518" t="s">
        <v>1540</v>
      </c>
      <c r="C518" t="s">
        <v>549</v>
      </c>
      <c r="D518" s="1">
        <v>1374.9</v>
      </c>
      <c r="E518">
        <v>8.1037000641471799</v>
      </c>
      <c r="F518" s="22"/>
      <c r="G518" s="22"/>
      <c r="H518" s="22">
        <v>160.07811588921601</v>
      </c>
      <c r="I518" s="22"/>
      <c r="J518" s="22">
        <v>5</v>
      </c>
      <c r="K518" s="22" t="s">
        <v>1541</v>
      </c>
      <c r="L518" s="22" t="s">
        <v>2690</v>
      </c>
      <c r="O518" t="s">
        <v>2760</v>
      </c>
      <c r="P518" t="s">
        <v>170</v>
      </c>
      <c r="Q518" t="s">
        <v>1968</v>
      </c>
      <c r="R518" t="s">
        <v>109</v>
      </c>
      <c r="S518" t="s">
        <v>544</v>
      </c>
      <c r="T518" t="s">
        <v>2903</v>
      </c>
    </row>
    <row r="519" spans="1:20">
      <c r="A519" t="s">
        <v>3340</v>
      </c>
      <c r="B519" t="s">
        <v>1542</v>
      </c>
      <c r="C519" t="s">
        <v>547</v>
      </c>
      <c r="D519" s="1">
        <v>1997.3</v>
      </c>
      <c r="E519">
        <v>8.9567211235310999</v>
      </c>
      <c r="F519" s="22"/>
      <c r="G519" s="22">
        <v>389.14628935392</v>
      </c>
      <c r="H519" s="22"/>
      <c r="I519" s="22"/>
      <c r="J519" s="22">
        <v>5</v>
      </c>
      <c r="K519" s="22" t="s">
        <v>1541</v>
      </c>
      <c r="L519" s="22" t="s">
        <v>2690</v>
      </c>
      <c r="O519" t="s">
        <v>2760</v>
      </c>
      <c r="P519" t="s">
        <v>170</v>
      </c>
      <c r="Q519" t="s">
        <v>1969</v>
      </c>
      <c r="R519" t="s">
        <v>109</v>
      </c>
      <c r="S519" t="s">
        <v>544</v>
      </c>
      <c r="T519" t="s">
        <v>2903</v>
      </c>
    </row>
    <row r="520" spans="1:20">
      <c r="A520" t="s">
        <v>3340</v>
      </c>
      <c r="B520" t="s">
        <v>1542</v>
      </c>
      <c r="C520" t="s">
        <v>549</v>
      </c>
      <c r="D520" s="1">
        <v>4059.6</v>
      </c>
      <c r="E520">
        <v>8.9567211235310999</v>
      </c>
      <c r="F520" s="22"/>
      <c r="G520" s="22"/>
      <c r="H520" s="22">
        <v>389.14628935392</v>
      </c>
      <c r="I520" s="22"/>
      <c r="J520" s="22">
        <v>5</v>
      </c>
      <c r="K520" s="22" t="s">
        <v>1541</v>
      </c>
      <c r="L520" s="22" t="s">
        <v>2690</v>
      </c>
      <c r="O520" t="s">
        <v>2760</v>
      </c>
      <c r="P520" t="s">
        <v>170</v>
      </c>
      <c r="Q520" t="s">
        <v>1970</v>
      </c>
      <c r="R520" t="s">
        <v>109</v>
      </c>
      <c r="S520" t="s">
        <v>544</v>
      </c>
      <c r="T520" t="s">
        <v>2903</v>
      </c>
    </row>
    <row r="521" spans="1:20">
      <c r="A521" t="s">
        <v>3340</v>
      </c>
      <c r="B521" t="s">
        <v>1542</v>
      </c>
      <c r="C521" t="s">
        <v>3332</v>
      </c>
      <c r="D521" s="1">
        <v>4066.3</v>
      </c>
      <c r="E521">
        <v>8.9567211235310999</v>
      </c>
      <c r="F521" s="22"/>
      <c r="G521" s="22"/>
      <c r="H521" s="22"/>
      <c r="I521" s="22">
        <v>389.14628935392</v>
      </c>
      <c r="J521" s="22">
        <v>5</v>
      </c>
      <c r="K521" s="22" t="s">
        <v>1541</v>
      </c>
      <c r="L521" s="22" t="s">
        <v>2690</v>
      </c>
      <c r="O521" t="s">
        <v>2760</v>
      </c>
      <c r="P521" t="s">
        <v>170</v>
      </c>
      <c r="Q521" t="s">
        <v>1971</v>
      </c>
      <c r="R521" t="s">
        <v>109</v>
      </c>
      <c r="S521" t="s">
        <v>544</v>
      </c>
      <c r="T521" t="s">
        <v>2903</v>
      </c>
    </row>
    <row r="522" spans="1:20">
      <c r="A522" t="s">
        <v>3340</v>
      </c>
      <c r="B522" t="s">
        <v>1543</v>
      </c>
      <c r="C522" t="s">
        <v>547</v>
      </c>
      <c r="D522" s="1">
        <v>1364.7</v>
      </c>
      <c r="E522">
        <v>10.662763242298899</v>
      </c>
      <c r="F522" s="22"/>
      <c r="G522" s="22">
        <v>139.688812121544</v>
      </c>
      <c r="H522" s="22"/>
      <c r="I522" s="22"/>
      <c r="J522" s="22">
        <v>5</v>
      </c>
      <c r="K522" s="22" t="s">
        <v>1541</v>
      </c>
      <c r="L522" s="22" t="s">
        <v>2690</v>
      </c>
      <c r="O522" t="s">
        <v>2760</v>
      </c>
      <c r="P522" t="s">
        <v>170</v>
      </c>
      <c r="Q522" t="s">
        <v>1972</v>
      </c>
      <c r="R522" t="s">
        <v>109</v>
      </c>
      <c r="S522" t="s">
        <v>544</v>
      </c>
      <c r="T522" t="s">
        <v>2903</v>
      </c>
    </row>
    <row r="523" spans="1:20">
      <c r="A523" t="s">
        <v>3340</v>
      </c>
      <c r="B523" t="s">
        <v>1543</v>
      </c>
      <c r="C523" t="s">
        <v>549</v>
      </c>
      <c r="D523" s="1">
        <v>2688.1</v>
      </c>
      <c r="E523">
        <v>10.662763242298899</v>
      </c>
      <c r="F523" s="22"/>
      <c r="G523" s="22"/>
      <c r="H523" s="22">
        <v>142.05744531971999</v>
      </c>
      <c r="I523" s="22"/>
      <c r="J523" s="22">
        <v>5</v>
      </c>
      <c r="K523" s="22" t="s">
        <v>1541</v>
      </c>
      <c r="L523" s="22" t="s">
        <v>2690</v>
      </c>
      <c r="O523" t="s">
        <v>2760</v>
      </c>
      <c r="P523" t="s">
        <v>170</v>
      </c>
      <c r="Q523" t="s">
        <v>1973</v>
      </c>
      <c r="R523" t="s">
        <v>109</v>
      </c>
      <c r="S523" t="s">
        <v>544</v>
      </c>
      <c r="T523" t="s">
        <v>2903</v>
      </c>
    </row>
    <row r="524" spans="1:20">
      <c r="A524" t="s">
        <v>3340</v>
      </c>
      <c r="B524" t="s">
        <v>1543</v>
      </c>
      <c r="C524" t="s">
        <v>3332</v>
      </c>
      <c r="D524" s="1">
        <v>2690.6</v>
      </c>
      <c r="E524">
        <v>10.662763242298899</v>
      </c>
      <c r="F524" s="22"/>
      <c r="G524" s="22"/>
      <c r="H524" s="22"/>
      <c r="I524" s="22">
        <v>142.05744531971999</v>
      </c>
      <c r="J524" s="22">
        <v>5</v>
      </c>
      <c r="K524" s="22" t="s">
        <v>1541</v>
      </c>
      <c r="L524" s="22" t="s">
        <v>2690</v>
      </c>
      <c r="O524" t="s">
        <v>2760</v>
      </c>
      <c r="P524" t="s">
        <v>170</v>
      </c>
      <c r="Q524" t="s">
        <v>1974</v>
      </c>
      <c r="R524" t="s">
        <v>109</v>
      </c>
      <c r="S524" t="s">
        <v>544</v>
      </c>
      <c r="T524" t="s">
        <v>2903</v>
      </c>
    </row>
    <row r="525" spans="1:20">
      <c r="A525" t="s">
        <v>3340</v>
      </c>
      <c r="B525" t="s">
        <v>1544</v>
      </c>
      <c r="C525" t="s">
        <v>547</v>
      </c>
      <c r="D525" s="1">
        <v>1282.2</v>
      </c>
      <c r="E525">
        <v>11.5157843016828</v>
      </c>
      <c r="F525" s="22"/>
      <c r="G525" s="22">
        <v>177.93817758687601</v>
      </c>
      <c r="H525" s="22"/>
      <c r="I525" s="22"/>
      <c r="J525" s="22">
        <v>5</v>
      </c>
      <c r="K525" s="22" t="s">
        <v>1541</v>
      </c>
      <c r="L525" s="22" t="s">
        <v>2690</v>
      </c>
      <c r="O525" t="s">
        <v>2760</v>
      </c>
      <c r="P525" t="s">
        <v>170</v>
      </c>
      <c r="Q525" t="s">
        <v>1975</v>
      </c>
      <c r="R525" t="s">
        <v>109</v>
      </c>
      <c r="S525" t="s">
        <v>544</v>
      </c>
      <c r="T525" t="s">
        <v>2903</v>
      </c>
    </row>
    <row r="526" spans="1:20">
      <c r="A526" t="s">
        <v>3340</v>
      </c>
      <c r="B526" t="s">
        <v>1544</v>
      </c>
      <c r="C526" t="s">
        <v>549</v>
      </c>
      <c r="D526" s="1">
        <v>1599.5</v>
      </c>
      <c r="E526">
        <v>11.5157843016828</v>
      </c>
      <c r="F526" s="22"/>
      <c r="G526" s="22"/>
      <c r="H526" s="22">
        <v>177.93817758687601</v>
      </c>
      <c r="I526" s="22"/>
      <c r="J526" s="22">
        <v>5</v>
      </c>
      <c r="K526" s="22" t="s">
        <v>1541</v>
      </c>
      <c r="L526" s="22" t="s">
        <v>2690</v>
      </c>
      <c r="O526" t="s">
        <v>2760</v>
      </c>
      <c r="P526" t="s">
        <v>170</v>
      </c>
      <c r="Q526" t="s">
        <v>1976</v>
      </c>
      <c r="R526" t="s">
        <v>109</v>
      </c>
      <c r="S526" t="s">
        <v>544</v>
      </c>
      <c r="T526" t="s">
        <v>2903</v>
      </c>
    </row>
    <row r="527" spans="1:20">
      <c r="A527" t="s">
        <v>3340</v>
      </c>
      <c r="B527" t="s">
        <v>1544</v>
      </c>
      <c r="C527" t="s">
        <v>3332</v>
      </c>
      <c r="D527" s="1">
        <v>1599.5</v>
      </c>
      <c r="E527">
        <v>11.5157843016828</v>
      </c>
      <c r="F527" s="22"/>
      <c r="G527" s="22"/>
      <c r="H527" s="22"/>
      <c r="I527" s="22">
        <v>177.93817758687601</v>
      </c>
      <c r="J527" s="22">
        <v>5</v>
      </c>
      <c r="K527" s="22" t="s">
        <v>1541</v>
      </c>
      <c r="L527" s="22" t="s">
        <v>2690</v>
      </c>
      <c r="O527" t="s">
        <v>2816</v>
      </c>
      <c r="P527" t="s">
        <v>170</v>
      </c>
      <c r="Q527" t="s">
        <v>1977</v>
      </c>
      <c r="R527" t="s">
        <v>109</v>
      </c>
      <c r="S527" t="s">
        <v>544</v>
      </c>
      <c r="T527" t="s">
        <v>2944</v>
      </c>
    </row>
    <row r="528" spans="1:20">
      <c r="A528" t="s">
        <v>3340</v>
      </c>
      <c r="B528" t="s">
        <v>1545</v>
      </c>
      <c r="C528" t="s">
        <v>547</v>
      </c>
      <c r="D528" s="1">
        <v>2057.9</v>
      </c>
      <c r="E528">
        <v>12.3688053610668</v>
      </c>
      <c r="F528" s="22"/>
      <c r="G528" s="22">
        <v>165.80481594692401</v>
      </c>
      <c r="H528" s="22"/>
      <c r="I528" s="22"/>
      <c r="J528" s="22">
        <v>5</v>
      </c>
      <c r="K528" s="22" t="s">
        <v>1541</v>
      </c>
      <c r="L528" s="22" t="s">
        <v>2690</v>
      </c>
      <c r="O528" t="s">
        <v>2816</v>
      </c>
      <c r="P528" t="s">
        <v>170</v>
      </c>
      <c r="Q528" t="s">
        <v>1979</v>
      </c>
      <c r="R528" t="s">
        <v>109</v>
      </c>
      <c r="S528" t="s">
        <v>544</v>
      </c>
      <c r="T528" t="s">
        <v>2944</v>
      </c>
    </row>
    <row r="529" spans="1:20">
      <c r="A529" t="s">
        <v>3340</v>
      </c>
      <c r="B529" t="s">
        <v>1545</v>
      </c>
      <c r="C529" t="s">
        <v>3332</v>
      </c>
      <c r="D529" s="1">
        <v>2222.6999999999998</v>
      </c>
      <c r="E529">
        <v>12.3688053610668</v>
      </c>
      <c r="F529" s="22"/>
      <c r="G529" s="22"/>
      <c r="H529" s="22"/>
      <c r="I529" s="22">
        <v>165.80481594692401</v>
      </c>
      <c r="J529" s="22">
        <v>5</v>
      </c>
      <c r="K529" s="22" t="s">
        <v>1541</v>
      </c>
      <c r="L529" s="22" t="s">
        <v>2690</v>
      </c>
      <c r="O529" t="s">
        <v>2816</v>
      </c>
      <c r="P529" t="s">
        <v>170</v>
      </c>
      <c r="Q529" t="s">
        <v>1980</v>
      </c>
      <c r="R529" t="s">
        <v>109</v>
      </c>
      <c r="S529" t="s">
        <v>544</v>
      </c>
      <c r="T529" t="s">
        <v>2944</v>
      </c>
    </row>
    <row r="530" spans="1:20">
      <c r="A530" t="s">
        <v>3340</v>
      </c>
      <c r="B530" t="s">
        <v>1545</v>
      </c>
      <c r="C530" t="s">
        <v>549</v>
      </c>
      <c r="D530" s="1">
        <v>2222.6999999999998</v>
      </c>
      <c r="E530">
        <v>12.3688053610668</v>
      </c>
      <c r="F530" s="22"/>
      <c r="G530" s="22"/>
      <c r="H530" s="22">
        <v>165.80481594692401</v>
      </c>
      <c r="I530" s="22"/>
      <c r="J530" s="22">
        <v>5</v>
      </c>
      <c r="K530" s="22" t="s">
        <v>1541</v>
      </c>
      <c r="L530" s="22" t="s">
        <v>2690</v>
      </c>
      <c r="O530" t="s">
        <v>2816</v>
      </c>
      <c r="P530" t="s">
        <v>170</v>
      </c>
      <c r="Q530" t="s">
        <v>1981</v>
      </c>
      <c r="R530" t="s">
        <v>109</v>
      </c>
      <c r="S530" t="s">
        <v>544</v>
      </c>
      <c r="T530" t="s">
        <v>2944</v>
      </c>
    </row>
    <row r="531" spans="1:20">
      <c r="A531" t="s">
        <v>3340</v>
      </c>
      <c r="B531" t="s">
        <v>1546</v>
      </c>
      <c r="C531" t="s">
        <v>547</v>
      </c>
      <c r="D531" s="1">
        <v>280.2</v>
      </c>
      <c r="E531">
        <v>13.2218264204507</v>
      </c>
      <c r="F531" s="22"/>
      <c r="G531" s="22">
        <v>71.686391065379993</v>
      </c>
      <c r="H531" s="22"/>
      <c r="I531" s="22"/>
      <c r="J531" s="22">
        <v>5</v>
      </c>
      <c r="K531" s="22" t="s">
        <v>1541</v>
      </c>
      <c r="L531" s="22" t="s">
        <v>2690</v>
      </c>
      <c r="O531" t="s">
        <v>2816</v>
      </c>
      <c r="P531" t="s">
        <v>170</v>
      </c>
      <c r="Q531" t="s">
        <v>1982</v>
      </c>
      <c r="R531" t="s">
        <v>109</v>
      </c>
      <c r="S531" t="s">
        <v>544</v>
      </c>
      <c r="T531" t="s">
        <v>2944</v>
      </c>
    </row>
    <row r="532" spans="1:20">
      <c r="A532" t="s">
        <v>3340</v>
      </c>
      <c r="B532" t="s">
        <v>1546</v>
      </c>
      <c r="C532" t="s">
        <v>549</v>
      </c>
      <c r="D532" s="1">
        <v>665.5</v>
      </c>
      <c r="E532">
        <v>13.2218264204507</v>
      </c>
      <c r="F532" s="22"/>
      <c r="G532" s="22"/>
      <c r="H532" s="22">
        <v>71.686391065379993</v>
      </c>
      <c r="I532" s="22"/>
      <c r="J532" s="22">
        <v>5</v>
      </c>
      <c r="K532" s="22" t="s">
        <v>1541</v>
      </c>
      <c r="L532" s="22" t="s">
        <v>2690</v>
      </c>
      <c r="O532" t="s">
        <v>2816</v>
      </c>
      <c r="P532" t="s">
        <v>170</v>
      </c>
      <c r="Q532" t="s">
        <v>1983</v>
      </c>
      <c r="R532" t="s">
        <v>109</v>
      </c>
      <c r="S532" t="s">
        <v>544</v>
      </c>
      <c r="T532" t="s">
        <v>2944</v>
      </c>
    </row>
    <row r="533" spans="1:20">
      <c r="A533" t="s">
        <v>3340</v>
      </c>
      <c r="B533" t="s">
        <v>1546</v>
      </c>
      <c r="C533" t="s">
        <v>3332</v>
      </c>
      <c r="D533" s="1">
        <v>666.7</v>
      </c>
      <c r="E533">
        <v>13.2218264204507</v>
      </c>
      <c r="F533" s="22"/>
      <c r="G533" s="22"/>
      <c r="H533" s="22"/>
      <c r="I533" s="22">
        <v>71.686391065379993</v>
      </c>
      <c r="J533" s="22">
        <v>5</v>
      </c>
      <c r="K533" s="22" t="s">
        <v>1541</v>
      </c>
      <c r="L533" s="22" t="s">
        <v>2690</v>
      </c>
      <c r="O533" t="s">
        <v>2816</v>
      </c>
      <c r="P533" t="s">
        <v>170</v>
      </c>
      <c r="Q533" t="s">
        <v>1984</v>
      </c>
      <c r="R533" t="s">
        <v>109</v>
      </c>
      <c r="S533" t="s">
        <v>544</v>
      </c>
      <c r="T533" t="s">
        <v>2944</v>
      </c>
    </row>
    <row r="534" spans="1:20">
      <c r="A534" t="s">
        <v>3340</v>
      </c>
      <c r="B534" t="s">
        <v>1547</v>
      </c>
      <c r="C534" t="s">
        <v>547</v>
      </c>
      <c r="D534" s="1">
        <v>318.3</v>
      </c>
      <c r="E534">
        <v>14.074847479834601</v>
      </c>
      <c r="F534" s="22"/>
      <c r="G534" s="22">
        <v>82.002670954595999</v>
      </c>
      <c r="H534" s="22"/>
      <c r="I534" s="22"/>
      <c r="J534" s="22">
        <v>5</v>
      </c>
      <c r="K534" s="22" t="s">
        <v>1541</v>
      </c>
      <c r="L534" s="22" t="s">
        <v>2690</v>
      </c>
      <c r="O534" t="s">
        <v>2816</v>
      </c>
      <c r="P534" t="s">
        <v>170</v>
      </c>
      <c r="Q534" t="s">
        <v>1985</v>
      </c>
      <c r="R534" t="s">
        <v>109</v>
      </c>
      <c r="S534" t="s">
        <v>544</v>
      </c>
      <c r="T534" t="s">
        <v>2944</v>
      </c>
    </row>
    <row r="535" spans="1:20">
      <c r="A535" t="s">
        <v>3340</v>
      </c>
      <c r="B535" t="s">
        <v>1547</v>
      </c>
      <c r="C535" t="s">
        <v>549</v>
      </c>
      <c r="D535" s="1">
        <v>772.5</v>
      </c>
      <c r="E535">
        <v>14.074847479834601</v>
      </c>
      <c r="F535" s="22"/>
      <c r="G535" s="22"/>
      <c r="H535" s="22">
        <v>82.002670954595999</v>
      </c>
      <c r="I535" s="22"/>
      <c r="J535" s="22">
        <v>5</v>
      </c>
      <c r="K535" s="22" t="s">
        <v>1541</v>
      </c>
      <c r="L535" s="22" t="s">
        <v>2690</v>
      </c>
      <c r="O535" t="s">
        <v>2816</v>
      </c>
      <c r="P535" t="s">
        <v>170</v>
      </c>
      <c r="Q535" t="s">
        <v>1986</v>
      </c>
      <c r="R535" t="s">
        <v>109</v>
      </c>
      <c r="S535" t="s">
        <v>544</v>
      </c>
      <c r="T535" t="s">
        <v>2944</v>
      </c>
    </row>
    <row r="536" spans="1:20">
      <c r="A536" t="s">
        <v>3340</v>
      </c>
      <c r="B536" t="s">
        <v>1547</v>
      </c>
      <c r="C536" t="s">
        <v>3332</v>
      </c>
      <c r="D536" s="1">
        <v>774.1</v>
      </c>
      <c r="E536">
        <v>14.074847479834601</v>
      </c>
      <c r="F536" s="22"/>
      <c r="G536" s="22"/>
      <c r="H536" s="22"/>
      <c r="I536" s="22">
        <v>82.002670954595999</v>
      </c>
      <c r="J536" s="22">
        <v>5</v>
      </c>
      <c r="K536" s="22" t="s">
        <v>1541</v>
      </c>
      <c r="L536" s="22" t="s">
        <v>2690</v>
      </c>
      <c r="O536" t="s">
        <v>2816</v>
      </c>
      <c r="P536" t="s">
        <v>170</v>
      </c>
      <c r="Q536" t="s">
        <v>1987</v>
      </c>
      <c r="R536" t="s">
        <v>109</v>
      </c>
      <c r="S536" t="s">
        <v>544</v>
      </c>
      <c r="T536" t="s">
        <v>2944</v>
      </c>
    </row>
    <row r="537" spans="1:20">
      <c r="A537" t="s">
        <v>3340</v>
      </c>
      <c r="B537" t="s">
        <v>1548</v>
      </c>
      <c r="C537" t="s">
        <v>547</v>
      </c>
      <c r="D537" s="1">
        <v>222.4</v>
      </c>
      <c r="E537">
        <v>14.927868539218499</v>
      </c>
      <c r="F537" s="22"/>
      <c r="G537" s="22">
        <v>70.807160720772004</v>
      </c>
      <c r="H537" s="22"/>
      <c r="I537" s="22"/>
      <c r="J537" s="22">
        <v>5</v>
      </c>
      <c r="K537" s="22" t="s">
        <v>1541</v>
      </c>
      <c r="L537" s="22" t="s">
        <v>2690</v>
      </c>
      <c r="O537" t="s">
        <v>2816</v>
      </c>
      <c r="P537" t="s">
        <v>170</v>
      </c>
      <c r="Q537" t="s">
        <v>1988</v>
      </c>
      <c r="R537" t="s">
        <v>109</v>
      </c>
      <c r="S537" t="s">
        <v>544</v>
      </c>
      <c r="T537" t="s">
        <v>2944</v>
      </c>
    </row>
    <row r="538" spans="1:20">
      <c r="A538" t="s">
        <v>3340</v>
      </c>
      <c r="B538" t="s">
        <v>1548</v>
      </c>
      <c r="C538" t="s">
        <v>549</v>
      </c>
      <c r="D538" s="1">
        <v>556.6</v>
      </c>
      <c r="E538">
        <v>14.927868539218499</v>
      </c>
      <c r="F538" s="22"/>
      <c r="G538" s="22"/>
      <c r="H538" s="22">
        <v>70.807160720772004</v>
      </c>
      <c r="I538" s="22"/>
      <c r="J538" s="22">
        <v>5</v>
      </c>
      <c r="K538" s="22" t="s">
        <v>1541</v>
      </c>
      <c r="L538" s="22" t="s">
        <v>2690</v>
      </c>
      <c r="O538" t="s">
        <v>2816</v>
      </c>
      <c r="P538" t="s">
        <v>170</v>
      </c>
      <c r="Q538" t="s">
        <v>1989</v>
      </c>
      <c r="R538" t="s">
        <v>109</v>
      </c>
      <c r="S538" t="s">
        <v>544</v>
      </c>
      <c r="T538" t="s">
        <v>2944</v>
      </c>
    </row>
    <row r="539" spans="1:20">
      <c r="A539" t="s">
        <v>3340</v>
      </c>
      <c r="B539" t="s">
        <v>1548</v>
      </c>
      <c r="C539" t="s">
        <v>3332</v>
      </c>
      <c r="D539" s="1">
        <v>558</v>
      </c>
      <c r="E539">
        <v>14.927868539218499</v>
      </c>
      <c r="F539" s="22"/>
      <c r="G539" s="22"/>
      <c r="H539" s="22"/>
      <c r="I539" s="22">
        <v>70.807160720772004</v>
      </c>
      <c r="J539" s="22">
        <v>5</v>
      </c>
      <c r="K539" s="22" t="s">
        <v>1541</v>
      </c>
      <c r="L539" s="22" t="s">
        <v>2690</v>
      </c>
      <c r="O539" t="s">
        <v>2816</v>
      </c>
      <c r="P539" t="s">
        <v>170</v>
      </c>
      <c r="Q539" t="s">
        <v>1990</v>
      </c>
      <c r="R539" t="s">
        <v>109</v>
      </c>
      <c r="S539" t="s">
        <v>544</v>
      </c>
      <c r="T539" t="s">
        <v>2944</v>
      </c>
    </row>
    <row r="540" spans="1:20">
      <c r="A540" t="s">
        <v>3340</v>
      </c>
      <c r="B540" t="s">
        <v>1549</v>
      </c>
      <c r="C540" t="s">
        <v>547</v>
      </c>
      <c r="D540" s="1">
        <v>545</v>
      </c>
      <c r="E540">
        <v>15.7808895986024</v>
      </c>
      <c r="F540" s="22"/>
      <c r="G540" s="22">
        <v>97.008143690807998</v>
      </c>
      <c r="H540" s="22"/>
      <c r="I540" s="22"/>
      <c r="J540" s="22">
        <v>5</v>
      </c>
      <c r="K540" s="22" t="s">
        <v>1541</v>
      </c>
      <c r="L540" s="22" t="s">
        <v>2690</v>
      </c>
      <c r="O540" t="s">
        <v>2816</v>
      </c>
      <c r="P540" t="s">
        <v>170</v>
      </c>
      <c r="Q540" t="s">
        <v>1991</v>
      </c>
      <c r="R540" t="s">
        <v>109</v>
      </c>
      <c r="S540" t="s">
        <v>544</v>
      </c>
      <c r="T540" t="s">
        <v>2944</v>
      </c>
    </row>
    <row r="541" spans="1:20">
      <c r="A541" t="s">
        <v>3340</v>
      </c>
      <c r="B541" t="s">
        <v>1549</v>
      </c>
      <c r="C541" t="s">
        <v>549</v>
      </c>
      <c r="D541" s="1">
        <v>852.5</v>
      </c>
      <c r="E541">
        <v>15.7808895986024</v>
      </c>
      <c r="F541" s="22"/>
      <c r="G541" s="22"/>
      <c r="H541" s="22">
        <v>97.008143690807998</v>
      </c>
      <c r="I541" s="22"/>
      <c r="J541" s="22">
        <v>5</v>
      </c>
      <c r="K541" s="22" t="s">
        <v>1541</v>
      </c>
      <c r="L541" s="22" t="s">
        <v>2690</v>
      </c>
      <c r="O541" t="s">
        <v>2816</v>
      </c>
      <c r="P541" t="s">
        <v>170</v>
      </c>
      <c r="Q541" t="s">
        <v>1992</v>
      </c>
      <c r="R541" t="s">
        <v>109</v>
      </c>
      <c r="S541" t="s">
        <v>544</v>
      </c>
      <c r="T541" t="s">
        <v>2944</v>
      </c>
    </row>
    <row r="542" spans="1:20">
      <c r="A542" t="s">
        <v>3340</v>
      </c>
      <c r="B542" t="s">
        <v>1549</v>
      </c>
      <c r="C542" t="s">
        <v>3332</v>
      </c>
      <c r="D542" s="1">
        <v>852.6</v>
      </c>
      <c r="E542">
        <v>15.7808895986024</v>
      </c>
      <c r="F542" s="22"/>
      <c r="G542" s="22"/>
      <c r="H542" s="22"/>
      <c r="I542" s="22">
        <v>97.008143690807998</v>
      </c>
      <c r="J542" s="22">
        <v>5</v>
      </c>
      <c r="K542" s="22" t="s">
        <v>1541</v>
      </c>
      <c r="L542" s="22" t="s">
        <v>2690</v>
      </c>
      <c r="O542" t="s">
        <v>2816</v>
      </c>
      <c r="P542" t="s">
        <v>170</v>
      </c>
      <c r="Q542" t="s">
        <v>1993</v>
      </c>
      <c r="R542" t="s">
        <v>109</v>
      </c>
      <c r="S542" t="s">
        <v>544</v>
      </c>
      <c r="T542" t="s">
        <v>2944</v>
      </c>
    </row>
    <row r="543" spans="1:20">
      <c r="A543" t="s">
        <v>3340</v>
      </c>
      <c r="B543" t="s">
        <v>1551</v>
      </c>
      <c r="C543" t="s">
        <v>547</v>
      </c>
      <c r="D543" s="1">
        <v>391.9</v>
      </c>
      <c r="E543">
        <v>7.2506790047632697</v>
      </c>
      <c r="F543" s="22"/>
      <c r="G543" s="22">
        <v>25.992899596188</v>
      </c>
      <c r="H543" s="22"/>
      <c r="I543" s="22"/>
      <c r="J543" s="22">
        <v>5</v>
      </c>
      <c r="K543" s="22" t="s">
        <v>1550</v>
      </c>
      <c r="L543" s="22" t="s">
        <v>2691</v>
      </c>
      <c r="O543" t="s">
        <v>2816</v>
      </c>
      <c r="P543" t="s">
        <v>170</v>
      </c>
      <c r="Q543" t="s">
        <v>1994</v>
      </c>
      <c r="R543" t="s">
        <v>109</v>
      </c>
      <c r="S543" t="s">
        <v>544</v>
      </c>
      <c r="T543" t="s">
        <v>2944</v>
      </c>
    </row>
    <row r="544" spans="1:20">
      <c r="A544" t="s">
        <v>3340</v>
      </c>
      <c r="B544" t="s">
        <v>1551</v>
      </c>
      <c r="C544" t="s">
        <v>549</v>
      </c>
      <c r="D544" s="1">
        <v>551.5</v>
      </c>
      <c r="E544">
        <v>7.2506790047632697</v>
      </c>
      <c r="F544" s="22"/>
      <c r="G544" s="22"/>
      <c r="H544" s="22">
        <v>25.992899596188</v>
      </c>
      <c r="I544" s="22"/>
      <c r="J544" s="22">
        <v>5</v>
      </c>
      <c r="K544" s="22" t="s">
        <v>1550</v>
      </c>
      <c r="L544" s="22" t="s">
        <v>2691</v>
      </c>
      <c r="O544" t="s">
        <v>2816</v>
      </c>
      <c r="P544" t="s">
        <v>170</v>
      </c>
      <c r="Q544" t="s">
        <v>1995</v>
      </c>
      <c r="R544" t="s">
        <v>109</v>
      </c>
      <c r="S544" t="s">
        <v>544</v>
      </c>
      <c r="T544" t="s">
        <v>2944</v>
      </c>
    </row>
    <row r="545" spans="1:20">
      <c r="A545" t="s">
        <v>3340</v>
      </c>
      <c r="B545" t="s">
        <v>1551</v>
      </c>
      <c r="C545" t="s">
        <v>3332</v>
      </c>
      <c r="D545" s="1">
        <v>551.9</v>
      </c>
      <c r="E545">
        <v>7.2506790047632697</v>
      </c>
      <c r="F545" s="22"/>
      <c r="G545" s="22"/>
      <c r="H545" s="22"/>
      <c r="I545" s="22">
        <v>25.992899596188</v>
      </c>
      <c r="J545" s="22">
        <v>5</v>
      </c>
      <c r="K545" s="22" t="s">
        <v>1550</v>
      </c>
      <c r="L545" s="22" t="s">
        <v>2691</v>
      </c>
      <c r="O545" t="s">
        <v>2816</v>
      </c>
      <c r="P545" t="s">
        <v>170</v>
      </c>
      <c r="Q545" t="s">
        <v>1996</v>
      </c>
      <c r="R545" t="s">
        <v>109</v>
      </c>
      <c r="S545" t="s">
        <v>544</v>
      </c>
      <c r="T545" t="s">
        <v>2944</v>
      </c>
    </row>
    <row r="546" spans="1:20">
      <c r="A546" t="s">
        <v>3340</v>
      </c>
      <c r="B546" t="s">
        <v>1552</v>
      </c>
      <c r="C546" t="s">
        <v>547</v>
      </c>
      <c r="D546" s="1">
        <v>526.79999999999995</v>
      </c>
      <c r="E546">
        <v>8.1037000641471799</v>
      </c>
      <c r="F546" s="22"/>
      <c r="G546" s="22">
        <v>33.446417806619998</v>
      </c>
      <c r="H546" s="22"/>
      <c r="I546" s="22"/>
      <c r="J546" s="22">
        <v>5</v>
      </c>
      <c r="K546" s="22" t="s">
        <v>1550</v>
      </c>
      <c r="L546" s="22" t="s">
        <v>2691</v>
      </c>
      <c r="O546" t="s">
        <v>2816</v>
      </c>
      <c r="P546" t="s">
        <v>170</v>
      </c>
      <c r="Q546" t="s">
        <v>1997</v>
      </c>
      <c r="R546" t="s">
        <v>109</v>
      </c>
      <c r="S546" t="s">
        <v>544</v>
      </c>
      <c r="T546" t="s">
        <v>2944</v>
      </c>
    </row>
    <row r="547" spans="1:20">
      <c r="A547" t="s">
        <v>3340</v>
      </c>
      <c r="B547" t="s">
        <v>1552</v>
      </c>
      <c r="C547" t="s">
        <v>549</v>
      </c>
      <c r="D547" s="1">
        <v>703</v>
      </c>
      <c r="E547">
        <v>8.1037000641471799</v>
      </c>
      <c r="F547" s="22"/>
      <c r="G547" s="22"/>
      <c r="H547" s="22">
        <v>33.446417806619998</v>
      </c>
      <c r="I547" s="22"/>
      <c r="J547" s="22">
        <v>5</v>
      </c>
      <c r="K547" s="22" t="s">
        <v>1550</v>
      </c>
      <c r="L547" s="22" t="s">
        <v>2691</v>
      </c>
      <c r="O547" t="s">
        <v>2816</v>
      </c>
      <c r="P547" t="s">
        <v>170</v>
      </c>
      <c r="Q547" t="s">
        <v>1998</v>
      </c>
      <c r="R547" t="s">
        <v>109</v>
      </c>
      <c r="S547" t="s">
        <v>544</v>
      </c>
      <c r="T547" t="s">
        <v>2944</v>
      </c>
    </row>
    <row r="548" spans="1:20">
      <c r="A548" t="s">
        <v>3340</v>
      </c>
      <c r="B548" t="s">
        <v>1552</v>
      </c>
      <c r="C548" t="s">
        <v>3332</v>
      </c>
      <c r="D548" s="1">
        <v>703</v>
      </c>
      <c r="E548">
        <v>8.1037000641471799</v>
      </c>
      <c r="F548" s="22"/>
      <c r="G548" s="22"/>
      <c r="H548" s="22"/>
      <c r="I548" s="22">
        <v>33.446417806619998</v>
      </c>
      <c r="J548" s="22">
        <v>5</v>
      </c>
      <c r="K548" s="22" t="s">
        <v>1550</v>
      </c>
      <c r="L548" s="22" t="s">
        <v>2691</v>
      </c>
      <c r="O548" t="s">
        <v>2816</v>
      </c>
      <c r="P548" t="s">
        <v>170</v>
      </c>
      <c r="Q548" t="s">
        <v>1999</v>
      </c>
      <c r="R548" t="s">
        <v>109</v>
      </c>
      <c r="S548" t="s">
        <v>544</v>
      </c>
      <c r="T548" t="s">
        <v>2944</v>
      </c>
    </row>
    <row r="549" spans="1:20">
      <c r="A549" t="s">
        <v>3340</v>
      </c>
      <c r="B549" t="s">
        <v>1553</v>
      </c>
      <c r="C549" t="s">
        <v>547</v>
      </c>
      <c r="D549" s="1">
        <v>634</v>
      </c>
      <c r="E549">
        <v>8.9567211235310999</v>
      </c>
      <c r="F549" s="22"/>
      <c r="G549" s="22">
        <v>41.489013501683999</v>
      </c>
      <c r="H549" s="22"/>
      <c r="I549" s="22"/>
      <c r="J549" s="22">
        <v>5</v>
      </c>
      <c r="K549" s="22" t="s">
        <v>1550</v>
      </c>
      <c r="L549" s="22" t="s">
        <v>2691</v>
      </c>
      <c r="O549" t="s">
        <v>2816</v>
      </c>
      <c r="P549" t="s">
        <v>170</v>
      </c>
      <c r="Q549" t="s">
        <v>2000</v>
      </c>
      <c r="R549" t="s">
        <v>109</v>
      </c>
      <c r="S549" t="s">
        <v>544</v>
      </c>
      <c r="T549" t="s">
        <v>2944</v>
      </c>
    </row>
    <row r="550" spans="1:20">
      <c r="A550" t="s">
        <v>3340</v>
      </c>
      <c r="B550" t="s">
        <v>1553</v>
      </c>
      <c r="C550" t="s">
        <v>549</v>
      </c>
      <c r="D550" s="1">
        <v>755.3</v>
      </c>
      <c r="E550">
        <v>8.9567211235310999</v>
      </c>
      <c r="F550" s="22"/>
      <c r="G550" s="22"/>
      <c r="H550" s="22">
        <v>41.489013501683999</v>
      </c>
      <c r="I550" s="22"/>
      <c r="J550" s="22">
        <v>5</v>
      </c>
      <c r="K550" s="22" t="s">
        <v>1550</v>
      </c>
      <c r="L550" s="22" t="s">
        <v>2691</v>
      </c>
      <c r="O550" t="s">
        <v>2816</v>
      </c>
      <c r="P550" t="s">
        <v>170</v>
      </c>
      <c r="Q550" t="s">
        <v>2001</v>
      </c>
      <c r="R550" t="s">
        <v>109</v>
      </c>
      <c r="S550" t="s">
        <v>544</v>
      </c>
      <c r="T550" t="s">
        <v>2944</v>
      </c>
    </row>
    <row r="551" spans="1:20">
      <c r="A551" t="s">
        <v>3340</v>
      </c>
      <c r="B551" t="s">
        <v>1553</v>
      </c>
      <c r="C551" t="s">
        <v>3332</v>
      </c>
      <c r="D551" s="1">
        <v>755.3</v>
      </c>
      <c r="E551">
        <v>8.9567211235310999</v>
      </c>
      <c r="F551" s="22"/>
      <c r="G551" s="22"/>
      <c r="H551" s="22"/>
      <c r="I551" s="22">
        <v>41.489013501683999</v>
      </c>
      <c r="J551" s="22">
        <v>5</v>
      </c>
      <c r="K551" s="22" t="s">
        <v>1550</v>
      </c>
      <c r="L551" s="22" t="s">
        <v>2691</v>
      </c>
      <c r="O551" t="s">
        <v>2816</v>
      </c>
      <c r="P551" t="s">
        <v>170</v>
      </c>
      <c r="Q551" t="s">
        <v>2002</v>
      </c>
      <c r="R551" t="s">
        <v>109</v>
      </c>
      <c r="S551" t="s">
        <v>544</v>
      </c>
      <c r="T551" t="s">
        <v>2944</v>
      </c>
    </row>
    <row r="552" spans="1:20">
      <c r="A552" t="s">
        <v>3340</v>
      </c>
      <c r="B552" t="s">
        <v>1554</v>
      </c>
      <c r="C552" t="s">
        <v>547</v>
      </c>
      <c r="D552" s="1">
        <v>1403.5</v>
      </c>
      <c r="E552">
        <v>9.8097421829150093</v>
      </c>
      <c r="F552" s="22"/>
      <c r="G552" s="22">
        <v>86.375352858479999</v>
      </c>
      <c r="H552" s="22"/>
      <c r="I552" s="22"/>
      <c r="J552" s="22">
        <v>5</v>
      </c>
      <c r="K552" s="22" t="s">
        <v>1550</v>
      </c>
      <c r="L552" s="22" t="s">
        <v>2691</v>
      </c>
      <c r="O552" t="s">
        <v>2816</v>
      </c>
      <c r="P552" t="s">
        <v>170</v>
      </c>
      <c r="Q552" t="s">
        <v>2003</v>
      </c>
      <c r="R552" t="s">
        <v>109</v>
      </c>
      <c r="S552" t="s">
        <v>544</v>
      </c>
      <c r="T552" t="s">
        <v>2944</v>
      </c>
    </row>
    <row r="553" spans="1:20">
      <c r="A553" t="s">
        <v>3340</v>
      </c>
      <c r="B553" t="s">
        <v>1554</v>
      </c>
      <c r="C553" t="s">
        <v>549</v>
      </c>
      <c r="D553" s="1">
        <v>1879.9</v>
      </c>
      <c r="E553">
        <v>9.8097421829150093</v>
      </c>
      <c r="F553" s="22"/>
      <c r="G553" s="22"/>
      <c r="H553" s="22">
        <v>86.375352858479999</v>
      </c>
      <c r="I553" s="22"/>
      <c r="J553" s="22">
        <v>5</v>
      </c>
      <c r="K553" s="22" t="s">
        <v>1550</v>
      </c>
      <c r="L553" s="22" t="s">
        <v>2691</v>
      </c>
      <c r="O553" t="s">
        <v>2816</v>
      </c>
      <c r="P553" t="s">
        <v>170</v>
      </c>
      <c r="Q553" t="s">
        <v>2004</v>
      </c>
      <c r="R553" t="s">
        <v>109</v>
      </c>
      <c r="S553" t="s">
        <v>544</v>
      </c>
      <c r="T553" t="s">
        <v>2944</v>
      </c>
    </row>
    <row r="554" spans="1:20">
      <c r="A554" t="s">
        <v>3340</v>
      </c>
      <c r="B554" t="s">
        <v>1554</v>
      </c>
      <c r="C554" t="s">
        <v>3332</v>
      </c>
      <c r="D554" s="1">
        <v>1881.7</v>
      </c>
      <c r="E554">
        <v>9.8097421829150093</v>
      </c>
      <c r="F554" s="22"/>
      <c r="G554" s="22"/>
      <c r="H554" s="22"/>
      <c r="I554" s="22">
        <v>86.375352858479999</v>
      </c>
      <c r="J554" s="22">
        <v>5</v>
      </c>
      <c r="K554" s="22" t="s">
        <v>1550</v>
      </c>
      <c r="L554" s="22" t="s">
        <v>2691</v>
      </c>
      <c r="O554" t="s">
        <v>2816</v>
      </c>
      <c r="P554" t="s">
        <v>170</v>
      </c>
      <c r="Q554" t="s">
        <v>2005</v>
      </c>
      <c r="R554" t="s">
        <v>109</v>
      </c>
      <c r="S554" t="s">
        <v>544</v>
      </c>
      <c r="T554" t="s">
        <v>2944</v>
      </c>
    </row>
    <row r="555" spans="1:20">
      <c r="A555" t="s">
        <v>3340</v>
      </c>
      <c r="B555" t="s">
        <v>1555</v>
      </c>
      <c r="C555" t="s">
        <v>547</v>
      </c>
      <c r="D555" s="1">
        <v>1031.7</v>
      </c>
      <c r="E555">
        <v>10.662763242298899</v>
      </c>
      <c r="F555" s="22"/>
      <c r="G555" s="22">
        <v>54.291746364912001</v>
      </c>
      <c r="H555" s="22"/>
      <c r="I555" s="22"/>
      <c r="J555" s="22">
        <v>5</v>
      </c>
      <c r="K555" s="22" t="s">
        <v>1550</v>
      </c>
      <c r="L555" s="22" t="s">
        <v>2691</v>
      </c>
      <c r="O555" t="s">
        <v>2816</v>
      </c>
      <c r="P555" t="s">
        <v>170</v>
      </c>
      <c r="Q555" t="s">
        <v>2006</v>
      </c>
      <c r="R555" t="s">
        <v>109</v>
      </c>
      <c r="S555" t="s">
        <v>544</v>
      </c>
      <c r="T555" t="s">
        <v>2944</v>
      </c>
    </row>
    <row r="556" spans="1:20">
      <c r="A556" t="s">
        <v>3340</v>
      </c>
      <c r="B556" t="s">
        <v>1555</v>
      </c>
      <c r="C556" t="s">
        <v>549</v>
      </c>
      <c r="D556" s="1">
        <v>1522.1</v>
      </c>
      <c r="E556">
        <v>10.662763242298899</v>
      </c>
      <c r="F556" s="22"/>
      <c r="G556" s="22"/>
      <c r="H556" s="22">
        <v>54.291746364912001</v>
      </c>
      <c r="I556" s="22"/>
      <c r="J556" s="22">
        <v>5</v>
      </c>
      <c r="K556" s="22" t="s">
        <v>1550</v>
      </c>
      <c r="L556" s="22" t="s">
        <v>2691</v>
      </c>
      <c r="O556" t="s">
        <v>2816</v>
      </c>
      <c r="P556" t="s">
        <v>170</v>
      </c>
      <c r="Q556" t="s">
        <v>2007</v>
      </c>
      <c r="R556" t="s">
        <v>109</v>
      </c>
      <c r="S556" t="s">
        <v>544</v>
      </c>
      <c r="T556" t="s">
        <v>2944</v>
      </c>
    </row>
    <row r="557" spans="1:20">
      <c r="A557" t="s">
        <v>3340</v>
      </c>
      <c r="B557" t="s">
        <v>1555</v>
      </c>
      <c r="C557" t="s">
        <v>3332</v>
      </c>
      <c r="D557" s="1">
        <v>1525.2</v>
      </c>
      <c r="E557">
        <v>10.662763242298899</v>
      </c>
      <c r="F557" s="22"/>
      <c r="G557" s="22"/>
      <c r="H557" s="22"/>
      <c r="I557" s="22">
        <v>54.291746364912001</v>
      </c>
      <c r="J557" s="22">
        <v>5</v>
      </c>
      <c r="K557" s="22" t="s">
        <v>1550</v>
      </c>
      <c r="L557" s="22" t="s">
        <v>2691</v>
      </c>
      <c r="O557" t="s">
        <v>2816</v>
      </c>
      <c r="P557" t="s">
        <v>170</v>
      </c>
      <c r="Q557" t="s">
        <v>2008</v>
      </c>
      <c r="R557" t="s">
        <v>109</v>
      </c>
      <c r="S557" t="s">
        <v>544</v>
      </c>
      <c r="T557" t="s">
        <v>2944</v>
      </c>
    </row>
    <row r="558" spans="1:20">
      <c r="A558" t="s">
        <v>3340</v>
      </c>
      <c r="B558" t="s">
        <v>1557</v>
      </c>
      <c r="C558" t="s">
        <v>542</v>
      </c>
      <c r="D558" s="1">
        <v>14.7</v>
      </c>
      <c r="E558">
        <v>26.443652840901301</v>
      </c>
      <c r="F558" s="22">
        <v>13.1397697356912</v>
      </c>
      <c r="G558" s="22"/>
      <c r="H558" s="22"/>
      <c r="I558" s="22"/>
      <c r="J558" s="22">
        <v>5</v>
      </c>
      <c r="K558" s="22" t="s">
        <v>1556</v>
      </c>
      <c r="L558" s="22" t="s">
        <v>2692</v>
      </c>
      <c r="O558" t="s">
        <v>199</v>
      </c>
      <c r="P558" t="s">
        <v>170</v>
      </c>
      <c r="Q558" t="s">
        <v>2009</v>
      </c>
      <c r="R558" t="s">
        <v>109</v>
      </c>
      <c r="S558" t="s">
        <v>544</v>
      </c>
      <c r="T558" t="s">
        <v>2874</v>
      </c>
    </row>
    <row r="559" spans="1:20">
      <c r="A559" t="s">
        <v>3340</v>
      </c>
      <c r="B559" t="s">
        <v>1557</v>
      </c>
      <c r="C559" t="s">
        <v>547</v>
      </c>
      <c r="D559" s="1">
        <v>421</v>
      </c>
      <c r="E559">
        <v>26.443652840901301</v>
      </c>
      <c r="F559" s="22"/>
      <c r="G559" s="22">
        <v>21.909771504936</v>
      </c>
      <c r="H559" s="22"/>
      <c r="I559" s="22"/>
      <c r="J559" s="22">
        <v>5</v>
      </c>
      <c r="K559" s="22" t="s">
        <v>1556</v>
      </c>
      <c r="L559" s="22" t="s">
        <v>2692</v>
      </c>
      <c r="O559" t="s">
        <v>199</v>
      </c>
      <c r="P559" t="s">
        <v>170</v>
      </c>
      <c r="Q559" t="s">
        <v>2011</v>
      </c>
      <c r="R559" t="s">
        <v>109</v>
      </c>
      <c r="S559" t="s">
        <v>544</v>
      </c>
      <c r="T559" t="s">
        <v>2874</v>
      </c>
    </row>
    <row r="560" spans="1:20">
      <c r="A560" t="s">
        <v>3340</v>
      </c>
      <c r="B560" t="s">
        <v>1557</v>
      </c>
      <c r="C560" t="s">
        <v>549</v>
      </c>
      <c r="D560" s="1">
        <v>506.5</v>
      </c>
      <c r="E560">
        <v>26.443652840901301</v>
      </c>
      <c r="F560" s="22"/>
      <c r="G560" s="22"/>
      <c r="H560" s="22">
        <v>21.909771504936</v>
      </c>
      <c r="I560" s="22"/>
      <c r="J560" s="22">
        <v>5</v>
      </c>
      <c r="K560" s="22" t="s">
        <v>1556</v>
      </c>
      <c r="L560" s="22" t="s">
        <v>2692</v>
      </c>
      <c r="O560" t="s">
        <v>199</v>
      </c>
      <c r="P560" t="s">
        <v>170</v>
      </c>
      <c r="Q560" t="s">
        <v>2012</v>
      </c>
      <c r="R560" t="s">
        <v>109</v>
      </c>
      <c r="S560" t="s">
        <v>544</v>
      </c>
      <c r="T560" t="s">
        <v>2874</v>
      </c>
    </row>
    <row r="561" spans="1:20">
      <c r="A561" t="s">
        <v>3340</v>
      </c>
      <c r="B561" t="s">
        <v>1557</v>
      </c>
      <c r="C561" t="s">
        <v>3332</v>
      </c>
      <c r="D561" s="1">
        <v>508.6</v>
      </c>
      <c r="E561">
        <v>26.443652840901301</v>
      </c>
      <c r="F561" s="22"/>
      <c r="G561" s="22"/>
      <c r="H561" s="22"/>
      <c r="I561" s="22">
        <v>21.909771504936</v>
      </c>
      <c r="J561" s="22">
        <v>5</v>
      </c>
      <c r="K561" s="22" t="s">
        <v>1556</v>
      </c>
      <c r="L561" s="22" t="s">
        <v>2692</v>
      </c>
      <c r="O561" t="s">
        <v>199</v>
      </c>
      <c r="P561" t="s">
        <v>170</v>
      </c>
      <c r="Q561" t="s">
        <v>2013</v>
      </c>
      <c r="R561" t="s">
        <v>109</v>
      </c>
      <c r="S561" t="s">
        <v>544</v>
      </c>
      <c r="T561" t="s">
        <v>2874</v>
      </c>
    </row>
    <row r="562" spans="1:20">
      <c r="A562" t="s">
        <v>3340</v>
      </c>
      <c r="B562" t="s">
        <v>1626</v>
      </c>
      <c r="C562" t="s">
        <v>542</v>
      </c>
      <c r="D562" s="1">
        <v>134.69999999999999</v>
      </c>
      <c r="E562">
        <v>3.8385947672276099</v>
      </c>
      <c r="F562" s="22">
        <v>29.01218378814</v>
      </c>
      <c r="G562" s="22"/>
      <c r="H562" s="22"/>
      <c r="I562" s="22"/>
      <c r="J562" s="22">
        <v>5</v>
      </c>
      <c r="K562" s="22" t="s">
        <v>1625</v>
      </c>
      <c r="L562" s="22" t="s">
        <v>2693</v>
      </c>
      <c r="O562" t="s">
        <v>199</v>
      </c>
      <c r="P562" t="s">
        <v>170</v>
      </c>
      <c r="Q562" t="s">
        <v>2014</v>
      </c>
      <c r="R562" t="s">
        <v>109</v>
      </c>
      <c r="S562" t="s">
        <v>544</v>
      </c>
      <c r="T562" t="s">
        <v>2874</v>
      </c>
    </row>
    <row r="563" spans="1:20">
      <c r="A563" t="s">
        <v>3340</v>
      </c>
      <c r="B563" t="s">
        <v>1626</v>
      </c>
      <c r="C563" t="s">
        <v>547</v>
      </c>
      <c r="D563" s="1">
        <v>901.5</v>
      </c>
      <c r="E563">
        <v>3.8385947672276099</v>
      </c>
      <c r="F563" s="22"/>
      <c r="G563" s="22">
        <v>32.878435346316003</v>
      </c>
      <c r="H563" s="22"/>
      <c r="I563" s="22"/>
      <c r="J563" s="22">
        <v>5</v>
      </c>
      <c r="K563" s="22" t="s">
        <v>1625</v>
      </c>
      <c r="L563" s="22" t="s">
        <v>2693</v>
      </c>
      <c r="O563" t="s">
        <v>199</v>
      </c>
      <c r="P563" t="s">
        <v>170</v>
      </c>
      <c r="Q563" t="s">
        <v>2015</v>
      </c>
      <c r="R563" t="s">
        <v>109</v>
      </c>
      <c r="S563" t="s">
        <v>544</v>
      </c>
      <c r="T563" t="s">
        <v>2874</v>
      </c>
    </row>
    <row r="564" spans="1:20">
      <c r="A564" t="s">
        <v>3340</v>
      </c>
      <c r="B564" t="s">
        <v>1626</v>
      </c>
      <c r="C564" t="s">
        <v>549</v>
      </c>
      <c r="D564" s="1">
        <v>1107.4000000000001</v>
      </c>
      <c r="E564">
        <v>3.8385947672276099</v>
      </c>
      <c r="F564" s="22"/>
      <c r="G564" s="22"/>
      <c r="H564" s="22">
        <v>32.878435346316003</v>
      </c>
      <c r="I564" s="22"/>
      <c r="J564" s="22">
        <v>5</v>
      </c>
      <c r="K564" s="22" t="s">
        <v>1625</v>
      </c>
      <c r="L564" s="22" t="s">
        <v>2693</v>
      </c>
      <c r="O564" t="s">
        <v>199</v>
      </c>
      <c r="P564" t="s">
        <v>170</v>
      </c>
      <c r="Q564" t="s">
        <v>2016</v>
      </c>
      <c r="R564" t="s">
        <v>109</v>
      </c>
      <c r="S564" t="s">
        <v>544</v>
      </c>
      <c r="T564" t="s">
        <v>2874</v>
      </c>
    </row>
    <row r="565" spans="1:20">
      <c r="A565" t="s">
        <v>3340</v>
      </c>
      <c r="B565" t="s">
        <v>1626</v>
      </c>
      <c r="C565" t="s">
        <v>3332</v>
      </c>
      <c r="D565" s="1">
        <v>1108</v>
      </c>
      <c r="E565">
        <v>3.8385947672276099</v>
      </c>
      <c r="F565" s="22"/>
      <c r="G565" s="22"/>
      <c r="H565" s="22"/>
      <c r="I565" s="22">
        <v>32.878435346316003</v>
      </c>
      <c r="J565" s="22">
        <v>5</v>
      </c>
      <c r="K565" s="22" t="s">
        <v>1625</v>
      </c>
      <c r="L565" s="22" t="s">
        <v>2693</v>
      </c>
      <c r="O565" t="s">
        <v>199</v>
      </c>
      <c r="P565" t="s">
        <v>170</v>
      </c>
      <c r="Q565" t="s">
        <v>2017</v>
      </c>
      <c r="R565" t="s">
        <v>109</v>
      </c>
      <c r="S565" t="s">
        <v>544</v>
      </c>
      <c r="T565" t="s">
        <v>2874</v>
      </c>
    </row>
    <row r="566" spans="1:20">
      <c r="A566" t="s">
        <v>3340</v>
      </c>
      <c r="B566" t="s">
        <v>1627</v>
      </c>
      <c r="C566" t="s">
        <v>542</v>
      </c>
      <c r="D566" s="1">
        <v>121.4</v>
      </c>
      <c r="E566">
        <v>4.69161582661153</v>
      </c>
      <c r="F566" s="22">
        <v>12.8179721997684</v>
      </c>
      <c r="G566" s="22"/>
      <c r="H566" s="22"/>
      <c r="I566" s="22"/>
      <c r="J566" s="22">
        <v>5</v>
      </c>
      <c r="K566" s="22" t="s">
        <v>1625</v>
      </c>
      <c r="L566" s="22" t="s">
        <v>2693</v>
      </c>
      <c r="O566" t="s">
        <v>199</v>
      </c>
      <c r="P566" t="s">
        <v>170</v>
      </c>
      <c r="Q566" t="s">
        <v>2018</v>
      </c>
      <c r="R566" t="s">
        <v>109</v>
      </c>
      <c r="S566" t="s">
        <v>544</v>
      </c>
      <c r="T566" t="s">
        <v>2874</v>
      </c>
    </row>
    <row r="567" spans="1:20">
      <c r="A567" t="s">
        <v>3340</v>
      </c>
      <c r="B567" t="s">
        <v>1627</v>
      </c>
      <c r="C567" t="s">
        <v>547</v>
      </c>
      <c r="D567" s="1">
        <v>523.5</v>
      </c>
      <c r="E567">
        <v>4.69161582661153</v>
      </c>
      <c r="F567" s="22"/>
      <c r="G567" s="22">
        <v>35.861370201215998</v>
      </c>
      <c r="H567" s="22"/>
      <c r="I567" s="22"/>
      <c r="J567" s="22">
        <v>5</v>
      </c>
      <c r="K567" s="22" t="s">
        <v>1625</v>
      </c>
      <c r="L567" s="22" t="s">
        <v>2693</v>
      </c>
      <c r="O567" t="s">
        <v>199</v>
      </c>
      <c r="P567" t="s">
        <v>170</v>
      </c>
      <c r="Q567" t="s">
        <v>2019</v>
      </c>
      <c r="R567" t="s">
        <v>109</v>
      </c>
      <c r="S567" t="s">
        <v>544</v>
      </c>
      <c r="T567" t="s">
        <v>2874</v>
      </c>
    </row>
    <row r="568" spans="1:20">
      <c r="A568" t="s">
        <v>3340</v>
      </c>
      <c r="B568" t="s">
        <v>1627</v>
      </c>
      <c r="C568" t="s">
        <v>549</v>
      </c>
      <c r="D568" s="1">
        <v>674.5</v>
      </c>
      <c r="E568">
        <v>4.69161582661153</v>
      </c>
      <c r="F568" s="22"/>
      <c r="G568" s="22"/>
      <c r="H568" s="22">
        <v>35.861370201215998</v>
      </c>
      <c r="I568" s="22"/>
      <c r="J568" s="22">
        <v>5</v>
      </c>
      <c r="K568" s="22" t="s">
        <v>1625</v>
      </c>
      <c r="L568" s="22" t="s">
        <v>2693</v>
      </c>
      <c r="O568" t="s">
        <v>199</v>
      </c>
      <c r="P568" t="s">
        <v>170</v>
      </c>
      <c r="Q568" t="s">
        <v>2020</v>
      </c>
      <c r="R568" t="s">
        <v>109</v>
      </c>
      <c r="S568" t="s">
        <v>544</v>
      </c>
      <c r="T568" t="s">
        <v>2874</v>
      </c>
    </row>
    <row r="569" spans="1:20">
      <c r="A569" t="s">
        <v>3340</v>
      </c>
      <c r="B569" t="s">
        <v>1627</v>
      </c>
      <c r="C569" t="s">
        <v>3332</v>
      </c>
      <c r="D569" s="1">
        <v>676.1</v>
      </c>
      <c r="E569">
        <v>4.69161582661153</v>
      </c>
      <c r="F569" s="22"/>
      <c r="G569" s="22"/>
      <c r="H569" s="22"/>
      <c r="I569" s="22">
        <v>35.861370201215998</v>
      </c>
      <c r="J569" s="22">
        <v>5</v>
      </c>
      <c r="K569" s="22" t="s">
        <v>1625</v>
      </c>
      <c r="L569" s="22" t="s">
        <v>2693</v>
      </c>
      <c r="O569" t="s">
        <v>199</v>
      </c>
      <c r="P569" t="s">
        <v>170</v>
      </c>
      <c r="Q569" t="s">
        <v>2021</v>
      </c>
      <c r="R569" t="s">
        <v>109</v>
      </c>
      <c r="S569" t="s">
        <v>544</v>
      </c>
      <c r="T569" t="s">
        <v>2874</v>
      </c>
    </row>
    <row r="570" spans="1:20">
      <c r="A570" t="s">
        <v>3340</v>
      </c>
      <c r="B570" t="s">
        <v>1628</v>
      </c>
      <c r="C570" t="s">
        <v>542</v>
      </c>
      <c r="D570" s="1">
        <v>2</v>
      </c>
      <c r="E570">
        <v>5.5446368859954402</v>
      </c>
      <c r="F570" s="22">
        <v>1.81062359247672</v>
      </c>
      <c r="G570" s="22"/>
      <c r="H570" s="22"/>
      <c r="I570" s="22"/>
      <c r="J570" s="22">
        <v>5</v>
      </c>
      <c r="K570" s="22" t="s">
        <v>1625</v>
      </c>
      <c r="L570" s="22" t="s">
        <v>2693</v>
      </c>
      <c r="O570" t="s">
        <v>199</v>
      </c>
      <c r="P570" t="s">
        <v>170</v>
      </c>
      <c r="Q570" t="s">
        <v>2022</v>
      </c>
      <c r="R570" t="s">
        <v>109</v>
      </c>
      <c r="S570" t="s">
        <v>544</v>
      </c>
      <c r="T570" t="s">
        <v>2874</v>
      </c>
    </row>
    <row r="571" spans="1:20">
      <c r="A571" t="s">
        <v>3340</v>
      </c>
      <c r="B571" t="s">
        <v>1628</v>
      </c>
      <c r="C571" t="s">
        <v>547</v>
      </c>
      <c r="D571" s="1">
        <v>1166.8</v>
      </c>
      <c r="E571">
        <v>5.5446368859954402</v>
      </c>
      <c r="F571" s="22"/>
      <c r="G571" s="22">
        <v>77.777097962759996</v>
      </c>
      <c r="H571" s="22"/>
      <c r="I571" s="22"/>
      <c r="J571" s="22">
        <v>5</v>
      </c>
      <c r="K571" s="22" t="s">
        <v>1625</v>
      </c>
      <c r="L571" s="22" t="s">
        <v>2693</v>
      </c>
      <c r="O571" t="s">
        <v>199</v>
      </c>
      <c r="P571" t="s">
        <v>170</v>
      </c>
      <c r="Q571" t="s">
        <v>2023</v>
      </c>
      <c r="R571" t="s">
        <v>109</v>
      </c>
      <c r="S571" t="s">
        <v>544</v>
      </c>
      <c r="T571" t="s">
        <v>2874</v>
      </c>
    </row>
    <row r="572" spans="1:20">
      <c r="A572" t="s">
        <v>3340</v>
      </c>
      <c r="B572" t="s">
        <v>1628</v>
      </c>
      <c r="C572" t="s">
        <v>549</v>
      </c>
      <c r="D572" s="1">
        <v>1278.5</v>
      </c>
      <c r="E572">
        <v>5.5446368859954402</v>
      </c>
      <c r="F572" s="22"/>
      <c r="G572" s="22"/>
      <c r="H572" s="22">
        <v>77.777097962759996</v>
      </c>
      <c r="I572" s="22"/>
      <c r="J572" s="22">
        <v>5</v>
      </c>
      <c r="K572" s="22" t="s">
        <v>1625</v>
      </c>
      <c r="L572" s="22" t="s">
        <v>2693</v>
      </c>
      <c r="O572" t="s">
        <v>199</v>
      </c>
      <c r="P572" t="s">
        <v>170</v>
      </c>
      <c r="Q572" t="s">
        <v>2024</v>
      </c>
      <c r="R572" t="s">
        <v>109</v>
      </c>
      <c r="S572" t="s">
        <v>544</v>
      </c>
      <c r="T572" t="s">
        <v>2874</v>
      </c>
    </row>
    <row r="573" spans="1:20">
      <c r="A573" t="s">
        <v>3340</v>
      </c>
      <c r="B573" t="s">
        <v>1628</v>
      </c>
      <c r="C573" t="s">
        <v>3332</v>
      </c>
      <c r="D573" s="1">
        <v>1278.9000000000001</v>
      </c>
      <c r="E573">
        <v>5.5446368859954402</v>
      </c>
      <c r="F573" s="22"/>
      <c r="G573" s="22"/>
      <c r="H573" s="22"/>
      <c r="I573" s="22">
        <v>77.777097962759996</v>
      </c>
      <c r="J573" s="22">
        <v>5</v>
      </c>
      <c r="K573" s="22" t="s">
        <v>1625</v>
      </c>
      <c r="L573" s="22" t="s">
        <v>2693</v>
      </c>
      <c r="O573" t="s">
        <v>199</v>
      </c>
      <c r="P573" t="s">
        <v>170</v>
      </c>
      <c r="Q573" t="s">
        <v>2025</v>
      </c>
      <c r="R573" t="s">
        <v>109</v>
      </c>
      <c r="S573" t="s">
        <v>544</v>
      </c>
      <c r="T573" t="s">
        <v>2874</v>
      </c>
    </row>
    <row r="574" spans="1:20">
      <c r="A574" t="s">
        <v>3340</v>
      </c>
      <c r="B574" t="s">
        <v>1629</v>
      </c>
      <c r="C574" t="s">
        <v>542</v>
      </c>
      <c r="D574" s="1">
        <v>217.3</v>
      </c>
      <c r="E574">
        <v>8.1037000641471799</v>
      </c>
      <c r="F574" s="22">
        <v>49.570868192328</v>
      </c>
      <c r="G574" s="22"/>
      <c r="H574" s="22"/>
      <c r="I574" s="22"/>
      <c r="J574" s="22">
        <v>5</v>
      </c>
      <c r="K574" s="22" t="s">
        <v>1625</v>
      </c>
      <c r="L574" s="22" t="s">
        <v>2693</v>
      </c>
      <c r="O574" t="s">
        <v>199</v>
      </c>
      <c r="P574" t="s">
        <v>170</v>
      </c>
      <c r="Q574" t="s">
        <v>2026</v>
      </c>
      <c r="R574" t="s">
        <v>109</v>
      </c>
      <c r="S574" t="s">
        <v>544</v>
      </c>
      <c r="T574" t="s">
        <v>2874</v>
      </c>
    </row>
    <row r="575" spans="1:20">
      <c r="A575" t="s">
        <v>3340</v>
      </c>
      <c r="B575" t="s">
        <v>1629</v>
      </c>
      <c r="C575" t="s">
        <v>547</v>
      </c>
      <c r="D575" s="1">
        <v>993.1</v>
      </c>
      <c r="E575">
        <v>8.1037000641471799</v>
      </c>
      <c r="F575" s="22"/>
      <c r="G575" s="22">
        <v>55.704963233051998</v>
      </c>
      <c r="H575" s="22"/>
      <c r="I575" s="22"/>
      <c r="J575" s="22">
        <v>5</v>
      </c>
      <c r="K575" s="22" t="s">
        <v>1625</v>
      </c>
      <c r="L575" s="22" t="s">
        <v>2693</v>
      </c>
      <c r="O575" t="s">
        <v>199</v>
      </c>
      <c r="P575" t="s">
        <v>170</v>
      </c>
      <c r="Q575" t="s">
        <v>2027</v>
      </c>
      <c r="R575" t="s">
        <v>109</v>
      </c>
      <c r="S575" t="s">
        <v>544</v>
      </c>
      <c r="T575" t="s">
        <v>2874</v>
      </c>
    </row>
    <row r="576" spans="1:20">
      <c r="A576" t="s">
        <v>3340</v>
      </c>
      <c r="B576" t="s">
        <v>1629</v>
      </c>
      <c r="C576" t="s">
        <v>549</v>
      </c>
      <c r="D576" s="1">
        <v>1458.3</v>
      </c>
      <c r="E576">
        <v>8.1037000641471799</v>
      </c>
      <c r="F576" s="22"/>
      <c r="G576" s="22"/>
      <c r="H576" s="22">
        <v>55.704963233051998</v>
      </c>
      <c r="I576" s="22"/>
      <c r="J576" s="22">
        <v>5</v>
      </c>
      <c r="K576" s="22" t="s">
        <v>1625</v>
      </c>
      <c r="L576" s="22" t="s">
        <v>2693</v>
      </c>
      <c r="O576" t="s">
        <v>199</v>
      </c>
      <c r="P576" t="s">
        <v>170</v>
      </c>
      <c r="Q576" t="s">
        <v>2028</v>
      </c>
      <c r="R576" t="s">
        <v>109</v>
      </c>
      <c r="S576" t="s">
        <v>544</v>
      </c>
      <c r="T576" t="s">
        <v>2874</v>
      </c>
    </row>
    <row r="577" spans="1:20">
      <c r="A577" t="s">
        <v>3340</v>
      </c>
      <c r="B577" t="s">
        <v>1629</v>
      </c>
      <c r="C577" t="s">
        <v>3332</v>
      </c>
      <c r="D577" s="1">
        <v>1458.6</v>
      </c>
      <c r="E577">
        <v>8.1037000641471799</v>
      </c>
      <c r="F577" s="22"/>
      <c r="G577" s="22"/>
      <c r="H577" s="22"/>
      <c r="I577" s="22">
        <v>55.704963233051998</v>
      </c>
      <c r="J577" s="22">
        <v>5</v>
      </c>
      <c r="K577" s="22" t="s">
        <v>1625</v>
      </c>
      <c r="L577" s="22" t="s">
        <v>2693</v>
      </c>
      <c r="O577" t="s">
        <v>199</v>
      </c>
      <c r="P577" t="s">
        <v>170</v>
      </c>
      <c r="Q577" t="s">
        <v>2029</v>
      </c>
      <c r="R577" t="s">
        <v>109</v>
      </c>
      <c r="S577" t="s">
        <v>544</v>
      </c>
      <c r="T577" t="s">
        <v>2874</v>
      </c>
    </row>
    <row r="578" spans="1:20">
      <c r="A578" t="s">
        <v>3340</v>
      </c>
      <c r="B578" t="s">
        <v>1630</v>
      </c>
      <c r="C578" t="s">
        <v>547</v>
      </c>
      <c r="D578" s="1">
        <v>1680.1</v>
      </c>
      <c r="E578">
        <v>8.9567211235310999</v>
      </c>
      <c r="F578" s="22"/>
      <c r="G578" s="22">
        <v>90.314303090760006</v>
      </c>
      <c r="H578" s="22"/>
      <c r="I578" s="22"/>
      <c r="J578" s="22">
        <v>5</v>
      </c>
      <c r="K578" s="22" t="s">
        <v>1625</v>
      </c>
      <c r="L578" s="22" t="s">
        <v>2693</v>
      </c>
      <c r="O578" t="s">
        <v>199</v>
      </c>
      <c r="P578" t="s">
        <v>170</v>
      </c>
      <c r="Q578" t="s">
        <v>2030</v>
      </c>
      <c r="R578" t="s">
        <v>109</v>
      </c>
      <c r="S578" t="s">
        <v>544</v>
      </c>
      <c r="T578" t="s">
        <v>2874</v>
      </c>
    </row>
    <row r="579" spans="1:20">
      <c r="A579" t="s">
        <v>3340</v>
      </c>
      <c r="B579" t="s">
        <v>1630</v>
      </c>
      <c r="C579" t="s">
        <v>549</v>
      </c>
      <c r="D579" s="1">
        <v>2406.1999999999998</v>
      </c>
      <c r="E579">
        <v>8.9567211235310999</v>
      </c>
      <c r="F579" s="22"/>
      <c r="G579" s="22"/>
      <c r="H579" s="22">
        <v>90.314303090760006</v>
      </c>
      <c r="I579" s="22"/>
      <c r="J579" s="22">
        <v>5</v>
      </c>
      <c r="K579" s="22" t="s">
        <v>1625</v>
      </c>
      <c r="L579" s="22" t="s">
        <v>2693</v>
      </c>
      <c r="O579" t="s">
        <v>199</v>
      </c>
      <c r="P579" t="s">
        <v>170</v>
      </c>
      <c r="Q579" t="s">
        <v>2031</v>
      </c>
      <c r="R579" t="s">
        <v>109</v>
      </c>
      <c r="S579" t="s">
        <v>544</v>
      </c>
      <c r="T579" t="s">
        <v>2874</v>
      </c>
    </row>
    <row r="580" spans="1:20">
      <c r="A580" t="s">
        <v>3340</v>
      </c>
      <c r="B580" t="s">
        <v>1630</v>
      </c>
      <c r="C580" t="s">
        <v>3332</v>
      </c>
      <c r="D580" s="1">
        <v>2406.6</v>
      </c>
      <c r="E580">
        <v>8.9567211235310999</v>
      </c>
      <c r="F580" s="22"/>
      <c r="G580" s="22"/>
      <c r="H580" s="22"/>
      <c r="I580" s="22">
        <v>90.314303090760006</v>
      </c>
      <c r="J580" s="22">
        <v>5</v>
      </c>
      <c r="K580" s="22" t="s">
        <v>1625</v>
      </c>
      <c r="L580" s="22" t="s">
        <v>2693</v>
      </c>
      <c r="O580" t="s">
        <v>199</v>
      </c>
      <c r="P580" t="s">
        <v>170</v>
      </c>
      <c r="Q580" t="s">
        <v>2032</v>
      </c>
      <c r="R580" t="s">
        <v>109</v>
      </c>
      <c r="S580" t="s">
        <v>544</v>
      </c>
      <c r="T580" t="s">
        <v>2874</v>
      </c>
    </row>
    <row r="581" spans="1:20">
      <c r="A581" t="s">
        <v>3340</v>
      </c>
      <c r="B581" t="s">
        <v>1631</v>
      </c>
      <c r="C581" t="s">
        <v>547</v>
      </c>
      <c r="D581" s="1">
        <v>5513.3</v>
      </c>
      <c r="E581">
        <v>9.8097421829150093</v>
      </c>
      <c r="F581" s="22"/>
      <c r="G581" s="22">
        <v>336.64599407124001</v>
      </c>
      <c r="H581" s="22"/>
      <c r="I581" s="22"/>
      <c r="J581" s="22">
        <v>5</v>
      </c>
      <c r="K581" s="22" t="s">
        <v>1625</v>
      </c>
      <c r="L581" s="22" t="s">
        <v>2693</v>
      </c>
      <c r="O581" t="s">
        <v>199</v>
      </c>
      <c r="P581" t="s">
        <v>170</v>
      </c>
      <c r="Q581" t="s">
        <v>2033</v>
      </c>
      <c r="R581" t="s">
        <v>109</v>
      </c>
      <c r="S581" t="s">
        <v>544</v>
      </c>
      <c r="T581" t="s">
        <v>2874</v>
      </c>
    </row>
    <row r="582" spans="1:20">
      <c r="A582" t="s">
        <v>3340</v>
      </c>
      <c r="B582" t="s">
        <v>1631</v>
      </c>
      <c r="C582" t="s">
        <v>549</v>
      </c>
      <c r="D582" s="1">
        <v>6657.4</v>
      </c>
      <c r="E582">
        <v>9.8097421829150093</v>
      </c>
      <c r="F582" s="22"/>
      <c r="G582" s="22"/>
      <c r="H582" s="22">
        <v>336.64599407124001</v>
      </c>
      <c r="I582" s="22"/>
      <c r="J582" s="22">
        <v>5</v>
      </c>
      <c r="K582" s="22" t="s">
        <v>1625</v>
      </c>
      <c r="L582" s="22" t="s">
        <v>2693</v>
      </c>
      <c r="O582" t="s">
        <v>199</v>
      </c>
      <c r="P582" t="s">
        <v>170</v>
      </c>
      <c r="Q582" t="s">
        <v>2034</v>
      </c>
      <c r="R582" t="s">
        <v>109</v>
      </c>
      <c r="S582" t="s">
        <v>544</v>
      </c>
      <c r="T582" t="s">
        <v>2874</v>
      </c>
    </row>
    <row r="583" spans="1:20">
      <c r="A583" t="s">
        <v>3340</v>
      </c>
      <c r="B583" t="s">
        <v>1631</v>
      </c>
      <c r="C583" t="s">
        <v>3332</v>
      </c>
      <c r="D583" s="1">
        <v>6658</v>
      </c>
      <c r="E583">
        <v>9.8097421829150093</v>
      </c>
      <c r="F583" s="22"/>
      <c r="G583" s="22"/>
      <c r="H583" s="22"/>
      <c r="I583" s="22">
        <v>336.64599407124001</v>
      </c>
      <c r="J583" s="22">
        <v>5</v>
      </c>
      <c r="K583" s="22" t="s">
        <v>1625</v>
      </c>
      <c r="L583" s="22" t="s">
        <v>2693</v>
      </c>
      <c r="O583" t="s">
        <v>199</v>
      </c>
      <c r="P583" t="s">
        <v>170</v>
      </c>
      <c r="Q583" t="s">
        <v>2035</v>
      </c>
      <c r="R583" t="s">
        <v>109</v>
      </c>
      <c r="S583" t="s">
        <v>544</v>
      </c>
      <c r="T583" t="s">
        <v>2874</v>
      </c>
    </row>
    <row r="584" spans="1:20">
      <c r="A584" t="s">
        <v>3340</v>
      </c>
      <c r="B584" t="s">
        <v>1632</v>
      </c>
      <c r="C584" t="s">
        <v>547</v>
      </c>
      <c r="D584" s="1">
        <v>507.7</v>
      </c>
      <c r="E584">
        <v>10.662763242298899</v>
      </c>
      <c r="F584" s="22"/>
      <c r="G584" s="22">
        <v>39.83900177628</v>
      </c>
      <c r="H584" s="22"/>
      <c r="I584" s="22"/>
      <c r="J584" s="22">
        <v>5</v>
      </c>
      <c r="K584" s="22" t="s">
        <v>1625</v>
      </c>
      <c r="L584" s="22" t="s">
        <v>2693</v>
      </c>
      <c r="O584" t="s">
        <v>199</v>
      </c>
      <c r="P584" t="s">
        <v>170</v>
      </c>
      <c r="Q584" t="s">
        <v>2036</v>
      </c>
      <c r="R584" t="s">
        <v>109</v>
      </c>
      <c r="S584" t="s">
        <v>544</v>
      </c>
      <c r="T584" t="s">
        <v>2874</v>
      </c>
    </row>
    <row r="585" spans="1:20">
      <c r="A585" t="s">
        <v>3340</v>
      </c>
      <c r="B585" t="s">
        <v>1632</v>
      </c>
      <c r="C585" t="s">
        <v>549</v>
      </c>
      <c r="D585" s="1">
        <v>731.1</v>
      </c>
      <c r="E585">
        <v>10.662763242298899</v>
      </c>
      <c r="F585" s="22"/>
      <c r="G585" s="22"/>
      <c r="H585" s="22">
        <v>39.83900177628</v>
      </c>
      <c r="I585" s="22"/>
      <c r="J585" s="22">
        <v>5</v>
      </c>
      <c r="K585" s="22" t="s">
        <v>1625</v>
      </c>
      <c r="L585" s="22" t="s">
        <v>2693</v>
      </c>
      <c r="O585" t="s">
        <v>199</v>
      </c>
      <c r="P585" t="s">
        <v>170</v>
      </c>
      <c r="Q585" t="s">
        <v>2037</v>
      </c>
      <c r="R585" t="s">
        <v>109</v>
      </c>
      <c r="S585" t="s">
        <v>544</v>
      </c>
      <c r="T585" t="s">
        <v>2874</v>
      </c>
    </row>
    <row r="586" spans="1:20">
      <c r="A586" t="s">
        <v>3340</v>
      </c>
      <c r="B586" t="s">
        <v>1632</v>
      </c>
      <c r="C586" t="s">
        <v>3332</v>
      </c>
      <c r="D586" s="1">
        <v>736.6</v>
      </c>
      <c r="E586">
        <v>10.662763242298899</v>
      </c>
      <c r="F586" s="22"/>
      <c r="G586" s="22"/>
      <c r="H586" s="22"/>
      <c r="I586" s="22">
        <v>39.83900177628</v>
      </c>
      <c r="J586" s="22">
        <v>5</v>
      </c>
      <c r="K586" s="22" t="s">
        <v>1625</v>
      </c>
      <c r="L586" s="22" t="s">
        <v>2693</v>
      </c>
      <c r="O586" t="s">
        <v>199</v>
      </c>
      <c r="P586" t="s">
        <v>170</v>
      </c>
      <c r="Q586" t="s">
        <v>2038</v>
      </c>
      <c r="R586" t="s">
        <v>109</v>
      </c>
      <c r="S586" t="s">
        <v>544</v>
      </c>
      <c r="T586" t="s">
        <v>2874</v>
      </c>
    </row>
    <row r="587" spans="1:20">
      <c r="A587" t="s">
        <v>3340</v>
      </c>
      <c r="B587" t="s">
        <v>1633</v>
      </c>
      <c r="C587" t="s">
        <v>547</v>
      </c>
      <c r="D587" s="1">
        <v>1185.9000000000001</v>
      </c>
      <c r="E587">
        <v>11.5157843016828</v>
      </c>
      <c r="F587" s="22"/>
      <c r="G587" s="22">
        <v>91.663036791227995</v>
      </c>
      <c r="H587" s="22"/>
      <c r="I587" s="22"/>
      <c r="J587" s="22">
        <v>5</v>
      </c>
      <c r="K587" s="22" t="s">
        <v>1625</v>
      </c>
      <c r="L587" s="22" t="s">
        <v>2693</v>
      </c>
      <c r="O587" t="s">
        <v>199</v>
      </c>
      <c r="P587" t="s">
        <v>170</v>
      </c>
      <c r="Q587" t="s">
        <v>2039</v>
      </c>
      <c r="R587" t="s">
        <v>109</v>
      </c>
      <c r="S587" t="s">
        <v>544</v>
      </c>
      <c r="T587" t="s">
        <v>2874</v>
      </c>
    </row>
    <row r="588" spans="1:20">
      <c r="A588" t="s">
        <v>3340</v>
      </c>
      <c r="B588" t="s">
        <v>1633</v>
      </c>
      <c r="C588" t="s">
        <v>3332</v>
      </c>
      <c r="D588" s="1">
        <v>1376.4</v>
      </c>
      <c r="E588">
        <v>11.5157843016828</v>
      </c>
      <c r="F588" s="22"/>
      <c r="G588" s="22"/>
      <c r="H588" s="22"/>
      <c r="I588" s="22">
        <v>91.663036791227995</v>
      </c>
      <c r="J588" s="22">
        <v>5</v>
      </c>
      <c r="K588" s="22" t="s">
        <v>1625</v>
      </c>
      <c r="L588" s="22" t="s">
        <v>2693</v>
      </c>
      <c r="O588" t="s">
        <v>3346</v>
      </c>
      <c r="P588" t="s">
        <v>170</v>
      </c>
      <c r="Q588" t="s">
        <v>2106</v>
      </c>
      <c r="R588" t="s">
        <v>109</v>
      </c>
      <c r="S588" t="s">
        <v>544</v>
      </c>
      <c r="T588" t="s">
        <v>2884</v>
      </c>
    </row>
    <row r="589" spans="1:20">
      <c r="A589" t="s">
        <v>3340</v>
      </c>
      <c r="B589" t="s">
        <v>1633</v>
      </c>
      <c r="C589" t="s">
        <v>549</v>
      </c>
      <c r="D589" s="1">
        <v>1376.4</v>
      </c>
      <c r="E589">
        <v>11.5157843016828</v>
      </c>
      <c r="F589" s="22"/>
      <c r="G589" s="22"/>
      <c r="H589" s="22">
        <v>91.663036791227995</v>
      </c>
      <c r="I589" s="22"/>
      <c r="J589" s="22">
        <v>5</v>
      </c>
      <c r="K589" s="22" t="s">
        <v>1625</v>
      </c>
      <c r="L589" s="22" t="s">
        <v>2693</v>
      </c>
      <c r="O589" t="s">
        <v>3346</v>
      </c>
      <c r="P589" t="s">
        <v>170</v>
      </c>
      <c r="Q589" t="s">
        <v>2130</v>
      </c>
      <c r="R589" t="s">
        <v>109</v>
      </c>
      <c r="S589" t="s">
        <v>544</v>
      </c>
      <c r="T589" t="s">
        <v>2886</v>
      </c>
    </row>
    <row r="590" spans="1:20">
      <c r="A590" t="s">
        <v>3340</v>
      </c>
      <c r="B590" t="s">
        <v>1634</v>
      </c>
      <c r="C590" t="s">
        <v>547</v>
      </c>
      <c r="D590" s="1">
        <v>35.6</v>
      </c>
      <c r="E590">
        <v>12.3688053610668</v>
      </c>
      <c r="F590" s="22"/>
      <c r="G590" s="22">
        <v>5.8902421220747998</v>
      </c>
      <c r="H590" s="22"/>
      <c r="I590" s="22"/>
      <c r="J590" s="22">
        <v>5</v>
      </c>
      <c r="K590" s="22" t="s">
        <v>1625</v>
      </c>
      <c r="L590" s="22" t="s">
        <v>2693</v>
      </c>
      <c r="O590" t="s">
        <v>3346</v>
      </c>
      <c r="P590" t="s">
        <v>170</v>
      </c>
      <c r="Q590" t="s">
        <v>2133</v>
      </c>
      <c r="R590" t="s">
        <v>109</v>
      </c>
      <c r="S590" t="s">
        <v>544</v>
      </c>
      <c r="T590" t="s">
        <v>2898</v>
      </c>
    </row>
    <row r="591" spans="1:20">
      <c r="A591" t="s">
        <v>3340</v>
      </c>
      <c r="B591" t="s">
        <v>1634</v>
      </c>
      <c r="C591" t="s">
        <v>549</v>
      </c>
      <c r="D591" s="1">
        <v>605</v>
      </c>
      <c r="E591">
        <v>12.3688053610668</v>
      </c>
      <c r="F591" s="22"/>
      <c r="G591" s="22"/>
      <c r="H591" s="22">
        <v>34.389532271556</v>
      </c>
      <c r="I591" s="22"/>
      <c r="J591" s="22">
        <v>5</v>
      </c>
      <c r="K591" s="22" t="s">
        <v>1625</v>
      </c>
      <c r="L591" s="22" t="s">
        <v>2693</v>
      </c>
      <c r="O591" t="s">
        <v>3346</v>
      </c>
      <c r="P591" t="s">
        <v>170</v>
      </c>
      <c r="Q591" t="s">
        <v>2134</v>
      </c>
      <c r="R591" t="s">
        <v>109</v>
      </c>
      <c r="S591" t="s">
        <v>544</v>
      </c>
      <c r="T591" t="s">
        <v>2898</v>
      </c>
    </row>
    <row r="592" spans="1:20">
      <c r="A592" t="s">
        <v>3340</v>
      </c>
      <c r="B592" t="s">
        <v>1634</v>
      </c>
      <c r="C592" t="s">
        <v>3332</v>
      </c>
      <c r="D592" s="1">
        <v>608.29999999999995</v>
      </c>
      <c r="E592">
        <v>12.3688053610668</v>
      </c>
      <c r="F592" s="22"/>
      <c r="G592" s="22"/>
      <c r="H592" s="22"/>
      <c r="I592" s="22">
        <v>34.389532271556</v>
      </c>
      <c r="J592" s="22">
        <v>5</v>
      </c>
      <c r="K592" s="22" t="s">
        <v>1625</v>
      </c>
      <c r="L592" s="22" t="s">
        <v>2693</v>
      </c>
      <c r="O592" t="s">
        <v>3346</v>
      </c>
      <c r="P592" t="s">
        <v>170</v>
      </c>
      <c r="Q592" t="s">
        <v>2135</v>
      </c>
      <c r="R592" t="s">
        <v>109</v>
      </c>
      <c r="S592" t="s">
        <v>544</v>
      </c>
      <c r="T592" t="s">
        <v>2898</v>
      </c>
    </row>
    <row r="593" spans="1:20">
      <c r="A593" t="s">
        <v>3340</v>
      </c>
      <c r="B593" t="s">
        <v>1635</v>
      </c>
      <c r="C593" t="s">
        <v>547</v>
      </c>
      <c r="D593" s="1">
        <v>882.7</v>
      </c>
      <c r="E593">
        <v>13.2218264204507</v>
      </c>
      <c r="F593" s="22"/>
      <c r="G593" s="22">
        <v>209.63725986924001</v>
      </c>
      <c r="H593" s="22"/>
      <c r="I593" s="22"/>
      <c r="J593" s="22">
        <v>5</v>
      </c>
      <c r="K593" s="22" t="s">
        <v>1625</v>
      </c>
      <c r="L593" s="22" t="s">
        <v>2693</v>
      </c>
      <c r="O593" t="s">
        <v>3346</v>
      </c>
      <c r="P593" t="s">
        <v>170</v>
      </c>
      <c r="Q593" t="s">
        <v>2136</v>
      </c>
      <c r="R593" t="s">
        <v>109</v>
      </c>
      <c r="S593" t="s">
        <v>544</v>
      </c>
      <c r="T593" t="s">
        <v>2898</v>
      </c>
    </row>
    <row r="594" spans="1:20">
      <c r="A594" t="s">
        <v>3340</v>
      </c>
      <c r="B594" t="s">
        <v>1635</v>
      </c>
      <c r="C594" t="s">
        <v>3332</v>
      </c>
      <c r="D594" s="1">
        <v>3729.6</v>
      </c>
      <c r="E594">
        <v>13.2218264204507</v>
      </c>
      <c r="F594" s="22"/>
      <c r="G594" s="22"/>
      <c r="H594" s="22"/>
      <c r="I594" s="22">
        <v>221.30755791228</v>
      </c>
      <c r="J594" s="22">
        <v>5</v>
      </c>
      <c r="K594" s="22" t="s">
        <v>1625</v>
      </c>
      <c r="L594" s="22" t="s">
        <v>2693</v>
      </c>
      <c r="O594" t="s">
        <v>3346</v>
      </c>
      <c r="P594" t="s">
        <v>170</v>
      </c>
      <c r="Q594" t="s">
        <v>2137</v>
      </c>
      <c r="R594" t="s">
        <v>109</v>
      </c>
      <c r="S594" t="s">
        <v>544</v>
      </c>
      <c r="T594" t="s">
        <v>2898</v>
      </c>
    </row>
    <row r="595" spans="1:20">
      <c r="A595" t="s">
        <v>3340</v>
      </c>
      <c r="B595" t="s">
        <v>1635</v>
      </c>
      <c r="C595" t="s">
        <v>549</v>
      </c>
      <c r="D595" s="1">
        <v>3729.6</v>
      </c>
      <c r="E595">
        <v>13.2218264204507</v>
      </c>
      <c r="F595" s="22"/>
      <c r="G595" s="22"/>
      <c r="H595" s="22">
        <v>221.30755791228</v>
      </c>
      <c r="I595" s="22"/>
      <c r="J595" s="22">
        <v>5</v>
      </c>
      <c r="K595" s="22" t="s">
        <v>1625</v>
      </c>
      <c r="L595" s="22" t="s">
        <v>2693</v>
      </c>
      <c r="O595" t="s">
        <v>3347</v>
      </c>
      <c r="P595" t="s">
        <v>170</v>
      </c>
      <c r="Q595" t="s">
        <v>2096</v>
      </c>
      <c r="R595" t="s">
        <v>109</v>
      </c>
      <c r="S595" t="s">
        <v>544</v>
      </c>
      <c r="T595" t="s">
        <v>2880</v>
      </c>
    </row>
    <row r="596" spans="1:20">
      <c r="A596" t="s">
        <v>3340</v>
      </c>
      <c r="B596" t="s">
        <v>1636</v>
      </c>
      <c r="C596" t="s">
        <v>547</v>
      </c>
      <c r="D596" s="1">
        <v>385.6</v>
      </c>
      <c r="E596">
        <v>14.927868539218499</v>
      </c>
      <c r="F596" s="22"/>
      <c r="G596" s="22">
        <v>61.428732237684002</v>
      </c>
      <c r="H596" s="22"/>
      <c r="I596" s="22"/>
      <c r="J596" s="22">
        <v>5</v>
      </c>
      <c r="K596" s="22" t="s">
        <v>1625</v>
      </c>
      <c r="L596" s="22" t="s">
        <v>2693</v>
      </c>
      <c r="O596" t="s">
        <v>3347</v>
      </c>
      <c r="P596" t="s">
        <v>170</v>
      </c>
      <c r="Q596" t="s">
        <v>2108</v>
      </c>
      <c r="R596" t="s">
        <v>109</v>
      </c>
      <c r="S596" t="s">
        <v>544</v>
      </c>
      <c r="T596" t="s">
        <v>2895</v>
      </c>
    </row>
    <row r="597" spans="1:20">
      <c r="A597" t="s">
        <v>3340</v>
      </c>
      <c r="B597" t="s">
        <v>1636</v>
      </c>
      <c r="C597" t="s">
        <v>3332</v>
      </c>
      <c r="D597" s="1">
        <v>954.6</v>
      </c>
      <c r="E597">
        <v>14.927868539218499</v>
      </c>
      <c r="F597" s="22"/>
      <c r="G597" s="22"/>
      <c r="H597" s="22"/>
      <c r="I597" s="22">
        <v>61.428732237684002</v>
      </c>
      <c r="J597" s="22">
        <v>5</v>
      </c>
      <c r="K597" s="22" t="s">
        <v>1625</v>
      </c>
      <c r="L597" s="22" t="s">
        <v>2693</v>
      </c>
      <c r="O597" t="s">
        <v>3347</v>
      </c>
      <c r="P597" t="s">
        <v>170</v>
      </c>
      <c r="Q597" t="s">
        <v>2112</v>
      </c>
      <c r="R597" t="s">
        <v>109</v>
      </c>
      <c r="S597" t="s">
        <v>544</v>
      </c>
      <c r="T597" t="s">
        <v>2897</v>
      </c>
    </row>
    <row r="598" spans="1:20">
      <c r="A598" t="s">
        <v>3340</v>
      </c>
      <c r="B598" t="s">
        <v>1636</v>
      </c>
      <c r="C598" t="s">
        <v>549</v>
      </c>
      <c r="D598" s="1">
        <v>954.6</v>
      </c>
      <c r="E598">
        <v>14.927868539218499</v>
      </c>
      <c r="F598" s="22"/>
      <c r="G598" s="22"/>
      <c r="H598" s="22">
        <v>61.428732237684002</v>
      </c>
      <c r="I598" s="22"/>
      <c r="J598" s="22">
        <v>5</v>
      </c>
      <c r="K598" s="22" t="s">
        <v>1625</v>
      </c>
      <c r="L598" s="22" t="s">
        <v>2693</v>
      </c>
      <c r="O598" t="s">
        <v>3347</v>
      </c>
      <c r="P598" t="s">
        <v>170</v>
      </c>
      <c r="Q598" t="s">
        <v>2147</v>
      </c>
      <c r="R598" t="s">
        <v>109</v>
      </c>
      <c r="S598" t="s">
        <v>544</v>
      </c>
      <c r="T598" t="s">
        <v>2881</v>
      </c>
    </row>
    <row r="599" spans="1:20">
      <c r="A599" t="s">
        <v>3340</v>
      </c>
      <c r="B599" t="s">
        <v>1637</v>
      </c>
      <c r="C599" t="s">
        <v>542</v>
      </c>
      <c r="D599" s="1">
        <v>352.4</v>
      </c>
      <c r="E599">
        <v>2.9855737078437001</v>
      </c>
      <c r="F599" s="22">
        <v>115.321898173356</v>
      </c>
      <c r="G599" s="22"/>
      <c r="H599" s="22"/>
      <c r="I599" s="22"/>
      <c r="J599" s="22">
        <v>5</v>
      </c>
      <c r="K599" s="22" t="s">
        <v>1638</v>
      </c>
      <c r="L599" s="22" t="s">
        <v>2694</v>
      </c>
      <c r="O599" t="s">
        <v>3347</v>
      </c>
      <c r="P599" t="s">
        <v>170</v>
      </c>
      <c r="Q599" t="s">
        <v>2149</v>
      </c>
      <c r="R599" t="s">
        <v>109</v>
      </c>
      <c r="S599" t="s">
        <v>544</v>
      </c>
      <c r="T599" t="s">
        <v>2882</v>
      </c>
    </row>
    <row r="600" spans="1:20">
      <c r="A600" t="s">
        <v>3340</v>
      </c>
      <c r="B600" t="s">
        <v>1637</v>
      </c>
      <c r="C600" t="s">
        <v>549</v>
      </c>
      <c r="D600" s="1">
        <v>607</v>
      </c>
      <c r="E600">
        <v>2.9855737078437001</v>
      </c>
      <c r="F600" s="22"/>
      <c r="G600" s="22"/>
      <c r="H600" s="22">
        <v>115.321898173356</v>
      </c>
      <c r="I600" s="22"/>
      <c r="J600" s="22">
        <v>5</v>
      </c>
      <c r="K600" s="22" t="s">
        <v>1638</v>
      </c>
      <c r="L600" s="22" t="s">
        <v>2694</v>
      </c>
      <c r="O600" t="s">
        <v>3347</v>
      </c>
      <c r="P600" t="s">
        <v>170</v>
      </c>
      <c r="Q600" t="s">
        <v>2151</v>
      </c>
      <c r="R600" t="s">
        <v>109</v>
      </c>
      <c r="S600" t="s">
        <v>544</v>
      </c>
      <c r="T600" t="s">
        <v>2883</v>
      </c>
    </row>
    <row r="601" spans="1:20">
      <c r="A601" t="s">
        <v>3340</v>
      </c>
      <c r="B601" t="s">
        <v>1637</v>
      </c>
      <c r="C601" t="s">
        <v>3332</v>
      </c>
      <c r="D601" s="1">
        <v>607</v>
      </c>
      <c r="E601">
        <v>2.9855737078437001</v>
      </c>
      <c r="F601" s="22"/>
      <c r="G601" s="22"/>
      <c r="H601" s="22"/>
      <c r="I601" s="22">
        <v>115.321898173356</v>
      </c>
      <c r="J601" s="22">
        <v>5</v>
      </c>
      <c r="K601" s="22" t="s">
        <v>1638</v>
      </c>
      <c r="L601" s="22" t="s">
        <v>2694</v>
      </c>
      <c r="O601" t="s">
        <v>3347</v>
      </c>
      <c r="P601" t="s">
        <v>170</v>
      </c>
      <c r="Q601" t="s">
        <v>2114</v>
      </c>
      <c r="R601" t="s">
        <v>109</v>
      </c>
      <c r="S601" t="s">
        <v>544</v>
      </c>
      <c r="T601" t="s">
        <v>2897</v>
      </c>
    </row>
    <row r="602" spans="1:20">
      <c r="A602" t="s">
        <v>3340</v>
      </c>
      <c r="B602" t="s">
        <v>1637</v>
      </c>
      <c r="C602" t="s">
        <v>547</v>
      </c>
      <c r="D602" s="1">
        <v>607</v>
      </c>
      <c r="E602">
        <v>2.9855737078437001</v>
      </c>
      <c r="F602" s="22"/>
      <c r="G602" s="22">
        <v>115.321898173356</v>
      </c>
      <c r="H602" s="22"/>
      <c r="I602" s="22"/>
      <c r="J602" s="22">
        <v>5</v>
      </c>
      <c r="K602" s="22" t="s">
        <v>1638</v>
      </c>
      <c r="L602" s="22" t="s">
        <v>2694</v>
      </c>
      <c r="O602" t="s">
        <v>3347</v>
      </c>
      <c r="P602" t="s">
        <v>170</v>
      </c>
      <c r="Q602" t="s">
        <v>2098</v>
      </c>
      <c r="R602" t="s">
        <v>109</v>
      </c>
      <c r="S602" t="s">
        <v>544</v>
      </c>
      <c r="T602" t="s">
        <v>2880</v>
      </c>
    </row>
    <row r="603" spans="1:20">
      <c r="A603" t="s">
        <v>3340</v>
      </c>
      <c r="B603" t="s">
        <v>1639</v>
      </c>
      <c r="C603" t="s">
        <v>542</v>
      </c>
      <c r="D603" s="1">
        <v>3925.1</v>
      </c>
      <c r="E603">
        <v>5.5446368859954402</v>
      </c>
      <c r="F603" s="22">
        <v>1173.48111630792</v>
      </c>
      <c r="G603" s="22"/>
      <c r="H603" s="22"/>
      <c r="I603" s="22"/>
      <c r="J603" s="22">
        <v>5</v>
      </c>
      <c r="K603" s="22" t="s">
        <v>1638</v>
      </c>
      <c r="L603" s="22" t="s">
        <v>2694</v>
      </c>
      <c r="O603" t="s">
        <v>3347</v>
      </c>
      <c r="P603" t="s">
        <v>170</v>
      </c>
      <c r="Q603" t="s">
        <v>2099</v>
      </c>
      <c r="R603" t="s">
        <v>109</v>
      </c>
      <c r="S603" t="s">
        <v>544</v>
      </c>
      <c r="T603" t="s">
        <v>2880</v>
      </c>
    </row>
    <row r="604" spans="1:20">
      <c r="A604" t="s">
        <v>3340</v>
      </c>
      <c r="B604" t="s">
        <v>1639</v>
      </c>
      <c r="C604" t="s">
        <v>547</v>
      </c>
      <c r="D604" s="1">
        <v>11885.8</v>
      </c>
      <c r="E604">
        <v>5.5446368859954402</v>
      </c>
      <c r="F604" s="22"/>
      <c r="G604" s="22">
        <v>1219.4693390703601</v>
      </c>
      <c r="H604" s="22"/>
      <c r="I604" s="22"/>
      <c r="J604" s="22">
        <v>5</v>
      </c>
      <c r="K604" s="22" t="s">
        <v>1638</v>
      </c>
      <c r="L604" s="22" t="s">
        <v>2694</v>
      </c>
      <c r="O604" t="s">
        <v>3347</v>
      </c>
      <c r="P604" t="s">
        <v>170</v>
      </c>
      <c r="Q604" t="s">
        <v>2100</v>
      </c>
      <c r="R604" t="s">
        <v>109</v>
      </c>
      <c r="S604" t="s">
        <v>544</v>
      </c>
      <c r="T604" t="s">
        <v>2880</v>
      </c>
    </row>
    <row r="605" spans="1:20">
      <c r="A605" t="s">
        <v>3340</v>
      </c>
      <c r="B605" t="s">
        <v>1639</v>
      </c>
      <c r="C605" t="s">
        <v>3332</v>
      </c>
      <c r="D605" s="1">
        <v>11885.8</v>
      </c>
      <c r="E605">
        <v>5.5446368859954402</v>
      </c>
      <c r="F605" s="22"/>
      <c r="G605" s="22"/>
      <c r="H605" s="22"/>
      <c r="I605" s="22">
        <v>1219.4693390703601</v>
      </c>
      <c r="J605" s="22">
        <v>5</v>
      </c>
      <c r="K605" s="22" t="s">
        <v>1638</v>
      </c>
      <c r="L605" s="22" t="s">
        <v>2694</v>
      </c>
      <c r="O605" t="s">
        <v>3347</v>
      </c>
      <c r="P605" t="s">
        <v>170</v>
      </c>
      <c r="Q605" t="s">
        <v>2101</v>
      </c>
      <c r="R605" t="s">
        <v>109</v>
      </c>
      <c r="S605" t="s">
        <v>544</v>
      </c>
      <c r="T605" t="s">
        <v>2880</v>
      </c>
    </row>
    <row r="606" spans="1:20">
      <c r="A606" t="s">
        <v>3340</v>
      </c>
      <c r="B606" t="s">
        <v>1639</v>
      </c>
      <c r="C606" t="s">
        <v>549</v>
      </c>
      <c r="D606" s="1">
        <v>11885.8</v>
      </c>
      <c r="E606">
        <v>5.5446368859954402</v>
      </c>
      <c r="F606" s="22"/>
      <c r="G606" s="22"/>
      <c r="H606" s="22">
        <v>1219.4693390703601</v>
      </c>
      <c r="I606" s="22"/>
      <c r="J606" s="22">
        <v>5</v>
      </c>
      <c r="K606" s="22" t="s">
        <v>1638</v>
      </c>
      <c r="L606" s="22" t="s">
        <v>2694</v>
      </c>
      <c r="O606" t="s">
        <v>3348</v>
      </c>
      <c r="P606" t="s">
        <v>170</v>
      </c>
      <c r="Q606" t="s">
        <v>2102</v>
      </c>
      <c r="R606" t="s">
        <v>109</v>
      </c>
      <c r="S606" t="s">
        <v>544</v>
      </c>
      <c r="T606" t="s">
        <v>2894</v>
      </c>
    </row>
    <row r="607" spans="1:20">
      <c r="A607" t="s">
        <v>3340</v>
      </c>
      <c r="B607" t="s">
        <v>1640</v>
      </c>
      <c r="C607" t="s">
        <v>542</v>
      </c>
      <c r="D607" s="1">
        <v>4</v>
      </c>
      <c r="E607">
        <v>8.9567211235310999</v>
      </c>
      <c r="F607" s="22">
        <v>3.9846618235368001</v>
      </c>
      <c r="G607" s="22"/>
      <c r="H607" s="22"/>
      <c r="I607" s="22"/>
      <c r="J607" s="22">
        <v>5</v>
      </c>
      <c r="K607" s="22" t="s">
        <v>1638</v>
      </c>
      <c r="L607" s="22" t="s">
        <v>2694</v>
      </c>
      <c r="O607" t="s">
        <v>3348</v>
      </c>
      <c r="P607" t="s">
        <v>170</v>
      </c>
      <c r="Q607" t="s">
        <v>2110</v>
      </c>
      <c r="R607" t="s">
        <v>109</v>
      </c>
      <c r="S607" t="s">
        <v>544</v>
      </c>
      <c r="T607" t="s">
        <v>2896</v>
      </c>
    </row>
    <row r="608" spans="1:20">
      <c r="A608" t="s">
        <v>3340</v>
      </c>
      <c r="B608" t="s">
        <v>1640</v>
      </c>
      <c r="C608" t="s">
        <v>547</v>
      </c>
      <c r="D608" s="1">
        <v>949</v>
      </c>
      <c r="E608">
        <v>8.9567211235310999</v>
      </c>
      <c r="F608" s="22"/>
      <c r="G608" s="22">
        <v>102.902512821192</v>
      </c>
      <c r="H608" s="22"/>
      <c r="I608" s="22"/>
      <c r="J608" s="22">
        <v>5</v>
      </c>
      <c r="K608" s="22" t="s">
        <v>1638</v>
      </c>
      <c r="L608" s="22" t="s">
        <v>2694</v>
      </c>
      <c r="O608" t="s">
        <v>3348</v>
      </c>
      <c r="P608" t="s">
        <v>170</v>
      </c>
      <c r="Q608" t="s">
        <v>2104</v>
      </c>
      <c r="R608" t="s">
        <v>109</v>
      </c>
      <c r="S608" t="s">
        <v>544</v>
      </c>
      <c r="T608" t="s">
        <v>2894</v>
      </c>
    </row>
    <row r="609" spans="1:20">
      <c r="A609" t="s">
        <v>3340</v>
      </c>
      <c r="B609" t="s">
        <v>1640</v>
      </c>
      <c r="C609" t="s">
        <v>3332</v>
      </c>
      <c r="D609" s="1">
        <v>960</v>
      </c>
      <c r="E609">
        <v>8.9567211235310999</v>
      </c>
      <c r="F609" s="22"/>
      <c r="G609" s="22"/>
      <c r="H609" s="22"/>
      <c r="I609" s="22">
        <v>102.902512821192</v>
      </c>
      <c r="J609" s="22">
        <v>5</v>
      </c>
      <c r="K609" s="22" t="s">
        <v>1638</v>
      </c>
      <c r="L609" s="22" t="s">
        <v>2694</v>
      </c>
      <c r="O609" t="s">
        <v>3348</v>
      </c>
      <c r="P609" t="s">
        <v>170</v>
      </c>
      <c r="Q609" t="s">
        <v>2121</v>
      </c>
      <c r="R609" t="s">
        <v>109</v>
      </c>
      <c r="S609" t="s">
        <v>544</v>
      </c>
      <c r="T609" t="s">
        <v>2949</v>
      </c>
    </row>
    <row r="610" spans="1:20">
      <c r="A610" t="s">
        <v>3340</v>
      </c>
      <c r="B610" t="s">
        <v>1640</v>
      </c>
      <c r="C610" t="s">
        <v>549</v>
      </c>
      <c r="D610" s="1">
        <v>960</v>
      </c>
      <c r="E610">
        <v>8.9567211235310999</v>
      </c>
      <c r="F610" s="22"/>
      <c r="G610" s="22"/>
      <c r="H610" s="22">
        <v>102.902512821192</v>
      </c>
      <c r="I610" s="22"/>
      <c r="J610" s="22">
        <v>5</v>
      </c>
      <c r="K610" s="22" t="s">
        <v>1638</v>
      </c>
      <c r="L610" s="22" t="s">
        <v>2694</v>
      </c>
      <c r="O610" t="s">
        <v>3348</v>
      </c>
      <c r="P610" t="s">
        <v>170</v>
      </c>
      <c r="Q610" t="s">
        <v>2105</v>
      </c>
      <c r="R610" t="s">
        <v>109</v>
      </c>
      <c r="S610" t="s">
        <v>544</v>
      </c>
      <c r="T610" t="s">
        <v>2894</v>
      </c>
    </row>
    <row r="611" spans="1:20">
      <c r="A611" t="s">
        <v>3340</v>
      </c>
      <c r="B611" t="s">
        <v>1641</v>
      </c>
      <c r="C611" t="s">
        <v>547</v>
      </c>
      <c r="D611" s="1">
        <v>459.4</v>
      </c>
      <c r="E611">
        <v>14.074847479834601</v>
      </c>
      <c r="F611" s="22"/>
      <c r="G611" s="22">
        <v>34.215444834480003</v>
      </c>
      <c r="H611" s="22"/>
      <c r="I611" s="22"/>
      <c r="J611" s="22">
        <v>5</v>
      </c>
      <c r="K611" s="22" t="s">
        <v>1638</v>
      </c>
      <c r="L611" s="22" t="s">
        <v>2694</v>
      </c>
      <c r="O611" t="s">
        <v>3348</v>
      </c>
      <c r="P611" t="s">
        <v>170</v>
      </c>
      <c r="Q611" t="s">
        <v>2122</v>
      </c>
      <c r="R611" t="s">
        <v>109</v>
      </c>
      <c r="S611" t="s">
        <v>544</v>
      </c>
      <c r="T611" t="s">
        <v>2949</v>
      </c>
    </row>
    <row r="612" spans="1:20">
      <c r="A612" t="s">
        <v>3340</v>
      </c>
      <c r="B612" t="s">
        <v>1641</v>
      </c>
      <c r="C612" t="s">
        <v>549</v>
      </c>
      <c r="D612" s="1">
        <v>553.4</v>
      </c>
      <c r="E612">
        <v>14.074847479834601</v>
      </c>
      <c r="F612" s="22"/>
      <c r="G612" s="22"/>
      <c r="H612" s="22">
        <v>34.215444834480003</v>
      </c>
      <c r="I612" s="22"/>
      <c r="J612" s="22">
        <v>5</v>
      </c>
      <c r="K612" s="22" t="s">
        <v>1638</v>
      </c>
      <c r="L612" s="22" t="s">
        <v>2694</v>
      </c>
      <c r="O612" t="s">
        <v>3349</v>
      </c>
      <c r="P612" t="s">
        <v>170</v>
      </c>
      <c r="Q612" t="s">
        <v>2080</v>
      </c>
      <c r="R612" t="s">
        <v>109</v>
      </c>
      <c r="S612" t="s">
        <v>544</v>
      </c>
      <c r="T612" t="s">
        <v>2888</v>
      </c>
    </row>
    <row r="613" spans="1:20">
      <c r="A613" t="s">
        <v>3340</v>
      </c>
      <c r="B613" t="s">
        <v>1641</v>
      </c>
      <c r="C613" t="s">
        <v>3332</v>
      </c>
      <c r="D613" s="1">
        <v>553.4</v>
      </c>
      <c r="E613">
        <v>14.074847479834601</v>
      </c>
      <c r="F613" s="22"/>
      <c r="G613" s="22"/>
      <c r="H613" s="22"/>
      <c r="I613" s="22">
        <v>34.215444834480003</v>
      </c>
      <c r="J613" s="22">
        <v>5</v>
      </c>
      <c r="K613" s="22" t="s">
        <v>1638</v>
      </c>
      <c r="L613" s="22" t="s">
        <v>2694</v>
      </c>
      <c r="O613" t="s">
        <v>3349</v>
      </c>
      <c r="P613" t="s">
        <v>170</v>
      </c>
      <c r="Q613" t="s">
        <v>2115</v>
      </c>
      <c r="R613" t="s">
        <v>109</v>
      </c>
      <c r="S613" t="s">
        <v>544</v>
      </c>
      <c r="T613" t="s">
        <v>2889</v>
      </c>
    </row>
    <row r="614" spans="1:20">
      <c r="A614" t="s">
        <v>3340</v>
      </c>
      <c r="B614" t="s">
        <v>1642</v>
      </c>
      <c r="C614" t="s">
        <v>542</v>
      </c>
      <c r="D614" s="1">
        <v>2.2000000000000002</v>
      </c>
      <c r="E614">
        <v>14.927868539218499</v>
      </c>
      <c r="F614" s="22">
        <v>2.2168260433871998</v>
      </c>
      <c r="G614" s="22"/>
      <c r="H614" s="22"/>
      <c r="I614" s="22"/>
      <c r="J614" s="22">
        <v>5</v>
      </c>
      <c r="K614" s="22" t="s">
        <v>1638</v>
      </c>
      <c r="L614" s="22" t="s">
        <v>2694</v>
      </c>
      <c r="O614" t="s">
        <v>3349</v>
      </c>
      <c r="P614" t="s">
        <v>170</v>
      </c>
      <c r="Q614" t="s">
        <v>2082</v>
      </c>
      <c r="R614" t="s">
        <v>109</v>
      </c>
      <c r="S614" t="s">
        <v>544</v>
      </c>
      <c r="T614" t="s">
        <v>2888</v>
      </c>
    </row>
    <row r="615" spans="1:20">
      <c r="A615" t="s">
        <v>3340</v>
      </c>
      <c r="B615" t="s">
        <v>1642</v>
      </c>
      <c r="C615" t="s">
        <v>547</v>
      </c>
      <c r="D615" s="1">
        <v>1070.5999999999999</v>
      </c>
      <c r="E615">
        <v>14.927868539218499</v>
      </c>
      <c r="F615" s="22"/>
      <c r="G615" s="22">
        <v>67.579814549519995</v>
      </c>
      <c r="H615" s="22"/>
      <c r="I615" s="22"/>
      <c r="J615" s="22">
        <v>5</v>
      </c>
      <c r="K615" s="22" t="s">
        <v>1638</v>
      </c>
      <c r="L615" s="22" t="s">
        <v>2694</v>
      </c>
      <c r="O615" t="s">
        <v>3349</v>
      </c>
      <c r="P615" t="s">
        <v>170</v>
      </c>
      <c r="Q615" t="s">
        <v>2083</v>
      </c>
      <c r="R615" t="s">
        <v>109</v>
      </c>
      <c r="S615" t="s">
        <v>544</v>
      </c>
      <c r="T615" t="s">
        <v>2888</v>
      </c>
    </row>
    <row r="616" spans="1:20">
      <c r="A616" t="s">
        <v>3340</v>
      </c>
      <c r="B616" t="s">
        <v>1642</v>
      </c>
      <c r="C616" t="s">
        <v>549</v>
      </c>
      <c r="D616" s="1">
        <v>1260.4000000000001</v>
      </c>
      <c r="E616">
        <v>14.927868539218499</v>
      </c>
      <c r="F616" s="22"/>
      <c r="G616" s="22"/>
      <c r="H616" s="22">
        <v>67.579814549519995</v>
      </c>
      <c r="I616" s="22"/>
      <c r="J616" s="22">
        <v>5</v>
      </c>
      <c r="K616" s="22" t="s">
        <v>1638</v>
      </c>
      <c r="L616" s="22" t="s">
        <v>2694</v>
      </c>
      <c r="O616" t="s">
        <v>3349</v>
      </c>
      <c r="P616" t="s">
        <v>170</v>
      </c>
      <c r="Q616" t="s">
        <v>2084</v>
      </c>
      <c r="R616" t="s">
        <v>109</v>
      </c>
      <c r="S616" t="s">
        <v>544</v>
      </c>
      <c r="T616" t="s">
        <v>2888</v>
      </c>
    </row>
    <row r="617" spans="1:20">
      <c r="A617" t="s">
        <v>3340</v>
      </c>
      <c r="B617" t="s">
        <v>1642</v>
      </c>
      <c r="C617" t="s">
        <v>3332</v>
      </c>
      <c r="D617" s="1">
        <v>1260.5999999999999</v>
      </c>
      <c r="E617">
        <v>14.927868539218499</v>
      </c>
      <c r="F617" s="22"/>
      <c r="G617" s="22"/>
      <c r="H617" s="22"/>
      <c r="I617" s="22">
        <v>67.579814549519995</v>
      </c>
      <c r="J617" s="22">
        <v>5</v>
      </c>
      <c r="K617" s="22" t="s">
        <v>1638</v>
      </c>
      <c r="L617" s="22" t="s">
        <v>2694</v>
      </c>
      <c r="O617" t="s">
        <v>3349</v>
      </c>
      <c r="P617" t="s">
        <v>170</v>
      </c>
      <c r="Q617" t="s">
        <v>2085</v>
      </c>
      <c r="R617" t="s">
        <v>109</v>
      </c>
      <c r="S617" t="s">
        <v>544</v>
      </c>
      <c r="T617" t="s">
        <v>2888</v>
      </c>
    </row>
    <row r="618" spans="1:20">
      <c r="A618" t="s">
        <v>3340</v>
      </c>
      <c r="B618" t="s">
        <v>1643</v>
      </c>
      <c r="C618" t="s">
        <v>542</v>
      </c>
      <c r="D618" s="1">
        <v>77.2</v>
      </c>
      <c r="E618">
        <v>15.7808895986024</v>
      </c>
      <c r="F618" s="22">
        <v>20.794328234769601</v>
      </c>
      <c r="G618" s="22"/>
      <c r="H618" s="22"/>
      <c r="I618" s="22"/>
      <c r="J618" s="22">
        <v>5</v>
      </c>
      <c r="K618" s="22" t="s">
        <v>1638</v>
      </c>
      <c r="L618" s="22" t="s">
        <v>2694</v>
      </c>
      <c r="O618" t="s">
        <v>3349</v>
      </c>
      <c r="P618" t="s">
        <v>170</v>
      </c>
      <c r="Q618" t="s">
        <v>2086</v>
      </c>
      <c r="R618" t="s">
        <v>109</v>
      </c>
      <c r="S618" t="s">
        <v>544</v>
      </c>
      <c r="T618" t="s">
        <v>2888</v>
      </c>
    </row>
    <row r="619" spans="1:20">
      <c r="A619" t="s">
        <v>3340</v>
      </c>
      <c r="B619" t="s">
        <v>1643</v>
      </c>
      <c r="C619" t="s">
        <v>547</v>
      </c>
      <c r="D619" s="1">
        <v>1299.2</v>
      </c>
      <c r="E619">
        <v>15.7808895986024</v>
      </c>
      <c r="F619" s="22"/>
      <c r="G619" s="22">
        <v>79.291125941076004</v>
      </c>
      <c r="H619" s="22"/>
      <c r="I619" s="22"/>
      <c r="J619" s="22">
        <v>5</v>
      </c>
      <c r="K619" s="22" t="s">
        <v>1638</v>
      </c>
      <c r="L619" s="22" t="s">
        <v>2694</v>
      </c>
      <c r="O619" t="s">
        <v>3349</v>
      </c>
      <c r="P619" t="s">
        <v>170</v>
      </c>
      <c r="Q619" t="s">
        <v>2087</v>
      </c>
      <c r="R619" t="s">
        <v>109</v>
      </c>
      <c r="S619" t="s">
        <v>544</v>
      </c>
      <c r="T619" t="s">
        <v>2888</v>
      </c>
    </row>
    <row r="620" spans="1:20">
      <c r="A620" t="s">
        <v>3340</v>
      </c>
      <c r="B620" t="s">
        <v>1643</v>
      </c>
      <c r="C620" t="s">
        <v>3332</v>
      </c>
      <c r="D620" s="1">
        <v>1404.8</v>
      </c>
      <c r="E620">
        <v>15.7808895986024</v>
      </c>
      <c r="F620" s="22"/>
      <c r="G620" s="22"/>
      <c r="H620" s="22"/>
      <c r="I620" s="22">
        <v>79.291125941076004</v>
      </c>
      <c r="J620" s="22">
        <v>5</v>
      </c>
      <c r="K620" s="22" t="s">
        <v>1638</v>
      </c>
      <c r="L620" s="22" t="s">
        <v>2694</v>
      </c>
      <c r="O620" t="s">
        <v>3349</v>
      </c>
      <c r="P620" t="s">
        <v>170</v>
      </c>
      <c r="Q620" t="s">
        <v>2154</v>
      </c>
      <c r="R620" t="s">
        <v>109</v>
      </c>
      <c r="S620" t="s">
        <v>544</v>
      </c>
      <c r="T620" t="s">
        <v>2899</v>
      </c>
    </row>
    <row r="621" spans="1:20">
      <c r="A621" t="s">
        <v>3340</v>
      </c>
      <c r="B621" t="s">
        <v>1643</v>
      </c>
      <c r="C621" t="s">
        <v>549</v>
      </c>
      <c r="D621" s="1">
        <v>1404.8</v>
      </c>
      <c r="E621">
        <v>15.7808895986024</v>
      </c>
      <c r="F621" s="22"/>
      <c r="G621" s="22"/>
      <c r="H621" s="22">
        <v>79.291125941076004</v>
      </c>
      <c r="I621" s="22"/>
      <c r="J621" s="22">
        <v>5</v>
      </c>
      <c r="K621" s="22" t="s">
        <v>1638</v>
      </c>
      <c r="L621" s="22" t="s">
        <v>2694</v>
      </c>
      <c r="O621" t="s">
        <v>3349</v>
      </c>
      <c r="P621" t="s">
        <v>170</v>
      </c>
      <c r="Q621" t="s">
        <v>2088</v>
      </c>
      <c r="R621" t="s">
        <v>109</v>
      </c>
      <c r="S621" t="s">
        <v>544</v>
      </c>
      <c r="T621" t="s">
        <v>2888</v>
      </c>
    </row>
    <row r="622" spans="1:20">
      <c r="A622" t="s">
        <v>3340</v>
      </c>
      <c r="B622" t="s">
        <v>1644</v>
      </c>
      <c r="C622" t="s">
        <v>542</v>
      </c>
      <c r="D622" s="1">
        <v>0.8</v>
      </c>
      <c r="E622">
        <v>16.633910657986299</v>
      </c>
      <c r="F622" s="22">
        <v>0.84347278075368004</v>
      </c>
      <c r="G622" s="22"/>
      <c r="H622" s="22"/>
      <c r="I622" s="22"/>
      <c r="J622" s="22">
        <v>5</v>
      </c>
      <c r="K622" s="22" t="s">
        <v>1638</v>
      </c>
      <c r="L622" s="22" t="s">
        <v>2694</v>
      </c>
      <c r="O622" t="s">
        <v>3349</v>
      </c>
      <c r="P622" t="s">
        <v>170</v>
      </c>
      <c r="Q622" t="s">
        <v>2089</v>
      </c>
      <c r="R622" t="s">
        <v>109</v>
      </c>
      <c r="S622" t="s">
        <v>544</v>
      </c>
      <c r="T622" t="s">
        <v>2888</v>
      </c>
    </row>
    <row r="623" spans="1:20">
      <c r="A623" t="s">
        <v>3340</v>
      </c>
      <c r="B623" t="s">
        <v>1644</v>
      </c>
      <c r="C623" t="s">
        <v>547</v>
      </c>
      <c r="D623" s="1">
        <v>1164.3</v>
      </c>
      <c r="E623">
        <v>16.633910657986299</v>
      </c>
      <c r="F623" s="22"/>
      <c r="G623" s="22">
        <v>128.17561424446799</v>
      </c>
      <c r="H623" s="22"/>
      <c r="I623" s="22"/>
      <c r="J623" s="22">
        <v>5</v>
      </c>
      <c r="K623" s="22" t="s">
        <v>1638</v>
      </c>
      <c r="L623" s="22" t="s">
        <v>2694</v>
      </c>
      <c r="O623" t="s">
        <v>3349</v>
      </c>
      <c r="P623" t="s">
        <v>170</v>
      </c>
      <c r="Q623" t="s">
        <v>2090</v>
      </c>
      <c r="R623" t="s">
        <v>109</v>
      </c>
      <c r="S623" t="s">
        <v>544</v>
      </c>
      <c r="T623" t="s">
        <v>2888</v>
      </c>
    </row>
    <row r="624" spans="1:20">
      <c r="A624" t="s">
        <v>3340</v>
      </c>
      <c r="B624" t="s">
        <v>1644</v>
      </c>
      <c r="C624" t="s">
        <v>549</v>
      </c>
      <c r="D624" s="1">
        <v>1261.2</v>
      </c>
      <c r="E624">
        <v>16.633910657986299</v>
      </c>
      <c r="F624" s="22"/>
      <c r="G624" s="22"/>
      <c r="H624" s="22">
        <v>128.17561424446799</v>
      </c>
      <c r="I624" s="22"/>
      <c r="J624" s="22">
        <v>5</v>
      </c>
      <c r="K624" s="22" t="s">
        <v>1638</v>
      </c>
      <c r="L624" s="22" t="s">
        <v>2694</v>
      </c>
      <c r="O624" t="s">
        <v>3349</v>
      </c>
      <c r="P624" t="s">
        <v>170</v>
      </c>
      <c r="Q624" t="s">
        <v>2155</v>
      </c>
      <c r="R624" t="s">
        <v>109</v>
      </c>
      <c r="S624" t="s">
        <v>544</v>
      </c>
      <c r="T624" t="s">
        <v>2899</v>
      </c>
    </row>
    <row r="625" spans="1:20">
      <c r="A625" t="s">
        <v>3340</v>
      </c>
      <c r="B625" t="s">
        <v>1644</v>
      </c>
      <c r="C625" t="s">
        <v>3332</v>
      </c>
      <c r="D625" s="1">
        <v>1261.2</v>
      </c>
      <c r="E625">
        <v>16.633910657986299</v>
      </c>
      <c r="F625" s="22"/>
      <c r="G625" s="22"/>
      <c r="H625" s="22"/>
      <c r="I625" s="22">
        <v>128.17561424446799</v>
      </c>
      <c r="J625" s="22">
        <v>5</v>
      </c>
      <c r="K625" s="22" t="s">
        <v>1638</v>
      </c>
      <c r="L625" s="22" t="s">
        <v>2694</v>
      </c>
      <c r="O625" t="s">
        <v>3349</v>
      </c>
      <c r="P625" t="s">
        <v>170</v>
      </c>
      <c r="Q625" t="s">
        <v>2156</v>
      </c>
      <c r="R625" t="s">
        <v>109</v>
      </c>
      <c r="S625" t="s">
        <v>544</v>
      </c>
      <c r="T625" t="s">
        <v>2899</v>
      </c>
    </row>
    <row r="626" spans="1:20">
      <c r="A626" t="s">
        <v>3340</v>
      </c>
      <c r="B626" t="s">
        <v>1645</v>
      </c>
      <c r="C626" t="s">
        <v>547</v>
      </c>
      <c r="D626" s="1">
        <v>3248.7</v>
      </c>
      <c r="E626">
        <v>17.486931717370201</v>
      </c>
      <c r="F626" s="22"/>
      <c r="G626" s="22">
        <v>318.20025662208002</v>
      </c>
      <c r="H626" s="22"/>
      <c r="I626" s="22"/>
      <c r="J626" s="22">
        <v>5</v>
      </c>
      <c r="K626" s="22" t="s">
        <v>1638</v>
      </c>
      <c r="L626" s="22" t="s">
        <v>2694</v>
      </c>
      <c r="O626" t="s">
        <v>3349</v>
      </c>
      <c r="P626" t="s">
        <v>170</v>
      </c>
      <c r="Q626" t="s">
        <v>2157</v>
      </c>
      <c r="R626" t="s">
        <v>109</v>
      </c>
      <c r="S626" t="s">
        <v>544</v>
      </c>
      <c r="T626" t="s">
        <v>2899</v>
      </c>
    </row>
    <row r="627" spans="1:20">
      <c r="A627" t="s">
        <v>3340</v>
      </c>
      <c r="B627" t="s">
        <v>1645</v>
      </c>
      <c r="C627" t="s">
        <v>3332</v>
      </c>
      <c r="D627" s="1">
        <v>3364.1</v>
      </c>
      <c r="E627">
        <v>17.486931717370201</v>
      </c>
      <c r="F627" s="22"/>
      <c r="G627" s="22"/>
      <c r="H627" s="22"/>
      <c r="I627" s="22">
        <v>318.20025662208002</v>
      </c>
      <c r="J627" s="22">
        <v>5</v>
      </c>
      <c r="K627" s="22" t="s">
        <v>1638</v>
      </c>
      <c r="L627" s="22" t="s">
        <v>2694</v>
      </c>
      <c r="O627" t="s">
        <v>3349</v>
      </c>
      <c r="P627" t="s">
        <v>170</v>
      </c>
      <c r="Q627" t="s">
        <v>2091</v>
      </c>
      <c r="R627" t="s">
        <v>109</v>
      </c>
      <c r="S627" t="s">
        <v>544</v>
      </c>
      <c r="T627" t="s">
        <v>2888</v>
      </c>
    </row>
    <row r="628" spans="1:20">
      <c r="A628" t="s">
        <v>3340</v>
      </c>
      <c r="B628" t="s">
        <v>1645</v>
      </c>
      <c r="C628" t="s">
        <v>549</v>
      </c>
      <c r="D628" s="1">
        <v>3364.1</v>
      </c>
      <c r="E628">
        <v>17.486931717370201</v>
      </c>
      <c r="F628" s="22"/>
      <c r="G628" s="22"/>
      <c r="H628" s="22">
        <v>318.20025662208002</v>
      </c>
      <c r="I628" s="22"/>
      <c r="J628" s="22">
        <v>5</v>
      </c>
      <c r="K628" s="22" t="s">
        <v>1638</v>
      </c>
      <c r="L628" s="22" t="s">
        <v>2694</v>
      </c>
      <c r="O628" t="s">
        <v>3349</v>
      </c>
      <c r="P628" t="s">
        <v>170</v>
      </c>
      <c r="Q628" t="s">
        <v>2117</v>
      </c>
      <c r="R628" t="s">
        <v>109</v>
      </c>
      <c r="S628" t="s">
        <v>544</v>
      </c>
      <c r="T628" t="s">
        <v>2889</v>
      </c>
    </row>
    <row r="629" spans="1:20">
      <c r="A629" t="s">
        <v>3340</v>
      </c>
      <c r="B629" t="s">
        <v>1646</v>
      </c>
      <c r="C629" t="s">
        <v>542</v>
      </c>
      <c r="D629" s="1">
        <v>225.9</v>
      </c>
      <c r="E629">
        <v>19.192973836138101</v>
      </c>
      <c r="F629" s="22">
        <v>43.047584928935997</v>
      </c>
      <c r="G629" s="22"/>
      <c r="H629" s="22"/>
      <c r="I629" s="22"/>
      <c r="J629" s="22">
        <v>5</v>
      </c>
      <c r="K629" s="22" t="s">
        <v>1638</v>
      </c>
      <c r="L629" s="22" t="s">
        <v>2694</v>
      </c>
      <c r="O629" t="s">
        <v>3350</v>
      </c>
      <c r="P629" t="s">
        <v>170</v>
      </c>
      <c r="Q629" t="s">
        <v>2123</v>
      </c>
      <c r="R629" t="s">
        <v>109</v>
      </c>
      <c r="S629" t="s">
        <v>544</v>
      </c>
      <c r="T629" t="s">
        <v>2876</v>
      </c>
    </row>
    <row r="630" spans="1:20">
      <c r="A630" t="s">
        <v>3340</v>
      </c>
      <c r="B630" t="s">
        <v>1646</v>
      </c>
      <c r="C630" t="s">
        <v>547</v>
      </c>
      <c r="D630" s="1">
        <v>636.79999999999995</v>
      </c>
      <c r="E630">
        <v>19.192973836138101</v>
      </c>
      <c r="F630" s="22"/>
      <c r="G630" s="22">
        <v>43.047584928935997</v>
      </c>
      <c r="H630" s="22"/>
      <c r="I630" s="22"/>
      <c r="J630" s="22">
        <v>5</v>
      </c>
      <c r="K630" s="22" t="s">
        <v>1638</v>
      </c>
      <c r="L630" s="22" t="s">
        <v>2694</v>
      </c>
      <c r="O630" t="s">
        <v>3350</v>
      </c>
      <c r="P630" t="s">
        <v>170</v>
      </c>
      <c r="Q630" t="s">
        <v>2138</v>
      </c>
      <c r="R630" t="s">
        <v>109</v>
      </c>
      <c r="S630" t="s">
        <v>544</v>
      </c>
      <c r="T630" t="s">
        <v>2877</v>
      </c>
    </row>
    <row r="631" spans="1:20">
      <c r="A631" t="s">
        <v>3340</v>
      </c>
      <c r="B631" t="s">
        <v>1646</v>
      </c>
      <c r="C631" t="s">
        <v>3332</v>
      </c>
      <c r="D631" s="1">
        <v>653.29999999999995</v>
      </c>
      <c r="E631">
        <v>19.192973836138101</v>
      </c>
      <c r="F631" s="22"/>
      <c r="G631" s="22"/>
      <c r="H631" s="22"/>
      <c r="I631" s="22">
        <v>43.047584928935997</v>
      </c>
      <c r="J631" s="22">
        <v>5</v>
      </c>
      <c r="K631" s="22" t="s">
        <v>1638</v>
      </c>
      <c r="L631" s="22" t="s">
        <v>2694</v>
      </c>
      <c r="O631" t="s">
        <v>3350</v>
      </c>
      <c r="P631" t="s">
        <v>170</v>
      </c>
      <c r="Q631" t="s">
        <v>2158</v>
      </c>
      <c r="R631" t="s">
        <v>109</v>
      </c>
      <c r="S631" t="s">
        <v>544</v>
      </c>
      <c r="T631" t="s">
        <v>2879</v>
      </c>
    </row>
    <row r="632" spans="1:20">
      <c r="A632" t="s">
        <v>3340</v>
      </c>
      <c r="B632" t="s">
        <v>1646</v>
      </c>
      <c r="C632" t="s">
        <v>549</v>
      </c>
      <c r="D632" s="1">
        <v>653.29999999999995</v>
      </c>
      <c r="E632">
        <v>19.192973836138101</v>
      </c>
      <c r="F632" s="22"/>
      <c r="G632" s="22"/>
      <c r="H632" s="22">
        <v>43.047584928935997</v>
      </c>
      <c r="I632" s="22"/>
      <c r="J632" s="22">
        <v>5</v>
      </c>
      <c r="K632" s="22" t="s">
        <v>1638</v>
      </c>
      <c r="L632" s="22" t="s">
        <v>2694</v>
      </c>
      <c r="O632" t="s">
        <v>3350</v>
      </c>
      <c r="P632" t="s">
        <v>170</v>
      </c>
      <c r="Q632" t="s">
        <v>2160</v>
      </c>
      <c r="R632" t="s">
        <v>109</v>
      </c>
      <c r="S632" t="s">
        <v>544</v>
      </c>
      <c r="T632" t="s">
        <v>2879</v>
      </c>
    </row>
    <row r="633" spans="1:20">
      <c r="A633" t="s">
        <v>3340</v>
      </c>
      <c r="B633" t="s">
        <v>1647</v>
      </c>
      <c r="C633" t="s">
        <v>547</v>
      </c>
      <c r="D633" s="1">
        <v>648.20000000000005</v>
      </c>
      <c r="E633">
        <v>23.458079133057598</v>
      </c>
      <c r="F633" s="22"/>
      <c r="G633" s="22">
        <v>61.198377139367999</v>
      </c>
      <c r="H633" s="22"/>
      <c r="I633" s="22"/>
      <c r="J633" s="22">
        <v>5</v>
      </c>
      <c r="K633" s="22" t="s">
        <v>1638</v>
      </c>
      <c r="L633" s="22" t="s">
        <v>2694</v>
      </c>
      <c r="O633" t="s">
        <v>3350</v>
      </c>
      <c r="P633" t="s">
        <v>170</v>
      </c>
      <c r="Q633" t="s">
        <v>2125</v>
      </c>
      <c r="R633" t="s">
        <v>109</v>
      </c>
      <c r="S633" t="s">
        <v>544</v>
      </c>
      <c r="T633" t="s">
        <v>2876</v>
      </c>
    </row>
    <row r="634" spans="1:20">
      <c r="A634" t="s">
        <v>3340</v>
      </c>
      <c r="B634" t="s">
        <v>1647</v>
      </c>
      <c r="C634" t="s">
        <v>549</v>
      </c>
      <c r="D634" s="1">
        <v>648.20000000000005</v>
      </c>
      <c r="E634">
        <v>23.458079133057598</v>
      </c>
      <c r="F634" s="22"/>
      <c r="G634" s="22"/>
      <c r="H634" s="22">
        <v>61.198377139367999</v>
      </c>
      <c r="I634" s="22"/>
      <c r="J634" s="22">
        <v>5</v>
      </c>
      <c r="K634" s="22" t="s">
        <v>1638</v>
      </c>
      <c r="L634" s="22" t="s">
        <v>2694</v>
      </c>
      <c r="O634" t="s">
        <v>3350</v>
      </c>
      <c r="P634" t="s">
        <v>170</v>
      </c>
      <c r="Q634" t="s">
        <v>2143</v>
      </c>
      <c r="R634" t="s">
        <v>109</v>
      </c>
      <c r="S634" t="s">
        <v>544</v>
      </c>
      <c r="T634" t="s">
        <v>2878</v>
      </c>
    </row>
    <row r="635" spans="1:20">
      <c r="A635" t="s">
        <v>3340</v>
      </c>
      <c r="B635" t="s">
        <v>1647</v>
      </c>
      <c r="C635" t="s">
        <v>3332</v>
      </c>
      <c r="D635" s="1">
        <v>648.20000000000005</v>
      </c>
      <c r="E635">
        <v>23.458079133057598</v>
      </c>
      <c r="F635" s="22"/>
      <c r="G635" s="22"/>
      <c r="H635" s="22"/>
      <c r="I635" s="22">
        <v>61.198377139367999</v>
      </c>
      <c r="J635" s="22">
        <v>5</v>
      </c>
      <c r="K635" s="22" t="s">
        <v>1638</v>
      </c>
      <c r="L635" s="22" t="s">
        <v>2694</v>
      </c>
      <c r="O635" t="s">
        <v>3350</v>
      </c>
      <c r="P635" t="s">
        <v>170</v>
      </c>
      <c r="Q635" t="s">
        <v>2161</v>
      </c>
      <c r="R635" t="s">
        <v>109</v>
      </c>
      <c r="S635" t="s">
        <v>544</v>
      </c>
      <c r="T635" t="s">
        <v>2879</v>
      </c>
    </row>
    <row r="636" spans="1:20">
      <c r="A636" t="s">
        <v>3340</v>
      </c>
      <c r="B636" t="s">
        <v>1648</v>
      </c>
      <c r="C636" t="s">
        <v>542</v>
      </c>
      <c r="D636" s="1">
        <v>49.9</v>
      </c>
      <c r="E636">
        <v>25.164121251825499</v>
      </c>
      <c r="F636" s="22">
        <v>13.5078736313052</v>
      </c>
      <c r="G636" s="22"/>
      <c r="H636" s="22"/>
      <c r="I636" s="22"/>
      <c r="J636" s="22">
        <v>5</v>
      </c>
      <c r="K636" s="22" t="s">
        <v>1638</v>
      </c>
      <c r="L636" s="22" t="s">
        <v>2694</v>
      </c>
      <c r="O636" t="s">
        <v>3350</v>
      </c>
      <c r="P636" t="s">
        <v>170</v>
      </c>
      <c r="Q636" t="s">
        <v>2126</v>
      </c>
      <c r="R636" t="s">
        <v>109</v>
      </c>
      <c r="S636" t="s">
        <v>544</v>
      </c>
      <c r="T636" t="s">
        <v>2876</v>
      </c>
    </row>
    <row r="637" spans="1:20">
      <c r="A637" t="s">
        <v>3340</v>
      </c>
      <c r="B637" t="s">
        <v>1648</v>
      </c>
      <c r="C637" t="s">
        <v>547</v>
      </c>
      <c r="D637" s="1">
        <v>1133.5999999999999</v>
      </c>
      <c r="E637">
        <v>25.164121251825499</v>
      </c>
      <c r="F637" s="22"/>
      <c r="G637" s="22">
        <v>120.34170097059599</v>
      </c>
      <c r="H637" s="22"/>
      <c r="I637" s="22"/>
      <c r="J637" s="22">
        <v>5</v>
      </c>
      <c r="K637" s="22" t="s">
        <v>1638</v>
      </c>
      <c r="L637" s="22" t="s">
        <v>2694</v>
      </c>
      <c r="O637" t="s">
        <v>3350</v>
      </c>
      <c r="P637" t="s">
        <v>170</v>
      </c>
      <c r="Q637" t="s">
        <v>2144</v>
      </c>
      <c r="R637" t="s">
        <v>109</v>
      </c>
      <c r="S637" t="s">
        <v>544</v>
      </c>
      <c r="T637" t="s">
        <v>2878</v>
      </c>
    </row>
    <row r="638" spans="1:20">
      <c r="A638" t="s">
        <v>3340</v>
      </c>
      <c r="B638" t="s">
        <v>1648</v>
      </c>
      <c r="C638" t="s">
        <v>549</v>
      </c>
      <c r="D638" s="1">
        <v>1147.5999999999999</v>
      </c>
      <c r="E638">
        <v>25.164121251825499</v>
      </c>
      <c r="F638" s="22"/>
      <c r="G638" s="22"/>
      <c r="H638" s="22">
        <v>120.34170097059599</v>
      </c>
      <c r="I638" s="22"/>
      <c r="J638" s="22">
        <v>5</v>
      </c>
      <c r="K638" s="22" t="s">
        <v>1638</v>
      </c>
      <c r="L638" s="22" t="s">
        <v>2694</v>
      </c>
      <c r="O638" t="s">
        <v>3350</v>
      </c>
      <c r="P638" t="s">
        <v>170</v>
      </c>
      <c r="Q638" t="s">
        <v>2162</v>
      </c>
      <c r="R638" t="s">
        <v>109</v>
      </c>
      <c r="S638" t="s">
        <v>544</v>
      </c>
      <c r="T638" t="s">
        <v>2879</v>
      </c>
    </row>
    <row r="639" spans="1:20">
      <c r="A639" t="s">
        <v>3340</v>
      </c>
      <c r="B639" t="s">
        <v>1648</v>
      </c>
      <c r="C639" t="s">
        <v>3332</v>
      </c>
      <c r="D639" s="1">
        <v>1147.5999999999999</v>
      </c>
      <c r="E639">
        <v>25.164121251825499</v>
      </c>
      <c r="F639" s="22"/>
      <c r="G639" s="22"/>
      <c r="H639" s="22"/>
      <c r="I639" s="22">
        <v>120.34170097059599</v>
      </c>
      <c r="J639" s="22">
        <v>5</v>
      </c>
      <c r="K639" s="22" t="s">
        <v>1638</v>
      </c>
      <c r="L639" s="22" t="s">
        <v>2694</v>
      </c>
      <c r="O639" t="s">
        <v>3350</v>
      </c>
      <c r="P639" t="s">
        <v>170</v>
      </c>
      <c r="Q639" t="s">
        <v>2127</v>
      </c>
      <c r="R639" t="s">
        <v>109</v>
      </c>
      <c r="S639" t="s">
        <v>544</v>
      </c>
      <c r="T639" t="s">
        <v>2876</v>
      </c>
    </row>
    <row r="640" spans="1:20">
      <c r="A640" t="s">
        <v>3340</v>
      </c>
      <c r="B640" t="s">
        <v>1649</v>
      </c>
      <c r="C640" t="s">
        <v>542</v>
      </c>
      <c r="D640" s="1">
        <v>13.9</v>
      </c>
      <c r="E640">
        <v>26.443652840901301</v>
      </c>
      <c r="F640" s="22">
        <v>3.3756488990784002</v>
      </c>
      <c r="G640" s="22"/>
      <c r="H640" s="22"/>
      <c r="I640" s="22"/>
      <c r="J640" s="22">
        <v>5</v>
      </c>
      <c r="K640" s="22" t="s">
        <v>1638</v>
      </c>
      <c r="L640" s="22" t="s">
        <v>2694</v>
      </c>
      <c r="O640" t="s">
        <v>3350</v>
      </c>
      <c r="P640" t="s">
        <v>170</v>
      </c>
      <c r="Q640" t="s">
        <v>2128</v>
      </c>
      <c r="R640" t="s">
        <v>109</v>
      </c>
      <c r="S640" t="s">
        <v>544</v>
      </c>
      <c r="T640" t="s">
        <v>2876</v>
      </c>
    </row>
    <row r="641" spans="1:20">
      <c r="A641" t="s">
        <v>3340</v>
      </c>
      <c r="B641" t="s">
        <v>1649</v>
      </c>
      <c r="C641" t="s">
        <v>547</v>
      </c>
      <c r="D641" s="1">
        <v>4569.6000000000004</v>
      </c>
      <c r="E641">
        <v>26.443652840901301</v>
      </c>
      <c r="F641" s="22"/>
      <c r="G641" s="22">
        <v>326.76342445908</v>
      </c>
      <c r="H641" s="22"/>
      <c r="I641" s="22"/>
      <c r="J641" s="22">
        <v>5</v>
      </c>
      <c r="K641" s="22" t="s">
        <v>1638</v>
      </c>
      <c r="L641" s="22" t="s">
        <v>2694</v>
      </c>
      <c r="O641" t="s">
        <v>3350</v>
      </c>
      <c r="P641" t="s">
        <v>170</v>
      </c>
      <c r="Q641" t="s">
        <v>2145</v>
      </c>
      <c r="R641" t="s">
        <v>109</v>
      </c>
      <c r="S641" t="s">
        <v>544</v>
      </c>
      <c r="T641" t="s">
        <v>2878</v>
      </c>
    </row>
    <row r="642" spans="1:20">
      <c r="A642" t="s">
        <v>3340</v>
      </c>
      <c r="B642" t="s">
        <v>1649</v>
      </c>
      <c r="C642" t="s">
        <v>549</v>
      </c>
      <c r="D642" s="1">
        <v>4670.5</v>
      </c>
      <c r="E642">
        <v>26.443652840901301</v>
      </c>
      <c r="F642" s="22"/>
      <c r="G642" s="22"/>
      <c r="H642" s="22">
        <v>326.76342445908</v>
      </c>
      <c r="I642" s="22"/>
      <c r="J642" s="22">
        <v>5</v>
      </c>
      <c r="K642" s="22" t="s">
        <v>1638</v>
      </c>
      <c r="L642" s="22" t="s">
        <v>2694</v>
      </c>
      <c r="O642" t="s">
        <v>3350</v>
      </c>
      <c r="P642" t="s">
        <v>170</v>
      </c>
      <c r="Q642" t="s">
        <v>2129</v>
      </c>
      <c r="R642" t="s">
        <v>109</v>
      </c>
      <c r="S642" t="s">
        <v>544</v>
      </c>
      <c r="T642" t="s">
        <v>2876</v>
      </c>
    </row>
    <row r="643" spans="1:20">
      <c r="A643" t="s">
        <v>3340</v>
      </c>
      <c r="B643" t="s">
        <v>1649</v>
      </c>
      <c r="C643" t="s">
        <v>3332</v>
      </c>
      <c r="D643" s="1">
        <v>4670.8</v>
      </c>
      <c r="E643">
        <v>26.443652840901301</v>
      </c>
      <c r="F643" s="22"/>
      <c r="G643" s="22"/>
      <c r="H643" s="22"/>
      <c r="I643" s="22">
        <v>326.76342445908</v>
      </c>
      <c r="J643" s="22">
        <v>5</v>
      </c>
      <c r="K643" s="22" t="s">
        <v>1638</v>
      </c>
      <c r="L643" s="22" t="s">
        <v>2694</v>
      </c>
      <c r="O643" t="s">
        <v>3350</v>
      </c>
      <c r="P643" t="s">
        <v>170</v>
      </c>
      <c r="Q643" t="s">
        <v>2163</v>
      </c>
      <c r="R643" t="s">
        <v>109</v>
      </c>
      <c r="S643" t="s">
        <v>544</v>
      </c>
      <c r="T643" t="s">
        <v>2879</v>
      </c>
    </row>
    <row r="644" spans="1:20">
      <c r="A644" t="s">
        <v>3340</v>
      </c>
      <c r="B644" t="s">
        <v>1678</v>
      </c>
      <c r="C644" t="s">
        <v>542</v>
      </c>
      <c r="D644" s="1">
        <v>831.8</v>
      </c>
      <c r="E644">
        <v>3.8385947672276099</v>
      </c>
      <c r="F644" s="22">
        <v>119.419681529988</v>
      </c>
      <c r="G644" s="22"/>
      <c r="H644" s="22"/>
      <c r="I644" s="22"/>
      <c r="J644" s="22">
        <v>5</v>
      </c>
      <c r="K644" s="22" t="s">
        <v>1679</v>
      </c>
      <c r="L644" s="22" t="s">
        <v>2695</v>
      </c>
      <c r="O644" t="s">
        <v>3350</v>
      </c>
      <c r="P644" t="s">
        <v>170</v>
      </c>
      <c r="Q644" t="s">
        <v>2140</v>
      </c>
      <c r="R644" t="s">
        <v>109</v>
      </c>
      <c r="S644" t="s">
        <v>544</v>
      </c>
      <c r="T644" t="s">
        <v>2877</v>
      </c>
    </row>
    <row r="645" spans="1:20">
      <c r="A645" t="s">
        <v>3340</v>
      </c>
      <c r="B645" t="s">
        <v>1678</v>
      </c>
      <c r="C645" t="s">
        <v>547</v>
      </c>
      <c r="D645" s="1">
        <v>1440.1</v>
      </c>
      <c r="E645">
        <v>3.8385947672276099</v>
      </c>
      <c r="F645" s="22"/>
      <c r="G645" s="22">
        <v>119.419681529988</v>
      </c>
      <c r="H645" s="22"/>
      <c r="I645" s="22"/>
      <c r="J645" s="22">
        <v>5</v>
      </c>
      <c r="K645" s="22" t="s">
        <v>1679</v>
      </c>
      <c r="L645" s="22" t="s">
        <v>2695</v>
      </c>
      <c r="O645" t="s">
        <v>3350</v>
      </c>
      <c r="P645" t="s">
        <v>170</v>
      </c>
      <c r="Q645" t="s">
        <v>2146</v>
      </c>
      <c r="R645" t="s">
        <v>109</v>
      </c>
      <c r="S645" t="s">
        <v>544</v>
      </c>
      <c r="T645" t="s">
        <v>2878</v>
      </c>
    </row>
    <row r="646" spans="1:20">
      <c r="A646" t="s">
        <v>3340</v>
      </c>
      <c r="B646" t="s">
        <v>1678</v>
      </c>
      <c r="C646" t="s">
        <v>549</v>
      </c>
      <c r="D646" s="1">
        <v>1536</v>
      </c>
      <c r="E646">
        <v>3.8385947672276099</v>
      </c>
      <c r="F646" s="22"/>
      <c r="G646" s="22"/>
      <c r="H646" s="22">
        <v>119.419681529988</v>
      </c>
      <c r="I646" s="22"/>
      <c r="J646" s="22">
        <v>5</v>
      </c>
      <c r="K646" s="22" t="s">
        <v>1679</v>
      </c>
      <c r="L646" s="22" t="s">
        <v>2695</v>
      </c>
      <c r="O646" t="s">
        <v>3350</v>
      </c>
      <c r="P646" t="s">
        <v>170</v>
      </c>
      <c r="Q646" t="s">
        <v>2141</v>
      </c>
      <c r="R646" t="s">
        <v>109</v>
      </c>
      <c r="S646" t="s">
        <v>544</v>
      </c>
      <c r="T646" t="s">
        <v>2877</v>
      </c>
    </row>
    <row r="647" spans="1:20">
      <c r="A647" t="s">
        <v>3340</v>
      </c>
      <c r="B647" t="s">
        <v>1678</v>
      </c>
      <c r="C647" t="s">
        <v>3332</v>
      </c>
      <c r="D647" s="1">
        <v>1538.4</v>
      </c>
      <c r="E647">
        <v>3.8385947672276099</v>
      </c>
      <c r="F647" s="22"/>
      <c r="G647" s="22"/>
      <c r="H647" s="22"/>
      <c r="I647" s="22">
        <v>119.419681529988</v>
      </c>
      <c r="J647" s="22">
        <v>5</v>
      </c>
      <c r="K647" s="22" t="s">
        <v>1679</v>
      </c>
      <c r="L647" s="22" t="s">
        <v>2695</v>
      </c>
      <c r="O647" t="s">
        <v>3350</v>
      </c>
      <c r="P647" t="s">
        <v>170</v>
      </c>
      <c r="Q647" t="s">
        <v>2164</v>
      </c>
      <c r="R647" t="s">
        <v>109</v>
      </c>
      <c r="S647" t="s">
        <v>544</v>
      </c>
      <c r="T647" t="s">
        <v>2879</v>
      </c>
    </row>
    <row r="648" spans="1:20">
      <c r="A648" t="s">
        <v>3340</v>
      </c>
      <c r="B648" t="s">
        <v>1680</v>
      </c>
      <c r="C648" t="s">
        <v>542</v>
      </c>
      <c r="D648" s="1">
        <v>373.7</v>
      </c>
      <c r="E648">
        <v>13.662553967799001</v>
      </c>
      <c r="F648" s="22">
        <v>116.54108788568399</v>
      </c>
      <c r="G648" s="22"/>
      <c r="H648" s="22"/>
      <c r="I648" s="22"/>
      <c r="J648" s="22">
        <v>5</v>
      </c>
      <c r="K648" s="22" t="s">
        <v>1681</v>
      </c>
      <c r="L648" s="22" t="s">
        <v>2696</v>
      </c>
      <c r="O648" t="s">
        <v>3351</v>
      </c>
      <c r="P648" t="s">
        <v>170</v>
      </c>
      <c r="Q648" t="s">
        <v>2092</v>
      </c>
      <c r="R648" t="s">
        <v>109</v>
      </c>
      <c r="S648" t="s">
        <v>544</v>
      </c>
      <c r="T648" t="s">
        <v>2890</v>
      </c>
    </row>
    <row r="649" spans="1:20">
      <c r="A649" t="s">
        <v>3340</v>
      </c>
      <c r="B649" t="s">
        <v>1680</v>
      </c>
      <c r="C649" t="s">
        <v>547</v>
      </c>
      <c r="D649" s="1">
        <v>552.4</v>
      </c>
      <c r="E649">
        <v>13.662553967799001</v>
      </c>
      <c r="F649" s="22"/>
      <c r="G649" s="22">
        <v>116.54108788568399</v>
      </c>
      <c r="H649" s="22"/>
      <c r="I649" s="22"/>
      <c r="J649" s="22">
        <v>5</v>
      </c>
      <c r="K649" s="22" t="s">
        <v>1681</v>
      </c>
      <c r="L649" s="22" t="s">
        <v>2696</v>
      </c>
      <c r="O649" t="s">
        <v>3351</v>
      </c>
      <c r="P649" t="s">
        <v>170</v>
      </c>
      <c r="Q649" t="s">
        <v>2118</v>
      </c>
      <c r="R649" t="s">
        <v>109</v>
      </c>
      <c r="S649" t="s">
        <v>544</v>
      </c>
      <c r="T649" t="s">
        <v>2891</v>
      </c>
    </row>
    <row r="650" spans="1:20">
      <c r="A650" t="s">
        <v>3340</v>
      </c>
      <c r="B650" t="s">
        <v>1680</v>
      </c>
      <c r="C650" t="s">
        <v>549</v>
      </c>
      <c r="D650" s="1">
        <v>597.5</v>
      </c>
      <c r="E650">
        <v>13.662553967799001</v>
      </c>
      <c r="F650" s="22"/>
      <c r="G650" s="22"/>
      <c r="H650" s="22">
        <v>116.54108788568399</v>
      </c>
      <c r="I650" s="22"/>
      <c r="J650" s="22">
        <v>5</v>
      </c>
      <c r="K650" s="22" t="s">
        <v>1681</v>
      </c>
      <c r="L650" s="22" t="s">
        <v>2696</v>
      </c>
      <c r="O650" t="s">
        <v>3351</v>
      </c>
      <c r="P650" t="s">
        <v>170</v>
      </c>
      <c r="Q650" t="s">
        <v>2094</v>
      </c>
      <c r="R650" t="s">
        <v>109</v>
      </c>
      <c r="S650" t="s">
        <v>544</v>
      </c>
      <c r="T650" t="s">
        <v>2890</v>
      </c>
    </row>
    <row r="651" spans="1:20">
      <c r="A651" t="s">
        <v>3340</v>
      </c>
      <c r="B651" t="s">
        <v>1680</v>
      </c>
      <c r="C651" t="s">
        <v>3332</v>
      </c>
      <c r="D651" s="1">
        <v>598.70000000000005</v>
      </c>
      <c r="E651">
        <v>13.662553967799001</v>
      </c>
      <c r="F651" s="22"/>
      <c r="G651" s="22"/>
      <c r="H651" s="22"/>
      <c r="I651" s="22">
        <v>116.54108788568399</v>
      </c>
      <c r="J651" s="22">
        <v>5</v>
      </c>
      <c r="K651" s="22" t="s">
        <v>1681</v>
      </c>
      <c r="L651" s="22" t="s">
        <v>2696</v>
      </c>
      <c r="O651" t="s">
        <v>3351</v>
      </c>
      <c r="P651" t="s">
        <v>170</v>
      </c>
      <c r="Q651" t="s">
        <v>2095</v>
      </c>
      <c r="R651" t="s">
        <v>109</v>
      </c>
      <c r="S651" t="s">
        <v>544</v>
      </c>
      <c r="T651" t="s">
        <v>2890</v>
      </c>
    </row>
    <row r="652" spans="1:20">
      <c r="A652" t="s">
        <v>3340</v>
      </c>
      <c r="B652" t="s">
        <v>1682</v>
      </c>
      <c r="C652" t="s">
        <v>542</v>
      </c>
      <c r="D652" s="1">
        <v>842.6</v>
      </c>
      <c r="E652">
        <v>1.2795315890758701</v>
      </c>
      <c r="F652" s="22">
        <v>67.446740460960001</v>
      </c>
      <c r="G652" s="22"/>
      <c r="H652" s="22"/>
      <c r="I652" s="22"/>
      <c r="J652" s="22">
        <v>5</v>
      </c>
      <c r="K652" s="22" t="s">
        <v>1681</v>
      </c>
      <c r="L652" s="22" t="s">
        <v>2696</v>
      </c>
      <c r="O652" t="s">
        <v>3352</v>
      </c>
      <c r="P652" t="s">
        <v>170</v>
      </c>
      <c r="Q652" t="s">
        <v>2216</v>
      </c>
      <c r="R652" t="s">
        <v>109</v>
      </c>
      <c r="S652" t="s">
        <v>544</v>
      </c>
      <c r="T652" t="s">
        <v>2947</v>
      </c>
    </row>
    <row r="653" spans="1:20">
      <c r="A653" t="s">
        <v>3340</v>
      </c>
      <c r="B653" t="s">
        <v>1682</v>
      </c>
      <c r="C653" t="s">
        <v>547</v>
      </c>
      <c r="D653" s="1">
        <v>2176.3000000000002</v>
      </c>
      <c r="E653">
        <v>1.2795315890758701</v>
      </c>
      <c r="F653" s="22"/>
      <c r="G653" s="22">
        <v>67.446740460960001</v>
      </c>
      <c r="H653" s="22"/>
      <c r="I653" s="22"/>
      <c r="J653" s="22">
        <v>5</v>
      </c>
      <c r="K653" s="22" t="s">
        <v>1681</v>
      </c>
      <c r="L653" s="22" t="s">
        <v>2696</v>
      </c>
      <c r="O653" t="s">
        <v>3352</v>
      </c>
      <c r="P653" t="s">
        <v>170</v>
      </c>
      <c r="Q653" t="s">
        <v>2218</v>
      </c>
      <c r="R653" t="s">
        <v>109</v>
      </c>
      <c r="S653" t="s">
        <v>544</v>
      </c>
      <c r="T653" t="s">
        <v>2947</v>
      </c>
    </row>
    <row r="654" spans="1:20">
      <c r="A654" t="s">
        <v>3340</v>
      </c>
      <c r="B654" t="s">
        <v>1682</v>
      </c>
      <c r="C654" t="s">
        <v>549</v>
      </c>
      <c r="D654" s="1">
        <v>2594.6999999999998</v>
      </c>
      <c r="E654">
        <v>1.2795315890758701</v>
      </c>
      <c r="F654" s="22"/>
      <c r="G654" s="22"/>
      <c r="H654" s="22">
        <v>67.446740460960001</v>
      </c>
      <c r="I654" s="22"/>
      <c r="J654" s="22">
        <v>5</v>
      </c>
      <c r="K654" s="22" t="s">
        <v>1681</v>
      </c>
      <c r="L654" s="22" t="s">
        <v>2696</v>
      </c>
      <c r="O654" t="s">
        <v>3352</v>
      </c>
      <c r="P654" t="s">
        <v>170</v>
      </c>
      <c r="Q654" t="s">
        <v>2230</v>
      </c>
      <c r="R654" t="s">
        <v>109</v>
      </c>
      <c r="S654" t="s">
        <v>544</v>
      </c>
      <c r="T654" t="s">
        <v>2950</v>
      </c>
    </row>
    <row r="655" spans="1:20">
      <c r="A655" t="s">
        <v>3340</v>
      </c>
      <c r="B655" t="s">
        <v>1682</v>
      </c>
      <c r="C655" t="s">
        <v>3332</v>
      </c>
      <c r="D655" s="1">
        <v>2605.1999999999998</v>
      </c>
      <c r="E655">
        <v>1.2795315890758701</v>
      </c>
      <c r="F655" s="22"/>
      <c r="G655" s="22"/>
      <c r="H655" s="22"/>
      <c r="I655" s="22">
        <v>67.446740460960001</v>
      </c>
      <c r="J655" s="22">
        <v>5</v>
      </c>
      <c r="K655" s="22" t="s">
        <v>1681</v>
      </c>
      <c r="L655" s="22" t="s">
        <v>2696</v>
      </c>
      <c r="O655" t="s">
        <v>3352</v>
      </c>
      <c r="P655" t="s">
        <v>170</v>
      </c>
      <c r="Q655" t="s">
        <v>2219</v>
      </c>
      <c r="R655" t="s">
        <v>109</v>
      </c>
      <c r="S655" t="s">
        <v>544</v>
      </c>
      <c r="T655" t="s">
        <v>2947</v>
      </c>
    </row>
    <row r="656" spans="1:20">
      <c r="A656" t="s">
        <v>3340</v>
      </c>
      <c r="B656" t="s">
        <v>1683</v>
      </c>
      <c r="C656" t="s">
        <v>542</v>
      </c>
      <c r="D656" s="1">
        <v>1002.5</v>
      </c>
      <c r="E656">
        <v>2.1325526484597899</v>
      </c>
      <c r="F656" s="22">
        <v>139.82772692170801</v>
      </c>
      <c r="G656" s="22"/>
      <c r="H656" s="22"/>
      <c r="I656" s="22"/>
      <c r="J656" s="22">
        <v>5</v>
      </c>
      <c r="K656" s="22" t="s">
        <v>1681</v>
      </c>
      <c r="L656" s="22" t="s">
        <v>2696</v>
      </c>
      <c r="O656" t="s">
        <v>3352</v>
      </c>
      <c r="P656" t="s">
        <v>170</v>
      </c>
      <c r="Q656" t="s">
        <v>2237</v>
      </c>
      <c r="R656" t="s">
        <v>109</v>
      </c>
      <c r="S656" t="s">
        <v>544</v>
      </c>
      <c r="T656" t="s">
        <v>2946</v>
      </c>
    </row>
    <row r="657" spans="1:20">
      <c r="A657" t="s">
        <v>3340</v>
      </c>
      <c r="B657" t="s">
        <v>1683</v>
      </c>
      <c r="C657" t="s">
        <v>547</v>
      </c>
      <c r="D657" s="1">
        <v>2769.3</v>
      </c>
      <c r="E657">
        <v>2.1325526484597899</v>
      </c>
      <c r="F657" s="22"/>
      <c r="G657" s="22">
        <v>139.897473148188</v>
      </c>
      <c r="H657" s="22"/>
      <c r="I657" s="22"/>
      <c r="J657" s="22">
        <v>5</v>
      </c>
      <c r="K657" s="22" t="s">
        <v>1681</v>
      </c>
      <c r="L657" s="22" t="s">
        <v>2696</v>
      </c>
      <c r="O657" t="s">
        <v>3352</v>
      </c>
      <c r="P657" t="s">
        <v>170</v>
      </c>
      <c r="Q657" t="s">
        <v>2220</v>
      </c>
      <c r="R657" t="s">
        <v>109</v>
      </c>
      <c r="S657" t="s">
        <v>544</v>
      </c>
      <c r="T657" t="s">
        <v>2947</v>
      </c>
    </row>
    <row r="658" spans="1:20">
      <c r="A658" t="s">
        <v>3340</v>
      </c>
      <c r="B658" t="s">
        <v>1683</v>
      </c>
      <c r="C658" t="s">
        <v>549</v>
      </c>
      <c r="D658" s="1">
        <v>2800.4</v>
      </c>
      <c r="E658">
        <v>2.1325526484597899</v>
      </c>
      <c r="F658" s="22"/>
      <c r="G658" s="22"/>
      <c r="H658" s="22">
        <v>139.897473148188</v>
      </c>
      <c r="I658" s="22"/>
      <c r="J658" s="22">
        <v>5</v>
      </c>
      <c r="K658" s="22" t="s">
        <v>1681</v>
      </c>
      <c r="L658" s="22" t="s">
        <v>2696</v>
      </c>
      <c r="O658" t="s">
        <v>3352</v>
      </c>
      <c r="P658" t="s">
        <v>170</v>
      </c>
      <c r="Q658" t="s">
        <v>2221</v>
      </c>
      <c r="R658" t="s">
        <v>109</v>
      </c>
      <c r="S658" t="s">
        <v>544</v>
      </c>
      <c r="T658" t="s">
        <v>2947</v>
      </c>
    </row>
    <row r="659" spans="1:20">
      <c r="A659" t="s">
        <v>3340</v>
      </c>
      <c r="B659" t="s">
        <v>1683</v>
      </c>
      <c r="C659" t="s">
        <v>3332</v>
      </c>
      <c r="D659" s="1">
        <v>2801.1</v>
      </c>
      <c r="E659">
        <v>2.1325526484597899</v>
      </c>
      <c r="F659" s="22"/>
      <c r="G659" s="22"/>
      <c r="H659" s="22"/>
      <c r="I659" s="22">
        <v>139.897473148188</v>
      </c>
      <c r="J659" s="22">
        <v>5</v>
      </c>
      <c r="K659" s="22" t="s">
        <v>1681</v>
      </c>
      <c r="L659" s="22" t="s">
        <v>2696</v>
      </c>
      <c r="O659" t="s">
        <v>3352</v>
      </c>
      <c r="P659" t="s">
        <v>170</v>
      </c>
      <c r="Q659" t="s">
        <v>2222</v>
      </c>
      <c r="R659" t="s">
        <v>109</v>
      </c>
      <c r="S659" t="s">
        <v>544</v>
      </c>
      <c r="T659" t="s">
        <v>2947</v>
      </c>
    </row>
    <row r="660" spans="1:20">
      <c r="A660" t="s">
        <v>3340</v>
      </c>
      <c r="B660" t="s">
        <v>1684</v>
      </c>
      <c r="C660" t="s">
        <v>542</v>
      </c>
      <c r="D660" s="1">
        <v>4637.8999999999996</v>
      </c>
      <c r="E660">
        <v>2.9855737078437001</v>
      </c>
      <c r="F660" s="22">
        <v>482.53862606543998</v>
      </c>
      <c r="G660" s="22"/>
      <c r="H660" s="22"/>
      <c r="I660" s="22"/>
      <c r="J660" s="22">
        <v>5</v>
      </c>
      <c r="K660" s="22" t="s">
        <v>1681</v>
      </c>
      <c r="L660" s="22" t="s">
        <v>2696</v>
      </c>
      <c r="O660" t="s">
        <v>3352</v>
      </c>
      <c r="P660" t="s">
        <v>170</v>
      </c>
      <c r="Q660" t="s">
        <v>2223</v>
      </c>
      <c r="R660" t="s">
        <v>109</v>
      </c>
      <c r="S660" t="s">
        <v>544</v>
      </c>
      <c r="T660" t="s">
        <v>2947</v>
      </c>
    </row>
    <row r="661" spans="1:20">
      <c r="A661" t="s">
        <v>3340</v>
      </c>
      <c r="B661" t="s">
        <v>1684</v>
      </c>
      <c r="C661" t="s">
        <v>547</v>
      </c>
      <c r="D661" s="1">
        <v>5581.9</v>
      </c>
      <c r="E661">
        <v>2.9855737078437001</v>
      </c>
      <c r="F661" s="22"/>
      <c r="G661" s="22">
        <v>482.53862606543998</v>
      </c>
      <c r="H661" s="22"/>
      <c r="I661" s="22"/>
      <c r="J661" s="22">
        <v>5</v>
      </c>
      <c r="K661" s="22" t="s">
        <v>1681</v>
      </c>
      <c r="L661" s="22" t="s">
        <v>2696</v>
      </c>
      <c r="O661" t="s">
        <v>3352</v>
      </c>
      <c r="P661" t="s">
        <v>170</v>
      </c>
      <c r="Q661" t="s">
        <v>2224</v>
      </c>
      <c r="R661" t="s">
        <v>109</v>
      </c>
      <c r="S661" t="s">
        <v>544</v>
      </c>
      <c r="T661" t="s">
        <v>2947</v>
      </c>
    </row>
    <row r="662" spans="1:20">
      <c r="A662" t="s">
        <v>3340</v>
      </c>
      <c r="B662" t="s">
        <v>1684</v>
      </c>
      <c r="C662" t="s">
        <v>549</v>
      </c>
      <c r="D662" s="1">
        <v>5825.9</v>
      </c>
      <c r="E662">
        <v>2.9855737078437001</v>
      </c>
      <c r="F662" s="22"/>
      <c r="G662" s="22"/>
      <c r="H662" s="22">
        <v>482.53862606543998</v>
      </c>
      <c r="I662" s="22"/>
      <c r="J662" s="22">
        <v>5</v>
      </c>
      <c r="K662" s="22" t="s">
        <v>1681</v>
      </c>
      <c r="L662" s="22" t="s">
        <v>2696</v>
      </c>
      <c r="O662" t="s">
        <v>3352</v>
      </c>
      <c r="P662" t="s">
        <v>170</v>
      </c>
      <c r="Q662" t="s">
        <v>2231</v>
      </c>
      <c r="R662" t="s">
        <v>109</v>
      </c>
      <c r="S662" t="s">
        <v>544</v>
      </c>
      <c r="T662" t="s">
        <v>2950</v>
      </c>
    </row>
    <row r="663" spans="1:20">
      <c r="A663" t="s">
        <v>3340</v>
      </c>
      <c r="B663" t="s">
        <v>1684</v>
      </c>
      <c r="C663" t="s">
        <v>3332</v>
      </c>
      <c r="D663" s="1">
        <v>5838.3</v>
      </c>
      <c r="E663">
        <v>2.9855737078437001</v>
      </c>
      <c r="F663" s="22"/>
      <c r="G663" s="22"/>
      <c r="H663" s="22"/>
      <c r="I663" s="22">
        <v>482.53862606543998</v>
      </c>
      <c r="J663" s="22">
        <v>5</v>
      </c>
      <c r="K663" s="22" t="s">
        <v>1681</v>
      </c>
      <c r="L663" s="22" t="s">
        <v>2696</v>
      </c>
      <c r="O663" t="s">
        <v>3352</v>
      </c>
      <c r="P663" t="s">
        <v>170</v>
      </c>
      <c r="Q663" t="s">
        <v>2225</v>
      </c>
      <c r="R663" t="s">
        <v>109</v>
      </c>
      <c r="S663" t="s">
        <v>544</v>
      </c>
      <c r="T663" t="s">
        <v>2947</v>
      </c>
    </row>
    <row r="664" spans="1:20">
      <c r="A664" t="s">
        <v>3340</v>
      </c>
      <c r="B664" t="s">
        <v>1685</v>
      </c>
      <c r="C664" t="s">
        <v>542</v>
      </c>
      <c r="D664" s="1">
        <v>10235.700000000001</v>
      </c>
      <c r="E664">
        <v>3.8385947672276099</v>
      </c>
      <c r="F664" s="22">
        <v>966.71372110740003</v>
      </c>
      <c r="G664" s="22"/>
      <c r="H664" s="22"/>
      <c r="I664" s="22"/>
      <c r="J664" s="22">
        <v>5</v>
      </c>
      <c r="K664" s="22" t="s">
        <v>1681</v>
      </c>
      <c r="L664" s="22" t="s">
        <v>2696</v>
      </c>
      <c r="O664" t="s">
        <v>3352</v>
      </c>
      <c r="P664" t="s">
        <v>170</v>
      </c>
      <c r="Q664" t="s">
        <v>2232</v>
      </c>
      <c r="R664" t="s">
        <v>109</v>
      </c>
      <c r="S664" t="s">
        <v>544</v>
      </c>
      <c r="T664" t="s">
        <v>2950</v>
      </c>
    </row>
    <row r="665" spans="1:20">
      <c r="A665" t="s">
        <v>3340</v>
      </c>
      <c r="B665" t="s">
        <v>1685</v>
      </c>
      <c r="C665" t="s">
        <v>547</v>
      </c>
      <c r="D665" s="1">
        <v>13092.2</v>
      </c>
      <c r="E665">
        <v>3.8385947672276099</v>
      </c>
      <c r="F665" s="22"/>
      <c r="G665" s="22">
        <v>966.71372110740003</v>
      </c>
      <c r="H665" s="22"/>
      <c r="I665" s="22"/>
      <c r="J665" s="22">
        <v>5</v>
      </c>
      <c r="K665" s="22" t="s">
        <v>1681</v>
      </c>
      <c r="L665" s="22" t="s">
        <v>2696</v>
      </c>
      <c r="O665" t="s">
        <v>3352</v>
      </c>
      <c r="P665" t="s">
        <v>170</v>
      </c>
      <c r="Q665" t="s">
        <v>2233</v>
      </c>
      <c r="R665" t="s">
        <v>109</v>
      </c>
      <c r="S665" t="s">
        <v>544</v>
      </c>
      <c r="T665" t="s">
        <v>2950</v>
      </c>
    </row>
    <row r="666" spans="1:20">
      <c r="A666" t="s">
        <v>3340</v>
      </c>
      <c r="B666" t="s">
        <v>1685</v>
      </c>
      <c r="C666" t="s">
        <v>549</v>
      </c>
      <c r="D666" s="1">
        <v>13187.4</v>
      </c>
      <c r="E666">
        <v>3.8385947672276099</v>
      </c>
      <c r="F666" s="22"/>
      <c r="G666" s="22"/>
      <c r="H666" s="22">
        <v>966.71372110740003</v>
      </c>
      <c r="I666" s="22"/>
      <c r="J666" s="22">
        <v>5</v>
      </c>
      <c r="K666" s="22" t="s">
        <v>1681</v>
      </c>
      <c r="L666" s="22" t="s">
        <v>2696</v>
      </c>
      <c r="O666" t="s">
        <v>3352</v>
      </c>
      <c r="P666" t="s">
        <v>170</v>
      </c>
      <c r="Q666" t="s">
        <v>2209</v>
      </c>
      <c r="R666" t="s">
        <v>109</v>
      </c>
      <c r="S666" t="s">
        <v>544</v>
      </c>
      <c r="T666" t="s">
        <v>2900</v>
      </c>
    </row>
    <row r="667" spans="1:20">
      <c r="A667" t="s">
        <v>3340</v>
      </c>
      <c r="B667" t="s">
        <v>1685</v>
      </c>
      <c r="C667" t="s">
        <v>3332</v>
      </c>
      <c r="D667" s="1">
        <v>13191.8</v>
      </c>
      <c r="E667">
        <v>3.8385947672276099</v>
      </c>
      <c r="F667" s="22"/>
      <c r="G667" s="22"/>
      <c r="H667" s="22"/>
      <c r="I667" s="22">
        <v>966.71372110740003</v>
      </c>
      <c r="J667" s="22">
        <v>5</v>
      </c>
      <c r="K667" s="22" t="s">
        <v>1681</v>
      </c>
      <c r="L667" s="22" t="s">
        <v>2696</v>
      </c>
      <c r="O667" t="s">
        <v>3352</v>
      </c>
      <c r="P667" t="s">
        <v>170</v>
      </c>
      <c r="Q667" t="s">
        <v>2210</v>
      </c>
      <c r="R667" t="s">
        <v>109</v>
      </c>
      <c r="S667" t="s">
        <v>544</v>
      </c>
      <c r="T667" t="s">
        <v>2900</v>
      </c>
    </row>
    <row r="668" spans="1:20">
      <c r="A668" t="s">
        <v>3340</v>
      </c>
      <c r="B668" t="s">
        <v>1686</v>
      </c>
      <c r="C668" t="s">
        <v>542</v>
      </c>
      <c r="D668" s="1">
        <v>9384.7000000000007</v>
      </c>
      <c r="E668">
        <v>4.69161582661153</v>
      </c>
      <c r="F668" s="22">
        <v>690.42966292691995</v>
      </c>
      <c r="G668" s="22"/>
      <c r="H668" s="22"/>
      <c r="I668" s="22"/>
      <c r="J668" s="22">
        <v>5</v>
      </c>
      <c r="K668" s="22" t="s">
        <v>1681</v>
      </c>
      <c r="L668" s="22" t="s">
        <v>2696</v>
      </c>
      <c r="O668" t="s">
        <v>3352</v>
      </c>
      <c r="P668" t="s">
        <v>170</v>
      </c>
      <c r="Q668" t="s">
        <v>2226</v>
      </c>
      <c r="R668" t="s">
        <v>109</v>
      </c>
      <c r="S668" t="s">
        <v>544</v>
      </c>
      <c r="T668" t="s">
        <v>2947</v>
      </c>
    </row>
    <row r="669" spans="1:20">
      <c r="A669" t="s">
        <v>3340</v>
      </c>
      <c r="B669" t="s">
        <v>1686</v>
      </c>
      <c r="C669" t="s">
        <v>547</v>
      </c>
      <c r="D669" s="1">
        <v>13616.6</v>
      </c>
      <c r="E669">
        <v>4.69161582661153</v>
      </c>
      <c r="F669" s="22"/>
      <c r="G669" s="22">
        <v>690.42966292691995</v>
      </c>
      <c r="H669" s="22"/>
      <c r="I669" s="22"/>
      <c r="J669" s="22">
        <v>5</v>
      </c>
      <c r="K669" s="22" t="s">
        <v>1681</v>
      </c>
      <c r="L669" s="22" t="s">
        <v>2696</v>
      </c>
      <c r="O669" t="s">
        <v>3352</v>
      </c>
      <c r="P669" t="s">
        <v>170</v>
      </c>
      <c r="Q669" t="s">
        <v>2227</v>
      </c>
      <c r="R669" t="s">
        <v>109</v>
      </c>
      <c r="S669" t="s">
        <v>544</v>
      </c>
      <c r="T669" t="s">
        <v>2947</v>
      </c>
    </row>
    <row r="670" spans="1:20">
      <c r="A670" t="s">
        <v>3340</v>
      </c>
      <c r="B670" t="s">
        <v>1686</v>
      </c>
      <c r="C670" t="s">
        <v>549</v>
      </c>
      <c r="D670" s="1">
        <v>13624.2</v>
      </c>
      <c r="E670">
        <v>4.69161582661153</v>
      </c>
      <c r="F670" s="22"/>
      <c r="G670" s="22"/>
      <c r="H670" s="22">
        <v>690.42966292691995</v>
      </c>
      <c r="I670" s="22"/>
      <c r="J670" s="22">
        <v>5</v>
      </c>
      <c r="K670" s="22" t="s">
        <v>1681</v>
      </c>
      <c r="L670" s="22" t="s">
        <v>2696</v>
      </c>
      <c r="O670" t="s">
        <v>3352</v>
      </c>
      <c r="P670" t="s">
        <v>170</v>
      </c>
      <c r="Q670" t="s">
        <v>2234</v>
      </c>
      <c r="R670" t="s">
        <v>109</v>
      </c>
      <c r="S670" t="s">
        <v>544</v>
      </c>
      <c r="T670" t="s">
        <v>2950</v>
      </c>
    </row>
    <row r="671" spans="1:20">
      <c r="A671" t="s">
        <v>3340</v>
      </c>
      <c r="B671" t="s">
        <v>1686</v>
      </c>
      <c r="C671" t="s">
        <v>3332</v>
      </c>
      <c r="D671" s="1">
        <v>13624.2</v>
      </c>
      <c r="E671">
        <v>4.69161582661153</v>
      </c>
      <c r="F671" s="22"/>
      <c r="G671" s="22"/>
      <c r="H671" s="22"/>
      <c r="I671" s="22">
        <v>690.42966292691995</v>
      </c>
      <c r="J671" s="22">
        <v>5</v>
      </c>
      <c r="K671" s="22" t="s">
        <v>1681</v>
      </c>
      <c r="L671" s="22" t="s">
        <v>2696</v>
      </c>
      <c r="O671" t="s">
        <v>3352</v>
      </c>
      <c r="P671" t="s">
        <v>170</v>
      </c>
      <c r="Q671" t="s">
        <v>2211</v>
      </c>
      <c r="R671" t="s">
        <v>109</v>
      </c>
      <c r="S671" t="s">
        <v>544</v>
      </c>
      <c r="T671" t="s">
        <v>2900</v>
      </c>
    </row>
    <row r="672" spans="1:20">
      <c r="A672" t="s">
        <v>3340</v>
      </c>
      <c r="B672" t="s">
        <v>1687</v>
      </c>
      <c r="C672" t="s">
        <v>542</v>
      </c>
      <c r="D672" s="1">
        <v>7274.7</v>
      </c>
      <c r="E672">
        <v>5.5446368859954402</v>
      </c>
      <c r="F672" s="22">
        <v>648.99912072491998</v>
      </c>
      <c r="G672" s="22"/>
      <c r="H672" s="22"/>
      <c r="I672" s="22"/>
      <c r="J672" s="22">
        <v>5</v>
      </c>
      <c r="K672" s="22" t="s">
        <v>1681</v>
      </c>
      <c r="L672" s="22" t="s">
        <v>2696</v>
      </c>
      <c r="O672" t="s">
        <v>3352</v>
      </c>
      <c r="P672" t="s">
        <v>170</v>
      </c>
      <c r="Q672" t="s">
        <v>2212</v>
      </c>
      <c r="R672" t="s">
        <v>109</v>
      </c>
      <c r="S672" t="s">
        <v>544</v>
      </c>
      <c r="T672" t="s">
        <v>2900</v>
      </c>
    </row>
    <row r="673" spans="1:20">
      <c r="A673" t="s">
        <v>3340</v>
      </c>
      <c r="B673" t="s">
        <v>1687</v>
      </c>
      <c r="C673" t="s">
        <v>547</v>
      </c>
      <c r="D673" s="1">
        <v>9003.1</v>
      </c>
      <c r="E673">
        <v>5.5446368859954402</v>
      </c>
      <c r="F673" s="22"/>
      <c r="G673" s="22">
        <v>648.99912072491998</v>
      </c>
      <c r="H673" s="22"/>
      <c r="I673" s="22"/>
      <c r="J673" s="22">
        <v>5</v>
      </c>
      <c r="K673" s="22" t="s">
        <v>1681</v>
      </c>
      <c r="L673" s="22" t="s">
        <v>2696</v>
      </c>
      <c r="O673" t="s">
        <v>3352</v>
      </c>
      <c r="P673" t="s">
        <v>170</v>
      </c>
      <c r="Q673" t="s">
        <v>2213</v>
      </c>
      <c r="R673" t="s">
        <v>109</v>
      </c>
      <c r="S673" t="s">
        <v>544</v>
      </c>
      <c r="T673" t="s">
        <v>2900</v>
      </c>
    </row>
    <row r="674" spans="1:20">
      <c r="A674" t="s">
        <v>3340</v>
      </c>
      <c r="B674" t="s">
        <v>1687</v>
      </c>
      <c r="C674" t="s">
        <v>549</v>
      </c>
      <c r="D674" s="1">
        <v>9100.5</v>
      </c>
      <c r="E674">
        <v>5.5446368859954402</v>
      </c>
      <c r="F674" s="22"/>
      <c r="G674" s="22"/>
      <c r="H674" s="22">
        <v>648.99912072491998</v>
      </c>
      <c r="I674" s="22"/>
      <c r="J674" s="22">
        <v>5</v>
      </c>
      <c r="K674" s="22" t="s">
        <v>1681</v>
      </c>
      <c r="L674" s="22" t="s">
        <v>2696</v>
      </c>
      <c r="O674" t="s">
        <v>3352</v>
      </c>
      <c r="P674" t="s">
        <v>170</v>
      </c>
      <c r="Q674" t="s">
        <v>2214</v>
      </c>
      <c r="R674" t="s">
        <v>109</v>
      </c>
      <c r="S674" t="s">
        <v>544</v>
      </c>
      <c r="T674" t="s">
        <v>2900</v>
      </c>
    </row>
    <row r="675" spans="1:20">
      <c r="A675" t="s">
        <v>3340</v>
      </c>
      <c r="B675" t="s">
        <v>1687</v>
      </c>
      <c r="C675" t="s">
        <v>3332</v>
      </c>
      <c r="D675" s="1">
        <v>9106.1</v>
      </c>
      <c r="E675">
        <v>5.5446368859954402</v>
      </c>
      <c r="F675" s="22"/>
      <c r="G675" s="22"/>
      <c r="H675" s="22"/>
      <c r="I675" s="22">
        <v>648.99912072491998</v>
      </c>
      <c r="J675" s="22">
        <v>5</v>
      </c>
      <c r="K675" s="22" t="s">
        <v>1681</v>
      </c>
      <c r="L675" s="22" t="s">
        <v>2696</v>
      </c>
      <c r="O675" t="s">
        <v>3352</v>
      </c>
      <c r="P675" t="s">
        <v>170</v>
      </c>
      <c r="Q675" t="s">
        <v>2228</v>
      </c>
      <c r="R675" t="s">
        <v>109</v>
      </c>
      <c r="S675" t="s">
        <v>544</v>
      </c>
      <c r="T675" t="s">
        <v>2947</v>
      </c>
    </row>
    <row r="676" spans="1:20">
      <c r="A676" t="s">
        <v>3340</v>
      </c>
      <c r="B676" t="s">
        <v>1688</v>
      </c>
      <c r="C676" t="s">
        <v>542</v>
      </c>
      <c r="D676" s="1">
        <v>8624.2000000000007</v>
      </c>
      <c r="E676">
        <v>6.3976579453793603</v>
      </c>
      <c r="F676" s="22">
        <v>747.39072146759997</v>
      </c>
      <c r="G676" s="22"/>
      <c r="H676" s="22"/>
      <c r="I676" s="22"/>
      <c r="J676" s="22">
        <v>5</v>
      </c>
      <c r="K676" s="22" t="s">
        <v>1681</v>
      </c>
      <c r="L676" s="22" t="s">
        <v>2696</v>
      </c>
      <c r="O676" t="s">
        <v>3352</v>
      </c>
      <c r="P676" t="s">
        <v>170</v>
      </c>
      <c r="Q676" t="s">
        <v>2235</v>
      </c>
      <c r="R676" t="s">
        <v>109</v>
      </c>
      <c r="S676" t="s">
        <v>544</v>
      </c>
      <c r="T676" t="s">
        <v>2950</v>
      </c>
    </row>
    <row r="677" spans="1:20">
      <c r="A677" t="s">
        <v>3340</v>
      </c>
      <c r="B677" t="s">
        <v>1688</v>
      </c>
      <c r="C677" t="s">
        <v>547</v>
      </c>
      <c r="D677" s="1">
        <v>16365.2</v>
      </c>
      <c r="E677">
        <v>6.3976579453793603</v>
      </c>
      <c r="F677" s="22"/>
      <c r="G677" s="22">
        <v>747.39072146759997</v>
      </c>
      <c r="H677" s="22"/>
      <c r="I677" s="22"/>
      <c r="J677" s="22">
        <v>5</v>
      </c>
      <c r="K677" s="22" t="s">
        <v>1681</v>
      </c>
      <c r="L677" s="22" t="s">
        <v>2696</v>
      </c>
      <c r="O677" t="s">
        <v>3352</v>
      </c>
      <c r="P677" t="s">
        <v>170</v>
      </c>
      <c r="Q677" t="s">
        <v>2239</v>
      </c>
      <c r="R677" t="s">
        <v>109</v>
      </c>
      <c r="S677" t="s">
        <v>544</v>
      </c>
      <c r="T677" t="s">
        <v>2951</v>
      </c>
    </row>
    <row r="678" spans="1:20">
      <c r="A678" t="s">
        <v>3340</v>
      </c>
      <c r="B678" t="s">
        <v>1688</v>
      </c>
      <c r="C678" t="s">
        <v>3332</v>
      </c>
      <c r="D678" s="1">
        <v>16378</v>
      </c>
      <c r="E678">
        <v>6.3976579453793603</v>
      </c>
      <c r="F678" s="22"/>
      <c r="G678" s="22"/>
      <c r="H678" s="22"/>
      <c r="I678" s="22">
        <v>747.39072146759997</v>
      </c>
      <c r="J678" s="22">
        <v>5</v>
      </c>
      <c r="K678" s="22" t="s">
        <v>1681</v>
      </c>
      <c r="L678" s="22" t="s">
        <v>2696</v>
      </c>
      <c r="O678" t="s">
        <v>3352</v>
      </c>
      <c r="P678" t="s">
        <v>170</v>
      </c>
      <c r="Q678" t="s">
        <v>2207</v>
      </c>
      <c r="R678" t="s">
        <v>109</v>
      </c>
      <c r="S678" t="s">
        <v>544</v>
      </c>
      <c r="T678" t="s">
        <v>2901</v>
      </c>
    </row>
    <row r="679" spans="1:20">
      <c r="A679" t="s">
        <v>3340</v>
      </c>
      <c r="B679" t="s">
        <v>1688</v>
      </c>
      <c r="C679" t="s">
        <v>549</v>
      </c>
      <c r="D679" s="1">
        <v>16378</v>
      </c>
      <c r="E679">
        <v>6.3976579453793603</v>
      </c>
      <c r="F679" s="22"/>
      <c r="G679" s="22"/>
      <c r="H679" s="22">
        <v>747.39072146759997</v>
      </c>
      <c r="I679" s="22"/>
      <c r="J679" s="22">
        <v>5</v>
      </c>
      <c r="K679" s="22" t="s">
        <v>1681</v>
      </c>
      <c r="L679" s="22" t="s">
        <v>2696</v>
      </c>
      <c r="O679" t="s">
        <v>3352</v>
      </c>
      <c r="P679" t="s">
        <v>170</v>
      </c>
      <c r="Q679" t="s">
        <v>2215</v>
      </c>
      <c r="R679" t="s">
        <v>109</v>
      </c>
      <c r="S679" t="s">
        <v>544</v>
      </c>
      <c r="T679" t="s">
        <v>2900</v>
      </c>
    </row>
    <row r="680" spans="1:20">
      <c r="A680" t="s">
        <v>3340</v>
      </c>
      <c r="B680" t="s">
        <v>1689</v>
      </c>
      <c r="C680" t="s">
        <v>542</v>
      </c>
      <c r="D680" s="1">
        <v>2899.2</v>
      </c>
      <c r="E680">
        <v>7.2506790047632697</v>
      </c>
      <c r="F680" s="22">
        <v>296.85812526467998</v>
      </c>
      <c r="G680" s="22"/>
      <c r="H680" s="22"/>
      <c r="I680" s="22"/>
      <c r="J680" s="22">
        <v>5</v>
      </c>
      <c r="K680" s="22" t="s">
        <v>1681</v>
      </c>
      <c r="L680" s="22" t="s">
        <v>2696</v>
      </c>
      <c r="O680" t="s">
        <v>2751</v>
      </c>
      <c r="P680" t="s">
        <v>170</v>
      </c>
      <c r="Q680" t="s">
        <v>2073</v>
      </c>
      <c r="R680" t="s">
        <v>109</v>
      </c>
      <c r="S680" t="s">
        <v>544</v>
      </c>
      <c r="T680" t="s">
        <v>2893</v>
      </c>
    </row>
    <row r="681" spans="1:20">
      <c r="A681" t="s">
        <v>3340</v>
      </c>
      <c r="B681" t="s">
        <v>1689</v>
      </c>
      <c r="C681" t="s">
        <v>547</v>
      </c>
      <c r="D681" s="1">
        <v>6717.1</v>
      </c>
      <c r="E681">
        <v>7.2506790047632697</v>
      </c>
      <c r="F681" s="22"/>
      <c r="G681" s="22">
        <v>296.85812526467998</v>
      </c>
      <c r="H681" s="22"/>
      <c r="I681" s="22"/>
      <c r="J681" s="22">
        <v>5</v>
      </c>
      <c r="K681" s="22" t="s">
        <v>1681</v>
      </c>
      <c r="L681" s="22" t="s">
        <v>2696</v>
      </c>
      <c r="O681" t="s">
        <v>2751</v>
      </c>
      <c r="P681" t="s">
        <v>170</v>
      </c>
      <c r="Q681" t="s">
        <v>2075</v>
      </c>
      <c r="R681" t="s">
        <v>109</v>
      </c>
      <c r="S681" t="s">
        <v>544</v>
      </c>
      <c r="T681" t="s">
        <v>2893</v>
      </c>
    </row>
    <row r="682" spans="1:20">
      <c r="A682" t="s">
        <v>3340</v>
      </c>
      <c r="B682" t="s">
        <v>1689</v>
      </c>
      <c r="C682" t="s">
        <v>549</v>
      </c>
      <c r="D682" s="1">
        <v>7085.9</v>
      </c>
      <c r="E682">
        <v>7.2506790047632697</v>
      </c>
      <c r="F682" s="22"/>
      <c r="G682" s="22"/>
      <c r="H682" s="22">
        <v>296.85812526467998</v>
      </c>
      <c r="I682" s="22"/>
      <c r="J682" s="22">
        <v>5</v>
      </c>
      <c r="K682" s="22" t="s">
        <v>1681</v>
      </c>
      <c r="L682" s="22" t="s">
        <v>2696</v>
      </c>
      <c r="O682" t="s">
        <v>2751</v>
      </c>
      <c r="P682" t="s">
        <v>170</v>
      </c>
      <c r="Q682" t="s">
        <v>2076</v>
      </c>
      <c r="R682" t="s">
        <v>109</v>
      </c>
      <c r="S682" t="s">
        <v>544</v>
      </c>
      <c r="T682" t="s">
        <v>2893</v>
      </c>
    </row>
    <row r="683" spans="1:20">
      <c r="A683" t="s">
        <v>3340</v>
      </c>
      <c r="B683" t="s">
        <v>1689</v>
      </c>
      <c r="C683" t="s">
        <v>3332</v>
      </c>
      <c r="D683" s="1">
        <v>7091.3</v>
      </c>
      <c r="E683">
        <v>7.2506790047632697</v>
      </c>
      <c r="F683" s="22"/>
      <c r="G683" s="22"/>
      <c r="H683" s="22"/>
      <c r="I683" s="22">
        <v>296.85812526467998</v>
      </c>
      <c r="J683" s="22">
        <v>5</v>
      </c>
      <c r="K683" s="22" t="s">
        <v>1681</v>
      </c>
      <c r="L683" s="22" t="s">
        <v>2696</v>
      </c>
      <c r="O683" t="s">
        <v>2751</v>
      </c>
      <c r="P683" t="s">
        <v>170</v>
      </c>
      <c r="Q683" t="s">
        <v>2077</v>
      </c>
      <c r="R683" t="s">
        <v>109</v>
      </c>
      <c r="S683" t="s">
        <v>544</v>
      </c>
      <c r="T683" t="s">
        <v>2893</v>
      </c>
    </row>
    <row r="684" spans="1:20">
      <c r="A684" t="s">
        <v>3340</v>
      </c>
      <c r="B684" t="s">
        <v>1690</v>
      </c>
      <c r="C684" t="s">
        <v>542</v>
      </c>
      <c r="D684" s="1">
        <v>1433.2</v>
      </c>
      <c r="E684">
        <v>8.1037000641471799</v>
      </c>
      <c r="F684" s="22">
        <v>157.11396544746</v>
      </c>
      <c r="G684" s="22"/>
      <c r="H684" s="22"/>
      <c r="I684" s="22"/>
      <c r="J684" s="22">
        <v>5</v>
      </c>
      <c r="K684" s="22" t="s">
        <v>1681</v>
      </c>
      <c r="L684" s="22" t="s">
        <v>2696</v>
      </c>
      <c r="O684" t="s">
        <v>2751</v>
      </c>
      <c r="P684" t="s">
        <v>170</v>
      </c>
      <c r="Q684" t="s">
        <v>2078</v>
      </c>
      <c r="R684" t="s">
        <v>109</v>
      </c>
      <c r="S684" t="s">
        <v>544</v>
      </c>
      <c r="T684" t="s">
        <v>2893</v>
      </c>
    </row>
    <row r="685" spans="1:20">
      <c r="A685" t="s">
        <v>3340</v>
      </c>
      <c r="B685" t="s">
        <v>1690</v>
      </c>
      <c r="C685" t="s">
        <v>547</v>
      </c>
      <c r="D685" s="1">
        <v>7431.5</v>
      </c>
      <c r="E685">
        <v>8.1037000641471799</v>
      </c>
      <c r="F685" s="22"/>
      <c r="G685" s="22">
        <v>439.58586177324003</v>
      </c>
      <c r="H685" s="22"/>
      <c r="I685" s="22"/>
      <c r="J685" s="22">
        <v>5</v>
      </c>
      <c r="K685" s="22" t="s">
        <v>1681</v>
      </c>
      <c r="L685" s="22" t="s">
        <v>2696</v>
      </c>
      <c r="O685" t="s">
        <v>2751</v>
      </c>
      <c r="P685" t="s">
        <v>170</v>
      </c>
      <c r="Q685" t="s">
        <v>2079</v>
      </c>
      <c r="R685" t="s">
        <v>109</v>
      </c>
      <c r="S685" t="s">
        <v>544</v>
      </c>
      <c r="T685" t="s">
        <v>2893</v>
      </c>
    </row>
    <row r="686" spans="1:20">
      <c r="A686" t="s">
        <v>3340</v>
      </c>
      <c r="B686" t="s">
        <v>1690</v>
      </c>
      <c r="C686" t="s">
        <v>549</v>
      </c>
      <c r="D686" s="1">
        <v>9013.6</v>
      </c>
      <c r="E686">
        <v>8.1037000641471799</v>
      </c>
      <c r="F686" s="22"/>
      <c r="G686" s="22"/>
      <c r="H686" s="22">
        <v>439.58586177324003</v>
      </c>
      <c r="I686" s="22"/>
      <c r="J686" s="22">
        <v>5</v>
      </c>
      <c r="K686" s="22" t="s">
        <v>1681</v>
      </c>
      <c r="L686" s="22" t="s">
        <v>2696</v>
      </c>
      <c r="O686" t="s">
        <v>2750</v>
      </c>
      <c r="P686" t="s">
        <v>170</v>
      </c>
      <c r="Q686" t="s">
        <v>2066</v>
      </c>
      <c r="R686" t="s">
        <v>109</v>
      </c>
      <c r="S686" t="s">
        <v>544</v>
      </c>
      <c r="T686" t="s">
        <v>2892</v>
      </c>
    </row>
    <row r="687" spans="1:20">
      <c r="A687" t="s">
        <v>3340</v>
      </c>
      <c r="B687" t="s">
        <v>1690</v>
      </c>
      <c r="C687" t="s">
        <v>3332</v>
      </c>
      <c r="D687" s="1">
        <v>9023.2000000000007</v>
      </c>
      <c r="E687">
        <v>8.1037000641471799</v>
      </c>
      <c r="F687" s="22"/>
      <c r="G687" s="22"/>
      <c r="H687" s="22"/>
      <c r="I687" s="22">
        <v>439.58586177324003</v>
      </c>
      <c r="J687" s="22">
        <v>5</v>
      </c>
      <c r="K687" s="22" t="s">
        <v>1681</v>
      </c>
      <c r="L687" s="22" t="s">
        <v>2696</v>
      </c>
      <c r="O687" t="s">
        <v>2750</v>
      </c>
      <c r="P687" t="s">
        <v>170</v>
      </c>
      <c r="Q687" t="s">
        <v>2068</v>
      </c>
      <c r="R687" t="s">
        <v>109</v>
      </c>
      <c r="S687" t="s">
        <v>544</v>
      </c>
      <c r="T687" t="s">
        <v>2892</v>
      </c>
    </row>
    <row r="688" spans="1:20">
      <c r="A688" t="s">
        <v>3340</v>
      </c>
      <c r="B688" t="s">
        <v>1691</v>
      </c>
      <c r="C688" t="s">
        <v>542</v>
      </c>
      <c r="D688" s="1">
        <v>1454.9</v>
      </c>
      <c r="E688">
        <v>8.9567211235310999</v>
      </c>
      <c r="F688" s="22">
        <v>236.99639390615999</v>
      </c>
      <c r="G688" s="22"/>
      <c r="H688" s="22"/>
      <c r="I688" s="22"/>
      <c r="J688" s="22">
        <v>5</v>
      </c>
      <c r="K688" s="22" t="s">
        <v>1681</v>
      </c>
      <c r="L688" s="22" t="s">
        <v>2696</v>
      </c>
      <c r="O688" t="s">
        <v>2750</v>
      </c>
      <c r="P688" t="s">
        <v>170</v>
      </c>
      <c r="Q688" t="s">
        <v>2069</v>
      </c>
      <c r="R688" t="s">
        <v>109</v>
      </c>
      <c r="S688" t="s">
        <v>544</v>
      </c>
      <c r="T688" t="s">
        <v>2892</v>
      </c>
    </row>
    <row r="689" spans="1:20">
      <c r="A689" t="s">
        <v>3340</v>
      </c>
      <c r="B689" t="s">
        <v>1691</v>
      </c>
      <c r="C689" t="s">
        <v>547</v>
      </c>
      <c r="D689" s="1">
        <v>13695.9</v>
      </c>
      <c r="E689">
        <v>8.9567211235310999</v>
      </c>
      <c r="F689" s="22"/>
      <c r="G689" s="22">
        <v>519.03045080712002</v>
      </c>
      <c r="H689" s="22"/>
      <c r="I689" s="22"/>
      <c r="J689" s="22">
        <v>5</v>
      </c>
      <c r="K689" s="22" t="s">
        <v>1681</v>
      </c>
      <c r="L689" s="22" t="s">
        <v>2696</v>
      </c>
      <c r="O689" t="s">
        <v>2750</v>
      </c>
      <c r="P689" t="s">
        <v>170</v>
      </c>
      <c r="Q689" t="s">
        <v>2070</v>
      </c>
      <c r="R689" t="s">
        <v>109</v>
      </c>
      <c r="S689" t="s">
        <v>544</v>
      </c>
      <c r="T689" t="s">
        <v>2892</v>
      </c>
    </row>
    <row r="690" spans="1:20">
      <c r="A690" t="s">
        <v>3340</v>
      </c>
      <c r="B690" t="s">
        <v>1691</v>
      </c>
      <c r="C690" t="s">
        <v>549</v>
      </c>
      <c r="D690" s="1">
        <v>15821</v>
      </c>
      <c r="E690">
        <v>8.9567211235310999</v>
      </c>
      <c r="F690" s="22"/>
      <c r="G690" s="22"/>
      <c r="H690" s="22">
        <v>519.03045080712002</v>
      </c>
      <c r="I690" s="22"/>
      <c r="J690" s="22">
        <v>5</v>
      </c>
      <c r="K690" s="22" t="s">
        <v>1681</v>
      </c>
      <c r="L690" s="22" t="s">
        <v>2696</v>
      </c>
      <c r="O690" t="s">
        <v>2750</v>
      </c>
      <c r="P690" t="s">
        <v>170</v>
      </c>
      <c r="Q690" t="s">
        <v>2071</v>
      </c>
      <c r="R690" t="s">
        <v>109</v>
      </c>
      <c r="S690" t="s">
        <v>544</v>
      </c>
      <c r="T690" t="s">
        <v>2892</v>
      </c>
    </row>
    <row r="691" spans="1:20">
      <c r="A691" t="s">
        <v>3340</v>
      </c>
      <c r="B691" t="s">
        <v>1691</v>
      </c>
      <c r="C691" t="s">
        <v>3332</v>
      </c>
      <c r="D691" s="1">
        <v>15827</v>
      </c>
      <c r="E691">
        <v>8.9567211235310999</v>
      </c>
      <c r="F691" s="22"/>
      <c r="G691" s="22"/>
      <c r="H691" s="22"/>
      <c r="I691" s="22">
        <v>519.03045080712002</v>
      </c>
      <c r="J691" s="22">
        <v>5</v>
      </c>
      <c r="K691" s="22" t="s">
        <v>1681</v>
      </c>
      <c r="L691" s="22" t="s">
        <v>2696</v>
      </c>
      <c r="O691" t="s">
        <v>2750</v>
      </c>
      <c r="P691" t="s">
        <v>170</v>
      </c>
      <c r="Q691" t="s">
        <v>2072</v>
      </c>
      <c r="R691" t="s">
        <v>109</v>
      </c>
      <c r="S691" t="s">
        <v>544</v>
      </c>
      <c r="T691" t="s">
        <v>2892</v>
      </c>
    </row>
    <row r="692" spans="1:20">
      <c r="A692" t="s">
        <v>3340</v>
      </c>
      <c r="B692" t="s">
        <v>1692</v>
      </c>
      <c r="C692" t="s">
        <v>542</v>
      </c>
      <c r="D692" s="1">
        <v>2659.3</v>
      </c>
      <c r="E692">
        <v>9.8097421829150093</v>
      </c>
      <c r="F692" s="22">
        <v>462.84023783088003</v>
      </c>
      <c r="G692" s="22"/>
      <c r="H692" s="22"/>
      <c r="I692" s="22"/>
      <c r="J692" s="22">
        <v>5</v>
      </c>
      <c r="K692" s="22" t="s">
        <v>1681</v>
      </c>
      <c r="L692" s="22" t="s">
        <v>2696</v>
      </c>
      <c r="O692" t="s">
        <v>202</v>
      </c>
      <c r="P692" t="s">
        <v>170</v>
      </c>
      <c r="Q692" t="s">
        <v>2316</v>
      </c>
      <c r="R692" t="s">
        <v>109</v>
      </c>
      <c r="S692" t="s">
        <v>544</v>
      </c>
      <c r="T692" t="s">
        <v>2902</v>
      </c>
    </row>
    <row r="693" spans="1:20">
      <c r="A693" t="s">
        <v>3340</v>
      </c>
      <c r="B693" t="s">
        <v>1692</v>
      </c>
      <c r="C693" t="s">
        <v>547</v>
      </c>
      <c r="D693" s="1">
        <v>18457.5</v>
      </c>
      <c r="E693">
        <v>9.8097421829150093</v>
      </c>
      <c r="F693" s="22"/>
      <c r="G693" s="22">
        <v>747.54347854032005</v>
      </c>
      <c r="H693" s="22"/>
      <c r="I693" s="22"/>
      <c r="J693" s="22">
        <v>5</v>
      </c>
      <c r="K693" s="22" t="s">
        <v>1681</v>
      </c>
      <c r="L693" s="22" t="s">
        <v>2696</v>
      </c>
      <c r="O693" t="s">
        <v>202</v>
      </c>
      <c r="P693" t="s">
        <v>170</v>
      </c>
      <c r="Q693" t="s">
        <v>2318</v>
      </c>
      <c r="R693" t="s">
        <v>109</v>
      </c>
      <c r="S693" t="s">
        <v>544</v>
      </c>
      <c r="T693" t="s">
        <v>2902</v>
      </c>
    </row>
    <row r="694" spans="1:20">
      <c r="A694" t="s">
        <v>3340</v>
      </c>
      <c r="B694" t="s">
        <v>1692</v>
      </c>
      <c r="C694" t="s">
        <v>549</v>
      </c>
      <c r="D694" s="1">
        <v>19285.2</v>
      </c>
      <c r="E694">
        <v>9.8097421829150093</v>
      </c>
      <c r="F694" s="22"/>
      <c r="G694" s="22"/>
      <c r="H694" s="22">
        <v>747.54347854032005</v>
      </c>
      <c r="I694" s="22"/>
      <c r="J694" s="22">
        <v>5</v>
      </c>
      <c r="K694" s="22" t="s">
        <v>1681</v>
      </c>
      <c r="L694" s="22" t="s">
        <v>2696</v>
      </c>
      <c r="O694" t="s">
        <v>202</v>
      </c>
      <c r="P694" t="s">
        <v>170</v>
      </c>
      <c r="Q694" t="s">
        <v>2319</v>
      </c>
      <c r="R694" t="s">
        <v>109</v>
      </c>
      <c r="S694" t="s">
        <v>544</v>
      </c>
      <c r="T694" t="s">
        <v>2902</v>
      </c>
    </row>
    <row r="695" spans="1:20">
      <c r="A695" t="s">
        <v>3340</v>
      </c>
      <c r="B695" t="s">
        <v>1692</v>
      </c>
      <c r="C695" t="s">
        <v>3332</v>
      </c>
      <c r="D695" s="1">
        <v>19294.400000000001</v>
      </c>
      <c r="E695">
        <v>9.8097421829150093</v>
      </c>
      <c r="F695" s="22"/>
      <c r="G695" s="22"/>
      <c r="H695" s="22"/>
      <c r="I695" s="22">
        <v>747.54347854032005</v>
      </c>
      <c r="J695" s="22">
        <v>5</v>
      </c>
      <c r="K695" s="22" t="s">
        <v>1681</v>
      </c>
      <c r="L695" s="22" t="s">
        <v>2696</v>
      </c>
      <c r="O695" t="s">
        <v>202</v>
      </c>
      <c r="P695" t="s">
        <v>170</v>
      </c>
      <c r="Q695" t="s">
        <v>2320</v>
      </c>
      <c r="R695" t="s">
        <v>109</v>
      </c>
      <c r="S695" t="s">
        <v>544</v>
      </c>
      <c r="T695" t="s">
        <v>2902</v>
      </c>
    </row>
    <row r="696" spans="1:20">
      <c r="A696" t="s">
        <v>3340</v>
      </c>
      <c r="B696" t="s">
        <v>1693</v>
      </c>
      <c r="C696" t="s">
        <v>542</v>
      </c>
      <c r="D696" s="1">
        <v>1535.3</v>
      </c>
      <c r="E696">
        <v>10.662763242298899</v>
      </c>
      <c r="F696" s="22">
        <v>140.58851704858799</v>
      </c>
      <c r="G696" s="22"/>
      <c r="H696" s="22"/>
      <c r="I696" s="22"/>
      <c r="J696" s="22">
        <v>5</v>
      </c>
      <c r="K696" s="22" t="s">
        <v>1681</v>
      </c>
      <c r="L696" s="22" t="s">
        <v>2696</v>
      </c>
      <c r="O696" t="s">
        <v>202</v>
      </c>
      <c r="P696" t="s">
        <v>170</v>
      </c>
      <c r="Q696" t="s">
        <v>2321</v>
      </c>
      <c r="R696" t="s">
        <v>109</v>
      </c>
      <c r="S696" t="s">
        <v>544</v>
      </c>
      <c r="T696" t="s">
        <v>2902</v>
      </c>
    </row>
    <row r="697" spans="1:20">
      <c r="A697" t="s">
        <v>3340</v>
      </c>
      <c r="B697" t="s">
        <v>1693</v>
      </c>
      <c r="C697" t="s">
        <v>547</v>
      </c>
      <c r="D697" s="1">
        <v>4725</v>
      </c>
      <c r="E697">
        <v>10.662763242298899</v>
      </c>
      <c r="F697" s="22"/>
      <c r="G697" s="22">
        <v>155.04658887967199</v>
      </c>
      <c r="H697" s="22"/>
      <c r="I697" s="22"/>
      <c r="J697" s="22">
        <v>5</v>
      </c>
      <c r="K697" s="22" t="s">
        <v>1681</v>
      </c>
      <c r="L697" s="22" t="s">
        <v>2696</v>
      </c>
      <c r="O697" t="s">
        <v>202</v>
      </c>
      <c r="P697" t="s">
        <v>170</v>
      </c>
      <c r="Q697" t="s">
        <v>2322</v>
      </c>
      <c r="R697" t="s">
        <v>109</v>
      </c>
      <c r="S697" t="s">
        <v>544</v>
      </c>
      <c r="T697" t="s">
        <v>2902</v>
      </c>
    </row>
    <row r="698" spans="1:20">
      <c r="A698" t="s">
        <v>3340</v>
      </c>
      <c r="B698" t="s">
        <v>1693</v>
      </c>
      <c r="C698" t="s">
        <v>3332</v>
      </c>
      <c r="D698" s="1">
        <v>5151.5</v>
      </c>
      <c r="E698">
        <v>10.662763242298899</v>
      </c>
      <c r="F698" s="22"/>
      <c r="G698" s="22"/>
      <c r="H698" s="22"/>
      <c r="I698" s="22">
        <v>155.04658887967199</v>
      </c>
      <c r="J698" s="22">
        <v>5</v>
      </c>
      <c r="K698" s="22" t="s">
        <v>1681</v>
      </c>
      <c r="L698" s="22" t="s">
        <v>2696</v>
      </c>
      <c r="O698" t="s">
        <v>202</v>
      </c>
      <c r="P698" t="s">
        <v>170</v>
      </c>
      <c r="Q698" t="s">
        <v>2323</v>
      </c>
      <c r="R698" t="s">
        <v>109</v>
      </c>
      <c r="S698" t="s">
        <v>544</v>
      </c>
      <c r="T698" t="s">
        <v>2902</v>
      </c>
    </row>
    <row r="699" spans="1:20">
      <c r="A699" t="s">
        <v>3340</v>
      </c>
      <c r="B699" t="s">
        <v>1693</v>
      </c>
      <c r="C699" t="s">
        <v>549</v>
      </c>
      <c r="D699" s="1">
        <v>5151.5</v>
      </c>
      <c r="E699">
        <v>10.662763242298899</v>
      </c>
      <c r="F699" s="22"/>
      <c r="G699" s="22"/>
      <c r="H699" s="22">
        <v>155.04658887967199</v>
      </c>
      <c r="I699" s="22"/>
      <c r="J699" s="22">
        <v>5</v>
      </c>
      <c r="K699" s="22" t="s">
        <v>1681</v>
      </c>
      <c r="L699" s="22" t="s">
        <v>2696</v>
      </c>
      <c r="O699" t="s">
        <v>202</v>
      </c>
      <c r="P699" t="s">
        <v>170</v>
      </c>
      <c r="Q699" t="s">
        <v>2324</v>
      </c>
      <c r="R699" t="s">
        <v>109</v>
      </c>
      <c r="S699" t="s">
        <v>544</v>
      </c>
      <c r="T699" t="s">
        <v>2902</v>
      </c>
    </row>
    <row r="700" spans="1:20">
      <c r="A700" t="s">
        <v>3340</v>
      </c>
      <c r="B700" t="s">
        <v>1694</v>
      </c>
      <c r="C700" t="s">
        <v>542</v>
      </c>
      <c r="D700" s="1">
        <v>239.4</v>
      </c>
      <c r="E700">
        <v>11.5157843016828</v>
      </c>
      <c r="F700" s="22">
        <v>36.452202038784002</v>
      </c>
      <c r="G700" s="22"/>
      <c r="H700" s="22"/>
      <c r="I700" s="22"/>
      <c r="J700" s="22">
        <v>5</v>
      </c>
      <c r="K700" s="22" t="s">
        <v>1681</v>
      </c>
      <c r="L700" s="22" t="s">
        <v>2696</v>
      </c>
      <c r="O700" t="s">
        <v>202</v>
      </c>
      <c r="P700" t="s">
        <v>170</v>
      </c>
      <c r="Q700" t="s">
        <v>2325</v>
      </c>
      <c r="R700" t="s">
        <v>109</v>
      </c>
      <c r="S700" t="s">
        <v>544</v>
      </c>
      <c r="T700" t="s">
        <v>2902</v>
      </c>
    </row>
    <row r="701" spans="1:20">
      <c r="A701" t="s">
        <v>3340</v>
      </c>
      <c r="B701" t="s">
        <v>1694</v>
      </c>
      <c r="C701" t="s">
        <v>547</v>
      </c>
      <c r="D701" s="1">
        <v>13246.2</v>
      </c>
      <c r="E701">
        <v>11.5157843016828</v>
      </c>
      <c r="F701" s="22"/>
      <c r="G701" s="22">
        <v>544.26253888188</v>
      </c>
      <c r="H701" s="22"/>
      <c r="I701" s="22"/>
      <c r="J701" s="22">
        <v>5</v>
      </c>
      <c r="K701" s="22" t="s">
        <v>1681</v>
      </c>
      <c r="L701" s="22" t="s">
        <v>2696</v>
      </c>
      <c r="O701" t="s">
        <v>202</v>
      </c>
      <c r="P701" t="s">
        <v>170</v>
      </c>
      <c r="Q701" t="s">
        <v>2326</v>
      </c>
      <c r="R701" t="s">
        <v>109</v>
      </c>
      <c r="S701" t="s">
        <v>544</v>
      </c>
      <c r="T701" t="s">
        <v>2902</v>
      </c>
    </row>
    <row r="702" spans="1:20">
      <c r="A702" t="s">
        <v>3340</v>
      </c>
      <c r="B702" t="s">
        <v>1694</v>
      </c>
      <c r="C702" t="s">
        <v>549</v>
      </c>
      <c r="D702" s="1">
        <v>14037.4</v>
      </c>
      <c r="E702">
        <v>11.5157843016828</v>
      </c>
      <c r="F702" s="22"/>
      <c r="G702" s="22"/>
      <c r="H702" s="22">
        <v>544.26253888188</v>
      </c>
      <c r="I702" s="22"/>
      <c r="J702" s="22">
        <v>5</v>
      </c>
      <c r="K702" s="22" t="s">
        <v>1681</v>
      </c>
      <c r="L702" s="22" t="s">
        <v>2696</v>
      </c>
      <c r="O702" t="s">
        <v>202</v>
      </c>
      <c r="P702" t="s">
        <v>170</v>
      </c>
      <c r="Q702" t="s">
        <v>2327</v>
      </c>
      <c r="R702" t="s">
        <v>109</v>
      </c>
      <c r="S702" t="s">
        <v>544</v>
      </c>
      <c r="T702" t="s">
        <v>2902</v>
      </c>
    </row>
    <row r="703" spans="1:20">
      <c r="A703" t="s">
        <v>3340</v>
      </c>
      <c r="B703" t="s">
        <v>1694</v>
      </c>
      <c r="C703" t="s">
        <v>3332</v>
      </c>
      <c r="D703" s="1">
        <v>14040.6</v>
      </c>
      <c r="E703">
        <v>11.5157843016828</v>
      </c>
      <c r="F703" s="22"/>
      <c r="G703" s="22"/>
      <c r="H703" s="22"/>
      <c r="I703" s="22">
        <v>544.26253888188</v>
      </c>
      <c r="J703" s="22">
        <v>5</v>
      </c>
      <c r="K703" s="22" t="s">
        <v>1681</v>
      </c>
      <c r="L703" s="22" t="s">
        <v>2696</v>
      </c>
      <c r="O703" t="s">
        <v>202</v>
      </c>
      <c r="P703" t="s">
        <v>170</v>
      </c>
      <c r="Q703" t="s">
        <v>2328</v>
      </c>
      <c r="R703" t="s">
        <v>109</v>
      </c>
      <c r="S703" t="s">
        <v>544</v>
      </c>
      <c r="T703" t="s">
        <v>2902</v>
      </c>
    </row>
    <row r="704" spans="1:20">
      <c r="A704" t="s">
        <v>3340</v>
      </c>
      <c r="B704" t="s">
        <v>1695</v>
      </c>
      <c r="C704" t="s">
        <v>542</v>
      </c>
      <c r="D704" s="1">
        <v>500.7</v>
      </c>
      <c r="E704">
        <v>12.3688053610668</v>
      </c>
      <c r="F704" s="22">
        <v>51.751357735391998</v>
      </c>
      <c r="G704" s="22"/>
      <c r="H704" s="22"/>
      <c r="I704" s="22"/>
      <c r="J704" s="22">
        <v>5</v>
      </c>
      <c r="K704" s="22" t="s">
        <v>1681</v>
      </c>
      <c r="L704" s="22" t="s">
        <v>2696</v>
      </c>
      <c r="O704" t="s">
        <v>202</v>
      </c>
      <c r="P704" t="s">
        <v>170</v>
      </c>
      <c r="Q704" t="s">
        <v>2329</v>
      </c>
      <c r="R704" t="s">
        <v>109</v>
      </c>
      <c r="S704" t="s">
        <v>544</v>
      </c>
      <c r="T704" t="s">
        <v>2902</v>
      </c>
    </row>
    <row r="705" spans="1:20">
      <c r="A705" t="s">
        <v>3340</v>
      </c>
      <c r="B705" t="s">
        <v>1695</v>
      </c>
      <c r="C705" t="s">
        <v>547</v>
      </c>
      <c r="D705" s="1">
        <v>3827</v>
      </c>
      <c r="E705">
        <v>12.3688053610668</v>
      </c>
      <c r="F705" s="22"/>
      <c r="G705" s="22">
        <v>194.809404670524</v>
      </c>
      <c r="H705" s="22"/>
      <c r="I705" s="22"/>
      <c r="J705" s="22">
        <v>5</v>
      </c>
      <c r="K705" s="22" t="s">
        <v>1681</v>
      </c>
      <c r="L705" s="22" t="s">
        <v>2696</v>
      </c>
      <c r="O705" t="s">
        <v>202</v>
      </c>
      <c r="P705" t="s">
        <v>170</v>
      </c>
      <c r="Q705" t="s">
        <v>2330</v>
      </c>
      <c r="R705" t="s">
        <v>109</v>
      </c>
      <c r="S705" t="s">
        <v>544</v>
      </c>
      <c r="T705" t="s">
        <v>2902</v>
      </c>
    </row>
    <row r="706" spans="1:20">
      <c r="A706" t="s">
        <v>3340</v>
      </c>
      <c r="B706" t="s">
        <v>1695</v>
      </c>
      <c r="C706" t="s">
        <v>549</v>
      </c>
      <c r="D706" s="1">
        <v>4041.1</v>
      </c>
      <c r="E706">
        <v>12.3688053610668</v>
      </c>
      <c r="F706" s="22"/>
      <c r="G706" s="22"/>
      <c r="H706" s="22">
        <v>194.809404670524</v>
      </c>
      <c r="I706" s="22"/>
      <c r="J706" s="22">
        <v>5</v>
      </c>
      <c r="K706" s="22" t="s">
        <v>1681</v>
      </c>
      <c r="L706" s="22" t="s">
        <v>2696</v>
      </c>
      <c r="O706" t="s">
        <v>202</v>
      </c>
      <c r="P706" t="s">
        <v>170</v>
      </c>
      <c r="Q706" t="s">
        <v>2331</v>
      </c>
      <c r="R706" t="s">
        <v>109</v>
      </c>
      <c r="S706" t="s">
        <v>544</v>
      </c>
      <c r="T706" t="s">
        <v>2902</v>
      </c>
    </row>
    <row r="707" spans="1:20">
      <c r="A707" t="s">
        <v>3340</v>
      </c>
      <c r="B707" t="s">
        <v>1695</v>
      </c>
      <c r="C707" t="s">
        <v>3332</v>
      </c>
      <c r="D707" s="1">
        <v>4041.1</v>
      </c>
      <c r="E707">
        <v>12.3688053610668</v>
      </c>
      <c r="F707" s="22"/>
      <c r="G707" s="22"/>
      <c r="H707" s="22"/>
      <c r="I707" s="22">
        <v>194.809404670524</v>
      </c>
      <c r="J707" s="22">
        <v>5</v>
      </c>
      <c r="K707" s="22" t="s">
        <v>1681</v>
      </c>
      <c r="L707" s="22" t="s">
        <v>2696</v>
      </c>
      <c r="O707" t="s">
        <v>202</v>
      </c>
      <c r="P707" t="s">
        <v>170</v>
      </c>
      <c r="Q707" t="s">
        <v>2332</v>
      </c>
      <c r="R707" t="s">
        <v>109</v>
      </c>
      <c r="S707" t="s">
        <v>544</v>
      </c>
      <c r="T707" t="s">
        <v>2902</v>
      </c>
    </row>
    <row r="708" spans="1:20">
      <c r="A708" t="s">
        <v>3340</v>
      </c>
      <c r="B708" t="s">
        <v>1696</v>
      </c>
      <c r="C708" t="s">
        <v>542</v>
      </c>
      <c r="D708" s="1">
        <v>113.1</v>
      </c>
      <c r="E708">
        <v>13.2218264204507</v>
      </c>
      <c r="F708" s="22">
        <v>18.464962589992801</v>
      </c>
      <c r="G708" s="22"/>
      <c r="H708" s="22"/>
      <c r="I708" s="22"/>
      <c r="J708" s="22">
        <v>5</v>
      </c>
      <c r="K708" s="22" t="s">
        <v>1681</v>
      </c>
      <c r="L708" s="22" t="s">
        <v>2696</v>
      </c>
      <c r="O708" t="s">
        <v>202</v>
      </c>
      <c r="P708" t="s">
        <v>170</v>
      </c>
      <c r="Q708" t="s">
        <v>2333</v>
      </c>
      <c r="R708" t="s">
        <v>109</v>
      </c>
      <c r="S708" t="s">
        <v>544</v>
      </c>
      <c r="T708" t="s">
        <v>2902</v>
      </c>
    </row>
    <row r="709" spans="1:20">
      <c r="A709" t="s">
        <v>3340</v>
      </c>
      <c r="B709" t="s">
        <v>1696</v>
      </c>
      <c r="C709" t="s">
        <v>547</v>
      </c>
      <c r="D709" s="1">
        <v>5583</v>
      </c>
      <c r="E709">
        <v>13.2218264204507</v>
      </c>
      <c r="F709" s="22"/>
      <c r="G709" s="22">
        <v>410.54083735391998</v>
      </c>
      <c r="H709" s="22"/>
      <c r="I709" s="22"/>
      <c r="J709" s="22">
        <v>5</v>
      </c>
      <c r="K709" s="22" t="s">
        <v>1681</v>
      </c>
      <c r="L709" s="22" t="s">
        <v>2696</v>
      </c>
      <c r="O709" t="s">
        <v>202</v>
      </c>
      <c r="P709" t="s">
        <v>170</v>
      </c>
      <c r="Q709" t="s">
        <v>2334</v>
      </c>
      <c r="R709" t="s">
        <v>109</v>
      </c>
      <c r="S709" t="s">
        <v>544</v>
      </c>
      <c r="T709" t="s">
        <v>2902</v>
      </c>
    </row>
    <row r="710" spans="1:20">
      <c r="A710" t="s">
        <v>3340</v>
      </c>
      <c r="B710" t="s">
        <v>1696</v>
      </c>
      <c r="C710" t="s">
        <v>549</v>
      </c>
      <c r="D710" s="1">
        <v>5640.5</v>
      </c>
      <c r="E710">
        <v>13.2218264204507</v>
      </c>
      <c r="F710" s="22"/>
      <c r="G710" s="22"/>
      <c r="H710" s="22">
        <v>410.54083735391998</v>
      </c>
      <c r="I710" s="22"/>
      <c r="J710" s="22">
        <v>5</v>
      </c>
      <c r="K710" s="22" t="s">
        <v>1681</v>
      </c>
      <c r="L710" s="22" t="s">
        <v>2696</v>
      </c>
      <c r="O710" t="s">
        <v>202</v>
      </c>
      <c r="P710" t="s">
        <v>170</v>
      </c>
      <c r="Q710" t="s">
        <v>2335</v>
      </c>
      <c r="R710" t="s">
        <v>109</v>
      </c>
      <c r="S710" t="s">
        <v>544</v>
      </c>
      <c r="T710" t="s">
        <v>2902</v>
      </c>
    </row>
    <row r="711" spans="1:20">
      <c r="A711" t="s">
        <v>3340</v>
      </c>
      <c r="B711" t="s">
        <v>1696</v>
      </c>
      <c r="C711" t="s">
        <v>3332</v>
      </c>
      <c r="D711" s="1">
        <v>5640.5</v>
      </c>
      <c r="E711">
        <v>13.2218264204507</v>
      </c>
      <c r="F711" s="22"/>
      <c r="G711" s="22"/>
      <c r="H711" s="22"/>
      <c r="I711" s="22">
        <v>410.54083735391998</v>
      </c>
      <c r="J711" s="22">
        <v>5</v>
      </c>
      <c r="K711" s="22" t="s">
        <v>1681</v>
      </c>
      <c r="L711" s="22" t="s">
        <v>2696</v>
      </c>
      <c r="O711" t="s">
        <v>202</v>
      </c>
      <c r="P711" t="s">
        <v>170</v>
      </c>
      <c r="Q711" t="s">
        <v>2336</v>
      </c>
      <c r="R711" t="s">
        <v>109</v>
      </c>
      <c r="S711" t="s">
        <v>544</v>
      </c>
      <c r="T711" t="s">
        <v>2902</v>
      </c>
    </row>
    <row r="712" spans="1:20">
      <c r="A712" t="s">
        <v>3340</v>
      </c>
      <c r="B712" t="s">
        <v>1697</v>
      </c>
      <c r="C712" t="s">
        <v>542</v>
      </c>
      <c r="D712" s="1">
        <v>114.8</v>
      </c>
      <c r="E712">
        <v>14.074847479834601</v>
      </c>
      <c r="F712" s="22">
        <v>12.769909347686401</v>
      </c>
      <c r="G712" s="22"/>
      <c r="H712" s="22"/>
      <c r="I712" s="22"/>
      <c r="J712" s="22">
        <v>5</v>
      </c>
      <c r="K712" s="22" t="s">
        <v>1681</v>
      </c>
      <c r="L712" s="22" t="s">
        <v>2696</v>
      </c>
      <c r="O712" t="s">
        <v>3353</v>
      </c>
      <c r="P712" t="s">
        <v>170</v>
      </c>
      <c r="Q712" t="s">
        <v>2369</v>
      </c>
      <c r="R712" t="s">
        <v>109</v>
      </c>
      <c r="S712" t="s">
        <v>544</v>
      </c>
      <c r="T712" t="s">
        <v>2905</v>
      </c>
    </row>
    <row r="713" spans="1:20">
      <c r="A713" t="s">
        <v>3340</v>
      </c>
      <c r="B713" t="s">
        <v>1697</v>
      </c>
      <c r="C713" t="s">
        <v>547</v>
      </c>
      <c r="D713" s="1">
        <v>2995.7</v>
      </c>
      <c r="E713">
        <v>14.074847479834601</v>
      </c>
      <c r="F713" s="22"/>
      <c r="G713" s="22">
        <v>264.13002940716001</v>
      </c>
      <c r="H713" s="22"/>
      <c r="I713" s="22"/>
      <c r="J713" s="22">
        <v>5</v>
      </c>
      <c r="K713" s="22" t="s">
        <v>1681</v>
      </c>
      <c r="L713" s="22" t="s">
        <v>2696</v>
      </c>
      <c r="O713" t="s">
        <v>3353</v>
      </c>
      <c r="P713" t="s">
        <v>170</v>
      </c>
      <c r="Q713" t="s">
        <v>2389</v>
      </c>
      <c r="R713" t="s">
        <v>109</v>
      </c>
      <c r="S713" t="s">
        <v>544</v>
      </c>
      <c r="T713" t="s">
        <v>2906</v>
      </c>
    </row>
    <row r="714" spans="1:20">
      <c r="A714" t="s">
        <v>3340</v>
      </c>
      <c r="B714" t="s">
        <v>1697</v>
      </c>
      <c r="C714" t="s">
        <v>3332</v>
      </c>
      <c r="D714" s="1">
        <v>3030</v>
      </c>
      <c r="E714">
        <v>14.074847479834601</v>
      </c>
      <c r="F714" s="22"/>
      <c r="G714" s="22"/>
      <c r="H714" s="22"/>
      <c r="I714" s="22">
        <v>264.13002940716001</v>
      </c>
      <c r="J714" s="22">
        <v>5</v>
      </c>
      <c r="K714" s="22" t="s">
        <v>1681</v>
      </c>
      <c r="L714" s="22" t="s">
        <v>2696</v>
      </c>
      <c r="O714" t="s">
        <v>3353</v>
      </c>
      <c r="P714" t="s">
        <v>170</v>
      </c>
      <c r="Q714" t="s">
        <v>2395</v>
      </c>
      <c r="R714" t="s">
        <v>109</v>
      </c>
      <c r="S714" t="s">
        <v>544</v>
      </c>
      <c r="T714" t="s">
        <v>2907</v>
      </c>
    </row>
    <row r="715" spans="1:20">
      <c r="A715" t="s">
        <v>3340</v>
      </c>
      <c r="B715" t="s">
        <v>1697</v>
      </c>
      <c r="C715" t="s">
        <v>549</v>
      </c>
      <c r="D715" s="1">
        <v>3030</v>
      </c>
      <c r="E715">
        <v>14.074847479834601</v>
      </c>
      <c r="F715" s="22"/>
      <c r="G715" s="22"/>
      <c r="H715" s="22">
        <v>264.13002940716001</v>
      </c>
      <c r="I715" s="22"/>
      <c r="J715" s="22">
        <v>5</v>
      </c>
      <c r="K715" s="22" t="s">
        <v>1681</v>
      </c>
      <c r="L715" s="22" t="s">
        <v>2696</v>
      </c>
      <c r="O715" t="s">
        <v>3353</v>
      </c>
      <c r="P715" t="s">
        <v>170</v>
      </c>
      <c r="Q715" t="s">
        <v>2434</v>
      </c>
      <c r="R715" t="s">
        <v>109</v>
      </c>
      <c r="S715" t="s">
        <v>544</v>
      </c>
      <c r="T715" t="s">
        <v>2911</v>
      </c>
    </row>
    <row r="716" spans="1:20">
      <c r="A716" t="s">
        <v>3340</v>
      </c>
      <c r="B716" t="s">
        <v>1698</v>
      </c>
      <c r="C716" t="s">
        <v>542</v>
      </c>
      <c r="D716" s="1">
        <v>133.9</v>
      </c>
      <c r="E716">
        <v>14.927868539218499</v>
      </c>
      <c r="F716" s="22">
        <v>18.571053874615199</v>
      </c>
      <c r="G716" s="22"/>
      <c r="H716" s="22"/>
      <c r="I716" s="22"/>
      <c r="J716" s="22">
        <v>5</v>
      </c>
      <c r="K716" s="22" t="s">
        <v>1681</v>
      </c>
      <c r="L716" s="22" t="s">
        <v>2696</v>
      </c>
      <c r="O716" t="s">
        <v>3353</v>
      </c>
      <c r="P716" t="s">
        <v>170</v>
      </c>
      <c r="Q716" t="s">
        <v>2423</v>
      </c>
      <c r="R716" t="s">
        <v>109</v>
      </c>
      <c r="S716" t="s">
        <v>544</v>
      </c>
      <c r="T716" t="s">
        <v>2909</v>
      </c>
    </row>
    <row r="717" spans="1:20">
      <c r="A717" t="s">
        <v>3340</v>
      </c>
      <c r="B717" t="s">
        <v>1698</v>
      </c>
      <c r="C717" t="s">
        <v>547</v>
      </c>
      <c r="D717" s="1">
        <v>2670.7</v>
      </c>
      <c r="E717">
        <v>14.927868539218499</v>
      </c>
      <c r="F717" s="22"/>
      <c r="G717" s="22">
        <v>218.36110076172</v>
      </c>
      <c r="H717" s="22"/>
      <c r="I717" s="22"/>
      <c r="J717" s="22">
        <v>5</v>
      </c>
      <c r="K717" s="22" t="s">
        <v>1681</v>
      </c>
      <c r="L717" s="22" t="s">
        <v>2696</v>
      </c>
      <c r="O717" t="s">
        <v>3353</v>
      </c>
      <c r="P717" t="s">
        <v>170</v>
      </c>
      <c r="Q717" t="s">
        <v>2397</v>
      </c>
      <c r="R717" t="s">
        <v>109</v>
      </c>
      <c r="S717" t="s">
        <v>544</v>
      </c>
      <c r="T717" t="s">
        <v>2907</v>
      </c>
    </row>
    <row r="718" spans="1:20">
      <c r="A718" t="s">
        <v>3340</v>
      </c>
      <c r="B718" t="s">
        <v>1698</v>
      </c>
      <c r="C718" t="s">
        <v>3332</v>
      </c>
      <c r="D718" s="1">
        <v>2675.8</v>
      </c>
      <c r="E718">
        <v>14.927868539218499</v>
      </c>
      <c r="F718" s="22"/>
      <c r="G718" s="22"/>
      <c r="H718" s="22"/>
      <c r="I718" s="22">
        <v>218.36110076172</v>
      </c>
      <c r="J718" s="22">
        <v>5</v>
      </c>
      <c r="K718" s="22" t="s">
        <v>1681</v>
      </c>
      <c r="L718" s="22" t="s">
        <v>2696</v>
      </c>
      <c r="O718" t="s">
        <v>3353</v>
      </c>
      <c r="P718" t="s">
        <v>170</v>
      </c>
      <c r="Q718" t="s">
        <v>2424</v>
      </c>
      <c r="R718" t="s">
        <v>109</v>
      </c>
      <c r="S718" t="s">
        <v>544</v>
      </c>
      <c r="T718" t="s">
        <v>2909</v>
      </c>
    </row>
    <row r="719" spans="1:20">
      <c r="A719" t="s">
        <v>3340</v>
      </c>
      <c r="B719" t="s">
        <v>1698</v>
      </c>
      <c r="C719" t="s">
        <v>549</v>
      </c>
      <c r="D719" s="1">
        <v>2675.8</v>
      </c>
      <c r="E719">
        <v>14.927868539218499</v>
      </c>
      <c r="F719" s="22"/>
      <c r="G719" s="22"/>
      <c r="H719" s="22">
        <v>218.36110076172</v>
      </c>
      <c r="I719" s="22"/>
      <c r="J719" s="22">
        <v>5</v>
      </c>
      <c r="K719" s="22" t="s">
        <v>1681</v>
      </c>
      <c r="L719" s="22" t="s">
        <v>2696</v>
      </c>
      <c r="O719" t="s">
        <v>3353</v>
      </c>
      <c r="P719" t="s">
        <v>170</v>
      </c>
      <c r="Q719" t="s">
        <v>2371</v>
      </c>
      <c r="R719" t="s">
        <v>109</v>
      </c>
      <c r="S719" t="s">
        <v>544</v>
      </c>
      <c r="T719" t="s">
        <v>2905</v>
      </c>
    </row>
    <row r="720" spans="1:20">
      <c r="A720" t="s">
        <v>3340</v>
      </c>
      <c r="B720" t="s">
        <v>1699</v>
      </c>
      <c r="C720" t="s">
        <v>542</v>
      </c>
      <c r="D720" s="1">
        <v>35.200000000000003</v>
      </c>
      <c r="E720">
        <v>16.633910657986299</v>
      </c>
      <c r="F720" s="22">
        <v>3.6024910126127998</v>
      </c>
      <c r="G720" s="22"/>
      <c r="H720" s="22"/>
      <c r="I720" s="22"/>
      <c r="J720" s="22">
        <v>5</v>
      </c>
      <c r="K720" s="22" t="s">
        <v>1681</v>
      </c>
      <c r="L720" s="22" t="s">
        <v>2696</v>
      </c>
      <c r="O720" t="s">
        <v>3353</v>
      </c>
      <c r="P720" t="s">
        <v>170</v>
      </c>
      <c r="Q720" t="s">
        <v>2398</v>
      </c>
      <c r="R720" t="s">
        <v>109</v>
      </c>
      <c r="S720" t="s">
        <v>544</v>
      </c>
      <c r="T720" t="s">
        <v>2907</v>
      </c>
    </row>
    <row r="721" spans="1:20">
      <c r="A721" t="s">
        <v>3340</v>
      </c>
      <c r="B721" t="s">
        <v>1699</v>
      </c>
      <c r="C721" t="s">
        <v>547</v>
      </c>
      <c r="D721" s="1">
        <v>3285.8</v>
      </c>
      <c r="E721">
        <v>16.633910657986299</v>
      </c>
      <c r="F721" s="22"/>
      <c r="G721" s="22">
        <v>274.11507890424002</v>
      </c>
      <c r="H721" s="22"/>
      <c r="I721" s="22"/>
      <c r="J721" s="22">
        <v>5</v>
      </c>
      <c r="K721" s="22" t="s">
        <v>1681</v>
      </c>
      <c r="L721" s="22" t="s">
        <v>2696</v>
      </c>
      <c r="O721" t="s">
        <v>3353</v>
      </c>
      <c r="P721" t="s">
        <v>170</v>
      </c>
      <c r="Q721" t="s">
        <v>2425</v>
      </c>
      <c r="R721" t="s">
        <v>109</v>
      </c>
      <c r="S721" t="s">
        <v>544</v>
      </c>
      <c r="T721" t="s">
        <v>2909</v>
      </c>
    </row>
    <row r="722" spans="1:20">
      <c r="A722" t="s">
        <v>3340</v>
      </c>
      <c r="B722" t="s">
        <v>1699</v>
      </c>
      <c r="C722" t="s">
        <v>549</v>
      </c>
      <c r="D722" s="1">
        <v>3317.8</v>
      </c>
      <c r="E722">
        <v>16.633910657986299</v>
      </c>
      <c r="F722" s="22"/>
      <c r="G722" s="22"/>
      <c r="H722" s="22">
        <v>274.11507890424002</v>
      </c>
      <c r="I722" s="22"/>
      <c r="J722" s="22">
        <v>5</v>
      </c>
      <c r="K722" s="22" t="s">
        <v>1681</v>
      </c>
      <c r="L722" s="22" t="s">
        <v>2696</v>
      </c>
      <c r="O722" t="s">
        <v>3353</v>
      </c>
      <c r="P722" t="s">
        <v>170</v>
      </c>
      <c r="Q722" t="s">
        <v>2466</v>
      </c>
      <c r="R722" t="s">
        <v>109</v>
      </c>
      <c r="S722" t="s">
        <v>544</v>
      </c>
      <c r="T722" t="s">
        <v>2916</v>
      </c>
    </row>
    <row r="723" spans="1:20">
      <c r="A723" t="s">
        <v>3340</v>
      </c>
      <c r="B723" t="s">
        <v>1699</v>
      </c>
      <c r="C723" t="s">
        <v>3332</v>
      </c>
      <c r="D723" s="1">
        <v>3317.8</v>
      </c>
      <c r="E723">
        <v>16.633910657986299</v>
      </c>
      <c r="F723" s="22"/>
      <c r="G723" s="22"/>
      <c r="H723" s="22"/>
      <c r="I723" s="22">
        <v>274.11507890424002</v>
      </c>
      <c r="J723" s="22">
        <v>5</v>
      </c>
      <c r="K723" s="22" t="s">
        <v>1681</v>
      </c>
      <c r="L723" s="22" t="s">
        <v>2696</v>
      </c>
      <c r="O723" t="s">
        <v>3353</v>
      </c>
      <c r="P723" t="s">
        <v>170</v>
      </c>
      <c r="Q723" t="s">
        <v>2477</v>
      </c>
      <c r="R723" t="s">
        <v>109</v>
      </c>
      <c r="S723" t="s">
        <v>544</v>
      </c>
      <c r="T723" t="s">
        <v>2917</v>
      </c>
    </row>
    <row r="724" spans="1:20">
      <c r="A724" t="s">
        <v>3340</v>
      </c>
      <c r="B724" t="s">
        <v>1700</v>
      </c>
      <c r="C724" t="s">
        <v>542</v>
      </c>
      <c r="D724" s="1">
        <v>979</v>
      </c>
      <c r="E724">
        <v>26.443652840901301</v>
      </c>
      <c r="F724" s="22">
        <v>110.306780782128</v>
      </c>
      <c r="G724" s="22"/>
      <c r="H724" s="22"/>
      <c r="I724" s="22"/>
      <c r="J724" s="22">
        <v>5</v>
      </c>
      <c r="K724" s="22" t="s">
        <v>1681</v>
      </c>
      <c r="L724" s="22" t="s">
        <v>2696</v>
      </c>
      <c r="O724" t="s">
        <v>3353</v>
      </c>
      <c r="P724" t="s">
        <v>170</v>
      </c>
      <c r="Q724" t="s">
        <v>2372</v>
      </c>
      <c r="R724" t="s">
        <v>109</v>
      </c>
      <c r="S724" t="s">
        <v>544</v>
      </c>
      <c r="T724" t="s">
        <v>2905</v>
      </c>
    </row>
    <row r="725" spans="1:20">
      <c r="A725" t="s">
        <v>3340</v>
      </c>
      <c r="B725" t="s">
        <v>1700</v>
      </c>
      <c r="C725" t="s">
        <v>547</v>
      </c>
      <c r="D725" s="1">
        <v>12601.9</v>
      </c>
      <c r="E725">
        <v>26.443652840901301</v>
      </c>
      <c r="F725" s="22"/>
      <c r="G725" s="22">
        <v>503.10434927592001</v>
      </c>
      <c r="H725" s="22"/>
      <c r="I725" s="22"/>
      <c r="J725" s="22">
        <v>5</v>
      </c>
      <c r="K725" s="22" t="s">
        <v>1681</v>
      </c>
      <c r="L725" s="22" t="s">
        <v>2696</v>
      </c>
      <c r="O725" t="s">
        <v>3353</v>
      </c>
      <c r="P725" t="s">
        <v>170</v>
      </c>
      <c r="Q725" t="s">
        <v>2399</v>
      </c>
      <c r="R725" t="s">
        <v>109</v>
      </c>
      <c r="S725" t="s">
        <v>544</v>
      </c>
      <c r="T725" t="s">
        <v>2907</v>
      </c>
    </row>
    <row r="726" spans="1:20">
      <c r="A726" t="s">
        <v>3340</v>
      </c>
      <c r="B726" t="s">
        <v>1700</v>
      </c>
      <c r="C726" t="s">
        <v>549</v>
      </c>
      <c r="D726" s="1">
        <v>13637.5</v>
      </c>
      <c r="E726">
        <v>26.443652840901301</v>
      </c>
      <c r="F726" s="22"/>
      <c r="G726" s="22"/>
      <c r="H726" s="22">
        <v>503.10434927592001</v>
      </c>
      <c r="I726" s="22"/>
      <c r="J726" s="22">
        <v>5</v>
      </c>
      <c r="K726" s="22" t="s">
        <v>1681</v>
      </c>
      <c r="L726" s="22" t="s">
        <v>2696</v>
      </c>
      <c r="O726" t="s">
        <v>3353</v>
      </c>
      <c r="P726" t="s">
        <v>170</v>
      </c>
      <c r="Q726" t="s">
        <v>2426</v>
      </c>
      <c r="R726" t="s">
        <v>109</v>
      </c>
      <c r="S726" t="s">
        <v>544</v>
      </c>
      <c r="T726" t="s">
        <v>2909</v>
      </c>
    </row>
    <row r="727" spans="1:20">
      <c r="A727" t="s">
        <v>3340</v>
      </c>
      <c r="B727" t="s">
        <v>1700</v>
      </c>
      <c r="C727" t="s">
        <v>3332</v>
      </c>
      <c r="D727" s="1">
        <v>13658.5</v>
      </c>
      <c r="E727">
        <v>26.443652840901301</v>
      </c>
      <c r="F727" s="22"/>
      <c r="G727" s="22"/>
      <c r="H727" s="22"/>
      <c r="I727" s="22">
        <v>503.10434927592001</v>
      </c>
      <c r="J727" s="22">
        <v>5</v>
      </c>
      <c r="K727" s="22" t="s">
        <v>1681</v>
      </c>
      <c r="L727" s="22" t="s">
        <v>2696</v>
      </c>
      <c r="O727" t="s">
        <v>3353</v>
      </c>
      <c r="P727" t="s">
        <v>170</v>
      </c>
      <c r="Q727" t="s">
        <v>2479</v>
      </c>
      <c r="R727" t="s">
        <v>109</v>
      </c>
      <c r="S727" t="s">
        <v>544</v>
      </c>
      <c r="T727" t="s">
        <v>2917</v>
      </c>
    </row>
    <row r="728" spans="1:20">
      <c r="A728" t="s">
        <v>3340</v>
      </c>
      <c r="B728" t="s">
        <v>1559</v>
      </c>
      <c r="C728" t="s">
        <v>542</v>
      </c>
      <c r="D728" s="1">
        <v>623.9</v>
      </c>
      <c r="E728">
        <v>2.9855737078437001</v>
      </c>
      <c r="F728" s="22">
        <v>56.422985658480002</v>
      </c>
      <c r="G728" s="22"/>
      <c r="H728" s="22"/>
      <c r="I728" s="22"/>
      <c r="J728" s="22">
        <v>5</v>
      </c>
      <c r="K728" s="22" t="s">
        <v>1558</v>
      </c>
      <c r="L728" s="22" t="s">
        <v>2697</v>
      </c>
      <c r="O728" t="s">
        <v>3353</v>
      </c>
      <c r="P728" t="s">
        <v>170</v>
      </c>
      <c r="Q728" t="s">
        <v>2373</v>
      </c>
      <c r="R728" t="s">
        <v>109</v>
      </c>
      <c r="S728" t="s">
        <v>544</v>
      </c>
      <c r="T728" t="s">
        <v>2905</v>
      </c>
    </row>
    <row r="729" spans="1:20">
      <c r="A729" t="s">
        <v>3340</v>
      </c>
      <c r="B729" t="s">
        <v>1559</v>
      </c>
      <c r="C729" t="s">
        <v>3332</v>
      </c>
      <c r="D729" s="1">
        <v>1009.3</v>
      </c>
      <c r="E729">
        <v>2.9855737078437001</v>
      </c>
      <c r="F729" s="22"/>
      <c r="G729" s="22"/>
      <c r="H729" s="22"/>
      <c r="I729" s="22">
        <v>56.422985658480002</v>
      </c>
      <c r="J729" s="22">
        <v>5</v>
      </c>
      <c r="K729" s="22" t="s">
        <v>1558</v>
      </c>
      <c r="L729" s="22" t="s">
        <v>2697</v>
      </c>
      <c r="O729" t="s">
        <v>3353</v>
      </c>
      <c r="P729" t="s">
        <v>170</v>
      </c>
      <c r="Q729" t="s">
        <v>2391</v>
      </c>
      <c r="R729" t="s">
        <v>109</v>
      </c>
      <c r="S729" t="s">
        <v>544</v>
      </c>
      <c r="T729" t="s">
        <v>2906</v>
      </c>
    </row>
    <row r="730" spans="1:20">
      <c r="A730" t="s">
        <v>3340</v>
      </c>
      <c r="B730" t="s">
        <v>1559</v>
      </c>
      <c r="C730" t="s">
        <v>549</v>
      </c>
      <c r="D730" s="1">
        <v>1009.3</v>
      </c>
      <c r="E730">
        <v>2.9855737078437001</v>
      </c>
      <c r="F730" s="22"/>
      <c r="G730" s="22"/>
      <c r="H730" s="22">
        <v>56.422985658480002</v>
      </c>
      <c r="I730" s="22"/>
      <c r="J730" s="22">
        <v>5</v>
      </c>
      <c r="K730" s="22" t="s">
        <v>1558</v>
      </c>
      <c r="L730" s="22" t="s">
        <v>2697</v>
      </c>
      <c r="O730" t="s">
        <v>3353</v>
      </c>
      <c r="P730" t="s">
        <v>170</v>
      </c>
      <c r="Q730" t="s">
        <v>2400</v>
      </c>
      <c r="R730" t="s">
        <v>109</v>
      </c>
      <c r="S730" t="s">
        <v>544</v>
      </c>
      <c r="T730" t="s">
        <v>2907</v>
      </c>
    </row>
    <row r="731" spans="1:20">
      <c r="A731" t="s">
        <v>3340</v>
      </c>
      <c r="B731" t="s">
        <v>1559</v>
      </c>
      <c r="C731" t="s">
        <v>547</v>
      </c>
      <c r="D731" s="1">
        <v>1009.3</v>
      </c>
      <c r="E731">
        <v>2.9855737078437001</v>
      </c>
      <c r="F731" s="22"/>
      <c r="G731" s="22">
        <v>56.422985658480002</v>
      </c>
      <c r="H731" s="22"/>
      <c r="I731" s="22"/>
      <c r="J731" s="22">
        <v>5</v>
      </c>
      <c r="K731" s="22" t="s">
        <v>1558</v>
      </c>
      <c r="L731" s="22" t="s">
        <v>2697</v>
      </c>
      <c r="O731" t="s">
        <v>3353</v>
      </c>
      <c r="P731" t="s">
        <v>170</v>
      </c>
      <c r="Q731" t="s">
        <v>2427</v>
      </c>
      <c r="R731" t="s">
        <v>109</v>
      </c>
      <c r="S731" t="s">
        <v>544</v>
      </c>
      <c r="T731" t="s">
        <v>2909</v>
      </c>
    </row>
    <row r="732" spans="1:20">
      <c r="A732" t="s">
        <v>3340</v>
      </c>
      <c r="B732" t="s">
        <v>1560</v>
      </c>
      <c r="C732" t="s">
        <v>542</v>
      </c>
      <c r="D732" s="1">
        <v>2225.1999999999998</v>
      </c>
      <c r="E732">
        <v>3.8385947672276099</v>
      </c>
      <c r="F732" s="22">
        <v>226.32500730923999</v>
      </c>
      <c r="G732" s="22"/>
      <c r="H732" s="22"/>
      <c r="I732" s="22"/>
      <c r="J732" s="22">
        <v>5</v>
      </c>
      <c r="K732" s="22" t="s">
        <v>1558</v>
      </c>
      <c r="L732" s="22" t="s">
        <v>2697</v>
      </c>
      <c r="O732" t="s">
        <v>3353</v>
      </c>
      <c r="P732" t="s">
        <v>170</v>
      </c>
      <c r="Q732" t="s">
        <v>2441</v>
      </c>
      <c r="R732" t="s">
        <v>109</v>
      </c>
      <c r="S732" t="s">
        <v>544</v>
      </c>
      <c r="T732" t="s">
        <v>2912</v>
      </c>
    </row>
    <row r="733" spans="1:20">
      <c r="A733" t="s">
        <v>3340</v>
      </c>
      <c r="B733" t="s">
        <v>1560</v>
      </c>
      <c r="C733" t="s">
        <v>3332</v>
      </c>
      <c r="D733" s="1">
        <v>3095.1</v>
      </c>
      <c r="E733">
        <v>3.8385947672276099</v>
      </c>
      <c r="F733" s="22"/>
      <c r="G733" s="22"/>
      <c r="H733" s="22"/>
      <c r="I733" s="22">
        <v>226.32500730923999</v>
      </c>
      <c r="J733" s="22">
        <v>5</v>
      </c>
      <c r="K733" s="22" t="s">
        <v>1558</v>
      </c>
      <c r="L733" s="22" t="s">
        <v>2697</v>
      </c>
      <c r="O733" t="s">
        <v>3353</v>
      </c>
      <c r="P733" t="s">
        <v>170</v>
      </c>
      <c r="Q733" t="s">
        <v>2480</v>
      </c>
      <c r="R733" t="s">
        <v>109</v>
      </c>
      <c r="S733" t="s">
        <v>544</v>
      </c>
      <c r="T733" t="s">
        <v>2917</v>
      </c>
    </row>
    <row r="734" spans="1:20">
      <c r="A734" t="s">
        <v>3340</v>
      </c>
      <c r="B734" t="s">
        <v>1560</v>
      </c>
      <c r="C734" t="s">
        <v>549</v>
      </c>
      <c r="D734" s="1">
        <v>3095.1</v>
      </c>
      <c r="E734">
        <v>3.8385947672276099</v>
      </c>
      <c r="F734" s="22"/>
      <c r="G734" s="22"/>
      <c r="H734" s="22">
        <v>226.32500730923999</v>
      </c>
      <c r="I734" s="22"/>
      <c r="J734" s="22">
        <v>5</v>
      </c>
      <c r="K734" s="22" t="s">
        <v>1558</v>
      </c>
      <c r="L734" s="22" t="s">
        <v>2697</v>
      </c>
      <c r="O734" t="s">
        <v>3353</v>
      </c>
      <c r="P734" t="s">
        <v>170</v>
      </c>
      <c r="Q734" t="s">
        <v>2374</v>
      </c>
      <c r="R734" t="s">
        <v>109</v>
      </c>
      <c r="S734" t="s">
        <v>544</v>
      </c>
      <c r="T734" t="s">
        <v>2905</v>
      </c>
    </row>
    <row r="735" spans="1:20">
      <c r="A735" t="s">
        <v>3340</v>
      </c>
      <c r="B735" t="s">
        <v>1560</v>
      </c>
      <c r="C735" t="s">
        <v>547</v>
      </c>
      <c r="D735" s="1">
        <v>3095.1</v>
      </c>
      <c r="E735">
        <v>3.8385947672276099</v>
      </c>
      <c r="F735" s="22"/>
      <c r="G735" s="22">
        <v>226.32500730923999</v>
      </c>
      <c r="H735" s="22"/>
      <c r="I735" s="22"/>
      <c r="J735" s="22">
        <v>5</v>
      </c>
      <c r="K735" s="22" t="s">
        <v>1558</v>
      </c>
      <c r="L735" s="22" t="s">
        <v>2697</v>
      </c>
      <c r="O735" t="s">
        <v>3353</v>
      </c>
      <c r="P735" t="s">
        <v>170</v>
      </c>
      <c r="Q735" t="s">
        <v>2392</v>
      </c>
      <c r="R735" t="s">
        <v>109</v>
      </c>
      <c r="S735" t="s">
        <v>544</v>
      </c>
      <c r="T735" t="s">
        <v>2906</v>
      </c>
    </row>
    <row r="736" spans="1:20">
      <c r="A736" t="s">
        <v>3340</v>
      </c>
      <c r="B736" t="s">
        <v>1561</v>
      </c>
      <c r="C736" t="s">
        <v>542</v>
      </c>
      <c r="D736" s="1">
        <v>720.5</v>
      </c>
      <c r="E736">
        <v>4.69161582661153</v>
      </c>
      <c r="F736" s="22">
        <v>61.181368473707998</v>
      </c>
      <c r="G736" s="22"/>
      <c r="H736" s="22"/>
      <c r="I736" s="22"/>
      <c r="J736" s="22">
        <v>5</v>
      </c>
      <c r="K736" s="22" t="s">
        <v>1558</v>
      </c>
      <c r="L736" s="22" t="s">
        <v>2697</v>
      </c>
      <c r="O736" t="s">
        <v>3353</v>
      </c>
      <c r="P736" t="s">
        <v>170</v>
      </c>
      <c r="Q736" t="s">
        <v>2401</v>
      </c>
      <c r="R736" t="s">
        <v>109</v>
      </c>
      <c r="S736" t="s">
        <v>544</v>
      </c>
      <c r="T736" t="s">
        <v>2907</v>
      </c>
    </row>
    <row r="737" spans="1:20">
      <c r="A737" t="s">
        <v>3340</v>
      </c>
      <c r="B737" t="s">
        <v>1561</v>
      </c>
      <c r="C737" t="s">
        <v>549</v>
      </c>
      <c r="D737" s="1">
        <v>1177</v>
      </c>
      <c r="E737">
        <v>4.69161582661153</v>
      </c>
      <c r="F737" s="22"/>
      <c r="G737" s="22"/>
      <c r="H737" s="22">
        <v>61.181368473707998</v>
      </c>
      <c r="I737" s="22"/>
      <c r="J737" s="22">
        <v>5</v>
      </c>
      <c r="K737" s="22" t="s">
        <v>1558</v>
      </c>
      <c r="L737" s="22" t="s">
        <v>2697</v>
      </c>
      <c r="O737" t="s">
        <v>3353</v>
      </c>
      <c r="P737" t="s">
        <v>170</v>
      </c>
      <c r="Q737" t="s">
        <v>2442</v>
      </c>
      <c r="R737" t="s">
        <v>109</v>
      </c>
      <c r="S737" t="s">
        <v>544</v>
      </c>
      <c r="T737" t="s">
        <v>2912</v>
      </c>
    </row>
    <row r="738" spans="1:20">
      <c r="A738" t="s">
        <v>3340</v>
      </c>
      <c r="B738" t="s">
        <v>1561</v>
      </c>
      <c r="C738" t="s">
        <v>3332</v>
      </c>
      <c r="D738" s="1">
        <v>1177</v>
      </c>
      <c r="E738">
        <v>4.69161582661153</v>
      </c>
      <c r="F738" s="22"/>
      <c r="G738" s="22"/>
      <c r="H738" s="22"/>
      <c r="I738" s="22">
        <v>61.181368473707998</v>
      </c>
      <c r="J738" s="22">
        <v>5</v>
      </c>
      <c r="K738" s="22" t="s">
        <v>1558</v>
      </c>
      <c r="L738" s="22" t="s">
        <v>2697</v>
      </c>
      <c r="O738" t="s">
        <v>3353</v>
      </c>
      <c r="P738" t="s">
        <v>170</v>
      </c>
      <c r="Q738" t="s">
        <v>2776</v>
      </c>
      <c r="R738" t="s">
        <v>109</v>
      </c>
      <c r="S738" t="s">
        <v>544</v>
      </c>
      <c r="T738" t="s">
        <v>2916</v>
      </c>
    </row>
    <row r="739" spans="1:20">
      <c r="A739" t="s">
        <v>3340</v>
      </c>
      <c r="B739" t="s">
        <v>1561</v>
      </c>
      <c r="C739" t="s">
        <v>547</v>
      </c>
      <c r="D739" s="1">
        <v>1177</v>
      </c>
      <c r="E739">
        <v>4.69161582661153</v>
      </c>
      <c r="F739" s="22"/>
      <c r="G739" s="22">
        <v>61.181368473707998</v>
      </c>
      <c r="H739" s="22"/>
      <c r="I739" s="22"/>
      <c r="J739" s="22">
        <v>5</v>
      </c>
      <c r="K739" s="22" t="s">
        <v>1558</v>
      </c>
      <c r="L739" s="22" t="s">
        <v>2697</v>
      </c>
      <c r="O739" t="s">
        <v>3353</v>
      </c>
      <c r="P739" t="s">
        <v>170</v>
      </c>
      <c r="Q739" t="s">
        <v>2481</v>
      </c>
      <c r="R739" t="s">
        <v>109</v>
      </c>
      <c r="S739" t="s">
        <v>544</v>
      </c>
      <c r="T739" t="s">
        <v>2917</v>
      </c>
    </row>
    <row r="740" spans="1:20">
      <c r="A740" t="s">
        <v>3340</v>
      </c>
      <c r="B740" t="s">
        <v>1562</v>
      </c>
      <c r="C740" t="s">
        <v>542</v>
      </c>
      <c r="D740" s="1">
        <v>1410.6</v>
      </c>
      <c r="E740">
        <v>5.5446368859954402</v>
      </c>
      <c r="F740" s="22">
        <v>109.991446539156</v>
      </c>
      <c r="G740" s="22"/>
      <c r="H740" s="22"/>
      <c r="I740" s="22"/>
      <c r="J740" s="22">
        <v>5</v>
      </c>
      <c r="K740" s="22" t="s">
        <v>1558</v>
      </c>
      <c r="L740" s="22" t="s">
        <v>2697</v>
      </c>
      <c r="O740" t="s">
        <v>3353</v>
      </c>
      <c r="P740" t="s">
        <v>170</v>
      </c>
      <c r="Q740" t="s">
        <v>2375</v>
      </c>
      <c r="R740" t="s">
        <v>109</v>
      </c>
      <c r="S740" t="s">
        <v>544</v>
      </c>
      <c r="T740" t="s">
        <v>2905</v>
      </c>
    </row>
    <row r="741" spans="1:20">
      <c r="A741" t="s">
        <v>3340</v>
      </c>
      <c r="B741" t="s">
        <v>1562</v>
      </c>
      <c r="C741" t="s">
        <v>3332</v>
      </c>
      <c r="D741" s="1">
        <v>1780</v>
      </c>
      <c r="E741">
        <v>5.5446368859954402</v>
      </c>
      <c r="F741" s="22"/>
      <c r="G741" s="22"/>
      <c r="H741" s="22"/>
      <c r="I741" s="22">
        <v>109.991446539156</v>
      </c>
      <c r="J741" s="22">
        <v>5</v>
      </c>
      <c r="K741" s="22" t="s">
        <v>1558</v>
      </c>
      <c r="L741" s="22" t="s">
        <v>2697</v>
      </c>
      <c r="O741" t="s">
        <v>3353</v>
      </c>
      <c r="P741" t="s">
        <v>170</v>
      </c>
      <c r="Q741" t="s">
        <v>2393</v>
      </c>
      <c r="R741" t="s">
        <v>109</v>
      </c>
      <c r="S741" t="s">
        <v>544</v>
      </c>
      <c r="T741" t="s">
        <v>2906</v>
      </c>
    </row>
    <row r="742" spans="1:20">
      <c r="A742" t="s">
        <v>3340</v>
      </c>
      <c r="B742" t="s">
        <v>1562</v>
      </c>
      <c r="C742" t="s">
        <v>547</v>
      </c>
      <c r="D742" s="1">
        <v>1780</v>
      </c>
      <c r="E742">
        <v>5.5446368859954402</v>
      </c>
      <c r="F742" s="22"/>
      <c r="G742" s="22">
        <v>109.991446539156</v>
      </c>
      <c r="H742" s="22"/>
      <c r="I742" s="22"/>
      <c r="J742" s="22">
        <v>5</v>
      </c>
      <c r="K742" s="22" t="s">
        <v>1558</v>
      </c>
      <c r="L742" s="22" t="s">
        <v>2697</v>
      </c>
      <c r="O742" t="s">
        <v>3353</v>
      </c>
      <c r="P742" t="s">
        <v>170</v>
      </c>
      <c r="Q742" t="s">
        <v>2402</v>
      </c>
      <c r="R742" t="s">
        <v>109</v>
      </c>
      <c r="S742" t="s">
        <v>544</v>
      </c>
      <c r="T742" t="s">
        <v>2907</v>
      </c>
    </row>
    <row r="743" spans="1:20">
      <c r="A743" t="s">
        <v>3340</v>
      </c>
      <c r="B743" t="s">
        <v>1562</v>
      </c>
      <c r="C743" t="s">
        <v>549</v>
      </c>
      <c r="D743" s="1">
        <v>1780</v>
      </c>
      <c r="E743">
        <v>5.5446368859954402</v>
      </c>
      <c r="F743" s="22"/>
      <c r="G743" s="22"/>
      <c r="H743" s="22">
        <v>109.991446539156</v>
      </c>
      <c r="I743" s="22"/>
      <c r="J743" s="22">
        <v>5</v>
      </c>
      <c r="K743" s="22" t="s">
        <v>1558</v>
      </c>
      <c r="L743" s="22" t="s">
        <v>2697</v>
      </c>
      <c r="O743" t="s">
        <v>3353</v>
      </c>
      <c r="P743" t="s">
        <v>170</v>
      </c>
      <c r="Q743" t="s">
        <v>2428</v>
      </c>
      <c r="R743" t="s">
        <v>109</v>
      </c>
      <c r="S743" t="s">
        <v>544</v>
      </c>
      <c r="T743" t="s">
        <v>2909</v>
      </c>
    </row>
    <row r="744" spans="1:20">
      <c r="A744" t="s">
        <v>3340</v>
      </c>
      <c r="B744" t="s">
        <v>1563</v>
      </c>
      <c r="C744" t="s">
        <v>542</v>
      </c>
      <c r="D744" s="1">
        <v>891.8</v>
      </c>
      <c r="E744">
        <v>6.3976579453793603</v>
      </c>
      <c r="F744" s="22">
        <v>184.506581952</v>
      </c>
      <c r="G744" s="22"/>
      <c r="H744" s="22"/>
      <c r="I744" s="22"/>
      <c r="J744" s="22">
        <v>5</v>
      </c>
      <c r="K744" s="22" t="s">
        <v>1558</v>
      </c>
      <c r="L744" s="22" t="s">
        <v>2697</v>
      </c>
      <c r="O744" t="s">
        <v>3353</v>
      </c>
      <c r="P744" t="s">
        <v>170</v>
      </c>
      <c r="Q744" t="s">
        <v>2468</v>
      </c>
      <c r="R744" t="s">
        <v>109</v>
      </c>
      <c r="S744" t="s">
        <v>544</v>
      </c>
      <c r="T744" t="s">
        <v>2916</v>
      </c>
    </row>
    <row r="745" spans="1:20">
      <c r="A745" t="s">
        <v>3340</v>
      </c>
      <c r="B745" t="s">
        <v>1563</v>
      </c>
      <c r="C745" t="s">
        <v>3332</v>
      </c>
      <c r="D745" s="1">
        <v>3212.8</v>
      </c>
      <c r="E745">
        <v>6.3976579453793603</v>
      </c>
      <c r="F745" s="22"/>
      <c r="G745" s="22"/>
      <c r="H745" s="22"/>
      <c r="I745" s="22">
        <v>200.31509904739201</v>
      </c>
      <c r="J745" s="22">
        <v>5</v>
      </c>
      <c r="K745" s="22" t="s">
        <v>1558</v>
      </c>
      <c r="L745" s="22" t="s">
        <v>2697</v>
      </c>
      <c r="O745" t="s">
        <v>3353</v>
      </c>
      <c r="P745" t="s">
        <v>170</v>
      </c>
      <c r="Q745" t="s">
        <v>2482</v>
      </c>
      <c r="R745" t="s">
        <v>109</v>
      </c>
      <c r="S745" t="s">
        <v>544</v>
      </c>
      <c r="T745" t="s">
        <v>2917</v>
      </c>
    </row>
    <row r="746" spans="1:20">
      <c r="A746" t="s">
        <v>3340</v>
      </c>
      <c r="B746" t="s">
        <v>1563</v>
      </c>
      <c r="C746" t="s">
        <v>549</v>
      </c>
      <c r="D746" s="1">
        <v>3212.8</v>
      </c>
      <c r="E746">
        <v>6.3976579453793603</v>
      </c>
      <c r="F746" s="22"/>
      <c r="G746" s="22"/>
      <c r="H746" s="22">
        <v>200.31509904739201</v>
      </c>
      <c r="I746" s="22"/>
      <c r="J746" s="22">
        <v>5</v>
      </c>
      <c r="K746" s="22" t="s">
        <v>1558</v>
      </c>
      <c r="L746" s="22" t="s">
        <v>2697</v>
      </c>
      <c r="O746" t="s">
        <v>3353</v>
      </c>
      <c r="P746" t="s">
        <v>170</v>
      </c>
      <c r="Q746" t="s">
        <v>2489</v>
      </c>
      <c r="R746" t="s">
        <v>109</v>
      </c>
      <c r="S746" t="s">
        <v>544</v>
      </c>
      <c r="T746" t="s">
        <v>2918</v>
      </c>
    </row>
    <row r="747" spans="1:20">
      <c r="A747" t="s">
        <v>3340</v>
      </c>
      <c r="B747" t="s">
        <v>1563</v>
      </c>
      <c r="C747" t="s">
        <v>547</v>
      </c>
      <c r="D747" s="1">
        <v>3212.8</v>
      </c>
      <c r="E747">
        <v>6.3976579453793603</v>
      </c>
      <c r="F747" s="22"/>
      <c r="G747" s="22">
        <v>200.31509904739201</v>
      </c>
      <c r="H747" s="22"/>
      <c r="I747" s="22"/>
      <c r="J747" s="22">
        <v>5</v>
      </c>
      <c r="K747" s="22" t="s">
        <v>1558</v>
      </c>
      <c r="L747" s="22" t="s">
        <v>2697</v>
      </c>
      <c r="O747" t="s">
        <v>3353</v>
      </c>
      <c r="P747" t="s">
        <v>170</v>
      </c>
      <c r="Q747" t="s">
        <v>2376</v>
      </c>
      <c r="R747" t="s">
        <v>109</v>
      </c>
      <c r="S747" t="s">
        <v>544</v>
      </c>
      <c r="T747" t="s">
        <v>2905</v>
      </c>
    </row>
    <row r="748" spans="1:20">
      <c r="A748" t="s">
        <v>3340</v>
      </c>
      <c r="B748" t="s">
        <v>1564</v>
      </c>
      <c r="C748" t="s">
        <v>542</v>
      </c>
      <c r="D748" s="1">
        <v>340.5</v>
      </c>
      <c r="E748">
        <v>7.2506790047632697</v>
      </c>
      <c r="F748" s="22">
        <v>34.142189902128003</v>
      </c>
      <c r="G748" s="22"/>
      <c r="H748" s="22"/>
      <c r="I748" s="22"/>
      <c r="J748" s="22">
        <v>5</v>
      </c>
      <c r="K748" s="22" t="s">
        <v>1558</v>
      </c>
      <c r="L748" s="22" t="s">
        <v>2697</v>
      </c>
      <c r="O748" t="s">
        <v>3353</v>
      </c>
      <c r="P748" t="s">
        <v>170</v>
      </c>
      <c r="Q748" t="s">
        <v>2403</v>
      </c>
      <c r="R748" t="s">
        <v>109</v>
      </c>
      <c r="S748" t="s">
        <v>544</v>
      </c>
      <c r="T748" t="s">
        <v>2907</v>
      </c>
    </row>
    <row r="749" spans="1:20">
      <c r="A749" t="s">
        <v>3340</v>
      </c>
      <c r="B749" t="s">
        <v>1564</v>
      </c>
      <c r="C749" t="s">
        <v>547</v>
      </c>
      <c r="D749" s="1">
        <v>832.5</v>
      </c>
      <c r="E749">
        <v>7.2506790047632697</v>
      </c>
      <c r="F749" s="22"/>
      <c r="G749" s="22">
        <v>81.279941728607994</v>
      </c>
      <c r="H749" s="22"/>
      <c r="I749" s="22"/>
      <c r="J749" s="22">
        <v>5</v>
      </c>
      <c r="K749" s="22" t="s">
        <v>1558</v>
      </c>
      <c r="L749" s="22" t="s">
        <v>2697</v>
      </c>
      <c r="O749" t="s">
        <v>3353</v>
      </c>
      <c r="P749" t="s">
        <v>170</v>
      </c>
      <c r="Q749" t="s">
        <v>2429</v>
      </c>
      <c r="R749" t="s">
        <v>109</v>
      </c>
      <c r="S749" t="s">
        <v>544</v>
      </c>
      <c r="T749" t="s">
        <v>2909</v>
      </c>
    </row>
    <row r="750" spans="1:20">
      <c r="A750" t="s">
        <v>3340</v>
      </c>
      <c r="B750" t="s">
        <v>1564</v>
      </c>
      <c r="C750" t="s">
        <v>549</v>
      </c>
      <c r="D750" s="1">
        <v>855.3</v>
      </c>
      <c r="E750">
        <v>7.2506790047632697</v>
      </c>
      <c r="F750" s="22"/>
      <c r="G750" s="22"/>
      <c r="H750" s="22">
        <v>81.279941728607994</v>
      </c>
      <c r="I750" s="22"/>
      <c r="J750" s="22">
        <v>5</v>
      </c>
      <c r="K750" s="22" t="s">
        <v>1558</v>
      </c>
      <c r="L750" s="22" t="s">
        <v>2697</v>
      </c>
      <c r="O750" t="s">
        <v>3353</v>
      </c>
      <c r="P750" t="s">
        <v>170</v>
      </c>
      <c r="Q750" t="s">
        <v>2432</v>
      </c>
      <c r="R750" t="s">
        <v>109</v>
      </c>
      <c r="S750" t="s">
        <v>544</v>
      </c>
      <c r="T750" t="s">
        <v>2910</v>
      </c>
    </row>
    <row r="751" spans="1:20">
      <c r="A751" t="s">
        <v>3340</v>
      </c>
      <c r="B751" t="s">
        <v>1564</v>
      </c>
      <c r="C751" t="s">
        <v>3332</v>
      </c>
      <c r="D751" s="1">
        <v>855.3</v>
      </c>
      <c r="E751">
        <v>7.2506790047632697</v>
      </c>
      <c r="F751" s="22"/>
      <c r="G751" s="22"/>
      <c r="H751" s="22"/>
      <c r="I751" s="22">
        <v>81.279941728607994</v>
      </c>
      <c r="J751" s="22">
        <v>5</v>
      </c>
      <c r="K751" s="22" t="s">
        <v>1558</v>
      </c>
      <c r="L751" s="22" t="s">
        <v>2697</v>
      </c>
      <c r="O751" t="s">
        <v>3353</v>
      </c>
      <c r="P751" t="s">
        <v>170</v>
      </c>
      <c r="Q751" t="s">
        <v>2777</v>
      </c>
      <c r="R751" t="s">
        <v>109</v>
      </c>
      <c r="S751" t="s">
        <v>544</v>
      </c>
      <c r="T751" t="s">
        <v>2916</v>
      </c>
    </row>
    <row r="752" spans="1:20">
      <c r="A752" t="s">
        <v>3340</v>
      </c>
      <c r="B752" t="s">
        <v>1565</v>
      </c>
      <c r="C752" t="s">
        <v>542</v>
      </c>
      <c r="D752" s="1">
        <v>448.7</v>
      </c>
      <c r="E752">
        <v>8.1037000641471799</v>
      </c>
      <c r="F752" s="22">
        <v>89.151381039672003</v>
      </c>
      <c r="G752" s="22"/>
      <c r="H752" s="22"/>
      <c r="I752" s="22"/>
      <c r="J752" s="22">
        <v>5</v>
      </c>
      <c r="K752" s="22" t="s">
        <v>1558</v>
      </c>
      <c r="L752" s="22" t="s">
        <v>2697</v>
      </c>
      <c r="O752" t="s">
        <v>3353</v>
      </c>
      <c r="P752" t="s">
        <v>170</v>
      </c>
      <c r="Q752" t="s">
        <v>2483</v>
      </c>
      <c r="R752" t="s">
        <v>109</v>
      </c>
      <c r="S752" t="s">
        <v>544</v>
      </c>
      <c r="T752" t="s">
        <v>2917</v>
      </c>
    </row>
    <row r="753" spans="1:20">
      <c r="A753" t="s">
        <v>3340</v>
      </c>
      <c r="B753" t="s">
        <v>1565</v>
      </c>
      <c r="C753" t="s">
        <v>549</v>
      </c>
      <c r="D753" s="1">
        <v>1061.5</v>
      </c>
      <c r="E753">
        <v>8.1037000641471799</v>
      </c>
      <c r="F753" s="22"/>
      <c r="G753" s="22"/>
      <c r="H753" s="22">
        <v>119.281922035416</v>
      </c>
      <c r="I753" s="22"/>
      <c r="J753" s="22">
        <v>5</v>
      </c>
      <c r="K753" s="22" t="s">
        <v>1558</v>
      </c>
      <c r="L753" s="22" t="s">
        <v>2697</v>
      </c>
      <c r="O753" t="s">
        <v>3353</v>
      </c>
      <c r="P753" t="s">
        <v>170</v>
      </c>
      <c r="Q753" t="s">
        <v>2377</v>
      </c>
      <c r="R753" t="s">
        <v>109</v>
      </c>
      <c r="S753" t="s">
        <v>544</v>
      </c>
      <c r="T753" t="s">
        <v>2905</v>
      </c>
    </row>
    <row r="754" spans="1:20">
      <c r="A754" t="s">
        <v>3340</v>
      </c>
      <c r="B754" t="s">
        <v>1565</v>
      </c>
      <c r="C754" t="s">
        <v>3332</v>
      </c>
      <c r="D754" s="1">
        <v>1061.5</v>
      </c>
      <c r="E754">
        <v>8.1037000641471799</v>
      </c>
      <c r="F754" s="22"/>
      <c r="G754" s="22"/>
      <c r="H754" s="22"/>
      <c r="I754" s="22">
        <v>119.281922035416</v>
      </c>
      <c r="J754" s="22">
        <v>5</v>
      </c>
      <c r="K754" s="22" t="s">
        <v>1558</v>
      </c>
      <c r="L754" s="22" t="s">
        <v>2697</v>
      </c>
      <c r="O754" t="s">
        <v>3353</v>
      </c>
      <c r="P754" t="s">
        <v>170</v>
      </c>
      <c r="Q754" t="s">
        <v>2394</v>
      </c>
      <c r="R754" t="s">
        <v>109</v>
      </c>
      <c r="S754" t="s">
        <v>544</v>
      </c>
      <c r="T754" t="s">
        <v>2906</v>
      </c>
    </row>
    <row r="755" spans="1:20">
      <c r="A755" t="s">
        <v>3340</v>
      </c>
      <c r="B755" t="s">
        <v>1565</v>
      </c>
      <c r="C755" t="s">
        <v>547</v>
      </c>
      <c r="D755" s="1">
        <v>1061.5</v>
      </c>
      <c r="E755">
        <v>8.1037000641471799</v>
      </c>
      <c r="F755" s="22"/>
      <c r="G755" s="22">
        <v>119.281922035416</v>
      </c>
      <c r="H755" s="22"/>
      <c r="I755" s="22"/>
      <c r="J755" s="22">
        <v>5</v>
      </c>
      <c r="K755" s="22" t="s">
        <v>1558</v>
      </c>
      <c r="L755" s="22" t="s">
        <v>2697</v>
      </c>
      <c r="O755" t="s">
        <v>3353</v>
      </c>
      <c r="P755" t="s">
        <v>170</v>
      </c>
      <c r="Q755" t="s">
        <v>2404</v>
      </c>
      <c r="R755" t="s">
        <v>109</v>
      </c>
      <c r="S755" t="s">
        <v>544</v>
      </c>
      <c r="T755" t="s">
        <v>2907</v>
      </c>
    </row>
    <row r="756" spans="1:20">
      <c r="A756" t="s">
        <v>3340</v>
      </c>
      <c r="B756" t="s">
        <v>1566</v>
      </c>
      <c r="C756" t="s">
        <v>542</v>
      </c>
      <c r="D756" s="1">
        <v>1024.2</v>
      </c>
      <c r="E756">
        <v>8.9567211235310999</v>
      </c>
      <c r="F756" s="22">
        <v>119.63831241600001</v>
      </c>
      <c r="G756" s="22"/>
      <c r="H756" s="22"/>
      <c r="I756" s="22"/>
      <c r="J756" s="22">
        <v>5</v>
      </c>
      <c r="K756" s="22" t="s">
        <v>1558</v>
      </c>
      <c r="L756" s="22" t="s">
        <v>2697</v>
      </c>
      <c r="O756" t="s">
        <v>3353</v>
      </c>
      <c r="P756" t="s">
        <v>170</v>
      </c>
      <c r="Q756" t="s">
        <v>2484</v>
      </c>
      <c r="R756" t="s">
        <v>109</v>
      </c>
      <c r="S756" t="s">
        <v>544</v>
      </c>
      <c r="T756" t="s">
        <v>2917</v>
      </c>
    </row>
    <row r="757" spans="1:20">
      <c r="A757" t="s">
        <v>3340</v>
      </c>
      <c r="B757" t="s">
        <v>1566</v>
      </c>
      <c r="C757" t="s">
        <v>3332</v>
      </c>
      <c r="D757" s="1">
        <v>2078.3000000000002</v>
      </c>
      <c r="E757">
        <v>8.9567211235310999</v>
      </c>
      <c r="F757" s="22"/>
      <c r="G757" s="22"/>
      <c r="H757" s="22"/>
      <c r="I757" s="22">
        <v>153.70134249052799</v>
      </c>
      <c r="J757" s="22">
        <v>5</v>
      </c>
      <c r="K757" s="22" t="s">
        <v>1558</v>
      </c>
      <c r="L757" s="22" t="s">
        <v>2697</v>
      </c>
      <c r="O757" t="s">
        <v>3353</v>
      </c>
      <c r="P757" t="s">
        <v>170</v>
      </c>
      <c r="Q757" t="s">
        <v>2783</v>
      </c>
      <c r="R757" t="s">
        <v>109</v>
      </c>
      <c r="S757" t="s">
        <v>544</v>
      </c>
      <c r="T757" t="s">
        <v>2919</v>
      </c>
    </row>
    <row r="758" spans="1:20">
      <c r="A758" t="s">
        <v>3340</v>
      </c>
      <c r="B758" t="s">
        <v>1566</v>
      </c>
      <c r="C758" t="s">
        <v>547</v>
      </c>
      <c r="D758" s="1">
        <v>2078.3000000000002</v>
      </c>
      <c r="E758">
        <v>8.9567211235310999</v>
      </c>
      <c r="F758" s="22"/>
      <c r="G758" s="22">
        <v>153.70134249052799</v>
      </c>
      <c r="H758" s="22"/>
      <c r="I758" s="22"/>
      <c r="J758" s="22">
        <v>5</v>
      </c>
      <c r="K758" s="22" t="s">
        <v>1558</v>
      </c>
      <c r="L758" s="22" t="s">
        <v>2697</v>
      </c>
      <c r="O758" t="s">
        <v>3353</v>
      </c>
      <c r="P758" t="s">
        <v>170</v>
      </c>
      <c r="Q758" t="s">
        <v>2378</v>
      </c>
      <c r="R758" t="s">
        <v>109</v>
      </c>
      <c r="S758" t="s">
        <v>544</v>
      </c>
      <c r="T758" t="s">
        <v>2905</v>
      </c>
    </row>
    <row r="759" spans="1:20">
      <c r="A759" t="s">
        <v>3340</v>
      </c>
      <c r="B759" t="s">
        <v>1566</v>
      </c>
      <c r="C759" t="s">
        <v>549</v>
      </c>
      <c r="D759" s="1">
        <v>2078.3000000000002</v>
      </c>
      <c r="E759">
        <v>8.9567211235310999</v>
      </c>
      <c r="F759" s="22"/>
      <c r="G759" s="22"/>
      <c r="H759" s="22">
        <v>153.70134249052799</v>
      </c>
      <c r="I759" s="22"/>
      <c r="J759" s="22">
        <v>5</v>
      </c>
      <c r="K759" s="22" t="s">
        <v>1558</v>
      </c>
      <c r="L759" s="22" t="s">
        <v>2697</v>
      </c>
      <c r="O759" t="s">
        <v>3353</v>
      </c>
      <c r="P759" t="s">
        <v>170</v>
      </c>
      <c r="Q759" t="s">
        <v>2405</v>
      </c>
      <c r="R759" t="s">
        <v>109</v>
      </c>
      <c r="S759" t="s">
        <v>544</v>
      </c>
      <c r="T759" t="s">
        <v>2907</v>
      </c>
    </row>
    <row r="760" spans="1:20">
      <c r="A760" t="s">
        <v>3340</v>
      </c>
      <c r="B760" t="s">
        <v>1567</v>
      </c>
      <c r="C760" t="s">
        <v>542</v>
      </c>
      <c r="D760" s="1">
        <v>386.6</v>
      </c>
      <c r="E760">
        <v>9.8097421829150093</v>
      </c>
      <c r="F760" s="22">
        <v>59.775211806408002</v>
      </c>
      <c r="G760" s="22"/>
      <c r="H760" s="22"/>
      <c r="I760" s="22"/>
      <c r="J760" s="22">
        <v>5</v>
      </c>
      <c r="K760" s="22" t="s">
        <v>1558</v>
      </c>
      <c r="L760" s="22" t="s">
        <v>2697</v>
      </c>
      <c r="O760" t="s">
        <v>3353</v>
      </c>
      <c r="P760" t="s">
        <v>170</v>
      </c>
      <c r="Q760" t="s">
        <v>2436</v>
      </c>
      <c r="R760" t="s">
        <v>109</v>
      </c>
      <c r="S760" t="s">
        <v>544</v>
      </c>
      <c r="T760" t="s">
        <v>2911</v>
      </c>
    </row>
    <row r="761" spans="1:20">
      <c r="A761" t="s">
        <v>3340</v>
      </c>
      <c r="B761" t="s">
        <v>1567</v>
      </c>
      <c r="C761" t="s">
        <v>547</v>
      </c>
      <c r="D761" s="1">
        <v>1287.5999999999999</v>
      </c>
      <c r="E761">
        <v>9.8097421829150093</v>
      </c>
      <c r="F761" s="22"/>
      <c r="G761" s="22">
        <v>111.05235938538</v>
      </c>
      <c r="H761" s="22"/>
      <c r="I761" s="22"/>
      <c r="J761" s="22">
        <v>5</v>
      </c>
      <c r="K761" s="22" t="s">
        <v>1558</v>
      </c>
      <c r="L761" s="22" t="s">
        <v>2697</v>
      </c>
      <c r="O761" t="s">
        <v>3353</v>
      </c>
      <c r="P761" t="s">
        <v>170</v>
      </c>
      <c r="Q761" t="s">
        <v>2450</v>
      </c>
      <c r="R761" t="s">
        <v>109</v>
      </c>
      <c r="S761" t="s">
        <v>544</v>
      </c>
      <c r="T761" t="s">
        <v>2920</v>
      </c>
    </row>
    <row r="762" spans="1:20">
      <c r="A762" t="s">
        <v>3340</v>
      </c>
      <c r="B762" t="s">
        <v>1567</v>
      </c>
      <c r="C762" t="s">
        <v>3332</v>
      </c>
      <c r="D762" s="1">
        <v>1666</v>
      </c>
      <c r="E762">
        <v>9.8097421829150093</v>
      </c>
      <c r="F762" s="22"/>
      <c r="G762" s="22"/>
      <c r="H762" s="22"/>
      <c r="I762" s="22">
        <v>111.05235938538</v>
      </c>
      <c r="J762" s="22">
        <v>5</v>
      </c>
      <c r="K762" s="22" t="s">
        <v>1558</v>
      </c>
      <c r="L762" s="22" t="s">
        <v>2697</v>
      </c>
      <c r="O762" t="s">
        <v>3353</v>
      </c>
      <c r="P762" t="s">
        <v>170</v>
      </c>
      <c r="Q762" t="s">
        <v>2491</v>
      </c>
      <c r="R762" t="s">
        <v>109</v>
      </c>
      <c r="S762" t="s">
        <v>544</v>
      </c>
      <c r="T762" t="s">
        <v>2918</v>
      </c>
    </row>
    <row r="763" spans="1:20">
      <c r="A763" t="s">
        <v>3340</v>
      </c>
      <c r="B763" t="s">
        <v>1567</v>
      </c>
      <c r="C763" t="s">
        <v>549</v>
      </c>
      <c r="D763" s="1">
        <v>1666</v>
      </c>
      <c r="E763">
        <v>9.8097421829150093</v>
      </c>
      <c r="F763" s="22"/>
      <c r="G763" s="22"/>
      <c r="H763" s="22">
        <v>111.05235938538</v>
      </c>
      <c r="I763" s="22"/>
      <c r="J763" s="22">
        <v>5</v>
      </c>
      <c r="K763" s="22" t="s">
        <v>1558</v>
      </c>
      <c r="L763" s="22" t="s">
        <v>2697</v>
      </c>
      <c r="O763" t="s">
        <v>3353</v>
      </c>
      <c r="P763" t="s">
        <v>170</v>
      </c>
      <c r="Q763" t="s">
        <v>2379</v>
      </c>
      <c r="R763" t="s">
        <v>109</v>
      </c>
      <c r="S763" t="s">
        <v>544</v>
      </c>
      <c r="T763" t="s">
        <v>2905</v>
      </c>
    </row>
    <row r="764" spans="1:20">
      <c r="A764" t="s">
        <v>3340</v>
      </c>
      <c r="B764" t="s">
        <v>1568</v>
      </c>
      <c r="C764" t="s">
        <v>542</v>
      </c>
      <c r="D764" s="1">
        <v>82</v>
      </c>
      <c r="E764">
        <v>10.662763242298899</v>
      </c>
      <c r="F764" s="22">
        <v>10.463985709153199</v>
      </c>
      <c r="G764" s="22"/>
      <c r="H764" s="22"/>
      <c r="I764" s="22"/>
      <c r="J764" s="22">
        <v>5</v>
      </c>
      <c r="K764" s="22" t="s">
        <v>1558</v>
      </c>
      <c r="L764" s="22" t="s">
        <v>2697</v>
      </c>
      <c r="O764" t="s">
        <v>3353</v>
      </c>
      <c r="P764" t="s">
        <v>170</v>
      </c>
      <c r="Q764" t="s">
        <v>2406</v>
      </c>
      <c r="R764" t="s">
        <v>109</v>
      </c>
      <c r="S764" t="s">
        <v>544</v>
      </c>
      <c r="T764" t="s">
        <v>2907</v>
      </c>
    </row>
    <row r="765" spans="1:20">
      <c r="A765" t="s">
        <v>3340</v>
      </c>
      <c r="B765" t="s">
        <v>1568</v>
      </c>
      <c r="C765" t="s">
        <v>547</v>
      </c>
      <c r="D765" s="1">
        <v>396.9</v>
      </c>
      <c r="E765">
        <v>10.662763242298899</v>
      </c>
      <c r="F765" s="22"/>
      <c r="G765" s="22">
        <v>41.431569140303999</v>
      </c>
      <c r="H765" s="22"/>
      <c r="I765" s="22"/>
      <c r="J765" s="22">
        <v>5</v>
      </c>
      <c r="K765" s="22" t="s">
        <v>1558</v>
      </c>
      <c r="L765" s="22" t="s">
        <v>2697</v>
      </c>
      <c r="O765" t="s">
        <v>3353</v>
      </c>
      <c r="P765" t="s">
        <v>170</v>
      </c>
      <c r="Q765" t="s">
        <v>2430</v>
      </c>
      <c r="R765" t="s">
        <v>109</v>
      </c>
      <c r="S765" t="s">
        <v>544</v>
      </c>
      <c r="T765" t="s">
        <v>2909</v>
      </c>
    </row>
    <row r="766" spans="1:20">
      <c r="A766" t="s">
        <v>3340</v>
      </c>
      <c r="B766" t="s">
        <v>1568</v>
      </c>
      <c r="C766" t="s">
        <v>549</v>
      </c>
      <c r="D766" s="1">
        <v>510.7</v>
      </c>
      <c r="E766">
        <v>10.662763242298899</v>
      </c>
      <c r="F766" s="22"/>
      <c r="G766" s="22"/>
      <c r="H766" s="22">
        <v>41.431569140303999</v>
      </c>
      <c r="I766" s="22"/>
      <c r="J766" s="22">
        <v>5</v>
      </c>
      <c r="K766" s="22" t="s">
        <v>1558</v>
      </c>
      <c r="L766" s="22" t="s">
        <v>2697</v>
      </c>
      <c r="O766" t="s">
        <v>3353</v>
      </c>
      <c r="P766" t="s">
        <v>170</v>
      </c>
      <c r="Q766" t="s">
        <v>2437</v>
      </c>
      <c r="R766" t="s">
        <v>109</v>
      </c>
      <c r="S766" t="s">
        <v>544</v>
      </c>
      <c r="T766" t="s">
        <v>2911</v>
      </c>
    </row>
    <row r="767" spans="1:20">
      <c r="A767" t="s">
        <v>3340</v>
      </c>
      <c r="B767" t="s">
        <v>1568</v>
      </c>
      <c r="C767" t="s">
        <v>3332</v>
      </c>
      <c r="D767" s="1">
        <v>510.9</v>
      </c>
      <c r="E767">
        <v>10.662763242298899</v>
      </c>
      <c r="F767" s="22"/>
      <c r="G767" s="22"/>
      <c r="H767" s="22"/>
      <c r="I767" s="22">
        <v>41.431569140303999</v>
      </c>
      <c r="J767" s="22">
        <v>5</v>
      </c>
      <c r="K767" s="22" t="s">
        <v>1558</v>
      </c>
      <c r="L767" s="22" t="s">
        <v>2697</v>
      </c>
      <c r="O767" t="s">
        <v>3353</v>
      </c>
      <c r="P767" t="s">
        <v>170</v>
      </c>
      <c r="Q767" t="s">
        <v>2452</v>
      </c>
      <c r="R767" t="s">
        <v>109</v>
      </c>
      <c r="S767" t="s">
        <v>544</v>
      </c>
      <c r="T767" t="s">
        <v>2920</v>
      </c>
    </row>
    <row r="768" spans="1:20">
      <c r="A768" t="s">
        <v>3340</v>
      </c>
      <c r="B768" t="s">
        <v>1569</v>
      </c>
      <c r="C768" t="s">
        <v>547</v>
      </c>
      <c r="D768" s="1">
        <v>1862.6</v>
      </c>
      <c r="E768">
        <v>11.5157843016828</v>
      </c>
      <c r="F768" s="22"/>
      <c r="G768" s="22">
        <v>140.793712158456</v>
      </c>
      <c r="H768" s="22"/>
      <c r="I768" s="22"/>
      <c r="J768" s="22">
        <v>5</v>
      </c>
      <c r="K768" s="22" t="s">
        <v>1558</v>
      </c>
      <c r="L768" s="22" t="s">
        <v>2697</v>
      </c>
      <c r="O768" t="s">
        <v>3353</v>
      </c>
      <c r="P768" t="s">
        <v>170</v>
      </c>
      <c r="Q768" t="s">
        <v>2454</v>
      </c>
      <c r="R768" t="s">
        <v>109</v>
      </c>
      <c r="S768" t="s">
        <v>544</v>
      </c>
      <c r="T768" t="s">
        <v>2914</v>
      </c>
    </row>
    <row r="769" spans="1:20">
      <c r="A769" t="s">
        <v>3340</v>
      </c>
      <c r="B769" t="s">
        <v>1569</v>
      </c>
      <c r="C769" t="s">
        <v>549</v>
      </c>
      <c r="D769" s="1">
        <v>1896.8</v>
      </c>
      <c r="E769">
        <v>11.5157843016828</v>
      </c>
      <c r="F769" s="22"/>
      <c r="G769" s="22"/>
      <c r="H769" s="22">
        <v>140.793712158456</v>
      </c>
      <c r="I769" s="22"/>
      <c r="J769" s="22">
        <v>5</v>
      </c>
      <c r="K769" s="22" t="s">
        <v>1558</v>
      </c>
      <c r="L769" s="22" t="s">
        <v>2697</v>
      </c>
      <c r="O769" t="s">
        <v>3353</v>
      </c>
      <c r="P769" t="s">
        <v>170</v>
      </c>
      <c r="Q769" t="s">
        <v>2463</v>
      </c>
      <c r="R769" t="s">
        <v>109</v>
      </c>
      <c r="S769" t="s">
        <v>544</v>
      </c>
      <c r="T769" t="s">
        <v>2921</v>
      </c>
    </row>
    <row r="770" spans="1:20">
      <c r="A770" t="s">
        <v>3340</v>
      </c>
      <c r="B770" t="s">
        <v>1569</v>
      </c>
      <c r="C770" t="s">
        <v>3332</v>
      </c>
      <c r="D770" s="1">
        <v>1896.8</v>
      </c>
      <c r="E770">
        <v>11.5157843016828</v>
      </c>
      <c r="F770" s="22"/>
      <c r="G770" s="22"/>
      <c r="H770" s="22"/>
      <c r="I770" s="22">
        <v>140.793712158456</v>
      </c>
      <c r="J770" s="22">
        <v>5</v>
      </c>
      <c r="K770" s="22" t="s">
        <v>1558</v>
      </c>
      <c r="L770" s="22" t="s">
        <v>2697</v>
      </c>
      <c r="O770" t="s">
        <v>3353</v>
      </c>
      <c r="P770" t="s">
        <v>170</v>
      </c>
      <c r="Q770" t="s">
        <v>2469</v>
      </c>
      <c r="R770" t="s">
        <v>109</v>
      </c>
      <c r="S770" t="s">
        <v>544</v>
      </c>
      <c r="T770" t="s">
        <v>2916</v>
      </c>
    </row>
    <row r="771" spans="1:20">
      <c r="A771" t="s">
        <v>3340</v>
      </c>
      <c r="B771" t="s">
        <v>1570</v>
      </c>
      <c r="C771" t="s">
        <v>542</v>
      </c>
      <c r="D771" s="1">
        <v>60.9</v>
      </c>
      <c r="E771">
        <v>12.3688053610668</v>
      </c>
      <c r="F771" s="22">
        <v>8.2530196324632001</v>
      </c>
      <c r="G771" s="22"/>
      <c r="H771" s="22"/>
      <c r="I771" s="22"/>
      <c r="J771" s="22">
        <v>5</v>
      </c>
      <c r="K771" s="22" t="s">
        <v>1558</v>
      </c>
      <c r="L771" s="22" t="s">
        <v>2697</v>
      </c>
      <c r="O771" t="s">
        <v>3353</v>
      </c>
      <c r="P771" t="s">
        <v>170</v>
      </c>
      <c r="Q771" t="s">
        <v>2492</v>
      </c>
      <c r="R771" t="s">
        <v>109</v>
      </c>
      <c r="S771" t="s">
        <v>544</v>
      </c>
      <c r="T771" t="s">
        <v>2918</v>
      </c>
    </row>
    <row r="772" spans="1:20">
      <c r="A772" t="s">
        <v>3340</v>
      </c>
      <c r="B772" t="s">
        <v>1570</v>
      </c>
      <c r="C772" t="s">
        <v>547</v>
      </c>
      <c r="D772" s="1">
        <v>1664.8</v>
      </c>
      <c r="E772">
        <v>12.3688053610668</v>
      </c>
      <c r="F772" s="22"/>
      <c r="G772" s="22">
        <v>184.40341744154401</v>
      </c>
      <c r="H772" s="22"/>
      <c r="I772" s="22"/>
      <c r="J772" s="22">
        <v>5</v>
      </c>
      <c r="K772" s="22" t="s">
        <v>1558</v>
      </c>
      <c r="L772" s="22" t="s">
        <v>2697</v>
      </c>
      <c r="O772" t="s">
        <v>3353</v>
      </c>
      <c r="P772" t="s">
        <v>170</v>
      </c>
      <c r="Q772" t="s">
        <v>2380</v>
      </c>
      <c r="R772" t="s">
        <v>109</v>
      </c>
      <c r="S772" t="s">
        <v>544</v>
      </c>
      <c r="T772" t="s">
        <v>2905</v>
      </c>
    </row>
    <row r="773" spans="1:20">
      <c r="A773" t="s">
        <v>3340</v>
      </c>
      <c r="B773" t="s">
        <v>1570</v>
      </c>
      <c r="C773" t="s">
        <v>549</v>
      </c>
      <c r="D773" s="1">
        <v>2003.6</v>
      </c>
      <c r="E773">
        <v>12.3688053610668</v>
      </c>
      <c r="F773" s="22"/>
      <c r="G773" s="22"/>
      <c r="H773" s="22">
        <v>184.40341744154401</v>
      </c>
      <c r="I773" s="22"/>
      <c r="J773" s="22">
        <v>5</v>
      </c>
      <c r="K773" s="22" t="s">
        <v>1558</v>
      </c>
      <c r="L773" s="22" t="s">
        <v>2697</v>
      </c>
      <c r="O773" t="s">
        <v>3353</v>
      </c>
      <c r="P773" t="s">
        <v>170</v>
      </c>
      <c r="Q773" t="s">
        <v>2407</v>
      </c>
      <c r="R773" t="s">
        <v>109</v>
      </c>
      <c r="S773" t="s">
        <v>544</v>
      </c>
      <c r="T773" t="s">
        <v>2907</v>
      </c>
    </row>
    <row r="774" spans="1:20">
      <c r="A774" t="s">
        <v>3340</v>
      </c>
      <c r="B774" t="s">
        <v>1570</v>
      </c>
      <c r="C774" t="s">
        <v>3332</v>
      </c>
      <c r="D774" s="1">
        <v>2003.6</v>
      </c>
      <c r="E774">
        <v>12.3688053610668</v>
      </c>
      <c r="F774" s="22"/>
      <c r="G774" s="22"/>
      <c r="H774" s="22"/>
      <c r="I774" s="22">
        <v>184.40341744154401</v>
      </c>
      <c r="J774" s="22">
        <v>5</v>
      </c>
      <c r="K774" s="22" t="s">
        <v>1558</v>
      </c>
      <c r="L774" s="22" t="s">
        <v>2697</v>
      </c>
      <c r="O774" t="s">
        <v>3353</v>
      </c>
      <c r="P774" t="s">
        <v>170</v>
      </c>
      <c r="Q774" t="s">
        <v>2438</v>
      </c>
      <c r="R774" t="s">
        <v>109</v>
      </c>
      <c r="S774" t="s">
        <v>544</v>
      </c>
      <c r="T774" t="s">
        <v>2911</v>
      </c>
    </row>
    <row r="775" spans="1:20">
      <c r="A775" t="s">
        <v>3340</v>
      </c>
      <c r="B775" t="s">
        <v>1571</v>
      </c>
      <c r="C775" t="s">
        <v>542</v>
      </c>
      <c r="D775" s="1">
        <v>236.3</v>
      </c>
      <c r="E775">
        <v>13.2218264204507</v>
      </c>
      <c r="F775" s="22">
        <v>29.908401403860001</v>
      </c>
      <c r="G775" s="22"/>
      <c r="H775" s="22"/>
      <c r="I775" s="22"/>
      <c r="J775" s="22">
        <v>5</v>
      </c>
      <c r="K775" s="22" t="s">
        <v>1558</v>
      </c>
      <c r="L775" s="22" t="s">
        <v>2697</v>
      </c>
      <c r="O775" t="s">
        <v>3353</v>
      </c>
      <c r="P775" t="s">
        <v>170</v>
      </c>
      <c r="Q775" t="s">
        <v>2455</v>
      </c>
      <c r="R775" t="s">
        <v>109</v>
      </c>
      <c r="S775" t="s">
        <v>544</v>
      </c>
      <c r="T775" t="s">
        <v>2914</v>
      </c>
    </row>
    <row r="776" spans="1:20">
      <c r="A776" t="s">
        <v>3340</v>
      </c>
      <c r="B776" t="s">
        <v>1571</v>
      </c>
      <c r="C776" t="s">
        <v>547</v>
      </c>
      <c r="D776" s="1">
        <v>1423.4</v>
      </c>
      <c r="E776">
        <v>13.2218264204507</v>
      </c>
      <c r="F776" s="22"/>
      <c r="G776" s="22">
        <v>128.81922643195199</v>
      </c>
      <c r="H776" s="22"/>
      <c r="I776" s="22"/>
      <c r="J776" s="22">
        <v>5</v>
      </c>
      <c r="K776" s="22" t="s">
        <v>1558</v>
      </c>
      <c r="L776" s="22" t="s">
        <v>2697</v>
      </c>
      <c r="O776" t="s">
        <v>3353</v>
      </c>
      <c r="P776" t="s">
        <v>170</v>
      </c>
      <c r="Q776" t="s">
        <v>2381</v>
      </c>
      <c r="R776" t="s">
        <v>109</v>
      </c>
      <c r="S776" t="s">
        <v>544</v>
      </c>
      <c r="T776" t="s">
        <v>2905</v>
      </c>
    </row>
    <row r="777" spans="1:20">
      <c r="A777" t="s">
        <v>3340</v>
      </c>
      <c r="B777" t="s">
        <v>1571</v>
      </c>
      <c r="C777" t="s">
        <v>3332</v>
      </c>
      <c r="D777" s="1">
        <v>1532.3</v>
      </c>
      <c r="E777">
        <v>13.2218264204507</v>
      </c>
      <c r="F777" s="22"/>
      <c r="G777" s="22"/>
      <c r="H777" s="22"/>
      <c r="I777" s="22">
        <v>128.81922643195199</v>
      </c>
      <c r="J777" s="22">
        <v>5</v>
      </c>
      <c r="K777" s="22" t="s">
        <v>1558</v>
      </c>
      <c r="L777" s="22" t="s">
        <v>2697</v>
      </c>
      <c r="O777" t="s">
        <v>3353</v>
      </c>
      <c r="P777" t="s">
        <v>170</v>
      </c>
      <c r="Q777" t="s">
        <v>2408</v>
      </c>
      <c r="R777" t="s">
        <v>109</v>
      </c>
      <c r="S777" t="s">
        <v>544</v>
      </c>
      <c r="T777" t="s">
        <v>2907</v>
      </c>
    </row>
    <row r="778" spans="1:20">
      <c r="A778" t="s">
        <v>3340</v>
      </c>
      <c r="B778" t="s">
        <v>1571</v>
      </c>
      <c r="C778" t="s">
        <v>549</v>
      </c>
      <c r="D778" s="1">
        <v>1532.3</v>
      </c>
      <c r="E778">
        <v>13.2218264204507</v>
      </c>
      <c r="F778" s="22"/>
      <c r="G778" s="22"/>
      <c r="H778" s="22">
        <v>128.81922643195199</v>
      </c>
      <c r="I778" s="22"/>
      <c r="J778" s="22">
        <v>5</v>
      </c>
      <c r="K778" s="22" t="s">
        <v>1558</v>
      </c>
      <c r="L778" s="22" t="s">
        <v>2697</v>
      </c>
      <c r="O778" t="s">
        <v>3353</v>
      </c>
      <c r="P778" t="s">
        <v>170</v>
      </c>
      <c r="Q778" t="s">
        <v>2439</v>
      </c>
      <c r="R778" t="s">
        <v>109</v>
      </c>
      <c r="S778" t="s">
        <v>544</v>
      </c>
      <c r="T778" t="s">
        <v>2911</v>
      </c>
    </row>
    <row r="779" spans="1:20">
      <c r="A779" t="s">
        <v>3340</v>
      </c>
      <c r="B779" t="s">
        <v>1572</v>
      </c>
      <c r="C779" t="s">
        <v>542</v>
      </c>
      <c r="D779" s="1">
        <v>6.9</v>
      </c>
      <c r="E779">
        <v>14.074847479834601</v>
      </c>
      <c r="F779" s="22">
        <v>1.65587939413848</v>
      </c>
      <c r="G779" s="22"/>
      <c r="H779" s="22"/>
      <c r="I779" s="22"/>
      <c r="J779" s="22">
        <v>5</v>
      </c>
      <c r="K779" s="22" t="s">
        <v>1558</v>
      </c>
      <c r="L779" s="22" t="s">
        <v>2697</v>
      </c>
      <c r="O779" t="s">
        <v>3353</v>
      </c>
      <c r="P779" t="s">
        <v>170</v>
      </c>
      <c r="Q779" t="s">
        <v>2456</v>
      </c>
      <c r="R779" t="s">
        <v>109</v>
      </c>
      <c r="S779" t="s">
        <v>544</v>
      </c>
      <c r="T779" t="s">
        <v>2914</v>
      </c>
    </row>
    <row r="780" spans="1:20">
      <c r="A780" t="s">
        <v>3340</v>
      </c>
      <c r="B780" t="s">
        <v>1572</v>
      </c>
      <c r="C780" t="s">
        <v>547</v>
      </c>
      <c r="D780" s="1">
        <v>4069.9</v>
      </c>
      <c r="E780">
        <v>14.074847479834601</v>
      </c>
      <c r="F780" s="22"/>
      <c r="G780" s="22">
        <v>384.56272139039999</v>
      </c>
      <c r="H780" s="22"/>
      <c r="I780" s="22"/>
      <c r="J780" s="22">
        <v>5</v>
      </c>
      <c r="K780" s="22" t="s">
        <v>1558</v>
      </c>
      <c r="L780" s="22" t="s">
        <v>2697</v>
      </c>
      <c r="O780" t="s">
        <v>3353</v>
      </c>
      <c r="P780" t="s">
        <v>170</v>
      </c>
      <c r="Q780" t="s">
        <v>2382</v>
      </c>
      <c r="R780" t="s">
        <v>109</v>
      </c>
      <c r="S780" t="s">
        <v>544</v>
      </c>
      <c r="T780" t="s">
        <v>2905</v>
      </c>
    </row>
    <row r="781" spans="1:20">
      <c r="A781" t="s">
        <v>3340</v>
      </c>
      <c r="B781" t="s">
        <v>1572</v>
      </c>
      <c r="C781" t="s">
        <v>549</v>
      </c>
      <c r="D781" s="1">
        <v>4069.9</v>
      </c>
      <c r="E781">
        <v>14.074847479834601</v>
      </c>
      <c r="F781" s="22"/>
      <c r="G781" s="22"/>
      <c r="H781" s="22">
        <v>384.56272139039999</v>
      </c>
      <c r="I781" s="22"/>
      <c r="J781" s="22">
        <v>5</v>
      </c>
      <c r="K781" s="22" t="s">
        <v>1558</v>
      </c>
      <c r="L781" s="22" t="s">
        <v>2697</v>
      </c>
      <c r="O781" t="s">
        <v>3353</v>
      </c>
      <c r="P781" t="s">
        <v>170</v>
      </c>
      <c r="Q781" t="s">
        <v>2409</v>
      </c>
      <c r="R781" t="s">
        <v>109</v>
      </c>
      <c r="S781" t="s">
        <v>544</v>
      </c>
      <c r="T781" t="s">
        <v>2907</v>
      </c>
    </row>
    <row r="782" spans="1:20">
      <c r="A782" t="s">
        <v>3340</v>
      </c>
      <c r="B782" t="s">
        <v>1572</v>
      </c>
      <c r="C782" t="s">
        <v>3332</v>
      </c>
      <c r="D782" s="1">
        <v>4069.9</v>
      </c>
      <c r="E782">
        <v>14.074847479834601</v>
      </c>
      <c r="F782" s="22"/>
      <c r="G782" s="22"/>
      <c r="H782" s="22"/>
      <c r="I782" s="22">
        <v>384.56272139039999</v>
      </c>
      <c r="J782" s="22">
        <v>5</v>
      </c>
      <c r="K782" s="22" t="s">
        <v>1558</v>
      </c>
      <c r="L782" s="22" t="s">
        <v>2697</v>
      </c>
      <c r="O782" t="s">
        <v>3353</v>
      </c>
      <c r="P782" t="s">
        <v>170</v>
      </c>
      <c r="Q782" t="s">
        <v>2457</v>
      </c>
      <c r="R782" t="s">
        <v>109</v>
      </c>
      <c r="S782" t="s">
        <v>544</v>
      </c>
      <c r="T782" t="s">
        <v>2914</v>
      </c>
    </row>
    <row r="783" spans="1:20">
      <c r="A783" t="s">
        <v>3340</v>
      </c>
      <c r="B783" t="s">
        <v>1573</v>
      </c>
      <c r="C783" t="s">
        <v>542</v>
      </c>
      <c r="D783" s="1">
        <v>83.6</v>
      </c>
      <c r="E783">
        <v>14.927868539218499</v>
      </c>
      <c r="F783" s="22">
        <v>16.369467167768398</v>
      </c>
      <c r="G783" s="22"/>
      <c r="H783" s="22"/>
      <c r="I783" s="22"/>
      <c r="J783" s="22">
        <v>5</v>
      </c>
      <c r="K783" s="22" t="s">
        <v>1558</v>
      </c>
      <c r="L783" s="22" t="s">
        <v>2697</v>
      </c>
      <c r="O783" t="s">
        <v>3353</v>
      </c>
      <c r="P783" t="s">
        <v>170</v>
      </c>
      <c r="Q783" t="s">
        <v>2465</v>
      </c>
      <c r="R783" t="s">
        <v>109</v>
      </c>
      <c r="S783" t="s">
        <v>544</v>
      </c>
      <c r="T783" t="s">
        <v>2921</v>
      </c>
    </row>
    <row r="784" spans="1:20">
      <c r="A784" t="s">
        <v>3340</v>
      </c>
      <c r="B784" t="s">
        <v>1573</v>
      </c>
      <c r="C784" t="s">
        <v>547</v>
      </c>
      <c r="D784" s="1">
        <v>3278.5</v>
      </c>
      <c r="E784">
        <v>14.927868539218499</v>
      </c>
      <c r="F784" s="22"/>
      <c r="G784" s="22">
        <v>227.53786423535999</v>
      </c>
      <c r="H784" s="22"/>
      <c r="I784" s="22"/>
      <c r="J784" s="22">
        <v>5</v>
      </c>
      <c r="K784" s="22" t="s">
        <v>1558</v>
      </c>
      <c r="L784" s="22" t="s">
        <v>2697</v>
      </c>
      <c r="O784" t="s">
        <v>3353</v>
      </c>
      <c r="P784" t="s">
        <v>170</v>
      </c>
      <c r="Q784" t="s">
        <v>2383</v>
      </c>
      <c r="R784" t="s">
        <v>109</v>
      </c>
      <c r="S784" t="s">
        <v>544</v>
      </c>
      <c r="T784" t="s">
        <v>2905</v>
      </c>
    </row>
    <row r="785" spans="1:20">
      <c r="A785" t="s">
        <v>3340</v>
      </c>
      <c r="B785" t="s">
        <v>1573</v>
      </c>
      <c r="C785" t="s">
        <v>549</v>
      </c>
      <c r="D785" s="1">
        <v>3278.5</v>
      </c>
      <c r="E785">
        <v>14.927868539218499</v>
      </c>
      <c r="F785" s="22"/>
      <c r="G785" s="22"/>
      <c r="H785" s="22">
        <v>227.53786423535999</v>
      </c>
      <c r="I785" s="22"/>
      <c r="J785" s="22">
        <v>5</v>
      </c>
      <c r="K785" s="22" t="s">
        <v>1558</v>
      </c>
      <c r="L785" s="22" t="s">
        <v>2697</v>
      </c>
      <c r="O785" t="s">
        <v>3353</v>
      </c>
      <c r="P785" t="s">
        <v>170</v>
      </c>
      <c r="Q785" t="s">
        <v>2410</v>
      </c>
      <c r="R785" t="s">
        <v>109</v>
      </c>
      <c r="S785" t="s">
        <v>544</v>
      </c>
      <c r="T785" t="s">
        <v>2907</v>
      </c>
    </row>
    <row r="786" spans="1:20">
      <c r="A786" t="s">
        <v>3340</v>
      </c>
      <c r="B786" t="s">
        <v>1573</v>
      </c>
      <c r="C786" t="s">
        <v>3332</v>
      </c>
      <c r="D786" s="1">
        <v>3278.5</v>
      </c>
      <c r="E786">
        <v>14.927868539218499</v>
      </c>
      <c r="F786" s="22"/>
      <c r="G786" s="22"/>
      <c r="H786" s="22"/>
      <c r="I786" s="22">
        <v>227.53786423535999</v>
      </c>
      <c r="J786" s="22">
        <v>5</v>
      </c>
      <c r="K786" s="22" t="s">
        <v>1558</v>
      </c>
      <c r="L786" s="22" t="s">
        <v>2697</v>
      </c>
      <c r="O786" t="s">
        <v>3353</v>
      </c>
      <c r="P786" t="s">
        <v>170</v>
      </c>
      <c r="Q786" t="s">
        <v>2445</v>
      </c>
      <c r="R786" t="s">
        <v>109</v>
      </c>
      <c r="S786" t="s">
        <v>544</v>
      </c>
      <c r="T786" t="s">
        <v>2913</v>
      </c>
    </row>
    <row r="787" spans="1:20">
      <c r="A787" t="s">
        <v>3340</v>
      </c>
      <c r="B787" t="s">
        <v>1574</v>
      </c>
      <c r="C787" t="s">
        <v>3332</v>
      </c>
      <c r="D787" s="1">
        <v>1025.2</v>
      </c>
      <c r="E787">
        <v>19.192973836138101</v>
      </c>
      <c r="F787" s="22"/>
      <c r="G787" s="22"/>
      <c r="H787" s="22"/>
      <c r="I787" s="22">
        <v>79.969867976375994</v>
      </c>
      <c r="J787" s="22">
        <v>5</v>
      </c>
      <c r="K787" s="22" t="s">
        <v>1558</v>
      </c>
      <c r="L787" s="22" t="s">
        <v>2697</v>
      </c>
      <c r="O787" t="s">
        <v>3353</v>
      </c>
      <c r="P787" t="s">
        <v>170</v>
      </c>
      <c r="Q787" t="s">
        <v>2458</v>
      </c>
      <c r="R787" t="s">
        <v>109</v>
      </c>
      <c r="S787" t="s">
        <v>544</v>
      </c>
      <c r="T787" t="s">
        <v>2914</v>
      </c>
    </row>
    <row r="788" spans="1:20">
      <c r="A788" t="s">
        <v>3340</v>
      </c>
      <c r="B788" t="s">
        <v>1574</v>
      </c>
      <c r="C788" t="s">
        <v>549</v>
      </c>
      <c r="D788" s="1">
        <v>1025.2</v>
      </c>
      <c r="E788">
        <v>19.192973836138101</v>
      </c>
      <c r="F788" s="22"/>
      <c r="G788" s="22"/>
      <c r="H788" s="22">
        <v>79.969867976375994</v>
      </c>
      <c r="I788" s="22"/>
      <c r="J788" s="22">
        <v>5</v>
      </c>
      <c r="K788" s="22" t="s">
        <v>1558</v>
      </c>
      <c r="L788" s="22" t="s">
        <v>2697</v>
      </c>
      <c r="O788" t="s">
        <v>3353</v>
      </c>
      <c r="P788" t="s">
        <v>170</v>
      </c>
      <c r="Q788" t="s">
        <v>2411</v>
      </c>
      <c r="R788" t="s">
        <v>109</v>
      </c>
      <c r="S788" t="s">
        <v>544</v>
      </c>
      <c r="T788" t="s">
        <v>2907</v>
      </c>
    </row>
    <row r="789" spans="1:20">
      <c r="A789" t="s">
        <v>3340</v>
      </c>
      <c r="B789" t="s">
        <v>1574</v>
      </c>
      <c r="C789" t="s">
        <v>547</v>
      </c>
      <c r="D789" s="1">
        <v>1025.2</v>
      </c>
      <c r="E789">
        <v>19.192973836138101</v>
      </c>
      <c r="F789" s="22"/>
      <c r="G789" s="22">
        <v>79.969867976375994</v>
      </c>
      <c r="H789" s="22"/>
      <c r="I789" s="22"/>
      <c r="J789" s="22">
        <v>5</v>
      </c>
      <c r="K789" s="22" t="s">
        <v>1558</v>
      </c>
      <c r="L789" s="22" t="s">
        <v>2697</v>
      </c>
      <c r="O789" t="s">
        <v>3353</v>
      </c>
      <c r="P789" t="s">
        <v>170</v>
      </c>
      <c r="Q789" t="s">
        <v>2446</v>
      </c>
      <c r="R789" t="s">
        <v>109</v>
      </c>
      <c r="S789" t="s">
        <v>544</v>
      </c>
      <c r="T789" t="s">
        <v>2913</v>
      </c>
    </row>
    <row r="790" spans="1:20">
      <c r="A790" t="s">
        <v>3340</v>
      </c>
      <c r="B790" t="s">
        <v>1576</v>
      </c>
      <c r="C790" t="s">
        <v>547</v>
      </c>
      <c r="D790" s="1">
        <v>799.8</v>
      </c>
      <c r="E790">
        <v>7.2506790047632697</v>
      </c>
      <c r="F790" s="22"/>
      <c r="G790" s="22">
        <v>48.228595645356002</v>
      </c>
      <c r="H790" s="22"/>
      <c r="I790" s="22"/>
      <c r="J790" s="22">
        <v>5</v>
      </c>
      <c r="K790" s="22" t="s">
        <v>1575</v>
      </c>
      <c r="L790" s="22" t="s">
        <v>2698</v>
      </c>
      <c r="O790" t="s">
        <v>3353</v>
      </c>
      <c r="P790" t="s">
        <v>170</v>
      </c>
      <c r="Q790" t="s">
        <v>2459</v>
      </c>
      <c r="R790" t="s">
        <v>109</v>
      </c>
      <c r="S790" t="s">
        <v>544</v>
      </c>
      <c r="T790" t="s">
        <v>2914</v>
      </c>
    </row>
    <row r="791" spans="1:20">
      <c r="A791" t="s">
        <v>3340</v>
      </c>
      <c r="B791" t="s">
        <v>1576</v>
      </c>
      <c r="C791" t="s">
        <v>3332</v>
      </c>
      <c r="D791" s="1">
        <v>1007.5</v>
      </c>
      <c r="E791">
        <v>7.2506790047632697</v>
      </c>
      <c r="F791" s="22"/>
      <c r="G791" s="22"/>
      <c r="H791" s="22"/>
      <c r="I791" s="22">
        <v>48.228595645356002</v>
      </c>
      <c r="J791" s="22">
        <v>5</v>
      </c>
      <c r="K791" s="22" t="s">
        <v>1575</v>
      </c>
      <c r="L791" s="22" t="s">
        <v>2698</v>
      </c>
      <c r="O791" t="s">
        <v>3353</v>
      </c>
      <c r="P791" t="s">
        <v>170</v>
      </c>
      <c r="Q791" t="s">
        <v>2470</v>
      </c>
      <c r="R791" t="s">
        <v>109</v>
      </c>
      <c r="S791" t="s">
        <v>544</v>
      </c>
      <c r="T791" t="s">
        <v>2916</v>
      </c>
    </row>
    <row r="792" spans="1:20">
      <c r="A792" t="s">
        <v>3340</v>
      </c>
      <c r="B792" t="s">
        <v>1576</v>
      </c>
      <c r="C792" t="s">
        <v>549</v>
      </c>
      <c r="D792" s="1">
        <v>1007.5</v>
      </c>
      <c r="E792">
        <v>7.2506790047632697</v>
      </c>
      <c r="F792" s="22"/>
      <c r="G792" s="22"/>
      <c r="H792" s="22">
        <v>48.228595645356002</v>
      </c>
      <c r="I792" s="22"/>
      <c r="J792" s="22">
        <v>5</v>
      </c>
      <c r="K792" s="22" t="s">
        <v>1575</v>
      </c>
      <c r="L792" s="22" t="s">
        <v>2698</v>
      </c>
      <c r="O792" t="s">
        <v>3353</v>
      </c>
      <c r="P792" t="s">
        <v>170</v>
      </c>
      <c r="Q792" t="s">
        <v>2412</v>
      </c>
      <c r="R792" t="s">
        <v>109</v>
      </c>
      <c r="S792" t="s">
        <v>544</v>
      </c>
      <c r="T792" t="s">
        <v>2907</v>
      </c>
    </row>
    <row r="793" spans="1:20">
      <c r="A793" t="s">
        <v>3340</v>
      </c>
      <c r="B793" t="s">
        <v>1577</v>
      </c>
      <c r="C793" t="s">
        <v>547</v>
      </c>
      <c r="D793" s="1">
        <v>651.9</v>
      </c>
      <c r="E793">
        <v>12.3688053610668</v>
      </c>
      <c r="F793" s="22"/>
      <c r="G793" s="22">
        <v>56.804001163812003</v>
      </c>
      <c r="H793" s="22"/>
      <c r="I793" s="22"/>
      <c r="J793" s="22">
        <v>5</v>
      </c>
      <c r="K793" s="22" t="s">
        <v>1575</v>
      </c>
      <c r="L793" s="22" t="s">
        <v>2698</v>
      </c>
      <c r="O793" t="s">
        <v>3353</v>
      </c>
      <c r="P793" t="s">
        <v>170</v>
      </c>
      <c r="Q793" t="s">
        <v>2447</v>
      </c>
      <c r="R793" t="s">
        <v>109</v>
      </c>
      <c r="S793" t="s">
        <v>544</v>
      </c>
      <c r="T793" t="s">
        <v>2913</v>
      </c>
    </row>
    <row r="794" spans="1:20">
      <c r="A794" t="s">
        <v>3340</v>
      </c>
      <c r="B794" t="s">
        <v>1577</v>
      </c>
      <c r="C794" t="s">
        <v>549</v>
      </c>
      <c r="D794" s="1">
        <v>736.1</v>
      </c>
      <c r="E794">
        <v>12.3688053610668</v>
      </c>
      <c r="F794" s="22"/>
      <c r="G794" s="22"/>
      <c r="H794" s="22">
        <v>56.804001163812003</v>
      </c>
      <c r="I794" s="22"/>
      <c r="J794" s="22">
        <v>5</v>
      </c>
      <c r="K794" s="22" t="s">
        <v>1575</v>
      </c>
      <c r="L794" s="22" t="s">
        <v>2698</v>
      </c>
      <c r="O794" t="s">
        <v>3353</v>
      </c>
      <c r="P794" t="s">
        <v>170</v>
      </c>
      <c r="Q794" t="s">
        <v>2460</v>
      </c>
      <c r="R794" t="s">
        <v>109</v>
      </c>
      <c r="S794" t="s">
        <v>544</v>
      </c>
      <c r="T794" t="s">
        <v>2914</v>
      </c>
    </row>
    <row r="795" spans="1:20">
      <c r="A795" t="s">
        <v>3340</v>
      </c>
      <c r="B795" t="s">
        <v>1577</v>
      </c>
      <c r="C795" t="s">
        <v>3332</v>
      </c>
      <c r="D795" s="1">
        <v>736.1</v>
      </c>
      <c r="E795">
        <v>12.3688053610668</v>
      </c>
      <c r="F795" s="22"/>
      <c r="G795" s="22"/>
      <c r="H795" s="22"/>
      <c r="I795" s="22">
        <v>56.804001163812003</v>
      </c>
      <c r="J795" s="22">
        <v>5</v>
      </c>
      <c r="K795" s="22" t="s">
        <v>1575</v>
      </c>
      <c r="L795" s="22" t="s">
        <v>2698</v>
      </c>
      <c r="O795" t="s">
        <v>3353</v>
      </c>
      <c r="P795" t="s">
        <v>170</v>
      </c>
      <c r="Q795" t="s">
        <v>2485</v>
      </c>
      <c r="R795" t="s">
        <v>109</v>
      </c>
      <c r="S795" t="s">
        <v>544</v>
      </c>
      <c r="T795" t="s">
        <v>2917</v>
      </c>
    </row>
    <row r="796" spans="1:20">
      <c r="A796" t="s">
        <v>3340</v>
      </c>
      <c r="B796" t="s">
        <v>1578</v>
      </c>
      <c r="C796" t="s">
        <v>547</v>
      </c>
      <c r="D796" s="1">
        <v>1029.3</v>
      </c>
      <c r="E796">
        <v>13.2218264204507</v>
      </c>
      <c r="F796" s="22"/>
      <c r="G796" s="22">
        <v>81.058957442316</v>
      </c>
      <c r="H796" s="22"/>
      <c r="I796" s="22"/>
      <c r="J796" s="22">
        <v>5</v>
      </c>
      <c r="K796" s="22" t="s">
        <v>1575</v>
      </c>
      <c r="L796" s="22" t="s">
        <v>2698</v>
      </c>
      <c r="O796" t="s">
        <v>3353</v>
      </c>
      <c r="P796" t="s">
        <v>170</v>
      </c>
      <c r="Q796" t="s">
        <v>2413</v>
      </c>
      <c r="R796" t="s">
        <v>109</v>
      </c>
      <c r="S796" t="s">
        <v>544</v>
      </c>
      <c r="T796" t="s">
        <v>2907</v>
      </c>
    </row>
    <row r="797" spans="1:20">
      <c r="A797" t="s">
        <v>3340</v>
      </c>
      <c r="B797" t="s">
        <v>1578</v>
      </c>
      <c r="C797" t="s">
        <v>549</v>
      </c>
      <c r="D797" s="1">
        <v>1322.6</v>
      </c>
      <c r="E797">
        <v>13.2218264204507</v>
      </c>
      <c r="F797" s="22"/>
      <c r="G797" s="22"/>
      <c r="H797" s="22">
        <v>81.058957442316</v>
      </c>
      <c r="I797" s="22"/>
      <c r="J797" s="22">
        <v>5</v>
      </c>
      <c r="K797" s="22" t="s">
        <v>1575</v>
      </c>
      <c r="L797" s="22" t="s">
        <v>2698</v>
      </c>
      <c r="O797" t="s">
        <v>3353</v>
      </c>
      <c r="P797" t="s">
        <v>170</v>
      </c>
      <c r="Q797" t="s">
        <v>2448</v>
      </c>
      <c r="R797" t="s">
        <v>109</v>
      </c>
      <c r="S797" t="s">
        <v>544</v>
      </c>
      <c r="T797" t="s">
        <v>2913</v>
      </c>
    </row>
    <row r="798" spans="1:20">
      <c r="A798" t="s">
        <v>3340</v>
      </c>
      <c r="B798" t="s">
        <v>1578</v>
      </c>
      <c r="C798" t="s">
        <v>3332</v>
      </c>
      <c r="D798" s="1">
        <v>1328.4</v>
      </c>
      <c r="E798">
        <v>13.2218264204507</v>
      </c>
      <c r="F798" s="22"/>
      <c r="G798" s="22"/>
      <c r="H798" s="22"/>
      <c r="I798" s="22">
        <v>81.058957442316</v>
      </c>
      <c r="J798" s="22">
        <v>5</v>
      </c>
      <c r="K798" s="22" t="s">
        <v>1575</v>
      </c>
      <c r="L798" s="22" t="s">
        <v>2698</v>
      </c>
      <c r="O798" t="s">
        <v>3353</v>
      </c>
      <c r="P798" t="s">
        <v>170</v>
      </c>
      <c r="Q798" t="s">
        <v>2486</v>
      </c>
      <c r="R798" t="s">
        <v>109</v>
      </c>
      <c r="S798" t="s">
        <v>544</v>
      </c>
      <c r="T798" t="s">
        <v>2917</v>
      </c>
    </row>
    <row r="799" spans="1:20">
      <c r="A799" t="s">
        <v>3340</v>
      </c>
      <c r="B799" t="s">
        <v>1579</v>
      </c>
      <c r="C799" t="s">
        <v>547</v>
      </c>
      <c r="D799" s="1">
        <v>536.6</v>
      </c>
      <c r="E799">
        <v>14.074847479834601</v>
      </c>
      <c r="F799" s="22"/>
      <c r="G799" s="22">
        <v>61.780415817707997</v>
      </c>
      <c r="H799" s="22"/>
      <c r="I799" s="22"/>
      <c r="J799" s="22">
        <v>5</v>
      </c>
      <c r="K799" s="22" t="s">
        <v>1575</v>
      </c>
      <c r="L799" s="22" t="s">
        <v>2698</v>
      </c>
      <c r="O799" t="s">
        <v>3353</v>
      </c>
      <c r="P799" t="s">
        <v>170</v>
      </c>
      <c r="Q799" t="s">
        <v>2461</v>
      </c>
      <c r="R799" t="s">
        <v>109</v>
      </c>
      <c r="S799" t="s">
        <v>544</v>
      </c>
      <c r="T799" t="s">
        <v>2914</v>
      </c>
    </row>
    <row r="800" spans="1:20">
      <c r="A800" t="s">
        <v>3340</v>
      </c>
      <c r="B800" t="s">
        <v>1579</v>
      </c>
      <c r="C800" t="s">
        <v>3332</v>
      </c>
      <c r="D800" s="1">
        <v>542.9</v>
      </c>
      <c r="E800">
        <v>14.074847479834601</v>
      </c>
      <c r="F800" s="22"/>
      <c r="G800" s="22"/>
      <c r="H800" s="22"/>
      <c r="I800" s="22">
        <v>61.780415817707997</v>
      </c>
      <c r="J800" s="22">
        <v>5</v>
      </c>
      <c r="K800" s="22" t="s">
        <v>1575</v>
      </c>
      <c r="L800" s="22" t="s">
        <v>2698</v>
      </c>
      <c r="O800" t="s">
        <v>3353</v>
      </c>
      <c r="P800" t="s">
        <v>170</v>
      </c>
      <c r="Q800" t="s">
        <v>2384</v>
      </c>
      <c r="R800" t="s">
        <v>109</v>
      </c>
      <c r="S800" t="s">
        <v>544</v>
      </c>
      <c r="T800" t="s">
        <v>2905</v>
      </c>
    </row>
    <row r="801" spans="1:20">
      <c r="A801" t="s">
        <v>3340</v>
      </c>
      <c r="B801" t="s">
        <v>1579</v>
      </c>
      <c r="C801" t="s">
        <v>549</v>
      </c>
      <c r="D801" s="1">
        <v>542.9</v>
      </c>
      <c r="E801">
        <v>14.074847479834601</v>
      </c>
      <c r="F801" s="22"/>
      <c r="G801" s="22"/>
      <c r="H801" s="22">
        <v>61.780415817707997</v>
      </c>
      <c r="I801" s="22"/>
      <c r="J801" s="22">
        <v>5</v>
      </c>
      <c r="K801" s="22" t="s">
        <v>1575</v>
      </c>
      <c r="L801" s="22" t="s">
        <v>2698</v>
      </c>
      <c r="O801" t="s">
        <v>3353</v>
      </c>
      <c r="P801" t="s">
        <v>170</v>
      </c>
      <c r="Q801" t="s">
        <v>2462</v>
      </c>
      <c r="R801" t="s">
        <v>109</v>
      </c>
      <c r="S801" t="s">
        <v>544</v>
      </c>
      <c r="T801" t="s">
        <v>2914</v>
      </c>
    </row>
    <row r="802" spans="1:20">
      <c r="A802" t="s">
        <v>3340</v>
      </c>
      <c r="B802" t="s">
        <v>1580</v>
      </c>
      <c r="C802" t="s">
        <v>547</v>
      </c>
      <c r="D802" s="1">
        <v>919</v>
      </c>
      <c r="E802">
        <v>15.7808895986024</v>
      </c>
      <c r="F802" s="22"/>
      <c r="G802" s="22">
        <v>52.249593969216001</v>
      </c>
      <c r="H802" s="22"/>
      <c r="I802" s="22"/>
      <c r="J802" s="22">
        <v>5</v>
      </c>
      <c r="K802" s="22" t="s">
        <v>1575</v>
      </c>
      <c r="L802" s="22" t="s">
        <v>2698</v>
      </c>
      <c r="O802" t="s">
        <v>3353</v>
      </c>
      <c r="P802" t="s">
        <v>170</v>
      </c>
      <c r="Q802" t="s">
        <v>2385</v>
      </c>
      <c r="R802" t="s">
        <v>109</v>
      </c>
      <c r="S802" t="s">
        <v>544</v>
      </c>
      <c r="T802" t="s">
        <v>2905</v>
      </c>
    </row>
    <row r="803" spans="1:20">
      <c r="A803" t="s">
        <v>3340</v>
      </c>
      <c r="B803" t="s">
        <v>1580</v>
      </c>
      <c r="C803" t="s">
        <v>549</v>
      </c>
      <c r="D803" s="1">
        <v>1376</v>
      </c>
      <c r="E803">
        <v>15.7808895986024</v>
      </c>
      <c r="F803" s="22"/>
      <c r="G803" s="22"/>
      <c r="H803" s="22">
        <v>52.249593969216001</v>
      </c>
      <c r="I803" s="22"/>
      <c r="J803" s="22">
        <v>5</v>
      </c>
      <c r="K803" s="22" t="s">
        <v>1575</v>
      </c>
      <c r="L803" s="22" t="s">
        <v>2698</v>
      </c>
      <c r="O803" t="s">
        <v>3353</v>
      </c>
      <c r="P803" t="s">
        <v>170</v>
      </c>
      <c r="Q803" t="s">
        <v>2414</v>
      </c>
      <c r="R803" t="s">
        <v>109</v>
      </c>
      <c r="S803" t="s">
        <v>544</v>
      </c>
      <c r="T803" t="s">
        <v>2907</v>
      </c>
    </row>
    <row r="804" spans="1:20">
      <c r="A804" t="s">
        <v>3340</v>
      </c>
      <c r="B804" t="s">
        <v>1580</v>
      </c>
      <c r="C804" t="s">
        <v>3332</v>
      </c>
      <c r="D804" s="1">
        <v>1376</v>
      </c>
      <c r="E804">
        <v>15.7808895986024</v>
      </c>
      <c r="F804" s="22"/>
      <c r="G804" s="22"/>
      <c r="H804" s="22"/>
      <c r="I804" s="22">
        <v>52.249593969216001</v>
      </c>
      <c r="J804" s="22">
        <v>5</v>
      </c>
      <c r="K804" s="22" t="s">
        <v>1575</v>
      </c>
      <c r="L804" s="22" t="s">
        <v>2698</v>
      </c>
      <c r="O804" t="s">
        <v>3353</v>
      </c>
      <c r="P804" t="s">
        <v>170</v>
      </c>
      <c r="Q804" t="s">
        <v>2471</v>
      </c>
      <c r="R804" t="s">
        <v>109</v>
      </c>
      <c r="S804" t="s">
        <v>544</v>
      </c>
      <c r="T804" t="s">
        <v>2916</v>
      </c>
    </row>
    <row r="805" spans="1:20">
      <c r="A805" t="s">
        <v>3340</v>
      </c>
      <c r="B805" t="s">
        <v>1581</v>
      </c>
      <c r="C805" t="s">
        <v>547</v>
      </c>
      <c r="D805" s="1">
        <v>953.8</v>
      </c>
      <c r="E805">
        <v>18.339952776754199</v>
      </c>
      <c r="F805" s="22"/>
      <c r="G805" s="22">
        <v>71.173499566176005</v>
      </c>
      <c r="H805" s="22"/>
      <c r="I805" s="22"/>
      <c r="J805" s="22">
        <v>5</v>
      </c>
      <c r="K805" s="22" t="s">
        <v>1575</v>
      </c>
      <c r="L805" s="22" t="s">
        <v>2698</v>
      </c>
      <c r="O805" t="s">
        <v>3353</v>
      </c>
      <c r="P805" t="s">
        <v>170</v>
      </c>
      <c r="Q805" t="s">
        <v>2386</v>
      </c>
      <c r="R805" t="s">
        <v>109</v>
      </c>
      <c r="S805" t="s">
        <v>544</v>
      </c>
      <c r="T805" t="s">
        <v>2905</v>
      </c>
    </row>
    <row r="806" spans="1:20">
      <c r="A806" t="s">
        <v>3340</v>
      </c>
      <c r="B806" t="s">
        <v>1581</v>
      </c>
      <c r="C806" t="s">
        <v>549</v>
      </c>
      <c r="D806" s="1">
        <v>1109.8</v>
      </c>
      <c r="E806">
        <v>18.339952776754199</v>
      </c>
      <c r="F806" s="22"/>
      <c r="G806" s="22"/>
      <c r="H806" s="22">
        <v>71.173499566176005</v>
      </c>
      <c r="I806" s="22"/>
      <c r="J806" s="22">
        <v>5</v>
      </c>
      <c r="K806" s="22" t="s">
        <v>1575</v>
      </c>
      <c r="L806" s="22" t="s">
        <v>2698</v>
      </c>
      <c r="O806" t="s">
        <v>3353</v>
      </c>
      <c r="P806" t="s">
        <v>170</v>
      </c>
      <c r="Q806" t="s">
        <v>2415</v>
      </c>
      <c r="R806" t="s">
        <v>109</v>
      </c>
      <c r="S806" t="s">
        <v>544</v>
      </c>
      <c r="T806" t="s">
        <v>2907</v>
      </c>
    </row>
    <row r="807" spans="1:20">
      <c r="A807" t="s">
        <v>3340</v>
      </c>
      <c r="B807" t="s">
        <v>1581</v>
      </c>
      <c r="C807" t="s">
        <v>3332</v>
      </c>
      <c r="D807" s="1">
        <v>1109.8</v>
      </c>
      <c r="E807">
        <v>18.339952776754199</v>
      </c>
      <c r="F807" s="22"/>
      <c r="G807" s="22"/>
      <c r="H807" s="22"/>
      <c r="I807" s="22">
        <v>71.173499566176005</v>
      </c>
      <c r="J807" s="22">
        <v>5</v>
      </c>
      <c r="K807" s="22" t="s">
        <v>1575</v>
      </c>
      <c r="L807" s="22" t="s">
        <v>2698</v>
      </c>
      <c r="O807" t="s">
        <v>3353</v>
      </c>
      <c r="P807" t="s">
        <v>170</v>
      </c>
      <c r="Q807" t="s">
        <v>2416</v>
      </c>
      <c r="R807" t="s">
        <v>109</v>
      </c>
      <c r="S807" t="s">
        <v>544</v>
      </c>
      <c r="T807" t="s">
        <v>2907</v>
      </c>
    </row>
    <row r="808" spans="1:20">
      <c r="A808" t="s">
        <v>3340</v>
      </c>
      <c r="B808" t="s">
        <v>1582</v>
      </c>
      <c r="C808" t="s">
        <v>547</v>
      </c>
      <c r="D808" s="1">
        <v>1209.5999999999999</v>
      </c>
      <c r="E808">
        <v>20.899015954905899</v>
      </c>
      <c r="F808" s="22"/>
      <c r="G808" s="22">
        <v>106.29690762322799</v>
      </c>
      <c r="H808" s="22"/>
      <c r="I808" s="22"/>
      <c r="J808" s="22">
        <v>5</v>
      </c>
      <c r="K808" s="22" t="s">
        <v>1575</v>
      </c>
      <c r="L808" s="22" t="s">
        <v>2698</v>
      </c>
      <c r="O808" t="s">
        <v>3353</v>
      </c>
      <c r="P808" t="s">
        <v>170</v>
      </c>
      <c r="Q808" t="s">
        <v>2417</v>
      </c>
      <c r="R808" t="s">
        <v>109</v>
      </c>
      <c r="S808" t="s">
        <v>544</v>
      </c>
      <c r="T808" t="s">
        <v>2907</v>
      </c>
    </row>
    <row r="809" spans="1:20">
      <c r="A809" t="s">
        <v>3340</v>
      </c>
      <c r="B809" t="s">
        <v>1582</v>
      </c>
      <c r="C809" t="s">
        <v>3332</v>
      </c>
      <c r="D809" s="1">
        <v>1216.8</v>
      </c>
      <c r="E809">
        <v>20.899015954905899</v>
      </c>
      <c r="F809" s="22"/>
      <c r="G809" s="22"/>
      <c r="H809" s="22"/>
      <c r="I809" s="22">
        <v>106.29690762322799</v>
      </c>
      <c r="J809" s="22">
        <v>5</v>
      </c>
      <c r="K809" s="22" t="s">
        <v>1575</v>
      </c>
      <c r="L809" s="22" t="s">
        <v>2698</v>
      </c>
      <c r="O809" t="s">
        <v>3353</v>
      </c>
      <c r="P809" t="s">
        <v>170</v>
      </c>
      <c r="Q809" t="s">
        <v>2472</v>
      </c>
      <c r="R809" t="s">
        <v>109</v>
      </c>
      <c r="S809" t="s">
        <v>544</v>
      </c>
      <c r="T809" t="s">
        <v>2916</v>
      </c>
    </row>
    <row r="810" spans="1:20">
      <c r="A810" t="s">
        <v>3340</v>
      </c>
      <c r="B810" t="s">
        <v>1582</v>
      </c>
      <c r="C810" t="s">
        <v>549</v>
      </c>
      <c r="D810" s="1">
        <v>1216.8</v>
      </c>
      <c r="E810">
        <v>20.899015954905899</v>
      </c>
      <c r="F810" s="22"/>
      <c r="G810" s="22"/>
      <c r="H810" s="22">
        <v>106.29690762322799</v>
      </c>
      <c r="I810" s="22"/>
      <c r="J810" s="22">
        <v>5</v>
      </c>
      <c r="K810" s="22" t="s">
        <v>1575</v>
      </c>
      <c r="L810" s="22" t="s">
        <v>2698</v>
      </c>
      <c r="O810" t="s">
        <v>3353</v>
      </c>
      <c r="P810" t="s">
        <v>170</v>
      </c>
      <c r="Q810" t="s">
        <v>2473</v>
      </c>
      <c r="R810" t="s">
        <v>109</v>
      </c>
      <c r="S810" t="s">
        <v>544</v>
      </c>
      <c r="T810" t="s">
        <v>2916</v>
      </c>
    </row>
    <row r="811" spans="1:20">
      <c r="A811" t="s">
        <v>3340</v>
      </c>
      <c r="B811" t="s">
        <v>1583</v>
      </c>
      <c r="C811" t="s">
        <v>547</v>
      </c>
      <c r="D811" s="1">
        <v>676.6</v>
      </c>
      <c r="E811">
        <v>21.752037014289801</v>
      </c>
      <c r="F811" s="22"/>
      <c r="G811" s="22">
        <v>73.110733098479997</v>
      </c>
      <c r="H811" s="22"/>
      <c r="I811" s="22"/>
      <c r="J811" s="22">
        <v>5</v>
      </c>
      <c r="K811" s="22" t="s">
        <v>1575</v>
      </c>
      <c r="L811" s="22" t="s">
        <v>2698</v>
      </c>
      <c r="O811" t="s">
        <v>3353</v>
      </c>
      <c r="P811" t="s">
        <v>170</v>
      </c>
      <c r="Q811" t="s">
        <v>2387</v>
      </c>
      <c r="R811" t="s">
        <v>109</v>
      </c>
      <c r="S811" t="s">
        <v>544</v>
      </c>
      <c r="T811" t="s">
        <v>2905</v>
      </c>
    </row>
    <row r="812" spans="1:20">
      <c r="A812" t="s">
        <v>3340</v>
      </c>
      <c r="B812" t="s">
        <v>1583</v>
      </c>
      <c r="C812" t="s">
        <v>549</v>
      </c>
      <c r="D812" s="1">
        <v>798.3</v>
      </c>
      <c r="E812">
        <v>21.752037014289801</v>
      </c>
      <c r="F812" s="22"/>
      <c r="G812" s="22"/>
      <c r="H812" s="22">
        <v>73.110733098479997</v>
      </c>
      <c r="I812" s="22"/>
      <c r="J812" s="22">
        <v>5</v>
      </c>
      <c r="K812" s="22" t="s">
        <v>1575</v>
      </c>
      <c r="L812" s="22" t="s">
        <v>2698</v>
      </c>
      <c r="O812" t="s">
        <v>3353</v>
      </c>
      <c r="P812" t="s">
        <v>170</v>
      </c>
      <c r="Q812" t="s">
        <v>2418</v>
      </c>
      <c r="R812" t="s">
        <v>109</v>
      </c>
      <c r="S812" t="s">
        <v>544</v>
      </c>
      <c r="T812" t="s">
        <v>2907</v>
      </c>
    </row>
    <row r="813" spans="1:20">
      <c r="A813" t="s">
        <v>3340</v>
      </c>
      <c r="B813" t="s">
        <v>1583</v>
      </c>
      <c r="C813" t="s">
        <v>3332</v>
      </c>
      <c r="D813" s="1">
        <v>798.3</v>
      </c>
      <c r="E813">
        <v>21.752037014289801</v>
      </c>
      <c r="F813" s="22"/>
      <c r="G813" s="22"/>
      <c r="H813" s="22"/>
      <c r="I813" s="22">
        <v>73.110733098479997</v>
      </c>
      <c r="J813" s="22">
        <v>5</v>
      </c>
      <c r="K813" s="22" t="s">
        <v>1575</v>
      </c>
      <c r="L813" s="22" t="s">
        <v>2698</v>
      </c>
      <c r="O813" t="s">
        <v>3353</v>
      </c>
      <c r="P813" t="s">
        <v>170</v>
      </c>
      <c r="Q813" t="s">
        <v>2388</v>
      </c>
      <c r="R813" t="s">
        <v>109</v>
      </c>
      <c r="S813" t="s">
        <v>544</v>
      </c>
      <c r="T813" t="s">
        <v>2905</v>
      </c>
    </row>
    <row r="814" spans="1:20">
      <c r="A814" t="s">
        <v>3340</v>
      </c>
      <c r="B814" t="s">
        <v>1584</v>
      </c>
      <c r="C814" t="s">
        <v>547</v>
      </c>
      <c r="D814" s="1">
        <v>793</v>
      </c>
      <c r="E814">
        <v>25.164121251825499</v>
      </c>
      <c r="F814" s="22"/>
      <c r="G814" s="22">
        <v>82.940500966176003</v>
      </c>
      <c r="H814" s="22"/>
      <c r="I814" s="22"/>
      <c r="J814" s="22">
        <v>5</v>
      </c>
      <c r="K814" s="22" t="s">
        <v>1575</v>
      </c>
      <c r="L814" s="22" t="s">
        <v>2698</v>
      </c>
      <c r="O814" t="s">
        <v>3353</v>
      </c>
      <c r="P814" t="s">
        <v>170</v>
      </c>
      <c r="Q814" t="s">
        <v>2419</v>
      </c>
      <c r="R814" t="s">
        <v>109</v>
      </c>
      <c r="S814" t="s">
        <v>544</v>
      </c>
      <c r="T814" t="s">
        <v>2907</v>
      </c>
    </row>
    <row r="815" spans="1:20">
      <c r="A815" t="s">
        <v>3340</v>
      </c>
      <c r="B815" t="s">
        <v>1584</v>
      </c>
      <c r="C815" t="s">
        <v>549</v>
      </c>
      <c r="D815" s="1">
        <v>797.5</v>
      </c>
      <c r="E815">
        <v>25.164121251825499</v>
      </c>
      <c r="F815" s="22"/>
      <c r="G815" s="22"/>
      <c r="H815" s="22">
        <v>82.940500966176003</v>
      </c>
      <c r="I815" s="22"/>
      <c r="J815" s="22">
        <v>5</v>
      </c>
      <c r="K815" s="22" t="s">
        <v>1575</v>
      </c>
      <c r="L815" s="22" t="s">
        <v>2698</v>
      </c>
      <c r="O815" t="s">
        <v>3353</v>
      </c>
      <c r="P815" t="s">
        <v>170</v>
      </c>
      <c r="Q815" t="s">
        <v>2433</v>
      </c>
      <c r="R815" t="s">
        <v>109</v>
      </c>
      <c r="S815" t="s">
        <v>544</v>
      </c>
      <c r="T815" t="s">
        <v>2910</v>
      </c>
    </row>
    <row r="816" spans="1:20">
      <c r="A816" t="s">
        <v>3340</v>
      </c>
      <c r="B816" t="s">
        <v>1584</v>
      </c>
      <c r="C816" t="s">
        <v>3332</v>
      </c>
      <c r="D816" s="1">
        <v>797.5</v>
      </c>
      <c r="E816">
        <v>25.164121251825499</v>
      </c>
      <c r="F816" s="22"/>
      <c r="G816" s="22"/>
      <c r="H816" s="22"/>
      <c r="I816" s="22">
        <v>82.940500966176003</v>
      </c>
      <c r="J816" s="22">
        <v>5</v>
      </c>
      <c r="K816" s="22" t="s">
        <v>1575</v>
      </c>
      <c r="L816" s="22" t="s">
        <v>2698</v>
      </c>
      <c r="O816" t="s">
        <v>3353</v>
      </c>
      <c r="P816" t="s">
        <v>170</v>
      </c>
      <c r="Q816" t="s">
        <v>2443</v>
      </c>
      <c r="R816" t="s">
        <v>109</v>
      </c>
      <c r="S816" t="s">
        <v>544</v>
      </c>
      <c r="T816" t="s">
        <v>2912</v>
      </c>
    </row>
    <row r="817" spans="1:20">
      <c r="A817" t="s">
        <v>3340</v>
      </c>
      <c r="B817" t="s">
        <v>1585</v>
      </c>
      <c r="C817" t="s">
        <v>542</v>
      </c>
      <c r="D817" s="1">
        <v>0.4</v>
      </c>
      <c r="E817">
        <v>26.443652840901301</v>
      </c>
      <c r="F817" s="22">
        <v>0.36224200340747997</v>
      </c>
      <c r="G817" s="22"/>
      <c r="H817" s="22"/>
      <c r="I817" s="22"/>
      <c r="J817" s="22">
        <v>5</v>
      </c>
      <c r="K817" s="22" t="s">
        <v>1575</v>
      </c>
      <c r="L817" s="22" t="s">
        <v>2698</v>
      </c>
      <c r="O817" t="s">
        <v>3353</v>
      </c>
      <c r="P817" t="s">
        <v>170</v>
      </c>
      <c r="Q817" t="s">
        <v>2449</v>
      </c>
      <c r="R817" t="s">
        <v>109</v>
      </c>
      <c r="S817" t="s">
        <v>544</v>
      </c>
      <c r="T817" t="s">
        <v>2913</v>
      </c>
    </row>
    <row r="818" spans="1:20">
      <c r="A818" t="s">
        <v>3340</v>
      </c>
      <c r="B818" t="s">
        <v>1585</v>
      </c>
      <c r="C818" t="s">
        <v>547</v>
      </c>
      <c r="D818" s="1">
        <v>13368.1</v>
      </c>
      <c r="E818">
        <v>26.443652840901301</v>
      </c>
      <c r="F818" s="22"/>
      <c r="G818" s="22">
        <v>866.18009821895998</v>
      </c>
      <c r="H818" s="22"/>
      <c r="I818" s="22"/>
      <c r="J818" s="22">
        <v>5</v>
      </c>
      <c r="K818" s="22" t="s">
        <v>1575</v>
      </c>
      <c r="L818" s="22" t="s">
        <v>2698</v>
      </c>
      <c r="O818" t="s">
        <v>3353</v>
      </c>
      <c r="P818" t="s">
        <v>170</v>
      </c>
      <c r="Q818" t="s">
        <v>2474</v>
      </c>
      <c r="R818" t="s">
        <v>109</v>
      </c>
      <c r="S818" t="s">
        <v>544</v>
      </c>
      <c r="T818" t="s">
        <v>2916</v>
      </c>
    </row>
    <row r="819" spans="1:20">
      <c r="A819" t="s">
        <v>3340</v>
      </c>
      <c r="B819" t="s">
        <v>1585</v>
      </c>
      <c r="C819" t="s">
        <v>549</v>
      </c>
      <c r="D819" s="1">
        <v>15397</v>
      </c>
      <c r="E819">
        <v>26.443652840901301</v>
      </c>
      <c r="F819" s="22"/>
      <c r="G819" s="22"/>
      <c r="H819" s="22">
        <v>866.18009821895998</v>
      </c>
      <c r="I819" s="22"/>
      <c r="J819" s="22">
        <v>5</v>
      </c>
      <c r="K819" s="22" t="s">
        <v>1575</v>
      </c>
      <c r="L819" s="22" t="s">
        <v>2698</v>
      </c>
      <c r="O819" t="s">
        <v>3353</v>
      </c>
      <c r="P819" t="s">
        <v>170</v>
      </c>
      <c r="Q819" t="s">
        <v>2476</v>
      </c>
      <c r="R819" t="s">
        <v>109</v>
      </c>
      <c r="S819" t="s">
        <v>544</v>
      </c>
      <c r="T819" t="s">
        <v>2922</v>
      </c>
    </row>
    <row r="820" spans="1:20">
      <c r="A820" t="s">
        <v>3340</v>
      </c>
      <c r="B820" t="s">
        <v>1585</v>
      </c>
      <c r="C820" t="s">
        <v>3332</v>
      </c>
      <c r="D820" s="1">
        <v>15408.3</v>
      </c>
      <c r="E820">
        <v>26.443652840901301</v>
      </c>
      <c r="F820" s="22"/>
      <c r="G820" s="22"/>
      <c r="H820" s="22"/>
      <c r="I820" s="22">
        <v>866.18009821895998</v>
      </c>
      <c r="J820" s="22">
        <v>5</v>
      </c>
      <c r="K820" s="22" t="s">
        <v>1575</v>
      </c>
      <c r="L820" s="22" t="s">
        <v>2698</v>
      </c>
      <c r="O820" t="s">
        <v>3353</v>
      </c>
      <c r="P820" t="s">
        <v>170</v>
      </c>
      <c r="Q820" t="s">
        <v>2488</v>
      </c>
      <c r="R820" t="s">
        <v>109</v>
      </c>
      <c r="S820" t="s">
        <v>544</v>
      </c>
      <c r="T820" t="s">
        <v>2915</v>
      </c>
    </row>
    <row r="821" spans="1:20">
      <c r="A821" t="s">
        <v>3340</v>
      </c>
      <c r="B821" t="s">
        <v>1587</v>
      </c>
      <c r="C821" t="s">
        <v>547</v>
      </c>
      <c r="D821" s="1">
        <v>545</v>
      </c>
      <c r="E821">
        <v>26.443652840901301</v>
      </c>
      <c r="F821" s="22"/>
      <c r="G821" s="22">
        <v>49.386233243088</v>
      </c>
      <c r="H821" s="22"/>
      <c r="I821" s="22"/>
      <c r="J821" s="22">
        <v>5</v>
      </c>
      <c r="K821" s="22" t="s">
        <v>1586</v>
      </c>
      <c r="L821" s="22" t="s">
        <v>2699</v>
      </c>
      <c r="O821" t="s">
        <v>2815</v>
      </c>
      <c r="P821" t="s">
        <v>170</v>
      </c>
      <c r="Q821" t="s">
        <v>2493</v>
      </c>
      <c r="R821" t="s">
        <v>109</v>
      </c>
      <c r="S821" t="s">
        <v>544</v>
      </c>
      <c r="T821" t="s">
        <v>2943</v>
      </c>
    </row>
    <row r="822" spans="1:20">
      <c r="A822" t="s">
        <v>3340</v>
      </c>
      <c r="B822" t="s">
        <v>1587</v>
      </c>
      <c r="C822" t="s">
        <v>3332</v>
      </c>
      <c r="D822" s="1">
        <v>553.9</v>
      </c>
      <c r="E822">
        <v>26.443652840901301</v>
      </c>
      <c r="F822" s="22"/>
      <c r="G822" s="22"/>
      <c r="H822" s="22"/>
      <c r="I822" s="22">
        <v>49.386233243088</v>
      </c>
      <c r="J822" s="22">
        <v>5</v>
      </c>
      <c r="K822" s="22" t="s">
        <v>1586</v>
      </c>
      <c r="L822" s="22" t="s">
        <v>2699</v>
      </c>
      <c r="O822" t="s">
        <v>2815</v>
      </c>
      <c r="P822" t="s">
        <v>170</v>
      </c>
      <c r="Q822" t="s">
        <v>2495</v>
      </c>
      <c r="R822" t="s">
        <v>109</v>
      </c>
      <c r="S822" t="s">
        <v>544</v>
      </c>
      <c r="T822" t="s">
        <v>2943</v>
      </c>
    </row>
    <row r="823" spans="1:20">
      <c r="A823" t="s">
        <v>3340</v>
      </c>
      <c r="B823" t="s">
        <v>1587</v>
      </c>
      <c r="C823" t="s">
        <v>549</v>
      </c>
      <c r="D823" s="1">
        <v>553.9</v>
      </c>
      <c r="E823">
        <v>26.443652840901301</v>
      </c>
      <c r="F823" s="22"/>
      <c r="G823" s="22"/>
      <c r="H823" s="22">
        <v>49.386233243088</v>
      </c>
      <c r="I823" s="22"/>
      <c r="J823" s="22">
        <v>5</v>
      </c>
      <c r="K823" s="22" t="s">
        <v>1586</v>
      </c>
      <c r="L823" s="22" t="s">
        <v>2699</v>
      </c>
      <c r="O823" t="s">
        <v>2815</v>
      </c>
      <c r="P823" t="s">
        <v>170</v>
      </c>
      <c r="Q823" t="s">
        <v>2496</v>
      </c>
      <c r="R823" t="s">
        <v>109</v>
      </c>
      <c r="S823" t="s">
        <v>544</v>
      </c>
      <c r="T823" t="s">
        <v>2943</v>
      </c>
    </row>
    <row r="824" spans="1:20">
      <c r="A824" t="s">
        <v>3340</v>
      </c>
      <c r="B824" t="s">
        <v>1701</v>
      </c>
      <c r="C824" t="s">
        <v>542</v>
      </c>
      <c r="D824" s="1">
        <v>1242.2</v>
      </c>
      <c r="E824">
        <v>3.8385947672276099</v>
      </c>
      <c r="F824" s="22">
        <v>181.80442914505201</v>
      </c>
      <c r="G824" s="22"/>
      <c r="H824" s="22"/>
      <c r="I824" s="22"/>
      <c r="J824" s="22">
        <v>5</v>
      </c>
      <c r="K824" s="22" t="s">
        <v>1702</v>
      </c>
      <c r="L824" s="22" t="s">
        <v>2700</v>
      </c>
      <c r="O824" t="s">
        <v>2815</v>
      </c>
      <c r="P824" t="s">
        <v>170</v>
      </c>
      <c r="Q824" t="s">
        <v>2497</v>
      </c>
      <c r="R824" t="s">
        <v>109</v>
      </c>
      <c r="S824" t="s">
        <v>544</v>
      </c>
      <c r="T824" t="s">
        <v>2943</v>
      </c>
    </row>
    <row r="825" spans="1:20">
      <c r="A825" t="s">
        <v>3340</v>
      </c>
      <c r="B825" t="s">
        <v>1701</v>
      </c>
      <c r="C825" t="s">
        <v>547</v>
      </c>
      <c r="D825" s="1">
        <v>1352.4</v>
      </c>
      <c r="E825">
        <v>3.8385947672276099</v>
      </c>
      <c r="F825" s="22"/>
      <c r="G825" s="22">
        <v>181.80442914505201</v>
      </c>
      <c r="H825" s="22"/>
      <c r="I825" s="22"/>
      <c r="J825" s="22">
        <v>5</v>
      </c>
      <c r="K825" s="22" t="s">
        <v>1702</v>
      </c>
      <c r="L825" s="22" t="s">
        <v>2700</v>
      </c>
      <c r="O825" t="s">
        <v>2815</v>
      </c>
      <c r="P825" t="s">
        <v>170</v>
      </c>
      <c r="Q825" t="s">
        <v>2498</v>
      </c>
      <c r="R825" t="s">
        <v>109</v>
      </c>
      <c r="S825" t="s">
        <v>544</v>
      </c>
      <c r="T825" t="s">
        <v>2943</v>
      </c>
    </row>
    <row r="826" spans="1:20">
      <c r="A826" t="s">
        <v>3340</v>
      </c>
      <c r="B826" t="s">
        <v>1701</v>
      </c>
      <c r="C826" t="s">
        <v>3332</v>
      </c>
      <c r="D826" s="1">
        <v>1352.4</v>
      </c>
      <c r="E826">
        <v>3.8385947672276099</v>
      </c>
      <c r="F826" s="22"/>
      <c r="G826" s="22"/>
      <c r="H826" s="22"/>
      <c r="I826" s="22">
        <v>181.80442914505201</v>
      </c>
      <c r="J826" s="22">
        <v>5</v>
      </c>
      <c r="K826" s="22" t="s">
        <v>1702</v>
      </c>
      <c r="L826" s="22" t="s">
        <v>2700</v>
      </c>
      <c r="O826" t="s">
        <v>2815</v>
      </c>
      <c r="P826" t="s">
        <v>170</v>
      </c>
      <c r="Q826" t="s">
        <v>2499</v>
      </c>
      <c r="R826" t="s">
        <v>109</v>
      </c>
      <c r="S826" t="s">
        <v>544</v>
      </c>
      <c r="T826" t="s">
        <v>2943</v>
      </c>
    </row>
    <row r="827" spans="1:20">
      <c r="A827" t="s">
        <v>3340</v>
      </c>
      <c r="B827" t="s">
        <v>1701</v>
      </c>
      <c r="C827" t="s">
        <v>549</v>
      </c>
      <c r="D827" s="1">
        <v>1352.4</v>
      </c>
      <c r="E827">
        <v>3.8385947672276099</v>
      </c>
      <c r="F827" s="22"/>
      <c r="G827" s="22"/>
      <c r="H827" s="22">
        <v>181.80442914505201</v>
      </c>
      <c r="I827" s="22"/>
      <c r="J827" s="22">
        <v>5</v>
      </c>
      <c r="K827" s="22" t="s">
        <v>1702</v>
      </c>
      <c r="L827" s="22" t="s">
        <v>2700</v>
      </c>
      <c r="O827" t="s">
        <v>2815</v>
      </c>
      <c r="P827" t="s">
        <v>170</v>
      </c>
      <c r="Q827" t="s">
        <v>2500</v>
      </c>
      <c r="R827" t="s">
        <v>109</v>
      </c>
      <c r="S827" t="s">
        <v>544</v>
      </c>
      <c r="T827" t="s">
        <v>2943</v>
      </c>
    </row>
    <row r="828" spans="1:20">
      <c r="A828" t="s">
        <v>3340</v>
      </c>
      <c r="B828" t="s">
        <v>1703</v>
      </c>
      <c r="C828" t="s">
        <v>542</v>
      </c>
      <c r="D828" s="1">
        <v>576.79999999999995</v>
      </c>
      <c r="E828">
        <v>4.69161582661153</v>
      </c>
      <c r="F828" s="22">
        <v>143.86515625843199</v>
      </c>
      <c r="G828" s="22"/>
      <c r="H828" s="22"/>
      <c r="I828" s="22"/>
      <c r="J828" s="22">
        <v>5</v>
      </c>
      <c r="K828" s="22" t="s">
        <v>1702</v>
      </c>
      <c r="L828" s="22" t="s">
        <v>2700</v>
      </c>
      <c r="O828" t="s">
        <v>2815</v>
      </c>
      <c r="P828" t="s">
        <v>170</v>
      </c>
      <c r="Q828" t="s">
        <v>2501</v>
      </c>
      <c r="R828" t="s">
        <v>109</v>
      </c>
      <c r="S828" t="s">
        <v>544</v>
      </c>
      <c r="T828" t="s">
        <v>2943</v>
      </c>
    </row>
    <row r="829" spans="1:20">
      <c r="A829" t="s">
        <v>3340</v>
      </c>
      <c r="B829" t="s">
        <v>1703</v>
      </c>
      <c r="C829" t="s">
        <v>547</v>
      </c>
      <c r="D829" s="1">
        <v>1030</v>
      </c>
      <c r="E829">
        <v>4.69161582661153</v>
      </c>
      <c r="F829" s="22"/>
      <c r="G829" s="22">
        <v>143.86515625843199</v>
      </c>
      <c r="H829" s="22"/>
      <c r="I829" s="22"/>
      <c r="J829" s="22">
        <v>5</v>
      </c>
      <c r="K829" s="22" t="s">
        <v>1702</v>
      </c>
      <c r="L829" s="22" t="s">
        <v>2700</v>
      </c>
      <c r="O829" t="s">
        <v>2815</v>
      </c>
      <c r="P829" t="s">
        <v>170</v>
      </c>
      <c r="Q829" t="s">
        <v>2502</v>
      </c>
      <c r="R829" t="s">
        <v>109</v>
      </c>
      <c r="S829" t="s">
        <v>544</v>
      </c>
      <c r="T829" t="s">
        <v>2943</v>
      </c>
    </row>
    <row r="830" spans="1:20">
      <c r="A830" t="s">
        <v>3340</v>
      </c>
      <c r="B830" t="s">
        <v>1703</v>
      </c>
      <c r="C830" t="s">
        <v>3332</v>
      </c>
      <c r="D830" s="1">
        <v>1030</v>
      </c>
      <c r="E830">
        <v>4.69161582661153</v>
      </c>
      <c r="F830" s="22"/>
      <c r="G830" s="22"/>
      <c r="H830" s="22"/>
      <c r="I830" s="22">
        <v>143.86515625843199</v>
      </c>
      <c r="J830" s="22">
        <v>5</v>
      </c>
      <c r="K830" s="22" t="s">
        <v>1702</v>
      </c>
      <c r="L830" s="22" t="s">
        <v>2700</v>
      </c>
      <c r="O830" t="s">
        <v>2815</v>
      </c>
      <c r="P830" t="s">
        <v>170</v>
      </c>
      <c r="Q830" t="s">
        <v>2503</v>
      </c>
      <c r="R830" t="s">
        <v>109</v>
      </c>
      <c r="S830" t="s">
        <v>544</v>
      </c>
      <c r="T830" t="s">
        <v>2943</v>
      </c>
    </row>
    <row r="831" spans="1:20">
      <c r="A831" t="s">
        <v>3340</v>
      </c>
      <c r="B831" t="s">
        <v>1703</v>
      </c>
      <c r="C831" t="s">
        <v>549</v>
      </c>
      <c r="D831" s="1">
        <v>1030</v>
      </c>
      <c r="E831">
        <v>4.69161582661153</v>
      </c>
      <c r="F831" s="22"/>
      <c r="G831" s="22"/>
      <c r="H831" s="22">
        <v>143.86515625843199</v>
      </c>
      <c r="I831" s="22"/>
      <c r="J831" s="22">
        <v>5</v>
      </c>
      <c r="K831" s="22" t="s">
        <v>1702</v>
      </c>
      <c r="L831" s="22" t="s">
        <v>2700</v>
      </c>
      <c r="O831" t="s">
        <v>2815</v>
      </c>
      <c r="P831" t="s">
        <v>170</v>
      </c>
      <c r="Q831" t="s">
        <v>2504</v>
      </c>
      <c r="R831" t="s">
        <v>109</v>
      </c>
      <c r="S831" t="s">
        <v>544</v>
      </c>
      <c r="T831" t="s">
        <v>2943</v>
      </c>
    </row>
    <row r="832" spans="1:20">
      <c r="A832" t="s">
        <v>3340</v>
      </c>
      <c r="B832" t="s">
        <v>2701</v>
      </c>
      <c r="C832" t="s">
        <v>542</v>
      </c>
      <c r="D832" s="1">
        <v>501.8</v>
      </c>
      <c r="E832">
        <v>5.5446368859954402</v>
      </c>
      <c r="F832" s="22">
        <v>99.622386300024004</v>
      </c>
      <c r="G832" s="22"/>
      <c r="H832" s="22"/>
      <c r="I832" s="22"/>
      <c r="J832" s="22">
        <v>5</v>
      </c>
      <c r="K832" s="22" t="s">
        <v>1702</v>
      </c>
      <c r="L832" s="22" t="s">
        <v>2700</v>
      </c>
      <c r="O832" t="s">
        <v>2815</v>
      </c>
      <c r="P832" t="s">
        <v>170</v>
      </c>
      <c r="Q832" t="s">
        <v>2505</v>
      </c>
      <c r="R832" t="s">
        <v>109</v>
      </c>
      <c r="S832" t="s">
        <v>544</v>
      </c>
      <c r="T832" t="s">
        <v>2943</v>
      </c>
    </row>
    <row r="833" spans="1:20">
      <c r="A833" t="s">
        <v>3340</v>
      </c>
      <c r="B833" t="s">
        <v>2701</v>
      </c>
      <c r="C833" t="s">
        <v>547</v>
      </c>
      <c r="D833" s="1">
        <v>707.9</v>
      </c>
      <c r="E833">
        <v>5.5446368859954402</v>
      </c>
      <c r="F833" s="22"/>
      <c r="G833" s="22">
        <v>99.622386300024004</v>
      </c>
      <c r="H833" s="22"/>
      <c r="I833" s="22"/>
      <c r="J833" s="22">
        <v>5</v>
      </c>
      <c r="K833" s="22" t="s">
        <v>1702</v>
      </c>
      <c r="L833" s="22" t="s">
        <v>2700</v>
      </c>
      <c r="O833" t="s">
        <v>2815</v>
      </c>
      <c r="P833" t="s">
        <v>170</v>
      </c>
      <c r="Q833" t="s">
        <v>2506</v>
      </c>
      <c r="R833" t="s">
        <v>109</v>
      </c>
      <c r="S833" t="s">
        <v>544</v>
      </c>
      <c r="T833" t="s">
        <v>2943</v>
      </c>
    </row>
    <row r="834" spans="1:20">
      <c r="A834" t="s">
        <v>3340</v>
      </c>
      <c r="B834" t="s">
        <v>2701</v>
      </c>
      <c r="C834" t="s">
        <v>549</v>
      </c>
      <c r="D834" s="1">
        <v>707.9</v>
      </c>
      <c r="E834">
        <v>5.5446368859954402</v>
      </c>
      <c r="F834" s="22"/>
      <c r="G834" s="22"/>
      <c r="H834" s="22">
        <v>99.622386300024004</v>
      </c>
      <c r="I834" s="22"/>
      <c r="J834" s="22">
        <v>5</v>
      </c>
      <c r="K834" s="22" t="s">
        <v>1702</v>
      </c>
      <c r="L834" s="22" t="s">
        <v>2700</v>
      </c>
      <c r="O834" t="s">
        <v>2815</v>
      </c>
      <c r="P834" t="s">
        <v>170</v>
      </c>
      <c r="Q834" t="s">
        <v>2507</v>
      </c>
      <c r="R834" t="s">
        <v>109</v>
      </c>
      <c r="S834" t="s">
        <v>544</v>
      </c>
      <c r="T834" t="s">
        <v>2943</v>
      </c>
    </row>
    <row r="835" spans="1:20">
      <c r="A835" t="s">
        <v>3340</v>
      </c>
      <c r="B835" t="s">
        <v>2701</v>
      </c>
      <c r="C835" t="s">
        <v>3332</v>
      </c>
      <c r="D835" s="1">
        <v>707.9</v>
      </c>
      <c r="E835">
        <v>5.5446368859954402</v>
      </c>
      <c r="F835" s="22"/>
      <c r="G835" s="22"/>
      <c r="H835" s="22"/>
      <c r="I835" s="22">
        <v>99.622386300024004</v>
      </c>
      <c r="J835" s="22">
        <v>5</v>
      </c>
      <c r="K835" s="22" t="s">
        <v>1702</v>
      </c>
      <c r="L835" s="22" t="s">
        <v>2700</v>
      </c>
      <c r="O835" t="s">
        <v>2815</v>
      </c>
      <c r="P835" t="s">
        <v>170</v>
      </c>
      <c r="Q835" t="s">
        <v>2508</v>
      </c>
      <c r="R835" t="s">
        <v>109</v>
      </c>
      <c r="S835" t="s">
        <v>544</v>
      </c>
      <c r="T835" t="s">
        <v>2943</v>
      </c>
    </row>
    <row r="836" spans="1:20">
      <c r="A836" t="s">
        <v>3340</v>
      </c>
      <c r="B836" t="s">
        <v>1704</v>
      </c>
      <c r="C836" t="s">
        <v>542</v>
      </c>
      <c r="D836" s="1">
        <v>28.2</v>
      </c>
      <c r="E836">
        <v>9.8097421829150093</v>
      </c>
      <c r="F836" s="22">
        <v>28.199768616936002</v>
      </c>
      <c r="G836" s="22"/>
      <c r="H836" s="22"/>
      <c r="I836" s="22"/>
      <c r="J836" s="22">
        <v>5</v>
      </c>
      <c r="K836" s="22" t="s">
        <v>1702</v>
      </c>
      <c r="L836" s="22" t="s">
        <v>2700</v>
      </c>
      <c r="O836" t="s">
        <v>2815</v>
      </c>
      <c r="P836" t="s">
        <v>170</v>
      </c>
      <c r="Q836" t="s">
        <v>2509</v>
      </c>
      <c r="R836" t="s">
        <v>109</v>
      </c>
      <c r="S836" t="s">
        <v>544</v>
      </c>
      <c r="T836" t="s">
        <v>2943</v>
      </c>
    </row>
    <row r="837" spans="1:20">
      <c r="A837" t="s">
        <v>3340</v>
      </c>
      <c r="B837" t="s">
        <v>1704</v>
      </c>
      <c r="C837" t="s">
        <v>3332</v>
      </c>
      <c r="D837" s="1">
        <v>1529.2</v>
      </c>
      <c r="E837">
        <v>9.8097421829150093</v>
      </c>
      <c r="F837" s="22"/>
      <c r="G837" s="22"/>
      <c r="H837" s="22"/>
      <c r="I837" s="22">
        <v>112.30672173462</v>
      </c>
      <c r="J837" s="22">
        <v>5</v>
      </c>
      <c r="K837" s="22" t="s">
        <v>1702</v>
      </c>
      <c r="L837" s="22" t="s">
        <v>2700</v>
      </c>
      <c r="O837" t="s">
        <v>2815</v>
      </c>
      <c r="P837" t="s">
        <v>170</v>
      </c>
      <c r="Q837" t="s">
        <v>2510</v>
      </c>
      <c r="R837" t="s">
        <v>109</v>
      </c>
      <c r="S837" t="s">
        <v>544</v>
      </c>
      <c r="T837" t="s">
        <v>2943</v>
      </c>
    </row>
    <row r="838" spans="1:20">
      <c r="A838" t="s">
        <v>3340</v>
      </c>
      <c r="B838" t="s">
        <v>1704</v>
      </c>
      <c r="C838" t="s">
        <v>549</v>
      </c>
      <c r="D838" s="1">
        <v>1529.2</v>
      </c>
      <c r="E838">
        <v>9.8097421829150093</v>
      </c>
      <c r="F838" s="22"/>
      <c r="G838" s="22"/>
      <c r="H838" s="22">
        <v>112.30672173462</v>
      </c>
      <c r="I838" s="22"/>
      <c r="J838" s="22">
        <v>5</v>
      </c>
      <c r="K838" s="22" t="s">
        <v>1702</v>
      </c>
      <c r="L838" s="22" t="s">
        <v>2700</v>
      </c>
      <c r="O838" t="s">
        <v>2815</v>
      </c>
      <c r="P838" t="s">
        <v>170</v>
      </c>
      <c r="Q838" t="s">
        <v>2511</v>
      </c>
      <c r="R838" t="s">
        <v>109</v>
      </c>
      <c r="S838" t="s">
        <v>544</v>
      </c>
      <c r="T838" t="s">
        <v>2943</v>
      </c>
    </row>
    <row r="839" spans="1:20">
      <c r="A839" t="s">
        <v>3340</v>
      </c>
      <c r="B839" t="s">
        <v>1704</v>
      </c>
      <c r="C839" t="s">
        <v>547</v>
      </c>
      <c r="D839" s="1">
        <v>1529.2</v>
      </c>
      <c r="E839">
        <v>9.8097421829150093</v>
      </c>
      <c r="F839" s="22"/>
      <c r="G839" s="22">
        <v>112.30672173462</v>
      </c>
      <c r="H839" s="22"/>
      <c r="I839" s="22"/>
      <c r="J839" s="22">
        <v>5</v>
      </c>
      <c r="K839" s="22" t="s">
        <v>1702</v>
      </c>
      <c r="L839" s="22" t="s">
        <v>2700</v>
      </c>
      <c r="O839" t="s">
        <v>2815</v>
      </c>
      <c r="P839" t="s">
        <v>170</v>
      </c>
      <c r="Q839" t="s">
        <v>2512</v>
      </c>
      <c r="R839" t="s">
        <v>109</v>
      </c>
      <c r="S839" t="s">
        <v>544</v>
      </c>
      <c r="T839" t="s">
        <v>2943</v>
      </c>
    </row>
    <row r="840" spans="1:20">
      <c r="A840" t="s">
        <v>3340</v>
      </c>
      <c r="B840" t="s">
        <v>1705</v>
      </c>
      <c r="C840" t="s">
        <v>547</v>
      </c>
      <c r="D840" s="1">
        <v>1894.3</v>
      </c>
      <c r="E840">
        <v>26.443652840901301</v>
      </c>
      <c r="F840" s="22"/>
      <c r="G840" s="22">
        <v>107.44870450935601</v>
      </c>
      <c r="H840" s="22"/>
      <c r="I840" s="22"/>
      <c r="J840" s="22">
        <v>5</v>
      </c>
      <c r="K840" s="22" t="s">
        <v>1702</v>
      </c>
      <c r="L840" s="22" t="s">
        <v>2700</v>
      </c>
      <c r="O840" t="s">
        <v>2815</v>
      </c>
      <c r="P840" t="s">
        <v>170</v>
      </c>
      <c r="Q840" t="s">
        <v>2513</v>
      </c>
      <c r="R840" t="s">
        <v>109</v>
      </c>
      <c r="S840" t="s">
        <v>544</v>
      </c>
      <c r="T840" t="s">
        <v>2943</v>
      </c>
    </row>
    <row r="841" spans="1:20">
      <c r="A841" t="s">
        <v>3340</v>
      </c>
      <c r="B841" t="s">
        <v>1705</v>
      </c>
      <c r="C841" t="s">
        <v>3332</v>
      </c>
      <c r="D841" s="1">
        <v>1955.7</v>
      </c>
      <c r="E841">
        <v>26.443652840901301</v>
      </c>
      <c r="F841" s="22"/>
      <c r="G841" s="22"/>
      <c r="H841" s="22"/>
      <c r="I841" s="22">
        <v>107.44870450935601</v>
      </c>
      <c r="J841" s="22">
        <v>5</v>
      </c>
      <c r="K841" s="22" t="s">
        <v>1702</v>
      </c>
      <c r="L841" s="22" t="s">
        <v>2700</v>
      </c>
      <c r="O841" t="s">
        <v>2815</v>
      </c>
      <c r="P841" t="s">
        <v>170</v>
      </c>
      <c r="Q841" t="s">
        <v>2514</v>
      </c>
      <c r="R841" t="s">
        <v>109</v>
      </c>
      <c r="S841" t="s">
        <v>544</v>
      </c>
      <c r="T841" t="s">
        <v>2943</v>
      </c>
    </row>
    <row r="842" spans="1:20">
      <c r="A842" t="s">
        <v>3340</v>
      </c>
      <c r="B842" t="s">
        <v>1705</v>
      </c>
      <c r="C842" t="s">
        <v>549</v>
      </c>
      <c r="D842" s="1">
        <v>1955.7</v>
      </c>
      <c r="E842">
        <v>26.443652840901301</v>
      </c>
      <c r="F842" s="22"/>
      <c r="G842" s="22"/>
      <c r="H842" s="22">
        <v>107.44870450935601</v>
      </c>
      <c r="I842" s="22"/>
      <c r="J842" s="22">
        <v>5</v>
      </c>
      <c r="K842" s="22" t="s">
        <v>1702</v>
      </c>
      <c r="L842" s="22" t="s">
        <v>2700</v>
      </c>
      <c r="O842" t="s">
        <v>2815</v>
      </c>
      <c r="P842" t="s">
        <v>170</v>
      </c>
      <c r="Q842" t="s">
        <v>2515</v>
      </c>
      <c r="R842" t="s">
        <v>109</v>
      </c>
      <c r="S842" t="s">
        <v>544</v>
      </c>
      <c r="T842" t="s">
        <v>2943</v>
      </c>
    </row>
    <row r="843" spans="1:20">
      <c r="A843" t="s">
        <v>3340</v>
      </c>
      <c r="B843" t="s">
        <v>1588</v>
      </c>
      <c r="C843" t="s">
        <v>547</v>
      </c>
      <c r="D843" s="1">
        <v>545.79999999999995</v>
      </c>
      <c r="E843">
        <v>3.8385947672276099</v>
      </c>
      <c r="F843" s="22"/>
      <c r="G843" s="22">
        <v>27.848085036912</v>
      </c>
      <c r="H843" s="22"/>
      <c r="I843" s="22"/>
      <c r="J843" s="22">
        <v>5</v>
      </c>
      <c r="K843" s="22" t="s">
        <v>1589</v>
      </c>
      <c r="L843" s="22" t="s">
        <v>2702</v>
      </c>
      <c r="O843" t="s">
        <v>2815</v>
      </c>
      <c r="P843" t="s">
        <v>170</v>
      </c>
      <c r="Q843" t="s">
        <v>2516</v>
      </c>
      <c r="R843" t="s">
        <v>109</v>
      </c>
      <c r="S843" t="s">
        <v>544</v>
      </c>
      <c r="T843" t="s">
        <v>2943</v>
      </c>
    </row>
    <row r="844" spans="1:20">
      <c r="A844" t="s">
        <v>3340</v>
      </c>
      <c r="B844" t="s">
        <v>1588</v>
      </c>
      <c r="C844" t="s">
        <v>549</v>
      </c>
      <c r="D844" s="1">
        <v>557.9</v>
      </c>
      <c r="E844">
        <v>3.8385947672276099</v>
      </c>
      <c r="F844" s="22"/>
      <c r="G844" s="22"/>
      <c r="H844" s="22">
        <v>27.848085036912</v>
      </c>
      <c r="I844" s="22"/>
      <c r="J844" s="22">
        <v>5</v>
      </c>
      <c r="K844" s="22" t="s">
        <v>1589</v>
      </c>
      <c r="L844" s="22" t="s">
        <v>2702</v>
      </c>
      <c r="O844" t="s">
        <v>2815</v>
      </c>
      <c r="P844" t="s">
        <v>170</v>
      </c>
      <c r="Q844" t="s">
        <v>2517</v>
      </c>
      <c r="R844" t="s">
        <v>109</v>
      </c>
      <c r="S844" t="s">
        <v>544</v>
      </c>
      <c r="T844" t="s">
        <v>2943</v>
      </c>
    </row>
    <row r="845" spans="1:20">
      <c r="A845" t="s">
        <v>3340</v>
      </c>
      <c r="B845" t="s">
        <v>1588</v>
      </c>
      <c r="C845" t="s">
        <v>3332</v>
      </c>
      <c r="D845" s="1">
        <v>558</v>
      </c>
      <c r="E845">
        <v>3.8385947672276099</v>
      </c>
      <c r="F845" s="22"/>
      <c r="G845" s="22"/>
      <c r="H845" s="22"/>
      <c r="I845" s="22">
        <v>27.848085036912</v>
      </c>
      <c r="J845" s="22">
        <v>5</v>
      </c>
      <c r="K845" s="22" t="s">
        <v>1589</v>
      </c>
      <c r="L845" s="22" t="s">
        <v>2702</v>
      </c>
      <c r="O845" t="s">
        <v>2815</v>
      </c>
      <c r="P845" t="s">
        <v>170</v>
      </c>
      <c r="Q845" t="s">
        <v>2518</v>
      </c>
      <c r="R845" t="s">
        <v>109</v>
      </c>
      <c r="S845" t="s">
        <v>544</v>
      </c>
      <c r="T845" t="s">
        <v>2943</v>
      </c>
    </row>
    <row r="846" spans="1:20">
      <c r="A846" t="s">
        <v>3340</v>
      </c>
      <c r="B846" t="s">
        <v>2703</v>
      </c>
      <c r="C846" t="s">
        <v>542</v>
      </c>
      <c r="D846" s="1">
        <v>127</v>
      </c>
      <c r="E846">
        <v>6.3976579453793603</v>
      </c>
      <c r="F846" s="22">
        <v>34.081215440328002</v>
      </c>
      <c r="G846" s="22"/>
      <c r="H846" s="22"/>
      <c r="I846" s="22"/>
      <c r="J846" s="22">
        <v>5</v>
      </c>
      <c r="K846" s="22" t="s">
        <v>1589</v>
      </c>
      <c r="L846" s="22" t="s">
        <v>2702</v>
      </c>
      <c r="O846" t="s">
        <v>3354</v>
      </c>
      <c r="P846" t="s">
        <v>170</v>
      </c>
      <c r="Q846" t="s">
        <v>2519</v>
      </c>
      <c r="R846" t="s">
        <v>109</v>
      </c>
      <c r="S846" t="s">
        <v>544</v>
      </c>
      <c r="T846" t="s">
        <v>2924</v>
      </c>
    </row>
    <row r="847" spans="1:20">
      <c r="A847" t="s">
        <v>3340</v>
      </c>
      <c r="B847" t="s">
        <v>2703</v>
      </c>
      <c r="C847" t="s">
        <v>547</v>
      </c>
      <c r="D847" s="1">
        <v>541.6</v>
      </c>
      <c r="E847">
        <v>6.3976579453793603</v>
      </c>
      <c r="F847" s="22"/>
      <c r="G847" s="22">
        <v>34.135728748631998</v>
      </c>
      <c r="H847" s="22"/>
      <c r="I847" s="22"/>
      <c r="J847" s="22">
        <v>5</v>
      </c>
      <c r="K847" s="22" t="s">
        <v>1589</v>
      </c>
      <c r="L847" s="22" t="s">
        <v>2702</v>
      </c>
      <c r="O847" t="s">
        <v>3354</v>
      </c>
      <c r="P847" t="s">
        <v>170</v>
      </c>
      <c r="Q847" t="s">
        <v>2240</v>
      </c>
      <c r="R847" t="s">
        <v>109</v>
      </c>
      <c r="S847" t="s">
        <v>544</v>
      </c>
      <c r="T847" t="s">
        <v>2926</v>
      </c>
    </row>
    <row r="848" spans="1:20">
      <c r="A848" t="s">
        <v>3340</v>
      </c>
      <c r="B848" t="s">
        <v>2703</v>
      </c>
      <c r="C848" t="s">
        <v>549</v>
      </c>
      <c r="D848" s="1">
        <v>541.6</v>
      </c>
      <c r="E848">
        <v>6.3976579453793603</v>
      </c>
      <c r="F848" s="22"/>
      <c r="G848" s="22"/>
      <c r="H848" s="22">
        <v>34.135728748631998</v>
      </c>
      <c r="I848" s="22"/>
      <c r="J848" s="22">
        <v>5</v>
      </c>
      <c r="K848" s="22" t="s">
        <v>1589</v>
      </c>
      <c r="L848" s="22" t="s">
        <v>2702</v>
      </c>
      <c r="O848" t="s">
        <v>3354</v>
      </c>
      <c r="P848" t="s">
        <v>170</v>
      </c>
      <c r="Q848" t="s">
        <v>2557</v>
      </c>
      <c r="R848" t="s">
        <v>109</v>
      </c>
      <c r="S848" t="s">
        <v>544</v>
      </c>
      <c r="T848" t="s">
        <v>2928</v>
      </c>
    </row>
    <row r="849" spans="1:20">
      <c r="A849" t="s">
        <v>3340</v>
      </c>
      <c r="B849" t="s">
        <v>2703</v>
      </c>
      <c r="C849" t="s">
        <v>3332</v>
      </c>
      <c r="D849" s="1">
        <v>541.6</v>
      </c>
      <c r="E849">
        <v>6.3976579453793603</v>
      </c>
      <c r="F849" s="22"/>
      <c r="G849" s="22"/>
      <c r="H849" s="22"/>
      <c r="I849" s="22">
        <v>34.135728748631998</v>
      </c>
      <c r="J849" s="22">
        <v>5</v>
      </c>
      <c r="K849" s="22" t="s">
        <v>1589</v>
      </c>
      <c r="L849" s="22" t="s">
        <v>2702</v>
      </c>
      <c r="O849" t="s">
        <v>3354</v>
      </c>
      <c r="P849" t="s">
        <v>170</v>
      </c>
      <c r="Q849" t="s">
        <v>2273</v>
      </c>
      <c r="R849" t="s">
        <v>109</v>
      </c>
      <c r="S849" t="s">
        <v>544</v>
      </c>
      <c r="T849" t="s">
        <v>2931</v>
      </c>
    </row>
    <row r="850" spans="1:20">
      <c r="A850" t="s">
        <v>3340</v>
      </c>
      <c r="B850" t="s">
        <v>1590</v>
      </c>
      <c r="C850" t="s">
        <v>542</v>
      </c>
      <c r="D850" s="1">
        <v>674.6</v>
      </c>
      <c r="E850">
        <v>8.1037000641471799</v>
      </c>
      <c r="F850" s="22">
        <v>76.404915837684001</v>
      </c>
      <c r="G850" s="22"/>
      <c r="H850" s="22"/>
      <c r="I850" s="22"/>
      <c r="J850" s="22">
        <v>5</v>
      </c>
      <c r="K850" s="22" t="s">
        <v>1589</v>
      </c>
      <c r="L850" s="22" t="s">
        <v>2702</v>
      </c>
      <c r="O850" t="s">
        <v>3354</v>
      </c>
      <c r="P850" t="s">
        <v>170</v>
      </c>
      <c r="Q850" t="s">
        <v>2521</v>
      </c>
      <c r="R850" t="s">
        <v>109</v>
      </c>
      <c r="S850" t="s">
        <v>544</v>
      </c>
      <c r="T850" t="s">
        <v>2924</v>
      </c>
    </row>
    <row r="851" spans="1:20">
      <c r="A851" t="s">
        <v>3340</v>
      </c>
      <c r="B851" t="s">
        <v>1590</v>
      </c>
      <c r="C851" t="s">
        <v>547</v>
      </c>
      <c r="D851" s="1">
        <v>1400.4</v>
      </c>
      <c r="E851">
        <v>8.1037000641471799</v>
      </c>
      <c r="F851" s="22"/>
      <c r="G851" s="22">
        <v>76.404915837684001</v>
      </c>
      <c r="H851" s="22"/>
      <c r="I851" s="22"/>
      <c r="J851" s="22">
        <v>5</v>
      </c>
      <c r="K851" s="22" t="s">
        <v>1589</v>
      </c>
      <c r="L851" s="22" t="s">
        <v>2702</v>
      </c>
      <c r="O851" t="s">
        <v>3354</v>
      </c>
      <c r="P851" t="s">
        <v>170</v>
      </c>
      <c r="Q851" t="s">
        <v>2242</v>
      </c>
      <c r="R851" t="s">
        <v>109</v>
      </c>
      <c r="S851" t="s">
        <v>544</v>
      </c>
      <c r="T851" t="s">
        <v>2926</v>
      </c>
    </row>
    <row r="852" spans="1:20">
      <c r="A852" t="s">
        <v>3340</v>
      </c>
      <c r="B852" t="s">
        <v>1590</v>
      </c>
      <c r="C852" t="s">
        <v>549</v>
      </c>
      <c r="D852" s="1">
        <v>1400.4</v>
      </c>
      <c r="E852">
        <v>8.1037000641471799</v>
      </c>
      <c r="F852" s="22"/>
      <c r="G852" s="22"/>
      <c r="H852" s="22">
        <v>76.404915837684001</v>
      </c>
      <c r="I852" s="22"/>
      <c r="J852" s="22">
        <v>5</v>
      </c>
      <c r="K852" s="22" t="s">
        <v>1589</v>
      </c>
      <c r="L852" s="22" t="s">
        <v>2702</v>
      </c>
      <c r="O852" t="s">
        <v>3354</v>
      </c>
      <c r="P852" t="s">
        <v>170</v>
      </c>
      <c r="Q852" t="s">
        <v>2536</v>
      </c>
      <c r="R852" t="s">
        <v>109</v>
      </c>
      <c r="S852" t="s">
        <v>544</v>
      </c>
      <c r="T852" t="s">
        <v>2927</v>
      </c>
    </row>
    <row r="853" spans="1:20">
      <c r="A853" t="s">
        <v>3340</v>
      </c>
      <c r="B853" t="s">
        <v>1590</v>
      </c>
      <c r="C853" t="s">
        <v>3332</v>
      </c>
      <c r="D853" s="1">
        <v>1400.4</v>
      </c>
      <c r="E853">
        <v>8.1037000641471799</v>
      </c>
      <c r="F853" s="22"/>
      <c r="G853" s="22"/>
      <c r="H853" s="22"/>
      <c r="I853" s="22">
        <v>76.404915837684001</v>
      </c>
      <c r="J853" s="22">
        <v>5</v>
      </c>
      <c r="K853" s="22" t="s">
        <v>1589</v>
      </c>
      <c r="L853" s="22" t="s">
        <v>2702</v>
      </c>
      <c r="O853" t="s">
        <v>3354</v>
      </c>
      <c r="P853" t="s">
        <v>170</v>
      </c>
      <c r="Q853" t="s">
        <v>2260</v>
      </c>
      <c r="R853" t="s">
        <v>109</v>
      </c>
      <c r="S853" t="s">
        <v>544</v>
      </c>
      <c r="T853" t="s">
        <v>2939</v>
      </c>
    </row>
    <row r="854" spans="1:20">
      <c r="A854" t="s">
        <v>3340</v>
      </c>
      <c r="B854" t="s">
        <v>1591</v>
      </c>
      <c r="C854" t="s">
        <v>542</v>
      </c>
      <c r="D854" s="1">
        <v>915.4</v>
      </c>
      <c r="E854">
        <v>8.9567211235310999</v>
      </c>
      <c r="F854" s="22">
        <v>123.03037521230399</v>
      </c>
      <c r="G854" s="22"/>
      <c r="H854" s="22"/>
      <c r="I854" s="22"/>
      <c r="J854" s="22">
        <v>5</v>
      </c>
      <c r="K854" s="22" t="s">
        <v>1589</v>
      </c>
      <c r="L854" s="22" t="s">
        <v>2702</v>
      </c>
      <c r="O854" t="s">
        <v>3354</v>
      </c>
      <c r="P854" t="s">
        <v>170</v>
      </c>
      <c r="Q854" t="s">
        <v>2275</v>
      </c>
      <c r="R854" t="s">
        <v>109</v>
      </c>
      <c r="S854" t="s">
        <v>544</v>
      </c>
      <c r="T854" t="s">
        <v>2931</v>
      </c>
    </row>
    <row r="855" spans="1:20">
      <c r="A855" t="s">
        <v>3340</v>
      </c>
      <c r="B855" t="s">
        <v>1591</v>
      </c>
      <c r="C855" t="s">
        <v>547</v>
      </c>
      <c r="D855" s="1">
        <v>1759.3</v>
      </c>
      <c r="E855">
        <v>8.9567211235310999</v>
      </c>
      <c r="F855" s="22"/>
      <c r="G855" s="22">
        <v>123.03037521230399</v>
      </c>
      <c r="H855" s="22"/>
      <c r="I855" s="22"/>
      <c r="J855" s="22">
        <v>5</v>
      </c>
      <c r="K855" s="22" t="s">
        <v>1589</v>
      </c>
      <c r="L855" s="22" t="s">
        <v>2702</v>
      </c>
      <c r="O855" t="s">
        <v>3354</v>
      </c>
      <c r="P855" t="s">
        <v>170</v>
      </c>
      <c r="Q855" t="s">
        <v>2294</v>
      </c>
      <c r="R855" t="s">
        <v>109</v>
      </c>
      <c r="S855" t="s">
        <v>544</v>
      </c>
      <c r="T855" t="s">
        <v>2934</v>
      </c>
    </row>
    <row r="856" spans="1:20">
      <c r="A856" t="s">
        <v>3340</v>
      </c>
      <c r="B856" t="s">
        <v>1591</v>
      </c>
      <c r="C856" t="s">
        <v>3332</v>
      </c>
      <c r="D856" s="1">
        <v>1759.3</v>
      </c>
      <c r="E856">
        <v>8.9567211235310999</v>
      </c>
      <c r="F856" s="22"/>
      <c r="G856" s="22"/>
      <c r="H856" s="22"/>
      <c r="I856" s="22">
        <v>123.03037521230399</v>
      </c>
      <c r="J856" s="22">
        <v>5</v>
      </c>
      <c r="K856" s="22" t="s">
        <v>1589</v>
      </c>
      <c r="L856" s="22" t="s">
        <v>2702</v>
      </c>
      <c r="O856" t="s">
        <v>3354</v>
      </c>
      <c r="P856" t="s">
        <v>170</v>
      </c>
      <c r="Q856" t="s">
        <v>2522</v>
      </c>
      <c r="R856" t="s">
        <v>109</v>
      </c>
      <c r="S856" t="s">
        <v>544</v>
      </c>
      <c r="T856" t="s">
        <v>2924</v>
      </c>
    </row>
    <row r="857" spans="1:20">
      <c r="A857" t="s">
        <v>3340</v>
      </c>
      <c r="B857" t="s">
        <v>1591</v>
      </c>
      <c r="C857" t="s">
        <v>549</v>
      </c>
      <c r="D857" s="1">
        <v>1759.3</v>
      </c>
      <c r="E857">
        <v>8.9567211235310999</v>
      </c>
      <c r="F857" s="22"/>
      <c r="G857" s="22"/>
      <c r="H857" s="22">
        <v>123.03037521230399</v>
      </c>
      <c r="I857" s="22"/>
      <c r="J857" s="22">
        <v>5</v>
      </c>
      <c r="K857" s="22" t="s">
        <v>1589</v>
      </c>
      <c r="L857" s="22" t="s">
        <v>2702</v>
      </c>
      <c r="O857" t="s">
        <v>3354</v>
      </c>
      <c r="P857" t="s">
        <v>170</v>
      </c>
      <c r="Q857" t="s">
        <v>2243</v>
      </c>
      <c r="R857" t="s">
        <v>109</v>
      </c>
      <c r="S857" t="s">
        <v>544</v>
      </c>
      <c r="T857" t="s">
        <v>2926</v>
      </c>
    </row>
    <row r="858" spans="1:20">
      <c r="A858" t="s">
        <v>3340</v>
      </c>
      <c r="B858" t="s">
        <v>1592</v>
      </c>
      <c r="C858" t="s">
        <v>542</v>
      </c>
      <c r="D858" s="1">
        <v>1642.8</v>
      </c>
      <c r="E858">
        <v>9.8097421829150093</v>
      </c>
      <c r="F858" s="22">
        <v>207.838342089756</v>
      </c>
      <c r="G858" s="22"/>
      <c r="H858" s="22"/>
      <c r="I858" s="22"/>
      <c r="J858" s="22">
        <v>5</v>
      </c>
      <c r="K858" s="22" t="s">
        <v>1589</v>
      </c>
      <c r="L858" s="22" t="s">
        <v>2702</v>
      </c>
      <c r="O858" t="s">
        <v>3354</v>
      </c>
      <c r="P858" t="s">
        <v>170</v>
      </c>
      <c r="Q858" t="s">
        <v>2537</v>
      </c>
      <c r="R858" t="s">
        <v>109</v>
      </c>
      <c r="S858" t="s">
        <v>544</v>
      </c>
      <c r="T858" t="s">
        <v>2927</v>
      </c>
    </row>
    <row r="859" spans="1:20">
      <c r="A859" t="s">
        <v>3340</v>
      </c>
      <c r="B859" t="s">
        <v>1592</v>
      </c>
      <c r="C859" t="s">
        <v>547</v>
      </c>
      <c r="D859" s="1">
        <v>4099.8999999999996</v>
      </c>
      <c r="E859">
        <v>9.8097421829150093</v>
      </c>
      <c r="F859" s="22"/>
      <c r="G859" s="22">
        <v>210.08275854224399</v>
      </c>
      <c r="H859" s="22"/>
      <c r="I859" s="22"/>
      <c r="J859" s="22">
        <v>5</v>
      </c>
      <c r="K859" s="22" t="s">
        <v>1589</v>
      </c>
      <c r="L859" s="22" t="s">
        <v>2702</v>
      </c>
      <c r="O859" t="s">
        <v>3354</v>
      </c>
      <c r="P859" t="s">
        <v>170</v>
      </c>
      <c r="Q859" t="s">
        <v>2559</v>
      </c>
      <c r="R859" t="s">
        <v>109</v>
      </c>
      <c r="S859" t="s">
        <v>544</v>
      </c>
      <c r="T859" t="s">
        <v>2928</v>
      </c>
    </row>
    <row r="860" spans="1:20">
      <c r="A860" t="s">
        <v>3340</v>
      </c>
      <c r="B860" t="s">
        <v>1592</v>
      </c>
      <c r="C860" t="s">
        <v>3332</v>
      </c>
      <c r="D860" s="1">
        <v>4099.8999999999996</v>
      </c>
      <c r="E860">
        <v>9.8097421829150093</v>
      </c>
      <c r="F860" s="22"/>
      <c r="G860" s="22"/>
      <c r="H860" s="22"/>
      <c r="I860" s="22">
        <v>210.08275854224399</v>
      </c>
      <c r="J860" s="22">
        <v>5</v>
      </c>
      <c r="K860" s="22" t="s">
        <v>1589</v>
      </c>
      <c r="L860" s="22" t="s">
        <v>2702</v>
      </c>
      <c r="O860" t="s">
        <v>3354</v>
      </c>
      <c r="P860" t="s">
        <v>170</v>
      </c>
      <c r="Q860" t="s">
        <v>2262</v>
      </c>
      <c r="R860" t="s">
        <v>109</v>
      </c>
      <c r="S860" t="s">
        <v>544</v>
      </c>
      <c r="T860" t="s">
        <v>2939</v>
      </c>
    </row>
    <row r="861" spans="1:20">
      <c r="A861" t="s">
        <v>3340</v>
      </c>
      <c r="B861" t="s">
        <v>1592</v>
      </c>
      <c r="C861" t="s">
        <v>549</v>
      </c>
      <c r="D861" s="1">
        <v>4099.8999999999996</v>
      </c>
      <c r="E861">
        <v>9.8097421829150093</v>
      </c>
      <c r="F861" s="22"/>
      <c r="G861" s="22"/>
      <c r="H861" s="22">
        <v>210.08275854224399</v>
      </c>
      <c r="I861" s="22"/>
      <c r="J861" s="22">
        <v>5</v>
      </c>
      <c r="K861" s="22" t="s">
        <v>1589</v>
      </c>
      <c r="L861" s="22" t="s">
        <v>2702</v>
      </c>
      <c r="O861" t="s">
        <v>3354</v>
      </c>
      <c r="P861" t="s">
        <v>170</v>
      </c>
      <c r="Q861" t="s">
        <v>2276</v>
      </c>
      <c r="R861" t="s">
        <v>109</v>
      </c>
      <c r="S861" t="s">
        <v>544</v>
      </c>
      <c r="T861" t="s">
        <v>2931</v>
      </c>
    </row>
    <row r="862" spans="1:20">
      <c r="A862" t="s">
        <v>3340</v>
      </c>
      <c r="B862" t="s">
        <v>1593</v>
      </c>
      <c r="C862" t="s">
        <v>547</v>
      </c>
      <c r="D862" s="1">
        <v>2060.8000000000002</v>
      </c>
      <c r="E862">
        <v>26.443652840901301</v>
      </c>
      <c r="F862" s="22"/>
      <c r="G862" s="22">
        <v>95.317118616887996</v>
      </c>
      <c r="H862" s="22"/>
      <c r="I862" s="22"/>
      <c r="J862" s="22">
        <v>5</v>
      </c>
      <c r="K862" s="22" t="s">
        <v>1589</v>
      </c>
      <c r="L862" s="22" t="s">
        <v>2702</v>
      </c>
      <c r="O862" t="s">
        <v>3354</v>
      </c>
      <c r="P862" t="s">
        <v>170</v>
      </c>
      <c r="Q862" t="s">
        <v>2295</v>
      </c>
      <c r="R862" t="s">
        <v>109</v>
      </c>
      <c r="S862" t="s">
        <v>544</v>
      </c>
      <c r="T862" t="s">
        <v>2934</v>
      </c>
    </row>
    <row r="863" spans="1:20">
      <c r="A863" t="s">
        <v>3340</v>
      </c>
      <c r="B863" t="s">
        <v>1593</v>
      </c>
      <c r="C863" t="s">
        <v>549</v>
      </c>
      <c r="D863" s="1">
        <v>2307.1999999999998</v>
      </c>
      <c r="E863">
        <v>26.443652840901301</v>
      </c>
      <c r="F863" s="22"/>
      <c r="G863" s="22"/>
      <c r="H863" s="22">
        <v>95.317118616887996</v>
      </c>
      <c r="I863" s="22"/>
      <c r="J863" s="22">
        <v>5</v>
      </c>
      <c r="K863" s="22" t="s">
        <v>1589</v>
      </c>
      <c r="L863" s="22" t="s">
        <v>2702</v>
      </c>
      <c r="O863" t="s">
        <v>3354</v>
      </c>
      <c r="P863" t="s">
        <v>170</v>
      </c>
      <c r="Q863" t="s">
        <v>2523</v>
      </c>
      <c r="R863" t="s">
        <v>109</v>
      </c>
      <c r="S863" t="s">
        <v>544</v>
      </c>
      <c r="T863" t="s">
        <v>2924</v>
      </c>
    </row>
    <row r="864" spans="1:20">
      <c r="A864" t="s">
        <v>3340</v>
      </c>
      <c r="B864" t="s">
        <v>1593</v>
      </c>
      <c r="C864" t="s">
        <v>3332</v>
      </c>
      <c r="D864" s="1">
        <v>2307.1999999999998</v>
      </c>
      <c r="E864">
        <v>26.443652840901301</v>
      </c>
      <c r="F864" s="22"/>
      <c r="G864" s="22"/>
      <c r="H864" s="22"/>
      <c r="I864" s="22">
        <v>95.317118616887996</v>
      </c>
      <c r="J864" s="22">
        <v>5</v>
      </c>
      <c r="K864" s="22" t="s">
        <v>1589</v>
      </c>
      <c r="L864" s="22" t="s">
        <v>2702</v>
      </c>
      <c r="O864" t="s">
        <v>3354</v>
      </c>
      <c r="P864" t="s">
        <v>170</v>
      </c>
      <c r="Q864" t="s">
        <v>2244</v>
      </c>
      <c r="R864" t="s">
        <v>109</v>
      </c>
      <c r="S864" t="s">
        <v>544</v>
      </c>
      <c r="T864" t="s">
        <v>2926</v>
      </c>
    </row>
    <row r="865" spans="1:20">
      <c r="A865" t="s">
        <v>3340</v>
      </c>
      <c r="B865" t="s">
        <v>1595</v>
      </c>
      <c r="C865" t="s">
        <v>542</v>
      </c>
      <c r="D865" s="1">
        <v>3465.7</v>
      </c>
      <c r="E865">
        <v>5.5446368859954402</v>
      </c>
      <c r="F865" s="22">
        <v>303.62265345131999</v>
      </c>
      <c r="G865" s="22"/>
      <c r="H865" s="22"/>
      <c r="I865" s="22"/>
      <c r="J865" s="22">
        <v>5</v>
      </c>
      <c r="K865" s="22" t="s">
        <v>1594</v>
      </c>
      <c r="L865" s="22" t="s">
        <v>2705</v>
      </c>
      <c r="O865" t="s">
        <v>3354</v>
      </c>
      <c r="P865" t="s">
        <v>170</v>
      </c>
      <c r="Q865" t="s">
        <v>2538</v>
      </c>
      <c r="R865" t="s">
        <v>109</v>
      </c>
      <c r="S865" t="s">
        <v>544</v>
      </c>
      <c r="T865" t="s">
        <v>2927</v>
      </c>
    </row>
    <row r="866" spans="1:20">
      <c r="A866" t="s">
        <v>3340</v>
      </c>
      <c r="B866" t="s">
        <v>1595</v>
      </c>
      <c r="C866" t="s">
        <v>3332</v>
      </c>
      <c r="D866" s="1">
        <v>4015.7</v>
      </c>
      <c r="E866">
        <v>5.5446368859954402</v>
      </c>
      <c r="F866" s="22"/>
      <c r="G866" s="22"/>
      <c r="H866" s="22"/>
      <c r="I866" s="22">
        <v>303.62265345131999</v>
      </c>
      <c r="J866" s="22">
        <v>5</v>
      </c>
      <c r="K866" s="22" t="s">
        <v>1594</v>
      </c>
      <c r="L866" s="22" t="s">
        <v>2705</v>
      </c>
      <c r="O866" t="s">
        <v>3354</v>
      </c>
      <c r="P866" t="s">
        <v>170</v>
      </c>
      <c r="Q866" t="s">
        <v>2566</v>
      </c>
      <c r="R866" t="s">
        <v>109</v>
      </c>
      <c r="S866" t="s">
        <v>544</v>
      </c>
      <c r="T866" t="s">
        <v>2929</v>
      </c>
    </row>
    <row r="867" spans="1:20">
      <c r="A867" t="s">
        <v>3340</v>
      </c>
      <c r="B867" t="s">
        <v>1595</v>
      </c>
      <c r="C867" t="s">
        <v>549</v>
      </c>
      <c r="D867" s="1">
        <v>4015.7</v>
      </c>
      <c r="E867">
        <v>5.5446368859954402</v>
      </c>
      <c r="F867" s="22"/>
      <c r="G867" s="22"/>
      <c r="H867" s="22">
        <v>303.62265345131999</v>
      </c>
      <c r="I867" s="22"/>
      <c r="J867" s="22">
        <v>5</v>
      </c>
      <c r="K867" s="22" t="s">
        <v>1594</v>
      </c>
      <c r="L867" s="22" t="s">
        <v>2705</v>
      </c>
      <c r="O867" t="s">
        <v>3354</v>
      </c>
      <c r="P867" t="s">
        <v>170</v>
      </c>
      <c r="Q867" t="s">
        <v>2263</v>
      </c>
      <c r="R867" t="s">
        <v>109</v>
      </c>
      <c r="S867" t="s">
        <v>544</v>
      </c>
      <c r="T867" t="s">
        <v>2939</v>
      </c>
    </row>
    <row r="868" spans="1:20">
      <c r="A868" t="s">
        <v>3340</v>
      </c>
      <c r="B868" t="s">
        <v>1595</v>
      </c>
      <c r="C868" t="s">
        <v>547</v>
      </c>
      <c r="D868" s="1">
        <v>4015.7</v>
      </c>
      <c r="E868">
        <v>5.5446368859954402</v>
      </c>
      <c r="F868" s="22"/>
      <c r="G868" s="22">
        <v>303.62265345131999</v>
      </c>
      <c r="H868" s="22"/>
      <c r="I868" s="22"/>
      <c r="J868" s="22">
        <v>5</v>
      </c>
      <c r="K868" s="22" t="s">
        <v>1594</v>
      </c>
      <c r="L868" s="22" t="s">
        <v>2705</v>
      </c>
      <c r="O868" t="s">
        <v>3354</v>
      </c>
      <c r="P868" t="s">
        <v>170</v>
      </c>
      <c r="Q868" t="s">
        <v>2277</v>
      </c>
      <c r="R868" t="s">
        <v>109</v>
      </c>
      <c r="S868" t="s">
        <v>544</v>
      </c>
      <c r="T868" t="s">
        <v>2931</v>
      </c>
    </row>
    <row r="869" spans="1:20">
      <c r="A869" t="s">
        <v>3340</v>
      </c>
      <c r="B869" t="s">
        <v>1596</v>
      </c>
      <c r="C869" t="s">
        <v>542</v>
      </c>
      <c r="D869" s="1">
        <v>650.79999999999995</v>
      </c>
      <c r="E869">
        <v>6.3976579453793603</v>
      </c>
      <c r="F869" s="22">
        <v>57.678524707859999</v>
      </c>
      <c r="G869" s="22"/>
      <c r="H869" s="22"/>
      <c r="I869" s="22"/>
      <c r="J869" s="22">
        <v>5</v>
      </c>
      <c r="K869" s="22" t="s">
        <v>1594</v>
      </c>
      <c r="L869" s="22" t="s">
        <v>2705</v>
      </c>
      <c r="O869" t="s">
        <v>3354</v>
      </c>
      <c r="P869" t="s">
        <v>170</v>
      </c>
      <c r="Q869" t="s">
        <v>2296</v>
      </c>
      <c r="R869" t="s">
        <v>109</v>
      </c>
      <c r="S869" t="s">
        <v>544</v>
      </c>
      <c r="T869" t="s">
        <v>2934</v>
      </c>
    </row>
    <row r="870" spans="1:20">
      <c r="A870" t="s">
        <v>3340</v>
      </c>
      <c r="B870" t="s">
        <v>1596</v>
      </c>
      <c r="C870" t="s">
        <v>547</v>
      </c>
      <c r="D870" s="1">
        <v>1063.2</v>
      </c>
      <c r="E870">
        <v>6.3976579453793603</v>
      </c>
      <c r="F870" s="22"/>
      <c r="G870" s="22">
        <v>57.678524707859999</v>
      </c>
      <c r="H870" s="22"/>
      <c r="I870" s="22"/>
      <c r="J870" s="22">
        <v>5</v>
      </c>
      <c r="K870" s="22" t="s">
        <v>1594</v>
      </c>
      <c r="L870" s="22" t="s">
        <v>2705</v>
      </c>
      <c r="O870" t="s">
        <v>3354</v>
      </c>
      <c r="P870" t="s">
        <v>170</v>
      </c>
      <c r="Q870" t="s">
        <v>2524</v>
      </c>
      <c r="R870" t="s">
        <v>109</v>
      </c>
      <c r="S870" t="s">
        <v>544</v>
      </c>
      <c r="T870" t="s">
        <v>2924</v>
      </c>
    </row>
    <row r="871" spans="1:20">
      <c r="A871" t="s">
        <v>3340</v>
      </c>
      <c r="B871" t="s">
        <v>1596</v>
      </c>
      <c r="C871" t="s">
        <v>549</v>
      </c>
      <c r="D871" s="1">
        <v>1163.4000000000001</v>
      </c>
      <c r="E871">
        <v>6.3976579453793603</v>
      </c>
      <c r="F871" s="22"/>
      <c r="G871" s="22"/>
      <c r="H871" s="22">
        <v>57.678524707859999</v>
      </c>
      <c r="I871" s="22"/>
      <c r="J871" s="22">
        <v>5</v>
      </c>
      <c r="K871" s="22" t="s">
        <v>1594</v>
      </c>
      <c r="L871" s="22" t="s">
        <v>2705</v>
      </c>
      <c r="O871" t="s">
        <v>3354</v>
      </c>
      <c r="P871" t="s">
        <v>170</v>
      </c>
      <c r="Q871" t="s">
        <v>2245</v>
      </c>
      <c r="R871" t="s">
        <v>109</v>
      </c>
      <c r="S871" t="s">
        <v>544</v>
      </c>
      <c r="T871" t="s">
        <v>2926</v>
      </c>
    </row>
    <row r="872" spans="1:20">
      <c r="A872" t="s">
        <v>3340</v>
      </c>
      <c r="B872" t="s">
        <v>1596</v>
      </c>
      <c r="C872" t="s">
        <v>3332</v>
      </c>
      <c r="D872" s="1">
        <v>1167</v>
      </c>
      <c r="E872">
        <v>6.3976579453793603</v>
      </c>
      <c r="F872" s="22"/>
      <c r="G872" s="22"/>
      <c r="H872" s="22"/>
      <c r="I872" s="22">
        <v>57.678524707859999</v>
      </c>
      <c r="J872" s="22">
        <v>5</v>
      </c>
      <c r="K872" s="22" t="s">
        <v>1594</v>
      </c>
      <c r="L872" s="22" t="s">
        <v>2705</v>
      </c>
      <c r="O872" t="s">
        <v>3354</v>
      </c>
      <c r="P872" t="s">
        <v>170</v>
      </c>
      <c r="Q872" t="s">
        <v>2539</v>
      </c>
      <c r="R872" t="s">
        <v>109</v>
      </c>
      <c r="S872" t="s">
        <v>544</v>
      </c>
      <c r="T872" t="s">
        <v>2927</v>
      </c>
    </row>
    <row r="873" spans="1:20">
      <c r="A873" t="s">
        <v>3340</v>
      </c>
      <c r="B873" t="s">
        <v>1597</v>
      </c>
      <c r="C873" t="s">
        <v>542</v>
      </c>
      <c r="D873" s="1">
        <v>20</v>
      </c>
      <c r="E873">
        <v>23.458079133057598</v>
      </c>
      <c r="F873" s="22">
        <v>9.4546315841544004</v>
      </c>
      <c r="G873" s="22"/>
      <c r="H873" s="22"/>
      <c r="I873" s="22"/>
      <c r="J873" s="22">
        <v>5</v>
      </c>
      <c r="K873" s="22" t="s">
        <v>1594</v>
      </c>
      <c r="L873" s="22" t="s">
        <v>2705</v>
      </c>
      <c r="O873" t="s">
        <v>3354</v>
      </c>
      <c r="P873" t="s">
        <v>170</v>
      </c>
      <c r="Q873" t="s">
        <v>2264</v>
      </c>
      <c r="R873" t="s">
        <v>109</v>
      </c>
      <c r="S873" t="s">
        <v>544</v>
      </c>
      <c r="T873" t="s">
        <v>2939</v>
      </c>
    </row>
    <row r="874" spans="1:20">
      <c r="A874" t="s">
        <v>3340</v>
      </c>
      <c r="B874" t="s">
        <v>1597</v>
      </c>
      <c r="C874" t="s">
        <v>547</v>
      </c>
      <c r="D874" s="1">
        <v>617</v>
      </c>
      <c r="E874">
        <v>23.458079133057598</v>
      </c>
      <c r="F874" s="22"/>
      <c r="G874" s="22">
        <v>20.280859082769599</v>
      </c>
      <c r="H874" s="22"/>
      <c r="I874" s="22"/>
      <c r="J874" s="22">
        <v>5</v>
      </c>
      <c r="K874" s="22" t="s">
        <v>1594</v>
      </c>
      <c r="L874" s="22" t="s">
        <v>2705</v>
      </c>
      <c r="O874" t="s">
        <v>3354</v>
      </c>
      <c r="P874" t="s">
        <v>170</v>
      </c>
      <c r="Q874" t="s">
        <v>2278</v>
      </c>
      <c r="R874" t="s">
        <v>109</v>
      </c>
      <c r="S874" t="s">
        <v>544</v>
      </c>
      <c r="T874" t="s">
        <v>2931</v>
      </c>
    </row>
    <row r="875" spans="1:20">
      <c r="A875" t="s">
        <v>3340</v>
      </c>
      <c r="B875" t="s">
        <v>1597</v>
      </c>
      <c r="C875" t="s">
        <v>549</v>
      </c>
      <c r="D875" s="1">
        <v>806.1</v>
      </c>
      <c r="E875">
        <v>23.458079133057598</v>
      </c>
      <c r="F875" s="22"/>
      <c r="G875" s="22"/>
      <c r="H875" s="22">
        <v>20.280859082769599</v>
      </c>
      <c r="I875" s="22"/>
      <c r="J875" s="22">
        <v>5</v>
      </c>
      <c r="K875" s="22" t="s">
        <v>1594</v>
      </c>
      <c r="L875" s="22" t="s">
        <v>2705</v>
      </c>
      <c r="O875" t="s">
        <v>3354</v>
      </c>
      <c r="P875" t="s">
        <v>170</v>
      </c>
      <c r="Q875" t="s">
        <v>2577</v>
      </c>
      <c r="R875" t="s">
        <v>109</v>
      </c>
      <c r="S875" t="s">
        <v>544</v>
      </c>
      <c r="T875" t="s">
        <v>2933</v>
      </c>
    </row>
    <row r="876" spans="1:20">
      <c r="A876" t="s">
        <v>3340</v>
      </c>
      <c r="B876" t="s">
        <v>1597</v>
      </c>
      <c r="C876" t="s">
        <v>3332</v>
      </c>
      <c r="D876" s="1">
        <v>812.1</v>
      </c>
      <c r="E876">
        <v>23.458079133057598</v>
      </c>
      <c r="F876" s="22"/>
      <c r="G876" s="22"/>
      <c r="H876" s="22"/>
      <c r="I876" s="22">
        <v>20.280859082769599</v>
      </c>
      <c r="J876" s="22">
        <v>5</v>
      </c>
      <c r="K876" s="22" t="s">
        <v>1594</v>
      </c>
      <c r="L876" s="22" t="s">
        <v>2705</v>
      </c>
      <c r="O876" t="s">
        <v>3354</v>
      </c>
      <c r="P876" t="s">
        <v>170</v>
      </c>
      <c r="Q876" t="s">
        <v>2297</v>
      </c>
      <c r="R876" t="s">
        <v>109</v>
      </c>
      <c r="S876" t="s">
        <v>544</v>
      </c>
      <c r="T876" t="s">
        <v>2934</v>
      </c>
    </row>
    <row r="877" spans="1:20">
      <c r="A877" t="s">
        <v>3340</v>
      </c>
      <c r="B877" t="s">
        <v>1495</v>
      </c>
      <c r="C877" t="s">
        <v>542</v>
      </c>
      <c r="D877" s="1">
        <v>594.4</v>
      </c>
      <c r="E877">
        <v>4.69161582661153</v>
      </c>
      <c r="F877" s="22">
        <v>53.099513783063998</v>
      </c>
      <c r="G877" s="22"/>
      <c r="H877" s="22"/>
      <c r="I877" s="22"/>
      <c r="J877" s="22">
        <v>5</v>
      </c>
      <c r="K877" s="22" t="s">
        <v>1494</v>
      </c>
      <c r="L877" s="22" t="s">
        <v>2812</v>
      </c>
      <c r="O877" t="s">
        <v>3354</v>
      </c>
      <c r="P877" t="s">
        <v>170</v>
      </c>
      <c r="Q877" t="s">
        <v>2525</v>
      </c>
      <c r="R877" t="s">
        <v>109</v>
      </c>
      <c r="S877" t="s">
        <v>544</v>
      </c>
      <c r="T877" t="s">
        <v>2924</v>
      </c>
    </row>
    <row r="878" spans="1:20">
      <c r="A878" t="s">
        <v>3340</v>
      </c>
      <c r="B878" t="s">
        <v>1495</v>
      </c>
      <c r="C878" t="s">
        <v>3332</v>
      </c>
      <c r="D878" s="1">
        <v>642.29999999999995</v>
      </c>
      <c r="E878">
        <v>4.69161582661153</v>
      </c>
      <c r="F878" s="22"/>
      <c r="G878" s="22"/>
      <c r="H878" s="22"/>
      <c r="I878" s="22">
        <v>53.099513783063998</v>
      </c>
      <c r="J878" s="22">
        <v>5</v>
      </c>
      <c r="K878" s="22" t="s">
        <v>1494</v>
      </c>
      <c r="L878" s="22" t="s">
        <v>2812</v>
      </c>
      <c r="O878" t="s">
        <v>3354</v>
      </c>
      <c r="P878" t="s">
        <v>170</v>
      </c>
      <c r="Q878" t="s">
        <v>2246</v>
      </c>
      <c r="R878" t="s">
        <v>109</v>
      </c>
      <c r="S878" t="s">
        <v>544</v>
      </c>
      <c r="T878" t="s">
        <v>2926</v>
      </c>
    </row>
    <row r="879" spans="1:20">
      <c r="A879" t="s">
        <v>3340</v>
      </c>
      <c r="B879" t="s">
        <v>1495</v>
      </c>
      <c r="C879" t="s">
        <v>549</v>
      </c>
      <c r="D879" s="1">
        <v>642.29999999999995</v>
      </c>
      <c r="E879">
        <v>4.69161582661153</v>
      </c>
      <c r="F879" s="22"/>
      <c r="G879" s="22"/>
      <c r="H879" s="22">
        <v>53.099513783063998</v>
      </c>
      <c r="I879" s="22"/>
      <c r="J879" s="22">
        <v>5</v>
      </c>
      <c r="K879" s="22" t="s">
        <v>1494</v>
      </c>
      <c r="L879" s="22" t="s">
        <v>2812</v>
      </c>
      <c r="O879" t="s">
        <v>3354</v>
      </c>
      <c r="P879" t="s">
        <v>170</v>
      </c>
      <c r="Q879" t="s">
        <v>2540</v>
      </c>
      <c r="R879" t="s">
        <v>109</v>
      </c>
      <c r="S879" t="s">
        <v>544</v>
      </c>
      <c r="T879" t="s">
        <v>2927</v>
      </c>
    </row>
    <row r="880" spans="1:20">
      <c r="A880" t="s">
        <v>3340</v>
      </c>
      <c r="B880" t="s">
        <v>1495</v>
      </c>
      <c r="C880" t="s">
        <v>547</v>
      </c>
      <c r="D880" s="1">
        <v>642.29999999999995</v>
      </c>
      <c r="E880">
        <v>4.69161582661153</v>
      </c>
      <c r="F880" s="22"/>
      <c r="G880" s="22">
        <v>53.099513783063998</v>
      </c>
      <c r="H880" s="22"/>
      <c r="I880" s="22"/>
      <c r="J880" s="22">
        <v>5</v>
      </c>
      <c r="K880" s="22" t="s">
        <v>1494</v>
      </c>
      <c r="L880" s="22" t="s">
        <v>2812</v>
      </c>
      <c r="O880" t="s">
        <v>3354</v>
      </c>
      <c r="P880" t="s">
        <v>170</v>
      </c>
      <c r="Q880" t="s">
        <v>2265</v>
      </c>
      <c r="R880" t="s">
        <v>109</v>
      </c>
      <c r="S880" t="s">
        <v>544</v>
      </c>
      <c r="T880" t="s">
        <v>2939</v>
      </c>
    </row>
    <row r="881" spans="1:20">
      <c r="A881" t="s">
        <v>3340</v>
      </c>
      <c r="B881" t="s">
        <v>1496</v>
      </c>
      <c r="C881" t="s">
        <v>542</v>
      </c>
      <c r="D881" s="1">
        <v>3.7</v>
      </c>
      <c r="E881">
        <v>26.443652840901301</v>
      </c>
      <c r="F881" s="22">
        <v>2.4805951467696001</v>
      </c>
      <c r="G881" s="22"/>
      <c r="H881" s="22"/>
      <c r="I881" s="22"/>
      <c r="J881" s="22">
        <v>5</v>
      </c>
      <c r="K881" s="22" t="s">
        <v>1494</v>
      </c>
      <c r="L881" s="22" t="s">
        <v>2812</v>
      </c>
      <c r="O881" t="s">
        <v>3354</v>
      </c>
      <c r="P881" t="s">
        <v>170</v>
      </c>
      <c r="Q881" t="s">
        <v>2279</v>
      </c>
      <c r="R881" t="s">
        <v>109</v>
      </c>
      <c r="S881" t="s">
        <v>544</v>
      </c>
      <c r="T881" t="s">
        <v>2931</v>
      </c>
    </row>
    <row r="882" spans="1:20">
      <c r="A882" t="s">
        <v>3340</v>
      </c>
      <c r="B882" t="s">
        <v>1496</v>
      </c>
      <c r="C882" t="s">
        <v>547</v>
      </c>
      <c r="D882" s="1">
        <v>8297.7999999999993</v>
      </c>
      <c r="E882">
        <v>26.443652840901301</v>
      </c>
      <c r="F882" s="22"/>
      <c r="G882" s="22">
        <v>335.41495177932001</v>
      </c>
      <c r="H882" s="22"/>
      <c r="I882" s="22"/>
      <c r="J882" s="22">
        <v>5</v>
      </c>
      <c r="K882" s="22" t="s">
        <v>1494</v>
      </c>
      <c r="L882" s="22" t="s">
        <v>2812</v>
      </c>
      <c r="O882" t="s">
        <v>3354</v>
      </c>
      <c r="P882" t="s">
        <v>170</v>
      </c>
      <c r="Q882" t="s">
        <v>2298</v>
      </c>
      <c r="R882" t="s">
        <v>109</v>
      </c>
      <c r="S882" t="s">
        <v>544</v>
      </c>
      <c r="T882" t="s">
        <v>2934</v>
      </c>
    </row>
    <row r="883" spans="1:20">
      <c r="A883" t="s">
        <v>3340</v>
      </c>
      <c r="B883" t="s">
        <v>1496</v>
      </c>
      <c r="C883" t="s">
        <v>3332</v>
      </c>
      <c r="D883" s="1">
        <v>9018.7999999999993</v>
      </c>
      <c r="E883">
        <v>26.443652840901301</v>
      </c>
      <c r="F883" s="22"/>
      <c r="G883" s="22"/>
      <c r="H883" s="22"/>
      <c r="I883" s="22">
        <v>335.41495177932001</v>
      </c>
      <c r="J883" s="22">
        <v>5</v>
      </c>
      <c r="K883" s="22" t="s">
        <v>1494</v>
      </c>
      <c r="L883" s="22" t="s">
        <v>2812</v>
      </c>
      <c r="O883" t="s">
        <v>3354</v>
      </c>
      <c r="P883" t="s">
        <v>170</v>
      </c>
      <c r="Q883" t="s">
        <v>2526</v>
      </c>
      <c r="R883" t="s">
        <v>109</v>
      </c>
      <c r="S883" t="s">
        <v>544</v>
      </c>
      <c r="T883" t="s">
        <v>2924</v>
      </c>
    </row>
    <row r="884" spans="1:20">
      <c r="A884" t="s">
        <v>3340</v>
      </c>
      <c r="B884" t="s">
        <v>1496</v>
      </c>
      <c r="C884" t="s">
        <v>549</v>
      </c>
      <c r="D884" s="1">
        <v>9018.7999999999993</v>
      </c>
      <c r="E884">
        <v>26.443652840901301</v>
      </c>
      <c r="F884" s="22"/>
      <c r="G884" s="22"/>
      <c r="H884" s="22">
        <v>335.41495177932001</v>
      </c>
      <c r="I884" s="22"/>
      <c r="J884" s="22">
        <v>5</v>
      </c>
      <c r="K884" s="22" t="s">
        <v>1494</v>
      </c>
      <c r="L884" s="22" t="s">
        <v>2812</v>
      </c>
      <c r="O884" t="s">
        <v>3354</v>
      </c>
      <c r="P884" t="s">
        <v>170</v>
      </c>
      <c r="Q884" t="s">
        <v>2247</v>
      </c>
      <c r="R884" t="s">
        <v>109</v>
      </c>
      <c r="S884" t="s">
        <v>544</v>
      </c>
      <c r="T884" t="s">
        <v>2926</v>
      </c>
    </row>
    <row r="885" spans="1:20">
      <c r="A885" t="s">
        <v>3340</v>
      </c>
      <c r="B885" t="s">
        <v>1651</v>
      </c>
      <c r="C885" t="s">
        <v>547</v>
      </c>
      <c r="D885" s="1">
        <v>322.39999999999998</v>
      </c>
      <c r="E885">
        <v>3.8385947672276099</v>
      </c>
      <c r="F885" s="22"/>
      <c r="G885" s="22">
        <v>34.348497528491997</v>
      </c>
      <c r="H885" s="22"/>
      <c r="I885" s="22"/>
      <c r="J885" s="22">
        <v>5</v>
      </c>
      <c r="K885" s="22" t="s">
        <v>1650</v>
      </c>
      <c r="L885" s="22" t="s">
        <v>2706</v>
      </c>
      <c r="O885" t="s">
        <v>3354</v>
      </c>
      <c r="P885" t="s">
        <v>170</v>
      </c>
      <c r="Q885" t="s">
        <v>2541</v>
      </c>
      <c r="R885" t="s">
        <v>109</v>
      </c>
      <c r="S885" t="s">
        <v>544</v>
      </c>
      <c r="T885" t="s">
        <v>2927</v>
      </c>
    </row>
    <row r="886" spans="1:20">
      <c r="A886" t="s">
        <v>3340</v>
      </c>
      <c r="B886" t="s">
        <v>1651</v>
      </c>
      <c r="C886" t="s">
        <v>549</v>
      </c>
      <c r="D886" s="1">
        <v>641.1</v>
      </c>
      <c r="E886">
        <v>3.8385947672276099</v>
      </c>
      <c r="F886" s="22"/>
      <c r="G886" s="22"/>
      <c r="H886" s="22">
        <v>34.348497528491997</v>
      </c>
      <c r="I886" s="22"/>
      <c r="J886" s="22">
        <v>5</v>
      </c>
      <c r="K886" s="22" t="s">
        <v>1650</v>
      </c>
      <c r="L886" s="22" t="s">
        <v>2706</v>
      </c>
      <c r="O886" t="s">
        <v>3354</v>
      </c>
      <c r="P886" t="s">
        <v>170</v>
      </c>
      <c r="Q886" t="s">
        <v>2266</v>
      </c>
      <c r="R886" t="s">
        <v>109</v>
      </c>
      <c r="S886" t="s">
        <v>544</v>
      </c>
      <c r="T886" t="s">
        <v>2939</v>
      </c>
    </row>
    <row r="887" spans="1:20">
      <c r="A887" t="s">
        <v>3340</v>
      </c>
      <c r="B887" t="s">
        <v>1651</v>
      </c>
      <c r="C887" t="s">
        <v>3332</v>
      </c>
      <c r="D887" s="1">
        <v>641.1</v>
      </c>
      <c r="E887">
        <v>3.8385947672276099</v>
      </c>
      <c r="F887" s="22"/>
      <c r="G887" s="22"/>
      <c r="H887" s="22"/>
      <c r="I887" s="22">
        <v>34.348497528491997</v>
      </c>
      <c r="J887" s="22">
        <v>5</v>
      </c>
      <c r="K887" s="22" t="s">
        <v>1650</v>
      </c>
      <c r="L887" s="22" t="s">
        <v>2706</v>
      </c>
      <c r="O887" t="s">
        <v>3354</v>
      </c>
      <c r="P887" t="s">
        <v>170</v>
      </c>
      <c r="Q887" t="s">
        <v>2280</v>
      </c>
      <c r="R887" t="s">
        <v>109</v>
      </c>
      <c r="S887" t="s">
        <v>544</v>
      </c>
      <c r="T887" t="s">
        <v>2931</v>
      </c>
    </row>
    <row r="888" spans="1:20">
      <c r="A888" t="s">
        <v>3340</v>
      </c>
      <c r="B888" t="s">
        <v>1652</v>
      </c>
      <c r="C888" t="s">
        <v>547</v>
      </c>
      <c r="D888" s="1">
        <v>3751.9</v>
      </c>
      <c r="E888">
        <v>5.5446368859954402</v>
      </c>
      <c r="F888" s="22"/>
      <c r="G888" s="22">
        <v>228.61101476304</v>
      </c>
      <c r="H888" s="22"/>
      <c r="I888" s="22"/>
      <c r="J888" s="22">
        <v>5</v>
      </c>
      <c r="K888" s="22" t="s">
        <v>1650</v>
      </c>
      <c r="L888" s="22" t="s">
        <v>2706</v>
      </c>
      <c r="O888" t="s">
        <v>3354</v>
      </c>
      <c r="P888" t="s">
        <v>170</v>
      </c>
      <c r="Q888" t="s">
        <v>2570</v>
      </c>
      <c r="R888" t="s">
        <v>109</v>
      </c>
      <c r="S888" t="s">
        <v>544</v>
      </c>
      <c r="T888" t="s">
        <v>2932</v>
      </c>
    </row>
    <row r="889" spans="1:20">
      <c r="A889" t="s">
        <v>3340</v>
      </c>
      <c r="B889" t="s">
        <v>1652</v>
      </c>
      <c r="C889" t="s">
        <v>3332</v>
      </c>
      <c r="D889" s="1">
        <v>4872.7</v>
      </c>
      <c r="E889">
        <v>5.5446368859954402</v>
      </c>
      <c r="F889" s="22"/>
      <c r="G889" s="22"/>
      <c r="H889" s="22"/>
      <c r="I889" s="22">
        <v>228.61101476304</v>
      </c>
      <c r="J889" s="22">
        <v>5</v>
      </c>
      <c r="K889" s="22" t="s">
        <v>1650</v>
      </c>
      <c r="L889" s="22" t="s">
        <v>2706</v>
      </c>
      <c r="O889" t="s">
        <v>3354</v>
      </c>
      <c r="P889" t="s">
        <v>170</v>
      </c>
      <c r="Q889" t="s">
        <v>2299</v>
      </c>
      <c r="R889" t="s">
        <v>109</v>
      </c>
      <c r="S889" t="s">
        <v>544</v>
      </c>
      <c r="T889" t="s">
        <v>2934</v>
      </c>
    </row>
    <row r="890" spans="1:20">
      <c r="A890" t="s">
        <v>3340</v>
      </c>
      <c r="B890" t="s">
        <v>1652</v>
      </c>
      <c r="C890" t="s">
        <v>549</v>
      </c>
      <c r="D890" s="1">
        <v>4872.7</v>
      </c>
      <c r="E890">
        <v>5.5446368859954402</v>
      </c>
      <c r="F890" s="22"/>
      <c r="G890" s="22"/>
      <c r="H890" s="22">
        <v>228.61101476304</v>
      </c>
      <c r="I890" s="22"/>
      <c r="J890" s="22">
        <v>5</v>
      </c>
      <c r="K890" s="22" t="s">
        <v>1650</v>
      </c>
      <c r="L890" s="22" t="s">
        <v>2706</v>
      </c>
      <c r="O890" t="s">
        <v>3354</v>
      </c>
      <c r="P890" t="s">
        <v>170</v>
      </c>
      <c r="Q890" t="s">
        <v>2527</v>
      </c>
      <c r="R890" t="s">
        <v>109</v>
      </c>
      <c r="S890" t="s">
        <v>544</v>
      </c>
      <c r="T890" t="s">
        <v>2924</v>
      </c>
    </row>
    <row r="891" spans="1:20">
      <c r="A891" t="s">
        <v>3340</v>
      </c>
      <c r="B891" t="s">
        <v>1653</v>
      </c>
      <c r="C891" t="s">
        <v>547</v>
      </c>
      <c r="D891" s="1">
        <v>598.29999999999995</v>
      </c>
      <c r="E891">
        <v>6.3976579453793603</v>
      </c>
      <c r="F891" s="22"/>
      <c r="G891" s="22">
        <v>26.218590683039999</v>
      </c>
      <c r="H891" s="22"/>
      <c r="I891" s="22"/>
      <c r="J891" s="22">
        <v>5</v>
      </c>
      <c r="K891" s="22" t="s">
        <v>1650</v>
      </c>
      <c r="L891" s="22" t="s">
        <v>2706</v>
      </c>
      <c r="O891" t="s">
        <v>3354</v>
      </c>
      <c r="P891" t="s">
        <v>170</v>
      </c>
      <c r="Q891" t="s">
        <v>2248</v>
      </c>
      <c r="R891" t="s">
        <v>109</v>
      </c>
      <c r="S891" t="s">
        <v>544</v>
      </c>
      <c r="T891" t="s">
        <v>2926</v>
      </c>
    </row>
    <row r="892" spans="1:20">
      <c r="A892" t="s">
        <v>3340</v>
      </c>
      <c r="B892" t="s">
        <v>1653</v>
      </c>
      <c r="C892" t="s">
        <v>549</v>
      </c>
      <c r="D892" s="1">
        <v>996.4</v>
      </c>
      <c r="E892">
        <v>6.3976579453793603</v>
      </c>
      <c r="F892" s="22"/>
      <c r="G892" s="22"/>
      <c r="H892" s="22">
        <v>26.218590683039999</v>
      </c>
      <c r="I892" s="22"/>
      <c r="J892" s="22">
        <v>5</v>
      </c>
      <c r="K892" s="22" t="s">
        <v>1650</v>
      </c>
      <c r="L892" s="22" t="s">
        <v>2706</v>
      </c>
      <c r="O892" t="s">
        <v>3354</v>
      </c>
      <c r="P892" t="s">
        <v>170</v>
      </c>
      <c r="Q892" t="s">
        <v>2542</v>
      </c>
      <c r="R892" t="s">
        <v>109</v>
      </c>
      <c r="S892" t="s">
        <v>544</v>
      </c>
      <c r="T892" t="s">
        <v>2927</v>
      </c>
    </row>
    <row r="893" spans="1:20">
      <c r="A893" t="s">
        <v>3340</v>
      </c>
      <c r="B893" t="s">
        <v>1653</v>
      </c>
      <c r="C893" t="s">
        <v>3332</v>
      </c>
      <c r="D893" s="1">
        <v>999.3</v>
      </c>
      <c r="E893">
        <v>6.3976579453793603</v>
      </c>
      <c r="F893" s="22"/>
      <c r="G893" s="22"/>
      <c r="H893" s="22"/>
      <c r="I893" s="22">
        <v>26.218590683039999</v>
      </c>
      <c r="J893" s="22">
        <v>5</v>
      </c>
      <c r="K893" s="22" t="s">
        <v>1650</v>
      </c>
      <c r="L893" s="22" t="s">
        <v>2706</v>
      </c>
      <c r="O893" t="s">
        <v>3354</v>
      </c>
      <c r="P893" t="s">
        <v>170</v>
      </c>
      <c r="Q893" t="s">
        <v>2267</v>
      </c>
      <c r="R893" t="s">
        <v>109</v>
      </c>
      <c r="S893" t="s">
        <v>544</v>
      </c>
      <c r="T893" t="s">
        <v>2939</v>
      </c>
    </row>
    <row r="894" spans="1:20">
      <c r="A894" t="s">
        <v>3340</v>
      </c>
      <c r="B894" t="s">
        <v>1654</v>
      </c>
      <c r="C894" t="s">
        <v>547</v>
      </c>
      <c r="D894" s="1">
        <v>449.5</v>
      </c>
      <c r="E894">
        <v>9.8097421829150093</v>
      </c>
      <c r="F894" s="22"/>
      <c r="G894" s="22">
        <v>30.055531710455998</v>
      </c>
      <c r="H894" s="22"/>
      <c r="I894" s="22"/>
      <c r="J894" s="22">
        <v>5</v>
      </c>
      <c r="K894" s="22" t="s">
        <v>1650</v>
      </c>
      <c r="L894" s="22" t="s">
        <v>2706</v>
      </c>
      <c r="O894" t="s">
        <v>3354</v>
      </c>
      <c r="P894" t="s">
        <v>170</v>
      </c>
      <c r="Q894" t="s">
        <v>2281</v>
      </c>
      <c r="R894" t="s">
        <v>109</v>
      </c>
      <c r="S894" t="s">
        <v>544</v>
      </c>
      <c r="T894" t="s">
        <v>2931</v>
      </c>
    </row>
    <row r="895" spans="1:20">
      <c r="A895" t="s">
        <v>3340</v>
      </c>
      <c r="B895" t="s">
        <v>1654</v>
      </c>
      <c r="C895" t="s">
        <v>549</v>
      </c>
      <c r="D895" s="1">
        <v>512.79999999999995</v>
      </c>
      <c r="E895">
        <v>9.8097421829150093</v>
      </c>
      <c r="F895" s="22"/>
      <c r="G895" s="22"/>
      <c r="H895" s="22">
        <v>30.055531710455998</v>
      </c>
      <c r="I895" s="22"/>
      <c r="J895" s="22">
        <v>5</v>
      </c>
      <c r="K895" s="22" t="s">
        <v>1650</v>
      </c>
      <c r="L895" s="22" t="s">
        <v>2706</v>
      </c>
      <c r="O895" t="s">
        <v>3354</v>
      </c>
      <c r="P895" t="s">
        <v>170</v>
      </c>
      <c r="Q895" t="s">
        <v>2571</v>
      </c>
      <c r="R895" t="s">
        <v>109</v>
      </c>
      <c r="S895" t="s">
        <v>544</v>
      </c>
      <c r="T895" t="s">
        <v>2932</v>
      </c>
    </row>
    <row r="896" spans="1:20">
      <c r="A896" t="s">
        <v>3340</v>
      </c>
      <c r="B896" t="s">
        <v>1654</v>
      </c>
      <c r="C896" t="s">
        <v>3332</v>
      </c>
      <c r="D896" s="1">
        <v>512.79999999999995</v>
      </c>
      <c r="E896">
        <v>9.8097421829150093</v>
      </c>
      <c r="F896" s="22"/>
      <c r="G896" s="22"/>
      <c r="H896" s="22"/>
      <c r="I896" s="22">
        <v>30.055531710455998</v>
      </c>
      <c r="J896" s="22">
        <v>5</v>
      </c>
      <c r="K896" s="22" t="s">
        <v>1650</v>
      </c>
      <c r="L896" s="22" t="s">
        <v>2706</v>
      </c>
      <c r="O896" t="s">
        <v>3354</v>
      </c>
      <c r="P896" t="s">
        <v>170</v>
      </c>
      <c r="Q896" t="s">
        <v>2300</v>
      </c>
      <c r="R896" t="s">
        <v>109</v>
      </c>
      <c r="S896" t="s">
        <v>544</v>
      </c>
      <c r="T896" t="s">
        <v>2934</v>
      </c>
    </row>
    <row r="897" spans="1:20">
      <c r="A897" t="s">
        <v>3340</v>
      </c>
      <c r="B897" t="s">
        <v>1655</v>
      </c>
      <c r="C897" t="s">
        <v>547</v>
      </c>
      <c r="D897" s="1">
        <v>1848.5</v>
      </c>
      <c r="E897">
        <v>11.5157843016828</v>
      </c>
      <c r="F897" s="22"/>
      <c r="G897" s="22">
        <v>129.565981735344</v>
      </c>
      <c r="H897" s="22"/>
      <c r="I897" s="22"/>
      <c r="J897" s="22">
        <v>5</v>
      </c>
      <c r="K897" s="22" t="s">
        <v>1650</v>
      </c>
      <c r="L897" s="22" t="s">
        <v>2706</v>
      </c>
      <c r="O897" t="s">
        <v>3354</v>
      </c>
      <c r="P897" t="s">
        <v>170</v>
      </c>
      <c r="Q897" t="s">
        <v>2528</v>
      </c>
      <c r="R897" t="s">
        <v>109</v>
      </c>
      <c r="S897" t="s">
        <v>544</v>
      </c>
      <c r="T897" t="s">
        <v>2924</v>
      </c>
    </row>
    <row r="898" spans="1:20">
      <c r="A898" t="s">
        <v>3340</v>
      </c>
      <c r="B898" t="s">
        <v>1655</v>
      </c>
      <c r="C898" t="s">
        <v>549</v>
      </c>
      <c r="D898" s="1">
        <v>1981.8</v>
      </c>
      <c r="E898">
        <v>11.5157843016828</v>
      </c>
      <c r="F898" s="22"/>
      <c r="G898" s="22"/>
      <c r="H898" s="22">
        <v>129.565981735344</v>
      </c>
      <c r="I898" s="22"/>
      <c r="J898" s="22">
        <v>5</v>
      </c>
      <c r="K898" s="22" t="s">
        <v>1650</v>
      </c>
      <c r="L898" s="22" t="s">
        <v>2706</v>
      </c>
      <c r="O898" t="s">
        <v>3354</v>
      </c>
      <c r="P898" t="s">
        <v>170</v>
      </c>
      <c r="Q898" t="s">
        <v>2249</v>
      </c>
      <c r="R898" t="s">
        <v>109</v>
      </c>
      <c r="S898" t="s">
        <v>544</v>
      </c>
      <c r="T898" t="s">
        <v>2926</v>
      </c>
    </row>
    <row r="899" spans="1:20">
      <c r="A899" t="s">
        <v>3340</v>
      </c>
      <c r="B899" t="s">
        <v>1655</v>
      </c>
      <c r="C899" t="s">
        <v>3332</v>
      </c>
      <c r="D899" s="1">
        <v>1981.8</v>
      </c>
      <c r="E899">
        <v>11.5157843016828</v>
      </c>
      <c r="F899" s="22"/>
      <c r="G899" s="22"/>
      <c r="H899" s="22"/>
      <c r="I899" s="22">
        <v>129.565981735344</v>
      </c>
      <c r="J899" s="22">
        <v>5</v>
      </c>
      <c r="K899" s="22" t="s">
        <v>1650</v>
      </c>
      <c r="L899" s="22" t="s">
        <v>2706</v>
      </c>
      <c r="O899" t="s">
        <v>3354</v>
      </c>
      <c r="P899" t="s">
        <v>170</v>
      </c>
      <c r="Q899" t="s">
        <v>2543</v>
      </c>
      <c r="R899" t="s">
        <v>109</v>
      </c>
      <c r="S899" t="s">
        <v>544</v>
      </c>
      <c r="T899" t="s">
        <v>2927</v>
      </c>
    </row>
    <row r="900" spans="1:20">
      <c r="A900" t="s">
        <v>3340</v>
      </c>
      <c r="B900" t="s">
        <v>1656</v>
      </c>
      <c r="C900" t="s">
        <v>547</v>
      </c>
      <c r="D900" s="1">
        <v>1046.9000000000001</v>
      </c>
      <c r="E900">
        <v>12.3688053610668</v>
      </c>
      <c r="F900" s="22"/>
      <c r="G900" s="22">
        <v>84.126293789076001</v>
      </c>
      <c r="H900" s="22"/>
      <c r="I900" s="22"/>
      <c r="J900" s="22">
        <v>5</v>
      </c>
      <c r="K900" s="22" t="s">
        <v>1650</v>
      </c>
      <c r="L900" s="22" t="s">
        <v>2706</v>
      </c>
      <c r="O900" t="s">
        <v>3354</v>
      </c>
      <c r="P900" t="s">
        <v>170</v>
      </c>
      <c r="Q900" t="s">
        <v>2567</v>
      </c>
      <c r="R900" t="s">
        <v>109</v>
      </c>
      <c r="S900" t="s">
        <v>544</v>
      </c>
      <c r="T900" t="s">
        <v>2929</v>
      </c>
    </row>
    <row r="901" spans="1:20">
      <c r="A901" t="s">
        <v>3340</v>
      </c>
      <c r="B901" t="s">
        <v>1656</v>
      </c>
      <c r="C901" t="s">
        <v>549</v>
      </c>
      <c r="D901" s="1">
        <v>1112.9000000000001</v>
      </c>
      <c r="E901">
        <v>12.3688053610668</v>
      </c>
      <c r="F901" s="22"/>
      <c r="G901" s="22"/>
      <c r="H901" s="22">
        <v>84.126293789076001</v>
      </c>
      <c r="I901" s="22"/>
      <c r="J901" s="22">
        <v>5</v>
      </c>
      <c r="K901" s="22" t="s">
        <v>1650</v>
      </c>
      <c r="L901" s="22" t="s">
        <v>2706</v>
      </c>
      <c r="O901" t="s">
        <v>3354</v>
      </c>
      <c r="P901" t="s">
        <v>170</v>
      </c>
      <c r="Q901" t="s">
        <v>2268</v>
      </c>
      <c r="R901" t="s">
        <v>109</v>
      </c>
      <c r="S901" t="s">
        <v>544</v>
      </c>
      <c r="T901" t="s">
        <v>2939</v>
      </c>
    </row>
    <row r="902" spans="1:20">
      <c r="A902" t="s">
        <v>3340</v>
      </c>
      <c r="B902" t="s">
        <v>1656</v>
      </c>
      <c r="C902" t="s">
        <v>3332</v>
      </c>
      <c r="D902" s="1">
        <v>1112.9000000000001</v>
      </c>
      <c r="E902">
        <v>12.3688053610668</v>
      </c>
      <c r="F902" s="22"/>
      <c r="G902" s="22"/>
      <c r="H902" s="22"/>
      <c r="I902" s="22">
        <v>84.126293789076001</v>
      </c>
      <c r="J902" s="22">
        <v>5</v>
      </c>
      <c r="K902" s="22" t="s">
        <v>1650</v>
      </c>
      <c r="L902" s="22" t="s">
        <v>2706</v>
      </c>
      <c r="O902" t="s">
        <v>3354</v>
      </c>
      <c r="P902" t="s">
        <v>170</v>
      </c>
      <c r="Q902" t="s">
        <v>2282</v>
      </c>
      <c r="R902" t="s">
        <v>109</v>
      </c>
      <c r="S902" t="s">
        <v>544</v>
      </c>
      <c r="T902" t="s">
        <v>2931</v>
      </c>
    </row>
    <row r="903" spans="1:20">
      <c r="A903" t="s">
        <v>3340</v>
      </c>
      <c r="B903" t="s">
        <v>1657</v>
      </c>
      <c r="C903" t="s">
        <v>547</v>
      </c>
      <c r="D903" s="1">
        <v>4305.8999999999996</v>
      </c>
      <c r="E903">
        <v>13.2218264204507</v>
      </c>
      <c r="F903" s="22"/>
      <c r="G903" s="22">
        <v>369.94682197871998</v>
      </c>
      <c r="H903" s="22"/>
      <c r="I903" s="22"/>
      <c r="J903" s="22">
        <v>5</v>
      </c>
      <c r="K903" s="22" t="s">
        <v>1650</v>
      </c>
      <c r="L903" s="22" t="s">
        <v>2706</v>
      </c>
      <c r="O903" t="s">
        <v>3354</v>
      </c>
      <c r="P903" t="s">
        <v>170</v>
      </c>
      <c r="Q903" t="s">
        <v>2301</v>
      </c>
      <c r="R903" t="s">
        <v>109</v>
      </c>
      <c r="S903" t="s">
        <v>544</v>
      </c>
      <c r="T903" t="s">
        <v>2934</v>
      </c>
    </row>
    <row r="904" spans="1:20">
      <c r="A904" t="s">
        <v>3340</v>
      </c>
      <c r="B904" t="s">
        <v>1657</v>
      </c>
      <c r="C904" t="s">
        <v>549</v>
      </c>
      <c r="D904" s="1">
        <v>4917.2</v>
      </c>
      <c r="E904">
        <v>13.2218264204507</v>
      </c>
      <c r="F904" s="22"/>
      <c r="G904" s="22"/>
      <c r="H904" s="22">
        <v>369.94682197871998</v>
      </c>
      <c r="I904" s="22"/>
      <c r="J904" s="22">
        <v>5</v>
      </c>
      <c r="K904" s="22" t="s">
        <v>1650</v>
      </c>
      <c r="L904" s="22" t="s">
        <v>2706</v>
      </c>
      <c r="O904" t="s">
        <v>3354</v>
      </c>
      <c r="P904" t="s">
        <v>170</v>
      </c>
      <c r="Q904" t="s">
        <v>2529</v>
      </c>
      <c r="R904" t="s">
        <v>109</v>
      </c>
      <c r="S904" t="s">
        <v>544</v>
      </c>
      <c r="T904" t="s">
        <v>2924</v>
      </c>
    </row>
    <row r="905" spans="1:20">
      <c r="A905" t="s">
        <v>3340</v>
      </c>
      <c r="B905" t="s">
        <v>1657</v>
      </c>
      <c r="C905" t="s">
        <v>3332</v>
      </c>
      <c r="D905" s="1">
        <v>4917.2</v>
      </c>
      <c r="E905">
        <v>13.2218264204507</v>
      </c>
      <c r="F905" s="22"/>
      <c r="G905" s="22"/>
      <c r="H905" s="22"/>
      <c r="I905" s="22">
        <v>369.94682197871998</v>
      </c>
      <c r="J905" s="22">
        <v>5</v>
      </c>
      <c r="K905" s="22" t="s">
        <v>1650</v>
      </c>
      <c r="L905" s="22" t="s">
        <v>2706</v>
      </c>
      <c r="O905" t="s">
        <v>3354</v>
      </c>
      <c r="P905" t="s">
        <v>170</v>
      </c>
      <c r="Q905" t="s">
        <v>2250</v>
      </c>
      <c r="R905" t="s">
        <v>109</v>
      </c>
      <c r="S905" t="s">
        <v>544</v>
      </c>
      <c r="T905" t="s">
        <v>2926</v>
      </c>
    </row>
    <row r="906" spans="1:20">
      <c r="A906" t="s">
        <v>3340</v>
      </c>
      <c r="B906" t="s">
        <v>1658</v>
      </c>
      <c r="C906" t="s">
        <v>547</v>
      </c>
      <c r="D906" s="1">
        <v>5091.1000000000004</v>
      </c>
      <c r="E906">
        <v>14.074847479834601</v>
      </c>
      <c r="F906" s="22"/>
      <c r="G906" s="22">
        <v>352.19298421188</v>
      </c>
      <c r="H906" s="22"/>
      <c r="I906" s="22"/>
      <c r="J906" s="22">
        <v>5</v>
      </c>
      <c r="K906" s="22" t="s">
        <v>1650</v>
      </c>
      <c r="L906" s="22" t="s">
        <v>2706</v>
      </c>
      <c r="O906" t="s">
        <v>3354</v>
      </c>
      <c r="P906" t="s">
        <v>170</v>
      </c>
      <c r="Q906" t="s">
        <v>2544</v>
      </c>
      <c r="R906" t="s">
        <v>109</v>
      </c>
      <c r="S906" t="s">
        <v>544</v>
      </c>
      <c r="T906" t="s">
        <v>2927</v>
      </c>
    </row>
    <row r="907" spans="1:20">
      <c r="A907" t="s">
        <v>3340</v>
      </c>
      <c r="B907" t="s">
        <v>1658</v>
      </c>
      <c r="C907" t="s">
        <v>549</v>
      </c>
      <c r="D907" s="1">
        <v>5543.3</v>
      </c>
      <c r="E907">
        <v>14.074847479834601</v>
      </c>
      <c r="F907" s="22"/>
      <c r="G907" s="22"/>
      <c r="H907" s="22">
        <v>352.19298421188</v>
      </c>
      <c r="I907" s="22"/>
      <c r="J907" s="22">
        <v>5</v>
      </c>
      <c r="K907" s="22" t="s">
        <v>1650</v>
      </c>
      <c r="L907" s="22" t="s">
        <v>2706</v>
      </c>
      <c r="O907" t="s">
        <v>3354</v>
      </c>
      <c r="P907" t="s">
        <v>170</v>
      </c>
      <c r="Q907" t="s">
        <v>2560</v>
      </c>
      <c r="R907" t="s">
        <v>109</v>
      </c>
      <c r="S907" t="s">
        <v>544</v>
      </c>
      <c r="T907" t="s">
        <v>2928</v>
      </c>
    </row>
    <row r="908" spans="1:20">
      <c r="A908" t="s">
        <v>3340</v>
      </c>
      <c r="B908" t="s">
        <v>1658</v>
      </c>
      <c r="C908" t="s">
        <v>3332</v>
      </c>
      <c r="D908" s="1">
        <v>5543.3</v>
      </c>
      <c r="E908">
        <v>14.074847479834601</v>
      </c>
      <c r="F908" s="22"/>
      <c r="G908" s="22"/>
      <c r="H908" s="22"/>
      <c r="I908" s="22">
        <v>352.19298421188</v>
      </c>
      <c r="J908" s="22">
        <v>5</v>
      </c>
      <c r="K908" s="22" t="s">
        <v>1650</v>
      </c>
      <c r="L908" s="22" t="s">
        <v>2706</v>
      </c>
      <c r="O908" t="s">
        <v>3354</v>
      </c>
      <c r="P908" t="s">
        <v>170</v>
      </c>
      <c r="Q908" t="s">
        <v>2269</v>
      </c>
      <c r="R908" t="s">
        <v>109</v>
      </c>
      <c r="S908" t="s">
        <v>544</v>
      </c>
      <c r="T908" t="s">
        <v>2939</v>
      </c>
    </row>
    <row r="909" spans="1:20">
      <c r="A909" t="s">
        <v>3340</v>
      </c>
      <c r="B909" t="s">
        <v>1659</v>
      </c>
      <c r="C909" t="s">
        <v>547</v>
      </c>
      <c r="D909" s="1">
        <v>1550.8</v>
      </c>
      <c r="E909">
        <v>14.927868539218499</v>
      </c>
      <c r="F909" s="22"/>
      <c r="G909" s="22">
        <v>131.88420937843199</v>
      </c>
      <c r="H909" s="22"/>
      <c r="I909" s="22"/>
      <c r="J909" s="22">
        <v>5</v>
      </c>
      <c r="K909" s="22" t="s">
        <v>1650</v>
      </c>
      <c r="L909" s="22" t="s">
        <v>2706</v>
      </c>
      <c r="O909" t="s">
        <v>3354</v>
      </c>
      <c r="P909" t="s">
        <v>170</v>
      </c>
      <c r="Q909" t="s">
        <v>2283</v>
      </c>
      <c r="R909" t="s">
        <v>109</v>
      </c>
      <c r="S909" t="s">
        <v>544</v>
      </c>
      <c r="T909" t="s">
        <v>2931</v>
      </c>
    </row>
    <row r="910" spans="1:20">
      <c r="A910" t="s">
        <v>3340</v>
      </c>
      <c r="B910" t="s">
        <v>1659</v>
      </c>
      <c r="C910" t="s">
        <v>549</v>
      </c>
      <c r="D910" s="1">
        <v>1782.6</v>
      </c>
      <c r="E910">
        <v>14.927868539218499</v>
      </c>
      <c r="F910" s="22"/>
      <c r="G910" s="22"/>
      <c r="H910" s="22">
        <v>131.88420937843199</v>
      </c>
      <c r="I910" s="22"/>
      <c r="J910" s="22">
        <v>5</v>
      </c>
      <c r="K910" s="22" t="s">
        <v>1650</v>
      </c>
      <c r="L910" s="22" t="s">
        <v>2706</v>
      </c>
      <c r="O910" t="s">
        <v>3354</v>
      </c>
      <c r="P910" t="s">
        <v>170</v>
      </c>
      <c r="Q910" t="s">
        <v>2578</v>
      </c>
      <c r="R910" t="s">
        <v>109</v>
      </c>
      <c r="S910" t="s">
        <v>544</v>
      </c>
      <c r="T910" t="s">
        <v>2933</v>
      </c>
    </row>
    <row r="911" spans="1:20">
      <c r="A911" t="s">
        <v>3340</v>
      </c>
      <c r="B911" t="s">
        <v>1659</v>
      </c>
      <c r="C911" t="s">
        <v>3332</v>
      </c>
      <c r="D911" s="1">
        <v>1782.6</v>
      </c>
      <c r="E911">
        <v>14.927868539218499</v>
      </c>
      <c r="F911" s="22"/>
      <c r="G911" s="22"/>
      <c r="H911" s="22"/>
      <c r="I911" s="22">
        <v>131.88420937843199</v>
      </c>
      <c r="J911" s="22">
        <v>5</v>
      </c>
      <c r="K911" s="22" t="s">
        <v>1650</v>
      </c>
      <c r="L911" s="22" t="s">
        <v>2706</v>
      </c>
      <c r="O911" t="s">
        <v>3354</v>
      </c>
      <c r="P911" t="s">
        <v>170</v>
      </c>
      <c r="Q911" t="s">
        <v>2302</v>
      </c>
      <c r="R911" t="s">
        <v>109</v>
      </c>
      <c r="S911" t="s">
        <v>544</v>
      </c>
      <c r="T911" t="s">
        <v>2934</v>
      </c>
    </row>
    <row r="912" spans="1:20">
      <c r="A912" t="s">
        <v>3340</v>
      </c>
      <c r="B912" t="s">
        <v>1660</v>
      </c>
      <c r="C912" t="s">
        <v>547</v>
      </c>
      <c r="D912" s="1">
        <v>1653.1</v>
      </c>
      <c r="E912">
        <v>15.7808895986024</v>
      </c>
      <c r="F912" s="22"/>
      <c r="G912" s="22">
        <v>152.32918176000001</v>
      </c>
      <c r="H912" s="22"/>
      <c r="I912" s="22"/>
      <c r="J912" s="22">
        <v>5</v>
      </c>
      <c r="K912" s="22" t="s">
        <v>1650</v>
      </c>
      <c r="L912" s="22" t="s">
        <v>2706</v>
      </c>
      <c r="O912" t="s">
        <v>3354</v>
      </c>
      <c r="P912" t="s">
        <v>170</v>
      </c>
      <c r="Q912" t="s">
        <v>2309</v>
      </c>
      <c r="R912" t="s">
        <v>109</v>
      </c>
      <c r="S912" t="s">
        <v>544</v>
      </c>
      <c r="T912" t="s">
        <v>2935</v>
      </c>
    </row>
    <row r="913" spans="1:20">
      <c r="A913" t="s">
        <v>3340</v>
      </c>
      <c r="B913" t="s">
        <v>1660</v>
      </c>
      <c r="C913" t="s">
        <v>549</v>
      </c>
      <c r="D913" s="1">
        <v>1910</v>
      </c>
      <c r="E913">
        <v>15.7808895986024</v>
      </c>
      <c r="F913" s="22"/>
      <c r="G913" s="22"/>
      <c r="H913" s="22">
        <v>152.32918176000001</v>
      </c>
      <c r="I913" s="22"/>
      <c r="J913" s="22">
        <v>5</v>
      </c>
      <c r="K913" s="22" t="s">
        <v>1650</v>
      </c>
      <c r="L913" s="22" t="s">
        <v>2706</v>
      </c>
      <c r="O913" t="s">
        <v>3354</v>
      </c>
      <c r="P913" t="s">
        <v>170</v>
      </c>
      <c r="Q913" t="s">
        <v>2530</v>
      </c>
      <c r="R913" t="s">
        <v>109</v>
      </c>
      <c r="S913" t="s">
        <v>544</v>
      </c>
      <c r="T913" t="s">
        <v>2924</v>
      </c>
    </row>
    <row r="914" spans="1:20">
      <c r="A914" t="s">
        <v>3340</v>
      </c>
      <c r="B914" t="s">
        <v>1660</v>
      </c>
      <c r="C914" t="s">
        <v>3332</v>
      </c>
      <c r="D914" s="1">
        <v>1910</v>
      </c>
      <c r="E914">
        <v>15.7808895986024</v>
      </c>
      <c r="F914" s="22"/>
      <c r="G914" s="22"/>
      <c r="H914" s="22"/>
      <c r="I914" s="22">
        <v>152.32918176000001</v>
      </c>
      <c r="J914" s="22">
        <v>5</v>
      </c>
      <c r="K914" s="22" t="s">
        <v>1650</v>
      </c>
      <c r="L914" s="22" t="s">
        <v>2706</v>
      </c>
      <c r="O914" t="s">
        <v>3354</v>
      </c>
      <c r="P914" t="s">
        <v>170</v>
      </c>
      <c r="Q914" t="s">
        <v>2251</v>
      </c>
      <c r="R914" t="s">
        <v>109</v>
      </c>
      <c r="S914" t="s">
        <v>544</v>
      </c>
      <c r="T914" t="s">
        <v>2926</v>
      </c>
    </row>
    <row r="915" spans="1:20">
      <c r="A915" t="s">
        <v>3340</v>
      </c>
      <c r="B915" t="s">
        <v>1661</v>
      </c>
      <c r="C915" t="s">
        <v>547</v>
      </c>
      <c r="D915" s="1">
        <v>5155.6000000000004</v>
      </c>
      <c r="E915">
        <v>16.633910657986299</v>
      </c>
      <c r="F915" s="22"/>
      <c r="G915" s="22">
        <v>475.5451762152</v>
      </c>
      <c r="H915" s="22"/>
      <c r="I915" s="22"/>
      <c r="J915" s="22">
        <v>5</v>
      </c>
      <c r="K915" s="22" t="s">
        <v>1650</v>
      </c>
      <c r="L915" s="22" t="s">
        <v>2706</v>
      </c>
      <c r="O915" t="s">
        <v>3354</v>
      </c>
      <c r="P915" t="s">
        <v>170</v>
      </c>
      <c r="Q915" t="s">
        <v>2545</v>
      </c>
      <c r="R915" t="s">
        <v>109</v>
      </c>
      <c r="S915" t="s">
        <v>544</v>
      </c>
      <c r="T915" t="s">
        <v>2927</v>
      </c>
    </row>
    <row r="916" spans="1:20">
      <c r="A916" t="s">
        <v>3340</v>
      </c>
      <c r="B916" t="s">
        <v>1661</v>
      </c>
      <c r="C916" t="s">
        <v>3332</v>
      </c>
      <c r="D916" s="1">
        <v>5426.2</v>
      </c>
      <c r="E916">
        <v>16.633910657986299</v>
      </c>
      <c r="F916" s="22"/>
      <c r="G916" s="22"/>
      <c r="H916" s="22"/>
      <c r="I916" s="22">
        <v>475.5451762152</v>
      </c>
      <c r="J916" s="22">
        <v>5</v>
      </c>
      <c r="K916" s="22" t="s">
        <v>1650</v>
      </c>
      <c r="L916" s="22" t="s">
        <v>2706</v>
      </c>
      <c r="O916" t="s">
        <v>3354</v>
      </c>
      <c r="P916" t="s">
        <v>170</v>
      </c>
      <c r="Q916" t="s">
        <v>2561</v>
      </c>
      <c r="R916" t="s">
        <v>109</v>
      </c>
      <c r="S916" t="s">
        <v>544</v>
      </c>
      <c r="T916" t="s">
        <v>2928</v>
      </c>
    </row>
    <row r="917" spans="1:20">
      <c r="A917" t="s">
        <v>3340</v>
      </c>
      <c r="B917" t="s">
        <v>1661</v>
      </c>
      <c r="C917" t="s">
        <v>549</v>
      </c>
      <c r="D917" s="1">
        <v>5426.2</v>
      </c>
      <c r="E917">
        <v>16.633910657986299</v>
      </c>
      <c r="F917" s="22"/>
      <c r="G917" s="22"/>
      <c r="H917" s="22">
        <v>475.5451762152</v>
      </c>
      <c r="I917" s="22"/>
      <c r="J917" s="22">
        <v>5</v>
      </c>
      <c r="K917" s="22" t="s">
        <v>1650</v>
      </c>
      <c r="L917" s="22" t="s">
        <v>2706</v>
      </c>
      <c r="O917" t="s">
        <v>3354</v>
      </c>
      <c r="P917" t="s">
        <v>170</v>
      </c>
      <c r="Q917" t="s">
        <v>2310</v>
      </c>
      <c r="R917" t="s">
        <v>109</v>
      </c>
      <c r="S917" t="s">
        <v>544</v>
      </c>
      <c r="T917" t="s">
        <v>2935</v>
      </c>
    </row>
    <row r="918" spans="1:20">
      <c r="A918" t="s">
        <v>3340</v>
      </c>
      <c r="B918" t="s">
        <v>1662</v>
      </c>
      <c r="C918" t="s">
        <v>547</v>
      </c>
      <c r="D918" s="1">
        <v>2022.7</v>
      </c>
      <c r="E918">
        <v>17.486931717370201</v>
      </c>
      <c r="F918" s="22"/>
      <c r="G918" s="22">
        <v>148.53092207536801</v>
      </c>
      <c r="H918" s="22"/>
      <c r="I918" s="22"/>
      <c r="J918" s="22">
        <v>5</v>
      </c>
      <c r="K918" s="22" t="s">
        <v>1650</v>
      </c>
      <c r="L918" s="22" t="s">
        <v>2706</v>
      </c>
      <c r="O918" t="s">
        <v>3354</v>
      </c>
      <c r="P918" t="s">
        <v>170</v>
      </c>
      <c r="Q918" t="s">
        <v>2531</v>
      </c>
      <c r="R918" t="s">
        <v>109</v>
      </c>
      <c r="S918" t="s">
        <v>544</v>
      </c>
      <c r="T918" t="s">
        <v>2924</v>
      </c>
    </row>
    <row r="919" spans="1:20">
      <c r="A919" t="s">
        <v>3340</v>
      </c>
      <c r="B919" t="s">
        <v>1662</v>
      </c>
      <c r="C919" t="s">
        <v>549</v>
      </c>
      <c r="D919" s="1">
        <v>2353.4</v>
      </c>
      <c r="E919">
        <v>17.486931717370201</v>
      </c>
      <c r="F919" s="22"/>
      <c r="G919" s="22"/>
      <c r="H919" s="22">
        <v>148.53092207536801</v>
      </c>
      <c r="I919" s="22"/>
      <c r="J919" s="22">
        <v>5</v>
      </c>
      <c r="K919" s="22" t="s">
        <v>1650</v>
      </c>
      <c r="L919" s="22" t="s">
        <v>2706</v>
      </c>
      <c r="O919" t="s">
        <v>3354</v>
      </c>
      <c r="P919" t="s">
        <v>170</v>
      </c>
      <c r="Q919" t="s">
        <v>2252</v>
      </c>
      <c r="R919" t="s">
        <v>109</v>
      </c>
      <c r="S919" t="s">
        <v>544</v>
      </c>
      <c r="T919" t="s">
        <v>2926</v>
      </c>
    </row>
    <row r="920" spans="1:20">
      <c r="A920" t="s">
        <v>3340</v>
      </c>
      <c r="B920" t="s">
        <v>1662</v>
      </c>
      <c r="C920" t="s">
        <v>3332</v>
      </c>
      <c r="D920" s="1">
        <v>2353.4</v>
      </c>
      <c r="E920">
        <v>17.486931717370201</v>
      </c>
      <c r="F920" s="22"/>
      <c r="G920" s="22"/>
      <c r="H920" s="22"/>
      <c r="I920" s="22">
        <v>148.53092207536801</v>
      </c>
      <c r="J920" s="22">
        <v>5</v>
      </c>
      <c r="K920" s="22" t="s">
        <v>1650</v>
      </c>
      <c r="L920" s="22" t="s">
        <v>2706</v>
      </c>
      <c r="O920" t="s">
        <v>3354</v>
      </c>
      <c r="P920" t="s">
        <v>170</v>
      </c>
      <c r="Q920" t="s">
        <v>2546</v>
      </c>
      <c r="R920" t="s">
        <v>109</v>
      </c>
      <c r="S920" t="s">
        <v>544</v>
      </c>
      <c r="T920" t="s">
        <v>2927</v>
      </c>
    </row>
    <row r="921" spans="1:20">
      <c r="A921" t="s">
        <v>3340</v>
      </c>
      <c r="B921" t="s">
        <v>1706</v>
      </c>
      <c r="C921" t="s">
        <v>547</v>
      </c>
      <c r="D921" s="1">
        <v>1669.8</v>
      </c>
      <c r="E921">
        <v>26.443652840901301</v>
      </c>
      <c r="F921" s="22"/>
      <c r="G921" s="22">
        <v>79.200862343064003</v>
      </c>
      <c r="H921" s="22"/>
      <c r="I921" s="22"/>
      <c r="J921" s="22">
        <v>5</v>
      </c>
      <c r="K921" s="22" t="s">
        <v>1707</v>
      </c>
      <c r="L921" s="22" t="s">
        <v>2707</v>
      </c>
      <c r="O921" t="s">
        <v>3354</v>
      </c>
      <c r="P921" t="s">
        <v>170</v>
      </c>
      <c r="Q921" t="s">
        <v>2562</v>
      </c>
      <c r="R921" t="s">
        <v>109</v>
      </c>
      <c r="S921" t="s">
        <v>544</v>
      </c>
      <c r="T921" t="s">
        <v>2928</v>
      </c>
    </row>
    <row r="922" spans="1:20">
      <c r="A922" t="s">
        <v>3340</v>
      </c>
      <c r="B922" t="s">
        <v>1706</v>
      </c>
      <c r="C922" t="s">
        <v>549</v>
      </c>
      <c r="D922" s="1">
        <v>1851.9</v>
      </c>
      <c r="E922">
        <v>26.443652840901301</v>
      </c>
      <c r="F922" s="22"/>
      <c r="G922" s="22"/>
      <c r="H922" s="22">
        <v>79.200862343064003</v>
      </c>
      <c r="I922" s="22"/>
      <c r="J922" s="22">
        <v>5</v>
      </c>
      <c r="K922" s="22" t="s">
        <v>1707</v>
      </c>
      <c r="L922" s="22" t="s">
        <v>2707</v>
      </c>
      <c r="O922" t="s">
        <v>3354</v>
      </c>
      <c r="P922" t="s">
        <v>170</v>
      </c>
      <c r="Q922" t="s">
        <v>2270</v>
      </c>
      <c r="R922" t="s">
        <v>109</v>
      </c>
      <c r="S922" t="s">
        <v>544</v>
      </c>
      <c r="T922" t="s">
        <v>2939</v>
      </c>
    </row>
    <row r="923" spans="1:20">
      <c r="A923" t="s">
        <v>3340</v>
      </c>
      <c r="B923" t="s">
        <v>1706</v>
      </c>
      <c r="C923" t="s">
        <v>3332</v>
      </c>
      <c r="D923" s="1">
        <v>1852</v>
      </c>
      <c r="E923">
        <v>26.443652840901301</v>
      </c>
      <c r="F923" s="22"/>
      <c r="G923" s="22"/>
      <c r="H923" s="22"/>
      <c r="I923" s="22">
        <v>79.200862343064003</v>
      </c>
      <c r="J923" s="22">
        <v>5</v>
      </c>
      <c r="K923" s="22" t="s">
        <v>1707</v>
      </c>
      <c r="L923" s="22" t="s">
        <v>2707</v>
      </c>
      <c r="O923" t="s">
        <v>3354</v>
      </c>
      <c r="P923" t="s">
        <v>170</v>
      </c>
      <c r="Q923" t="s">
        <v>2284</v>
      </c>
      <c r="R923" t="s">
        <v>109</v>
      </c>
      <c r="S923" t="s">
        <v>544</v>
      </c>
      <c r="T923" t="s">
        <v>2931</v>
      </c>
    </row>
    <row r="924" spans="1:20">
      <c r="A924" t="s">
        <v>3340</v>
      </c>
      <c r="B924" t="s">
        <v>3360</v>
      </c>
      <c r="C924" t="s">
        <v>547</v>
      </c>
      <c r="D924" s="1">
        <v>585.29999999999995</v>
      </c>
      <c r="E924">
        <v>11.5157843016828</v>
      </c>
      <c r="F924" s="22"/>
      <c r="G924" s="22">
        <v>44.699950054619997</v>
      </c>
      <c r="H924" s="22"/>
      <c r="I924" s="22"/>
      <c r="J924" s="22">
        <v>5</v>
      </c>
      <c r="K924" s="22" t="s">
        <v>3361</v>
      </c>
      <c r="L924" s="22" t="s">
        <v>3362</v>
      </c>
      <c r="O924" t="s">
        <v>3354</v>
      </c>
      <c r="P924" t="s">
        <v>170</v>
      </c>
      <c r="Q924" t="s">
        <v>2788</v>
      </c>
      <c r="R924" t="s">
        <v>109</v>
      </c>
      <c r="S924" t="s">
        <v>544</v>
      </c>
      <c r="T924" t="s">
        <v>2924</v>
      </c>
    </row>
    <row r="925" spans="1:20">
      <c r="A925" t="s">
        <v>3340</v>
      </c>
      <c r="B925" t="s">
        <v>3360</v>
      </c>
      <c r="C925" t="s">
        <v>549</v>
      </c>
      <c r="D925" s="1">
        <v>741.1</v>
      </c>
      <c r="E925">
        <v>11.5157843016828</v>
      </c>
      <c r="F925" s="22"/>
      <c r="G925" s="22"/>
      <c r="H925" s="22">
        <v>44.699950054619997</v>
      </c>
      <c r="I925" s="22"/>
      <c r="J925" s="22">
        <v>5</v>
      </c>
      <c r="K925" s="22" t="s">
        <v>3361</v>
      </c>
      <c r="L925" s="22" t="s">
        <v>3362</v>
      </c>
      <c r="O925" t="s">
        <v>3354</v>
      </c>
      <c r="P925" t="s">
        <v>170</v>
      </c>
      <c r="Q925" t="s">
        <v>2795</v>
      </c>
      <c r="R925" t="s">
        <v>109</v>
      </c>
      <c r="S925" t="s">
        <v>544</v>
      </c>
      <c r="T925" t="s">
        <v>2927</v>
      </c>
    </row>
    <row r="926" spans="1:20">
      <c r="A926" t="s">
        <v>3340</v>
      </c>
      <c r="B926" t="s">
        <v>3360</v>
      </c>
      <c r="C926" t="s">
        <v>3332</v>
      </c>
      <c r="D926" s="1">
        <v>741.1</v>
      </c>
      <c r="E926">
        <v>11.5157843016828</v>
      </c>
      <c r="F926" s="22"/>
      <c r="G926" s="22"/>
      <c r="H926" s="22"/>
      <c r="I926" s="22">
        <v>44.699950054619997</v>
      </c>
      <c r="J926" s="22">
        <v>5</v>
      </c>
      <c r="K926" s="22" t="s">
        <v>3361</v>
      </c>
      <c r="L926" s="22" t="s">
        <v>3362</v>
      </c>
      <c r="O926" t="s">
        <v>3354</v>
      </c>
      <c r="P926" t="s">
        <v>170</v>
      </c>
      <c r="Q926" t="s">
        <v>2563</v>
      </c>
      <c r="R926" t="s">
        <v>109</v>
      </c>
      <c r="S926" t="s">
        <v>544</v>
      </c>
      <c r="T926" t="s">
        <v>2928</v>
      </c>
    </row>
    <row r="927" spans="1:20">
      <c r="A927" t="s">
        <v>3340</v>
      </c>
      <c r="B927" t="s">
        <v>3363</v>
      </c>
      <c r="C927" t="s">
        <v>547</v>
      </c>
      <c r="D927" s="1">
        <v>793.5</v>
      </c>
      <c r="E927">
        <v>14.927868539218499</v>
      </c>
      <c r="F927" s="22"/>
      <c r="G927" s="22">
        <v>67.759165045404004</v>
      </c>
      <c r="H927" s="22"/>
      <c r="I927" s="22"/>
      <c r="J927" s="22">
        <v>5</v>
      </c>
      <c r="K927" s="22" t="s">
        <v>3361</v>
      </c>
      <c r="L927" s="22" t="s">
        <v>3362</v>
      </c>
      <c r="O927" t="s">
        <v>3354</v>
      </c>
      <c r="P927" t="s">
        <v>170</v>
      </c>
      <c r="Q927" t="s">
        <v>2271</v>
      </c>
      <c r="R927" t="s">
        <v>109</v>
      </c>
      <c r="S927" t="s">
        <v>544</v>
      </c>
      <c r="T927" t="s">
        <v>2939</v>
      </c>
    </row>
    <row r="928" spans="1:20">
      <c r="A928" t="s">
        <v>3340</v>
      </c>
      <c r="B928" t="s">
        <v>3363</v>
      </c>
      <c r="C928" t="s">
        <v>549</v>
      </c>
      <c r="D928" s="1">
        <v>793.5</v>
      </c>
      <c r="E928">
        <v>14.927868539218499</v>
      </c>
      <c r="F928" s="22"/>
      <c r="G928" s="22"/>
      <c r="H928" s="22">
        <v>67.759165045404004</v>
      </c>
      <c r="I928" s="22"/>
      <c r="J928" s="22">
        <v>5</v>
      </c>
      <c r="K928" s="22" t="s">
        <v>3361</v>
      </c>
      <c r="L928" s="22" t="s">
        <v>3362</v>
      </c>
      <c r="O928" t="s">
        <v>3354</v>
      </c>
      <c r="P928" t="s">
        <v>170</v>
      </c>
      <c r="Q928" t="s">
        <v>2804</v>
      </c>
      <c r="R928" t="s">
        <v>109</v>
      </c>
      <c r="S928" t="s">
        <v>544</v>
      </c>
      <c r="T928" t="s">
        <v>2933</v>
      </c>
    </row>
    <row r="929" spans="1:20">
      <c r="A929" t="s">
        <v>3340</v>
      </c>
      <c r="B929" t="s">
        <v>3363</v>
      </c>
      <c r="C929" t="s">
        <v>3332</v>
      </c>
      <c r="D929" s="1">
        <v>793.5</v>
      </c>
      <c r="E929">
        <v>14.927868539218499</v>
      </c>
      <c r="F929" s="22"/>
      <c r="G929" s="22"/>
      <c r="H929" s="22"/>
      <c r="I929" s="22">
        <v>67.759165045404004</v>
      </c>
      <c r="J929" s="22">
        <v>5</v>
      </c>
      <c r="K929" s="22" t="s">
        <v>3361</v>
      </c>
      <c r="L929" s="22" t="s">
        <v>3362</v>
      </c>
      <c r="O929" t="s">
        <v>3354</v>
      </c>
      <c r="P929" t="s">
        <v>170</v>
      </c>
      <c r="Q929" t="s">
        <v>2311</v>
      </c>
      <c r="R929" t="s">
        <v>109</v>
      </c>
      <c r="S929" t="s">
        <v>544</v>
      </c>
      <c r="T929" t="s">
        <v>2935</v>
      </c>
    </row>
    <row r="930" spans="1:20">
      <c r="A930" t="s">
        <v>3341</v>
      </c>
      <c r="B930" t="s">
        <v>1708</v>
      </c>
      <c r="C930" t="s">
        <v>542</v>
      </c>
      <c r="D930" s="1">
        <v>3336.6</v>
      </c>
      <c r="E930">
        <v>13.662553967799001</v>
      </c>
      <c r="F930" s="22">
        <v>261.18934878456002</v>
      </c>
      <c r="G930" s="22"/>
      <c r="H930" s="22"/>
      <c r="I930" s="22"/>
      <c r="J930" s="22">
        <v>5</v>
      </c>
      <c r="K930" s="22" t="s">
        <v>1709</v>
      </c>
      <c r="L930" s="22" t="s">
        <v>2761</v>
      </c>
      <c r="O930" t="s">
        <v>3354</v>
      </c>
      <c r="P930" t="s">
        <v>170</v>
      </c>
      <c r="Q930" t="s">
        <v>2532</v>
      </c>
      <c r="R930" t="s">
        <v>109</v>
      </c>
      <c r="S930" t="s">
        <v>544</v>
      </c>
      <c r="T930" t="s">
        <v>2924</v>
      </c>
    </row>
    <row r="931" spans="1:20">
      <c r="A931" t="s">
        <v>3341</v>
      </c>
      <c r="B931" t="s">
        <v>1708</v>
      </c>
      <c r="C931" t="s">
        <v>547</v>
      </c>
      <c r="D931" s="1">
        <v>12389.9</v>
      </c>
      <c r="E931">
        <v>13.662553967799001</v>
      </c>
      <c r="F931" s="22"/>
      <c r="G931" s="22">
        <v>277.02537926868001</v>
      </c>
      <c r="H931" s="22"/>
      <c r="I931" s="22"/>
      <c r="J931" s="22">
        <v>5</v>
      </c>
      <c r="K931" s="22" t="s">
        <v>1709</v>
      </c>
      <c r="L931" s="22" t="s">
        <v>2761</v>
      </c>
      <c r="O931" t="s">
        <v>3354</v>
      </c>
      <c r="P931" t="s">
        <v>170</v>
      </c>
      <c r="Q931" t="s">
        <v>2253</v>
      </c>
      <c r="R931" t="s">
        <v>109</v>
      </c>
      <c r="S931" t="s">
        <v>544</v>
      </c>
      <c r="T931" t="s">
        <v>2926</v>
      </c>
    </row>
    <row r="932" spans="1:20">
      <c r="A932" t="s">
        <v>3341</v>
      </c>
      <c r="B932" t="s">
        <v>1708</v>
      </c>
      <c r="C932" t="s">
        <v>549</v>
      </c>
      <c r="D932" s="1">
        <v>14642.4</v>
      </c>
      <c r="E932">
        <v>13.662553967799001</v>
      </c>
      <c r="F932" s="22"/>
      <c r="G932" s="22"/>
      <c r="H932" s="22">
        <v>277.02537926868001</v>
      </c>
      <c r="I932" s="22"/>
      <c r="J932" s="22">
        <v>5</v>
      </c>
      <c r="K932" s="22" t="s">
        <v>1709</v>
      </c>
      <c r="L932" s="22" t="s">
        <v>2761</v>
      </c>
      <c r="O932" t="s">
        <v>3354</v>
      </c>
      <c r="P932" t="s">
        <v>170</v>
      </c>
      <c r="Q932" t="s">
        <v>2547</v>
      </c>
      <c r="R932" t="s">
        <v>109</v>
      </c>
      <c r="S932" t="s">
        <v>544</v>
      </c>
      <c r="T932" t="s">
        <v>2927</v>
      </c>
    </row>
    <row r="933" spans="1:20">
      <c r="A933" t="s">
        <v>3341</v>
      </c>
      <c r="B933" t="s">
        <v>1708</v>
      </c>
      <c r="C933" t="s">
        <v>3332</v>
      </c>
      <c r="D933" s="1">
        <v>14673.1</v>
      </c>
      <c r="E933">
        <v>13.662553967799001</v>
      </c>
      <c r="F933" s="22"/>
      <c r="G933" s="22"/>
      <c r="H933" s="22"/>
      <c r="I933" s="22">
        <v>277.02537926868001</v>
      </c>
      <c r="J933" s="22">
        <v>5</v>
      </c>
      <c r="K933" s="22" t="s">
        <v>1709</v>
      </c>
      <c r="L933" s="22" t="s">
        <v>2761</v>
      </c>
      <c r="O933" t="s">
        <v>3354</v>
      </c>
      <c r="P933" t="s">
        <v>170</v>
      </c>
      <c r="Q933" t="s">
        <v>2272</v>
      </c>
      <c r="R933" t="s">
        <v>109</v>
      </c>
      <c r="S933" t="s">
        <v>544</v>
      </c>
      <c r="T933" t="s">
        <v>2939</v>
      </c>
    </row>
    <row r="934" spans="1:20">
      <c r="A934" t="s">
        <v>3341</v>
      </c>
      <c r="B934" t="s">
        <v>1710</v>
      </c>
      <c r="C934" t="s">
        <v>542</v>
      </c>
      <c r="D934" s="1">
        <v>745.7</v>
      </c>
      <c r="E934">
        <v>2.1325526484597899</v>
      </c>
      <c r="F934" s="22">
        <v>101.02212460292399</v>
      </c>
      <c r="G934" s="22"/>
      <c r="H934" s="22"/>
      <c r="I934" s="22"/>
      <c r="J934" s="22">
        <v>5</v>
      </c>
      <c r="K934" s="22" t="s">
        <v>1709</v>
      </c>
      <c r="L934" s="22" t="s">
        <v>2761</v>
      </c>
      <c r="O934" t="s">
        <v>3354</v>
      </c>
      <c r="P934" t="s">
        <v>170</v>
      </c>
      <c r="Q934" t="s">
        <v>2312</v>
      </c>
      <c r="R934" t="s">
        <v>109</v>
      </c>
      <c r="S934" t="s">
        <v>544</v>
      </c>
      <c r="T934" t="s">
        <v>2935</v>
      </c>
    </row>
    <row r="935" spans="1:20">
      <c r="A935" t="s">
        <v>3341</v>
      </c>
      <c r="B935" t="s">
        <v>1710</v>
      </c>
      <c r="C935" t="s">
        <v>547</v>
      </c>
      <c r="D935" s="1">
        <v>842.8</v>
      </c>
      <c r="E935">
        <v>2.1325526484597899</v>
      </c>
      <c r="F935" s="22"/>
      <c r="G935" s="22">
        <v>101.02212460292399</v>
      </c>
      <c r="H935" s="22"/>
      <c r="I935" s="22"/>
      <c r="J935" s="22">
        <v>5</v>
      </c>
      <c r="K935" s="22" t="s">
        <v>1709</v>
      </c>
      <c r="L935" s="22" t="s">
        <v>2761</v>
      </c>
      <c r="O935" t="s">
        <v>3354</v>
      </c>
      <c r="P935" t="s">
        <v>170</v>
      </c>
      <c r="Q935" t="s">
        <v>2533</v>
      </c>
      <c r="R935" t="s">
        <v>109</v>
      </c>
      <c r="S935" t="s">
        <v>544</v>
      </c>
      <c r="T935" t="s">
        <v>2924</v>
      </c>
    </row>
    <row r="936" spans="1:20">
      <c r="A936" t="s">
        <v>3341</v>
      </c>
      <c r="B936" t="s">
        <v>1710</v>
      </c>
      <c r="C936" t="s">
        <v>3332</v>
      </c>
      <c r="D936" s="1">
        <v>843.1</v>
      </c>
      <c r="E936">
        <v>2.1325526484597899</v>
      </c>
      <c r="F936" s="22"/>
      <c r="G936" s="22"/>
      <c r="H936" s="22"/>
      <c r="I936" s="22">
        <v>101.02212460292399</v>
      </c>
      <c r="J936" s="22">
        <v>5</v>
      </c>
      <c r="K936" s="22" t="s">
        <v>1709</v>
      </c>
      <c r="L936" s="22" t="s">
        <v>2761</v>
      </c>
      <c r="O936" t="s">
        <v>3354</v>
      </c>
      <c r="P936" t="s">
        <v>170</v>
      </c>
      <c r="Q936" t="s">
        <v>2254</v>
      </c>
      <c r="R936" t="s">
        <v>109</v>
      </c>
      <c r="S936" t="s">
        <v>544</v>
      </c>
      <c r="T936" t="s">
        <v>2926</v>
      </c>
    </row>
    <row r="937" spans="1:20">
      <c r="A937" t="s">
        <v>3341</v>
      </c>
      <c r="B937" t="s">
        <v>1710</v>
      </c>
      <c r="C937" t="s">
        <v>549</v>
      </c>
      <c r="D937" s="1">
        <v>843.1</v>
      </c>
      <c r="E937">
        <v>2.1325526484597899</v>
      </c>
      <c r="F937" s="22"/>
      <c r="G937" s="22"/>
      <c r="H937" s="22">
        <v>101.02212460292399</v>
      </c>
      <c r="I937" s="22"/>
      <c r="J937" s="22">
        <v>5</v>
      </c>
      <c r="K937" s="22" t="s">
        <v>1709</v>
      </c>
      <c r="L937" s="22" t="s">
        <v>2761</v>
      </c>
      <c r="O937" t="s">
        <v>3354</v>
      </c>
      <c r="P937" t="s">
        <v>170</v>
      </c>
      <c r="Q937" t="s">
        <v>2548</v>
      </c>
      <c r="R937" t="s">
        <v>109</v>
      </c>
      <c r="S937" t="s">
        <v>544</v>
      </c>
      <c r="T937" t="s">
        <v>2927</v>
      </c>
    </row>
    <row r="938" spans="1:20">
      <c r="A938" t="s">
        <v>3341</v>
      </c>
      <c r="B938" t="s">
        <v>1711</v>
      </c>
      <c r="C938" t="s">
        <v>542</v>
      </c>
      <c r="D938" s="1">
        <v>671.1</v>
      </c>
      <c r="E938">
        <v>2.9855737078437001</v>
      </c>
      <c r="F938" s="22">
        <v>88.949737424771996</v>
      </c>
      <c r="G938" s="22"/>
      <c r="H938" s="22"/>
      <c r="I938" s="22"/>
      <c r="J938" s="22">
        <v>5</v>
      </c>
      <c r="K938" s="22" t="s">
        <v>1709</v>
      </c>
      <c r="L938" s="22" t="s">
        <v>2761</v>
      </c>
      <c r="O938" t="s">
        <v>3354</v>
      </c>
      <c r="P938" t="s">
        <v>170</v>
      </c>
      <c r="Q938" t="s">
        <v>2285</v>
      </c>
      <c r="R938" t="s">
        <v>109</v>
      </c>
      <c r="S938" t="s">
        <v>544</v>
      </c>
      <c r="T938" t="s">
        <v>2931</v>
      </c>
    </row>
    <row r="939" spans="1:20">
      <c r="A939" t="s">
        <v>3341</v>
      </c>
      <c r="B939" t="s">
        <v>1711</v>
      </c>
      <c r="C939" t="s">
        <v>547</v>
      </c>
      <c r="D939" s="1">
        <v>770.8</v>
      </c>
      <c r="E939">
        <v>2.9855737078437001</v>
      </c>
      <c r="F939" s="22"/>
      <c r="G939" s="22">
        <v>88.949737424771996</v>
      </c>
      <c r="H939" s="22"/>
      <c r="I939" s="22"/>
      <c r="J939" s="22">
        <v>5</v>
      </c>
      <c r="K939" s="22" t="s">
        <v>1709</v>
      </c>
      <c r="L939" s="22" t="s">
        <v>2761</v>
      </c>
      <c r="O939" t="s">
        <v>3354</v>
      </c>
      <c r="P939" t="s">
        <v>170</v>
      </c>
      <c r="Q939" t="s">
        <v>2805</v>
      </c>
      <c r="R939" t="s">
        <v>109</v>
      </c>
      <c r="S939" t="s">
        <v>544</v>
      </c>
      <c r="T939" t="s">
        <v>2933</v>
      </c>
    </row>
    <row r="940" spans="1:20">
      <c r="A940" t="s">
        <v>3341</v>
      </c>
      <c r="B940" t="s">
        <v>1711</v>
      </c>
      <c r="C940" t="s">
        <v>549</v>
      </c>
      <c r="D940" s="1">
        <v>771.3</v>
      </c>
      <c r="E940">
        <v>2.9855737078437001</v>
      </c>
      <c r="F940" s="22"/>
      <c r="G940" s="22"/>
      <c r="H940" s="22">
        <v>88.949737424771996</v>
      </c>
      <c r="I940" s="22"/>
      <c r="J940" s="22">
        <v>5</v>
      </c>
      <c r="K940" s="22" t="s">
        <v>1709</v>
      </c>
      <c r="L940" s="22" t="s">
        <v>2761</v>
      </c>
      <c r="O940" t="s">
        <v>3354</v>
      </c>
      <c r="P940" t="s">
        <v>170</v>
      </c>
      <c r="Q940" t="s">
        <v>2313</v>
      </c>
      <c r="R940" t="s">
        <v>109</v>
      </c>
      <c r="S940" t="s">
        <v>544</v>
      </c>
      <c r="T940" t="s">
        <v>2935</v>
      </c>
    </row>
    <row r="941" spans="1:20">
      <c r="A941" t="s">
        <v>3341</v>
      </c>
      <c r="B941" t="s">
        <v>1711</v>
      </c>
      <c r="C941" t="s">
        <v>3332</v>
      </c>
      <c r="D941" s="1">
        <v>771.3</v>
      </c>
      <c r="E941">
        <v>2.9855737078437001</v>
      </c>
      <c r="F941" s="22"/>
      <c r="G941" s="22"/>
      <c r="H941" s="22"/>
      <c r="I941" s="22">
        <v>88.949737424771996</v>
      </c>
      <c r="J941" s="22">
        <v>5</v>
      </c>
      <c r="K941" s="22" t="s">
        <v>1709</v>
      </c>
      <c r="L941" s="22" t="s">
        <v>2761</v>
      </c>
      <c r="O941" t="s">
        <v>3354</v>
      </c>
      <c r="P941" t="s">
        <v>170</v>
      </c>
      <c r="Q941" t="s">
        <v>2534</v>
      </c>
      <c r="R941" t="s">
        <v>109</v>
      </c>
      <c r="S941" t="s">
        <v>544</v>
      </c>
      <c r="T941" t="s">
        <v>2924</v>
      </c>
    </row>
    <row r="942" spans="1:20">
      <c r="A942" t="s">
        <v>3341</v>
      </c>
      <c r="B942" t="s">
        <v>1712</v>
      </c>
      <c r="C942" t="s">
        <v>542</v>
      </c>
      <c r="D942" s="1">
        <v>4812.5</v>
      </c>
      <c r="E942">
        <v>3.8385947672276099</v>
      </c>
      <c r="F942" s="22">
        <v>426.92499615780002</v>
      </c>
      <c r="G942" s="22"/>
      <c r="H942" s="22"/>
      <c r="I942" s="22"/>
      <c r="J942" s="22">
        <v>5</v>
      </c>
      <c r="K942" s="22" t="s">
        <v>1709</v>
      </c>
      <c r="L942" s="22" t="s">
        <v>2761</v>
      </c>
      <c r="O942" t="s">
        <v>3354</v>
      </c>
      <c r="P942" t="s">
        <v>170</v>
      </c>
      <c r="Q942" t="s">
        <v>2549</v>
      </c>
      <c r="R942" t="s">
        <v>109</v>
      </c>
      <c r="S942" t="s">
        <v>544</v>
      </c>
      <c r="T942" t="s">
        <v>2927</v>
      </c>
    </row>
    <row r="943" spans="1:20">
      <c r="A943" t="s">
        <v>3341</v>
      </c>
      <c r="B943" t="s">
        <v>1712</v>
      </c>
      <c r="C943" t="s">
        <v>547</v>
      </c>
      <c r="D943" s="1">
        <v>7260.7</v>
      </c>
      <c r="E943">
        <v>3.8385947672276099</v>
      </c>
      <c r="F943" s="22"/>
      <c r="G943" s="22">
        <v>426.92499615780002</v>
      </c>
      <c r="H943" s="22"/>
      <c r="I943" s="22"/>
      <c r="J943" s="22">
        <v>5</v>
      </c>
      <c r="K943" s="22" t="s">
        <v>1709</v>
      </c>
      <c r="L943" s="22" t="s">
        <v>2761</v>
      </c>
      <c r="O943" t="s">
        <v>3354</v>
      </c>
      <c r="P943" t="s">
        <v>170</v>
      </c>
      <c r="Q943" t="s">
        <v>2801</v>
      </c>
      <c r="R943" t="s">
        <v>109</v>
      </c>
      <c r="S943" t="s">
        <v>544</v>
      </c>
      <c r="T943" t="s">
        <v>2931</v>
      </c>
    </row>
    <row r="944" spans="1:20">
      <c r="A944" t="s">
        <v>3341</v>
      </c>
      <c r="B944" t="s">
        <v>1712</v>
      </c>
      <c r="C944" t="s">
        <v>549</v>
      </c>
      <c r="D944" s="1">
        <v>7272.5</v>
      </c>
      <c r="E944">
        <v>3.8385947672276099</v>
      </c>
      <c r="F944" s="22"/>
      <c r="G944" s="22"/>
      <c r="H944" s="22">
        <v>426.92499615780002</v>
      </c>
      <c r="I944" s="22"/>
      <c r="J944" s="22">
        <v>5</v>
      </c>
      <c r="K944" s="22" t="s">
        <v>1709</v>
      </c>
      <c r="L944" s="22" t="s">
        <v>2761</v>
      </c>
      <c r="O944" t="s">
        <v>3354</v>
      </c>
      <c r="P944" t="s">
        <v>170</v>
      </c>
      <c r="Q944" t="s">
        <v>2572</v>
      </c>
      <c r="R944" t="s">
        <v>109</v>
      </c>
      <c r="S944" t="s">
        <v>544</v>
      </c>
      <c r="T944" t="s">
        <v>2932</v>
      </c>
    </row>
    <row r="945" spans="1:20">
      <c r="A945" t="s">
        <v>3341</v>
      </c>
      <c r="B945" t="s">
        <v>1712</v>
      </c>
      <c r="C945" t="s">
        <v>3332</v>
      </c>
      <c r="D945" s="1">
        <v>7272.6</v>
      </c>
      <c r="E945">
        <v>3.8385947672276099</v>
      </c>
      <c r="F945" s="22"/>
      <c r="G945" s="22"/>
      <c r="H945" s="22"/>
      <c r="I945" s="22">
        <v>426.92499615780002</v>
      </c>
      <c r="J945" s="22">
        <v>5</v>
      </c>
      <c r="K945" s="22" t="s">
        <v>1709</v>
      </c>
      <c r="L945" s="22" t="s">
        <v>2761</v>
      </c>
      <c r="O945" t="s">
        <v>3354</v>
      </c>
      <c r="P945" t="s">
        <v>170</v>
      </c>
      <c r="Q945" t="s">
        <v>2806</v>
      </c>
      <c r="R945" t="s">
        <v>109</v>
      </c>
      <c r="S945" t="s">
        <v>544</v>
      </c>
      <c r="T945" t="s">
        <v>2933</v>
      </c>
    </row>
    <row r="946" spans="1:20">
      <c r="A946" t="s">
        <v>3341</v>
      </c>
      <c r="B946" t="s">
        <v>1713</v>
      </c>
      <c r="C946" t="s">
        <v>542</v>
      </c>
      <c r="D946" s="1">
        <v>2217.3000000000002</v>
      </c>
      <c r="E946">
        <v>4.69161582661153</v>
      </c>
      <c r="F946" s="22">
        <v>172.86559443972001</v>
      </c>
      <c r="G946" s="22"/>
      <c r="H946" s="22"/>
      <c r="I946" s="22"/>
      <c r="J946" s="22">
        <v>5</v>
      </c>
      <c r="K946" s="22" t="s">
        <v>1709</v>
      </c>
      <c r="L946" s="22" t="s">
        <v>2761</v>
      </c>
      <c r="O946" t="s">
        <v>3354</v>
      </c>
      <c r="P946" t="s">
        <v>170</v>
      </c>
      <c r="Q946" t="s">
        <v>2314</v>
      </c>
      <c r="R946" t="s">
        <v>109</v>
      </c>
      <c r="S946" t="s">
        <v>544</v>
      </c>
      <c r="T946" t="s">
        <v>2935</v>
      </c>
    </row>
    <row r="947" spans="1:20">
      <c r="A947" t="s">
        <v>3341</v>
      </c>
      <c r="B947" t="s">
        <v>1713</v>
      </c>
      <c r="C947" t="s">
        <v>547</v>
      </c>
      <c r="D947" s="1">
        <v>3278</v>
      </c>
      <c r="E947">
        <v>4.69161582661153</v>
      </c>
      <c r="F947" s="22"/>
      <c r="G947" s="22">
        <v>172.86559443972001</v>
      </c>
      <c r="H947" s="22"/>
      <c r="I947" s="22"/>
      <c r="J947" s="22">
        <v>5</v>
      </c>
      <c r="K947" s="22" t="s">
        <v>1709</v>
      </c>
      <c r="L947" s="22" t="s">
        <v>2761</v>
      </c>
      <c r="O947" t="s">
        <v>3354</v>
      </c>
      <c r="P947" t="s">
        <v>170</v>
      </c>
      <c r="Q947" t="s">
        <v>2550</v>
      </c>
      <c r="R947" t="s">
        <v>109</v>
      </c>
      <c r="S947" t="s">
        <v>544</v>
      </c>
      <c r="T947" t="s">
        <v>2927</v>
      </c>
    </row>
    <row r="948" spans="1:20">
      <c r="A948" t="s">
        <v>3341</v>
      </c>
      <c r="B948" t="s">
        <v>1713</v>
      </c>
      <c r="C948" t="s">
        <v>549</v>
      </c>
      <c r="D948" s="1">
        <v>3282.3</v>
      </c>
      <c r="E948">
        <v>4.69161582661153</v>
      </c>
      <c r="F948" s="22"/>
      <c r="G948" s="22"/>
      <c r="H948" s="22">
        <v>172.86559443972001</v>
      </c>
      <c r="I948" s="22"/>
      <c r="J948" s="22">
        <v>5</v>
      </c>
      <c r="K948" s="22" t="s">
        <v>1709</v>
      </c>
      <c r="L948" s="22" t="s">
        <v>2761</v>
      </c>
      <c r="O948" t="s">
        <v>3354</v>
      </c>
      <c r="P948" t="s">
        <v>170</v>
      </c>
      <c r="Q948" t="s">
        <v>2564</v>
      </c>
      <c r="R948" t="s">
        <v>109</v>
      </c>
      <c r="S948" t="s">
        <v>544</v>
      </c>
      <c r="T948" t="s">
        <v>2928</v>
      </c>
    </row>
    <row r="949" spans="1:20">
      <c r="A949" t="s">
        <v>3341</v>
      </c>
      <c r="B949" t="s">
        <v>1713</v>
      </c>
      <c r="C949" t="s">
        <v>3332</v>
      </c>
      <c r="D949" s="1">
        <v>3282.4</v>
      </c>
      <c r="E949">
        <v>4.69161582661153</v>
      </c>
      <c r="F949" s="22"/>
      <c r="G949" s="22"/>
      <c r="H949" s="22"/>
      <c r="I949" s="22">
        <v>172.86559443972001</v>
      </c>
      <c r="J949" s="22">
        <v>5</v>
      </c>
      <c r="K949" s="22" t="s">
        <v>1709</v>
      </c>
      <c r="L949" s="22" t="s">
        <v>2761</v>
      </c>
      <c r="O949" t="s">
        <v>3354</v>
      </c>
      <c r="P949" t="s">
        <v>170</v>
      </c>
      <c r="Q949" t="s">
        <v>2286</v>
      </c>
      <c r="R949" t="s">
        <v>109</v>
      </c>
      <c r="S949" t="s">
        <v>544</v>
      </c>
      <c r="T949" t="s">
        <v>2931</v>
      </c>
    </row>
    <row r="950" spans="1:20">
      <c r="A950" t="s">
        <v>3341</v>
      </c>
      <c r="B950" t="s">
        <v>1714</v>
      </c>
      <c r="C950" t="s">
        <v>542</v>
      </c>
      <c r="D950" s="1">
        <v>8354</v>
      </c>
      <c r="E950">
        <v>5.5446368859954402</v>
      </c>
      <c r="F950" s="22">
        <v>1364.86561755096</v>
      </c>
      <c r="G950" s="22"/>
      <c r="H950" s="22"/>
      <c r="I950" s="22"/>
      <c r="J950" s="22">
        <v>5</v>
      </c>
      <c r="K950" s="22" t="s">
        <v>1709</v>
      </c>
      <c r="L950" s="22" t="s">
        <v>2761</v>
      </c>
      <c r="O950" t="s">
        <v>3354</v>
      </c>
      <c r="P950" t="s">
        <v>170</v>
      </c>
      <c r="Q950" t="s">
        <v>2573</v>
      </c>
      <c r="R950" t="s">
        <v>109</v>
      </c>
      <c r="S950" t="s">
        <v>544</v>
      </c>
      <c r="T950" t="s">
        <v>2932</v>
      </c>
    </row>
    <row r="951" spans="1:20">
      <c r="A951" t="s">
        <v>3341</v>
      </c>
      <c r="B951" t="s">
        <v>1714</v>
      </c>
      <c r="C951" t="s">
        <v>547</v>
      </c>
      <c r="D951" s="1">
        <v>73183.8</v>
      </c>
      <c r="E951">
        <v>5.5446368859954402</v>
      </c>
      <c r="F951" s="22"/>
      <c r="G951" s="22">
        <v>1692.5124228969601</v>
      </c>
      <c r="H951" s="22"/>
      <c r="I951" s="22"/>
      <c r="J951" s="22">
        <v>5</v>
      </c>
      <c r="K951" s="22" t="s">
        <v>1709</v>
      </c>
      <c r="L951" s="22" t="s">
        <v>2761</v>
      </c>
      <c r="O951" t="s">
        <v>3354</v>
      </c>
      <c r="P951" t="s">
        <v>170</v>
      </c>
      <c r="Q951" t="s">
        <v>2255</v>
      </c>
      <c r="R951" t="s">
        <v>109</v>
      </c>
      <c r="S951" t="s">
        <v>544</v>
      </c>
      <c r="T951" t="s">
        <v>2926</v>
      </c>
    </row>
    <row r="952" spans="1:20">
      <c r="A952" t="s">
        <v>3341</v>
      </c>
      <c r="B952" t="s">
        <v>1714</v>
      </c>
      <c r="C952" t="s">
        <v>549</v>
      </c>
      <c r="D952" s="1">
        <v>94876.2</v>
      </c>
      <c r="E952">
        <v>5.5446368859954402</v>
      </c>
      <c r="F952" s="22"/>
      <c r="G952" s="22"/>
      <c r="H952" s="22">
        <v>1692.5124228969601</v>
      </c>
      <c r="I952" s="22"/>
      <c r="J952" s="22">
        <v>5</v>
      </c>
      <c r="K952" s="22" t="s">
        <v>1709</v>
      </c>
      <c r="L952" s="22" t="s">
        <v>2761</v>
      </c>
      <c r="O952" t="s">
        <v>3354</v>
      </c>
      <c r="P952" t="s">
        <v>170</v>
      </c>
      <c r="Q952" t="s">
        <v>2551</v>
      </c>
      <c r="R952" t="s">
        <v>109</v>
      </c>
      <c r="S952" t="s">
        <v>544</v>
      </c>
      <c r="T952" t="s">
        <v>2927</v>
      </c>
    </row>
    <row r="953" spans="1:20">
      <c r="A953" t="s">
        <v>3341</v>
      </c>
      <c r="B953" t="s">
        <v>1714</v>
      </c>
      <c r="C953" t="s">
        <v>3332</v>
      </c>
      <c r="D953" s="1">
        <v>95085.3</v>
      </c>
      <c r="E953">
        <v>5.5446368859954402</v>
      </c>
      <c r="F953" s="22"/>
      <c r="G953" s="22"/>
      <c r="H953" s="22"/>
      <c r="I953" s="22">
        <v>1692.5124228969601</v>
      </c>
      <c r="J953" s="22">
        <v>5</v>
      </c>
      <c r="K953" s="22" t="s">
        <v>1709</v>
      </c>
      <c r="L953" s="22" t="s">
        <v>2761</v>
      </c>
      <c r="O953" t="s">
        <v>3354</v>
      </c>
      <c r="P953" t="s">
        <v>170</v>
      </c>
      <c r="Q953" t="s">
        <v>2256</v>
      </c>
      <c r="R953" t="s">
        <v>109</v>
      </c>
      <c r="S953" t="s">
        <v>544</v>
      </c>
      <c r="T953" t="s">
        <v>2926</v>
      </c>
    </row>
    <row r="954" spans="1:20">
      <c r="A954" t="s">
        <v>3341</v>
      </c>
      <c r="B954" t="s">
        <v>1715</v>
      </c>
      <c r="C954" t="s">
        <v>542</v>
      </c>
      <c r="D954" s="1">
        <v>7269.4</v>
      </c>
      <c r="E954">
        <v>6.3976579453793603</v>
      </c>
      <c r="F954" s="22">
        <v>718.30633107996005</v>
      </c>
      <c r="G954" s="22"/>
      <c r="H954" s="22"/>
      <c r="I954" s="22"/>
      <c r="J954" s="22">
        <v>5</v>
      </c>
      <c r="K954" s="22" t="s">
        <v>1709</v>
      </c>
      <c r="L954" s="22" t="s">
        <v>2761</v>
      </c>
      <c r="O954" t="s">
        <v>3354</v>
      </c>
      <c r="P954" t="s">
        <v>170</v>
      </c>
      <c r="Q954" t="s">
        <v>2552</v>
      </c>
      <c r="R954" t="s">
        <v>109</v>
      </c>
      <c r="S954" t="s">
        <v>544</v>
      </c>
      <c r="T954" t="s">
        <v>2927</v>
      </c>
    </row>
    <row r="955" spans="1:20">
      <c r="A955" t="s">
        <v>3341</v>
      </c>
      <c r="B955" t="s">
        <v>1715</v>
      </c>
      <c r="C955" t="s">
        <v>547</v>
      </c>
      <c r="D955" s="1">
        <v>10981.4</v>
      </c>
      <c r="E955">
        <v>6.3976579453793603</v>
      </c>
      <c r="F955" s="22"/>
      <c r="G955" s="22">
        <v>718.30633107996005</v>
      </c>
      <c r="H955" s="22"/>
      <c r="I955" s="22"/>
      <c r="J955" s="22">
        <v>5</v>
      </c>
      <c r="K955" s="22" t="s">
        <v>1709</v>
      </c>
      <c r="L955" s="22" t="s">
        <v>2761</v>
      </c>
      <c r="O955" t="s">
        <v>3354</v>
      </c>
      <c r="P955" t="s">
        <v>170</v>
      </c>
      <c r="Q955" t="s">
        <v>2553</v>
      </c>
      <c r="R955" t="s">
        <v>109</v>
      </c>
      <c r="S955" t="s">
        <v>544</v>
      </c>
      <c r="T955" t="s">
        <v>2927</v>
      </c>
    </row>
    <row r="956" spans="1:20">
      <c r="A956" t="s">
        <v>3341</v>
      </c>
      <c r="B956" t="s">
        <v>1715</v>
      </c>
      <c r="C956" t="s">
        <v>549</v>
      </c>
      <c r="D956" s="1">
        <v>11001.9</v>
      </c>
      <c r="E956">
        <v>6.3976579453793603</v>
      </c>
      <c r="F956" s="22"/>
      <c r="G956" s="22"/>
      <c r="H956" s="22">
        <v>718.30633107996005</v>
      </c>
      <c r="I956" s="22"/>
      <c r="J956" s="22">
        <v>5</v>
      </c>
      <c r="K956" s="22" t="s">
        <v>1709</v>
      </c>
      <c r="L956" s="22" t="s">
        <v>2761</v>
      </c>
      <c r="O956" t="s">
        <v>3354</v>
      </c>
      <c r="P956" t="s">
        <v>170</v>
      </c>
      <c r="Q956" t="s">
        <v>2287</v>
      </c>
      <c r="R956" t="s">
        <v>109</v>
      </c>
      <c r="S956" t="s">
        <v>544</v>
      </c>
      <c r="T956" t="s">
        <v>2931</v>
      </c>
    </row>
    <row r="957" spans="1:20">
      <c r="A957" t="s">
        <v>3341</v>
      </c>
      <c r="B957" t="s">
        <v>1715</v>
      </c>
      <c r="C957" t="s">
        <v>3332</v>
      </c>
      <c r="D957" s="1">
        <v>11002.6</v>
      </c>
      <c r="E957">
        <v>6.3976579453793603</v>
      </c>
      <c r="F957" s="22"/>
      <c r="G957" s="22"/>
      <c r="H957" s="22"/>
      <c r="I957" s="22">
        <v>718.30633107996005</v>
      </c>
      <c r="J957" s="22">
        <v>5</v>
      </c>
      <c r="K957" s="22" t="s">
        <v>1709</v>
      </c>
      <c r="L957" s="22" t="s">
        <v>2761</v>
      </c>
      <c r="O957" t="s">
        <v>3354</v>
      </c>
      <c r="P957" t="s">
        <v>170</v>
      </c>
      <c r="Q957" t="s">
        <v>2257</v>
      </c>
      <c r="R957" t="s">
        <v>109</v>
      </c>
      <c r="S957" t="s">
        <v>544</v>
      </c>
      <c r="T957" t="s">
        <v>2926</v>
      </c>
    </row>
    <row r="958" spans="1:20">
      <c r="A958" t="s">
        <v>3341</v>
      </c>
      <c r="B958" t="s">
        <v>1716</v>
      </c>
      <c r="C958" t="s">
        <v>542</v>
      </c>
      <c r="D958" s="1">
        <v>2524.9</v>
      </c>
      <c r="E958">
        <v>7.2506790047632697</v>
      </c>
      <c r="F958" s="22">
        <v>206.585776882548</v>
      </c>
      <c r="G958" s="22"/>
      <c r="H958" s="22"/>
      <c r="I958" s="22"/>
      <c r="J958" s="22">
        <v>5</v>
      </c>
      <c r="K958" s="22" t="s">
        <v>1709</v>
      </c>
      <c r="L958" s="22" t="s">
        <v>2761</v>
      </c>
      <c r="O958" t="s">
        <v>3354</v>
      </c>
      <c r="P958" t="s">
        <v>170</v>
      </c>
      <c r="Q958" t="s">
        <v>2554</v>
      </c>
      <c r="R958" t="s">
        <v>109</v>
      </c>
      <c r="S958" t="s">
        <v>544</v>
      </c>
      <c r="T958" t="s">
        <v>2927</v>
      </c>
    </row>
    <row r="959" spans="1:20">
      <c r="A959" t="s">
        <v>3341</v>
      </c>
      <c r="B959" t="s">
        <v>1716</v>
      </c>
      <c r="C959" t="s">
        <v>547</v>
      </c>
      <c r="D959" s="1">
        <v>3512.5</v>
      </c>
      <c r="E959">
        <v>7.2506790047632697</v>
      </c>
      <c r="F959" s="22"/>
      <c r="G959" s="22">
        <v>206.585776882548</v>
      </c>
      <c r="H959" s="22"/>
      <c r="I959" s="22"/>
      <c r="J959" s="22">
        <v>5</v>
      </c>
      <c r="K959" s="22" t="s">
        <v>1709</v>
      </c>
      <c r="L959" s="22" t="s">
        <v>2761</v>
      </c>
      <c r="O959" t="s">
        <v>3354</v>
      </c>
      <c r="P959" t="s">
        <v>170</v>
      </c>
      <c r="Q959" t="s">
        <v>2574</v>
      </c>
      <c r="R959" t="s">
        <v>109</v>
      </c>
      <c r="S959" t="s">
        <v>544</v>
      </c>
      <c r="T959" t="s">
        <v>2932</v>
      </c>
    </row>
    <row r="960" spans="1:20">
      <c r="A960" t="s">
        <v>3341</v>
      </c>
      <c r="B960" t="s">
        <v>1716</v>
      </c>
      <c r="C960" t="s">
        <v>549</v>
      </c>
      <c r="D960" s="1">
        <v>3518</v>
      </c>
      <c r="E960">
        <v>7.2506790047632697</v>
      </c>
      <c r="F960" s="22"/>
      <c r="G960" s="22"/>
      <c r="H960" s="22">
        <v>206.585776882548</v>
      </c>
      <c r="I960" s="22"/>
      <c r="J960" s="22">
        <v>5</v>
      </c>
      <c r="K960" s="22" t="s">
        <v>1709</v>
      </c>
      <c r="L960" s="22" t="s">
        <v>2761</v>
      </c>
      <c r="O960" t="s">
        <v>3354</v>
      </c>
      <c r="P960" t="s">
        <v>170</v>
      </c>
      <c r="Q960" t="s">
        <v>2288</v>
      </c>
      <c r="R960" t="s">
        <v>109</v>
      </c>
      <c r="S960" t="s">
        <v>544</v>
      </c>
      <c r="T960" t="s">
        <v>2931</v>
      </c>
    </row>
    <row r="961" spans="1:20">
      <c r="A961" t="s">
        <v>3341</v>
      </c>
      <c r="B961" t="s">
        <v>1716</v>
      </c>
      <c r="C961" t="s">
        <v>3332</v>
      </c>
      <c r="D961" s="1">
        <v>3518.3</v>
      </c>
      <c r="E961">
        <v>7.2506790047632697</v>
      </c>
      <c r="F961" s="22"/>
      <c r="G961" s="22"/>
      <c r="H961" s="22"/>
      <c r="I961" s="22">
        <v>206.585776882548</v>
      </c>
      <c r="J961" s="22">
        <v>5</v>
      </c>
      <c r="K961" s="22" t="s">
        <v>1709</v>
      </c>
      <c r="L961" s="22" t="s">
        <v>2761</v>
      </c>
      <c r="O961" t="s">
        <v>3354</v>
      </c>
      <c r="P961" t="s">
        <v>170</v>
      </c>
      <c r="Q961" t="s">
        <v>2303</v>
      </c>
      <c r="R961" t="s">
        <v>109</v>
      </c>
      <c r="S961" t="s">
        <v>544</v>
      </c>
      <c r="T961" t="s">
        <v>2934</v>
      </c>
    </row>
    <row r="962" spans="1:20">
      <c r="A962" t="s">
        <v>3341</v>
      </c>
      <c r="B962" t="s">
        <v>1717</v>
      </c>
      <c r="C962" t="s">
        <v>542</v>
      </c>
      <c r="D962" s="1">
        <v>3364.9</v>
      </c>
      <c r="E962">
        <v>8.1037000641471799</v>
      </c>
      <c r="F962" s="22">
        <v>392.79684107916</v>
      </c>
      <c r="G962" s="22"/>
      <c r="H962" s="22"/>
      <c r="I962" s="22"/>
      <c r="J962" s="22">
        <v>5</v>
      </c>
      <c r="K962" s="22" t="s">
        <v>1709</v>
      </c>
      <c r="L962" s="22" t="s">
        <v>2761</v>
      </c>
      <c r="O962" t="s">
        <v>3354</v>
      </c>
      <c r="P962" t="s">
        <v>170</v>
      </c>
      <c r="Q962" t="s">
        <v>2555</v>
      </c>
      <c r="R962" t="s">
        <v>109</v>
      </c>
      <c r="S962" t="s">
        <v>544</v>
      </c>
      <c r="T962" t="s">
        <v>2927</v>
      </c>
    </row>
    <row r="963" spans="1:20">
      <c r="A963" t="s">
        <v>3341</v>
      </c>
      <c r="B963" t="s">
        <v>1717</v>
      </c>
      <c r="C963" t="s">
        <v>547</v>
      </c>
      <c r="D963" s="1">
        <v>5460.6</v>
      </c>
      <c r="E963">
        <v>8.1037000641471799</v>
      </c>
      <c r="F963" s="22"/>
      <c r="G963" s="22">
        <v>392.79684107916</v>
      </c>
      <c r="H963" s="22"/>
      <c r="I963" s="22"/>
      <c r="J963" s="22">
        <v>5</v>
      </c>
      <c r="K963" s="22" t="s">
        <v>1709</v>
      </c>
      <c r="L963" s="22" t="s">
        <v>2761</v>
      </c>
      <c r="O963" t="s">
        <v>3354</v>
      </c>
      <c r="P963" t="s">
        <v>170</v>
      </c>
      <c r="Q963" t="s">
        <v>2289</v>
      </c>
      <c r="R963" t="s">
        <v>109</v>
      </c>
      <c r="S963" t="s">
        <v>544</v>
      </c>
      <c r="T963" t="s">
        <v>2931</v>
      </c>
    </row>
    <row r="964" spans="1:20">
      <c r="A964" t="s">
        <v>3341</v>
      </c>
      <c r="B964" t="s">
        <v>1717</v>
      </c>
      <c r="C964" t="s">
        <v>549</v>
      </c>
      <c r="D964" s="1">
        <v>5584</v>
      </c>
      <c r="E964">
        <v>8.1037000641471799</v>
      </c>
      <c r="F964" s="22"/>
      <c r="G964" s="22"/>
      <c r="H964" s="22">
        <v>392.79684107916</v>
      </c>
      <c r="I964" s="22"/>
      <c r="J964" s="22">
        <v>5</v>
      </c>
      <c r="K964" s="22" t="s">
        <v>1709</v>
      </c>
      <c r="L964" s="22" t="s">
        <v>2761</v>
      </c>
      <c r="O964" t="s">
        <v>3354</v>
      </c>
      <c r="P964" t="s">
        <v>170</v>
      </c>
      <c r="Q964" t="s">
        <v>2315</v>
      </c>
      <c r="R964" t="s">
        <v>109</v>
      </c>
      <c r="S964" t="s">
        <v>544</v>
      </c>
      <c r="T964" t="s">
        <v>2935</v>
      </c>
    </row>
    <row r="965" spans="1:20">
      <c r="A965" t="s">
        <v>3341</v>
      </c>
      <c r="B965" t="s">
        <v>1717</v>
      </c>
      <c r="C965" t="s">
        <v>3332</v>
      </c>
      <c r="D965" s="1">
        <v>5584.2</v>
      </c>
      <c r="E965">
        <v>8.1037000641471799</v>
      </c>
      <c r="F965" s="22"/>
      <c r="G965" s="22"/>
      <c r="H965" s="22"/>
      <c r="I965" s="22">
        <v>392.79684107916</v>
      </c>
      <c r="J965" s="22">
        <v>5</v>
      </c>
      <c r="K965" s="22" t="s">
        <v>1709</v>
      </c>
      <c r="L965" s="22" t="s">
        <v>2761</v>
      </c>
      <c r="O965" t="s">
        <v>3354</v>
      </c>
      <c r="P965" t="s">
        <v>170</v>
      </c>
      <c r="Q965" t="s">
        <v>2258</v>
      </c>
      <c r="R965" t="s">
        <v>109</v>
      </c>
      <c r="S965" t="s">
        <v>544</v>
      </c>
      <c r="T965" t="s">
        <v>2926</v>
      </c>
    </row>
    <row r="966" spans="1:20">
      <c r="A966" t="s">
        <v>3341</v>
      </c>
      <c r="B966" t="s">
        <v>1718</v>
      </c>
      <c r="C966" t="s">
        <v>542</v>
      </c>
      <c r="D966" s="1">
        <v>1549.9</v>
      </c>
      <c r="E966">
        <v>8.9567211235310999</v>
      </c>
      <c r="F966" s="22">
        <v>115.203479350176</v>
      </c>
      <c r="G966" s="22"/>
      <c r="H966" s="22"/>
      <c r="I966" s="22"/>
      <c r="J966" s="22">
        <v>5</v>
      </c>
      <c r="K966" s="22" t="s">
        <v>1709</v>
      </c>
      <c r="L966" s="22" t="s">
        <v>2761</v>
      </c>
      <c r="O966" t="s">
        <v>3354</v>
      </c>
      <c r="P966" t="s">
        <v>170</v>
      </c>
      <c r="Q966" t="s">
        <v>2290</v>
      </c>
      <c r="R966" t="s">
        <v>109</v>
      </c>
      <c r="S966" t="s">
        <v>544</v>
      </c>
      <c r="T966" t="s">
        <v>2931</v>
      </c>
    </row>
    <row r="967" spans="1:20">
      <c r="A967" t="s">
        <v>3341</v>
      </c>
      <c r="B967" t="s">
        <v>1718</v>
      </c>
      <c r="C967" t="s">
        <v>547</v>
      </c>
      <c r="D967" s="1">
        <v>3213.1</v>
      </c>
      <c r="E967">
        <v>8.9567211235310999</v>
      </c>
      <c r="F967" s="22"/>
      <c r="G967" s="22">
        <v>115.203479350176</v>
      </c>
      <c r="H967" s="22"/>
      <c r="I967" s="22"/>
      <c r="J967" s="22">
        <v>5</v>
      </c>
      <c r="K967" s="22" t="s">
        <v>1709</v>
      </c>
      <c r="L967" s="22" t="s">
        <v>2761</v>
      </c>
      <c r="O967" t="s">
        <v>3354</v>
      </c>
      <c r="P967" t="s">
        <v>170</v>
      </c>
      <c r="Q967" t="s">
        <v>2304</v>
      </c>
      <c r="R967" t="s">
        <v>109</v>
      </c>
      <c r="S967" t="s">
        <v>544</v>
      </c>
      <c r="T967" t="s">
        <v>2934</v>
      </c>
    </row>
    <row r="968" spans="1:20">
      <c r="A968" t="s">
        <v>3341</v>
      </c>
      <c r="B968" t="s">
        <v>1718</v>
      </c>
      <c r="C968" t="s">
        <v>549</v>
      </c>
      <c r="D968" s="1">
        <v>3687.9</v>
      </c>
      <c r="E968">
        <v>8.9567211235310999</v>
      </c>
      <c r="F968" s="22"/>
      <c r="G968" s="22"/>
      <c r="H968" s="22">
        <v>115.203479350176</v>
      </c>
      <c r="I968" s="22"/>
      <c r="J968" s="22">
        <v>5</v>
      </c>
      <c r="K968" s="22" t="s">
        <v>1709</v>
      </c>
      <c r="L968" s="22" t="s">
        <v>2761</v>
      </c>
      <c r="O968" t="s">
        <v>3354</v>
      </c>
      <c r="P968" t="s">
        <v>170</v>
      </c>
      <c r="Q968" t="s">
        <v>2291</v>
      </c>
      <c r="R968" t="s">
        <v>109</v>
      </c>
      <c r="S968" t="s">
        <v>544</v>
      </c>
      <c r="T968" t="s">
        <v>2931</v>
      </c>
    </row>
    <row r="969" spans="1:20">
      <c r="A969" t="s">
        <v>3341</v>
      </c>
      <c r="B969" t="s">
        <v>1718</v>
      </c>
      <c r="C969" t="s">
        <v>3332</v>
      </c>
      <c r="D969" s="1">
        <v>3688.4</v>
      </c>
      <c r="E969">
        <v>8.9567211235310999</v>
      </c>
      <c r="F969" s="22"/>
      <c r="G969" s="22"/>
      <c r="H969" s="22"/>
      <c r="I969" s="22">
        <v>115.203479350176</v>
      </c>
      <c r="J969" s="22">
        <v>5</v>
      </c>
      <c r="K969" s="22" t="s">
        <v>1709</v>
      </c>
      <c r="L969" s="22" t="s">
        <v>2761</v>
      </c>
      <c r="O969" t="s">
        <v>3354</v>
      </c>
      <c r="P969" t="s">
        <v>170</v>
      </c>
      <c r="Q969" t="s">
        <v>2305</v>
      </c>
      <c r="R969" t="s">
        <v>109</v>
      </c>
      <c r="S969" t="s">
        <v>544</v>
      </c>
      <c r="T969" t="s">
        <v>2934</v>
      </c>
    </row>
    <row r="970" spans="1:20">
      <c r="A970" t="s">
        <v>3341</v>
      </c>
      <c r="B970" t="s">
        <v>1719</v>
      </c>
      <c r="C970" t="s">
        <v>542</v>
      </c>
      <c r="D970" s="1">
        <v>1182.8</v>
      </c>
      <c r="E970">
        <v>9.8097421829150093</v>
      </c>
      <c r="F970" s="22">
        <v>96.921388798668005</v>
      </c>
      <c r="G970" s="22"/>
      <c r="H970" s="22"/>
      <c r="I970" s="22"/>
      <c r="J970" s="22">
        <v>5</v>
      </c>
      <c r="K970" s="22" t="s">
        <v>1709</v>
      </c>
      <c r="L970" s="22" t="s">
        <v>2761</v>
      </c>
      <c r="O970" t="s">
        <v>3354</v>
      </c>
      <c r="P970" t="s">
        <v>170</v>
      </c>
      <c r="Q970" t="s">
        <v>2259</v>
      </c>
      <c r="R970" t="s">
        <v>109</v>
      </c>
      <c r="S970" t="s">
        <v>544</v>
      </c>
      <c r="T970" t="s">
        <v>2926</v>
      </c>
    </row>
    <row r="971" spans="1:20">
      <c r="A971" t="s">
        <v>3341</v>
      </c>
      <c r="B971" t="s">
        <v>1719</v>
      </c>
      <c r="C971" t="s">
        <v>547</v>
      </c>
      <c r="D971" s="1">
        <v>4005.4</v>
      </c>
      <c r="E971">
        <v>9.8097421829150093</v>
      </c>
      <c r="F971" s="22"/>
      <c r="G971" s="22">
        <v>186.274434847788</v>
      </c>
      <c r="H971" s="22"/>
      <c r="I971" s="22"/>
      <c r="J971" s="22">
        <v>5</v>
      </c>
      <c r="K971" s="22" t="s">
        <v>1709</v>
      </c>
      <c r="L971" s="22" t="s">
        <v>2761</v>
      </c>
      <c r="O971" t="s">
        <v>3354</v>
      </c>
      <c r="P971" t="s">
        <v>170</v>
      </c>
      <c r="Q971" t="s">
        <v>2306</v>
      </c>
      <c r="R971" t="s">
        <v>109</v>
      </c>
      <c r="S971" t="s">
        <v>544</v>
      </c>
      <c r="T971" t="s">
        <v>2934</v>
      </c>
    </row>
    <row r="972" spans="1:20">
      <c r="A972" t="s">
        <v>3341</v>
      </c>
      <c r="B972" t="s">
        <v>1719</v>
      </c>
      <c r="C972" t="s">
        <v>549</v>
      </c>
      <c r="D972" s="1">
        <v>4217</v>
      </c>
      <c r="E972">
        <v>9.8097421829150093</v>
      </c>
      <c r="F972" s="22"/>
      <c r="G972" s="22"/>
      <c r="H972" s="22">
        <v>186.274434847788</v>
      </c>
      <c r="I972" s="22"/>
      <c r="J972" s="22">
        <v>5</v>
      </c>
      <c r="K972" s="22" t="s">
        <v>1709</v>
      </c>
      <c r="L972" s="22" t="s">
        <v>2761</v>
      </c>
      <c r="O972" t="s">
        <v>3354</v>
      </c>
      <c r="P972" t="s">
        <v>170</v>
      </c>
      <c r="Q972" t="s">
        <v>2556</v>
      </c>
      <c r="R972" t="s">
        <v>109</v>
      </c>
      <c r="S972" t="s">
        <v>544</v>
      </c>
      <c r="T972" t="s">
        <v>2927</v>
      </c>
    </row>
    <row r="973" spans="1:20">
      <c r="A973" t="s">
        <v>3341</v>
      </c>
      <c r="B973" t="s">
        <v>1719</v>
      </c>
      <c r="C973" t="s">
        <v>3332</v>
      </c>
      <c r="D973" s="1">
        <v>4217.7</v>
      </c>
      <c r="E973">
        <v>9.8097421829150093</v>
      </c>
      <c r="F973" s="22"/>
      <c r="G973" s="22"/>
      <c r="H973" s="22"/>
      <c r="I973" s="22">
        <v>186.274434847788</v>
      </c>
      <c r="J973" s="22">
        <v>5</v>
      </c>
      <c r="K973" s="22" t="s">
        <v>1709</v>
      </c>
      <c r="L973" s="22" t="s">
        <v>2761</v>
      </c>
      <c r="O973" t="s">
        <v>3354</v>
      </c>
      <c r="P973" t="s">
        <v>170</v>
      </c>
      <c r="Q973" t="s">
        <v>2568</v>
      </c>
      <c r="R973" t="s">
        <v>109</v>
      </c>
      <c r="S973" t="s">
        <v>544</v>
      </c>
      <c r="T973" t="s">
        <v>2929</v>
      </c>
    </row>
    <row r="974" spans="1:20">
      <c r="A974" t="s">
        <v>3341</v>
      </c>
      <c r="B974" t="s">
        <v>1720</v>
      </c>
      <c r="C974" t="s">
        <v>542</v>
      </c>
      <c r="D974" s="1">
        <v>540.9</v>
      </c>
      <c r="E974">
        <v>10.662763242298899</v>
      </c>
      <c r="F974" s="22">
        <v>51.964704168048002</v>
      </c>
      <c r="G974" s="22"/>
      <c r="H974" s="22"/>
      <c r="I974" s="22"/>
      <c r="J974" s="22">
        <v>5</v>
      </c>
      <c r="K974" s="22" t="s">
        <v>1709</v>
      </c>
      <c r="L974" s="22" t="s">
        <v>2761</v>
      </c>
      <c r="O974" t="s">
        <v>3354</v>
      </c>
      <c r="P974" t="s">
        <v>170</v>
      </c>
      <c r="Q974" t="s">
        <v>2292</v>
      </c>
      <c r="R974" t="s">
        <v>109</v>
      </c>
      <c r="S974" t="s">
        <v>544</v>
      </c>
      <c r="T974" t="s">
        <v>2931</v>
      </c>
    </row>
    <row r="975" spans="1:20">
      <c r="A975" t="s">
        <v>3341</v>
      </c>
      <c r="B975" t="s">
        <v>1720</v>
      </c>
      <c r="C975" t="s">
        <v>547</v>
      </c>
      <c r="D975" s="1">
        <v>1487.1</v>
      </c>
      <c r="E975">
        <v>10.662763242298899</v>
      </c>
      <c r="F975" s="22"/>
      <c r="G975" s="22">
        <v>51.964704168048002</v>
      </c>
      <c r="H975" s="22"/>
      <c r="I975" s="22"/>
      <c r="J975" s="22">
        <v>5</v>
      </c>
      <c r="K975" s="22" t="s">
        <v>1709</v>
      </c>
      <c r="L975" s="22" t="s">
        <v>2761</v>
      </c>
      <c r="O975" t="s">
        <v>3354</v>
      </c>
      <c r="P975" t="s">
        <v>170</v>
      </c>
      <c r="Q975" t="s">
        <v>2575</v>
      </c>
      <c r="R975" t="s">
        <v>109</v>
      </c>
      <c r="S975" t="s">
        <v>544</v>
      </c>
      <c r="T975" t="s">
        <v>2932</v>
      </c>
    </row>
    <row r="976" spans="1:20">
      <c r="A976" t="s">
        <v>3341</v>
      </c>
      <c r="B976" t="s">
        <v>1720</v>
      </c>
      <c r="C976" t="s">
        <v>549</v>
      </c>
      <c r="D976" s="1">
        <v>1505.5</v>
      </c>
      <c r="E976">
        <v>10.662763242298899</v>
      </c>
      <c r="F976" s="22"/>
      <c r="G976" s="22"/>
      <c r="H976" s="22">
        <v>51.964704168048002</v>
      </c>
      <c r="I976" s="22"/>
      <c r="J976" s="22">
        <v>5</v>
      </c>
      <c r="K976" s="22" t="s">
        <v>1709</v>
      </c>
      <c r="L976" s="22" t="s">
        <v>2761</v>
      </c>
      <c r="O976" t="s">
        <v>3354</v>
      </c>
      <c r="P976" t="s">
        <v>170</v>
      </c>
      <c r="Q976" t="s">
        <v>2307</v>
      </c>
      <c r="R976" t="s">
        <v>109</v>
      </c>
      <c r="S976" t="s">
        <v>544</v>
      </c>
      <c r="T976" t="s">
        <v>2934</v>
      </c>
    </row>
    <row r="977" spans="1:20">
      <c r="A977" t="s">
        <v>3341</v>
      </c>
      <c r="B977" t="s">
        <v>1720</v>
      </c>
      <c r="C977" t="s">
        <v>3332</v>
      </c>
      <c r="D977" s="1">
        <v>1505.6</v>
      </c>
      <c r="E977">
        <v>10.662763242298899</v>
      </c>
      <c r="F977" s="22"/>
      <c r="G977" s="22"/>
      <c r="H977" s="22"/>
      <c r="I977" s="22">
        <v>51.964704168048002</v>
      </c>
      <c r="J977" s="22">
        <v>5</v>
      </c>
      <c r="K977" s="22" t="s">
        <v>1709</v>
      </c>
      <c r="L977" s="22" t="s">
        <v>2761</v>
      </c>
      <c r="O977" t="s">
        <v>3354</v>
      </c>
      <c r="P977" t="s">
        <v>170</v>
      </c>
      <c r="Q977" t="s">
        <v>2580</v>
      </c>
      <c r="R977" t="s">
        <v>109</v>
      </c>
      <c r="S977" t="s">
        <v>544</v>
      </c>
      <c r="T977" t="s">
        <v>2941</v>
      </c>
    </row>
    <row r="978" spans="1:20">
      <c r="A978" t="s">
        <v>3341</v>
      </c>
      <c r="B978" t="s">
        <v>1721</v>
      </c>
      <c r="C978" t="s">
        <v>542</v>
      </c>
      <c r="D978" s="1">
        <v>402.5</v>
      </c>
      <c r="E978">
        <v>11.5157843016828</v>
      </c>
      <c r="F978" s="22">
        <v>32.196740863392002</v>
      </c>
      <c r="G978" s="22"/>
      <c r="H978" s="22"/>
      <c r="I978" s="22"/>
      <c r="J978" s="22">
        <v>5</v>
      </c>
      <c r="K978" s="22" t="s">
        <v>1709</v>
      </c>
      <c r="L978" s="22" t="s">
        <v>2761</v>
      </c>
      <c r="O978" t="s">
        <v>3355</v>
      </c>
      <c r="P978" t="s">
        <v>170</v>
      </c>
      <c r="Q978" t="s">
        <v>2183</v>
      </c>
      <c r="R978" t="s">
        <v>109</v>
      </c>
      <c r="S978" t="s">
        <v>544</v>
      </c>
      <c r="T978" t="s">
        <v>2885</v>
      </c>
    </row>
    <row r="979" spans="1:20">
      <c r="A979" t="s">
        <v>3341</v>
      </c>
      <c r="B979" t="s">
        <v>1721</v>
      </c>
      <c r="C979" t="s">
        <v>547</v>
      </c>
      <c r="D979" s="1">
        <v>2885.5</v>
      </c>
      <c r="E979">
        <v>11.5157843016828</v>
      </c>
      <c r="F979" s="22"/>
      <c r="G979" s="22">
        <v>206.785024308072</v>
      </c>
      <c r="H979" s="22"/>
      <c r="I979" s="22"/>
      <c r="J979" s="22">
        <v>5</v>
      </c>
      <c r="K979" s="22" t="s">
        <v>1709</v>
      </c>
      <c r="L979" s="22" t="s">
        <v>2761</v>
      </c>
      <c r="O979" t="s">
        <v>3355</v>
      </c>
      <c r="P979" t="s">
        <v>170</v>
      </c>
      <c r="Q979" t="s">
        <v>2185</v>
      </c>
      <c r="R979" t="s">
        <v>109</v>
      </c>
      <c r="S979" t="s">
        <v>544</v>
      </c>
      <c r="T979" t="s">
        <v>2885</v>
      </c>
    </row>
    <row r="980" spans="1:20">
      <c r="A980" t="s">
        <v>3341</v>
      </c>
      <c r="B980" t="s">
        <v>1721</v>
      </c>
      <c r="C980" t="s">
        <v>549</v>
      </c>
      <c r="D980" s="1">
        <v>3458.1</v>
      </c>
      <c r="E980">
        <v>11.5157843016828</v>
      </c>
      <c r="F980" s="22"/>
      <c r="G980" s="22"/>
      <c r="H980" s="22">
        <v>206.785024308072</v>
      </c>
      <c r="I980" s="22"/>
      <c r="J980" s="22">
        <v>5</v>
      </c>
      <c r="K980" s="22" t="s">
        <v>1709</v>
      </c>
      <c r="L980" s="22" t="s">
        <v>2761</v>
      </c>
      <c r="O980" t="s">
        <v>3355</v>
      </c>
      <c r="P980" t="s">
        <v>170</v>
      </c>
      <c r="Q980" t="s">
        <v>2186</v>
      </c>
      <c r="R980" t="s">
        <v>109</v>
      </c>
      <c r="S980" t="s">
        <v>544</v>
      </c>
      <c r="T980" t="s">
        <v>2885</v>
      </c>
    </row>
    <row r="981" spans="1:20">
      <c r="A981" t="s">
        <v>3341</v>
      </c>
      <c r="B981" t="s">
        <v>1721</v>
      </c>
      <c r="C981" t="s">
        <v>3332</v>
      </c>
      <c r="D981" s="1">
        <v>3458.4</v>
      </c>
      <c r="E981">
        <v>11.5157843016828</v>
      </c>
      <c r="F981" s="22"/>
      <c r="G981" s="22"/>
      <c r="H981" s="22"/>
      <c r="I981" s="22">
        <v>206.785024308072</v>
      </c>
      <c r="J981" s="22">
        <v>5</v>
      </c>
      <c r="K981" s="22" t="s">
        <v>1709</v>
      </c>
      <c r="L981" s="22" t="s">
        <v>2761</v>
      </c>
      <c r="O981" t="s">
        <v>3355</v>
      </c>
      <c r="P981" t="s">
        <v>170</v>
      </c>
      <c r="Q981" t="s">
        <v>2187</v>
      </c>
      <c r="R981" t="s">
        <v>109</v>
      </c>
      <c r="S981" t="s">
        <v>544</v>
      </c>
      <c r="T981" t="s">
        <v>2885</v>
      </c>
    </row>
    <row r="982" spans="1:20">
      <c r="A982" t="s">
        <v>3341</v>
      </c>
      <c r="B982" t="s">
        <v>1722</v>
      </c>
      <c r="C982" t="s">
        <v>542</v>
      </c>
      <c r="D982" s="1">
        <v>179</v>
      </c>
      <c r="E982">
        <v>12.3688053610668</v>
      </c>
      <c r="F982" s="22">
        <v>14.9468752086948</v>
      </c>
      <c r="G982" s="22"/>
      <c r="H982" s="22"/>
      <c r="I982" s="22"/>
      <c r="J982" s="22">
        <v>5</v>
      </c>
      <c r="K982" s="22" t="s">
        <v>1709</v>
      </c>
      <c r="L982" s="22" t="s">
        <v>2761</v>
      </c>
      <c r="O982" t="s">
        <v>3355</v>
      </c>
      <c r="P982" t="s">
        <v>170</v>
      </c>
      <c r="Q982" t="s">
        <v>2188</v>
      </c>
      <c r="R982" t="s">
        <v>109</v>
      </c>
      <c r="S982" t="s">
        <v>544</v>
      </c>
      <c r="T982" t="s">
        <v>2885</v>
      </c>
    </row>
    <row r="983" spans="1:20">
      <c r="A983" t="s">
        <v>3341</v>
      </c>
      <c r="B983" t="s">
        <v>1722</v>
      </c>
      <c r="C983" t="s">
        <v>547</v>
      </c>
      <c r="D983" s="1">
        <v>4356.6000000000004</v>
      </c>
      <c r="E983">
        <v>12.3688053610668</v>
      </c>
      <c r="F983" s="22"/>
      <c r="G983" s="22">
        <v>436.5151022988</v>
      </c>
      <c r="H983" s="22"/>
      <c r="I983" s="22"/>
      <c r="J983" s="22">
        <v>5</v>
      </c>
      <c r="K983" s="22" t="s">
        <v>1709</v>
      </c>
      <c r="L983" s="22" t="s">
        <v>2761</v>
      </c>
      <c r="O983" t="s">
        <v>3355</v>
      </c>
      <c r="P983" t="s">
        <v>170</v>
      </c>
      <c r="Q983" t="s">
        <v>2189</v>
      </c>
      <c r="R983" t="s">
        <v>109</v>
      </c>
      <c r="S983" t="s">
        <v>544</v>
      </c>
      <c r="T983" t="s">
        <v>2885</v>
      </c>
    </row>
    <row r="984" spans="1:20">
      <c r="A984" t="s">
        <v>3341</v>
      </c>
      <c r="B984" t="s">
        <v>1722</v>
      </c>
      <c r="C984" t="s">
        <v>549</v>
      </c>
      <c r="D984" s="1">
        <v>4473</v>
      </c>
      <c r="E984">
        <v>12.3688053610668</v>
      </c>
      <c r="F984" s="22"/>
      <c r="G984" s="22"/>
      <c r="H984" s="22">
        <v>436.5151022988</v>
      </c>
      <c r="I984" s="22"/>
      <c r="J984" s="22">
        <v>5</v>
      </c>
      <c r="K984" s="22" t="s">
        <v>1709</v>
      </c>
      <c r="L984" s="22" t="s">
        <v>2761</v>
      </c>
      <c r="O984" t="s">
        <v>3355</v>
      </c>
      <c r="P984" t="s">
        <v>170</v>
      </c>
      <c r="Q984" t="s">
        <v>2190</v>
      </c>
      <c r="R984" t="s">
        <v>109</v>
      </c>
      <c r="S984" t="s">
        <v>544</v>
      </c>
      <c r="T984" t="s">
        <v>2885</v>
      </c>
    </row>
    <row r="985" spans="1:20">
      <c r="A985" t="s">
        <v>3341</v>
      </c>
      <c r="B985" t="s">
        <v>1722</v>
      </c>
      <c r="C985" t="s">
        <v>3332</v>
      </c>
      <c r="D985" s="1">
        <v>4473.8999999999996</v>
      </c>
      <c r="E985">
        <v>12.3688053610668</v>
      </c>
      <c r="F985" s="22"/>
      <c r="G985" s="22"/>
      <c r="H985" s="22"/>
      <c r="I985" s="22">
        <v>436.5151022988</v>
      </c>
      <c r="J985" s="22">
        <v>5</v>
      </c>
      <c r="K985" s="22" t="s">
        <v>1709</v>
      </c>
      <c r="L985" s="22" t="s">
        <v>2761</v>
      </c>
      <c r="O985" t="s">
        <v>3355</v>
      </c>
      <c r="P985" t="s">
        <v>170</v>
      </c>
      <c r="Q985" t="s">
        <v>2191</v>
      </c>
      <c r="R985" t="s">
        <v>109</v>
      </c>
      <c r="S985" t="s">
        <v>544</v>
      </c>
      <c r="T985" t="s">
        <v>2885</v>
      </c>
    </row>
    <row r="986" spans="1:20">
      <c r="A986" t="s">
        <v>3341</v>
      </c>
      <c r="B986" t="s">
        <v>1723</v>
      </c>
      <c r="C986" t="s">
        <v>542</v>
      </c>
      <c r="D986" s="1">
        <v>877.5</v>
      </c>
      <c r="E986">
        <v>13.2218264204507</v>
      </c>
      <c r="F986" s="22">
        <v>151.78524677164799</v>
      </c>
      <c r="G986" s="22"/>
      <c r="H986" s="22"/>
      <c r="I986" s="22"/>
      <c r="J986" s="22">
        <v>5</v>
      </c>
      <c r="K986" s="22" t="s">
        <v>1709</v>
      </c>
      <c r="L986" s="22" t="s">
        <v>2761</v>
      </c>
      <c r="O986" t="s">
        <v>3355</v>
      </c>
      <c r="P986" t="s">
        <v>170</v>
      </c>
      <c r="Q986" t="s">
        <v>2192</v>
      </c>
      <c r="R986" t="s">
        <v>109</v>
      </c>
      <c r="S986" t="s">
        <v>544</v>
      </c>
      <c r="T986" t="s">
        <v>2885</v>
      </c>
    </row>
    <row r="987" spans="1:20">
      <c r="A987" t="s">
        <v>3341</v>
      </c>
      <c r="B987" t="s">
        <v>1723</v>
      </c>
      <c r="C987" t="s">
        <v>547</v>
      </c>
      <c r="D987" s="1">
        <v>2480.1999999999998</v>
      </c>
      <c r="E987">
        <v>13.2218264204507</v>
      </c>
      <c r="F987" s="22"/>
      <c r="G987" s="22">
        <v>151.78524677164799</v>
      </c>
      <c r="H987" s="22"/>
      <c r="I987" s="22"/>
      <c r="J987" s="22">
        <v>5</v>
      </c>
      <c r="K987" s="22" t="s">
        <v>1709</v>
      </c>
      <c r="L987" s="22" t="s">
        <v>2761</v>
      </c>
      <c r="O987" t="s">
        <v>3355</v>
      </c>
      <c r="P987" t="s">
        <v>170</v>
      </c>
      <c r="Q987" t="s">
        <v>2193</v>
      </c>
      <c r="R987" t="s">
        <v>109</v>
      </c>
      <c r="S987" t="s">
        <v>544</v>
      </c>
      <c r="T987" t="s">
        <v>2885</v>
      </c>
    </row>
    <row r="988" spans="1:20">
      <c r="A988" t="s">
        <v>3341</v>
      </c>
      <c r="B988" t="s">
        <v>1723</v>
      </c>
      <c r="C988" t="s">
        <v>549</v>
      </c>
      <c r="D988" s="1">
        <v>2871.7</v>
      </c>
      <c r="E988">
        <v>13.2218264204507</v>
      </c>
      <c r="F988" s="22"/>
      <c r="G988" s="22"/>
      <c r="H988" s="22">
        <v>151.78524677164799</v>
      </c>
      <c r="I988" s="22"/>
      <c r="J988" s="22">
        <v>5</v>
      </c>
      <c r="K988" s="22" t="s">
        <v>1709</v>
      </c>
      <c r="L988" s="22" t="s">
        <v>2761</v>
      </c>
      <c r="O988" t="s">
        <v>3355</v>
      </c>
      <c r="P988" t="s">
        <v>170</v>
      </c>
      <c r="Q988" t="s">
        <v>2194</v>
      </c>
      <c r="R988" t="s">
        <v>109</v>
      </c>
      <c r="S988" t="s">
        <v>544</v>
      </c>
      <c r="T988" t="s">
        <v>2885</v>
      </c>
    </row>
    <row r="989" spans="1:20">
      <c r="A989" t="s">
        <v>3341</v>
      </c>
      <c r="B989" t="s">
        <v>1723</v>
      </c>
      <c r="C989" t="s">
        <v>3332</v>
      </c>
      <c r="D989" s="1">
        <v>2871.8</v>
      </c>
      <c r="E989">
        <v>13.2218264204507</v>
      </c>
      <c r="F989" s="22"/>
      <c r="G989" s="22"/>
      <c r="H989" s="22"/>
      <c r="I989" s="22">
        <v>151.78524677164799</v>
      </c>
      <c r="J989" s="22">
        <v>5</v>
      </c>
      <c r="K989" s="22" t="s">
        <v>1709</v>
      </c>
      <c r="L989" s="22" t="s">
        <v>2761</v>
      </c>
      <c r="O989" t="s">
        <v>3355</v>
      </c>
      <c r="P989" t="s">
        <v>170</v>
      </c>
      <c r="Q989" t="s">
        <v>2195</v>
      </c>
      <c r="R989" t="s">
        <v>109</v>
      </c>
      <c r="S989" t="s">
        <v>544</v>
      </c>
      <c r="T989" t="s">
        <v>2885</v>
      </c>
    </row>
    <row r="990" spans="1:20">
      <c r="A990" t="s">
        <v>3341</v>
      </c>
      <c r="B990" t="s">
        <v>1724</v>
      </c>
      <c r="C990" t="s">
        <v>542</v>
      </c>
      <c r="D990" s="1">
        <v>370.8</v>
      </c>
      <c r="E990">
        <v>14.074847479834601</v>
      </c>
      <c r="F990" s="22">
        <v>38.054161609380003</v>
      </c>
      <c r="G990" s="22"/>
      <c r="H990" s="22"/>
      <c r="I990" s="22"/>
      <c r="J990" s="22">
        <v>5</v>
      </c>
      <c r="K990" s="22" t="s">
        <v>1709</v>
      </c>
      <c r="L990" s="22" t="s">
        <v>2761</v>
      </c>
      <c r="O990" t="s">
        <v>3355</v>
      </c>
      <c r="P990" t="s">
        <v>170</v>
      </c>
      <c r="Q990" t="s">
        <v>2196</v>
      </c>
      <c r="R990" t="s">
        <v>109</v>
      </c>
      <c r="S990" t="s">
        <v>544</v>
      </c>
      <c r="T990" t="s">
        <v>2885</v>
      </c>
    </row>
    <row r="991" spans="1:20">
      <c r="A991" t="s">
        <v>3341</v>
      </c>
      <c r="B991" t="s">
        <v>1724</v>
      </c>
      <c r="C991" t="s">
        <v>547</v>
      </c>
      <c r="D991" s="1">
        <v>1431.9</v>
      </c>
      <c r="E991">
        <v>14.074847479834601</v>
      </c>
      <c r="F991" s="22"/>
      <c r="G991" s="22">
        <v>69.953732201052006</v>
      </c>
      <c r="H991" s="22"/>
      <c r="I991" s="22"/>
      <c r="J991" s="22">
        <v>5</v>
      </c>
      <c r="K991" s="22" t="s">
        <v>1709</v>
      </c>
      <c r="L991" s="22" t="s">
        <v>2761</v>
      </c>
      <c r="O991" t="s">
        <v>3355</v>
      </c>
      <c r="P991" t="s">
        <v>170</v>
      </c>
      <c r="Q991" t="s">
        <v>2197</v>
      </c>
      <c r="R991" t="s">
        <v>109</v>
      </c>
      <c r="S991" t="s">
        <v>544</v>
      </c>
      <c r="T991" t="s">
        <v>2885</v>
      </c>
    </row>
    <row r="992" spans="1:20">
      <c r="A992" t="s">
        <v>3341</v>
      </c>
      <c r="B992" t="s">
        <v>1724</v>
      </c>
      <c r="C992" t="s">
        <v>549</v>
      </c>
      <c r="D992" s="1">
        <v>1886.6</v>
      </c>
      <c r="E992">
        <v>14.074847479834601</v>
      </c>
      <c r="F992" s="22"/>
      <c r="G992" s="22"/>
      <c r="H992" s="22">
        <v>69.953732201052006</v>
      </c>
      <c r="I992" s="22"/>
      <c r="J992" s="22">
        <v>5</v>
      </c>
      <c r="K992" s="22" t="s">
        <v>1709</v>
      </c>
      <c r="L992" s="22" t="s">
        <v>2761</v>
      </c>
      <c r="O992" t="s">
        <v>3355</v>
      </c>
      <c r="P992" t="s">
        <v>170</v>
      </c>
      <c r="Q992" t="s">
        <v>2198</v>
      </c>
      <c r="R992" t="s">
        <v>109</v>
      </c>
      <c r="S992" t="s">
        <v>544</v>
      </c>
      <c r="T992" t="s">
        <v>2885</v>
      </c>
    </row>
    <row r="993" spans="1:20">
      <c r="A993" t="s">
        <v>3341</v>
      </c>
      <c r="B993" t="s">
        <v>1724</v>
      </c>
      <c r="C993" t="s">
        <v>3332</v>
      </c>
      <c r="D993" s="1">
        <v>1886.6</v>
      </c>
      <c r="E993">
        <v>14.074847479834601</v>
      </c>
      <c r="F993" s="22"/>
      <c r="G993" s="22"/>
      <c r="H993" s="22"/>
      <c r="I993" s="22">
        <v>69.953732201052006</v>
      </c>
      <c r="J993" s="22">
        <v>5</v>
      </c>
      <c r="K993" s="22" t="s">
        <v>1709</v>
      </c>
      <c r="L993" s="22" t="s">
        <v>2761</v>
      </c>
      <c r="O993" t="s">
        <v>3355</v>
      </c>
      <c r="P993" t="s">
        <v>170</v>
      </c>
      <c r="Q993" t="s">
        <v>2199</v>
      </c>
      <c r="R993" t="s">
        <v>109</v>
      </c>
      <c r="S993" t="s">
        <v>544</v>
      </c>
      <c r="T993" t="s">
        <v>2885</v>
      </c>
    </row>
    <row r="994" spans="1:20">
      <c r="A994" t="s">
        <v>3341</v>
      </c>
      <c r="B994" t="s">
        <v>1725</v>
      </c>
      <c r="C994" t="s">
        <v>542</v>
      </c>
      <c r="D994" s="1">
        <v>83.9</v>
      </c>
      <c r="E994">
        <v>14.927868539218499</v>
      </c>
      <c r="F994" s="22">
        <v>8.3901800796912003</v>
      </c>
      <c r="G994" s="22"/>
      <c r="H994" s="22"/>
      <c r="I994" s="22"/>
      <c r="J994" s="22">
        <v>5</v>
      </c>
      <c r="K994" s="22" t="s">
        <v>1709</v>
      </c>
      <c r="L994" s="22" t="s">
        <v>2761</v>
      </c>
      <c r="O994" t="s">
        <v>3355</v>
      </c>
      <c r="P994" t="s">
        <v>170</v>
      </c>
      <c r="Q994" t="s">
        <v>2200</v>
      </c>
      <c r="R994" t="s">
        <v>109</v>
      </c>
      <c r="S994" t="s">
        <v>544</v>
      </c>
      <c r="T994" t="s">
        <v>2885</v>
      </c>
    </row>
    <row r="995" spans="1:20">
      <c r="A995" t="s">
        <v>3341</v>
      </c>
      <c r="B995" t="s">
        <v>1725</v>
      </c>
      <c r="C995" t="s">
        <v>547</v>
      </c>
      <c r="D995" s="1">
        <v>835.9</v>
      </c>
      <c r="E995">
        <v>14.927868539218499</v>
      </c>
      <c r="F995" s="22"/>
      <c r="G995" s="22">
        <v>53.767130653404003</v>
      </c>
      <c r="H995" s="22"/>
      <c r="I995" s="22"/>
      <c r="J995" s="22">
        <v>5</v>
      </c>
      <c r="K995" s="22" t="s">
        <v>1709</v>
      </c>
      <c r="L995" s="22" t="s">
        <v>2761</v>
      </c>
      <c r="O995" t="s">
        <v>3355</v>
      </c>
      <c r="P995" t="s">
        <v>170</v>
      </c>
      <c r="Q995" t="s">
        <v>2201</v>
      </c>
      <c r="R995" t="s">
        <v>109</v>
      </c>
      <c r="S995" t="s">
        <v>544</v>
      </c>
      <c r="T995" t="s">
        <v>2885</v>
      </c>
    </row>
    <row r="996" spans="1:20">
      <c r="A996" t="s">
        <v>3341</v>
      </c>
      <c r="B996" t="s">
        <v>1725</v>
      </c>
      <c r="C996" t="s">
        <v>549</v>
      </c>
      <c r="D996" s="1">
        <v>1175.7</v>
      </c>
      <c r="E996">
        <v>14.927868539218499</v>
      </c>
      <c r="F996" s="22"/>
      <c r="G996" s="22"/>
      <c r="H996" s="22">
        <v>53.767130653404003</v>
      </c>
      <c r="I996" s="22"/>
      <c r="J996" s="22">
        <v>5</v>
      </c>
      <c r="K996" s="22" t="s">
        <v>1709</v>
      </c>
      <c r="L996" s="22" t="s">
        <v>2761</v>
      </c>
      <c r="O996" t="s">
        <v>3355</v>
      </c>
      <c r="P996" t="s">
        <v>170</v>
      </c>
      <c r="Q996" t="s">
        <v>2202</v>
      </c>
      <c r="R996" t="s">
        <v>109</v>
      </c>
      <c r="S996" t="s">
        <v>544</v>
      </c>
      <c r="T996" t="s">
        <v>2885</v>
      </c>
    </row>
    <row r="997" spans="1:20">
      <c r="A997" t="s">
        <v>3341</v>
      </c>
      <c r="B997" t="s">
        <v>1725</v>
      </c>
      <c r="C997" t="s">
        <v>3332</v>
      </c>
      <c r="D997" s="1">
        <v>1176.2</v>
      </c>
      <c r="E997">
        <v>14.927868539218499</v>
      </c>
      <c r="F997" s="22"/>
      <c r="G997" s="22"/>
      <c r="H997" s="22"/>
      <c r="I997" s="22">
        <v>53.767130653404003</v>
      </c>
      <c r="J997" s="22">
        <v>5</v>
      </c>
      <c r="K997" s="22" t="s">
        <v>1709</v>
      </c>
      <c r="L997" s="22" t="s">
        <v>2761</v>
      </c>
      <c r="O997" t="s">
        <v>3355</v>
      </c>
      <c r="P997" t="s">
        <v>170</v>
      </c>
      <c r="Q997" t="s">
        <v>2203</v>
      </c>
      <c r="R997" t="s">
        <v>109</v>
      </c>
      <c r="S997" t="s">
        <v>544</v>
      </c>
      <c r="T997" t="s">
        <v>2885</v>
      </c>
    </row>
    <row r="998" spans="1:20">
      <c r="A998" t="s">
        <v>3341</v>
      </c>
      <c r="B998" t="s">
        <v>1726</v>
      </c>
      <c r="C998" t="s">
        <v>542</v>
      </c>
      <c r="D998" s="1">
        <v>73</v>
      </c>
      <c r="E998">
        <v>15.7808895986024</v>
      </c>
      <c r="F998" s="22">
        <v>9.4563902160000008</v>
      </c>
      <c r="G998" s="22"/>
      <c r="H998" s="22"/>
      <c r="I998" s="22"/>
      <c r="J998" s="22">
        <v>5</v>
      </c>
      <c r="K998" s="22" t="s">
        <v>1709</v>
      </c>
      <c r="L998" s="22" t="s">
        <v>2761</v>
      </c>
      <c r="O998" t="s">
        <v>3355</v>
      </c>
      <c r="P998" t="s">
        <v>170</v>
      </c>
      <c r="Q998" t="s">
        <v>2205</v>
      </c>
      <c r="R998" t="s">
        <v>109</v>
      </c>
      <c r="S998" t="s">
        <v>544</v>
      </c>
      <c r="T998" t="s">
        <v>2887</v>
      </c>
    </row>
    <row r="999" spans="1:20">
      <c r="A999" t="s">
        <v>3341</v>
      </c>
      <c r="B999" t="s">
        <v>1726</v>
      </c>
      <c r="C999" t="s">
        <v>547</v>
      </c>
      <c r="D999" s="1">
        <v>778.2</v>
      </c>
      <c r="E999">
        <v>15.7808895986024</v>
      </c>
      <c r="F999" s="22"/>
      <c r="G999" s="22">
        <v>46.974233296115997</v>
      </c>
      <c r="H999" s="22"/>
      <c r="I999" s="22"/>
      <c r="J999" s="22">
        <v>5</v>
      </c>
      <c r="K999" s="22" t="s">
        <v>1709</v>
      </c>
      <c r="L999" s="22" t="s">
        <v>2761</v>
      </c>
      <c r="O999" t="s">
        <v>201</v>
      </c>
      <c r="P999" t="s">
        <v>170</v>
      </c>
      <c r="Q999" t="s">
        <v>2581</v>
      </c>
      <c r="R999" t="s">
        <v>109</v>
      </c>
      <c r="S999" t="s">
        <v>544</v>
      </c>
      <c r="T999" t="s">
        <v>2945</v>
      </c>
    </row>
    <row r="1000" spans="1:20">
      <c r="A1000" t="s">
        <v>3341</v>
      </c>
      <c r="B1000" t="s">
        <v>1726</v>
      </c>
      <c r="C1000" t="s">
        <v>549</v>
      </c>
      <c r="D1000" s="1">
        <v>824.4</v>
      </c>
      <c r="E1000">
        <v>15.7808895986024</v>
      </c>
      <c r="F1000" s="22"/>
      <c r="G1000" s="22"/>
      <c r="H1000" s="22">
        <v>46.974233296115997</v>
      </c>
      <c r="I1000" s="22"/>
      <c r="J1000" s="22">
        <v>5</v>
      </c>
      <c r="K1000" s="22" t="s">
        <v>1709</v>
      </c>
      <c r="L1000" s="22" t="s">
        <v>2761</v>
      </c>
      <c r="O1000" t="s">
        <v>201</v>
      </c>
      <c r="P1000" t="s">
        <v>170</v>
      </c>
      <c r="Q1000" t="s">
        <v>2583</v>
      </c>
      <c r="R1000" t="s">
        <v>109</v>
      </c>
      <c r="S1000" t="s">
        <v>544</v>
      </c>
      <c r="T1000" t="s">
        <v>2945</v>
      </c>
    </row>
    <row r="1001" spans="1:20">
      <c r="A1001" t="s">
        <v>3341</v>
      </c>
      <c r="B1001" t="s">
        <v>1726</v>
      </c>
      <c r="C1001" t="s">
        <v>3332</v>
      </c>
      <c r="D1001" s="1">
        <v>824.5</v>
      </c>
      <c r="E1001">
        <v>15.7808895986024</v>
      </c>
      <c r="F1001" s="22"/>
      <c r="G1001" s="22"/>
      <c r="H1001" s="22"/>
      <c r="I1001" s="22">
        <v>46.974233296115997</v>
      </c>
      <c r="J1001" s="22">
        <v>5</v>
      </c>
      <c r="K1001" s="22" t="s">
        <v>1709</v>
      </c>
      <c r="L1001" s="22" t="s">
        <v>2761</v>
      </c>
      <c r="O1001" t="s">
        <v>201</v>
      </c>
      <c r="P1001" t="s">
        <v>170</v>
      </c>
      <c r="Q1001" t="s">
        <v>2584</v>
      </c>
      <c r="R1001" t="s">
        <v>109</v>
      </c>
      <c r="S1001" t="s">
        <v>544</v>
      </c>
      <c r="T1001" t="s">
        <v>2945</v>
      </c>
    </row>
    <row r="1002" spans="1:20">
      <c r="A1002" t="s">
        <v>3341</v>
      </c>
      <c r="B1002" t="s">
        <v>1727</v>
      </c>
      <c r="C1002" t="s">
        <v>542</v>
      </c>
      <c r="D1002" s="1">
        <v>159.30000000000001</v>
      </c>
      <c r="E1002">
        <v>17.486931717370201</v>
      </c>
      <c r="F1002" s="22">
        <v>14.0014116223884</v>
      </c>
      <c r="G1002" s="22"/>
      <c r="H1002" s="22"/>
      <c r="I1002" s="22"/>
      <c r="J1002" s="22">
        <v>5</v>
      </c>
      <c r="K1002" s="22" t="s">
        <v>1709</v>
      </c>
      <c r="L1002" s="22" t="s">
        <v>2761</v>
      </c>
      <c r="O1002" t="s">
        <v>201</v>
      </c>
      <c r="P1002" t="s">
        <v>170</v>
      </c>
      <c r="Q1002" t="s">
        <v>2585</v>
      </c>
      <c r="R1002" t="s">
        <v>109</v>
      </c>
      <c r="S1002" t="s">
        <v>544</v>
      </c>
      <c r="T1002" t="s">
        <v>2945</v>
      </c>
    </row>
    <row r="1003" spans="1:20">
      <c r="A1003" t="s">
        <v>3341</v>
      </c>
      <c r="B1003" t="s">
        <v>1727</v>
      </c>
      <c r="C1003" t="s">
        <v>547</v>
      </c>
      <c r="D1003" s="1">
        <v>4005.5</v>
      </c>
      <c r="E1003">
        <v>17.486931717370201</v>
      </c>
      <c r="F1003" s="22"/>
      <c r="G1003" s="22">
        <v>198.28229606917199</v>
      </c>
      <c r="H1003" s="22"/>
      <c r="I1003" s="22"/>
      <c r="J1003" s="22">
        <v>5</v>
      </c>
      <c r="K1003" s="22" t="s">
        <v>1709</v>
      </c>
      <c r="L1003" s="22" t="s">
        <v>2761</v>
      </c>
      <c r="O1003" t="s">
        <v>201</v>
      </c>
      <c r="P1003" t="s">
        <v>170</v>
      </c>
      <c r="Q1003" t="s">
        <v>2586</v>
      </c>
      <c r="R1003" t="s">
        <v>109</v>
      </c>
      <c r="S1003" t="s">
        <v>544</v>
      </c>
      <c r="T1003" t="s">
        <v>2945</v>
      </c>
    </row>
    <row r="1004" spans="1:20">
      <c r="A1004" t="s">
        <v>3341</v>
      </c>
      <c r="B1004" t="s">
        <v>1727</v>
      </c>
      <c r="C1004" t="s">
        <v>549</v>
      </c>
      <c r="D1004" s="1">
        <v>4152.3</v>
      </c>
      <c r="E1004">
        <v>17.486931717370201</v>
      </c>
      <c r="F1004" s="22"/>
      <c r="G1004" s="22"/>
      <c r="H1004" s="22">
        <v>198.28229606917199</v>
      </c>
      <c r="I1004" s="22"/>
      <c r="J1004" s="22">
        <v>5</v>
      </c>
      <c r="K1004" s="22" t="s">
        <v>1709</v>
      </c>
      <c r="L1004" s="22" t="s">
        <v>2761</v>
      </c>
      <c r="O1004" t="s">
        <v>201</v>
      </c>
      <c r="P1004" t="s">
        <v>170</v>
      </c>
      <c r="Q1004" t="s">
        <v>2587</v>
      </c>
      <c r="R1004" t="s">
        <v>109</v>
      </c>
      <c r="S1004" t="s">
        <v>544</v>
      </c>
      <c r="T1004" t="s">
        <v>2945</v>
      </c>
    </row>
    <row r="1005" spans="1:20">
      <c r="A1005" t="s">
        <v>3341</v>
      </c>
      <c r="B1005" t="s">
        <v>1727</v>
      </c>
      <c r="C1005" t="s">
        <v>3332</v>
      </c>
      <c r="D1005" s="1">
        <v>4153.5</v>
      </c>
      <c r="E1005">
        <v>17.486931717370201</v>
      </c>
      <c r="F1005" s="22"/>
      <c r="G1005" s="22"/>
      <c r="H1005" s="22"/>
      <c r="I1005" s="22">
        <v>198.28229606917199</v>
      </c>
      <c r="J1005" s="22">
        <v>5</v>
      </c>
      <c r="K1005" s="22" t="s">
        <v>1709</v>
      </c>
      <c r="L1005" s="22" t="s">
        <v>2761</v>
      </c>
      <c r="O1005" t="s">
        <v>201</v>
      </c>
      <c r="P1005" t="s">
        <v>170</v>
      </c>
      <c r="Q1005" t="s">
        <v>2588</v>
      </c>
      <c r="R1005" t="s">
        <v>109</v>
      </c>
      <c r="S1005" t="s">
        <v>544</v>
      </c>
      <c r="T1005" t="s">
        <v>2945</v>
      </c>
    </row>
    <row r="1006" spans="1:20">
      <c r="A1006" t="s">
        <v>3341</v>
      </c>
      <c r="B1006" t="s">
        <v>1728</v>
      </c>
      <c r="C1006" t="s">
        <v>542</v>
      </c>
      <c r="D1006" s="1">
        <v>50</v>
      </c>
      <c r="E1006">
        <v>19.192973836138101</v>
      </c>
      <c r="F1006" s="22">
        <v>8.1017944093800001</v>
      </c>
      <c r="G1006" s="22"/>
      <c r="H1006" s="22"/>
      <c r="I1006" s="22"/>
      <c r="J1006" s="22">
        <v>5</v>
      </c>
      <c r="K1006" s="22" t="s">
        <v>1709</v>
      </c>
      <c r="L1006" s="22" t="s">
        <v>2761</v>
      </c>
      <c r="O1006" t="s">
        <v>201</v>
      </c>
      <c r="P1006" t="s">
        <v>170</v>
      </c>
      <c r="Q1006" t="s">
        <v>2589</v>
      </c>
      <c r="R1006" t="s">
        <v>109</v>
      </c>
      <c r="S1006" t="s">
        <v>544</v>
      </c>
      <c r="T1006" t="s">
        <v>2945</v>
      </c>
    </row>
    <row r="1007" spans="1:20">
      <c r="A1007" t="s">
        <v>3341</v>
      </c>
      <c r="B1007" t="s">
        <v>1728</v>
      </c>
      <c r="C1007" t="s">
        <v>547</v>
      </c>
      <c r="D1007" s="1">
        <v>498.4</v>
      </c>
      <c r="E1007">
        <v>19.192973836138101</v>
      </c>
      <c r="F1007" s="22"/>
      <c r="G1007" s="22">
        <v>27.404961158736</v>
      </c>
      <c r="H1007" s="22"/>
      <c r="I1007" s="22"/>
      <c r="J1007" s="22">
        <v>5</v>
      </c>
      <c r="K1007" s="22" t="s">
        <v>1709</v>
      </c>
      <c r="L1007" s="22" t="s">
        <v>2761</v>
      </c>
      <c r="O1007" t="s">
        <v>201</v>
      </c>
      <c r="P1007" t="s">
        <v>170</v>
      </c>
      <c r="Q1007" t="s">
        <v>2590</v>
      </c>
      <c r="R1007" t="s">
        <v>109</v>
      </c>
      <c r="S1007" t="s">
        <v>544</v>
      </c>
      <c r="T1007" t="s">
        <v>2945</v>
      </c>
    </row>
    <row r="1008" spans="1:20">
      <c r="A1008" t="s">
        <v>3341</v>
      </c>
      <c r="B1008" t="s">
        <v>1728</v>
      </c>
      <c r="C1008" t="s">
        <v>549</v>
      </c>
      <c r="D1008" s="1">
        <v>525.9</v>
      </c>
      <c r="E1008">
        <v>19.192973836138101</v>
      </c>
      <c r="F1008" s="22"/>
      <c r="G1008" s="22"/>
      <c r="H1008" s="22">
        <v>27.404961158736</v>
      </c>
      <c r="I1008" s="22"/>
      <c r="J1008" s="22">
        <v>5</v>
      </c>
      <c r="K1008" s="22" t="s">
        <v>1709</v>
      </c>
      <c r="L1008" s="22" t="s">
        <v>2761</v>
      </c>
      <c r="O1008" t="s">
        <v>201</v>
      </c>
      <c r="P1008" t="s">
        <v>170</v>
      </c>
      <c r="Q1008" t="s">
        <v>2591</v>
      </c>
      <c r="R1008" t="s">
        <v>109</v>
      </c>
      <c r="S1008" t="s">
        <v>544</v>
      </c>
      <c r="T1008" t="s">
        <v>2945</v>
      </c>
    </row>
    <row r="1009" spans="1:20">
      <c r="A1009" t="s">
        <v>3341</v>
      </c>
      <c r="B1009" t="s">
        <v>1728</v>
      </c>
      <c r="C1009" t="s">
        <v>3332</v>
      </c>
      <c r="D1009" s="1">
        <v>525.9</v>
      </c>
      <c r="E1009">
        <v>19.192973836138101</v>
      </c>
      <c r="F1009" s="22"/>
      <c r="G1009" s="22"/>
      <c r="H1009" s="22"/>
      <c r="I1009" s="22">
        <v>27.404961158736</v>
      </c>
      <c r="J1009" s="22">
        <v>5</v>
      </c>
      <c r="K1009" s="22" t="s">
        <v>1709</v>
      </c>
      <c r="L1009" s="22" t="s">
        <v>2761</v>
      </c>
      <c r="O1009" t="s">
        <v>201</v>
      </c>
      <c r="P1009" t="s">
        <v>170</v>
      </c>
      <c r="Q1009" t="s">
        <v>2592</v>
      </c>
      <c r="R1009" t="s">
        <v>109</v>
      </c>
      <c r="S1009" t="s">
        <v>544</v>
      </c>
      <c r="T1009" t="s">
        <v>2945</v>
      </c>
    </row>
    <row r="1010" spans="1:20">
      <c r="A1010" t="s">
        <v>3341</v>
      </c>
      <c r="B1010" t="s">
        <v>1729</v>
      </c>
      <c r="C1010" t="s">
        <v>542</v>
      </c>
      <c r="D1010" s="1">
        <v>13.4</v>
      </c>
      <c r="E1010">
        <v>25.164121251825499</v>
      </c>
      <c r="F1010" s="22">
        <v>1.15120254558456</v>
      </c>
      <c r="G1010" s="22"/>
      <c r="H1010" s="22"/>
      <c r="I1010" s="22"/>
      <c r="J1010" s="22">
        <v>5</v>
      </c>
      <c r="K1010" s="22" t="s">
        <v>1709</v>
      </c>
      <c r="L1010" s="22" t="s">
        <v>2761</v>
      </c>
      <c r="O1010" t="s">
        <v>201</v>
      </c>
      <c r="P1010" t="s">
        <v>170</v>
      </c>
      <c r="Q1010" t="s">
        <v>2593</v>
      </c>
      <c r="R1010" t="s">
        <v>109</v>
      </c>
      <c r="S1010" t="s">
        <v>544</v>
      </c>
      <c r="T1010" t="s">
        <v>2945</v>
      </c>
    </row>
    <row r="1011" spans="1:20">
      <c r="A1011" t="s">
        <v>3341</v>
      </c>
      <c r="B1011" t="s">
        <v>1729</v>
      </c>
      <c r="C1011" t="s">
        <v>547</v>
      </c>
      <c r="D1011" s="1">
        <v>759.9</v>
      </c>
      <c r="E1011">
        <v>25.164121251825499</v>
      </c>
      <c r="F1011" s="22"/>
      <c r="G1011" s="22">
        <v>44.845903661076001</v>
      </c>
      <c r="H1011" s="22"/>
      <c r="I1011" s="22"/>
      <c r="J1011" s="22">
        <v>5</v>
      </c>
      <c r="K1011" s="22" t="s">
        <v>1709</v>
      </c>
      <c r="L1011" s="22" t="s">
        <v>2761</v>
      </c>
      <c r="O1011" t="s">
        <v>201</v>
      </c>
      <c r="P1011" t="s">
        <v>170</v>
      </c>
      <c r="Q1011" t="s">
        <v>2594</v>
      </c>
      <c r="R1011" t="s">
        <v>109</v>
      </c>
      <c r="S1011" t="s">
        <v>544</v>
      </c>
      <c r="T1011" t="s">
        <v>2945</v>
      </c>
    </row>
    <row r="1012" spans="1:20">
      <c r="A1012" t="s">
        <v>3341</v>
      </c>
      <c r="B1012" t="s">
        <v>1729</v>
      </c>
      <c r="C1012" t="s">
        <v>549</v>
      </c>
      <c r="D1012" s="1">
        <v>1435.6</v>
      </c>
      <c r="E1012">
        <v>25.164121251825499</v>
      </c>
      <c r="F1012" s="22"/>
      <c r="G1012" s="22"/>
      <c r="H1012" s="22">
        <v>44.845903661076001</v>
      </c>
      <c r="I1012" s="22"/>
      <c r="J1012" s="22">
        <v>5</v>
      </c>
      <c r="K1012" s="22" t="s">
        <v>1709</v>
      </c>
      <c r="L1012" s="22" t="s">
        <v>2761</v>
      </c>
      <c r="O1012" t="s">
        <v>201</v>
      </c>
      <c r="P1012" t="s">
        <v>170</v>
      </c>
      <c r="Q1012" t="s">
        <v>2595</v>
      </c>
      <c r="R1012" t="s">
        <v>109</v>
      </c>
      <c r="S1012" t="s">
        <v>544</v>
      </c>
      <c r="T1012" t="s">
        <v>2945</v>
      </c>
    </row>
    <row r="1013" spans="1:20">
      <c r="A1013" t="s">
        <v>3341</v>
      </c>
      <c r="B1013" t="s">
        <v>1729</v>
      </c>
      <c r="C1013" t="s">
        <v>3332</v>
      </c>
      <c r="D1013" s="1">
        <v>1445.8</v>
      </c>
      <c r="E1013">
        <v>25.164121251825499</v>
      </c>
      <c r="F1013" s="22"/>
      <c r="G1013" s="22"/>
      <c r="H1013" s="22"/>
      <c r="I1013" s="22">
        <v>44.845903661076001</v>
      </c>
      <c r="J1013" s="22">
        <v>5</v>
      </c>
      <c r="K1013" s="22" t="s">
        <v>1709</v>
      </c>
      <c r="L1013" s="22" t="s">
        <v>2761</v>
      </c>
      <c r="O1013" t="s">
        <v>201</v>
      </c>
      <c r="P1013" t="s">
        <v>170</v>
      </c>
      <c r="Q1013" t="s">
        <v>2596</v>
      </c>
      <c r="R1013" t="s">
        <v>109</v>
      </c>
      <c r="S1013" t="s">
        <v>544</v>
      </c>
      <c r="T1013" t="s">
        <v>2945</v>
      </c>
    </row>
    <row r="1014" spans="1:20">
      <c r="A1014" t="s">
        <v>3341</v>
      </c>
      <c r="B1014" t="s">
        <v>1730</v>
      </c>
      <c r="C1014" t="s">
        <v>542</v>
      </c>
      <c r="D1014" s="1">
        <v>90.9</v>
      </c>
      <c r="E1014">
        <v>26.443652840901301</v>
      </c>
      <c r="F1014" s="22">
        <v>11.3074593456888</v>
      </c>
      <c r="G1014" s="22"/>
      <c r="H1014" s="22"/>
      <c r="I1014" s="22"/>
      <c r="J1014" s="22">
        <v>5</v>
      </c>
      <c r="K1014" s="22" t="s">
        <v>1709</v>
      </c>
      <c r="L1014" s="22" t="s">
        <v>2761</v>
      </c>
      <c r="O1014" t="s">
        <v>201</v>
      </c>
      <c r="P1014" t="s">
        <v>170</v>
      </c>
      <c r="Q1014" t="s">
        <v>2597</v>
      </c>
      <c r="R1014" t="s">
        <v>109</v>
      </c>
      <c r="S1014" t="s">
        <v>544</v>
      </c>
      <c r="T1014" t="s">
        <v>2945</v>
      </c>
    </row>
    <row r="1015" spans="1:20">
      <c r="A1015" t="s">
        <v>3341</v>
      </c>
      <c r="B1015" t="s">
        <v>1730</v>
      </c>
      <c r="C1015" t="s">
        <v>547</v>
      </c>
      <c r="D1015" s="1">
        <v>4739.2</v>
      </c>
      <c r="E1015">
        <v>26.443652840901301</v>
      </c>
      <c r="F1015" s="22"/>
      <c r="G1015" s="22">
        <v>501.96530354039999</v>
      </c>
      <c r="H1015" s="22"/>
      <c r="I1015" s="22"/>
      <c r="J1015" s="22">
        <v>5</v>
      </c>
      <c r="K1015" s="22" t="s">
        <v>1709</v>
      </c>
      <c r="L1015" s="22" t="s">
        <v>2761</v>
      </c>
      <c r="O1015" t="s">
        <v>201</v>
      </c>
      <c r="P1015" t="s">
        <v>170</v>
      </c>
      <c r="Q1015" t="s">
        <v>2598</v>
      </c>
      <c r="R1015" t="s">
        <v>109</v>
      </c>
      <c r="S1015" t="s">
        <v>544</v>
      </c>
      <c r="T1015" t="s">
        <v>2945</v>
      </c>
    </row>
    <row r="1016" spans="1:20">
      <c r="A1016" t="s">
        <v>3341</v>
      </c>
      <c r="B1016" t="s">
        <v>1730</v>
      </c>
      <c r="C1016" t="s">
        <v>549</v>
      </c>
      <c r="D1016" s="1">
        <v>11960.6</v>
      </c>
      <c r="E1016">
        <v>26.443652840901301</v>
      </c>
      <c r="F1016" s="22"/>
      <c r="G1016" s="22"/>
      <c r="H1016" s="22">
        <v>522.70753177187999</v>
      </c>
      <c r="I1016" s="22"/>
      <c r="J1016" s="22">
        <v>5</v>
      </c>
      <c r="K1016" s="22" t="s">
        <v>1709</v>
      </c>
      <c r="L1016" s="22" t="s">
        <v>2761</v>
      </c>
      <c r="O1016" t="s">
        <v>201</v>
      </c>
      <c r="P1016" t="s">
        <v>170</v>
      </c>
      <c r="Q1016" t="s">
        <v>2599</v>
      </c>
      <c r="R1016" t="s">
        <v>109</v>
      </c>
      <c r="S1016" t="s">
        <v>544</v>
      </c>
      <c r="T1016" t="s">
        <v>2945</v>
      </c>
    </row>
    <row r="1017" spans="1:20">
      <c r="A1017" t="s">
        <v>3341</v>
      </c>
      <c r="B1017" t="s">
        <v>1730</v>
      </c>
      <c r="C1017" t="s">
        <v>3332</v>
      </c>
      <c r="D1017" s="1">
        <v>12100.8</v>
      </c>
      <c r="E1017">
        <v>26.443652840901301</v>
      </c>
      <c r="F1017" s="22"/>
      <c r="G1017" s="22"/>
      <c r="H1017" s="22"/>
      <c r="I1017" s="22">
        <v>522.70753177187999</v>
      </c>
      <c r="J1017" s="22">
        <v>5</v>
      </c>
      <c r="K1017" s="22" t="s">
        <v>1709</v>
      </c>
      <c r="L1017" s="22" t="s">
        <v>2761</v>
      </c>
      <c r="O1017" t="s">
        <v>201</v>
      </c>
      <c r="P1017" t="s">
        <v>170</v>
      </c>
      <c r="Q1017" t="s">
        <v>2600</v>
      </c>
      <c r="R1017" t="s">
        <v>109</v>
      </c>
      <c r="S1017" t="s">
        <v>544</v>
      </c>
      <c r="T1017" t="s">
        <v>2945</v>
      </c>
    </row>
    <row r="1018" spans="1:20">
      <c r="A1018" t="s">
        <v>3341</v>
      </c>
      <c r="B1018" t="s">
        <v>2420</v>
      </c>
      <c r="C1018" t="s">
        <v>542</v>
      </c>
      <c r="D1018" s="1">
        <v>306.5</v>
      </c>
      <c r="E1018">
        <v>13.662553967799001</v>
      </c>
      <c r="F1018" s="22">
        <v>19.344774866306398</v>
      </c>
      <c r="G1018" s="22"/>
      <c r="H1018" s="22"/>
      <c r="I1018" s="22"/>
      <c r="J1018" s="22">
        <v>5</v>
      </c>
      <c r="K1018" s="22" t="s">
        <v>2421</v>
      </c>
      <c r="L1018" s="22" t="s">
        <v>2765</v>
      </c>
      <c r="O1018" t="s">
        <v>201</v>
      </c>
      <c r="P1018" t="s">
        <v>170</v>
      </c>
      <c r="Q1018" t="s">
        <v>2601</v>
      </c>
      <c r="R1018" t="s">
        <v>109</v>
      </c>
      <c r="S1018" t="s">
        <v>544</v>
      </c>
      <c r="T1018" t="s">
        <v>2945</v>
      </c>
    </row>
    <row r="1019" spans="1:20">
      <c r="A1019" t="s">
        <v>3341</v>
      </c>
      <c r="B1019" t="s">
        <v>2420</v>
      </c>
      <c r="C1019" t="s">
        <v>547</v>
      </c>
      <c r="D1019" s="1">
        <v>641.6</v>
      </c>
      <c r="E1019">
        <v>13.662553967799001</v>
      </c>
      <c r="F1019" s="22"/>
      <c r="G1019" s="22">
        <v>19.344774866306398</v>
      </c>
      <c r="H1019" s="22"/>
      <c r="I1019" s="22"/>
      <c r="J1019" s="22">
        <v>5</v>
      </c>
      <c r="K1019" s="22" t="s">
        <v>2421</v>
      </c>
      <c r="L1019" s="22" t="s">
        <v>2765</v>
      </c>
      <c r="O1019" t="s">
        <v>201</v>
      </c>
      <c r="P1019" t="s">
        <v>170</v>
      </c>
      <c r="Q1019" t="s">
        <v>2602</v>
      </c>
      <c r="R1019" t="s">
        <v>109</v>
      </c>
      <c r="S1019" t="s">
        <v>544</v>
      </c>
      <c r="T1019" t="s">
        <v>2945</v>
      </c>
    </row>
    <row r="1020" spans="1:20">
      <c r="A1020" t="s">
        <v>3341</v>
      </c>
      <c r="B1020" t="s">
        <v>2420</v>
      </c>
      <c r="C1020" t="s">
        <v>549</v>
      </c>
      <c r="D1020" s="1">
        <v>726.2</v>
      </c>
      <c r="E1020">
        <v>13.662553967799001</v>
      </c>
      <c r="F1020" s="22"/>
      <c r="G1020" s="22"/>
      <c r="H1020" s="22">
        <v>19.344774866306398</v>
      </c>
      <c r="I1020" s="22"/>
      <c r="J1020" s="22">
        <v>5</v>
      </c>
      <c r="K1020" s="22" t="s">
        <v>2421</v>
      </c>
      <c r="L1020" s="22" t="s">
        <v>2765</v>
      </c>
      <c r="O1020" t="s">
        <v>201</v>
      </c>
      <c r="P1020" t="s">
        <v>170</v>
      </c>
      <c r="Q1020" t="s">
        <v>2603</v>
      </c>
      <c r="R1020" t="s">
        <v>109</v>
      </c>
      <c r="S1020" t="s">
        <v>544</v>
      </c>
      <c r="T1020" t="s">
        <v>2945</v>
      </c>
    </row>
    <row r="1021" spans="1:20">
      <c r="A1021" t="s">
        <v>3341</v>
      </c>
      <c r="B1021" t="s">
        <v>2420</v>
      </c>
      <c r="C1021" t="s">
        <v>3332</v>
      </c>
      <c r="D1021" s="1">
        <v>728.4</v>
      </c>
      <c r="E1021">
        <v>13.662553967799001</v>
      </c>
      <c r="F1021" s="22"/>
      <c r="G1021" s="22"/>
      <c r="H1021" s="22"/>
      <c r="I1021" s="22">
        <v>19.344774866306398</v>
      </c>
      <c r="J1021" s="22">
        <v>5</v>
      </c>
      <c r="K1021" s="22" t="s">
        <v>2421</v>
      </c>
      <c r="L1021" s="22" t="s">
        <v>2765</v>
      </c>
      <c r="O1021" t="s">
        <v>201</v>
      </c>
      <c r="P1021" t="s">
        <v>170</v>
      </c>
      <c r="Q1021" t="s">
        <v>2604</v>
      </c>
      <c r="R1021" t="s">
        <v>109</v>
      </c>
      <c r="S1021" t="s">
        <v>544</v>
      </c>
      <c r="T1021" t="s">
        <v>2945</v>
      </c>
    </row>
    <row r="1022" spans="1:20">
      <c r="A1022" t="s">
        <v>3342</v>
      </c>
      <c r="B1022" t="s">
        <v>1732</v>
      </c>
      <c r="C1022" t="s">
        <v>542</v>
      </c>
      <c r="D1022" s="1">
        <v>1155.3</v>
      </c>
      <c r="E1022">
        <v>1.2795315890758701</v>
      </c>
      <c r="F1022" s="22">
        <v>97.009919438292002</v>
      </c>
      <c r="G1022" s="22"/>
      <c r="H1022" s="22"/>
      <c r="I1022" s="22"/>
      <c r="J1022" s="22">
        <v>5</v>
      </c>
      <c r="K1022" s="22" t="s">
        <v>1731</v>
      </c>
      <c r="L1022" s="22" t="s">
        <v>2708</v>
      </c>
      <c r="O1022" t="s">
        <v>201</v>
      </c>
      <c r="P1022" t="s">
        <v>170</v>
      </c>
      <c r="Q1022" t="s">
        <v>2605</v>
      </c>
      <c r="R1022" t="s">
        <v>109</v>
      </c>
      <c r="S1022" t="s">
        <v>544</v>
      </c>
      <c r="T1022" t="s">
        <v>2945</v>
      </c>
    </row>
    <row r="1023" spans="1:20">
      <c r="A1023" t="s">
        <v>3342</v>
      </c>
      <c r="B1023" t="s">
        <v>1732</v>
      </c>
      <c r="C1023" t="s">
        <v>547</v>
      </c>
      <c r="D1023" s="1">
        <v>1790.5</v>
      </c>
      <c r="E1023">
        <v>1.2795315890758701</v>
      </c>
      <c r="F1023" s="22"/>
      <c r="G1023" s="22">
        <v>97.009919438292002</v>
      </c>
      <c r="H1023" s="22"/>
      <c r="I1023" s="22"/>
      <c r="J1023" s="22">
        <v>5</v>
      </c>
      <c r="K1023" s="22" t="s">
        <v>1731</v>
      </c>
      <c r="L1023" s="22" t="s">
        <v>2708</v>
      </c>
      <c r="O1023" t="s">
        <v>201</v>
      </c>
      <c r="P1023" t="s">
        <v>170</v>
      </c>
      <c r="Q1023" t="s">
        <v>2606</v>
      </c>
      <c r="R1023" t="s">
        <v>109</v>
      </c>
      <c r="S1023" t="s">
        <v>544</v>
      </c>
      <c r="T1023" t="s">
        <v>2945</v>
      </c>
    </row>
    <row r="1024" spans="1:20">
      <c r="A1024" t="s">
        <v>3342</v>
      </c>
      <c r="B1024" t="s">
        <v>1732</v>
      </c>
      <c r="C1024" t="s">
        <v>549</v>
      </c>
      <c r="D1024" s="1">
        <v>1794.3</v>
      </c>
      <c r="E1024">
        <v>1.2795315890758701</v>
      </c>
      <c r="F1024" s="22"/>
      <c r="G1024" s="22"/>
      <c r="H1024" s="22">
        <v>97.009919438292002</v>
      </c>
      <c r="I1024" s="22"/>
      <c r="J1024" s="22">
        <v>5</v>
      </c>
      <c r="K1024" s="22" t="s">
        <v>1731</v>
      </c>
      <c r="L1024" s="22" t="s">
        <v>2708</v>
      </c>
      <c r="O1024" t="s">
        <v>201</v>
      </c>
      <c r="P1024" t="s">
        <v>170</v>
      </c>
      <c r="Q1024" t="s">
        <v>2607</v>
      </c>
      <c r="R1024" t="s">
        <v>109</v>
      </c>
      <c r="S1024" t="s">
        <v>544</v>
      </c>
      <c r="T1024" t="s">
        <v>2945</v>
      </c>
    </row>
    <row r="1025" spans="1:20">
      <c r="A1025" t="s">
        <v>3342</v>
      </c>
      <c r="B1025" t="s">
        <v>1732</v>
      </c>
      <c r="C1025" t="s">
        <v>3332</v>
      </c>
      <c r="D1025" s="1">
        <v>1794.7</v>
      </c>
      <c r="E1025">
        <v>1.2795315890758701</v>
      </c>
      <c r="F1025" s="22"/>
      <c r="G1025" s="22"/>
      <c r="H1025" s="22"/>
      <c r="I1025" s="22">
        <v>97.009919438292002</v>
      </c>
      <c r="J1025" s="22">
        <v>5</v>
      </c>
      <c r="K1025" s="22" t="s">
        <v>1731</v>
      </c>
      <c r="L1025" s="22" t="s">
        <v>2708</v>
      </c>
      <c r="O1025" t="s">
        <v>201</v>
      </c>
      <c r="P1025" t="s">
        <v>170</v>
      </c>
      <c r="Q1025" t="s">
        <v>2608</v>
      </c>
      <c r="R1025" t="s">
        <v>109</v>
      </c>
      <c r="S1025" t="s">
        <v>544</v>
      </c>
      <c r="T1025" t="s">
        <v>2945</v>
      </c>
    </row>
    <row r="1026" spans="1:20">
      <c r="A1026" t="s">
        <v>3342</v>
      </c>
      <c r="B1026" t="s">
        <v>1733</v>
      </c>
      <c r="C1026" t="s">
        <v>542</v>
      </c>
      <c r="D1026" s="1">
        <v>21468</v>
      </c>
      <c r="E1026">
        <v>2.1325526484597899</v>
      </c>
      <c r="F1026" s="22">
        <v>1485.8346708525601</v>
      </c>
      <c r="G1026" s="22"/>
      <c r="H1026" s="22"/>
      <c r="I1026" s="22"/>
      <c r="J1026" s="22">
        <v>5</v>
      </c>
      <c r="K1026" s="22" t="s">
        <v>1731</v>
      </c>
      <c r="L1026" s="22" t="s">
        <v>2708</v>
      </c>
      <c r="O1026" t="s">
        <v>201</v>
      </c>
      <c r="P1026" t="s">
        <v>170</v>
      </c>
      <c r="Q1026" t="s">
        <v>2609</v>
      </c>
      <c r="R1026" t="s">
        <v>109</v>
      </c>
      <c r="S1026" t="s">
        <v>544</v>
      </c>
      <c r="T1026" t="s">
        <v>2945</v>
      </c>
    </row>
    <row r="1027" spans="1:20">
      <c r="A1027" t="s">
        <v>3342</v>
      </c>
      <c r="B1027" t="s">
        <v>1733</v>
      </c>
      <c r="C1027" t="s">
        <v>547</v>
      </c>
      <c r="D1027" s="1">
        <v>49457.8</v>
      </c>
      <c r="E1027">
        <v>2.1325526484597899</v>
      </c>
      <c r="F1027" s="22"/>
      <c r="G1027" s="22">
        <v>1485.8346708525601</v>
      </c>
      <c r="H1027" s="22"/>
      <c r="I1027" s="22"/>
      <c r="J1027" s="22">
        <v>5</v>
      </c>
      <c r="K1027" s="22" t="s">
        <v>1731</v>
      </c>
      <c r="L1027" s="22" t="s">
        <v>2708</v>
      </c>
      <c r="O1027" t="s">
        <v>201</v>
      </c>
      <c r="P1027" t="s">
        <v>170</v>
      </c>
      <c r="Q1027" t="s">
        <v>2610</v>
      </c>
      <c r="R1027" t="s">
        <v>109</v>
      </c>
      <c r="S1027" t="s">
        <v>544</v>
      </c>
      <c r="T1027" t="s">
        <v>2945</v>
      </c>
    </row>
    <row r="1028" spans="1:20">
      <c r="A1028" t="s">
        <v>3342</v>
      </c>
      <c r="B1028" t="s">
        <v>1733</v>
      </c>
      <c r="C1028" t="s">
        <v>549</v>
      </c>
      <c r="D1028" s="1">
        <v>50902.8</v>
      </c>
      <c r="E1028">
        <v>2.1325526484597899</v>
      </c>
      <c r="F1028" s="22"/>
      <c r="G1028" s="22"/>
      <c r="H1028" s="22">
        <v>1485.8346708525601</v>
      </c>
      <c r="I1028" s="22"/>
      <c r="J1028" s="22">
        <v>5</v>
      </c>
      <c r="K1028" s="22" t="s">
        <v>1731</v>
      </c>
      <c r="L1028" s="22" t="s">
        <v>2708</v>
      </c>
      <c r="O1028" t="s">
        <v>201</v>
      </c>
      <c r="P1028" t="s">
        <v>170</v>
      </c>
      <c r="Q1028" t="s">
        <v>2611</v>
      </c>
      <c r="R1028" t="s">
        <v>109</v>
      </c>
      <c r="S1028" t="s">
        <v>544</v>
      </c>
      <c r="T1028" t="s">
        <v>2945</v>
      </c>
    </row>
    <row r="1029" spans="1:20">
      <c r="A1029" t="s">
        <v>3342</v>
      </c>
      <c r="B1029" t="s">
        <v>1733</v>
      </c>
      <c r="C1029" t="s">
        <v>3332</v>
      </c>
      <c r="D1029" s="1">
        <v>50905.1</v>
      </c>
      <c r="E1029">
        <v>2.1325526484597899</v>
      </c>
      <c r="F1029" s="22"/>
      <c r="G1029" s="22"/>
      <c r="H1029" s="22"/>
      <c r="I1029" s="22">
        <v>1485.8346708525601</v>
      </c>
      <c r="J1029" s="22">
        <v>5</v>
      </c>
      <c r="K1029" s="22" t="s">
        <v>1731</v>
      </c>
      <c r="L1029" s="22" t="s">
        <v>2708</v>
      </c>
      <c r="O1029" t="s">
        <v>3356</v>
      </c>
      <c r="P1029" t="s">
        <v>170</v>
      </c>
      <c r="Q1029" t="s">
        <v>2612</v>
      </c>
      <c r="R1029" t="s">
        <v>109</v>
      </c>
      <c r="S1029" t="s">
        <v>544</v>
      </c>
      <c r="T1029" t="s">
        <v>2925</v>
      </c>
    </row>
    <row r="1030" spans="1:20">
      <c r="A1030" t="s">
        <v>3342</v>
      </c>
      <c r="B1030" t="s">
        <v>1734</v>
      </c>
      <c r="C1030" t="s">
        <v>542</v>
      </c>
      <c r="D1030" s="1">
        <v>29744</v>
      </c>
      <c r="E1030">
        <v>2.9855737078437001</v>
      </c>
      <c r="F1030" s="22">
        <v>2000.7678517721999</v>
      </c>
      <c r="G1030" s="22"/>
      <c r="H1030" s="22"/>
      <c r="I1030" s="22"/>
      <c r="J1030" s="22">
        <v>5</v>
      </c>
      <c r="K1030" s="22" t="s">
        <v>1731</v>
      </c>
      <c r="L1030" s="22" t="s">
        <v>2708</v>
      </c>
      <c r="O1030" t="s">
        <v>3356</v>
      </c>
      <c r="P1030" t="s">
        <v>170</v>
      </c>
      <c r="Q1030" t="s">
        <v>2614</v>
      </c>
      <c r="R1030" t="s">
        <v>109</v>
      </c>
      <c r="S1030" t="s">
        <v>544</v>
      </c>
      <c r="T1030" t="s">
        <v>2925</v>
      </c>
    </row>
    <row r="1031" spans="1:20">
      <c r="A1031" t="s">
        <v>3342</v>
      </c>
      <c r="B1031" t="s">
        <v>1734</v>
      </c>
      <c r="C1031" t="s">
        <v>547</v>
      </c>
      <c r="D1031" s="1">
        <v>41784.300000000003</v>
      </c>
      <c r="E1031">
        <v>2.9855737078437001</v>
      </c>
      <c r="F1031" s="22"/>
      <c r="G1031" s="22">
        <v>2000.7678517721999</v>
      </c>
      <c r="H1031" s="22"/>
      <c r="I1031" s="22"/>
      <c r="J1031" s="22">
        <v>5</v>
      </c>
      <c r="K1031" s="22" t="s">
        <v>1731</v>
      </c>
      <c r="L1031" s="22" t="s">
        <v>2708</v>
      </c>
      <c r="O1031" t="s">
        <v>3356</v>
      </c>
      <c r="P1031" t="s">
        <v>170</v>
      </c>
      <c r="Q1031" t="s">
        <v>2615</v>
      </c>
      <c r="R1031" t="s">
        <v>109</v>
      </c>
      <c r="S1031" t="s">
        <v>544</v>
      </c>
      <c r="T1031" t="s">
        <v>2925</v>
      </c>
    </row>
    <row r="1032" spans="1:20">
      <c r="A1032" t="s">
        <v>3342</v>
      </c>
      <c r="B1032" t="s">
        <v>1734</v>
      </c>
      <c r="C1032" t="s">
        <v>549</v>
      </c>
      <c r="D1032" s="1">
        <v>43027.1</v>
      </c>
      <c r="E1032">
        <v>2.9855737078437001</v>
      </c>
      <c r="F1032" s="22"/>
      <c r="G1032" s="22"/>
      <c r="H1032" s="22">
        <v>2000.7678517721999</v>
      </c>
      <c r="I1032" s="22"/>
      <c r="J1032" s="22">
        <v>5</v>
      </c>
      <c r="K1032" s="22" t="s">
        <v>1731</v>
      </c>
      <c r="L1032" s="22" t="s">
        <v>2708</v>
      </c>
      <c r="O1032" t="s">
        <v>3356</v>
      </c>
      <c r="P1032" t="s">
        <v>170</v>
      </c>
      <c r="Q1032" t="s">
        <v>2616</v>
      </c>
      <c r="R1032" t="s">
        <v>109</v>
      </c>
      <c r="S1032" t="s">
        <v>544</v>
      </c>
      <c r="T1032" t="s">
        <v>2925</v>
      </c>
    </row>
    <row r="1033" spans="1:20">
      <c r="A1033" t="s">
        <v>3342</v>
      </c>
      <c r="B1033" t="s">
        <v>1734</v>
      </c>
      <c r="C1033" t="s">
        <v>3332</v>
      </c>
      <c r="D1033" s="1">
        <v>43071.7</v>
      </c>
      <c r="E1033">
        <v>2.9855737078437001</v>
      </c>
      <c r="F1033" s="22"/>
      <c r="G1033" s="22"/>
      <c r="H1033" s="22"/>
      <c r="I1033" s="22">
        <v>2000.7678517721999</v>
      </c>
      <c r="J1033" s="22">
        <v>5</v>
      </c>
      <c r="K1033" s="22" t="s">
        <v>1731</v>
      </c>
      <c r="L1033" s="22" t="s">
        <v>2708</v>
      </c>
      <c r="O1033" t="s">
        <v>3356</v>
      </c>
      <c r="P1033" t="s">
        <v>170</v>
      </c>
      <c r="Q1033" t="s">
        <v>2617</v>
      </c>
      <c r="R1033" t="s">
        <v>109</v>
      </c>
      <c r="S1033" t="s">
        <v>544</v>
      </c>
      <c r="T1033" t="s">
        <v>2925</v>
      </c>
    </row>
    <row r="1034" spans="1:20">
      <c r="A1034" t="s">
        <v>3342</v>
      </c>
      <c r="B1034" t="s">
        <v>1735</v>
      </c>
      <c r="C1034" t="s">
        <v>542</v>
      </c>
      <c r="D1034" s="1">
        <v>1437.7</v>
      </c>
      <c r="E1034">
        <v>3.8385947672276099</v>
      </c>
      <c r="F1034" s="22">
        <v>230.2791476706</v>
      </c>
      <c r="G1034" s="22"/>
      <c r="H1034" s="22"/>
      <c r="I1034" s="22"/>
      <c r="J1034" s="22">
        <v>5</v>
      </c>
      <c r="K1034" s="22" t="s">
        <v>1731</v>
      </c>
      <c r="L1034" s="22" t="s">
        <v>2708</v>
      </c>
      <c r="O1034" t="s">
        <v>3356</v>
      </c>
      <c r="P1034" t="s">
        <v>170</v>
      </c>
      <c r="Q1034" t="s">
        <v>2618</v>
      </c>
      <c r="R1034" t="s">
        <v>109</v>
      </c>
      <c r="S1034" t="s">
        <v>544</v>
      </c>
      <c r="T1034" t="s">
        <v>2925</v>
      </c>
    </row>
    <row r="1035" spans="1:20">
      <c r="A1035" t="s">
        <v>3342</v>
      </c>
      <c r="B1035" t="s">
        <v>1735</v>
      </c>
      <c r="C1035" t="s">
        <v>547</v>
      </c>
      <c r="D1035" s="1">
        <v>4777.3999999999996</v>
      </c>
      <c r="E1035">
        <v>3.8385947672276099</v>
      </c>
      <c r="F1035" s="22"/>
      <c r="G1035" s="22">
        <v>241.78171245732</v>
      </c>
      <c r="H1035" s="22"/>
      <c r="I1035" s="22"/>
      <c r="J1035" s="22">
        <v>5</v>
      </c>
      <c r="K1035" s="22" t="s">
        <v>1731</v>
      </c>
      <c r="L1035" s="22" t="s">
        <v>2708</v>
      </c>
      <c r="O1035" t="s">
        <v>3356</v>
      </c>
      <c r="P1035" t="s">
        <v>170</v>
      </c>
      <c r="Q1035" t="s">
        <v>2619</v>
      </c>
      <c r="R1035" t="s">
        <v>109</v>
      </c>
      <c r="S1035" t="s">
        <v>544</v>
      </c>
      <c r="T1035" t="s">
        <v>2925</v>
      </c>
    </row>
    <row r="1036" spans="1:20">
      <c r="A1036" t="s">
        <v>3342</v>
      </c>
      <c r="B1036" t="s">
        <v>1735</v>
      </c>
      <c r="C1036" t="s">
        <v>549</v>
      </c>
      <c r="D1036" s="1">
        <v>5024.8</v>
      </c>
      <c r="E1036">
        <v>3.8385947672276099</v>
      </c>
      <c r="F1036" s="22"/>
      <c r="G1036" s="22"/>
      <c r="H1036" s="22">
        <v>241.78171245732</v>
      </c>
      <c r="I1036" s="22"/>
      <c r="J1036" s="22">
        <v>5</v>
      </c>
      <c r="K1036" s="22" t="s">
        <v>1731</v>
      </c>
      <c r="L1036" s="22" t="s">
        <v>2708</v>
      </c>
      <c r="O1036" t="s">
        <v>3356</v>
      </c>
      <c r="P1036" t="s">
        <v>170</v>
      </c>
      <c r="Q1036" t="s">
        <v>2620</v>
      </c>
      <c r="R1036" t="s">
        <v>109</v>
      </c>
      <c r="S1036" t="s">
        <v>544</v>
      </c>
      <c r="T1036" t="s">
        <v>2925</v>
      </c>
    </row>
    <row r="1037" spans="1:20">
      <c r="A1037" t="s">
        <v>3342</v>
      </c>
      <c r="B1037" t="s">
        <v>1735</v>
      </c>
      <c r="C1037" t="s">
        <v>3332</v>
      </c>
      <c r="D1037" s="1">
        <v>5029.3</v>
      </c>
      <c r="E1037">
        <v>3.8385947672276099</v>
      </c>
      <c r="F1037" s="22"/>
      <c r="G1037" s="22"/>
      <c r="H1037" s="22"/>
      <c r="I1037" s="22">
        <v>241.78171245732</v>
      </c>
      <c r="J1037" s="22">
        <v>5</v>
      </c>
      <c r="K1037" s="22" t="s">
        <v>1731</v>
      </c>
      <c r="L1037" s="22" t="s">
        <v>2708</v>
      </c>
      <c r="O1037" t="s">
        <v>3356</v>
      </c>
      <c r="P1037" t="s">
        <v>170</v>
      </c>
      <c r="Q1037" t="s">
        <v>2621</v>
      </c>
      <c r="R1037" t="s">
        <v>109</v>
      </c>
      <c r="S1037" t="s">
        <v>544</v>
      </c>
      <c r="T1037" t="s">
        <v>2925</v>
      </c>
    </row>
    <row r="1038" spans="1:20">
      <c r="A1038" t="s">
        <v>3342</v>
      </c>
      <c r="B1038" t="s">
        <v>1736</v>
      </c>
      <c r="C1038" t="s">
        <v>542</v>
      </c>
      <c r="D1038" s="1">
        <v>4753.3999999999996</v>
      </c>
      <c r="E1038">
        <v>4.69161582661153</v>
      </c>
      <c r="F1038" s="22">
        <v>312.12591655391998</v>
      </c>
      <c r="G1038" s="22"/>
      <c r="H1038" s="22"/>
      <c r="I1038" s="22"/>
      <c r="J1038" s="22">
        <v>5</v>
      </c>
      <c r="K1038" s="22" t="s">
        <v>1731</v>
      </c>
      <c r="L1038" s="22" t="s">
        <v>2708</v>
      </c>
      <c r="O1038" t="s">
        <v>3356</v>
      </c>
      <c r="P1038" t="s">
        <v>170</v>
      </c>
      <c r="Q1038" t="s">
        <v>2622</v>
      </c>
      <c r="R1038" t="s">
        <v>109</v>
      </c>
      <c r="S1038" t="s">
        <v>544</v>
      </c>
      <c r="T1038" t="s">
        <v>2925</v>
      </c>
    </row>
    <row r="1039" spans="1:20">
      <c r="A1039" t="s">
        <v>3342</v>
      </c>
      <c r="B1039" t="s">
        <v>1736</v>
      </c>
      <c r="C1039" t="s">
        <v>547</v>
      </c>
      <c r="D1039" s="1">
        <v>13054.7</v>
      </c>
      <c r="E1039">
        <v>4.69161582661153</v>
      </c>
      <c r="F1039" s="22"/>
      <c r="G1039" s="22">
        <v>323.48749126932</v>
      </c>
      <c r="H1039" s="22"/>
      <c r="I1039" s="22"/>
      <c r="J1039" s="22">
        <v>5</v>
      </c>
      <c r="K1039" s="22" t="s">
        <v>1731</v>
      </c>
      <c r="L1039" s="22" t="s">
        <v>2708</v>
      </c>
      <c r="O1039" t="s">
        <v>3356</v>
      </c>
      <c r="P1039" t="s">
        <v>170</v>
      </c>
      <c r="Q1039" t="s">
        <v>2623</v>
      </c>
      <c r="R1039" t="s">
        <v>109</v>
      </c>
      <c r="S1039" t="s">
        <v>544</v>
      </c>
      <c r="T1039" t="s">
        <v>2925</v>
      </c>
    </row>
    <row r="1040" spans="1:20">
      <c r="A1040" t="s">
        <v>3342</v>
      </c>
      <c r="B1040" t="s">
        <v>1736</v>
      </c>
      <c r="C1040" t="s">
        <v>549</v>
      </c>
      <c r="D1040" s="1">
        <v>15546.1</v>
      </c>
      <c r="E1040">
        <v>4.69161582661153</v>
      </c>
      <c r="F1040" s="22"/>
      <c r="G1040" s="22"/>
      <c r="H1040" s="22">
        <v>323.48749126932</v>
      </c>
      <c r="I1040" s="22"/>
      <c r="J1040" s="22">
        <v>5</v>
      </c>
      <c r="K1040" s="22" t="s">
        <v>1731</v>
      </c>
      <c r="L1040" s="22" t="s">
        <v>2708</v>
      </c>
      <c r="O1040" t="s">
        <v>3356</v>
      </c>
      <c r="P1040" t="s">
        <v>170</v>
      </c>
      <c r="Q1040" t="s">
        <v>2624</v>
      </c>
      <c r="R1040" t="s">
        <v>109</v>
      </c>
      <c r="S1040" t="s">
        <v>544</v>
      </c>
      <c r="T1040" t="s">
        <v>2925</v>
      </c>
    </row>
    <row r="1041" spans="1:20">
      <c r="A1041" t="s">
        <v>3342</v>
      </c>
      <c r="B1041" t="s">
        <v>1736</v>
      </c>
      <c r="C1041" t="s">
        <v>3332</v>
      </c>
      <c r="D1041" s="1">
        <v>15548.8</v>
      </c>
      <c r="E1041">
        <v>4.69161582661153</v>
      </c>
      <c r="F1041" s="22"/>
      <c r="G1041" s="22"/>
      <c r="H1041" s="22"/>
      <c r="I1041" s="22">
        <v>323.48749126932</v>
      </c>
      <c r="J1041" s="22">
        <v>5</v>
      </c>
      <c r="K1041" s="22" t="s">
        <v>1731</v>
      </c>
      <c r="L1041" s="22" t="s">
        <v>2708</v>
      </c>
      <c r="O1041" t="s">
        <v>3356</v>
      </c>
      <c r="P1041" t="s">
        <v>170</v>
      </c>
      <c r="Q1041" t="s">
        <v>2790</v>
      </c>
      <c r="R1041" t="s">
        <v>109</v>
      </c>
      <c r="S1041" t="s">
        <v>544</v>
      </c>
      <c r="T1041" t="s">
        <v>2925</v>
      </c>
    </row>
    <row r="1042" spans="1:20">
      <c r="A1042" t="s">
        <v>3342</v>
      </c>
      <c r="B1042" t="s">
        <v>1737</v>
      </c>
      <c r="C1042" t="s">
        <v>542</v>
      </c>
      <c r="D1042" s="1">
        <v>3768.5</v>
      </c>
      <c r="E1042">
        <v>5.5446368859954402</v>
      </c>
      <c r="F1042" s="22">
        <v>609.24997605023998</v>
      </c>
      <c r="G1042" s="22"/>
      <c r="H1042" s="22"/>
      <c r="I1042" s="22"/>
      <c r="J1042" s="22">
        <v>5</v>
      </c>
      <c r="K1042" s="22" t="s">
        <v>1731</v>
      </c>
      <c r="L1042" s="22" t="s">
        <v>2708</v>
      </c>
      <c r="O1042" t="s">
        <v>3356</v>
      </c>
      <c r="P1042" t="s">
        <v>170</v>
      </c>
      <c r="Q1042" t="s">
        <v>2791</v>
      </c>
      <c r="R1042" t="s">
        <v>109</v>
      </c>
      <c r="S1042" t="s">
        <v>544</v>
      </c>
      <c r="T1042" t="s">
        <v>2925</v>
      </c>
    </row>
    <row r="1043" spans="1:20">
      <c r="A1043" t="s">
        <v>3342</v>
      </c>
      <c r="B1043" t="s">
        <v>1737</v>
      </c>
      <c r="C1043" t="s">
        <v>547</v>
      </c>
      <c r="D1043" s="1">
        <v>30735.8</v>
      </c>
      <c r="E1043">
        <v>5.5446368859954402</v>
      </c>
      <c r="F1043" s="22"/>
      <c r="G1043" s="22">
        <v>983.06471836187995</v>
      </c>
      <c r="H1043" s="22"/>
      <c r="I1043" s="22"/>
      <c r="J1043" s="22">
        <v>5</v>
      </c>
      <c r="K1043" s="22" t="s">
        <v>1731</v>
      </c>
      <c r="L1043" s="22" t="s">
        <v>2708</v>
      </c>
      <c r="O1043" t="s">
        <v>3356</v>
      </c>
      <c r="P1043" t="s">
        <v>170</v>
      </c>
      <c r="Q1043" t="s">
        <v>2792</v>
      </c>
      <c r="R1043" t="s">
        <v>109</v>
      </c>
      <c r="S1043" t="s">
        <v>544</v>
      </c>
      <c r="T1043" t="s">
        <v>2925</v>
      </c>
    </row>
    <row r="1044" spans="1:20">
      <c r="A1044" t="s">
        <v>3342</v>
      </c>
      <c r="B1044" t="s">
        <v>1737</v>
      </c>
      <c r="C1044" t="s">
        <v>549</v>
      </c>
      <c r="D1044" s="1">
        <v>40152.699999999997</v>
      </c>
      <c r="E1044">
        <v>5.5446368859954402</v>
      </c>
      <c r="F1044" s="22"/>
      <c r="G1044" s="22"/>
      <c r="H1044" s="22">
        <v>983.06471836187995</v>
      </c>
      <c r="I1044" s="22"/>
      <c r="J1044" s="22">
        <v>5</v>
      </c>
      <c r="K1044" s="22" t="s">
        <v>1731</v>
      </c>
      <c r="L1044" s="22" t="s">
        <v>2708</v>
      </c>
      <c r="O1044" t="s">
        <v>3356</v>
      </c>
      <c r="P1044" t="s">
        <v>170</v>
      </c>
      <c r="Q1044" t="s">
        <v>2625</v>
      </c>
      <c r="R1044" t="s">
        <v>109</v>
      </c>
      <c r="S1044" t="s">
        <v>544</v>
      </c>
      <c r="T1044" t="s">
        <v>2925</v>
      </c>
    </row>
    <row r="1045" spans="1:20">
      <c r="A1045" t="s">
        <v>3342</v>
      </c>
      <c r="B1045" t="s">
        <v>1737</v>
      </c>
      <c r="C1045" t="s">
        <v>3332</v>
      </c>
      <c r="D1045" s="1">
        <v>40176.400000000001</v>
      </c>
      <c r="E1045">
        <v>5.5446368859954402</v>
      </c>
      <c r="F1045" s="22"/>
      <c r="G1045" s="22"/>
      <c r="H1045" s="22"/>
      <c r="I1045" s="22">
        <v>983.06471836187995</v>
      </c>
      <c r="J1045" s="22">
        <v>5</v>
      </c>
      <c r="K1045" s="22" t="s">
        <v>1731</v>
      </c>
      <c r="L1045" s="22" t="s">
        <v>2708</v>
      </c>
      <c r="O1045" t="s">
        <v>3356</v>
      </c>
      <c r="P1045" t="s">
        <v>170</v>
      </c>
      <c r="Q1045" t="s">
        <v>2626</v>
      </c>
      <c r="R1045" t="s">
        <v>109</v>
      </c>
      <c r="S1045" t="s">
        <v>544</v>
      </c>
      <c r="T1045" t="s">
        <v>2925</v>
      </c>
    </row>
    <row r="1046" spans="1:20">
      <c r="A1046" t="s">
        <v>3342</v>
      </c>
      <c r="B1046" t="s">
        <v>1738</v>
      </c>
      <c r="C1046" t="s">
        <v>542</v>
      </c>
      <c r="D1046" s="1">
        <v>7597.6</v>
      </c>
      <c r="E1046">
        <v>6.3976579453793603</v>
      </c>
      <c r="F1046" s="22">
        <v>498.26511646379998</v>
      </c>
      <c r="G1046" s="22"/>
      <c r="H1046" s="22"/>
      <c r="I1046" s="22"/>
      <c r="J1046" s="22">
        <v>5</v>
      </c>
      <c r="K1046" s="22" t="s">
        <v>1731</v>
      </c>
      <c r="L1046" s="22" t="s">
        <v>2708</v>
      </c>
      <c r="O1046" t="s">
        <v>3356</v>
      </c>
      <c r="P1046" t="s">
        <v>170</v>
      </c>
      <c r="Q1046" t="s">
        <v>2627</v>
      </c>
      <c r="R1046" t="s">
        <v>109</v>
      </c>
      <c r="S1046" t="s">
        <v>544</v>
      </c>
      <c r="T1046" t="s">
        <v>2925</v>
      </c>
    </row>
    <row r="1047" spans="1:20">
      <c r="A1047" t="s">
        <v>3342</v>
      </c>
      <c r="B1047" t="s">
        <v>1738</v>
      </c>
      <c r="C1047" t="s">
        <v>547</v>
      </c>
      <c r="D1047" s="1">
        <v>21989</v>
      </c>
      <c r="E1047">
        <v>6.3976579453793603</v>
      </c>
      <c r="F1047" s="22"/>
      <c r="G1047" s="22">
        <v>613.36072450296001</v>
      </c>
      <c r="H1047" s="22"/>
      <c r="I1047" s="22"/>
      <c r="J1047" s="22">
        <v>5</v>
      </c>
      <c r="K1047" s="22" t="s">
        <v>1731</v>
      </c>
      <c r="L1047" s="22" t="s">
        <v>2708</v>
      </c>
      <c r="O1047" t="s">
        <v>3356</v>
      </c>
      <c r="P1047" t="s">
        <v>170</v>
      </c>
      <c r="Q1047" t="s">
        <v>2628</v>
      </c>
      <c r="R1047" t="s">
        <v>109</v>
      </c>
      <c r="S1047" t="s">
        <v>544</v>
      </c>
      <c r="T1047" t="s">
        <v>2925</v>
      </c>
    </row>
    <row r="1048" spans="1:20">
      <c r="A1048" t="s">
        <v>3342</v>
      </c>
      <c r="B1048" t="s">
        <v>1738</v>
      </c>
      <c r="C1048" t="s">
        <v>549</v>
      </c>
      <c r="D1048" s="1">
        <v>42086.1</v>
      </c>
      <c r="E1048">
        <v>6.3976579453793603</v>
      </c>
      <c r="F1048" s="22"/>
      <c r="G1048" s="22"/>
      <c r="H1048" s="22">
        <v>1190.5088231156401</v>
      </c>
      <c r="I1048" s="22"/>
      <c r="J1048" s="22">
        <v>5</v>
      </c>
      <c r="K1048" s="22" t="s">
        <v>1731</v>
      </c>
      <c r="L1048" s="22" t="s">
        <v>2708</v>
      </c>
      <c r="O1048" t="s">
        <v>3356</v>
      </c>
      <c r="P1048" t="s">
        <v>170</v>
      </c>
      <c r="Q1048" t="s">
        <v>2629</v>
      </c>
      <c r="R1048" t="s">
        <v>109</v>
      </c>
      <c r="S1048" t="s">
        <v>544</v>
      </c>
      <c r="T1048" t="s">
        <v>2925</v>
      </c>
    </row>
    <row r="1049" spans="1:20">
      <c r="A1049" t="s">
        <v>3342</v>
      </c>
      <c r="B1049" t="s">
        <v>1738</v>
      </c>
      <c r="C1049" t="s">
        <v>3332</v>
      </c>
      <c r="D1049" s="1">
        <v>42709.9</v>
      </c>
      <c r="E1049">
        <v>6.3976579453793603</v>
      </c>
      <c r="F1049" s="22"/>
      <c r="G1049" s="22"/>
      <c r="H1049" s="22"/>
      <c r="I1049" s="22">
        <v>1190.5088231156401</v>
      </c>
      <c r="J1049" s="22">
        <v>5</v>
      </c>
      <c r="K1049" s="22" t="s">
        <v>1731</v>
      </c>
      <c r="L1049" s="22" t="s">
        <v>2708</v>
      </c>
      <c r="O1049" t="s">
        <v>3356</v>
      </c>
      <c r="P1049" t="s">
        <v>170</v>
      </c>
      <c r="Q1049" t="s">
        <v>2630</v>
      </c>
      <c r="R1049" t="s">
        <v>109</v>
      </c>
      <c r="S1049" t="s">
        <v>544</v>
      </c>
      <c r="T1049" t="s">
        <v>2925</v>
      </c>
    </row>
    <row r="1050" spans="1:20">
      <c r="A1050" t="s">
        <v>3342</v>
      </c>
      <c r="B1050" t="s">
        <v>1739</v>
      </c>
      <c r="C1050" t="s">
        <v>542</v>
      </c>
      <c r="D1050" s="1">
        <v>554.4</v>
      </c>
      <c r="E1050">
        <v>7.2506790047632697</v>
      </c>
      <c r="F1050" s="22">
        <v>84.241182511836001</v>
      </c>
      <c r="G1050" s="22"/>
      <c r="H1050" s="22"/>
      <c r="I1050" s="22"/>
      <c r="J1050" s="22">
        <v>5</v>
      </c>
      <c r="K1050" s="22" t="s">
        <v>1731</v>
      </c>
      <c r="L1050" s="22" t="s">
        <v>2708</v>
      </c>
      <c r="O1050" t="s">
        <v>3356</v>
      </c>
      <c r="P1050" t="s">
        <v>170</v>
      </c>
      <c r="Q1050" t="s">
        <v>2631</v>
      </c>
      <c r="R1050" t="s">
        <v>109</v>
      </c>
      <c r="S1050" t="s">
        <v>544</v>
      </c>
      <c r="T1050" t="s">
        <v>2925</v>
      </c>
    </row>
    <row r="1051" spans="1:20">
      <c r="A1051" t="s">
        <v>3342</v>
      </c>
      <c r="B1051" t="s">
        <v>1739</v>
      </c>
      <c r="C1051" t="s">
        <v>547</v>
      </c>
      <c r="D1051" s="1">
        <v>8790</v>
      </c>
      <c r="E1051">
        <v>7.2506790047632697</v>
      </c>
      <c r="F1051" s="22"/>
      <c r="G1051" s="22">
        <v>469.84887781020001</v>
      </c>
      <c r="H1051" s="22"/>
      <c r="I1051" s="22"/>
      <c r="J1051" s="22">
        <v>5</v>
      </c>
      <c r="K1051" s="22" t="s">
        <v>1731</v>
      </c>
      <c r="L1051" s="22" t="s">
        <v>2708</v>
      </c>
      <c r="O1051" t="s">
        <v>3356</v>
      </c>
      <c r="P1051" t="s">
        <v>170</v>
      </c>
      <c r="Q1051" t="s">
        <v>2632</v>
      </c>
      <c r="R1051" t="s">
        <v>109</v>
      </c>
      <c r="S1051" t="s">
        <v>544</v>
      </c>
      <c r="T1051" t="s">
        <v>2925</v>
      </c>
    </row>
    <row r="1052" spans="1:20">
      <c r="A1052" t="s">
        <v>3342</v>
      </c>
      <c r="B1052" t="s">
        <v>1739</v>
      </c>
      <c r="C1052" t="s">
        <v>549</v>
      </c>
      <c r="D1052" s="1">
        <v>9295.2000000000007</v>
      </c>
      <c r="E1052">
        <v>7.2506790047632697</v>
      </c>
      <c r="F1052" s="22"/>
      <c r="G1052" s="22"/>
      <c r="H1052" s="22">
        <v>469.84887781020001</v>
      </c>
      <c r="I1052" s="22"/>
      <c r="J1052" s="22">
        <v>5</v>
      </c>
      <c r="K1052" s="22" t="s">
        <v>1731</v>
      </c>
      <c r="L1052" s="22" t="s">
        <v>2708</v>
      </c>
      <c r="O1052" t="s">
        <v>3356</v>
      </c>
      <c r="P1052" t="s">
        <v>170</v>
      </c>
      <c r="Q1052" t="s">
        <v>2633</v>
      </c>
      <c r="R1052" t="s">
        <v>109</v>
      </c>
      <c r="S1052" t="s">
        <v>544</v>
      </c>
      <c r="T1052" t="s">
        <v>2925</v>
      </c>
    </row>
    <row r="1053" spans="1:20">
      <c r="A1053" t="s">
        <v>3342</v>
      </c>
      <c r="B1053" t="s">
        <v>1739</v>
      </c>
      <c r="C1053" t="s">
        <v>3332</v>
      </c>
      <c r="D1053" s="1">
        <v>9310.2999999999993</v>
      </c>
      <c r="E1053">
        <v>7.2506790047632697</v>
      </c>
      <c r="F1053" s="22"/>
      <c r="G1053" s="22"/>
      <c r="H1053" s="22"/>
      <c r="I1053" s="22">
        <v>469.84887781020001</v>
      </c>
      <c r="J1053" s="22">
        <v>5</v>
      </c>
      <c r="K1053" s="22" t="s">
        <v>1731</v>
      </c>
      <c r="L1053" s="22" t="s">
        <v>2708</v>
      </c>
      <c r="O1053" t="s">
        <v>3356</v>
      </c>
      <c r="P1053" t="s">
        <v>170</v>
      </c>
      <c r="Q1053" t="s">
        <v>2634</v>
      </c>
      <c r="R1053" t="s">
        <v>109</v>
      </c>
      <c r="S1053" t="s">
        <v>544</v>
      </c>
      <c r="T1053" t="s">
        <v>2925</v>
      </c>
    </row>
    <row r="1054" spans="1:20">
      <c r="A1054" t="s">
        <v>3342</v>
      </c>
      <c r="B1054" t="s">
        <v>1740</v>
      </c>
      <c r="C1054" t="s">
        <v>542</v>
      </c>
      <c r="D1054" s="1">
        <v>449.3</v>
      </c>
      <c r="E1054">
        <v>8.1037000641471799</v>
      </c>
      <c r="F1054" s="22">
        <v>71.441402096231997</v>
      </c>
      <c r="G1054" s="22"/>
      <c r="H1054" s="22"/>
      <c r="I1054" s="22"/>
      <c r="J1054" s="22">
        <v>5</v>
      </c>
      <c r="K1054" s="22" t="s">
        <v>1731</v>
      </c>
      <c r="L1054" s="22" t="s">
        <v>2708</v>
      </c>
      <c r="O1054" t="s">
        <v>3356</v>
      </c>
      <c r="P1054" t="s">
        <v>170</v>
      </c>
      <c r="Q1054" t="s">
        <v>2635</v>
      </c>
      <c r="R1054" t="s">
        <v>109</v>
      </c>
      <c r="S1054" t="s">
        <v>544</v>
      </c>
      <c r="T1054" t="s">
        <v>2925</v>
      </c>
    </row>
    <row r="1055" spans="1:20">
      <c r="A1055" t="s">
        <v>3342</v>
      </c>
      <c r="B1055" t="s">
        <v>1740</v>
      </c>
      <c r="C1055" t="s">
        <v>547</v>
      </c>
      <c r="D1055" s="1">
        <v>1775</v>
      </c>
      <c r="E1055">
        <v>8.1037000641471799</v>
      </c>
      <c r="F1055" s="22"/>
      <c r="G1055" s="22">
        <v>76.743719899812007</v>
      </c>
      <c r="H1055" s="22"/>
      <c r="I1055" s="22"/>
      <c r="J1055" s="22">
        <v>5</v>
      </c>
      <c r="K1055" s="22" t="s">
        <v>1731</v>
      </c>
      <c r="L1055" s="22" t="s">
        <v>2708</v>
      </c>
      <c r="O1055" t="s">
        <v>3356</v>
      </c>
      <c r="P1055" t="s">
        <v>170</v>
      </c>
      <c r="Q1055" t="s">
        <v>2636</v>
      </c>
      <c r="R1055" t="s">
        <v>109</v>
      </c>
      <c r="S1055" t="s">
        <v>544</v>
      </c>
      <c r="T1055" t="s">
        <v>2925</v>
      </c>
    </row>
    <row r="1056" spans="1:20">
      <c r="A1056" t="s">
        <v>3342</v>
      </c>
      <c r="B1056" t="s">
        <v>1740</v>
      </c>
      <c r="C1056" t="s">
        <v>549</v>
      </c>
      <c r="D1056" s="1">
        <v>1780.1</v>
      </c>
      <c r="E1056">
        <v>8.1037000641471799</v>
      </c>
      <c r="F1056" s="22"/>
      <c r="G1056" s="22"/>
      <c r="H1056" s="22">
        <v>76.743719899812007</v>
      </c>
      <c r="I1056" s="22"/>
      <c r="J1056" s="22">
        <v>5</v>
      </c>
      <c r="K1056" s="22" t="s">
        <v>1731</v>
      </c>
      <c r="L1056" s="22" t="s">
        <v>2708</v>
      </c>
      <c r="O1056" t="s">
        <v>3356</v>
      </c>
      <c r="P1056" t="s">
        <v>170</v>
      </c>
      <c r="Q1056" t="s">
        <v>2637</v>
      </c>
      <c r="R1056" t="s">
        <v>109</v>
      </c>
      <c r="S1056" t="s">
        <v>544</v>
      </c>
      <c r="T1056" t="s">
        <v>2925</v>
      </c>
    </row>
    <row r="1057" spans="1:20">
      <c r="A1057" t="s">
        <v>3342</v>
      </c>
      <c r="B1057" t="s">
        <v>1740</v>
      </c>
      <c r="C1057" t="s">
        <v>3332</v>
      </c>
      <c r="D1057" s="1">
        <v>1780.1</v>
      </c>
      <c r="E1057">
        <v>8.1037000641471799</v>
      </c>
      <c r="F1057" s="22"/>
      <c r="G1057" s="22"/>
      <c r="H1057" s="22"/>
      <c r="I1057" s="22">
        <v>76.743719899812007</v>
      </c>
      <c r="J1057" s="22">
        <v>5</v>
      </c>
      <c r="K1057" s="22" t="s">
        <v>1731</v>
      </c>
      <c r="L1057" s="22" t="s">
        <v>2708</v>
      </c>
      <c r="O1057" t="s">
        <v>3357</v>
      </c>
      <c r="P1057" t="s">
        <v>170</v>
      </c>
      <c r="Q1057" t="s">
        <v>2638</v>
      </c>
      <c r="R1057" t="s">
        <v>109</v>
      </c>
      <c r="S1057" t="s">
        <v>544</v>
      </c>
      <c r="T1057" t="s">
        <v>2831</v>
      </c>
    </row>
    <row r="1058" spans="1:20">
      <c r="A1058" t="s">
        <v>3342</v>
      </c>
      <c r="B1058" t="s">
        <v>1741</v>
      </c>
      <c r="C1058" t="s">
        <v>542</v>
      </c>
      <c r="D1058" s="1">
        <v>373.5</v>
      </c>
      <c r="E1058">
        <v>8.9567211235310999</v>
      </c>
      <c r="F1058" s="22">
        <v>29.459993072328</v>
      </c>
      <c r="G1058" s="22"/>
      <c r="H1058" s="22"/>
      <c r="I1058" s="22"/>
      <c r="J1058" s="22">
        <v>5</v>
      </c>
      <c r="K1058" s="22" t="s">
        <v>1731</v>
      </c>
      <c r="L1058" s="22" t="s">
        <v>2708</v>
      </c>
      <c r="O1058" t="s">
        <v>3357</v>
      </c>
      <c r="P1058" t="s">
        <v>170</v>
      </c>
      <c r="Q1058" t="s">
        <v>2640</v>
      </c>
      <c r="R1058" t="s">
        <v>109</v>
      </c>
      <c r="S1058" t="s">
        <v>544</v>
      </c>
      <c r="T1058" t="s">
        <v>2831</v>
      </c>
    </row>
    <row r="1059" spans="1:20">
      <c r="A1059" t="s">
        <v>3342</v>
      </c>
      <c r="B1059" t="s">
        <v>1741</v>
      </c>
      <c r="C1059" t="s">
        <v>547</v>
      </c>
      <c r="D1059" s="1">
        <v>5230.6000000000004</v>
      </c>
      <c r="E1059">
        <v>8.9567211235310999</v>
      </c>
      <c r="F1059" s="22"/>
      <c r="G1059" s="22">
        <v>214.806610557</v>
      </c>
      <c r="H1059" s="22"/>
      <c r="I1059" s="22"/>
      <c r="J1059" s="22">
        <v>5</v>
      </c>
      <c r="K1059" s="22" t="s">
        <v>1731</v>
      </c>
      <c r="L1059" s="22" t="s">
        <v>2708</v>
      </c>
      <c r="O1059" t="s">
        <v>3357</v>
      </c>
      <c r="P1059" t="s">
        <v>170</v>
      </c>
      <c r="Q1059" t="s">
        <v>2641</v>
      </c>
      <c r="R1059" t="s">
        <v>109</v>
      </c>
      <c r="S1059" t="s">
        <v>544</v>
      </c>
      <c r="T1059" t="s">
        <v>2831</v>
      </c>
    </row>
    <row r="1060" spans="1:20">
      <c r="A1060" t="s">
        <v>3342</v>
      </c>
      <c r="B1060" t="s">
        <v>1741</v>
      </c>
      <c r="C1060" t="s">
        <v>3332</v>
      </c>
      <c r="D1060" s="1">
        <v>5330.9</v>
      </c>
      <c r="E1060">
        <v>8.9567211235310999</v>
      </c>
      <c r="F1060" s="22"/>
      <c r="G1060" s="22"/>
      <c r="H1060" s="22"/>
      <c r="I1060" s="22">
        <v>214.806610557</v>
      </c>
      <c r="J1060" s="22">
        <v>5</v>
      </c>
      <c r="K1060" s="22" t="s">
        <v>1731</v>
      </c>
      <c r="L1060" s="22" t="s">
        <v>2708</v>
      </c>
      <c r="O1060" t="s">
        <v>3357</v>
      </c>
      <c r="P1060" t="s">
        <v>170</v>
      </c>
      <c r="Q1060" t="s">
        <v>2642</v>
      </c>
      <c r="R1060" t="s">
        <v>109</v>
      </c>
      <c r="S1060" t="s">
        <v>544</v>
      </c>
      <c r="T1060" t="s">
        <v>2831</v>
      </c>
    </row>
    <row r="1061" spans="1:20">
      <c r="A1061" t="s">
        <v>3342</v>
      </c>
      <c r="B1061" t="s">
        <v>1741</v>
      </c>
      <c r="C1061" t="s">
        <v>549</v>
      </c>
      <c r="D1061" s="1">
        <v>5330.9</v>
      </c>
      <c r="E1061">
        <v>8.9567211235310999</v>
      </c>
      <c r="F1061" s="22"/>
      <c r="G1061" s="22"/>
      <c r="H1061" s="22">
        <v>214.806610557</v>
      </c>
      <c r="I1061" s="22"/>
      <c r="J1061" s="22">
        <v>5</v>
      </c>
      <c r="K1061" s="22" t="s">
        <v>1731</v>
      </c>
      <c r="L1061" s="22" t="s">
        <v>2708</v>
      </c>
      <c r="O1061" t="s">
        <v>3357</v>
      </c>
      <c r="P1061" t="s">
        <v>170</v>
      </c>
      <c r="Q1061" t="s">
        <v>2643</v>
      </c>
      <c r="R1061" t="s">
        <v>109</v>
      </c>
      <c r="S1061" t="s">
        <v>544</v>
      </c>
      <c r="T1061" t="s">
        <v>2831</v>
      </c>
    </row>
    <row r="1062" spans="1:20">
      <c r="A1062" t="s">
        <v>3342</v>
      </c>
      <c r="B1062" t="s">
        <v>1742</v>
      </c>
      <c r="C1062" t="s">
        <v>542</v>
      </c>
      <c r="D1062" s="1">
        <v>13</v>
      </c>
      <c r="E1062">
        <v>9.8097421829150093</v>
      </c>
      <c r="F1062" s="22">
        <v>3.8557083249216002</v>
      </c>
      <c r="G1062" s="22"/>
      <c r="H1062" s="22"/>
      <c r="I1062" s="22"/>
      <c r="J1062" s="22">
        <v>5</v>
      </c>
      <c r="K1062" s="22" t="s">
        <v>1731</v>
      </c>
      <c r="L1062" s="22" t="s">
        <v>2708</v>
      </c>
      <c r="O1062" t="s">
        <v>3357</v>
      </c>
      <c r="P1062" t="s">
        <v>170</v>
      </c>
      <c r="Q1062" t="s">
        <v>2644</v>
      </c>
      <c r="R1062" t="s">
        <v>109</v>
      </c>
      <c r="S1062" t="s">
        <v>544</v>
      </c>
      <c r="T1062" t="s">
        <v>2831</v>
      </c>
    </row>
    <row r="1063" spans="1:20">
      <c r="A1063" t="s">
        <v>3342</v>
      </c>
      <c r="B1063" t="s">
        <v>1742</v>
      </c>
      <c r="C1063" t="s">
        <v>547</v>
      </c>
      <c r="D1063" s="1">
        <v>8215.6</v>
      </c>
      <c r="E1063">
        <v>9.8097421829150093</v>
      </c>
      <c r="F1063" s="22"/>
      <c r="G1063" s="22">
        <v>375.50876262228002</v>
      </c>
      <c r="H1063" s="22"/>
      <c r="I1063" s="22"/>
      <c r="J1063" s="22">
        <v>5</v>
      </c>
      <c r="K1063" s="22" t="s">
        <v>1731</v>
      </c>
      <c r="L1063" s="22" t="s">
        <v>2708</v>
      </c>
      <c r="O1063" t="s">
        <v>3358</v>
      </c>
      <c r="P1063" t="s">
        <v>170</v>
      </c>
      <c r="Q1063" t="s">
        <v>2165</v>
      </c>
      <c r="R1063" t="s">
        <v>109</v>
      </c>
      <c r="S1063" t="s">
        <v>544</v>
      </c>
      <c r="T1063" t="s">
        <v>2948</v>
      </c>
    </row>
    <row r="1064" spans="1:20">
      <c r="A1064" t="s">
        <v>3342</v>
      </c>
      <c r="B1064" t="s">
        <v>1742</v>
      </c>
      <c r="C1064" t="s">
        <v>549</v>
      </c>
      <c r="D1064" s="1">
        <v>8290.7999999999993</v>
      </c>
      <c r="E1064">
        <v>9.8097421829150093</v>
      </c>
      <c r="F1064" s="22"/>
      <c r="G1064" s="22"/>
      <c r="H1064" s="22">
        <v>375.50876262228002</v>
      </c>
      <c r="I1064" s="22"/>
      <c r="J1064" s="22">
        <v>5</v>
      </c>
      <c r="K1064" s="22" t="s">
        <v>1731</v>
      </c>
      <c r="L1064" s="22" t="s">
        <v>2708</v>
      </c>
      <c r="O1064" t="s">
        <v>3358</v>
      </c>
      <c r="P1064" t="s">
        <v>170</v>
      </c>
      <c r="Q1064" t="s">
        <v>2167</v>
      </c>
      <c r="R1064" t="s">
        <v>109</v>
      </c>
      <c r="S1064" t="s">
        <v>544</v>
      </c>
      <c r="T1064" t="s">
        <v>2948</v>
      </c>
    </row>
    <row r="1065" spans="1:20">
      <c r="A1065" t="s">
        <v>3342</v>
      </c>
      <c r="B1065" t="s">
        <v>1742</v>
      </c>
      <c r="C1065" t="s">
        <v>3332</v>
      </c>
      <c r="D1065" s="1">
        <v>8290.9</v>
      </c>
      <c r="E1065">
        <v>9.8097421829150093</v>
      </c>
      <c r="F1065" s="22"/>
      <c r="G1065" s="22"/>
      <c r="H1065" s="22"/>
      <c r="I1065" s="22">
        <v>375.50876262228002</v>
      </c>
      <c r="J1065" s="22">
        <v>5</v>
      </c>
      <c r="K1065" s="22" t="s">
        <v>1731</v>
      </c>
      <c r="L1065" s="22" t="s">
        <v>2708</v>
      </c>
      <c r="O1065" t="s">
        <v>3358</v>
      </c>
      <c r="P1065" t="s">
        <v>170</v>
      </c>
      <c r="Q1065" t="s">
        <v>2168</v>
      </c>
      <c r="R1065" t="s">
        <v>109</v>
      </c>
      <c r="S1065" t="s">
        <v>544</v>
      </c>
      <c r="T1065" t="s">
        <v>2948</v>
      </c>
    </row>
    <row r="1066" spans="1:20">
      <c r="A1066" t="s">
        <v>3342</v>
      </c>
      <c r="B1066" t="s">
        <v>1743</v>
      </c>
      <c r="C1066" t="s">
        <v>542</v>
      </c>
      <c r="D1066" s="1">
        <v>34.9</v>
      </c>
      <c r="E1066">
        <v>10.662763242298899</v>
      </c>
      <c r="F1066" s="22">
        <v>3.3926490069191999</v>
      </c>
      <c r="G1066" s="22"/>
      <c r="H1066" s="22"/>
      <c r="I1066" s="22"/>
      <c r="J1066" s="22">
        <v>5</v>
      </c>
      <c r="K1066" s="22" t="s">
        <v>1731</v>
      </c>
      <c r="L1066" s="22" t="s">
        <v>2708</v>
      </c>
      <c r="O1066" t="s">
        <v>3358</v>
      </c>
      <c r="P1066" t="s">
        <v>170</v>
      </c>
      <c r="Q1066" t="s">
        <v>2169</v>
      </c>
      <c r="R1066" t="s">
        <v>109</v>
      </c>
      <c r="S1066" t="s">
        <v>544</v>
      </c>
      <c r="T1066" t="s">
        <v>2948</v>
      </c>
    </row>
    <row r="1067" spans="1:20">
      <c r="A1067" t="s">
        <v>3342</v>
      </c>
      <c r="B1067" t="s">
        <v>1743</v>
      </c>
      <c r="C1067" t="s">
        <v>547</v>
      </c>
      <c r="D1067" s="1">
        <v>2820.7</v>
      </c>
      <c r="E1067">
        <v>10.662763242298899</v>
      </c>
      <c r="F1067" s="22"/>
      <c r="G1067" s="22">
        <v>147.47760429368401</v>
      </c>
      <c r="H1067" s="22"/>
      <c r="I1067" s="22"/>
      <c r="J1067" s="22">
        <v>5</v>
      </c>
      <c r="K1067" s="22" t="s">
        <v>1731</v>
      </c>
      <c r="L1067" s="22" t="s">
        <v>2708</v>
      </c>
      <c r="O1067" t="s">
        <v>3358</v>
      </c>
      <c r="P1067" t="s">
        <v>170</v>
      </c>
      <c r="Q1067" t="s">
        <v>2170</v>
      </c>
      <c r="R1067" t="s">
        <v>109</v>
      </c>
      <c r="S1067" t="s">
        <v>544</v>
      </c>
      <c r="T1067" t="s">
        <v>2948</v>
      </c>
    </row>
    <row r="1068" spans="1:20">
      <c r="A1068" t="s">
        <v>3342</v>
      </c>
      <c r="B1068" t="s">
        <v>1743</v>
      </c>
      <c r="C1068" t="s">
        <v>549</v>
      </c>
      <c r="D1068" s="1">
        <v>2826.8</v>
      </c>
      <c r="E1068">
        <v>10.662763242298899</v>
      </c>
      <c r="F1068" s="22"/>
      <c r="G1068" s="22"/>
      <c r="H1068" s="22">
        <v>147.47760429368401</v>
      </c>
      <c r="I1068" s="22"/>
      <c r="J1068" s="22">
        <v>5</v>
      </c>
      <c r="K1068" s="22" t="s">
        <v>1731</v>
      </c>
      <c r="L1068" s="22" t="s">
        <v>2708</v>
      </c>
      <c r="O1068" t="s">
        <v>3358</v>
      </c>
      <c r="P1068" t="s">
        <v>170</v>
      </c>
      <c r="Q1068" t="s">
        <v>2171</v>
      </c>
      <c r="R1068" t="s">
        <v>109</v>
      </c>
      <c r="S1068" t="s">
        <v>544</v>
      </c>
      <c r="T1068" t="s">
        <v>2948</v>
      </c>
    </row>
    <row r="1069" spans="1:20">
      <c r="A1069" t="s">
        <v>3342</v>
      </c>
      <c r="B1069" t="s">
        <v>1743</v>
      </c>
      <c r="C1069" t="s">
        <v>3332</v>
      </c>
      <c r="D1069" s="1">
        <v>2826.8</v>
      </c>
      <c r="E1069">
        <v>10.662763242298899</v>
      </c>
      <c r="F1069" s="22"/>
      <c r="G1069" s="22"/>
      <c r="H1069" s="22"/>
      <c r="I1069" s="22">
        <v>147.47760429368401</v>
      </c>
      <c r="J1069" s="22">
        <v>5</v>
      </c>
      <c r="K1069" s="22" t="s">
        <v>1731</v>
      </c>
      <c r="L1069" s="22" t="s">
        <v>2708</v>
      </c>
      <c r="O1069" t="s">
        <v>3358</v>
      </c>
      <c r="P1069" t="s">
        <v>170</v>
      </c>
      <c r="Q1069" t="s">
        <v>2172</v>
      </c>
      <c r="R1069" t="s">
        <v>109</v>
      </c>
      <c r="S1069" t="s">
        <v>544</v>
      </c>
      <c r="T1069" t="s">
        <v>2948</v>
      </c>
    </row>
    <row r="1070" spans="1:20">
      <c r="A1070" t="s">
        <v>3342</v>
      </c>
      <c r="B1070" t="s">
        <v>1744</v>
      </c>
      <c r="C1070" t="s">
        <v>542</v>
      </c>
      <c r="D1070" s="1">
        <v>15.3</v>
      </c>
      <c r="E1070">
        <v>11.5157843016828</v>
      </c>
      <c r="F1070" s="22">
        <v>2.4794227255391998</v>
      </c>
      <c r="G1070" s="22"/>
      <c r="H1070" s="22"/>
      <c r="I1070" s="22"/>
      <c r="J1070" s="22">
        <v>5</v>
      </c>
      <c r="K1070" s="22" t="s">
        <v>1731</v>
      </c>
      <c r="L1070" s="22" t="s">
        <v>2708</v>
      </c>
      <c r="O1070" t="s">
        <v>3358</v>
      </c>
      <c r="P1070" t="s">
        <v>170</v>
      </c>
      <c r="Q1070" t="s">
        <v>2173</v>
      </c>
      <c r="R1070" t="s">
        <v>109</v>
      </c>
      <c r="S1070" t="s">
        <v>544</v>
      </c>
      <c r="T1070" t="s">
        <v>2948</v>
      </c>
    </row>
    <row r="1071" spans="1:20">
      <c r="A1071" t="s">
        <v>3342</v>
      </c>
      <c r="B1071" t="s">
        <v>1744</v>
      </c>
      <c r="C1071" t="s">
        <v>547</v>
      </c>
      <c r="D1071" s="1">
        <v>554.79999999999995</v>
      </c>
      <c r="E1071">
        <v>11.5157843016828</v>
      </c>
      <c r="F1071" s="22"/>
      <c r="G1071" s="22">
        <v>28.165772680164</v>
      </c>
      <c r="H1071" s="22"/>
      <c r="I1071" s="22"/>
      <c r="J1071" s="22">
        <v>5</v>
      </c>
      <c r="K1071" s="22" t="s">
        <v>1731</v>
      </c>
      <c r="L1071" s="22" t="s">
        <v>2708</v>
      </c>
      <c r="O1071" t="s">
        <v>3358</v>
      </c>
      <c r="P1071" t="s">
        <v>170</v>
      </c>
      <c r="Q1071" t="s">
        <v>2174</v>
      </c>
      <c r="R1071" t="s">
        <v>109</v>
      </c>
      <c r="S1071" t="s">
        <v>544</v>
      </c>
      <c r="T1071" t="s">
        <v>2948</v>
      </c>
    </row>
    <row r="1072" spans="1:20">
      <c r="A1072" t="s">
        <v>3342</v>
      </c>
      <c r="B1072" t="s">
        <v>1744</v>
      </c>
      <c r="C1072" t="s">
        <v>549</v>
      </c>
      <c r="D1072" s="1">
        <v>590.70000000000005</v>
      </c>
      <c r="E1072">
        <v>11.5157843016828</v>
      </c>
      <c r="F1072" s="22"/>
      <c r="G1072" s="22"/>
      <c r="H1072" s="22">
        <v>28.165772680164</v>
      </c>
      <c r="I1072" s="22"/>
      <c r="J1072" s="22">
        <v>5</v>
      </c>
      <c r="K1072" s="22" t="s">
        <v>1731</v>
      </c>
      <c r="L1072" s="22" t="s">
        <v>2708</v>
      </c>
      <c r="O1072" t="s">
        <v>3358</v>
      </c>
      <c r="P1072" t="s">
        <v>170</v>
      </c>
      <c r="Q1072" t="s">
        <v>2175</v>
      </c>
      <c r="R1072" t="s">
        <v>109</v>
      </c>
      <c r="S1072" t="s">
        <v>544</v>
      </c>
      <c r="T1072" t="s">
        <v>2948</v>
      </c>
    </row>
    <row r="1073" spans="1:20">
      <c r="A1073" t="s">
        <v>3342</v>
      </c>
      <c r="B1073" t="s">
        <v>1744</v>
      </c>
      <c r="C1073" t="s">
        <v>3332</v>
      </c>
      <c r="D1073" s="1">
        <v>590.79999999999995</v>
      </c>
      <c r="E1073">
        <v>11.5157843016828</v>
      </c>
      <c r="F1073" s="22"/>
      <c r="G1073" s="22"/>
      <c r="H1073" s="22"/>
      <c r="I1073" s="22">
        <v>28.165772680164</v>
      </c>
      <c r="J1073" s="22">
        <v>5</v>
      </c>
      <c r="K1073" s="22" t="s">
        <v>1731</v>
      </c>
      <c r="L1073" s="22" t="s">
        <v>2708</v>
      </c>
      <c r="O1073" t="s">
        <v>3358</v>
      </c>
      <c r="P1073" t="s">
        <v>170</v>
      </c>
      <c r="Q1073" t="s">
        <v>2176</v>
      </c>
      <c r="R1073" t="s">
        <v>109</v>
      </c>
      <c r="S1073" t="s">
        <v>544</v>
      </c>
      <c r="T1073" t="s">
        <v>2948</v>
      </c>
    </row>
    <row r="1074" spans="1:20">
      <c r="A1074" t="s">
        <v>3342</v>
      </c>
      <c r="B1074" t="s">
        <v>1745</v>
      </c>
      <c r="C1074" t="s">
        <v>542</v>
      </c>
      <c r="D1074" s="1">
        <v>262.2</v>
      </c>
      <c r="E1074">
        <v>12.3688053610668</v>
      </c>
      <c r="F1074" s="22">
        <v>20.439120972689999</v>
      </c>
      <c r="G1074" s="22"/>
      <c r="H1074" s="22"/>
      <c r="I1074" s="22"/>
      <c r="J1074" s="22">
        <v>5</v>
      </c>
      <c r="K1074" s="22" t="s">
        <v>1731</v>
      </c>
      <c r="L1074" s="22" t="s">
        <v>2708</v>
      </c>
      <c r="O1074" t="s">
        <v>3358</v>
      </c>
      <c r="P1074" t="s">
        <v>170</v>
      </c>
      <c r="Q1074" t="s">
        <v>2177</v>
      </c>
      <c r="R1074" t="s">
        <v>109</v>
      </c>
      <c r="S1074" t="s">
        <v>544</v>
      </c>
      <c r="T1074" t="s">
        <v>2948</v>
      </c>
    </row>
    <row r="1075" spans="1:20">
      <c r="A1075" t="s">
        <v>3342</v>
      </c>
      <c r="B1075" t="s">
        <v>1745</v>
      </c>
      <c r="C1075" t="s">
        <v>547</v>
      </c>
      <c r="D1075" s="1">
        <v>2016.2</v>
      </c>
      <c r="E1075">
        <v>12.3688053610668</v>
      </c>
      <c r="F1075" s="22"/>
      <c r="G1075" s="22">
        <v>72.777812537052</v>
      </c>
      <c r="H1075" s="22"/>
      <c r="I1075" s="22"/>
      <c r="J1075" s="22">
        <v>5</v>
      </c>
      <c r="K1075" s="22" t="s">
        <v>1731</v>
      </c>
      <c r="L1075" s="22" t="s">
        <v>2708</v>
      </c>
      <c r="O1075" t="s">
        <v>3358</v>
      </c>
      <c r="P1075" t="s">
        <v>170</v>
      </c>
      <c r="Q1075" t="s">
        <v>2178</v>
      </c>
      <c r="R1075" t="s">
        <v>109</v>
      </c>
      <c r="S1075" t="s">
        <v>544</v>
      </c>
      <c r="T1075" t="s">
        <v>2948</v>
      </c>
    </row>
    <row r="1076" spans="1:20">
      <c r="A1076" t="s">
        <v>3342</v>
      </c>
      <c r="B1076" t="s">
        <v>1745</v>
      </c>
      <c r="C1076" t="s">
        <v>549</v>
      </c>
      <c r="D1076" s="1">
        <v>2074.3000000000002</v>
      </c>
      <c r="E1076">
        <v>12.3688053610668</v>
      </c>
      <c r="F1076" s="22"/>
      <c r="G1076" s="22"/>
      <c r="H1076" s="22">
        <v>72.777812537052</v>
      </c>
      <c r="I1076" s="22"/>
      <c r="J1076" s="22">
        <v>5</v>
      </c>
      <c r="K1076" s="22" t="s">
        <v>1731</v>
      </c>
      <c r="L1076" s="22" t="s">
        <v>2708</v>
      </c>
      <c r="O1076" t="s">
        <v>3358</v>
      </c>
      <c r="P1076" t="s">
        <v>170</v>
      </c>
      <c r="Q1076" t="s">
        <v>2179</v>
      </c>
      <c r="R1076" t="s">
        <v>109</v>
      </c>
      <c r="S1076" t="s">
        <v>544</v>
      </c>
      <c r="T1076" t="s">
        <v>2948</v>
      </c>
    </row>
    <row r="1077" spans="1:20">
      <c r="A1077" t="s">
        <v>3342</v>
      </c>
      <c r="B1077" t="s">
        <v>1745</v>
      </c>
      <c r="C1077" t="s">
        <v>3332</v>
      </c>
      <c r="D1077" s="1">
        <v>2074.3000000000002</v>
      </c>
      <c r="E1077">
        <v>12.3688053610668</v>
      </c>
      <c r="F1077" s="22"/>
      <c r="G1077" s="22"/>
      <c r="H1077" s="22"/>
      <c r="I1077" s="22">
        <v>72.777812537052</v>
      </c>
      <c r="J1077" s="22">
        <v>5</v>
      </c>
      <c r="K1077" s="22" t="s">
        <v>1731</v>
      </c>
      <c r="L1077" s="22" t="s">
        <v>2708</v>
      </c>
      <c r="O1077" t="s">
        <v>3358</v>
      </c>
      <c r="P1077" t="s">
        <v>170</v>
      </c>
      <c r="Q1077" t="s">
        <v>2180</v>
      </c>
      <c r="R1077" t="s">
        <v>109</v>
      </c>
      <c r="S1077" t="s">
        <v>544</v>
      </c>
      <c r="T1077" t="s">
        <v>2948</v>
      </c>
    </row>
    <row r="1078" spans="1:20">
      <c r="A1078" t="s">
        <v>3342</v>
      </c>
      <c r="B1078" t="s">
        <v>1746</v>
      </c>
      <c r="C1078" t="s">
        <v>542</v>
      </c>
      <c r="D1078" s="1">
        <v>2.1</v>
      </c>
      <c r="E1078">
        <v>13.2218264204507</v>
      </c>
      <c r="F1078" s="22">
        <v>0.23035766566176</v>
      </c>
      <c r="G1078" s="22"/>
      <c r="H1078" s="22"/>
      <c r="I1078" s="22"/>
      <c r="J1078" s="22">
        <v>5</v>
      </c>
      <c r="K1078" s="22" t="s">
        <v>1731</v>
      </c>
      <c r="L1078" s="22" t="s">
        <v>2708</v>
      </c>
      <c r="O1078" t="s">
        <v>3358</v>
      </c>
      <c r="P1078" t="s">
        <v>170</v>
      </c>
      <c r="Q1078" t="s">
        <v>2181</v>
      </c>
      <c r="R1078" t="s">
        <v>109</v>
      </c>
      <c r="S1078" t="s">
        <v>544</v>
      </c>
      <c r="T1078" t="s">
        <v>2948</v>
      </c>
    </row>
    <row r="1079" spans="1:20">
      <c r="A1079" t="s">
        <v>3342</v>
      </c>
      <c r="B1079" t="s">
        <v>1746</v>
      </c>
      <c r="C1079" t="s">
        <v>547</v>
      </c>
      <c r="D1079" s="1">
        <v>682.4</v>
      </c>
      <c r="E1079">
        <v>13.2218264204507</v>
      </c>
      <c r="F1079" s="22"/>
      <c r="G1079" s="22">
        <v>35.151541887672003</v>
      </c>
      <c r="H1079" s="22"/>
      <c r="I1079" s="22"/>
      <c r="J1079" s="22">
        <v>5</v>
      </c>
      <c r="K1079" s="22" t="s">
        <v>1731</v>
      </c>
      <c r="L1079" s="22" t="s">
        <v>2708</v>
      </c>
      <c r="O1079" t="s">
        <v>3358</v>
      </c>
      <c r="P1079" t="s">
        <v>170</v>
      </c>
      <c r="Q1079" t="s">
        <v>2182</v>
      </c>
      <c r="R1079" t="s">
        <v>109</v>
      </c>
      <c r="S1079" t="s">
        <v>544</v>
      </c>
      <c r="T1079" t="s">
        <v>2948</v>
      </c>
    </row>
    <row r="1080" spans="1:20">
      <c r="A1080" t="s">
        <v>3342</v>
      </c>
      <c r="B1080" t="s">
        <v>1746</v>
      </c>
      <c r="C1080" t="s">
        <v>549</v>
      </c>
      <c r="D1080" s="1">
        <v>696.3</v>
      </c>
      <c r="E1080">
        <v>13.2218264204507</v>
      </c>
      <c r="F1080" s="22"/>
      <c r="G1080" s="22"/>
      <c r="H1080" s="22">
        <v>35.151541887672003</v>
      </c>
      <c r="I1080" s="22"/>
      <c r="J1080" s="22">
        <v>5</v>
      </c>
      <c r="K1080" s="22" t="s">
        <v>1731</v>
      </c>
      <c r="L1080" s="22" t="s">
        <v>2708</v>
      </c>
      <c r="O1080" t="s">
        <v>3359</v>
      </c>
      <c r="P1080" t="s">
        <v>170</v>
      </c>
      <c r="Q1080" t="s">
        <v>2645</v>
      </c>
      <c r="R1080" t="s">
        <v>109</v>
      </c>
      <c r="S1080" t="s">
        <v>544</v>
      </c>
      <c r="T1080" t="s">
        <v>2942</v>
      </c>
    </row>
    <row r="1081" spans="1:20">
      <c r="A1081" t="s">
        <v>3342</v>
      </c>
      <c r="B1081" t="s">
        <v>1746</v>
      </c>
      <c r="C1081" t="s">
        <v>3332</v>
      </c>
      <c r="D1081" s="1">
        <v>696.3</v>
      </c>
      <c r="E1081">
        <v>13.2218264204507</v>
      </c>
      <c r="F1081" s="22"/>
      <c r="G1081" s="22"/>
      <c r="H1081" s="22"/>
      <c r="I1081" s="22">
        <v>35.151541887672003</v>
      </c>
      <c r="J1081" s="22">
        <v>5</v>
      </c>
      <c r="K1081" s="22" t="s">
        <v>1731</v>
      </c>
      <c r="L1081" s="22" t="s">
        <v>2708</v>
      </c>
      <c r="O1081" t="s">
        <v>3359</v>
      </c>
      <c r="P1081" t="s">
        <v>170</v>
      </c>
      <c r="Q1081" t="s">
        <v>2647</v>
      </c>
      <c r="R1081" t="s">
        <v>109</v>
      </c>
      <c r="S1081" t="s">
        <v>544</v>
      </c>
      <c r="T1081" t="s">
        <v>2942</v>
      </c>
    </row>
    <row r="1082" spans="1:20">
      <c r="A1082" t="s">
        <v>3342</v>
      </c>
      <c r="B1082" t="s">
        <v>1747</v>
      </c>
      <c r="C1082" t="s">
        <v>547</v>
      </c>
      <c r="D1082" s="1">
        <v>1588</v>
      </c>
      <c r="E1082">
        <v>14.927868539218499</v>
      </c>
      <c r="F1082" s="22"/>
      <c r="G1082" s="22">
        <v>75.933658128887998</v>
      </c>
      <c r="H1082" s="22"/>
      <c r="I1082" s="22"/>
      <c r="J1082" s="22">
        <v>5</v>
      </c>
      <c r="K1082" s="22" t="s">
        <v>1731</v>
      </c>
      <c r="L1082" s="22" t="s">
        <v>2708</v>
      </c>
      <c r="O1082" t="s">
        <v>3359</v>
      </c>
      <c r="P1082" t="s">
        <v>170</v>
      </c>
      <c r="Q1082" t="s">
        <v>2648</v>
      </c>
      <c r="R1082" t="s">
        <v>109</v>
      </c>
      <c r="S1082" t="s">
        <v>544</v>
      </c>
      <c r="T1082" t="s">
        <v>2942</v>
      </c>
    </row>
    <row r="1083" spans="1:20">
      <c r="A1083" t="s">
        <v>3342</v>
      </c>
      <c r="B1083" t="s">
        <v>1747</v>
      </c>
      <c r="C1083" t="s">
        <v>3332</v>
      </c>
      <c r="D1083" s="1">
        <v>1807.9</v>
      </c>
      <c r="E1083">
        <v>14.927868539218499</v>
      </c>
      <c r="F1083" s="22"/>
      <c r="G1083" s="22"/>
      <c r="H1083" s="22"/>
      <c r="I1083" s="22">
        <v>75.933658128887998</v>
      </c>
      <c r="J1083" s="22">
        <v>5</v>
      </c>
      <c r="K1083" s="22" t="s">
        <v>1731</v>
      </c>
      <c r="L1083" s="22" t="s">
        <v>2708</v>
      </c>
      <c r="O1083" t="s">
        <v>3359</v>
      </c>
      <c r="P1083" t="s">
        <v>170</v>
      </c>
      <c r="Q1083" t="s">
        <v>2649</v>
      </c>
      <c r="R1083" t="s">
        <v>109</v>
      </c>
      <c r="S1083" t="s">
        <v>544</v>
      </c>
      <c r="T1083" t="s">
        <v>2942</v>
      </c>
    </row>
    <row r="1084" spans="1:20">
      <c r="A1084" t="s">
        <v>3342</v>
      </c>
      <c r="B1084" t="s">
        <v>1747</v>
      </c>
      <c r="C1084" t="s">
        <v>549</v>
      </c>
      <c r="D1084" s="1">
        <v>1807.9</v>
      </c>
      <c r="E1084">
        <v>14.927868539218499</v>
      </c>
      <c r="F1084" s="22"/>
      <c r="G1084" s="22"/>
      <c r="H1084" s="22">
        <v>75.933658128887998</v>
      </c>
      <c r="I1084" s="22"/>
      <c r="J1084" s="22">
        <v>5</v>
      </c>
      <c r="K1084" s="22" t="s">
        <v>1731</v>
      </c>
      <c r="L1084" s="22" t="s">
        <v>2708</v>
      </c>
      <c r="O1084" t="s">
        <v>3359</v>
      </c>
      <c r="P1084" t="s">
        <v>170</v>
      </c>
      <c r="Q1084" t="s">
        <v>2650</v>
      </c>
      <c r="R1084" t="s">
        <v>109</v>
      </c>
      <c r="S1084" t="s">
        <v>544</v>
      </c>
      <c r="T1084" t="s">
        <v>2942</v>
      </c>
    </row>
    <row r="1085" spans="1:20">
      <c r="A1085" t="s">
        <v>3342</v>
      </c>
      <c r="B1085" t="s">
        <v>1748</v>
      </c>
      <c r="C1085" t="s">
        <v>542</v>
      </c>
      <c r="D1085" s="1">
        <v>0.5</v>
      </c>
      <c r="E1085">
        <v>15.7808895986024</v>
      </c>
      <c r="F1085" s="22">
        <v>0.137745716483088</v>
      </c>
      <c r="G1085" s="22"/>
      <c r="H1085" s="22"/>
      <c r="I1085" s="22"/>
      <c r="J1085" s="22">
        <v>5</v>
      </c>
      <c r="K1085" s="22" t="s">
        <v>1731</v>
      </c>
      <c r="L1085" s="22" t="s">
        <v>2708</v>
      </c>
      <c r="O1085" t="s">
        <v>3359</v>
      </c>
      <c r="P1085" t="s">
        <v>170</v>
      </c>
      <c r="Q1085" t="s">
        <v>2651</v>
      </c>
      <c r="R1085" t="s">
        <v>109</v>
      </c>
      <c r="S1085" t="s">
        <v>544</v>
      </c>
      <c r="T1085" t="s">
        <v>2942</v>
      </c>
    </row>
    <row r="1086" spans="1:20">
      <c r="A1086" t="s">
        <v>3342</v>
      </c>
      <c r="B1086" t="s">
        <v>1748</v>
      </c>
      <c r="C1086" t="s">
        <v>547</v>
      </c>
      <c r="D1086" s="1">
        <v>689.4</v>
      </c>
      <c r="E1086">
        <v>15.7808895986024</v>
      </c>
      <c r="F1086" s="22"/>
      <c r="G1086" s="22">
        <v>36.656776706759999</v>
      </c>
      <c r="H1086" s="22"/>
      <c r="I1086" s="22"/>
      <c r="J1086" s="22">
        <v>5</v>
      </c>
      <c r="K1086" s="22" t="s">
        <v>1731</v>
      </c>
      <c r="L1086" s="22" t="s">
        <v>2708</v>
      </c>
      <c r="O1086" t="s">
        <v>3359</v>
      </c>
      <c r="P1086" t="s">
        <v>170</v>
      </c>
      <c r="Q1086" t="s">
        <v>2652</v>
      </c>
      <c r="R1086" t="s">
        <v>109</v>
      </c>
      <c r="S1086" t="s">
        <v>544</v>
      </c>
      <c r="T1086" t="s">
        <v>2942</v>
      </c>
    </row>
    <row r="1087" spans="1:20">
      <c r="A1087" t="s">
        <v>3342</v>
      </c>
      <c r="B1087" t="s">
        <v>1748</v>
      </c>
      <c r="C1087" t="s">
        <v>549</v>
      </c>
      <c r="D1087" s="1">
        <v>730.1</v>
      </c>
      <c r="E1087">
        <v>15.7808895986024</v>
      </c>
      <c r="F1087" s="22"/>
      <c r="G1087" s="22"/>
      <c r="H1087" s="22">
        <v>36.656776706759999</v>
      </c>
      <c r="I1087" s="22"/>
      <c r="J1087" s="22">
        <v>5</v>
      </c>
      <c r="K1087" s="22" t="s">
        <v>1731</v>
      </c>
      <c r="L1087" s="22" t="s">
        <v>2708</v>
      </c>
      <c r="O1087" t="s">
        <v>3359</v>
      </c>
      <c r="P1087" t="s">
        <v>170</v>
      </c>
      <c r="Q1087" t="s">
        <v>2653</v>
      </c>
      <c r="R1087" t="s">
        <v>109</v>
      </c>
      <c r="S1087" t="s">
        <v>544</v>
      </c>
      <c r="T1087" t="s">
        <v>2942</v>
      </c>
    </row>
    <row r="1088" spans="1:20">
      <c r="A1088" t="s">
        <v>3342</v>
      </c>
      <c r="B1088" t="s">
        <v>1748</v>
      </c>
      <c r="C1088" t="s">
        <v>3332</v>
      </c>
      <c r="D1088" s="1">
        <v>730.1</v>
      </c>
      <c r="E1088">
        <v>15.7808895986024</v>
      </c>
      <c r="F1088" s="22"/>
      <c r="G1088" s="22"/>
      <c r="H1088" s="22"/>
      <c r="I1088" s="22">
        <v>36.656776706759999</v>
      </c>
      <c r="J1088" s="22">
        <v>5</v>
      </c>
      <c r="K1088" s="22" t="s">
        <v>1731</v>
      </c>
      <c r="L1088" s="22" t="s">
        <v>2708</v>
      </c>
      <c r="O1088" t="s">
        <v>3359</v>
      </c>
      <c r="P1088" t="s">
        <v>170</v>
      </c>
      <c r="Q1088" t="s">
        <v>2654</v>
      </c>
      <c r="R1088" t="s">
        <v>109</v>
      </c>
      <c r="S1088" t="s">
        <v>544</v>
      </c>
      <c r="T1088" t="s">
        <v>2942</v>
      </c>
    </row>
    <row r="1089" spans="1:20">
      <c r="A1089" t="s">
        <v>3342</v>
      </c>
      <c r="B1089" t="s">
        <v>1749</v>
      </c>
      <c r="C1089" t="s">
        <v>542</v>
      </c>
      <c r="D1089" s="1">
        <v>0.1</v>
      </c>
      <c r="E1089">
        <v>26.443652840901301</v>
      </c>
      <c r="F1089" s="22">
        <v>1.9929171223836001E-2</v>
      </c>
      <c r="G1089" s="22"/>
      <c r="H1089" s="22"/>
      <c r="I1089" s="22"/>
      <c r="J1089" s="22">
        <v>5</v>
      </c>
      <c r="K1089" s="22" t="s">
        <v>1731</v>
      </c>
      <c r="L1089" s="22" t="s">
        <v>2708</v>
      </c>
      <c r="O1089" t="s">
        <v>3359</v>
      </c>
      <c r="P1089" t="s">
        <v>170</v>
      </c>
      <c r="Q1089" t="s">
        <v>2655</v>
      </c>
      <c r="R1089" t="s">
        <v>109</v>
      </c>
      <c r="S1089" t="s">
        <v>544</v>
      </c>
      <c r="T1089" t="s">
        <v>2942</v>
      </c>
    </row>
    <row r="1090" spans="1:20">
      <c r="A1090" t="s">
        <v>3342</v>
      </c>
      <c r="B1090" t="s">
        <v>1749</v>
      </c>
      <c r="C1090" t="s">
        <v>547</v>
      </c>
      <c r="D1090" s="1">
        <v>1052.0999999999999</v>
      </c>
      <c r="E1090">
        <v>26.443652840901301</v>
      </c>
      <c r="F1090" s="22"/>
      <c r="G1090" s="22">
        <v>52.335172161216001</v>
      </c>
      <c r="H1090" s="22"/>
      <c r="I1090" s="22"/>
      <c r="J1090" s="22">
        <v>5</v>
      </c>
      <c r="K1090" s="22" t="s">
        <v>1731</v>
      </c>
      <c r="L1090" s="22" t="s">
        <v>2708</v>
      </c>
      <c r="O1090" t="s">
        <v>3359</v>
      </c>
      <c r="P1090" t="s">
        <v>170</v>
      </c>
      <c r="Q1090" t="s">
        <v>2656</v>
      </c>
      <c r="R1090" t="s">
        <v>109</v>
      </c>
      <c r="S1090" t="s">
        <v>544</v>
      </c>
      <c r="T1090" t="s">
        <v>2942</v>
      </c>
    </row>
    <row r="1091" spans="1:20">
      <c r="A1091" t="s">
        <v>3342</v>
      </c>
      <c r="B1091" t="s">
        <v>1749</v>
      </c>
      <c r="C1091" t="s">
        <v>3332</v>
      </c>
      <c r="D1091" s="1">
        <v>1193.7</v>
      </c>
      <c r="E1091">
        <v>26.443652840901301</v>
      </c>
      <c r="F1091" s="22"/>
      <c r="G1091" s="22"/>
      <c r="H1091" s="22"/>
      <c r="I1091" s="22">
        <v>52.335172161216001</v>
      </c>
      <c r="J1091" s="22">
        <v>5</v>
      </c>
      <c r="K1091" s="22" t="s">
        <v>1731</v>
      </c>
      <c r="L1091" s="22" t="s">
        <v>2708</v>
      </c>
      <c r="O1091" t="s">
        <v>3359</v>
      </c>
      <c r="P1091" t="s">
        <v>170</v>
      </c>
      <c r="Q1091" t="s">
        <v>2657</v>
      </c>
      <c r="R1091" t="s">
        <v>109</v>
      </c>
      <c r="S1091" t="s">
        <v>544</v>
      </c>
      <c r="T1091" t="s">
        <v>2942</v>
      </c>
    </row>
    <row r="1092" spans="1:20">
      <c r="A1092" t="s">
        <v>3342</v>
      </c>
      <c r="B1092" t="s">
        <v>1749</v>
      </c>
      <c r="C1092" t="s">
        <v>549</v>
      </c>
      <c r="D1092" s="1">
        <v>1193.7</v>
      </c>
      <c r="E1092">
        <v>26.443652840901301</v>
      </c>
      <c r="F1092" s="22"/>
      <c r="G1092" s="22"/>
      <c r="H1092" s="22">
        <v>52.335172161216001</v>
      </c>
      <c r="I1092" s="22"/>
      <c r="J1092" s="22">
        <v>5</v>
      </c>
      <c r="K1092" s="22" t="s">
        <v>1731</v>
      </c>
      <c r="L1092" s="22" t="s">
        <v>2708</v>
      </c>
      <c r="O1092" t="s">
        <v>3359</v>
      </c>
      <c r="P1092" t="s">
        <v>170</v>
      </c>
      <c r="Q1092" t="s">
        <v>2658</v>
      </c>
      <c r="R1092" t="s">
        <v>109</v>
      </c>
      <c r="S1092" t="s">
        <v>544</v>
      </c>
      <c r="T1092" t="s">
        <v>2942</v>
      </c>
    </row>
    <row r="1093" spans="1:20">
      <c r="A1093" t="s">
        <v>3342</v>
      </c>
      <c r="B1093" t="s">
        <v>1751</v>
      </c>
      <c r="C1093" t="s">
        <v>542</v>
      </c>
      <c r="D1093" s="1">
        <v>285.3</v>
      </c>
      <c r="E1093">
        <v>2.9855737078437001</v>
      </c>
      <c r="F1093" s="22">
        <v>33.705505782899998</v>
      </c>
      <c r="G1093" s="22"/>
      <c r="H1093" s="22"/>
      <c r="I1093" s="22"/>
      <c r="J1093" s="22">
        <v>5</v>
      </c>
      <c r="K1093" s="22" t="s">
        <v>1750</v>
      </c>
      <c r="L1093" s="22" t="s">
        <v>2709</v>
      </c>
      <c r="O1093" t="s">
        <v>3359</v>
      </c>
      <c r="P1093" t="s">
        <v>170</v>
      </c>
      <c r="Q1093" t="s">
        <v>2659</v>
      </c>
      <c r="R1093" t="s">
        <v>109</v>
      </c>
      <c r="S1093" t="s">
        <v>544</v>
      </c>
      <c r="T1093" t="s">
        <v>2942</v>
      </c>
    </row>
    <row r="1094" spans="1:20">
      <c r="A1094" t="s">
        <v>3342</v>
      </c>
      <c r="B1094" t="s">
        <v>1751</v>
      </c>
      <c r="C1094" t="s">
        <v>547</v>
      </c>
      <c r="D1094" s="1">
        <v>454.5</v>
      </c>
      <c r="E1094">
        <v>2.9855737078437001</v>
      </c>
      <c r="F1094" s="22"/>
      <c r="G1094" s="22">
        <v>33.705505782899998</v>
      </c>
      <c r="H1094" s="22"/>
      <c r="I1094" s="22"/>
      <c r="J1094" s="22">
        <v>5</v>
      </c>
      <c r="K1094" s="22" t="s">
        <v>1750</v>
      </c>
      <c r="L1094" s="22" t="s">
        <v>2709</v>
      </c>
      <c r="O1094" t="s">
        <v>3359</v>
      </c>
      <c r="P1094" t="s">
        <v>170</v>
      </c>
      <c r="Q1094" t="s">
        <v>2660</v>
      </c>
      <c r="R1094" t="s">
        <v>109</v>
      </c>
      <c r="S1094" t="s">
        <v>544</v>
      </c>
      <c r="T1094" t="s">
        <v>2942</v>
      </c>
    </row>
    <row r="1095" spans="1:20">
      <c r="A1095" t="s">
        <v>3342</v>
      </c>
      <c r="B1095" t="s">
        <v>1751</v>
      </c>
      <c r="C1095" t="s">
        <v>549</v>
      </c>
      <c r="D1095" s="1">
        <v>510</v>
      </c>
      <c r="E1095">
        <v>2.9855737078437001</v>
      </c>
      <c r="F1095" s="22"/>
      <c r="G1095" s="22"/>
      <c r="H1095" s="22">
        <v>33.705505782899998</v>
      </c>
      <c r="I1095" s="22"/>
      <c r="J1095" s="22">
        <v>5</v>
      </c>
      <c r="K1095" s="22" t="s">
        <v>1750</v>
      </c>
      <c r="L1095" s="22" t="s">
        <v>2709</v>
      </c>
      <c r="O1095" t="s">
        <v>3359</v>
      </c>
      <c r="P1095" t="s">
        <v>170</v>
      </c>
      <c r="Q1095" t="s">
        <v>2661</v>
      </c>
      <c r="R1095" t="s">
        <v>109</v>
      </c>
      <c r="S1095" t="s">
        <v>544</v>
      </c>
      <c r="T1095" t="s">
        <v>2942</v>
      </c>
    </row>
    <row r="1096" spans="1:20">
      <c r="A1096" t="s">
        <v>3342</v>
      </c>
      <c r="B1096" t="s">
        <v>1751</v>
      </c>
      <c r="C1096" t="s">
        <v>3332</v>
      </c>
      <c r="D1096" s="1">
        <v>511.2</v>
      </c>
      <c r="E1096">
        <v>2.9855737078437001</v>
      </c>
      <c r="F1096" s="22"/>
      <c r="G1096" s="22"/>
      <c r="H1096" s="22"/>
      <c r="I1096" s="22">
        <v>33.705505782899998</v>
      </c>
      <c r="J1096" s="22">
        <v>5</v>
      </c>
      <c r="K1096" s="22" t="s">
        <v>1750</v>
      </c>
      <c r="L1096" s="22" t="s">
        <v>2709</v>
      </c>
      <c r="O1096" t="s">
        <v>3359</v>
      </c>
      <c r="P1096" t="s">
        <v>170</v>
      </c>
      <c r="Q1096" t="s">
        <v>2662</v>
      </c>
      <c r="R1096" t="s">
        <v>109</v>
      </c>
      <c r="S1096" t="s">
        <v>544</v>
      </c>
      <c r="T1096" t="s">
        <v>2942</v>
      </c>
    </row>
    <row r="1097" spans="1:20">
      <c r="A1097" t="s">
        <v>3342</v>
      </c>
      <c r="B1097" t="s">
        <v>1752</v>
      </c>
      <c r="C1097" t="s">
        <v>542</v>
      </c>
      <c r="D1097" s="1">
        <v>0.7</v>
      </c>
      <c r="E1097">
        <v>14.074847479834601</v>
      </c>
      <c r="F1097" s="22">
        <v>5.8029052982292002E-2</v>
      </c>
      <c r="G1097" s="22"/>
      <c r="H1097" s="22"/>
      <c r="I1097" s="22"/>
      <c r="J1097" s="22">
        <v>5</v>
      </c>
      <c r="K1097" s="22" t="s">
        <v>1750</v>
      </c>
      <c r="L1097" s="22" t="s">
        <v>2709</v>
      </c>
      <c r="O1097" t="s">
        <v>3359</v>
      </c>
      <c r="P1097" t="s">
        <v>170</v>
      </c>
      <c r="Q1097" t="s">
        <v>2663</v>
      </c>
      <c r="R1097" t="s">
        <v>109</v>
      </c>
      <c r="S1097" t="s">
        <v>544</v>
      </c>
      <c r="T1097" t="s">
        <v>2942</v>
      </c>
    </row>
    <row r="1098" spans="1:20">
      <c r="A1098" t="s">
        <v>3342</v>
      </c>
      <c r="B1098" t="s">
        <v>1752</v>
      </c>
      <c r="C1098" t="s">
        <v>547</v>
      </c>
      <c r="D1098" s="1">
        <v>1196.3</v>
      </c>
      <c r="E1098">
        <v>14.074847479834601</v>
      </c>
      <c r="F1098" s="22"/>
      <c r="G1098" s="22">
        <v>102.775899886128</v>
      </c>
      <c r="H1098" s="22"/>
      <c r="I1098" s="22"/>
      <c r="J1098" s="22">
        <v>5</v>
      </c>
      <c r="K1098" s="22" t="s">
        <v>1750</v>
      </c>
      <c r="L1098" s="22" t="s">
        <v>2709</v>
      </c>
      <c r="O1098" t="s">
        <v>3359</v>
      </c>
      <c r="P1098" t="s">
        <v>170</v>
      </c>
      <c r="Q1098" t="s">
        <v>2664</v>
      </c>
      <c r="R1098" t="s">
        <v>109</v>
      </c>
      <c r="S1098" t="s">
        <v>544</v>
      </c>
      <c r="T1098" t="s">
        <v>2942</v>
      </c>
    </row>
    <row r="1099" spans="1:20">
      <c r="A1099" t="s">
        <v>3342</v>
      </c>
      <c r="B1099" t="s">
        <v>1752</v>
      </c>
      <c r="C1099" t="s">
        <v>549</v>
      </c>
      <c r="D1099" s="1">
        <v>2407.4</v>
      </c>
      <c r="E1099">
        <v>14.074847479834601</v>
      </c>
      <c r="F1099" s="22"/>
      <c r="G1099" s="22"/>
      <c r="H1099" s="22">
        <v>102.775899886128</v>
      </c>
      <c r="I1099" s="22"/>
      <c r="J1099" s="22">
        <v>5</v>
      </c>
      <c r="K1099" s="22" t="s">
        <v>1750</v>
      </c>
      <c r="L1099" s="22" t="s">
        <v>2709</v>
      </c>
      <c r="O1099" t="s">
        <v>3359</v>
      </c>
      <c r="P1099" t="s">
        <v>170</v>
      </c>
      <c r="Q1099" t="s">
        <v>2665</v>
      </c>
      <c r="R1099" t="s">
        <v>109</v>
      </c>
      <c r="S1099" t="s">
        <v>544</v>
      </c>
      <c r="T1099" t="s">
        <v>2942</v>
      </c>
    </row>
    <row r="1100" spans="1:20">
      <c r="A1100" t="s">
        <v>3342</v>
      </c>
      <c r="B1100" t="s">
        <v>1752</v>
      </c>
      <c r="C1100" t="s">
        <v>3332</v>
      </c>
      <c r="D1100" s="1">
        <v>2417.5</v>
      </c>
      <c r="E1100">
        <v>14.074847479834601</v>
      </c>
      <c r="F1100" s="22"/>
      <c r="G1100" s="22"/>
      <c r="H1100" s="22"/>
      <c r="I1100" s="22">
        <v>102.775899886128</v>
      </c>
      <c r="J1100" s="22">
        <v>5</v>
      </c>
      <c r="K1100" s="22" t="s">
        <v>1750</v>
      </c>
      <c r="L1100" s="22" t="s">
        <v>2709</v>
      </c>
      <c r="O1100" t="s">
        <v>3359</v>
      </c>
      <c r="P1100" t="s">
        <v>170</v>
      </c>
      <c r="Q1100" t="s">
        <v>2666</v>
      </c>
      <c r="R1100" t="s">
        <v>109</v>
      </c>
      <c r="S1100" t="s">
        <v>544</v>
      </c>
      <c r="T1100" t="s">
        <v>2942</v>
      </c>
    </row>
    <row r="1101" spans="1:20">
      <c r="A1101" t="s">
        <v>3342</v>
      </c>
      <c r="B1101" t="s">
        <v>1753</v>
      </c>
      <c r="C1101" t="s">
        <v>542</v>
      </c>
      <c r="D1101" s="1">
        <v>1.1000000000000001</v>
      </c>
      <c r="E1101">
        <v>14.927868539218499</v>
      </c>
      <c r="F1101" s="22">
        <v>0.45250923849264002</v>
      </c>
      <c r="G1101" s="22"/>
      <c r="H1101" s="22"/>
      <c r="I1101" s="22"/>
      <c r="J1101" s="22">
        <v>5</v>
      </c>
      <c r="K1101" s="22" t="s">
        <v>1750</v>
      </c>
      <c r="L1101" s="22" t="s">
        <v>2709</v>
      </c>
      <c r="O1101" t="s">
        <v>3359</v>
      </c>
      <c r="P1101" t="s">
        <v>170</v>
      </c>
      <c r="Q1101" t="s">
        <v>2667</v>
      </c>
      <c r="R1101" t="s">
        <v>109</v>
      </c>
      <c r="S1101" t="s">
        <v>544</v>
      </c>
      <c r="T1101" t="s">
        <v>2942</v>
      </c>
    </row>
    <row r="1102" spans="1:20">
      <c r="A1102" t="s">
        <v>3342</v>
      </c>
      <c r="B1102" t="s">
        <v>1753</v>
      </c>
      <c r="C1102" t="s">
        <v>547</v>
      </c>
      <c r="D1102" s="1">
        <v>552.1</v>
      </c>
      <c r="E1102">
        <v>14.927868539218499</v>
      </c>
      <c r="F1102" s="22"/>
      <c r="G1102" s="22">
        <v>39.982002935112</v>
      </c>
      <c r="H1102" s="22"/>
      <c r="I1102" s="22"/>
      <c r="J1102" s="22">
        <v>5</v>
      </c>
      <c r="K1102" s="22" t="s">
        <v>1750</v>
      </c>
      <c r="L1102" s="22" t="s">
        <v>2709</v>
      </c>
      <c r="O1102" t="s">
        <v>3359</v>
      </c>
      <c r="P1102" t="s">
        <v>170</v>
      </c>
      <c r="Q1102" t="s">
        <v>2668</v>
      </c>
      <c r="R1102" t="s">
        <v>109</v>
      </c>
      <c r="S1102" t="s">
        <v>544</v>
      </c>
      <c r="T1102" t="s">
        <v>2942</v>
      </c>
    </row>
    <row r="1103" spans="1:20">
      <c r="A1103" t="s">
        <v>3342</v>
      </c>
      <c r="B1103" t="s">
        <v>1753</v>
      </c>
      <c r="C1103" t="s">
        <v>3332</v>
      </c>
      <c r="D1103" s="1">
        <v>746</v>
      </c>
      <c r="E1103">
        <v>14.927868539218499</v>
      </c>
      <c r="F1103" s="22"/>
      <c r="G1103" s="22"/>
      <c r="H1103" s="22"/>
      <c r="I1103" s="22">
        <v>39.982002935112</v>
      </c>
      <c r="J1103" s="22">
        <v>5</v>
      </c>
      <c r="K1103" s="22" t="s">
        <v>1750</v>
      </c>
      <c r="L1103" s="22" t="s">
        <v>2709</v>
      </c>
      <c r="O1103" t="s">
        <v>3359</v>
      </c>
      <c r="P1103" t="s">
        <v>170</v>
      </c>
      <c r="Q1103" t="s">
        <v>2669</v>
      </c>
      <c r="R1103" t="s">
        <v>109</v>
      </c>
      <c r="S1103" t="s">
        <v>544</v>
      </c>
      <c r="T1103" t="s">
        <v>2942</v>
      </c>
    </row>
    <row r="1104" spans="1:20">
      <c r="A1104" t="s">
        <v>3342</v>
      </c>
      <c r="B1104" t="s">
        <v>1753</v>
      </c>
      <c r="C1104" t="s">
        <v>549</v>
      </c>
      <c r="D1104" s="1">
        <v>746</v>
      </c>
      <c r="E1104">
        <v>14.927868539218499</v>
      </c>
      <c r="F1104" s="22"/>
      <c r="G1104" s="22"/>
      <c r="H1104" s="22">
        <v>39.982002935112</v>
      </c>
      <c r="I1104" s="22"/>
      <c r="J1104" s="22">
        <v>5</v>
      </c>
      <c r="K1104" s="22" t="s">
        <v>1750</v>
      </c>
      <c r="L1104" s="22" t="s">
        <v>2709</v>
      </c>
      <c r="O1104" t="s">
        <v>3359</v>
      </c>
      <c r="P1104" t="s">
        <v>170</v>
      </c>
      <c r="Q1104" t="s">
        <v>2670</v>
      </c>
      <c r="R1104" t="s">
        <v>109</v>
      </c>
      <c r="S1104" t="s">
        <v>544</v>
      </c>
      <c r="T1104" t="s">
        <v>2942</v>
      </c>
    </row>
    <row r="1105" spans="1:20">
      <c r="A1105" t="s">
        <v>3342</v>
      </c>
      <c r="B1105" t="s">
        <v>1754</v>
      </c>
      <c r="C1105" t="s">
        <v>547</v>
      </c>
      <c r="D1105" s="1">
        <v>1265.0999999999999</v>
      </c>
      <c r="E1105">
        <v>15.7808895986024</v>
      </c>
      <c r="F1105" s="22"/>
      <c r="G1105" s="22">
        <v>71.481238744608007</v>
      </c>
      <c r="H1105" s="22"/>
      <c r="I1105" s="22"/>
      <c r="J1105" s="22">
        <v>5</v>
      </c>
      <c r="K1105" s="22" t="s">
        <v>1750</v>
      </c>
      <c r="L1105" s="22" t="s">
        <v>2709</v>
      </c>
      <c r="O1105" t="s">
        <v>3359</v>
      </c>
      <c r="P1105" t="s">
        <v>170</v>
      </c>
      <c r="Q1105" t="s">
        <v>2671</v>
      </c>
      <c r="R1105" t="s">
        <v>109</v>
      </c>
      <c r="S1105" t="s">
        <v>544</v>
      </c>
      <c r="T1105" t="s">
        <v>2942</v>
      </c>
    </row>
    <row r="1106" spans="1:20">
      <c r="A1106" t="s">
        <v>3342</v>
      </c>
      <c r="B1106" t="s">
        <v>1754</v>
      </c>
      <c r="C1106" t="s">
        <v>549</v>
      </c>
      <c r="D1106" s="1">
        <v>1466.4</v>
      </c>
      <c r="E1106">
        <v>15.7808895986024</v>
      </c>
      <c r="F1106" s="22"/>
      <c r="G1106" s="22"/>
      <c r="H1106" s="22">
        <v>71.481238744608007</v>
      </c>
      <c r="I1106" s="22"/>
      <c r="J1106" s="22">
        <v>5</v>
      </c>
      <c r="K1106" s="22" t="s">
        <v>1750</v>
      </c>
      <c r="L1106" s="22" t="s">
        <v>2709</v>
      </c>
      <c r="O1106" t="s">
        <v>3359</v>
      </c>
      <c r="P1106" t="s">
        <v>170</v>
      </c>
      <c r="Q1106" t="s">
        <v>2672</v>
      </c>
      <c r="R1106" t="s">
        <v>109</v>
      </c>
      <c r="S1106" t="s">
        <v>544</v>
      </c>
      <c r="T1106" t="s">
        <v>2942</v>
      </c>
    </row>
    <row r="1107" spans="1:20">
      <c r="A1107" t="s">
        <v>3342</v>
      </c>
      <c r="B1107" t="s">
        <v>1754</v>
      </c>
      <c r="C1107" t="s">
        <v>3332</v>
      </c>
      <c r="D1107" s="1">
        <v>1466.4</v>
      </c>
      <c r="E1107">
        <v>15.7808895986024</v>
      </c>
      <c r="F1107" s="22"/>
      <c r="G1107" s="22"/>
      <c r="H1107" s="22"/>
      <c r="I1107" s="22">
        <v>71.481238744608007</v>
      </c>
      <c r="J1107" s="22">
        <v>5</v>
      </c>
      <c r="K1107" s="22" t="s">
        <v>1750</v>
      </c>
      <c r="L1107" s="22" t="s">
        <v>2709</v>
      </c>
      <c r="O1107" t="s">
        <v>3359</v>
      </c>
      <c r="P1107" t="s">
        <v>170</v>
      </c>
      <c r="Q1107" t="s">
        <v>2673</v>
      </c>
      <c r="R1107" t="s">
        <v>109</v>
      </c>
      <c r="S1107" t="s">
        <v>544</v>
      </c>
      <c r="T1107" t="s">
        <v>2942</v>
      </c>
    </row>
    <row r="1108" spans="1:20">
      <c r="A1108" t="s">
        <v>3342</v>
      </c>
      <c r="B1108" t="s">
        <v>1755</v>
      </c>
      <c r="C1108" t="s">
        <v>542</v>
      </c>
      <c r="D1108" s="1">
        <v>0.5</v>
      </c>
      <c r="E1108">
        <v>16.633910657986299</v>
      </c>
      <c r="F1108" s="22">
        <v>0.15122721277616399</v>
      </c>
      <c r="G1108" s="22"/>
      <c r="H1108" s="22"/>
      <c r="I1108" s="22"/>
      <c r="J1108" s="22">
        <v>5</v>
      </c>
      <c r="K1108" s="22" t="s">
        <v>1750</v>
      </c>
      <c r="L1108" s="22" t="s">
        <v>2709</v>
      </c>
      <c r="O1108" t="s">
        <v>3359</v>
      </c>
      <c r="P1108" t="s">
        <v>170</v>
      </c>
      <c r="Q1108" t="s">
        <v>2674</v>
      </c>
      <c r="R1108" t="s">
        <v>109</v>
      </c>
      <c r="S1108" t="s">
        <v>544</v>
      </c>
      <c r="T1108" t="s">
        <v>2942</v>
      </c>
    </row>
    <row r="1109" spans="1:20">
      <c r="A1109" t="s">
        <v>3342</v>
      </c>
      <c r="B1109" t="s">
        <v>1755</v>
      </c>
      <c r="C1109" t="s">
        <v>547</v>
      </c>
      <c r="D1109" s="1">
        <v>2208.5</v>
      </c>
      <c r="E1109">
        <v>16.633910657986299</v>
      </c>
      <c r="F1109" s="22"/>
      <c r="G1109" s="22">
        <v>135.118594355976</v>
      </c>
      <c r="H1109" s="22"/>
      <c r="I1109" s="22"/>
      <c r="J1109" s="22">
        <v>5</v>
      </c>
      <c r="K1109" s="22" t="s">
        <v>1750</v>
      </c>
      <c r="L1109" s="22" t="s">
        <v>2709</v>
      </c>
      <c r="O1109" t="s">
        <v>3359</v>
      </c>
      <c r="P1109" t="s">
        <v>170</v>
      </c>
      <c r="Q1109" t="s">
        <v>2675</v>
      </c>
      <c r="R1109" t="s">
        <v>109</v>
      </c>
      <c r="S1109" t="s">
        <v>544</v>
      </c>
      <c r="T1109" t="s">
        <v>2942</v>
      </c>
    </row>
    <row r="1110" spans="1:20">
      <c r="A1110" t="s">
        <v>3342</v>
      </c>
      <c r="B1110" t="s">
        <v>1755</v>
      </c>
      <c r="C1110" t="s">
        <v>549</v>
      </c>
      <c r="D1110" s="1">
        <v>2542.1999999999998</v>
      </c>
      <c r="E1110">
        <v>16.633910657986299</v>
      </c>
      <c r="F1110" s="22"/>
      <c r="G1110" s="22"/>
      <c r="H1110" s="22">
        <v>135.118594355976</v>
      </c>
      <c r="I1110" s="22"/>
      <c r="J1110" s="22">
        <v>5</v>
      </c>
      <c r="K1110" s="22" t="s">
        <v>1750</v>
      </c>
      <c r="L1110" s="22" t="s">
        <v>2709</v>
      </c>
    </row>
    <row r="1111" spans="1:20">
      <c r="A1111" t="s">
        <v>3342</v>
      </c>
      <c r="B1111" t="s">
        <v>1755</v>
      </c>
      <c r="C1111" t="s">
        <v>3332</v>
      </c>
      <c r="D1111" s="1">
        <v>2542.1999999999998</v>
      </c>
      <c r="E1111">
        <v>16.633910657986299</v>
      </c>
      <c r="F1111" s="22"/>
      <c r="G1111" s="22"/>
      <c r="H1111" s="22"/>
      <c r="I1111" s="22">
        <v>135.118594355976</v>
      </c>
      <c r="J1111" s="22">
        <v>5</v>
      </c>
      <c r="K1111" s="22" t="s">
        <v>1750</v>
      </c>
      <c r="L1111" s="22" t="s">
        <v>2709</v>
      </c>
    </row>
    <row r="1112" spans="1:20">
      <c r="A1112" t="s">
        <v>3342</v>
      </c>
      <c r="B1112" t="s">
        <v>1756</v>
      </c>
      <c r="C1112" t="s">
        <v>542</v>
      </c>
      <c r="D1112" s="1">
        <v>0.1</v>
      </c>
      <c r="E1112">
        <v>17.486931717370201</v>
      </c>
      <c r="F1112" s="22">
        <v>3.3410667516911997E-2</v>
      </c>
      <c r="G1112" s="22"/>
      <c r="H1112" s="22"/>
      <c r="I1112" s="22"/>
      <c r="J1112" s="22">
        <v>5</v>
      </c>
      <c r="K1112" s="22" t="s">
        <v>1750</v>
      </c>
      <c r="L1112" s="22" t="s">
        <v>2709</v>
      </c>
    </row>
    <row r="1113" spans="1:20">
      <c r="A1113" t="s">
        <v>3342</v>
      </c>
      <c r="B1113" t="s">
        <v>1756</v>
      </c>
      <c r="C1113" t="s">
        <v>547</v>
      </c>
      <c r="D1113" s="1">
        <v>1276.4000000000001</v>
      </c>
      <c r="E1113">
        <v>17.486931717370201</v>
      </c>
      <c r="F1113" s="22"/>
      <c r="G1113" s="22">
        <v>98.013409317683994</v>
      </c>
      <c r="H1113" s="22"/>
      <c r="I1113" s="22"/>
      <c r="J1113" s="22">
        <v>5</v>
      </c>
      <c r="K1113" s="22" t="s">
        <v>1750</v>
      </c>
      <c r="L1113" s="22" t="s">
        <v>2709</v>
      </c>
    </row>
    <row r="1114" spans="1:20">
      <c r="A1114" t="s">
        <v>3342</v>
      </c>
      <c r="B1114" t="s">
        <v>1756</v>
      </c>
      <c r="C1114" t="s">
        <v>549</v>
      </c>
      <c r="D1114" s="1">
        <v>1585.2</v>
      </c>
      <c r="E1114">
        <v>17.486931717370201</v>
      </c>
      <c r="F1114" s="22"/>
      <c r="G1114" s="22"/>
      <c r="H1114" s="22">
        <v>98.013409317683994</v>
      </c>
      <c r="I1114" s="22"/>
      <c r="J1114" s="22">
        <v>5</v>
      </c>
      <c r="K1114" s="22" t="s">
        <v>1750</v>
      </c>
      <c r="L1114" s="22" t="s">
        <v>2709</v>
      </c>
    </row>
    <row r="1115" spans="1:20">
      <c r="A1115" t="s">
        <v>3342</v>
      </c>
      <c r="B1115" t="s">
        <v>1756</v>
      </c>
      <c r="C1115" t="s">
        <v>3332</v>
      </c>
      <c r="D1115" s="1">
        <v>1585.2</v>
      </c>
      <c r="E1115">
        <v>17.486931717370201</v>
      </c>
      <c r="F1115" s="22"/>
      <c r="G1115" s="22"/>
      <c r="H1115" s="22"/>
      <c r="I1115" s="22">
        <v>98.013409317683994</v>
      </c>
      <c r="J1115" s="22">
        <v>5</v>
      </c>
      <c r="K1115" s="22" t="s">
        <v>1750</v>
      </c>
      <c r="L1115" s="22" t="s">
        <v>2709</v>
      </c>
    </row>
    <row r="1116" spans="1:20">
      <c r="A1116" t="s">
        <v>3342</v>
      </c>
      <c r="B1116" t="s">
        <v>1757</v>
      </c>
      <c r="C1116" t="s">
        <v>542</v>
      </c>
      <c r="D1116" s="1">
        <v>0.5</v>
      </c>
      <c r="E1116">
        <v>18.339952776754199</v>
      </c>
      <c r="F1116" s="22">
        <v>0.14946875208694799</v>
      </c>
      <c r="G1116" s="22"/>
      <c r="H1116" s="22"/>
      <c r="I1116" s="22"/>
      <c r="J1116" s="22">
        <v>5</v>
      </c>
      <c r="K1116" s="22" t="s">
        <v>1750</v>
      </c>
      <c r="L1116" s="22" t="s">
        <v>2709</v>
      </c>
    </row>
    <row r="1117" spans="1:20">
      <c r="A1117" t="s">
        <v>3342</v>
      </c>
      <c r="B1117" t="s">
        <v>1757</v>
      </c>
      <c r="C1117" t="s">
        <v>547</v>
      </c>
      <c r="D1117" s="1">
        <v>3184.1</v>
      </c>
      <c r="E1117">
        <v>18.339952776754199</v>
      </c>
      <c r="F1117" s="22"/>
      <c r="G1117" s="22">
        <v>160.42626936881999</v>
      </c>
      <c r="H1117" s="22"/>
      <c r="I1117" s="22"/>
      <c r="J1117" s="22">
        <v>5</v>
      </c>
      <c r="K1117" s="22" t="s">
        <v>1750</v>
      </c>
      <c r="L1117" s="22" t="s">
        <v>2709</v>
      </c>
    </row>
    <row r="1118" spans="1:20">
      <c r="A1118" t="s">
        <v>3342</v>
      </c>
      <c r="B1118" t="s">
        <v>1757</v>
      </c>
      <c r="C1118" t="s">
        <v>549</v>
      </c>
      <c r="D1118" s="1">
        <v>3533.3</v>
      </c>
      <c r="E1118">
        <v>18.339952776754199</v>
      </c>
      <c r="F1118" s="22"/>
      <c r="G1118" s="22"/>
      <c r="H1118" s="22">
        <v>160.42626936881999</v>
      </c>
      <c r="I1118" s="22"/>
      <c r="J1118" s="22">
        <v>5</v>
      </c>
      <c r="K1118" s="22" t="s">
        <v>1750</v>
      </c>
      <c r="L1118" s="22" t="s">
        <v>2709</v>
      </c>
    </row>
    <row r="1119" spans="1:20">
      <c r="A1119" t="s">
        <v>3342</v>
      </c>
      <c r="B1119" t="s">
        <v>1757</v>
      </c>
      <c r="C1119" t="s">
        <v>3332</v>
      </c>
      <c r="D1119" s="1">
        <v>3533.3</v>
      </c>
      <c r="E1119">
        <v>18.339952776754199</v>
      </c>
      <c r="F1119" s="22"/>
      <c r="G1119" s="22"/>
      <c r="H1119" s="22"/>
      <c r="I1119" s="22">
        <v>160.42626936881999</v>
      </c>
      <c r="J1119" s="22">
        <v>5</v>
      </c>
      <c r="K1119" s="22" t="s">
        <v>1750</v>
      </c>
      <c r="L1119" s="22" t="s">
        <v>2709</v>
      </c>
    </row>
    <row r="1120" spans="1:20">
      <c r="A1120" t="s">
        <v>3342</v>
      </c>
      <c r="B1120" t="s">
        <v>1758</v>
      </c>
      <c r="C1120" t="s">
        <v>547</v>
      </c>
      <c r="D1120" s="1">
        <v>3279.5</v>
      </c>
      <c r="E1120">
        <v>19.192973836138101</v>
      </c>
      <c r="F1120" s="22"/>
      <c r="G1120" s="22">
        <v>138.97665180226801</v>
      </c>
      <c r="H1120" s="22"/>
      <c r="I1120" s="22"/>
      <c r="J1120" s="22">
        <v>5</v>
      </c>
      <c r="K1120" s="22" t="s">
        <v>1750</v>
      </c>
      <c r="L1120" s="22" t="s">
        <v>2709</v>
      </c>
    </row>
    <row r="1121" spans="1:12">
      <c r="A1121" t="s">
        <v>3342</v>
      </c>
      <c r="B1121" t="s">
        <v>1758</v>
      </c>
      <c r="C1121" t="s">
        <v>549</v>
      </c>
      <c r="D1121" s="1">
        <v>4171.7</v>
      </c>
      <c r="E1121">
        <v>19.192973836138101</v>
      </c>
      <c r="F1121" s="22"/>
      <c r="G1121" s="22"/>
      <c r="H1121" s="22">
        <v>138.97665180226801</v>
      </c>
      <c r="I1121" s="22"/>
      <c r="J1121" s="22">
        <v>5</v>
      </c>
      <c r="K1121" s="22" t="s">
        <v>1750</v>
      </c>
      <c r="L1121" s="22" t="s">
        <v>2709</v>
      </c>
    </row>
    <row r="1122" spans="1:12">
      <c r="A1122" t="s">
        <v>3342</v>
      </c>
      <c r="B1122" t="s">
        <v>1758</v>
      </c>
      <c r="C1122" t="s">
        <v>3332</v>
      </c>
      <c r="D1122" s="1">
        <v>4180.3999999999996</v>
      </c>
      <c r="E1122">
        <v>19.192973836138101</v>
      </c>
      <c r="F1122" s="22"/>
      <c r="G1122" s="22"/>
      <c r="H1122" s="22"/>
      <c r="I1122" s="22">
        <v>138.97665180226801</v>
      </c>
      <c r="J1122" s="22">
        <v>5</v>
      </c>
      <c r="K1122" s="22" t="s">
        <v>1750</v>
      </c>
      <c r="L1122" s="22" t="s">
        <v>2709</v>
      </c>
    </row>
    <row r="1123" spans="1:12">
      <c r="A1123" t="s">
        <v>3342</v>
      </c>
      <c r="B1123" t="s">
        <v>1759</v>
      </c>
      <c r="C1123" t="s">
        <v>547</v>
      </c>
      <c r="D1123" s="1">
        <v>1446.3</v>
      </c>
      <c r="E1123">
        <v>20.045994895522</v>
      </c>
      <c r="F1123" s="22"/>
      <c r="G1123" s="22">
        <v>77.418953229240003</v>
      </c>
      <c r="H1123" s="22"/>
      <c r="I1123" s="22"/>
      <c r="J1123" s="22">
        <v>5</v>
      </c>
      <c r="K1123" s="22" t="s">
        <v>1750</v>
      </c>
      <c r="L1123" s="22" t="s">
        <v>2709</v>
      </c>
    </row>
    <row r="1124" spans="1:12">
      <c r="A1124" t="s">
        <v>3342</v>
      </c>
      <c r="B1124" t="s">
        <v>1759</v>
      </c>
      <c r="C1124" t="s">
        <v>549</v>
      </c>
      <c r="D1124" s="1">
        <v>1975.2</v>
      </c>
      <c r="E1124">
        <v>20.045994895522</v>
      </c>
      <c r="F1124" s="22"/>
      <c r="G1124" s="22"/>
      <c r="H1124" s="22">
        <v>77.418953229240003</v>
      </c>
      <c r="I1124" s="22"/>
      <c r="J1124" s="22">
        <v>5</v>
      </c>
      <c r="K1124" s="22" t="s">
        <v>1750</v>
      </c>
      <c r="L1124" s="22" t="s">
        <v>2709</v>
      </c>
    </row>
    <row r="1125" spans="1:12">
      <c r="A1125" t="s">
        <v>3342</v>
      </c>
      <c r="B1125" t="s">
        <v>1759</v>
      </c>
      <c r="C1125" t="s">
        <v>3332</v>
      </c>
      <c r="D1125" s="1">
        <v>1975.2</v>
      </c>
      <c r="E1125">
        <v>20.045994895522</v>
      </c>
      <c r="F1125" s="22"/>
      <c r="G1125" s="22"/>
      <c r="H1125" s="22"/>
      <c r="I1125" s="22">
        <v>77.418953229240003</v>
      </c>
      <c r="J1125" s="22">
        <v>5</v>
      </c>
      <c r="K1125" s="22" t="s">
        <v>1750</v>
      </c>
      <c r="L1125" s="22" t="s">
        <v>2709</v>
      </c>
    </row>
    <row r="1126" spans="1:12">
      <c r="A1126" t="s">
        <v>3342</v>
      </c>
      <c r="B1126" t="s">
        <v>1760</v>
      </c>
      <c r="C1126" t="s">
        <v>542</v>
      </c>
      <c r="D1126" s="1">
        <v>3.1</v>
      </c>
      <c r="E1126">
        <v>26.443652840901301</v>
      </c>
      <c r="F1126" s="22">
        <v>1.4882398459387201</v>
      </c>
      <c r="G1126" s="22"/>
      <c r="H1126" s="22"/>
      <c r="I1126" s="22"/>
      <c r="J1126" s="22">
        <v>5</v>
      </c>
      <c r="K1126" s="22" t="s">
        <v>1750</v>
      </c>
      <c r="L1126" s="22" t="s">
        <v>2709</v>
      </c>
    </row>
    <row r="1127" spans="1:12">
      <c r="A1127" t="s">
        <v>3342</v>
      </c>
      <c r="B1127" t="s">
        <v>1760</v>
      </c>
      <c r="C1127" t="s">
        <v>547</v>
      </c>
      <c r="D1127" s="1">
        <v>4531.1000000000004</v>
      </c>
      <c r="E1127">
        <v>26.443652840901301</v>
      </c>
      <c r="F1127" s="22"/>
      <c r="G1127" s="22">
        <v>236.09910656304001</v>
      </c>
      <c r="H1127" s="22"/>
      <c r="I1127" s="22"/>
      <c r="J1127" s="22">
        <v>5</v>
      </c>
      <c r="K1127" s="22" t="s">
        <v>1750</v>
      </c>
      <c r="L1127" s="22" t="s">
        <v>2709</v>
      </c>
    </row>
    <row r="1128" spans="1:12">
      <c r="A1128" t="s">
        <v>3342</v>
      </c>
      <c r="B1128" t="s">
        <v>1760</v>
      </c>
      <c r="C1128" t="s">
        <v>549</v>
      </c>
      <c r="D1128" s="1">
        <v>4644</v>
      </c>
      <c r="E1128">
        <v>26.443652840901301</v>
      </c>
      <c r="F1128" s="22"/>
      <c r="G1128" s="22"/>
      <c r="H1128" s="22">
        <v>236.09910656304001</v>
      </c>
      <c r="I1128" s="22"/>
      <c r="J1128" s="22">
        <v>5</v>
      </c>
      <c r="K1128" s="22" t="s">
        <v>1750</v>
      </c>
      <c r="L1128" s="22" t="s">
        <v>2709</v>
      </c>
    </row>
    <row r="1129" spans="1:12">
      <c r="A1129" t="s">
        <v>3342</v>
      </c>
      <c r="B1129" t="s">
        <v>1760</v>
      </c>
      <c r="C1129" t="s">
        <v>3332</v>
      </c>
      <c r="D1129" s="1">
        <v>4644</v>
      </c>
      <c r="E1129">
        <v>26.443652840901301</v>
      </c>
      <c r="F1129" s="22"/>
      <c r="G1129" s="22"/>
      <c r="H1129" s="22"/>
      <c r="I1129" s="22">
        <v>236.09910656304001</v>
      </c>
      <c r="J1129" s="22">
        <v>5</v>
      </c>
      <c r="K1129" s="22" t="s">
        <v>1750</v>
      </c>
      <c r="L1129" s="22" t="s">
        <v>2709</v>
      </c>
    </row>
    <row r="1130" spans="1:12">
      <c r="A1130" t="s">
        <v>3342</v>
      </c>
      <c r="B1130" t="s">
        <v>1762</v>
      </c>
      <c r="C1130" t="s">
        <v>542</v>
      </c>
      <c r="D1130" s="1">
        <v>801.3</v>
      </c>
      <c r="E1130">
        <v>2.1325526484597899</v>
      </c>
      <c r="F1130" s="22">
        <v>83.551871569824002</v>
      </c>
      <c r="G1130" s="22"/>
      <c r="H1130" s="22"/>
      <c r="I1130" s="22"/>
      <c r="J1130" s="22">
        <v>5</v>
      </c>
      <c r="K1130" s="22" t="s">
        <v>1761</v>
      </c>
      <c r="L1130" s="22" t="s">
        <v>2710</v>
      </c>
    </row>
    <row r="1131" spans="1:12">
      <c r="A1131" t="s">
        <v>3342</v>
      </c>
      <c r="B1131" t="s">
        <v>1762</v>
      </c>
      <c r="C1131" t="s">
        <v>547</v>
      </c>
      <c r="D1131" s="1">
        <v>963.8</v>
      </c>
      <c r="E1131">
        <v>2.1325526484597899</v>
      </c>
      <c r="F1131" s="22"/>
      <c r="G1131" s="22">
        <v>83.551871569824002</v>
      </c>
      <c r="H1131" s="22"/>
      <c r="I1131" s="22"/>
      <c r="J1131" s="22">
        <v>5</v>
      </c>
      <c r="K1131" s="22" t="s">
        <v>1761</v>
      </c>
      <c r="L1131" s="22" t="s">
        <v>2710</v>
      </c>
    </row>
    <row r="1132" spans="1:12">
      <c r="A1132" t="s">
        <v>3342</v>
      </c>
      <c r="B1132" t="s">
        <v>1762</v>
      </c>
      <c r="C1132" t="s">
        <v>549</v>
      </c>
      <c r="D1132" s="1">
        <v>1028.9000000000001</v>
      </c>
      <c r="E1132">
        <v>2.1325526484597899</v>
      </c>
      <c r="F1132" s="22"/>
      <c r="G1132" s="22"/>
      <c r="H1132" s="22">
        <v>83.551871569824002</v>
      </c>
      <c r="I1132" s="22"/>
      <c r="J1132" s="22">
        <v>5</v>
      </c>
      <c r="K1132" s="22" t="s">
        <v>1761</v>
      </c>
      <c r="L1132" s="22" t="s">
        <v>2710</v>
      </c>
    </row>
    <row r="1133" spans="1:12">
      <c r="A1133" t="s">
        <v>3342</v>
      </c>
      <c r="B1133" t="s">
        <v>1762</v>
      </c>
      <c r="C1133" t="s">
        <v>3332</v>
      </c>
      <c r="D1133" s="1">
        <v>1030.5</v>
      </c>
      <c r="E1133">
        <v>2.1325526484597899</v>
      </c>
      <c r="F1133" s="22"/>
      <c r="G1133" s="22"/>
      <c r="H1133" s="22"/>
      <c r="I1133" s="22">
        <v>83.551871569824002</v>
      </c>
      <c r="J1133" s="22">
        <v>5</v>
      </c>
      <c r="K1133" s="22" t="s">
        <v>1761</v>
      </c>
      <c r="L1133" s="22" t="s">
        <v>2710</v>
      </c>
    </row>
    <row r="1134" spans="1:12">
      <c r="A1134" t="s">
        <v>3342</v>
      </c>
      <c r="B1134" t="s">
        <v>1763</v>
      </c>
      <c r="C1134" t="s">
        <v>542</v>
      </c>
      <c r="D1134" s="1">
        <v>387.7</v>
      </c>
      <c r="E1134">
        <v>2.9855737078437001</v>
      </c>
      <c r="F1134" s="22">
        <v>107.42994149076</v>
      </c>
      <c r="G1134" s="22"/>
      <c r="H1134" s="22"/>
      <c r="I1134" s="22"/>
      <c r="J1134" s="22">
        <v>5</v>
      </c>
      <c r="K1134" s="22" t="s">
        <v>1761</v>
      </c>
      <c r="L1134" s="22" t="s">
        <v>2710</v>
      </c>
    </row>
    <row r="1135" spans="1:12">
      <c r="A1135" t="s">
        <v>3342</v>
      </c>
      <c r="B1135" t="s">
        <v>1763</v>
      </c>
      <c r="C1135" t="s">
        <v>547</v>
      </c>
      <c r="D1135" s="1">
        <v>1602.5</v>
      </c>
      <c r="E1135">
        <v>2.9855737078437001</v>
      </c>
      <c r="F1135" s="22"/>
      <c r="G1135" s="22">
        <v>116.76324887211599</v>
      </c>
      <c r="H1135" s="22"/>
      <c r="I1135" s="22"/>
      <c r="J1135" s="22">
        <v>5</v>
      </c>
      <c r="K1135" s="22" t="s">
        <v>1761</v>
      </c>
      <c r="L1135" s="22" t="s">
        <v>2710</v>
      </c>
    </row>
    <row r="1136" spans="1:12">
      <c r="A1136" t="s">
        <v>3342</v>
      </c>
      <c r="B1136" t="s">
        <v>1763</v>
      </c>
      <c r="C1136" t="s">
        <v>549</v>
      </c>
      <c r="D1136" s="1">
        <v>1602.5</v>
      </c>
      <c r="E1136">
        <v>2.9855737078437001</v>
      </c>
      <c r="F1136" s="22"/>
      <c r="G1136" s="22"/>
      <c r="H1136" s="22">
        <v>116.76324887211599</v>
      </c>
      <c r="I1136" s="22"/>
      <c r="J1136" s="22">
        <v>5</v>
      </c>
      <c r="K1136" s="22" t="s">
        <v>1761</v>
      </c>
      <c r="L1136" s="22" t="s">
        <v>2710</v>
      </c>
    </row>
    <row r="1137" spans="1:12">
      <c r="A1137" t="s">
        <v>3342</v>
      </c>
      <c r="B1137" t="s">
        <v>1763</v>
      </c>
      <c r="C1137" t="s">
        <v>3332</v>
      </c>
      <c r="D1137" s="1">
        <v>1602.5</v>
      </c>
      <c r="E1137">
        <v>2.9855737078437001</v>
      </c>
      <c r="F1137" s="22"/>
      <c r="G1137" s="22"/>
      <c r="H1137" s="22"/>
      <c r="I1137" s="22">
        <v>116.76324887211599</v>
      </c>
      <c r="J1137" s="22">
        <v>5</v>
      </c>
      <c r="K1137" s="22" t="s">
        <v>1761</v>
      </c>
      <c r="L1137" s="22" t="s">
        <v>2710</v>
      </c>
    </row>
    <row r="1138" spans="1:12">
      <c r="A1138" t="s">
        <v>3342</v>
      </c>
      <c r="B1138" t="s">
        <v>1764</v>
      </c>
      <c r="C1138" t="s">
        <v>542</v>
      </c>
      <c r="D1138" s="1">
        <v>2163.6999999999998</v>
      </c>
      <c r="E1138">
        <v>3.8385947672276099</v>
      </c>
      <c r="F1138" s="22">
        <v>206.32371506409601</v>
      </c>
      <c r="G1138" s="22"/>
      <c r="H1138" s="22"/>
      <c r="I1138" s="22"/>
      <c r="J1138" s="22">
        <v>5</v>
      </c>
      <c r="K1138" s="22" t="s">
        <v>1761</v>
      </c>
      <c r="L1138" s="22" t="s">
        <v>2710</v>
      </c>
    </row>
    <row r="1139" spans="1:12">
      <c r="A1139" t="s">
        <v>3342</v>
      </c>
      <c r="B1139" t="s">
        <v>1764</v>
      </c>
      <c r="C1139" t="s">
        <v>547</v>
      </c>
      <c r="D1139" s="1">
        <v>2386.9</v>
      </c>
      <c r="E1139">
        <v>3.8385947672276099</v>
      </c>
      <c r="F1139" s="22"/>
      <c r="G1139" s="22">
        <v>206.32371506409601</v>
      </c>
      <c r="H1139" s="22"/>
      <c r="I1139" s="22"/>
      <c r="J1139" s="22">
        <v>5</v>
      </c>
      <c r="K1139" s="22" t="s">
        <v>1761</v>
      </c>
      <c r="L1139" s="22" t="s">
        <v>2710</v>
      </c>
    </row>
    <row r="1140" spans="1:12">
      <c r="A1140" t="s">
        <v>3342</v>
      </c>
      <c r="B1140" t="s">
        <v>1764</v>
      </c>
      <c r="C1140" t="s">
        <v>549</v>
      </c>
      <c r="D1140" s="1">
        <v>2396.6999999999998</v>
      </c>
      <c r="E1140">
        <v>3.8385947672276099</v>
      </c>
      <c r="F1140" s="22"/>
      <c r="G1140" s="22"/>
      <c r="H1140" s="22">
        <v>206.32371506409601</v>
      </c>
      <c r="I1140" s="22"/>
      <c r="J1140" s="22">
        <v>5</v>
      </c>
      <c r="K1140" s="22" t="s">
        <v>1761</v>
      </c>
      <c r="L1140" s="22" t="s">
        <v>2710</v>
      </c>
    </row>
    <row r="1141" spans="1:12">
      <c r="A1141" t="s">
        <v>3342</v>
      </c>
      <c r="B1141" t="s">
        <v>1764</v>
      </c>
      <c r="C1141" t="s">
        <v>3332</v>
      </c>
      <c r="D1141" s="1">
        <v>2397.1</v>
      </c>
      <c r="E1141">
        <v>3.8385947672276099</v>
      </c>
      <c r="F1141" s="22"/>
      <c r="G1141" s="22"/>
      <c r="H1141" s="22"/>
      <c r="I1141" s="22">
        <v>206.32371506409601</v>
      </c>
      <c r="J1141" s="22">
        <v>5</v>
      </c>
      <c r="K1141" s="22" t="s">
        <v>1761</v>
      </c>
      <c r="L1141" s="22" t="s">
        <v>2710</v>
      </c>
    </row>
    <row r="1142" spans="1:12">
      <c r="A1142" t="s">
        <v>3342</v>
      </c>
      <c r="B1142" t="s">
        <v>1765</v>
      </c>
      <c r="C1142" t="s">
        <v>542</v>
      </c>
      <c r="D1142" s="1">
        <v>1584.5</v>
      </c>
      <c r="E1142">
        <v>5.5446368859954402</v>
      </c>
      <c r="F1142" s="22">
        <v>119.841688989288</v>
      </c>
      <c r="G1142" s="22"/>
      <c r="H1142" s="22"/>
      <c r="I1142" s="22"/>
      <c r="J1142" s="22">
        <v>5</v>
      </c>
      <c r="K1142" s="22" t="s">
        <v>1761</v>
      </c>
      <c r="L1142" s="22" t="s">
        <v>2710</v>
      </c>
    </row>
    <row r="1143" spans="1:12">
      <c r="A1143" t="s">
        <v>3342</v>
      </c>
      <c r="B1143" t="s">
        <v>1765</v>
      </c>
      <c r="C1143" t="s">
        <v>547</v>
      </c>
      <c r="D1143" s="1">
        <v>2607.1</v>
      </c>
      <c r="E1143">
        <v>5.5446368859954402</v>
      </c>
      <c r="F1143" s="22"/>
      <c r="G1143" s="22">
        <v>119.841688989288</v>
      </c>
      <c r="H1143" s="22"/>
      <c r="I1143" s="22"/>
      <c r="J1143" s="22">
        <v>5</v>
      </c>
      <c r="K1143" s="22" t="s">
        <v>1761</v>
      </c>
      <c r="L1143" s="22" t="s">
        <v>2710</v>
      </c>
    </row>
    <row r="1144" spans="1:12">
      <c r="A1144" t="s">
        <v>3342</v>
      </c>
      <c r="B1144" t="s">
        <v>1765</v>
      </c>
      <c r="C1144" t="s">
        <v>549</v>
      </c>
      <c r="D1144" s="1">
        <v>3038.8</v>
      </c>
      <c r="E1144">
        <v>5.5446368859954402</v>
      </c>
      <c r="F1144" s="22"/>
      <c r="G1144" s="22"/>
      <c r="H1144" s="22">
        <v>119.841688989288</v>
      </c>
      <c r="I1144" s="22"/>
      <c r="J1144" s="22">
        <v>5</v>
      </c>
      <c r="K1144" s="22" t="s">
        <v>1761</v>
      </c>
      <c r="L1144" s="22" t="s">
        <v>2710</v>
      </c>
    </row>
    <row r="1145" spans="1:12">
      <c r="A1145" t="s">
        <v>3342</v>
      </c>
      <c r="B1145" t="s">
        <v>1765</v>
      </c>
      <c r="C1145" t="s">
        <v>3332</v>
      </c>
      <c r="D1145" s="1">
        <v>3055.9</v>
      </c>
      <c r="E1145">
        <v>5.5446368859954402</v>
      </c>
      <c r="F1145" s="22"/>
      <c r="G1145" s="22"/>
      <c r="H1145" s="22"/>
      <c r="I1145" s="22">
        <v>119.841688989288</v>
      </c>
      <c r="J1145" s="22">
        <v>5</v>
      </c>
      <c r="K1145" s="22" t="s">
        <v>1761</v>
      </c>
      <c r="L1145" s="22" t="s">
        <v>2710</v>
      </c>
    </row>
    <row r="1146" spans="1:12">
      <c r="A1146" t="s">
        <v>3342</v>
      </c>
      <c r="B1146" t="s">
        <v>1766</v>
      </c>
      <c r="C1146" t="s">
        <v>542</v>
      </c>
      <c r="D1146" s="1">
        <v>418.4</v>
      </c>
      <c r="E1146">
        <v>6.3976579453793603</v>
      </c>
      <c r="F1146" s="22">
        <v>48.022844277239997</v>
      </c>
      <c r="G1146" s="22"/>
      <c r="H1146" s="22"/>
      <c r="I1146" s="22"/>
      <c r="J1146" s="22">
        <v>5</v>
      </c>
      <c r="K1146" s="22" t="s">
        <v>1761</v>
      </c>
      <c r="L1146" s="22" t="s">
        <v>2710</v>
      </c>
    </row>
    <row r="1147" spans="1:12">
      <c r="A1147" t="s">
        <v>3342</v>
      </c>
      <c r="B1147" t="s">
        <v>1766</v>
      </c>
      <c r="C1147" t="s">
        <v>547</v>
      </c>
      <c r="D1147" s="1">
        <v>944.8</v>
      </c>
      <c r="E1147">
        <v>6.3976579453793603</v>
      </c>
      <c r="F1147" s="22"/>
      <c r="G1147" s="22">
        <v>48.022844277239997</v>
      </c>
      <c r="H1147" s="22"/>
      <c r="I1147" s="22"/>
      <c r="J1147" s="22">
        <v>5</v>
      </c>
      <c r="K1147" s="22" t="s">
        <v>1761</v>
      </c>
      <c r="L1147" s="22" t="s">
        <v>2710</v>
      </c>
    </row>
    <row r="1148" spans="1:12">
      <c r="A1148" t="s">
        <v>3342</v>
      </c>
      <c r="B1148" t="s">
        <v>1766</v>
      </c>
      <c r="C1148" t="s">
        <v>549</v>
      </c>
      <c r="D1148" s="1">
        <v>982.1</v>
      </c>
      <c r="E1148">
        <v>6.3976579453793603</v>
      </c>
      <c r="F1148" s="22"/>
      <c r="G1148" s="22"/>
      <c r="H1148" s="22">
        <v>48.022844277239997</v>
      </c>
      <c r="I1148" s="22"/>
      <c r="J1148" s="22">
        <v>5</v>
      </c>
      <c r="K1148" s="22" t="s">
        <v>1761</v>
      </c>
      <c r="L1148" s="22" t="s">
        <v>2710</v>
      </c>
    </row>
    <row r="1149" spans="1:12">
      <c r="A1149" t="s">
        <v>3342</v>
      </c>
      <c r="B1149" t="s">
        <v>1766</v>
      </c>
      <c r="C1149" t="s">
        <v>3332</v>
      </c>
      <c r="D1149" s="1">
        <v>982.1</v>
      </c>
      <c r="E1149">
        <v>6.3976579453793603</v>
      </c>
      <c r="F1149" s="22"/>
      <c r="G1149" s="22"/>
      <c r="H1149" s="22"/>
      <c r="I1149" s="22">
        <v>48.022844277239997</v>
      </c>
      <c r="J1149" s="22">
        <v>5</v>
      </c>
      <c r="K1149" s="22" t="s">
        <v>1761</v>
      </c>
      <c r="L1149" s="22" t="s">
        <v>2710</v>
      </c>
    </row>
    <row r="1150" spans="1:12">
      <c r="A1150" t="s">
        <v>3342</v>
      </c>
      <c r="B1150" t="s">
        <v>1767</v>
      </c>
      <c r="C1150" t="s">
        <v>542</v>
      </c>
      <c r="D1150" s="1">
        <v>74.599999999999994</v>
      </c>
      <c r="E1150">
        <v>7.2506790047632697</v>
      </c>
      <c r="F1150" s="22">
        <v>19.6536779081496</v>
      </c>
      <c r="G1150" s="22"/>
      <c r="H1150" s="22"/>
      <c r="I1150" s="22"/>
      <c r="J1150" s="22">
        <v>5</v>
      </c>
      <c r="K1150" s="22" t="s">
        <v>1761</v>
      </c>
      <c r="L1150" s="22" t="s">
        <v>2710</v>
      </c>
    </row>
    <row r="1151" spans="1:12">
      <c r="A1151" t="s">
        <v>3342</v>
      </c>
      <c r="B1151" t="s">
        <v>1767</v>
      </c>
      <c r="C1151" t="s">
        <v>3332</v>
      </c>
      <c r="D1151" s="1">
        <v>1017.2</v>
      </c>
      <c r="E1151">
        <v>7.2506790047632697</v>
      </c>
      <c r="F1151" s="22"/>
      <c r="G1151" s="22"/>
      <c r="H1151" s="22"/>
      <c r="I1151" s="22">
        <v>96.530446223064004</v>
      </c>
      <c r="J1151" s="22">
        <v>5</v>
      </c>
      <c r="K1151" s="22" t="s">
        <v>1761</v>
      </c>
      <c r="L1151" s="22" t="s">
        <v>2710</v>
      </c>
    </row>
    <row r="1152" spans="1:12">
      <c r="A1152" t="s">
        <v>3342</v>
      </c>
      <c r="B1152" t="s">
        <v>1767</v>
      </c>
      <c r="C1152" t="s">
        <v>549</v>
      </c>
      <c r="D1152" s="1">
        <v>1017.2</v>
      </c>
      <c r="E1152">
        <v>7.2506790047632697</v>
      </c>
      <c r="F1152" s="22"/>
      <c r="G1152" s="22"/>
      <c r="H1152" s="22">
        <v>96.530446223064004</v>
      </c>
      <c r="I1152" s="22"/>
      <c r="J1152" s="22">
        <v>5</v>
      </c>
      <c r="K1152" s="22" t="s">
        <v>1761</v>
      </c>
      <c r="L1152" s="22" t="s">
        <v>2710</v>
      </c>
    </row>
    <row r="1153" spans="1:12">
      <c r="A1153" t="s">
        <v>3342</v>
      </c>
      <c r="B1153" t="s">
        <v>1767</v>
      </c>
      <c r="C1153" t="s">
        <v>547</v>
      </c>
      <c r="D1153" s="1">
        <v>1017.2</v>
      </c>
      <c r="E1153">
        <v>7.2506790047632697</v>
      </c>
      <c r="F1153" s="22"/>
      <c r="G1153" s="22">
        <v>96.530446223064004</v>
      </c>
      <c r="H1153" s="22"/>
      <c r="I1153" s="22"/>
      <c r="J1153" s="22">
        <v>5</v>
      </c>
      <c r="K1153" s="22" t="s">
        <v>1761</v>
      </c>
      <c r="L1153" s="22" t="s">
        <v>2710</v>
      </c>
    </row>
    <row r="1154" spans="1:12">
      <c r="A1154" t="s">
        <v>3342</v>
      </c>
      <c r="B1154" t="s">
        <v>1768</v>
      </c>
      <c r="C1154" t="s">
        <v>542</v>
      </c>
      <c r="D1154" s="1">
        <v>0.1</v>
      </c>
      <c r="E1154">
        <v>8.9567211235310999</v>
      </c>
      <c r="F1154" s="22">
        <v>2.5790678328491998E-2</v>
      </c>
      <c r="G1154" s="22"/>
      <c r="H1154" s="22"/>
      <c r="I1154" s="22"/>
      <c r="J1154" s="22">
        <v>5</v>
      </c>
      <c r="K1154" s="22" t="s">
        <v>1761</v>
      </c>
      <c r="L1154" s="22" t="s">
        <v>2710</v>
      </c>
    </row>
    <row r="1155" spans="1:12">
      <c r="A1155" t="s">
        <v>3342</v>
      </c>
      <c r="B1155" t="s">
        <v>1768</v>
      </c>
      <c r="C1155" t="s">
        <v>547</v>
      </c>
      <c r="D1155" s="1">
        <v>392.1</v>
      </c>
      <c r="E1155">
        <v>8.9567211235310999</v>
      </c>
      <c r="F1155" s="22"/>
      <c r="G1155" s="22">
        <v>39.225299166900001</v>
      </c>
      <c r="H1155" s="22"/>
      <c r="I1155" s="22"/>
      <c r="J1155" s="22">
        <v>5</v>
      </c>
      <c r="K1155" s="22" t="s">
        <v>1761</v>
      </c>
      <c r="L1155" s="22" t="s">
        <v>2710</v>
      </c>
    </row>
    <row r="1156" spans="1:12">
      <c r="A1156" t="s">
        <v>3342</v>
      </c>
      <c r="B1156" t="s">
        <v>1768</v>
      </c>
      <c r="C1156" t="s">
        <v>549</v>
      </c>
      <c r="D1156" s="1">
        <v>736.9</v>
      </c>
      <c r="E1156">
        <v>8.9567211235310999</v>
      </c>
      <c r="F1156" s="22"/>
      <c r="G1156" s="22"/>
      <c r="H1156" s="22">
        <v>39.225299166900001</v>
      </c>
      <c r="I1156" s="22"/>
      <c r="J1156" s="22">
        <v>5</v>
      </c>
      <c r="K1156" s="22" t="s">
        <v>1761</v>
      </c>
      <c r="L1156" s="22" t="s">
        <v>2710</v>
      </c>
    </row>
    <row r="1157" spans="1:12">
      <c r="A1157" t="s">
        <v>3342</v>
      </c>
      <c r="B1157" t="s">
        <v>1768</v>
      </c>
      <c r="C1157" t="s">
        <v>3332</v>
      </c>
      <c r="D1157" s="1">
        <v>736.9</v>
      </c>
      <c r="E1157">
        <v>8.9567211235310999</v>
      </c>
      <c r="F1157" s="22"/>
      <c r="G1157" s="22"/>
      <c r="H1157" s="22"/>
      <c r="I1157" s="22">
        <v>39.225299166900001</v>
      </c>
      <c r="J1157" s="22">
        <v>5</v>
      </c>
      <c r="K1157" s="22" t="s">
        <v>1761</v>
      </c>
      <c r="L1157" s="22" t="s">
        <v>2710</v>
      </c>
    </row>
    <row r="1158" spans="1:12">
      <c r="A1158" t="s">
        <v>3342</v>
      </c>
      <c r="B1158" t="s">
        <v>1769</v>
      </c>
      <c r="C1158" t="s">
        <v>547</v>
      </c>
      <c r="D1158" s="1">
        <v>1031.2</v>
      </c>
      <c r="E1158">
        <v>12.3688053610668</v>
      </c>
      <c r="F1158" s="22"/>
      <c r="G1158" s="22">
        <v>71.786025475415997</v>
      </c>
      <c r="H1158" s="22"/>
      <c r="I1158" s="22"/>
      <c r="J1158" s="22">
        <v>5</v>
      </c>
      <c r="K1158" s="22" t="s">
        <v>1761</v>
      </c>
      <c r="L1158" s="22" t="s">
        <v>2710</v>
      </c>
    </row>
    <row r="1159" spans="1:12">
      <c r="A1159" t="s">
        <v>3342</v>
      </c>
      <c r="B1159" t="s">
        <v>1769</v>
      </c>
      <c r="C1159" t="s">
        <v>3332</v>
      </c>
      <c r="D1159" s="1">
        <v>1577.6</v>
      </c>
      <c r="E1159">
        <v>12.3688053610668</v>
      </c>
      <c r="F1159" s="22"/>
      <c r="G1159" s="22"/>
      <c r="H1159" s="22"/>
      <c r="I1159" s="22">
        <v>71.786025475415997</v>
      </c>
      <c r="J1159" s="22">
        <v>5</v>
      </c>
      <c r="K1159" s="22" t="s">
        <v>1761</v>
      </c>
      <c r="L1159" s="22" t="s">
        <v>2710</v>
      </c>
    </row>
    <row r="1160" spans="1:12">
      <c r="A1160" t="s">
        <v>3342</v>
      </c>
      <c r="B1160" t="s">
        <v>1769</v>
      </c>
      <c r="C1160" t="s">
        <v>549</v>
      </c>
      <c r="D1160" s="1">
        <v>1577.6</v>
      </c>
      <c r="E1160">
        <v>12.3688053610668</v>
      </c>
      <c r="F1160" s="22"/>
      <c r="G1160" s="22"/>
      <c r="H1160" s="22">
        <v>71.786025475415997</v>
      </c>
      <c r="I1160" s="22"/>
      <c r="J1160" s="22">
        <v>5</v>
      </c>
      <c r="K1160" s="22" t="s">
        <v>1761</v>
      </c>
      <c r="L1160" s="22" t="s">
        <v>2710</v>
      </c>
    </row>
    <row r="1161" spans="1:12">
      <c r="A1161" t="s">
        <v>3342</v>
      </c>
      <c r="B1161" t="s">
        <v>1770</v>
      </c>
      <c r="C1161" t="s">
        <v>547</v>
      </c>
      <c r="D1161" s="1">
        <v>1197</v>
      </c>
      <c r="E1161">
        <v>13.2218264204507</v>
      </c>
      <c r="F1161" s="22"/>
      <c r="G1161" s="22">
        <v>88.450345885356001</v>
      </c>
      <c r="H1161" s="22"/>
      <c r="I1161" s="22"/>
      <c r="J1161" s="22">
        <v>5</v>
      </c>
      <c r="K1161" s="22" t="s">
        <v>1761</v>
      </c>
      <c r="L1161" s="22" t="s">
        <v>2710</v>
      </c>
    </row>
    <row r="1162" spans="1:12">
      <c r="A1162" t="s">
        <v>3342</v>
      </c>
      <c r="B1162" t="s">
        <v>1770</v>
      </c>
      <c r="C1162" t="s">
        <v>549</v>
      </c>
      <c r="D1162" s="1">
        <v>4089</v>
      </c>
      <c r="E1162">
        <v>13.2218264204507</v>
      </c>
      <c r="F1162" s="22"/>
      <c r="G1162" s="22"/>
      <c r="H1162" s="22">
        <v>212.65592361930001</v>
      </c>
      <c r="I1162" s="22"/>
      <c r="J1162" s="22">
        <v>5</v>
      </c>
      <c r="K1162" s="22" t="s">
        <v>1761</v>
      </c>
      <c r="L1162" s="22" t="s">
        <v>2710</v>
      </c>
    </row>
    <row r="1163" spans="1:12">
      <c r="A1163" t="s">
        <v>3342</v>
      </c>
      <c r="B1163" t="s">
        <v>1770</v>
      </c>
      <c r="C1163" t="s">
        <v>3332</v>
      </c>
      <c r="D1163" s="1">
        <v>4154.1000000000004</v>
      </c>
      <c r="E1163">
        <v>13.2218264204507</v>
      </c>
      <c r="F1163" s="22"/>
      <c r="G1163" s="22"/>
      <c r="H1163" s="22"/>
      <c r="I1163" s="22">
        <v>212.65592361930001</v>
      </c>
      <c r="J1163" s="22">
        <v>5</v>
      </c>
      <c r="K1163" s="22" t="s">
        <v>1761</v>
      </c>
      <c r="L1163" s="22" t="s">
        <v>2710</v>
      </c>
    </row>
    <row r="1164" spans="1:12">
      <c r="A1164" t="s">
        <v>3342</v>
      </c>
      <c r="B1164" t="s">
        <v>1771</v>
      </c>
      <c r="C1164" t="s">
        <v>547</v>
      </c>
      <c r="D1164" s="1">
        <v>2082.5</v>
      </c>
      <c r="E1164">
        <v>14.074847479834601</v>
      </c>
      <c r="F1164" s="22"/>
      <c r="G1164" s="22">
        <v>92.313088737659996</v>
      </c>
      <c r="H1164" s="22"/>
      <c r="I1164" s="22"/>
      <c r="J1164" s="22">
        <v>5</v>
      </c>
      <c r="K1164" s="22" t="s">
        <v>1761</v>
      </c>
      <c r="L1164" s="22" t="s">
        <v>2710</v>
      </c>
    </row>
    <row r="1165" spans="1:12">
      <c r="A1165" t="s">
        <v>3342</v>
      </c>
      <c r="B1165" t="s">
        <v>1771</v>
      </c>
      <c r="C1165" t="s">
        <v>549</v>
      </c>
      <c r="D1165" s="1">
        <v>5773.8</v>
      </c>
      <c r="E1165">
        <v>14.074847479834601</v>
      </c>
      <c r="F1165" s="22"/>
      <c r="G1165" s="22"/>
      <c r="H1165" s="22">
        <v>291.90378978432</v>
      </c>
      <c r="I1165" s="22"/>
      <c r="J1165" s="22">
        <v>5</v>
      </c>
      <c r="K1165" s="22" t="s">
        <v>1761</v>
      </c>
      <c r="L1165" s="22" t="s">
        <v>2710</v>
      </c>
    </row>
    <row r="1166" spans="1:12">
      <c r="A1166" t="s">
        <v>3342</v>
      </c>
      <c r="B1166" t="s">
        <v>1771</v>
      </c>
      <c r="C1166" t="s">
        <v>3332</v>
      </c>
      <c r="D1166" s="1">
        <v>5851.2</v>
      </c>
      <c r="E1166">
        <v>14.074847479834601</v>
      </c>
      <c r="F1166" s="22"/>
      <c r="G1166" s="22"/>
      <c r="H1166" s="22"/>
      <c r="I1166" s="22">
        <v>291.90378978432</v>
      </c>
      <c r="J1166" s="22">
        <v>5</v>
      </c>
      <c r="K1166" s="22" t="s">
        <v>1761</v>
      </c>
      <c r="L1166" s="22" t="s">
        <v>2710</v>
      </c>
    </row>
    <row r="1167" spans="1:12">
      <c r="A1167" t="s">
        <v>3342</v>
      </c>
      <c r="B1167" t="s">
        <v>1772</v>
      </c>
      <c r="C1167" t="s">
        <v>547</v>
      </c>
      <c r="D1167" s="1">
        <v>2715.6</v>
      </c>
      <c r="E1167">
        <v>14.927868539218499</v>
      </c>
      <c r="F1167" s="22"/>
      <c r="G1167" s="22">
        <v>128.16213567922799</v>
      </c>
      <c r="H1167" s="22"/>
      <c r="I1167" s="22"/>
      <c r="J1167" s="22">
        <v>5</v>
      </c>
      <c r="K1167" s="22" t="s">
        <v>1761</v>
      </c>
      <c r="L1167" s="22" t="s">
        <v>2710</v>
      </c>
    </row>
    <row r="1168" spans="1:12">
      <c r="A1168" t="s">
        <v>3342</v>
      </c>
      <c r="B1168" t="s">
        <v>1772</v>
      </c>
      <c r="C1168" t="s">
        <v>3332</v>
      </c>
      <c r="D1168" s="1">
        <v>2753.8</v>
      </c>
      <c r="E1168">
        <v>14.927868539218499</v>
      </c>
      <c r="F1168" s="22"/>
      <c r="G1168" s="22"/>
      <c r="H1168" s="22"/>
      <c r="I1168" s="22">
        <v>128.16213567922799</v>
      </c>
      <c r="J1168" s="22">
        <v>5</v>
      </c>
      <c r="K1168" s="22" t="s">
        <v>1761</v>
      </c>
      <c r="L1168" s="22" t="s">
        <v>2710</v>
      </c>
    </row>
    <row r="1169" spans="1:12">
      <c r="A1169" t="s">
        <v>3342</v>
      </c>
      <c r="B1169" t="s">
        <v>1772</v>
      </c>
      <c r="C1169" t="s">
        <v>549</v>
      </c>
      <c r="D1169" s="1">
        <v>2753.8</v>
      </c>
      <c r="E1169">
        <v>14.927868539218499</v>
      </c>
      <c r="F1169" s="22"/>
      <c r="G1169" s="22"/>
      <c r="H1169" s="22">
        <v>128.16213567922799</v>
      </c>
      <c r="I1169" s="22"/>
      <c r="J1169" s="22">
        <v>5</v>
      </c>
      <c r="K1169" s="22" t="s">
        <v>1761</v>
      </c>
      <c r="L1169" s="22" t="s">
        <v>2710</v>
      </c>
    </row>
    <row r="1170" spans="1:12">
      <c r="A1170" t="s">
        <v>3342</v>
      </c>
      <c r="B1170" t="s">
        <v>1773</v>
      </c>
      <c r="C1170" t="s">
        <v>542</v>
      </c>
      <c r="D1170" s="1">
        <v>0</v>
      </c>
      <c r="E1170">
        <v>15.7808895986024</v>
      </c>
      <c r="F1170" s="22">
        <v>4.3671728077739997E-8</v>
      </c>
      <c r="G1170" s="22"/>
      <c r="H1170" s="22"/>
      <c r="I1170" s="22"/>
      <c r="J1170" s="22">
        <v>5</v>
      </c>
      <c r="K1170" s="22" t="s">
        <v>1761</v>
      </c>
      <c r="L1170" s="22" t="s">
        <v>2710</v>
      </c>
    </row>
    <row r="1171" spans="1:12">
      <c r="A1171" t="s">
        <v>3342</v>
      </c>
      <c r="B1171" t="s">
        <v>1773</v>
      </c>
      <c r="C1171" t="s">
        <v>547</v>
      </c>
      <c r="D1171" s="1">
        <v>2202.1999999999998</v>
      </c>
      <c r="E1171">
        <v>15.7808895986024</v>
      </c>
      <c r="F1171" s="22"/>
      <c r="G1171" s="22">
        <v>125.934770681496</v>
      </c>
      <c r="H1171" s="22"/>
      <c r="I1171" s="22"/>
      <c r="J1171" s="22">
        <v>5</v>
      </c>
      <c r="K1171" s="22" t="s">
        <v>1761</v>
      </c>
      <c r="L1171" s="22" t="s">
        <v>2710</v>
      </c>
    </row>
    <row r="1172" spans="1:12">
      <c r="A1172" t="s">
        <v>3342</v>
      </c>
      <c r="B1172" t="s">
        <v>1773</v>
      </c>
      <c r="C1172" t="s">
        <v>3332</v>
      </c>
      <c r="D1172" s="1">
        <v>2331.9</v>
      </c>
      <c r="E1172">
        <v>15.7808895986024</v>
      </c>
      <c r="F1172" s="22"/>
      <c r="G1172" s="22"/>
      <c r="H1172" s="22"/>
      <c r="I1172" s="22">
        <v>125.934770681496</v>
      </c>
      <c r="J1172" s="22">
        <v>5</v>
      </c>
      <c r="K1172" s="22" t="s">
        <v>1761</v>
      </c>
      <c r="L1172" s="22" t="s">
        <v>2710</v>
      </c>
    </row>
    <row r="1173" spans="1:12">
      <c r="A1173" t="s">
        <v>3342</v>
      </c>
      <c r="B1173" t="s">
        <v>1773</v>
      </c>
      <c r="C1173" t="s">
        <v>549</v>
      </c>
      <c r="D1173" s="1">
        <v>2331.9</v>
      </c>
      <c r="E1173">
        <v>15.7808895986024</v>
      </c>
      <c r="F1173" s="22"/>
      <c r="G1173" s="22"/>
      <c r="H1173" s="22">
        <v>125.934770681496</v>
      </c>
      <c r="I1173" s="22"/>
      <c r="J1173" s="22">
        <v>5</v>
      </c>
      <c r="K1173" s="22" t="s">
        <v>1761</v>
      </c>
      <c r="L1173" s="22" t="s">
        <v>2710</v>
      </c>
    </row>
    <row r="1174" spans="1:12">
      <c r="A1174" t="s">
        <v>3342</v>
      </c>
      <c r="B1174" t="s">
        <v>1774</v>
      </c>
      <c r="C1174" t="s">
        <v>547</v>
      </c>
      <c r="D1174" s="1">
        <v>3077</v>
      </c>
      <c r="E1174">
        <v>16.633910657986299</v>
      </c>
      <c r="F1174" s="22"/>
      <c r="G1174" s="22">
        <v>158.42748372192</v>
      </c>
      <c r="H1174" s="22"/>
      <c r="I1174" s="22"/>
      <c r="J1174" s="22">
        <v>5</v>
      </c>
      <c r="K1174" s="22" t="s">
        <v>1761</v>
      </c>
      <c r="L1174" s="22" t="s">
        <v>2710</v>
      </c>
    </row>
    <row r="1175" spans="1:12">
      <c r="A1175" t="s">
        <v>3342</v>
      </c>
      <c r="B1175" t="s">
        <v>1774</v>
      </c>
      <c r="C1175" t="s">
        <v>549</v>
      </c>
      <c r="D1175" s="1">
        <v>3358.2</v>
      </c>
      <c r="E1175">
        <v>16.633910657986299</v>
      </c>
      <c r="F1175" s="22"/>
      <c r="G1175" s="22"/>
      <c r="H1175" s="22">
        <v>158.42748372192</v>
      </c>
      <c r="I1175" s="22"/>
      <c r="J1175" s="22">
        <v>5</v>
      </c>
      <c r="K1175" s="22" t="s">
        <v>1761</v>
      </c>
      <c r="L1175" s="22" t="s">
        <v>2710</v>
      </c>
    </row>
    <row r="1176" spans="1:12">
      <c r="A1176" t="s">
        <v>3342</v>
      </c>
      <c r="B1176" t="s">
        <v>1774</v>
      </c>
      <c r="C1176" t="s">
        <v>3332</v>
      </c>
      <c r="D1176" s="1">
        <v>3358.2</v>
      </c>
      <c r="E1176">
        <v>16.633910657986299</v>
      </c>
      <c r="F1176" s="22"/>
      <c r="G1176" s="22"/>
      <c r="H1176" s="22"/>
      <c r="I1176" s="22">
        <v>158.42748372192</v>
      </c>
      <c r="J1176" s="22">
        <v>5</v>
      </c>
      <c r="K1176" s="22" t="s">
        <v>1761</v>
      </c>
      <c r="L1176" s="22" t="s">
        <v>2710</v>
      </c>
    </row>
    <row r="1177" spans="1:12">
      <c r="A1177" t="s">
        <v>3342</v>
      </c>
      <c r="B1177" t="s">
        <v>1775</v>
      </c>
      <c r="C1177" t="s">
        <v>547</v>
      </c>
      <c r="D1177" s="1">
        <v>1112.5999999999999</v>
      </c>
      <c r="E1177">
        <v>17.486931717370201</v>
      </c>
      <c r="F1177" s="22"/>
      <c r="G1177" s="22">
        <v>57.495644111555997</v>
      </c>
      <c r="H1177" s="22"/>
      <c r="I1177" s="22"/>
      <c r="J1177" s="22">
        <v>5</v>
      </c>
      <c r="K1177" s="22" t="s">
        <v>1761</v>
      </c>
      <c r="L1177" s="22" t="s">
        <v>2710</v>
      </c>
    </row>
    <row r="1178" spans="1:12">
      <c r="A1178" t="s">
        <v>3342</v>
      </c>
      <c r="B1178" t="s">
        <v>1775</v>
      </c>
      <c r="C1178" t="s">
        <v>3332</v>
      </c>
      <c r="D1178" s="1">
        <v>1566.5</v>
      </c>
      <c r="E1178">
        <v>17.486931717370201</v>
      </c>
      <c r="F1178" s="22"/>
      <c r="G1178" s="22"/>
      <c r="H1178" s="22"/>
      <c r="I1178" s="22">
        <v>57.495644111555997</v>
      </c>
      <c r="J1178" s="22">
        <v>5</v>
      </c>
      <c r="K1178" s="22" t="s">
        <v>1761</v>
      </c>
      <c r="L1178" s="22" t="s">
        <v>2710</v>
      </c>
    </row>
    <row r="1179" spans="1:12">
      <c r="A1179" t="s">
        <v>3342</v>
      </c>
      <c r="B1179" t="s">
        <v>1775</v>
      </c>
      <c r="C1179" t="s">
        <v>549</v>
      </c>
      <c r="D1179" s="1">
        <v>1566.5</v>
      </c>
      <c r="E1179">
        <v>17.486931717370201</v>
      </c>
      <c r="F1179" s="22"/>
      <c r="G1179" s="22"/>
      <c r="H1179" s="22">
        <v>57.495644111555997</v>
      </c>
      <c r="I1179" s="22"/>
      <c r="J1179" s="22">
        <v>5</v>
      </c>
      <c r="K1179" s="22" t="s">
        <v>1761</v>
      </c>
      <c r="L1179" s="22" t="s">
        <v>2710</v>
      </c>
    </row>
    <row r="1180" spans="1:12">
      <c r="A1180" t="s">
        <v>3342</v>
      </c>
      <c r="B1180" t="s">
        <v>1776</v>
      </c>
      <c r="C1180" t="s">
        <v>547</v>
      </c>
      <c r="D1180" s="1">
        <v>2288.5</v>
      </c>
      <c r="E1180">
        <v>18.339952776754199</v>
      </c>
      <c r="F1180" s="22"/>
      <c r="G1180" s="22">
        <v>107.96921246764801</v>
      </c>
      <c r="H1180" s="22"/>
      <c r="I1180" s="22"/>
      <c r="J1180" s="22">
        <v>5</v>
      </c>
      <c r="K1180" s="22" t="s">
        <v>1761</v>
      </c>
      <c r="L1180" s="22" t="s">
        <v>2710</v>
      </c>
    </row>
    <row r="1181" spans="1:12">
      <c r="A1181" t="s">
        <v>3342</v>
      </c>
      <c r="B1181" t="s">
        <v>1776</v>
      </c>
      <c r="C1181" t="s">
        <v>549</v>
      </c>
      <c r="D1181" s="1">
        <v>2503.3000000000002</v>
      </c>
      <c r="E1181">
        <v>18.339952776754199</v>
      </c>
      <c r="F1181" s="22"/>
      <c r="G1181" s="22"/>
      <c r="H1181" s="22">
        <v>107.96921246764801</v>
      </c>
      <c r="I1181" s="22"/>
      <c r="J1181" s="22">
        <v>5</v>
      </c>
      <c r="K1181" s="22" t="s">
        <v>1761</v>
      </c>
      <c r="L1181" s="22" t="s">
        <v>2710</v>
      </c>
    </row>
    <row r="1182" spans="1:12">
      <c r="A1182" t="s">
        <v>3342</v>
      </c>
      <c r="B1182" t="s">
        <v>1776</v>
      </c>
      <c r="C1182" t="s">
        <v>3332</v>
      </c>
      <c r="D1182" s="1">
        <v>2503.3000000000002</v>
      </c>
      <c r="E1182">
        <v>18.339952776754199</v>
      </c>
      <c r="F1182" s="22"/>
      <c r="G1182" s="22"/>
      <c r="H1182" s="22"/>
      <c r="I1182" s="22">
        <v>107.96921246764801</v>
      </c>
      <c r="J1182" s="22">
        <v>5</v>
      </c>
      <c r="K1182" s="22" t="s">
        <v>1761</v>
      </c>
      <c r="L1182" s="22" t="s">
        <v>2710</v>
      </c>
    </row>
    <row r="1183" spans="1:12">
      <c r="A1183" t="s">
        <v>3342</v>
      </c>
      <c r="B1183" t="s">
        <v>1777</v>
      </c>
      <c r="C1183" t="s">
        <v>547</v>
      </c>
      <c r="D1183" s="1">
        <v>428.4</v>
      </c>
      <c r="E1183">
        <v>22.6050580736737</v>
      </c>
      <c r="F1183" s="22"/>
      <c r="G1183" s="22">
        <v>36.224200340747998</v>
      </c>
      <c r="H1183" s="22"/>
      <c r="I1183" s="22"/>
      <c r="J1183" s="22">
        <v>5</v>
      </c>
      <c r="K1183" s="22" t="s">
        <v>1761</v>
      </c>
      <c r="L1183" s="22" t="s">
        <v>2710</v>
      </c>
    </row>
    <row r="1184" spans="1:12">
      <c r="A1184" t="s">
        <v>3342</v>
      </c>
      <c r="B1184" t="s">
        <v>1777</v>
      </c>
      <c r="C1184" t="s">
        <v>3332</v>
      </c>
      <c r="D1184" s="1">
        <v>610.1</v>
      </c>
      <c r="E1184">
        <v>22.6050580736737</v>
      </c>
      <c r="F1184" s="22"/>
      <c r="G1184" s="22"/>
      <c r="H1184" s="22"/>
      <c r="I1184" s="22">
        <v>36.224200340747998</v>
      </c>
      <c r="J1184" s="22">
        <v>5</v>
      </c>
      <c r="K1184" s="22" t="s">
        <v>1761</v>
      </c>
      <c r="L1184" s="22" t="s">
        <v>2710</v>
      </c>
    </row>
    <row r="1185" spans="1:12">
      <c r="A1185" t="s">
        <v>3342</v>
      </c>
      <c r="B1185" t="s">
        <v>1777</v>
      </c>
      <c r="C1185" t="s">
        <v>549</v>
      </c>
      <c r="D1185" s="1">
        <v>610.1</v>
      </c>
      <c r="E1185">
        <v>22.6050580736737</v>
      </c>
      <c r="F1185" s="22"/>
      <c r="G1185" s="22"/>
      <c r="H1185" s="22">
        <v>36.224200340747998</v>
      </c>
      <c r="I1185" s="22"/>
      <c r="J1185" s="22">
        <v>5</v>
      </c>
      <c r="K1185" s="22" t="s">
        <v>1761</v>
      </c>
      <c r="L1185" s="22" t="s">
        <v>2710</v>
      </c>
    </row>
    <row r="1186" spans="1:12">
      <c r="A1186" t="s">
        <v>3342</v>
      </c>
      <c r="B1186" t="s">
        <v>1778</v>
      </c>
      <c r="C1186" t="s">
        <v>547</v>
      </c>
      <c r="D1186" s="1">
        <v>486.5</v>
      </c>
      <c r="E1186">
        <v>24.3111001924416</v>
      </c>
      <c r="F1186" s="22"/>
      <c r="G1186" s="22">
        <v>34.524360713051998</v>
      </c>
      <c r="H1186" s="22"/>
      <c r="I1186" s="22"/>
      <c r="J1186" s="22">
        <v>5</v>
      </c>
      <c r="K1186" s="22" t="s">
        <v>1761</v>
      </c>
      <c r="L1186" s="22" t="s">
        <v>2710</v>
      </c>
    </row>
    <row r="1187" spans="1:12">
      <c r="A1187" t="s">
        <v>3342</v>
      </c>
      <c r="B1187" t="s">
        <v>1778</v>
      </c>
      <c r="C1187" t="s">
        <v>549</v>
      </c>
      <c r="D1187" s="1">
        <v>545.6</v>
      </c>
      <c r="E1187">
        <v>24.3111001924416</v>
      </c>
      <c r="F1187" s="22"/>
      <c r="G1187" s="22"/>
      <c r="H1187" s="22">
        <v>34.524360713051998</v>
      </c>
      <c r="I1187" s="22"/>
      <c r="J1187" s="22">
        <v>5</v>
      </c>
      <c r="K1187" s="22" t="s">
        <v>1761</v>
      </c>
      <c r="L1187" s="22" t="s">
        <v>2710</v>
      </c>
    </row>
    <row r="1188" spans="1:12">
      <c r="A1188" t="s">
        <v>3342</v>
      </c>
      <c r="B1188" t="s">
        <v>1778</v>
      </c>
      <c r="C1188" t="s">
        <v>3332</v>
      </c>
      <c r="D1188" s="1">
        <v>545.6</v>
      </c>
      <c r="E1188">
        <v>24.3111001924416</v>
      </c>
      <c r="F1188" s="22"/>
      <c r="G1188" s="22"/>
      <c r="H1188" s="22"/>
      <c r="I1188" s="22">
        <v>34.524360713051998</v>
      </c>
      <c r="J1188" s="22">
        <v>5</v>
      </c>
      <c r="K1188" s="22" t="s">
        <v>1761</v>
      </c>
      <c r="L1188" s="22" t="s">
        <v>2710</v>
      </c>
    </row>
    <row r="1189" spans="1:12">
      <c r="A1189" t="s">
        <v>3342</v>
      </c>
      <c r="B1189" t="s">
        <v>1779</v>
      </c>
      <c r="C1189" t="s">
        <v>547</v>
      </c>
      <c r="D1189" s="1">
        <v>532.5</v>
      </c>
      <c r="E1189">
        <v>25.164121251825499</v>
      </c>
      <c r="F1189" s="22"/>
      <c r="G1189" s="22">
        <v>37.572334993871998</v>
      </c>
      <c r="H1189" s="22"/>
      <c r="I1189" s="22"/>
      <c r="J1189" s="22">
        <v>5</v>
      </c>
      <c r="K1189" s="22" t="s">
        <v>1761</v>
      </c>
      <c r="L1189" s="22" t="s">
        <v>2710</v>
      </c>
    </row>
    <row r="1190" spans="1:12">
      <c r="A1190" t="s">
        <v>3342</v>
      </c>
      <c r="B1190" t="s">
        <v>1779</v>
      </c>
      <c r="C1190" t="s">
        <v>549</v>
      </c>
      <c r="D1190" s="1">
        <v>599.4</v>
      </c>
      <c r="E1190">
        <v>25.164121251825499</v>
      </c>
      <c r="F1190" s="22"/>
      <c r="G1190" s="22"/>
      <c r="H1190" s="22">
        <v>37.572334993871998</v>
      </c>
      <c r="I1190" s="22"/>
      <c r="J1190" s="22">
        <v>5</v>
      </c>
      <c r="K1190" s="22" t="s">
        <v>1761</v>
      </c>
      <c r="L1190" s="22" t="s">
        <v>2710</v>
      </c>
    </row>
    <row r="1191" spans="1:12">
      <c r="A1191" t="s">
        <v>3342</v>
      </c>
      <c r="B1191" t="s">
        <v>1779</v>
      </c>
      <c r="C1191" t="s">
        <v>3332</v>
      </c>
      <c r="D1191" s="1">
        <v>599.4</v>
      </c>
      <c r="E1191">
        <v>25.164121251825499</v>
      </c>
      <c r="F1191" s="22"/>
      <c r="G1191" s="22"/>
      <c r="H1191" s="22"/>
      <c r="I1191" s="22">
        <v>37.572334993871998</v>
      </c>
      <c r="J1191" s="22">
        <v>5</v>
      </c>
      <c r="K1191" s="22" t="s">
        <v>1761</v>
      </c>
      <c r="L1191" s="22" t="s">
        <v>2710</v>
      </c>
    </row>
    <row r="1192" spans="1:12">
      <c r="A1192" t="s">
        <v>3342</v>
      </c>
      <c r="B1192" t="s">
        <v>1780</v>
      </c>
      <c r="C1192" t="s">
        <v>542</v>
      </c>
      <c r="D1192" s="1">
        <v>46.3</v>
      </c>
      <c r="E1192">
        <v>26.443652840901301</v>
      </c>
      <c r="F1192" s="22">
        <v>3.8856007873872001</v>
      </c>
      <c r="G1192" s="22"/>
      <c r="H1192" s="22"/>
      <c r="I1192" s="22"/>
      <c r="J1192" s="22">
        <v>5</v>
      </c>
      <c r="K1192" s="22" t="s">
        <v>1761</v>
      </c>
      <c r="L1192" s="22" t="s">
        <v>2710</v>
      </c>
    </row>
    <row r="1193" spans="1:12">
      <c r="A1193" t="s">
        <v>3342</v>
      </c>
      <c r="B1193" t="s">
        <v>1780</v>
      </c>
      <c r="C1193" t="s">
        <v>547</v>
      </c>
      <c r="D1193" s="1">
        <v>7412.5</v>
      </c>
      <c r="E1193">
        <v>26.443652840901301</v>
      </c>
      <c r="F1193" s="22"/>
      <c r="G1193" s="22">
        <v>408.65918685731998</v>
      </c>
      <c r="H1193" s="22"/>
      <c r="I1193" s="22"/>
      <c r="J1193" s="22">
        <v>5</v>
      </c>
      <c r="K1193" s="22" t="s">
        <v>1761</v>
      </c>
      <c r="L1193" s="22" t="s">
        <v>2710</v>
      </c>
    </row>
    <row r="1194" spans="1:12">
      <c r="A1194" t="s">
        <v>3342</v>
      </c>
      <c r="B1194" t="s">
        <v>1780</v>
      </c>
      <c r="C1194" t="s">
        <v>549</v>
      </c>
      <c r="D1194" s="1">
        <v>7586.4</v>
      </c>
      <c r="E1194">
        <v>26.443652840901301</v>
      </c>
      <c r="F1194" s="22"/>
      <c r="G1194" s="22"/>
      <c r="H1194" s="22">
        <v>408.65918685731998</v>
      </c>
      <c r="I1194" s="22"/>
      <c r="J1194" s="22">
        <v>5</v>
      </c>
      <c r="K1194" s="22" t="s">
        <v>1761</v>
      </c>
      <c r="L1194" s="22" t="s">
        <v>2710</v>
      </c>
    </row>
    <row r="1195" spans="1:12">
      <c r="A1195" t="s">
        <v>3342</v>
      </c>
      <c r="B1195" t="s">
        <v>1780</v>
      </c>
      <c r="C1195" t="s">
        <v>3332</v>
      </c>
      <c r="D1195" s="1">
        <v>7586.4</v>
      </c>
      <c r="E1195">
        <v>26.443652840901301</v>
      </c>
      <c r="F1195" s="22"/>
      <c r="G1195" s="22"/>
      <c r="H1195" s="22"/>
      <c r="I1195" s="22">
        <v>408.65918685731998</v>
      </c>
      <c r="J1195" s="22">
        <v>5</v>
      </c>
      <c r="K1195" s="22" t="s">
        <v>1761</v>
      </c>
      <c r="L1195" s="22" t="s">
        <v>2710</v>
      </c>
    </row>
    <row r="1196" spans="1:12">
      <c r="A1196" t="s">
        <v>3342</v>
      </c>
      <c r="B1196" t="s">
        <v>1781</v>
      </c>
      <c r="C1196" t="s">
        <v>542</v>
      </c>
      <c r="D1196" s="1">
        <v>237.6</v>
      </c>
      <c r="E1196">
        <v>13.662553967799001</v>
      </c>
      <c r="F1196" s="22">
        <v>15.732906623305199</v>
      </c>
      <c r="G1196" s="22"/>
      <c r="H1196" s="22"/>
      <c r="I1196" s="22"/>
      <c r="J1196" s="22">
        <v>5</v>
      </c>
      <c r="K1196" s="22" t="s">
        <v>1782</v>
      </c>
      <c r="L1196" s="22" t="s">
        <v>2731</v>
      </c>
    </row>
    <row r="1197" spans="1:12">
      <c r="A1197" t="s">
        <v>3342</v>
      </c>
      <c r="B1197" t="s">
        <v>1781</v>
      </c>
      <c r="C1197" t="s">
        <v>547</v>
      </c>
      <c r="D1197" s="1">
        <v>493.5</v>
      </c>
      <c r="E1197">
        <v>13.662553967799001</v>
      </c>
      <c r="F1197" s="22"/>
      <c r="G1197" s="22">
        <v>15.732906623305199</v>
      </c>
      <c r="H1197" s="22"/>
      <c r="I1197" s="22"/>
      <c r="J1197" s="22">
        <v>5</v>
      </c>
      <c r="K1197" s="22" t="s">
        <v>1782</v>
      </c>
      <c r="L1197" s="22" t="s">
        <v>2731</v>
      </c>
    </row>
    <row r="1198" spans="1:12">
      <c r="A1198" t="s">
        <v>3342</v>
      </c>
      <c r="B1198" t="s">
        <v>1781</v>
      </c>
      <c r="C1198" t="s">
        <v>549</v>
      </c>
      <c r="D1198" s="1">
        <v>558.1</v>
      </c>
      <c r="E1198">
        <v>13.662553967799001</v>
      </c>
      <c r="F1198" s="22"/>
      <c r="G1198" s="22"/>
      <c r="H1198" s="22">
        <v>15.732906623305199</v>
      </c>
      <c r="I1198" s="22"/>
      <c r="J1198" s="22">
        <v>5</v>
      </c>
      <c r="K1198" s="22" t="s">
        <v>1782</v>
      </c>
      <c r="L1198" s="22" t="s">
        <v>2731</v>
      </c>
    </row>
    <row r="1199" spans="1:12">
      <c r="A1199" t="s">
        <v>3342</v>
      </c>
      <c r="B1199" t="s">
        <v>1781</v>
      </c>
      <c r="C1199" t="s">
        <v>3332</v>
      </c>
      <c r="D1199" s="1">
        <v>559.79999999999995</v>
      </c>
      <c r="E1199">
        <v>13.662553967799001</v>
      </c>
      <c r="F1199" s="22"/>
      <c r="G1199" s="22"/>
      <c r="H1199" s="22"/>
      <c r="I1199" s="22">
        <v>15.732906623305199</v>
      </c>
      <c r="J1199" s="22">
        <v>5</v>
      </c>
      <c r="K1199" s="22" t="s">
        <v>1782</v>
      </c>
      <c r="L1199" s="22" t="s">
        <v>2731</v>
      </c>
    </row>
    <row r="1200" spans="1:12">
      <c r="A1200" t="s">
        <v>3342</v>
      </c>
      <c r="B1200" t="s">
        <v>1783</v>
      </c>
      <c r="C1200" t="s">
        <v>542</v>
      </c>
      <c r="D1200" s="1">
        <v>14738</v>
      </c>
      <c r="E1200">
        <v>2.1325526484597899</v>
      </c>
      <c r="F1200" s="22">
        <v>1146.9105853102801</v>
      </c>
      <c r="G1200" s="22"/>
      <c r="H1200" s="22"/>
      <c r="I1200" s="22"/>
      <c r="J1200" s="22">
        <v>5</v>
      </c>
      <c r="K1200" s="22" t="s">
        <v>1782</v>
      </c>
      <c r="L1200" s="22" t="s">
        <v>2731</v>
      </c>
    </row>
    <row r="1201" spans="1:12">
      <c r="A1201" t="s">
        <v>3342</v>
      </c>
      <c r="B1201" t="s">
        <v>1783</v>
      </c>
      <c r="C1201" t="s">
        <v>547</v>
      </c>
      <c r="D1201" s="1">
        <v>18765.099999999999</v>
      </c>
      <c r="E1201">
        <v>2.1325526484597899</v>
      </c>
      <c r="F1201" s="22"/>
      <c r="G1201" s="22">
        <v>1146.9105853102801</v>
      </c>
      <c r="H1201" s="22"/>
      <c r="I1201" s="22"/>
      <c r="J1201" s="22">
        <v>5</v>
      </c>
      <c r="K1201" s="22" t="s">
        <v>1782</v>
      </c>
      <c r="L1201" s="22" t="s">
        <v>2731</v>
      </c>
    </row>
    <row r="1202" spans="1:12">
      <c r="A1202" t="s">
        <v>3342</v>
      </c>
      <c r="B1202" t="s">
        <v>1783</v>
      </c>
      <c r="C1202" t="s">
        <v>549</v>
      </c>
      <c r="D1202" s="1">
        <v>18770.599999999999</v>
      </c>
      <c r="E1202">
        <v>2.1325526484597899</v>
      </c>
      <c r="F1202" s="22"/>
      <c r="G1202" s="22"/>
      <c r="H1202" s="22">
        <v>1146.9105853102801</v>
      </c>
      <c r="I1202" s="22"/>
      <c r="J1202" s="22">
        <v>5</v>
      </c>
      <c r="K1202" s="22" t="s">
        <v>1782</v>
      </c>
      <c r="L1202" s="22" t="s">
        <v>2731</v>
      </c>
    </row>
    <row r="1203" spans="1:12">
      <c r="A1203" t="s">
        <v>3342</v>
      </c>
      <c r="B1203" t="s">
        <v>1783</v>
      </c>
      <c r="C1203" t="s">
        <v>3332</v>
      </c>
      <c r="D1203" s="1">
        <v>18770.8</v>
      </c>
      <c r="E1203">
        <v>2.1325526484597899</v>
      </c>
      <c r="F1203" s="22"/>
      <c r="G1203" s="22"/>
      <c r="H1203" s="22"/>
      <c r="I1203" s="22">
        <v>1146.9105853102801</v>
      </c>
      <c r="J1203" s="22">
        <v>5</v>
      </c>
      <c r="K1203" s="22" t="s">
        <v>1782</v>
      </c>
      <c r="L1203" s="22" t="s">
        <v>2731</v>
      </c>
    </row>
    <row r="1204" spans="1:12">
      <c r="A1204" t="s">
        <v>3342</v>
      </c>
      <c r="B1204" t="s">
        <v>1784</v>
      </c>
      <c r="C1204" t="s">
        <v>542</v>
      </c>
      <c r="D1204" s="1">
        <v>4335.3</v>
      </c>
      <c r="E1204">
        <v>3.8385947672276099</v>
      </c>
      <c r="F1204" s="22">
        <v>401.90214676248002</v>
      </c>
      <c r="G1204" s="22"/>
      <c r="H1204" s="22"/>
      <c r="I1204" s="22"/>
      <c r="J1204" s="22">
        <v>5</v>
      </c>
      <c r="K1204" s="22" t="s">
        <v>1782</v>
      </c>
      <c r="L1204" s="22" t="s">
        <v>2731</v>
      </c>
    </row>
    <row r="1205" spans="1:12">
      <c r="A1205" t="s">
        <v>3342</v>
      </c>
      <c r="B1205" t="s">
        <v>1784</v>
      </c>
      <c r="C1205" t="s">
        <v>547</v>
      </c>
      <c r="D1205" s="1">
        <v>4926.3999999999996</v>
      </c>
      <c r="E1205">
        <v>3.8385947672276099</v>
      </c>
      <c r="F1205" s="22"/>
      <c r="G1205" s="22">
        <v>401.90214676248002</v>
      </c>
      <c r="H1205" s="22"/>
      <c r="I1205" s="22"/>
      <c r="J1205" s="22">
        <v>5</v>
      </c>
      <c r="K1205" s="22" t="s">
        <v>1782</v>
      </c>
      <c r="L1205" s="22" t="s">
        <v>2731</v>
      </c>
    </row>
    <row r="1206" spans="1:12">
      <c r="A1206" t="s">
        <v>3342</v>
      </c>
      <c r="B1206" t="s">
        <v>1784</v>
      </c>
      <c r="C1206" t="s">
        <v>549</v>
      </c>
      <c r="D1206" s="1">
        <v>4927.8</v>
      </c>
      <c r="E1206">
        <v>3.8385947672276099</v>
      </c>
      <c r="F1206" s="22"/>
      <c r="G1206" s="22"/>
      <c r="H1206" s="22">
        <v>401.90214676248002</v>
      </c>
      <c r="I1206" s="22"/>
      <c r="J1206" s="22">
        <v>5</v>
      </c>
      <c r="K1206" s="22" t="s">
        <v>1782</v>
      </c>
      <c r="L1206" s="22" t="s">
        <v>2731</v>
      </c>
    </row>
    <row r="1207" spans="1:12">
      <c r="A1207" t="s">
        <v>3342</v>
      </c>
      <c r="B1207" t="s">
        <v>1784</v>
      </c>
      <c r="C1207" t="s">
        <v>3332</v>
      </c>
      <c r="D1207" s="1">
        <v>4927.8999999999996</v>
      </c>
      <c r="E1207">
        <v>3.8385947672276099</v>
      </c>
      <c r="F1207" s="22"/>
      <c r="G1207" s="22"/>
      <c r="H1207" s="22"/>
      <c r="I1207" s="22">
        <v>401.90214676248002</v>
      </c>
      <c r="J1207" s="22">
        <v>5</v>
      </c>
      <c r="K1207" s="22" t="s">
        <v>1782</v>
      </c>
      <c r="L1207" s="22" t="s">
        <v>2731</v>
      </c>
    </row>
    <row r="1208" spans="1:12">
      <c r="A1208" t="s">
        <v>3342</v>
      </c>
      <c r="B1208" t="s">
        <v>1785</v>
      </c>
      <c r="C1208" t="s">
        <v>542</v>
      </c>
      <c r="D1208" s="1">
        <v>204.5</v>
      </c>
      <c r="E1208">
        <v>4.69161582661153</v>
      </c>
      <c r="F1208" s="22">
        <v>24.913801384164</v>
      </c>
      <c r="G1208" s="22"/>
      <c r="H1208" s="22"/>
      <c r="I1208" s="22"/>
      <c r="J1208" s="22">
        <v>5</v>
      </c>
      <c r="K1208" s="22" t="s">
        <v>1782</v>
      </c>
      <c r="L1208" s="22" t="s">
        <v>2731</v>
      </c>
    </row>
    <row r="1209" spans="1:12">
      <c r="A1209" t="s">
        <v>3342</v>
      </c>
      <c r="B1209" t="s">
        <v>1785</v>
      </c>
      <c r="C1209" t="s">
        <v>549</v>
      </c>
      <c r="D1209" s="1">
        <v>670.9</v>
      </c>
      <c r="E1209">
        <v>4.69161582661153</v>
      </c>
      <c r="F1209" s="22"/>
      <c r="G1209" s="22"/>
      <c r="H1209" s="22">
        <v>43.056378088164003</v>
      </c>
      <c r="I1209" s="22"/>
      <c r="J1209" s="22">
        <v>5</v>
      </c>
      <c r="K1209" s="22" t="s">
        <v>1782</v>
      </c>
      <c r="L1209" s="22" t="s">
        <v>2731</v>
      </c>
    </row>
    <row r="1210" spans="1:12">
      <c r="A1210" t="s">
        <v>3342</v>
      </c>
      <c r="B1210" t="s">
        <v>1785</v>
      </c>
      <c r="C1210" t="s">
        <v>547</v>
      </c>
      <c r="D1210" s="1">
        <v>670.9</v>
      </c>
      <c r="E1210">
        <v>4.69161582661153</v>
      </c>
      <c r="F1210" s="22"/>
      <c r="G1210" s="22">
        <v>43.056378088164003</v>
      </c>
      <c r="H1210" s="22"/>
      <c r="I1210" s="22"/>
      <c r="J1210" s="22">
        <v>5</v>
      </c>
      <c r="K1210" s="22" t="s">
        <v>1782</v>
      </c>
      <c r="L1210" s="22" t="s">
        <v>2731</v>
      </c>
    </row>
    <row r="1211" spans="1:12">
      <c r="A1211" t="s">
        <v>3342</v>
      </c>
      <c r="B1211" t="s">
        <v>1785</v>
      </c>
      <c r="C1211" t="s">
        <v>3332</v>
      </c>
      <c r="D1211" s="1">
        <v>670.9</v>
      </c>
      <c r="E1211">
        <v>4.69161582661153</v>
      </c>
      <c r="F1211" s="22"/>
      <c r="G1211" s="22"/>
      <c r="H1211" s="22"/>
      <c r="I1211" s="22">
        <v>43.056378088164003</v>
      </c>
      <c r="J1211" s="22">
        <v>5</v>
      </c>
      <c r="K1211" s="22" t="s">
        <v>1782</v>
      </c>
      <c r="L1211" s="22" t="s">
        <v>2731</v>
      </c>
    </row>
    <row r="1212" spans="1:12">
      <c r="A1212" t="s">
        <v>3342</v>
      </c>
      <c r="B1212" t="s">
        <v>1786</v>
      </c>
      <c r="C1212" t="s">
        <v>542</v>
      </c>
      <c r="D1212" s="1">
        <v>1154.8</v>
      </c>
      <c r="E1212">
        <v>5.5446368859954402</v>
      </c>
      <c r="F1212" s="22">
        <v>120.969459798012</v>
      </c>
      <c r="G1212" s="22"/>
      <c r="H1212" s="22"/>
      <c r="I1212" s="22"/>
      <c r="J1212" s="22">
        <v>5</v>
      </c>
      <c r="K1212" s="22" t="s">
        <v>1782</v>
      </c>
      <c r="L1212" s="22" t="s">
        <v>2731</v>
      </c>
    </row>
    <row r="1213" spans="1:12">
      <c r="A1213" t="s">
        <v>3342</v>
      </c>
      <c r="B1213" t="s">
        <v>1786</v>
      </c>
      <c r="C1213" t="s">
        <v>547</v>
      </c>
      <c r="D1213" s="1">
        <v>1726.2</v>
      </c>
      <c r="E1213">
        <v>5.5446368859954402</v>
      </c>
      <c r="F1213" s="22"/>
      <c r="G1213" s="22">
        <v>120.969459798012</v>
      </c>
      <c r="H1213" s="22"/>
      <c r="I1213" s="22"/>
      <c r="J1213" s="22">
        <v>5</v>
      </c>
      <c r="K1213" s="22" t="s">
        <v>1782</v>
      </c>
      <c r="L1213" s="22" t="s">
        <v>2731</v>
      </c>
    </row>
    <row r="1214" spans="1:12">
      <c r="A1214" t="s">
        <v>3342</v>
      </c>
      <c r="B1214" t="s">
        <v>1786</v>
      </c>
      <c r="C1214" t="s">
        <v>549</v>
      </c>
      <c r="D1214" s="1">
        <v>1738.2</v>
      </c>
      <c r="E1214">
        <v>5.5446368859954402</v>
      </c>
      <c r="F1214" s="22"/>
      <c r="G1214" s="22"/>
      <c r="H1214" s="22">
        <v>120.969459798012</v>
      </c>
      <c r="I1214" s="22"/>
      <c r="J1214" s="22">
        <v>5</v>
      </c>
      <c r="K1214" s="22" t="s">
        <v>1782</v>
      </c>
      <c r="L1214" s="22" t="s">
        <v>2731</v>
      </c>
    </row>
    <row r="1215" spans="1:12">
      <c r="A1215" t="s">
        <v>3342</v>
      </c>
      <c r="B1215" t="s">
        <v>1786</v>
      </c>
      <c r="C1215" t="s">
        <v>3332</v>
      </c>
      <c r="D1215" s="1">
        <v>1738.5</v>
      </c>
      <c r="E1215">
        <v>5.5446368859954402</v>
      </c>
      <c r="F1215" s="22"/>
      <c r="G1215" s="22"/>
      <c r="H1215" s="22"/>
      <c r="I1215" s="22">
        <v>120.969459798012</v>
      </c>
      <c r="J1215" s="22">
        <v>5</v>
      </c>
      <c r="K1215" s="22" t="s">
        <v>1782</v>
      </c>
      <c r="L1215" s="22" t="s">
        <v>2731</v>
      </c>
    </row>
    <row r="1216" spans="1:12">
      <c r="A1216" t="s">
        <v>3342</v>
      </c>
      <c r="B1216" t="s">
        <v>1787</v>
      </c>
      <c r="C1216" t="s">
        <v>542</v>
      </c>
      <c r="D1216" s="1">
        <v>1944.3</v>
      </c>
      <c r="E1216">
        <v>6.3976579453793603</v>
      </c>
      <c r="F1216" s="22">
        <v>341.01155159064001</v>
      </c>
      <c r="G1216" s="22"/>
      <c r="H1216" s="22"/>
      <c r="I1216" s="22"/>
      <c r="J1216" s="22">
        <v>5</v>
      </c>
      <c r="K1216" s="22" t="s">
        <v>1782</v>
      </c>
      <c r="L1216" s="22" t="s">
        <v>2731</v>
      </c>
    </row>
    <row r="1217" spans="1:12">
      <c r="A1217" t="s">
        <v>3342</v>
      </c>
      <c r="B1217" t="s">
        <v>1787</v>
      </c>
      <c r="C1217" t="s">
        <v>547</v>
      </c>
      <c r="D1217" s="1">
        <v>7198.4</v>
      </c>
      <c r="E1217">
        <v>6.3976579453793603</v>
      </c>
      <c r="F1217" s="22"/>
      <c r="G1217" s="22">
        <v>347.26581980748</v>
      </c>
      <c r="H1217" s="22"/>
      <c r="I1217" s="22"/>
      <c r="J1217" s="22">
        <v>5</v>
      </c>
      <c r="K1217" s="22" t="s">
        <v>1782</v>
      </c>
      <c r="L1217" s="22" t="s">
        <v>2731</v>
      </c>
    </row>
    <row r="1218" spans="1:12">
      <c r="A1218" t="s">
        <v>3342</v>
      </c>
      <c r="B1218" t="s">
        <v>1787</v>
      </c>
      <c r="C1218" t="s">
        <v>549</v>
      </c>
      <c r="D1218" s="1">
        <v>7580.6</v>
      </c>
      <c r="E1218">
        <v>6.3976579453793603</v>
      </c>
      <c r="F1218" s="22"/>
      <c r="G1218" s="22"/>
      <c r="H1218" s="22">
        <v>347.26581980748</v>
      </c>
      <c r="I1218" s="22"/>
      <c r="J1218" s="22">
        <v>5</v>
      </c>
      <c r="K1218" s="22" t="s">
        <v>1782</v>
      </c>
      <c r="L1218" s="22" t="s">
        <v>2731</v>
      </c>
    </row>
    <row r="1219" spans="1:12">
      <c r="A1219" t="s">
        <v>3342</v>
      </c>
      <c r="B1219" t="s">
        <v>1787</v>
      </c>
      <c r="C1219" t="s">
        <v>3332</v>
      </c>
      <c r="D1219" s="1">
        <v>7583.9</v>
      </c>
      <c r="E1219">
        <v>6.3976579453793603</v>
      </c>
      <c r="F1219" s="22"/>
      <c r="G1219" s="22"/>
      <c r="H1219" s="22"/>
      <c r="I1219" s="22">
        <v>347.26581980748</v>
      </c>
      <c r="J1219" s="22">
        <v>5</v>
      </c>
      <c r="K1219" s="22" t="s">
        <v>1782</v>
      </c>
      <c r="L1219" s="22" t="s">
        <v>2731</v>
      </c>
    </row>
    <row r="1220" spans="1:12">
      <c r="A1220" t="s">
        <v>3342</v>
      </c>
      <c r="B1220" t="s">
        <v>1788</v>
      </c>
      <c r="C1220" t="s">
        <v>542</v>
      </c>
      <c r="D1220" s="1">
        <v>665</v>
      </c>
      <c r="E1220">
        <v>7.2506790047632697</v>
      </c>
      <c r="F1220" s="22">
        <v>91.508311420091999</v>
      </c>
      <c r="G1220" s="22"/>
      <c r="H1220" s="22"/>
      <c r="I1220" s="22"/>
      <c r="J1220" s="22">
        <v>5</v>
      </c>
      <c r="K1220" s="22" t="s">
        <v>1782</v>
      </c>
      <c r="L1220" s="22" t="s">
        <v>2731</v>
      </c>
    </row>
    <row r="1221" spans="1:12">
      <c r="A1221" t="s">
        <v>3342</v>
      </c>
      <c r="B1221" t="s">
        <v>1788</v>
      </c>
      <c r="C1221" t="s">
        <v>547</v>
      </c>
      <c r="D1221" s="1">
        <v>12494.7</v>
      </c>
      <c r="E1221">
        <v>7.2506790047632697</v>
      </c>
      <c r="F1221" s="22"/>
      <c r="G1221" s="22">
        <v>1077.35263085268</v>
      </c>
      <c r="H1221" s="22"/>
      <c r="I1221" s="22"/>
      <c r="J1221" s="22">
        <v>5</v>
      </c>
      <c r="K1221" s="22" t="s">
        <v>1782</v>
      </c>
      <c r="L1221" s="22" t="s">
        <v>2731</v>
      </c>
    </row>
    <row r="1222" spans="1:12">
      <c r="A1222" t="s">
        <v>3342</v>
      </c>
      <c r="B1222" t="s">
        <v>1788</v>
      </c>
      <c r="C1222" t="s">
        <v>549</v>
      </c>
      <c r="D1222" s="1">
        <v>19867.400000000001</v>
      </c>
      <c r="E1222">
        <v>7.2506790047632697</v>
      </c>
      <c r="F1222" s="22"/>
      <c r="G1222" s="22"/>
      <c r="H1222" s="22">
        <v>1077.35263085268</v>
      </c>
      <c r="I1222" s="22"/>
      <c r="J1222" s="22">
        <v>5</v>
      </c>
      <c r="K1222" s="22" t="s">
        <v>1782</v>
      </c>
      <c r="L1222" s="22" t="s">
        <v>2731</v>
      </c>
    </row>
    <row r="1223" spans="1:12">
      <c r="A1223" t="s">
        <v>3342</v>
      </c>
      <c r="B1223" t="s">
        <v>1788</v>
      </c>
      <c r="C1223" t="s">
        <v>3332</v>
      </c>
      <c r="D1223" s="1">
        <v>19929.2</v>
      </c>
      <c r="E1223">
        <v>7.2506790047632697</v>
      </c>
      <c r="F1223" s="22"/>
      <c r="G1223" s="22"/>
      <c r="H1223" s="22"/>
      <c r="I1223" s="22">
        <v>1077.35263085268</v>
      </c>
      <c r="J1223" s="22">
        <v>5</v>
      </c>
      <c r="K1223" s="22" t="s">
        <v>1782</v>
      </c>
      <c r="L1223" s="22" t="s">
        <v>2731</v>
      </c>
    </row>
    <row r="1224" spans="1:12">
      <c r="A1224" t="s">
        <v>3342</v>
      </c>
      <c r="B1224" t="s">
        <v>1789</v>
      </c>
      <c r="C1224" t="s">
        <v>542</v>
      </c>
      <c r="D1224" s="1">
        <v>2525.9</v>
      </c>
      <c r="E1224">
        <v>8.1037000641471799</v>
      </c>
      <c r="F1224" s="22">
        <v>179.867773265544</v>
      </c>
      <c r="G1224" s="22"/>
      <c r="H1224" s="22"/>
      <c r="I1224" s="22"/>
      <c r="J1224" s="22">
        <v>5</v>
      </c>
      <c r="K1224" s="22" t="s">
        <v>1782</v>
      </c>
      <c r="L1224" s="22" t="s">
        <v>2731</v>
      </c>
    </row>
    <row r="1225" spans="1:12">
      <c r="A1225" t="s">
        <v>3342</v>
      </c>
      <c r="B1225" t="s">
        <v>1789</v>
      </c>
      <c r="C1225" t="s">
        <v>547</v>
      </c>
      <c r="D1225" s="1">
        <v>3242.4</v>
      </c>
      <c r="E1225">
        <v>8.1037000641471799</v>
      </c>
      <c r="F1225" s="22"/>
      <c r="G1225" s="22">
        <v>179.867773265544</v>
      </c>
      <c r="H1225" s="22"/>
      <c r="I1225" s="22"/>
      <c r="J1225" s="22">
        <v>5</v>
      </c>
      <c r="K1225" s="22" t="s">
        <v>1782</v>
      </c>
      <c r="L1225" s="22" t="s">
        <v>2731</v>
      </c>
    </row>
    <row r="1226" spans="1:12">
      <c r="A1226" t="s">
        <v>3342</v>
      </c>
      <c r="B1226" t="s">
        <v>1789</v>
      </c>
      <c r="C1226" t="s">
        <v>3332</v>
      </c>
      <c r="D1226" s="1">
        <v>3242.4</v>
      </c>
      <c r="E1226">
        <v>8.1037000641471799</v>
      </c>
      <c r="F1226" s="22"/>
      <c r="G1226" s="22"/>
      <c r="H1226" s="22"/>
      <c r="I1226" s="22">
        <v>179.867773265544</v>
      </c>
      <c r="J1226" s="22">
        <v>5</v>
      </c>
      <c r="K1226" s="22" t="s">
        <v>1782</v>
      </c>
      <c r="L1226" s="22" t="s">
        <v>2731</v>
      </c>
    </row>
    <row r="1227" spans="1:12">
      <c r="A1227" t="s">
        <v>3342</v>
      </c>
      <c r="B1227" t="s">
        <v>1789</v>
      </c>
      <c r="C1227" t="s">
        <v>549</v>
      </c>
      <c r="D1227" s="1">
        <v>3242.4</v>
      </c>
      <c r="E1227">
        <v>8.1037000641471799</v>
      </c>
      <c r="F1227" s="22"/>
      <c r="G1227" s="22"/>
      <c r="H1227" s="22">
        <v>179.867773265544</v>
      </c>
      <c r="I1227" s="22"/>
      <c r="J1227" s="22">
        <v>5</v>
      </c>
      <c r="K1227" s="22" t="s">
        <v>1782</v>
      </c>
      <c r="L1227" s="22" t="s">
        <v>2731</v>
      </c>
    </row>
    <row r="1228" spans="1:12">
      <c r="A1228" t="s">
        <v>3342</v>
      </c>
      <c r="B1228" t="s">
        <v>1790</v>
      </c>
      <c r="C1228" t="s">
        <v>542</v>
      </c>
      <c r="D1228" s="1">
        <v>0.1</v>
      </c>
      <c r="E1228">
        <v>9.8097421829150093</v>
      </c>
      <c r="F1228" s="22">
        <v>7.6199763516912001E-3</v>
      </c>
      <c r="G1228" s="22"/>
      <c r="H1228" s="22"/>
      <c r="I1228" s="22"/>
      <c r="J1228" s="22">
        <v>5</v>
      </c>
      <c r="K1228" s="22" t="s">
        <v>1782</v>
      </c>
      <c r="L1228" s="22" t="s">
        <v>2731</v>
      </c>
    </row>
    <row r="1229" spans="1:12">
      <c r="A1229" t="s">
        <v>3342</v>
      </c>
      <c r="B1229" t="s">
        <v>1790</v>
      </c>
      <c r="C1229" t="s">
        <v>547</v>
      </c>
      <c r="D1229" s="1">
        <v>870.1</v>
      </c>
      <c r="E1229">
        <v>9.8097421829150093</v>
      </c>
      <c r="F1229" s="22"/>
      <c r="G1229" s="22">
        <v>96.422018653799995</v>
      </c>
      <c r="H1229" s="22"/>
      <c r="I1229" s="22"/>
      <c r="J1229" s="22">
        <v>5</v>
      </c>
      <c r="K1229" s="22" t="s">
        <v>1782</v>
      </c>
      <c r="L1229" s="22" t="s">
        <v>2731</v>
      </c>
    </row>
    <row r="1230" spans="1:12">
      <c r="A1230" t="s">
        <v>3342</v>
      </c>
      <c r="B1230" t="s">
        <v>1790</v>
      </c>
      <c r="C1230" t="s">
        <v>3332</v>
      </c>
      <c r="D1230" s="1">
        <v>946.8</v>
      </c>
      <c r="E1230">
        <v>9.8097421829150093</v>
      </c>
      <c r="F1230" s="22"/>
      <c r="G1230" s="22"/>
      <c r="H1230" s="22"/>
      <c r="I1230" s="22">
        <v>96.422018653799995</v>
      </c>
      <c r="J1230" s="22">
        <v>5</v>
      </c>
      <c r="K1230" s="22" t="s">
        <v>1782</v>
      </c>
      <c r="L1230" s="22" t="s">
        <v>2731</v>
      </c>
    </row>
    <row r="1231" spans="1:12">
      <c r="A1231" t="s">
        <v>3342</v>
      </c>
      <c r="B1231" t="s">
        <v>1790</v>
      </c>
      <c r="C1231" t="s">
        <v>549</v>
      </c>
      <c r="D1231" s="1">
        <v>946.8</v>
      </c>
      <c r="E1231">
        <v>9.8097421829150093</v>
      </c>
      <c r="F1231" s="22"/>
      <c r="G1231" s="22"/>
      <c r="H1231" s="22">
        <v>96.422018653799995</v>
      </c>
      <c r="I1231" s="22"/>
      <c r="J1231" s="22">
        <v>5</v>
      </c>
      <c r="K1231" s="22" t="s">
        <v>1782</v>
      </c>
      <c r="L1231" s="22" t="s">
        <v>2731</v>
      </c>
    </row>
    <row r="1232" spans="1:12">
      <c r="A1232" t="s">
        <v>3342</v>
      </c>
      <c r="B1232" t="s">
        <v>1791</v>
      </c>
      <c r="C1232" t="s">
        <v>547</v>
      </c>
      <c r="D1232" s="1">
        <v>1418.5</v>
      </c>
      <c r="E1232">
        <v>10.662763242298899</v>
      </c>
      <c r="F1232" s="22"/>
      <c r="G1232" s="22">
        <v>110.06643442989601</v>
      </c>
      <c r="H1232" s="22"/>
      <c r="I1232" s="22"/>
      <c r="J1232" s="22">
        <v>5</v>
      </c>
      <c r="K1232" s="22" t="s">
        <v>1782</v>
      </c>
      <c r="L1232" s="22" t="s">
        <v>2731</v>
      </c>
    </row>
    <row r="1233" spans="1:12">
      <c r="A1233" t="s">
        <v>3342</v>
      </c>
      <c r="B1233" t="s">
        <v>1791</v>
      </c>
      <c r="C1233" t="s">
        <v>549</v>
      </c>
      <c r="D1233" s="1">
        <v>1454.3</v>
      </c>
      <c r="E1233">
        <v>10.662763242298899</v>
      </c>
      <c r="F1233" s="22"/>
      <c r="G1233" s="22"/>
      <c r="H1233" s="22">
        <v>110.06643442989601</v>
      </c>
      <c r="I1233" s="22"/>
      <c r="J1233" s="22">
        <v>5</v>
      </c>
      <c r="K1233" s="22" t="s">
        <v>1782</v>
      </c>
      <c r="L1233" s="22" t="s">
        <v>2731</v>
      </c>
    </row>
    <row r="1234" spans="1:12">
      <c r="A1234" t="s">
        <v>3342</v>
      </c>
      <c r="B1234" t="s">
        <v>1791</v>
      </c>
      <c r="C1234" t="s">
        <v>3332</v>
      </c>
      <c r="D1234" s="1">
        <v>1454.3</v>
      </c>
      <c r="E1234">
        <v>10.662763242298899</v>
      </c>
      <c r="F1234" s="22"/>
      <c r="G1234" s="22"/>
      <c r="H1234" s="22"/>
      <c r="I1234" s="22">
        <v>110.06643442989601</v>
      </c>
      <c r="J1234" s="22">
        <v>5</v>
      </c>
      <c r="K1234" s="22" t="s">
        <v>1782</v>
      </c>
      <c r="L1234" s="22" t="s">
        <v>2731</v>
      </c>
    </row>
    <row r="1235" spans="1:12">
      <c r="A1235" t="s">
        <v>3342</v>
      </c>
      <c r="B1235" t="s">
        <v>1792</v>
      </c>
      <c r="C1235" t="s">
        <v>547</v>
      </c>
      <c r="D1235" s="1">
        <v>1656.6</v>
      </c>
      <c r="E1235">
        <v>12.3688053610668</v>
      </c>
      <c r="F1235" s="22"/>
      <c r="G1235" s="22">
        <v>162.422723009988</v>
      </c>
      <c r="H1235" s="22"/>
      <c r="I1235" s="22"/>
      <c r="J1235" s="22">
        <v>5</v>
      </c>
      <c r="K1235" s="22" t="s">
        <v>1782</v>
      </c>
      <c r="L1235" s="22" t="s">
        <v>2731</v>
      </c>
    </row>
    <row r="1236" spans="1:12">
      <c r="A1236" t="s">
        <v>3342</v>
      </c>
      <c r="B1236" t="s">
        <v>1792</v>
      </c>
      <c r="C1236" t="s">
        <v>3332</v>
      </c>
      <c r="D1236" s="1">
        <v>1668.4</v>
      </c>
      <c r="E1236">
        <v>12.3688053610668</v>
      </c>
      <c r="F1236" s="22"/>
      <c r="G1236" s="22"/>
      <c r="H1236" s="22"/>
      <c r="I1236" s="22">
        <v>162.422723009988</v>
      </c>
      <c r="J1236" s="22">
        <v>5</v>
      </c>
      <c r="K1236" s="22" t="s">
        <v>1782</v>
      </c>
      <c r="L1236" s="22" t="s">
        <v>2731</v>
      </c>
    </row>
    <row r="1237" spans="1:12">
      <c r="A1237" t="s">
        <v>3342</v>
      </c>
      <c r="B1237" t="s">
        <v>1792</v>
      </c>
      <c r="C1237" t="s">
        <v>549</v>
      </c>
      <c r="D1237" s="1">
        <v>1668.4</v>
      </c>
      <c r="E1237">
        <v>12.3688053610668</v>
      </c>
      <c r="F1237" s="22"/>
      <c r="G1237" s="22"/>
      <c r="H1237" s="22">
        <v>162.422723009988</v>
      </c>
      <c r="I1237" s="22"/>
      <c r="J1237" s="22">
        <v>5</v>
      </c>
      <c r="K1237" s="22" t="s">
        <v>1782</v>
      </c>
      <c r="L1237" s="22" t="s">
        <v>2731</v>
      </c>
    </row>
    <row r="1238" spans="1:12">
      <c r="A1238" t="s">
        <v>3342</v>
      </c>
      <c r="B1238" t="s">
        <v>1793</v>
      </c>
      <c r="C1238" t="s">
        <v>547</v>
      </c>
      <c r="D1238" s="1">
        <v>625.6</v>
      </c>
      <c r="E1238">
        <v>13.2218264204507</v>
      </c>
      <c r="F1238" s="22"/>
      <c r="G1238" s="22">
        <v>78.837454550735998</v>
      </c>
      <c r="H1238" s="22"/>
      <c r="I1238" s="22"/>
      <c r="J1238" s="22">
        <v>5</v>
      </c>
      <c r="K1238" s="22" t="s">
        <v>1782</v>
      </c>
      <c r="L1238" s="22" t="s">
        <v>2731</v>
      </c>
    </row>
    <row r="1239" spans="1:12">
      <c r="A1239" t="s">
        <v>3342</v>
      </c>
      <c r="B1239" t="s">
        <v>1793</v>
      </c>
      <c r="C1239" t="s">
        <v>549</v>
      </c>
      <c r="D1239" s="1">
        <v>627.29999999999995</v>
      </c>
      <c r="E1239">
        <v>13.2218264204507</v>
      </c>
      <c r="F1239" s="22"/>
      <c r="G1239" s="22"/>
      <c r="H1239" s="22">
        <v>78.837454550735998</v>
      </c>
      <c r="I1239" s="22"/>
      <c r="J1239" s="22">
        <v>5</v>
      </c>
      <c r="K1239" s="22" t="s">
        <v>1782</v>
      </c>
      <c r="L1239" s="22" t="s">
        <v>2731</v>
      </c>
    </row>
    <row r="1240" spans="1:12">
      <c r="A1240" t="s">
        <v>3342</v>
      </c>
      <c r="B1240" t="s">
        <v>1793</v>
      </c>
      <c r="C1240" t="s">
        <v>3332</v>
      </c>
      <c r="D1240" s="1">
        <v>627.29999999999995</v>
      </c>
      <c r="E1240">
        <v>13.2218264204507</v>
      </c>
      <c r="F1240" s="22"/>
      <c r="G1240" s="22"/>
      <c r="H1240" s="22"/>
      <c r="I1240" s="22">
        <v>78.837454550735998</v>
      </c>
      <c r="J1240" s="22">
        <v>5</v>
      </c>
      <c r="K1240" s="22" t="s">
        <v>1782</v>
      </c>
      <c r="L1240" s="22" t="s">
        <v>2731</v>
      </c>
    </row>
    <row r="1241" spans="1:12">
      <c r="A1241" t="s">
        <v>3342</v>
      </c>
      <c r="B1241" t="s">
        <v>1794</v>
      </c>
      <c r="C1241" t="s">
        <v>547</v>
      </c>
      <c r="D1241" s="1">
        <v>1539.6</v>
      </c>
      <c r="E1241">
        <v>14.074847479834601</v>
      </c>
      <c r="F1241" s="22"/>
      <c r="G1241" s="22">
        <v>112.365321401592</v>
      </c>
      <c r="H1241" s="22"/>
      <c r="I1241" s="22"/>
      <c r="J1241" s="22">
        <v>5</v>
      </c>
      <c r="K1241" s="22" t="s">
        <v>1782</v>
      </c>
      <c r="L1241" s="22" t="s">
        <v>2731</v>
      </c>
    </row>
    <row r="1242" spans="1:12">
      <c r="A1242" t="s">
        <v>3342</v>
      </c>
      <c r="B1242" t="s">
        <v>1794</v>
      </c>
      <c r="C1242" t="s">
        <v>549</v>
      </c>
      <c r="D1242" s="1">
        <v>1554.5</v>
      </c>
      <c r="E1242">
        <v>14.074847479834601</v>
      </c>
      <c r="F1242" s="22"/>
      <c r="G1242" s="22"/>
      <c r="H1242" s="22">
        <v>112.365321401592</v>
      </c>
      <c r="I1242" s="22"/>
      <c r="J1242" s="22">
        <v>5</v>
      </c>
      <c r="K1242" s="22" t="s">
        <v>1782</v>
      </c>
      <c r="L1242" s="22" t="s">
        <v>2731</v>
      </c>
    </row>
    <row r="1243" spans="1:12">
      <c r="A1243" t="s">
        <v>3342</v>
      </c>
      <c r="B1243" t="s">
        <v>1794</v>
      </c>
      <c r="C1243" t="s">
        <v>3332</v>
      </c>
      <c r="D1243" s="1">
        <v>1554.5</v>
      </c>
      <c r="E1243">
        <v>14.074847479834601</v>
      </c>
      <c r="F1243" s="22"/>
      <c r="G1243" s="22"/>
      <c r="H1243" s="22"/>
      <c r="I1243" s="22">
        <v>112.365321401592</v>
      </c>
      <c r="J1243" s="22">
        <v>5</v>
      </c>
      <c r="K1243" s="22" t="s">
        <v>1782</v>
      </c>
      <c r="L1243" s="22" t="s">
        <v>2731</v>
      </c>
    </row>
    <row r="1244" spans="1:12">
      <c r="A1244" t="s">
        <v>3342</v>
      </c>
      <c r="B1244" t="s">
        <v>1795</v>
      </c>
      <c r="C1244" t="s">
        <v>542</v>
      </c>
      <c r="D1244" s="1">
        <v>538.5</v>
      </c>
      <c r="E1244">
        <v>14.927868539218499</v>
      </c>
      <c r="F1244" s="22">
        <v>36.201329568936004</v>
      </c>
      <c r="G1244" s="22"/>
      <c r="H1244" s="22"/>
      <c r="I1244" s="22"/>
      <c r="J1244" s="22">
        <v>5</v>
      </c>
      <c r="K1244" s="22" t="s">
        <v>1782</v>
      </c>
      <c r="L1244" s="22" t="s">
        <v>2731</v>
      </c>
    </row>
    <row r="1245" spans="1:12">
      <c r="A1245" t="s">
        <v>3342</v>
      </c>
      <c r="B1245" t="s">
        <v>1795</v>
      </c>
      <c r="C1245" t="s">
        <v>547</v>
      </c>
      <c r="D1245" s="1">
        <v>1176.3</v>
      </c>
      <c r="E1245">
        <v>14.927868539218499</v>
      </c>
      <c r="F1245" s="22"/>
      <c r="G1245" s="22">
        <v>50.923709646012</v>
      </c>
      <c r="H1245" s="22"/>
      <c r="I1245" s="22"/>
      <c r="J1245" s="22">
        <v>5</v>
      </c>
      <c r="K1245" s="22" t="s">
        <v>1782</v>
      </c>
      <c r="L1245" s="22" t="s">
        <v>2731</v>
      </c>
    </row>
    <row r="1246" spans="1:12">
      <c r="A1246" t="s">
        <v>3342</v>
      </c>
      <c r="B1246" t="s">
        <v>1795</v>
      </c>
      <c r="C1246" t="s">
        <v>549</v>
      </c>
      <c r="D1246" s="1">
        <v>1176.3</v>
      </c>
      <c r="E1246">
        <v>14.927868539218499</v>
      </c>
      <c r="F1246" s="22"/>
      <c r="G1246" s="22"/>
      <c r="H1246" s="22">
        <v>50.923709646012</v>
      </c>
      <c r="I1246" s="22"/>
      <c r="J1246" s="22">
        <v>5</v>
      </c>
      <c r="K1246" s="22" t="s">
        <v>1782</v>
      </c>
      <c r="L1246" s="22" t="s">
        <v>2731</v>
      </c>
    </row>
    <row r="1247" spans="1:12">
      <c r="A1247" t="s">
        <v>3342</v>
      </c>
      <c r="B1247" t="s">
        <v>1795</v>
      </c>
      <c r="C1247" t="s">
        <v>3332</v>
      </c>
      <c r="D1247" s="1">
        <v>1176.3</v>
      </c>
      <c r="E1247">
        <v>14.927868539218499</v>
      </c>
      <c r="F1247" s="22"/>
      <c r="G1247" s="22"/>
      <c r="H1247" s="22"/>
      <c r="I1247" s="22">
        <v>50.923709646012</v>
      </c>
      <c r="J1247" s="22">
        <v>5</v>
      </c>
      <c r="K1247" s="22" t="s">
        <v>1782</v>
      </c>
      <c r="L1247" s="22" t="s">
        <v>2731</v>
      </c>
    </row>
    <row r="1248" spans="1:12">
      <c r="A1248" t="s">
        <v>3342</v>
      </c>
      <c r="B1248" t="s">
        <v>1796</v>
      </c>
      <c r="C1248" t="s">
        <v>542</v>
      </c>
      <c r="D1248" s="1">
        <v>22.1</v>
      </c>
      <c r="E1248">
        <v>18.339952776754199</v>
      </c>
      <c r="F1248" s="22">
        <v>4.4547556689216004</v>
      </c>
      <c r="G1248" s="22"/>
      <c r="H1248" s="22"/>
      <c r="I1248" s="22"/>
      <c r="J1248" s="22">
        <v>5</v>
      </c>
      <c r="K1248" s="22" t="s">
        <v>1782</v>
      </c>
      <c r="L1248" s="22" t="s">
        <v>2731</v>
      </c>
    </row>
    <row r="1249" spans="1:12">
      <c r="A1249" t="s">
        <v>3342</v>
      </c>
      <c r="B1249" t="s">
        <v>1796</v>
      </c>
      <c r="C1249" t="s">
        <v>547</v>
      </c>
      <c r="D1249" s="1">
        <v>903.8</v>
      </c>
      <c r="E1249">
        <v>18.339952776754199</v>
      </c>
      <c r="F1249" s="22"/>
      <c r="G1249" s="22">
        <v>69.654786181847996</v>
      </c>
      <c r="H1249" s="22"/>
      <c r="I1249" s="22"/>
      <c r="J1249" s="22">
        <v>5</v>
      </c>
      <c r="K1249" s="22" t="s">
        <v>1782</v>
      </c>
      <c r="L1249" s="22" t="s">
        <v>2731</v>
      </c>
    </row>
    <row r="1250" spans="1:12">
      <c r="A1250" t="s">
        <v>3342</v>
      </c>
      <c r="B1250" t="s">
        <v>1796</v>
      </c>
      <c r="C1250" t="s">
        <v>549</v>
      </c>
      <c r="D1250" s="1">
        <v>909.1</v>
      </c>
      <c r="E1250">
        <v>18.339952776754199</v>
      </c>
      <c r="F1250" s="22"/>
      <c r="G1250" s="22"/>
      <c r="H1250" s="22">
        <v>69.654786181847996</v>
      </c>
      <c r="I1250" s="22"/>
      <c r="J1250" s="22">
        <v>5</v>
      </c>
      <c r="K1250" s="22" t="s">
        <v>1782</v>
      </c>
      <c r="L1250" s="22" t="s">
        <v>2731</v>
      </c>
    </row>
    <row r="1251" spans="1:12">
      <c r="A1251" t="s">
        <v>3342</v>
      </c>
      <c r="B1251" t="s">
        <v>1796</v>
      </c>
      <c r="C1251" t="s">
        <v>3332</v>
      </c>
      <c r="D1251" s="1">
        <v>909.1</v>
      </c>
      <c r="E1251">
        <v>18.339952776754199</v>
      </c>
      <c r="F1251" s="22"/>
      <c r="G1251" s="22"/>
      <c r="H1251" s="22"/>
      <c r="I1251" s="22">
        <v>69.654786181847996</v>
      </c>
      <c r="J1251" s="22">
        <v>5</v>
      </c>
      <c r="K1251" s="22" t="s">
        <v>1782</v>
      </c>
      <c r="L1251" s="22" t="s">
        <v>2731</v>
      </c>
    </row>
    <row r="1252" spans="1:12">
      <c r="A1252" t="s">
        <v>3342</v>
      </c>
      <c r="B1252" t="s">
        <v>1797</v>
      </c>
      <c r="C1252" t="s">
        <v>3332</v>
      </c>
      <c r="D1252" s="1">
        <v>531.79999999999995</v>
      </c>
      <c r="E1252">
        <v>20.045994895522</v>
      </c>
      <c r="F1252" s="22"/>
      <c r="G1252" s="22"/>
      <c r="H1252" s="22"/>
      <c r="I1252" s="22">
        <v>44.547556689216002</v>
      </c>
      <c r="J1252" s="22">
        <v>5</v>
      </c>
      <c r="K1252" s="22" t="s">
        <v>1782</v>
      </c>
      <c r="L1252" s="22" t="s">
        <v>2731</v>
      </c>
    </row>
    <row r="1253" spans="1:12">
      <c r="A1253" t="s">
        <v>3342</v>
      </c>
      <c r="B1253" t="s">
        <v>1797</v>
      </c>
      <c r="C1253" t="s">
        <v>549</v>
      </c>
      <c r="D1253" s="1">
        <v>531.79999999999995</v>
      </c>
      <c r="E1253">
        <v>20.045994895522</v>
      </c>
      <c r="F1253" s="22"/>
      <c r="G1253" s="22"/>
      <c r="H1253" s="22">
        <v>44.547556689216002</v>
      </c>
      <c r="I1253" s="22"/>
      <c r="J1253" s="22">
        <v>5</v>
      </c>
      <c r="K1253" s="22" t="s">
        <v>1782</v>
      </c>
      <c r="L1253" s="22" t="s">
        <v>2731</v>
      </c>
    </row>
    <row r="1254" spans="1:12">
      <c r="A1254" t="s">
        <v>3342</v>
      </c>
      <c r="B1254" t="s">
        <v>1797</v>
      </c>
      <c r="C1254" t="s">
        <v>547</v>
      </c>
      <c r="D1254" s="1">
        <v>531.79999999999995</v>
      </c>
      <c r="E1254">
        <v>20.045994895522</v>
      </c>
      <c r="F1254" s="22"/>
      <c r="G1254" s="22">
        <v>44.547556689216002</v>
      </c>
      <c r="H1254" s="22"/>
      <c r="I1254" s="22"/>
      <c r="J1254" s="22">
        <v>5</v>
      </c>
      <c r="K1254" s="22" t="s">
        <v>1782</v>
      </c>
      <c r="L1254" s="22" t="s">
        <v>2731</v>
      </c>
    </row>
    <row r="1255" spans="1:12">
      <c r="A1255" t="s">
        <v>3342</v>
      </c>
      <c r="B1255" t="s">
        <v>1798</v>
      </c>
      <c r="C1255" t="s">
        <v>542</v>
      </c>
      <c r="D1255" s="1">
        <v>37</v>
      </c>
      <c r="E1255">
        <v>26.443652840901301</v>
      </c>
      <c r="F1255" s="22">
        <v>6.8884582453847996</v>
      </c>
      <c r="G1255" s="22"/>
      <c r="H1255" s="22"/>
      <c r="I1255" s="22"/>
      <c r="J1255" s="22">
        <v>5</v>
      </c>
      <c r="K1255" s="22" t="s">
        <v>1782</v>
      </c>
      <c r="L1255" s="22" t="s">
        <v>2731</v>
      </c>
    </row>
    <row r="1256" spans="1:12">
      <c r="A1256" t="s">
        <v>3342</v>
      </c>
      <c r="B1256" t="s">
        <v>1798</v>
      </c>
      <c r="C1256" t="s">
        <v>547</v>
      </c>
      <c r="D1256" s="1">
        <v>660.8</v>
      </c>
      <c r="E1256">
        <v>26.443652840901301</v>
      </c>
      <c r="F1256" s="22"/>
      <c r="G1256" s="22">
        <v>25.018720247556001</v>
      </c>
      <c r="H1256" s="22"/>
      <c r="I1256" s="22"/>
      <c r="J1256" s="22">
        <v>5</v>
      </c>
      <c r="K1256" s="22" t="s">
        <v>1782</v>
      </c>
      <c r="L1256" s="22" t="s">
        <v>2731</v>
      </c>
    </row>
    <row r="1257" spans="1:12">
      <c r="A1257" t="s">
        <v>3342</v>
      </c>
      <c r="B1257" t="s">
        <v>1798</v>
      </c>
      <c r="C1257" t="s">
        <v>549</v>
      </c>
      <c r="D1257" s="1">
        <v>702.9</v>
      </c>
      <c r="E1257">
        <v>26.443652840901301</v>
      </c>
      <c r="F1257" s="22"/>
      <c r="G1257" s="22"/>
      <c r="H1257" s="22">
        <v>25.018720247556001</v>
      </c>
      <c r="I1257" s="22"/>
      <c r="J1257" s="22">
        <v>5</v>
      </c>
      <c r="K1257" s="22" t="s">
        <v>1782</v>
      </c>
      <c r="L1257" s="22" t="s">
        <v>2731</v>
      </c>
    </row>
    <row r="1258" spans="1:12">
      <c r="A1258" t="s">
        <v>3342</v>
      </c>
      <c r="B1258" t="s">
        <v>1798</v>
      </c>
      <c r="C1258" t="s">
        <v>3332</v>
      </c>
      <c r="D1258" s="1">
        <v>702.9</v>
      </c>
      <c r="E1258">
        <v>26.443652840901301</v>
      </c>
      <c r="F1258" s="22"/>
      <c r="G1258" s="22"/>
      <c r="H1258" s="22"/>
      <c r="I1258" s="22">
        <v>25.018720247556001</v>
      </c>
      <c r="J1258" s="22">
        <v>5</v>
      </c>
      <c r="K1258" s="22" t="s">
        <v>1782</v>
      </c>
      <c r="L1258" s="22" t="s">
        <v>2731</v>
      </c>
    </row>
    <row r="1259" spans="1:12">
      <c r="A1259" t="s">
        <v>3342</v>
      </c>
      <c r="B1259" t="s">
        <v>1800</v>
      </c>
      <c r="C1259" t="s">
        <v>547</v>
      </c>
      <c r="D1259" s="1">
        <v>785.8</v>
      </c>
      <c r="E1259">
        <v>8.9567211235310999</v>
      </c>
      <c r="F1259" s="22"/>
      <c r="G1259" s="22">
        <v>51.880324070736002</v>
      </c>
      <c r="H1259" s="22"/>
      <c r="I1259" s="22"/>
      <c r="J1259" s="22">
        <v>5</v>
      </c>
      <c r="K1259" s="22" t="s">
        <v>1799</v>
      </c>
      <c r="L1259" s="22" t="s">
        <v>2711</v>
      </c>
    </row>
    <row r="1260" spans="1:12">
      <c r="A1260" t="s">
        <v>3342</v>
      </c>
      <c r="B1260" t="s">
        <v>1800</v>
      </c>
      <c r="C1260" t="s">
        <v>549</v>
      </c>
      <c r="D1260" s="1">
        <v>951.9</v>
      </c>
      <c r="E1260">
        <v>8.9567211235310999</v>
      </c>
      <c r="F1260" s="22"/>
      <c r="G1260" s="22"/>
      <c r="H1260" s="22">
        <v>51.880324070736002</v>
      </c>
      <c r="I1260" s="22"/>
      <c r="J1260" s="22">
        <v>5</v>
      </c>
      <c r="K1260" s="22" t="s">
        <v>1799</v>
      </c>
      <c r="L1260" s="22" t="s">
        <v>2711</v>
      </c>
    </row>
    <row r="1261" spans="1:12">
      <c r="A1261" t="s">
        <v>3342</v>
      </c>
      <c r="B1261" t="s">
        <v>1800</v>
      </c>
      <c r="C1261" t="s">
        <v>3332</v>
      </c>
      <c r="D1261" s="1">
        <v>951.9</v>
      </c>
      <c r="E1261">
        <v>8.9567211235310999</v>
      </c>
      <c r="F1261" s="22"/>
      <c r="G1261" s="22"/>
      <c r="H1261" s="22"/>
      <c r="I1261" s="22">
        <v>51.880324070736002</v>
      </c>
      <c r="J1261" s="22">
        <v>5</v>
      </c>
      <c r="K1261" s="22" t="s">
        <v>1799</v>
      </c>
      <c r="L1261" s="22" t="s">
        <v>2711</v>
      </c>
    </row>
    <row r="1262" spans="1:12">
      <c r="A1262" t="s">
        <v>3342</v>
      </c>
      <c r="B1262" t="s">
        <v>1801</v>
      </c>
      <c r="C1262" t="s">
        <v>547</v>
      </c>
      <c r="D1262" s="1">
        <v>498.4</v>
      </c>
      <c r="E1262">
        <v>9.8097421829150093</v>
      </c>
      <c r="F1262" s="22"/>
      <c r="G1262" s="22">
        <v>27.736705020024001</v>
      </c>
      <c r="H1262" s="22"/>
      <c r="I1262" s="22"/>
      <c r="J1262" s="22">
        <v>5</v>
      </c>
      <c r="K1262" s="22" t="s">
        <v>1799</v>
      </c>
      <c r="L1262" s="22" t="s">
        <v>2711</v>
      </c>
    </row>
    <row r="1263" spans="1:12">
      <c r="A1263" t="s">
        <v>3342</v>
      </c>
      <c r="B1263" t="s">
        <v>1801</v>
      </c>
      <c r="C1263" t="s">
        <v>3332</v>
      </c>
      <c r="D1263" s="1">
        <v>509.8</v>
      </c>
      <c r="E1263">
        <v>9.8097421829150093</v>
      </c>
      <c r="F1263" s="22"/>
      <c r="G1263" s="22"/>
      <c r="H1263" s="22"/>
      <c r="I1263" s="22">
        <v>27.736705020024001</v>
      </c>
      <c r="J1263" s="22">
        <v>5</v>
      </c>
      <c r="K1263" s="22" t="s">
        <v>1799</v>
      </c>
      <c r="L1263" s="22" t="s">
        <v>2711</v>
      </c>
    </row>
    <row r="1264" spans="1:12">
      <c r="A1264" t="s">
        <v>3342</v>
      </c>
      <c r="B1264" t="s">
        <v>1801</v>
      </c>
      <c r="C1264" t="s">
        <v>549</v>
      </c>
      <c r="D1264" s="1">
        <v>509.8</v>
      </c>
      <c r="E1264">
        <v>9.8097421829150093</v>
      </c>
      <c r="F1264" s="22"/>
      <c r="G1264" s="22"/>
      <c r="H1264" s="22">
        <v>27.736705020024001</v>
      </c>
      <c r="I1264" s="22"/>
      <c r="J1264" s="22">
        <v>5</v>
      </c>
      <c r="K1264" s="22" t="s">
        <v>1799</v>
      </c>
      <c r="L1264" s="22" t="s">
        <v>2711</v>
      </c>
    </row>
    <row r="1265" spans="1:12">
      <c r="A1265" t="s">
        <v>3342</v>
      </c>
      <c r="B1265" t="s">
        <v>1802</v>
      </c>
      <c r="C1265" t="s">
        <v>547</v>
      </c>
      <c r="D1265" s="1">
        <v>1207</v>
      </c>
      <c r="E1265">
        <v>10.662763242298899</v>
      </c>
      <c r="F1265" s="22"/>
      <c r="G1265" s="22">
        <v>63.169606608443999</v>
      </c>
      <c r="H1265" s="22"/>
      <c r="I1265" s="22"/>
      <c r="J1265" s="22">
        <v>5</v>
      </c>
      <c r="K1265" s="22" t="s">
        <v>1799</v>
      </c>
      <c r="L1265" s="22" t="s">
        <v>2711</v>
      </c>
    </row>
    <row r="1266" spans="1:12">
      <c r="A1266" t="s">
        <v>3342</v>
      </c>
      <c r="B1266" t="s">
        <v>1802</v>
      </c>
      <c r="C1266" t="s">
        <v>549</v>
      </c>
      <c r="D1266" s="1">
        <v>1207</v>
      </c>
      <c r="E1266">
        <v>10.662763242298899</v>
      </c>
      <c r="F1266" s="22"/>
      <c r="G1266" s="22"/>
      <c r="H1266" s="22">
        <v>63.169606608443999</v>
      </c>
      <c r="I1266" s="22"/>
      <c r="J1266" s="22">
        <v>5</v>
      </c>
      <c r="K1266" s="22" t="s">
        <v>1799</v>
      </c>
      <c r="L1266" s="22" t="s">
        <v>2711</v>
      </c>
    </row>
    <row r="1267" spans="1:12">
      <c r="A1267" t="s">
        <v>3342</v>
      </c>
      <c r="B1267" t="s">
        <v>1802</v>
      </c>
      <c r="C1267" t="s">
        <v>3332</v>
      </c>
      <c r="D1267" s="1">
        <v>1207</v>
      </c>
      <c r="E1267">
        <v>10.662763242298899</v>
      </c>
      <c r="F1267" s="22"/>
      <c r="G1267" s="22"/>
      <c r="H1267" s="22"/>
      <c r="I1267" s="22">
        <v>63.169606608443999</v>
      </c>
      <c r="J1267" s="22">
        <v>5</v>
      </c>
      <c r="K1267" s="22" t="s">
        <v>1799</v>
      </c>
      <c r="L1267" s="22" t="s">
        <v>2711</v>
      </c>
    </row>
    <row r="1268" spans="1:12">
      <c r="A1268" t="s">
        <v>3342</v>
      </c>
      <c r="B1268" t="s">
        <v>1803</v>
      </c>
      <c r="C1268" t="s">
        <v>3332</v>
      </c>
      <c r="D1268" s="1">
        <v>747.1</v>
      </c>
      <c r="E1268">
        <v>12.3688053610668</v>
      </c>
      <c r="F1268" s="22"/>
      <c r="G1268" s="22"/>
      <c r="H1268" s="22"/>
      <c r="I1268" s="22">
        <v>40.192439709239999</v>
      </c>
      <c r="J1268" s="22">
        <v>5</v>
      </c>
      <c r="K1268" s="22" t="s">
        <v>1799</v>
      </c>
      <c r="L1268" s="22" t="s">
        <v>2711</v>
      </c>
    </row>
    <row r="1269" spans="1:12">
      <c r="A1269" t="s">
        <v>3342</v>
      </c>
      <c r="B1269" t="s">
        <v>1803</v>
      </c>
      <c r="C1269" t="s">
        <v>549</v>
      </c>
      <c r="D1269" s="1">
        <v>747.1</v>
      </c>
      <c r="E1269">
        <v>12.3688053610668</v>
      </c>
      <c r="F1269" s="22"/>
      <c r="G1269" s="22"/>
      <c r="H1269" s="22">
        <v>40.192439709239999</v>
      </c>
      <c r="I1269" s="22"/>
      <c r="J1269" s="22">
        <v>5</v>
      </c>
      <c r="K1269" s="22" t="s">
        <v>1799</v>
      </c>
      <c r="L1269" s="22" t="s">
        <v>2711</v>
      </c>
    </row>
    <row r="1270" spans="1:12">
      <c r="A1270" t="s">
        <v>3342</v>
      </c>
      <c r="B1270" t="s">
        <v>1803</v>
      </c>
      <c r="C1270" t="s">
        <v>547</v>
      </c>
      <c r="D1270" s="1">
        <v>747.1</v>
      </c>
      <c r="E1270">
        <v>12.3688053610668</v>
      </c>
      <c r="F1270" s="22"/>
      <c r="G1270" s="22">
        <v>40.192439709239999</v>
      </c>
      <c r="H1270" s="22"/>
      <c r="I1270" s="22"/>
      <c r="J1270" s="22">
        <v>5</v>
      </c>
      <c r="K1270" s="22" t="s">
        <v>1799</v>
      </c>
      <c r="L1270" s="22" t="s">
        <v>2711</v>
      </c>
    </row>
    <row r="1271" spans="1:12">
      <c r="A1271" t="s">
        <v>3343</v>
      </c>
      <c r="B1271" t="s">
        <v>2367</v>
      </c>
      <c r="C1271" t="s">
        <v>542</v>
      </c>
      <c r="D1271" s="1">
        <v>4396.3999999999996</v>
      </c>
      <c r="E1271">
        <v>13.662553967799001</v>
      </c>
      <c r="F1271" s="22">
        <v>268.10171329788</v>
      </c>
      <c r="G1271" s="22"/>
      <c r="H1271" s="22"/>
      <c r="I1271" s="22"/>
      <c r="J1271" s="22">
        <v>5</v>
      </c>
      <c r="K1271" s="22" t="s">
        <v>2368</v>
      </c>
      <c r="L1271" s="22" t="s">
        <v>2712</v>
      </c>
    </row>
    <row r="1272" spans="1:12">
      <c r="A1272" t="s">
        <v>3343</v>
      </c>
      <c r="B1272" t="s">
        <v>2367</v>
      </c>
      <c r="C1272" t="s">
        <v>547</v>
      </c>
      <c r="D1272" s="1">
        <v>9335</v>
      </c>
      <c r="E1272">
        <v>13.662553967799001</v>
      </c>
      <c r="F1272" s="22"/>
      <c r="G1272" s="22">
        <v>268.10171329788</v>
      </c>
      <c r="H1272" s="22"/>
      <c r="I1272" s="22"/>
      <c r="J1272" s="22">
        <v>5</v>
      </c>
      <c r="K1272" s="22" t="s">
        <v>2368</v>
      </c>
      <c r="L1272" s="22" t="s">
        <v>2712</v>
      </c>
    </row>
    <row r="1273" spans="1:12">
      <c r="A1273" t="s">
        <v>3343</v>
      </c>
      <c r="B1273" t="s">
        <v>2367</v>
      </c>
      <c r="C1273" t="s">
        <v>549</v>
      </c>
      <c r="D1273" s="1">
        <v>10583.1</v>
      </c>
      <c r="E1273">
        <v>13.662553967799001</v>
      </c>
      <c r="F1273" s="22"/>
      <c r="G1273" s="22"/>
      <c r="H1273" s="22">
        <v>268.10171329788</v>
      </c>
      <c r="I1273" s="22"/>
      <c r="J1273" s="22">
        <v>5</v>
      </c>
      <c r="K1273" s="22" t="s">
        <v>2368</v>
      </c>
      <c r="L1273" s="22" t="s">
        <v>2712</v>
      </c>
    </row>
    <row r="1274" spans="1:12">
      <c r="A1274" t="s">
        <v>3343</v>
      </c>
      <c r="B1274" t="s">
        <v>2367</v>
      </c>
      <c r="C1274" t="s">
        <v>3332</v>
      </c>
      <c r="D1274" s="1">
        <v>10615</v>
      </c>
      <c r="E1274">
        <v>13.662553967799001</v>
      </c>
      <c r="F1274" s="22"/>
      <c r="G1274" s="22"/>
      <c r="H1274" s="22"/>
      <c r="I1274" s="22">
        <v>268.10171329788</v>
      </c>
      <c r="J1274" s="22">
        <v>5</v>
      </c>
      <c r="K1274" s="22" t="s">
        <v>2368</v>
      </c>
      <c r="L1274" s="22" t="s">
        <v>2712</v>
      </c>
    </row>
    <row r="1275" spans="1:12">
      <c r="A1275" t="s">
        <v>3343</v>
      </c>
      <c r="B1275" t="s">
        <v>1804</v>
      </c>
      <c r="C1275" t="s">
        <v>542</v>
      </c>
      <c r="D1275" s="1">
        <v>3116.7</v>
      </c>
      <c r="E1275">
        <v>13.662553967799001</v>
      </c>
      <c r="F1275" s="22">
        <v>188.56510631305201</v>
      </c>
      <c r="G1275" s="22"/>
      <c r="H1275" s="22"/>
      <c r="I1275" s="22"/>
      <c r="J1275" s="22">
        <v>5</v>
      </c>
      <c r="K1275" s="22" t="s">
        <v>1805</v>
      </c>
      <c r="L1275" s="22" t="s">
        <v>2713</v>
      </c>
    </row>
    <row r="1276" spans="1:12">
      <c r="A1276" t="s">
        <v>3343</v>
      </c>
      <c r="B1276" t="s">
        <v>1804</v>
      </c>
      <c r="C1276" t="s">
        <v>547</v>
      </c>
      <c r="D1276" s="1">
        <v>6555.7</v>
      </c>
      <c r="E1276">
        <v>13.662553967799001</v>
      </c>
      <c r="F1276" s="22"/>
      <c r="G1276" s="22">
        <v>188.56510631305201</v>
      </c>
      <c r="H1276" s="22"/>
      <c r="I1276" s="22"/>
      <c r="J1276" s="22">
        <v>5</v>
      </c>
      <c r="K1276" s="22" t="s">
        <v>1805</v>
      </c>
      <c r="L1276" s="22" t="s">
        <v>2713</v>
      </c>
    </row>
    <row r="1277" spans="1:12">
      <c r="A1277" t="s">
        <v>3343</v>
      </c>
      <c r="B1277" t="s">
        <v>1804</v>
      </c>
      <c r="C1277" t="s">
        <v>549</v>
      </c>
      <c r="D1277" s="1">
        <v>7424.7</v>
      </c>
      <c r="E1277">
        <v>13.662553967799001</v>
      </c>
      <c r="F1277" s="22"/>
      <c r="G1277" s="22"/>
      <c r="H1277" s="22">
        <v>188.56510631305201</v>
      </c>
      <c r="I1277" s="22"/>
      <c r="J1277" s="22">
        <v>5</v>
      </c>
      <c r="K1277" s="22" t="s">
        <v>1805</v>
      </c>
      <c r="L1277" s="22" t="s">
        <v>2713</v>
      </c>
    </row>
    <row r="1278" spans="1:12">
      <c r="A1278" t="s">
        <v>3343</v>
      </c>
      <c r="B1278" t="s">
        <v>1804</v>
      </c>
      <c r="C1278" t="s">
        <v>3332</v>
      </c>
      <c r="D1278" s="1">
        <v>7447</v>
      </c>
      <c r="E1278">
        <v>13.662553967799001</v>
      </c>
      <c r="F1278" s="22"/>
      <c r="G1278" s="22"/>
      <c r="H1278" s="22"/>
      <c r="I1278" s="22">
        <v>188.56510631305201</v>
      </c>
      <c r="J1278" s="22">
        <v>5</v>
      </c>
      <c r="K1278" s="22" t="s">
        <v>1805</v>
      </c>
      <c r="L1278" s="22" t="s">
        <v>2713</v>
      </c>
    </row>
    <row r="1279" spans="1:12">
      <c r="A1279" t="s">
        <v>3343</v>
      </c>
      <c r="B1279" t="s">
        <v>1806</v>
      </c>
      <c r="C1279" t="s">
        <v>3332</v>
      </c>
      <c r="D1279" s="1">
        <v>571.4</v>
      </c>
      <c r="E1279">
        <v>7.2506790047632697</v>
      </c>
      <c r="F1279" s="22"/>
      <c r="G1279" s="22"/>
      <c r="H1279" s="22"/>
      <c r="I1279" s="22">
        <v>52.056165860748003</v>
      </c>
      <c r="J1279" s="22">
        <v>5</v>
      </c>
      <c r="K1279" s="22" t="s">
        <v>1805</v>
      </c>
      <c r="L1279" s="22" t="s">
        <v>2713</v>
      </c>
    </row>
    <row r="1280" spans="1:12">
      <c r="A1280" t="s">
        <v>3343</v>
      </c>
      <c r="B1280" t="s">
        <v>1806</v>
      </c>
      <c r="C1280" t="s">
        <v>549</v>
      </c>
      <c r="D1280" s="1">
        <v>571.4</v>
      </c>
      <c r="E1280">
        <v>7.2506790047632697</v>
      </c>
      <c r="F1280" s="22"/>
      <c r="G1280" s="22"/>
      <c r="H1280" s="22">
        <v>52.056165860748003</v>
      </c>
      <c r="I1280" s="22"/>
      <c r="J1280" s="22">
        <v>5</v>
      </c>
      <c r="K1280" s="22" t="s">
        <v>1805</v>
      </c>
      <c r="L1280" s="22" t="s">
        <v>2713</v>
      </c>
    </row>
    <row r="1281" spans="1:12">
      <c r="A1281" t="s">
        <v>3343</v>
      </c>
      <c r="B1281" t="s">
        <v>1806</v>
      </c>
      <c r="C1281" t="s">
        <v>547</v>
      </c>
      <c r="D1281" s="1">
        <v>571.4</v>
      </c>
      <c r="E1281">
        <v>7.2506790047632697</v>
      </c>
      <c r="F1281" s="22"/>
      <c r="G1281" s="22">
        <v>52.056165860748003</v>
      </c>
      <c r="H1281" s="22"/>
      <c r="I1281" s="22"/>
      <c r="J1281" s="22">
        <v>5</v>
      </c>
      <c r="K1281" s="22" t="s">
        <v>1805</v>
      </c>
      <c r="L1281" s="22" t="s">
        <v>2713</v>
      </c>
    </row>
    <row r="1282" spans="1:12">
      <c r="A1282" t="s">
        <v>3344</v>
      </c>
      <c r="B1282" t="s">
        <v>2337</v>
      </c>
      <c r="C1282" t="s">
        <v>542</v>
      </c>
      <c r="D1282" s="1">
        <v>11098.3</v>
      </c>
      <c r="E1282">
        <v>13.662553967799001</v>
      </c>
      <c r="F1282" s="22">
        <v>987.37293849263995</v>
      </c>
      <c r="G1282" s="22"/>
      <c r="H1282" s="22"/>
      <c r="I1282" s="22"/>
      <c r="J1282" s="22">
        <v>5</v>
      </c>
      <c r="K1282" s="22" t="s">
        <v>2338</v>
      </c>
      <c r="L1282" s="22" t="s">
        <v>2716</v>
      </c>
    </row>
    <row r="1283" spans="1:12">
      <c r="A1283" t="s">
        <v>3344</v>
      </c>
      <c r="B1283" t="s">
        <v>2337</v>
      </c>
      <c r="C1283" t="s">
        <v>547</v>
      </c>
      <c r="D1283" s="1">
        <v>49439.4</v>
      </c>
      <c r="E1283">
        <v>13.662553967799001</v>
      </c>
      <c r="F1283" s="22"/>
      <c r="G1283" s="22">
        <v>1127.4633690692399</v>
      </c>
      <c r="H1283" s="22"/>
      <c r="I1283" s="22"/>
      <c r="J1283" s="22">
        <v>5</v>
      </c>
      <c r="K1283" s="22" t="s">
        <v>2338</v>
      </c>
      <c r="L1283" s="22" t="s">
        <v>2716</v>
      </c>
    </row>
    <row r="1284" spans="1:12">
      <c r="A1284" t="s">
        <v>3344</v>
      </c>
      <c r="B1284" t="s">
        <v>2337</v>
      </c>
      <c r="C1284" t="s">
        <v>549</v>
      </c>
      <c r="D1284" s="1">
        <v>59363.5</v>
      </c>
      <c r="E1284">
        <v>13.662553967799001</v>
      </c>
      <c r="F1284" s="22"/>
      <c r="G1284" s="22"/>
      <c r="H1284" s="22">
        <v>1127.4633690692399</v>
      </c>
      <c r="I1284" s="22"/>
      <c r="J1284" s="22">
        <v>5</v>
      </c>
      <c r="K1284" s="22" t="s">
        <v>2338</v>
      </c>
      <c r="L1284" s="22" t="s">
        <v>2716</v>
      </c>
    </row>
    <row r="1285" spans="1:12">
      <c r="A1285" t="s">
        <v>3344</v>
      </c>
      <c r="B1285" t="s">
        <v>2337</v>
      </c>
      <c r="C1285" t="s">
        <v>3332</v>
      </c>
      <c r="D1285" s="1">
        <v>59491.6</v>
      </c>
      <c r="E1285">
        <v>13.662553967799001</v>
      </c>
      <c r="F1285" s="22"/>
      <c r="G1285" s="22"/>
      <c r="H1285" s="22"/>
      <c r="I1285" s="22">
        <v>1127.4633690692399</v>
      </c>
      <c r="J1285" s="22">
        <v>5</v>
      </c>
      <c r="K1285" s="22" t="s">
        <v>2338</v>
      </c>
      <c r="L1285" s="22" t="s">
        <v>2716</v>
      </c>
    </row>
    <row r="1286" spans="1:12">
      <c r="A1286" t="s">
        <v>3344</v>
      </c>
      <c r="B1286" t="s">
        <v>2339</v>
      </c>
      <c r="C1286" t="s">
        <v>542</v>
      </c>
      <c r="D1286" s="1">
        <v>1168</v>
      </c>
      <c r="E1286">
        <v>2.1325526484597899</v>
      </c>
      <c r="F1286" s="22">
        <v>104.06190477186</v>
      </c>
      <c r="G1286" s="22"/>
      <c r="H1286" s="22"/>
      <c r="I1286" s="22"/>
      <c r="J1286" s="22">
        <v>5</v>
      </c>
      <c r="K1286" s="22" t="s">
        <v>2338</v>
      </c>
      <c r="L1286" s="22" t="s">
        <v>2716</v>
      </c>
    </row>
    <row r="1287" spans="1:12">
      <c r="A1287" t="s">
        <v>3344</v>
      </c>
      <c r="B1287" t="s">
        <v>2339</v>
      </c>
      <c r="C1287" t="s">
        <v>547</v>
      </c>
      <c r="D1287" s="1">
        <v>1388.6</v>
      </c>
      <c r="E1287">
        <v>2.1325526484597899</v>
      </c>
      <c r="F1287" s="22"/>
      <c r="G1287" s="22">
        <v>104.06190477186</v>
      </c>
      <c r="H1287" s="22"/>
      <c r="I1287" s="22"/>
      <c r="J1287" s="22">
        <v>5</v>
      </c>
      <c r="K1287" s="22" t="s">
        <v>2338</v>
      </c>
      <c r="L1287" s="22" t="s">
        <v>2716</v>
      </c>
    </row>
    <row r="1288" spans="1:12">
      <c r="A1288" t="s">
        <v>3344</v>
      </c>
      <c r="B1288" t="s">
        <v>2339</v>
      </c>
      <c r="C1288" t="s">
        <v>549</v>
      </c>
      <c r="D1288" s="1">
        <v>1399.2</v>
      </c>
      <c r="E1288">
        <v>2.1325526484597899</v>
      </c>
      <c r="F1288" s="22"/>
      <c r="G1288" s="22"/>
      <c r="H1288" s="22">
        <v>104.06190477186</v>
      </c>
      <c r="I1288" s="22"/>
      <c r="J1288" s="22">
        <v>5</v>
      </c>
      <c r="K1288" s="22" t="s">
        <v>2338</v>
      </c>
      <c r="L1288" s="22" t="s">
        <v>2716</v>
      </c>
    </row>
    <row r="1289" spans="1:12">
      <c r="A1289" t="s">
        <v>3344</v>
      </c>
      <c r="B1289" t="s">
        <v>2339</v>
      </c>
      <c r="C1289" t="s">
        <v>3332</v>
      </c>
      <c r="D1289" s="1">
        <v>1399.4</v>
      </c>
      <c r="E1289">
        <v>2.1325526484597899</v>
      </c>
      <c r="F1289" s="22"/>
      <c r="G1289" s="22"/>
      <c r="H1289" s="22"/>
      <c r="I1289" s="22">
        <v>104.06190477186</v>
      </c>
      <c r="J1289" s="22">
        <v>5</v>
      </c>
      <c r="K1289" s="22" t="s">
        <v>2338</v>
      </c>
      <c r="L1289" s="22" t="s">
        <v>2716</v>
      </c>
    </row>
    <row r="1290" spans="1:12">
      <c r="A1290" t="s">
        <v>3344</v>
      </c>
      <c r="B1290" t="s">
        <v>2340</v>
      </c>
      <c r="C1290" t="s">
        <v>542</v>
      </c>
      <c r="D1290" s="1">
        <v>436.2</v>
      </c>
      <c r="E1290">
        <v>2.9855737078437001</v>
      </c>
      <c r="F1290" s="22">
        <v>52.682747988023998</v>
      </c>
      <c r="G1290" s="22"/>
      <c r="H1290" s="22"/>
      <c r="I1290" s="22"/>
      <c r="J1290" s="22">
        <v>5</v>
      </c>
      <c r="K1290" s="22" t="s">
        <v>2338</v>
      </c>
      <c r="L1290" s="22" t="s">
        <v>2716</v>
      </c>
    </row>
    <row r="1291" spans="1:12">
      <c r="A1291" t="s">
        <v>3344</v>
      </c>
      <c r="B1291" t="s">
        <v>2340</v>
      </c>
      <c r="C1291" t="s">
        <v>547</v>
      </c>
      <c r="D1291" s="1">
        <v>509.5</v>
      </c>
      <c r="E1291">
        <v>2.9855737078437001</v>
      </c>
      <c r="F1291" s="22"/>
      <c r="G1291" s="22">
        <v>52.682747988023998</v>
      </c>
      <c r="H1291" s="22"/>
      <c r="I1291" s="22"/>
      <c r="J1291" s="22">
        <v>5</v>
      </c>
      <c r="K1291" s="22" t="s">
        <v>2338</v>
      </c>
      <c r="L1291" s="22" t="s">
        <v>2716</v>
      </c>
    </row>
    <row r="1292" spans="1:12">
      <c r="A1292" t="s">
        <v>3344</v>
      </c>
      <c r="B1292" t="s">
        <v>2340</v>
      </c>
      <c r="C1292" t="s">
        <v>549</v>
      </c>
      <c r="D1292" s="1">
        <v>511.4</v>
      </c>
      <c r="E1292">
        <v>2.9855737078437001</v>
      </c>
      <c r="F1292" s="22"/>
      <c r="G1292" s="22"/>
      <c r="H1292" s="22">
        <v>52.682747988023998</v>
      </c>
      <c r="I1292" s="22"/>
      <c r="J1292" s="22">
        <v>5</v>
      </c>
      <c r="K1292" s="22" t="s">
        <v>2338</v>
      </c>
      <c r="L1292" s="22" t="s">
        <v>2716</v>
      </c>
    </row>
    <row r="1293" spans="1:12">
      <c r="A1293" t="s">
        <v>3344</v>
      </c>
      <c r="B1293" t="s">
        <v>2340</v>
      </c>
      <c r="C1293" t="s">
        <v>3332</v>
      </c>
      <c r="D1293" s="1">
        <v>511.5</v>
      </c>
      <c r="E1293">
        <v>2.9855737078437001</v>
      </c>
      <c r="F1293" s="22"/>
      <c r="G1293" s="22"/>
      <c r="H1293" s="22"/>
      <c r="I1293" s="22">
        <v>52.682747988023998</v>
      </c>
      <c r="J1293" s="22">
        <v>5</v>
      </c>
      <c r="K1293" s="22" t="s">
        <v>2338</v>
      </c>
      <c r="L1293" s="22" t="s">
        <v>2716</v>
      </c>
    </row>
    <row r="1294" spans="1:12">
      <c r="A1294" t="s">
        <v>3344</v>
      </c>
      <c r="B1294" t="s">
        <v>2341</v>
      </c>
      <c r="C1294" t="s">
        <v>542</v>
      </c>
      <c r="D1294" s="1">
        <v>579.1</v>
      </c>
      <c r="E1294">
        <v>3.8385947672276099</v>
      </c>
      <c r="F1294" s="22">
        <v>49.137714173520003</v>
      </c>
      <c r="G1294" s="22"/>
      <c r="H1294" s="22"/>
      <c r="I1294" s="22"/>
      <c r="J1294" s="22">
        <v>5</v>
      </c>
      <c r="K1294" s="22" t="s">
        <v>2338</v>
      </c>
      <c r="L1294" s="22" t="s">
        <v>2716</v>
      </c>
    </row>
    <row r="1295" spans="1:12">
      <c r="A1295" t="s">
        <v>3344</v>
      </c>
      <c r="B1295" t="s">
        <v>2341</v>
      </c>
      <c r="C1295" t="s">
        <v>547</v>
      </c>
      <c r="D1295" s="1">
        <v>12579.7</v>
      </c>
      <c r="E1295">
        <v>3.8385947672276099</v>
      </c>
      <c r="F1295" s="22"/>
      <c r="G1295" s="22">
        <v>1145.0291487591601</v>
      </c>
      <c r="H1295" s="22"/>
      <c r="I1295" s="22"/>
      <c r="J1295" s="22">
        <v>5</v>
      </c>
      <c r="K1295" s="22" t="s">
        <v>2338</v>
      </c>
      <c r="L1295" s="22" t="s">
        <v>2716</v>
      </c>
    </row>
    <row r="1296" spans="1:12">
      <c r="A1296" t="s">
        <v>3344</v>
      </c>
      <c r="B1296" t="s">
        <v>2341</v>
      </c>
      <c r="C1296" t="s">
        <v>549</v>
      </c>
      <c r="D1296" s="1">
        <v>20420</v>
      </c>
      <c r="E1296">
        <v>3.8385947672276099</v>
      </c>
      <c r="F1296" s="22"/>
      <c r="G1296" s="22"/>
      <c r="H1296" s="22">
        <v>1145.0291487591601</v>
      </c>
      <c r="I1296" s="22"/>
      <c r="J1296" s="22">
        <v>5</v>
      </c>
      <c r="K1296" s="22" t="s">
        <v>2338</v>
      </c>
      <c r="L1296" s="22" t="s">
        <v>2716</v>
      </c>
    </row>
    <row r="1297" spans="1:12">
      <c r="A1297" t="s">
        <v>3344</v>
      </c>
      <c r="B1297" t="s">
        <v>2341</v>
      </c>
      <c r="C1297" t="s">
        <v>3332</v>
      </c>
      <c r="D1297" s="1">
        <v>20485.599999999999</v>
      </c>
      <c r="E1297">
        <v>3.8385947672276099</v>
      </c>
      <c r="F1297" s="22"/>
      <c r="G1297" s="22"/>
      <c r="H1297" s="22"/>
      <c r="I1297" s="22">
        <v>1145.0291487591601</v>
      </c>
      <c r="J1297" s="22">
        <v>5</v>
      </c>
      <c r="K1297" s="22" t="s">
        <v>2338</v>
      </c>
      <c r="L1297" s="22" t="s">
        <v>2716</v>
      </c>
    </row>
    <row r="1298" spans="1:12">
      <c r="A1298" t="s">
        <v>3344</v>
      </c>
      <c r="B1298" t="s">
        <v>2342</v>
      </c>
      <c r="C1298" t="s">
        <v>542</v>
      </c>
      <c r="D1298" s="1">
        <v>4283.1000000000004</v>
      </c>
      <c r="E1298">
        <v>4.69161582661153</v>
      </c>
      <c r="F1298" s="22">
        <v>486.82202852052001</v>
      </c>
      <c r="G1298" s="22"/>
      <c r="H1298" s="22"/>
      <c r="I1298" s="22"/>
      <c r="J1298" s="22">
        <v>5</v>
      </c>
      <c r="K1298" s="22" t="s">
        <v>2338</v>
      </c>
      <c r="L1298" s="22" t="s">
        <v>2716</v>
      </c>
    </row>
    <row r="1299" spans="1:12">
      <c r="A1299" t="s">
        <v>3344</v>
      </c>
      <c r="B1299" t="s">
        <v>2342</v>
      </c>
      <c r="C1299" t="s">
        <v>547</v>
      </c>
      <c r="D1299" s="1">
        <v>6065.9</v>
      </c>
      <c r="E1299">
        <v>4.69161582661153</v>
      </c>
      <c r="F1299" s="22"/>
      <c r="G1299" s="22">
        <v>486.82202852052001</v>
      </c>
      <c r="H1299" s="22"/>
      <c r="I1299" s="22"/>
      <c r="J1299" s="22">
        <v>5</v>
      </c>
      <c r="K1299" s="22" t="s">
        <v>2338</v>
      </c>
      <c r="L1299" s="22" t="s">
        <v>2716</v>
      </c>
    </row>
    <row r="1300" spans="1:12">
      <c r="A1300" t="s">
        <v>3344</v>
      </c>
      <c r="B1300" t="s">
        <v>2342</v>
      </c>
      <c r="C1300" t="s">
        <v>549</v>
      </c>
      <c r="D1300" s="1">
        <v>6077.8</v>
      </c>
      <c r="E1300">
        <v>4.69161582661153</v>
      </c>
      <c r="F1300" s="22"/>
      <c r="G1300" s="22"/>
      <c r="H1300" s="22">
        <v>486.82202852052001</v>
      </c>
      <c r="I1300" s="22"/>
      <c r="J1300" s="22">
        <v>5</v>
      </c>
      <c r="K1300" s="22" t="s">
        <v>2338</v>
      </c>
      <c r="L1300" s="22" t="s">
        <v>2716</v>
      </c>
    </row>
    <row r="1301" spans="1:12">
      <c r="A1301" t="s">
        <v>3344</v>
      </c>
      <c r="B1301" t="s">
        <v>2342</v>
      </c>
      <c r="C1301" t="s">
        <v>3332</v>
      </c>
      <c r="D1301" s="1">
        <v>6078</v>
      </c>
      <c r="E1301">
        <v>4.69161582661153</v>
      </c>
      <c r="F1301" s="22"/>
      <c r="G1301" s="22"/>
      <c r="H1301" s="22"/>
      <c r="I1301" s="22">
        <v>486.82202852052001</v>
      </c>
      <c r="J1301" s="22">
        <v>5</v>
      </c>
      <c r="K1301" s="22" t="s">
        <v>2338</v>
      </c>
      <c r="L1301" s="22" t="s">
        <v>2716</v>
      </c>
    </row>
    <row r="1302" spans="1:12">
      <c r="A1302" t="s">
        <v>3344</v>
      </c>
      <c r="B1302" t="s">
        <v>2343</v>
      </c>
      <c r="C1302" t="s">
        <v>542</v>
      </c>
      <c r="D1302" s="1">
        <v>654.9</v>
      </c>
      <c r="E1302">
        <v>5.5446368859954402</v>
      </c>
      <c r="F1302" s="22">
        <v>49.058575740468001</v>
      </c>
      <c r="G1302" s="22"/>
      <c r="H1302" s="22"/>
      <c r="I1302" s="22"/>
      <c r="J1302" s="22">
        <v>5</v>
      </c>
      <c r="K1302" s="22" t="s">
        <v>2338</v>
      </c>
      <c r="L1302" s="22" t="s">
        <v>2716</v>
      </c>
    </row>
    <row r="1303" spans="1:12">
      <c r="A1303" t="s">
        <v>3344</v>
      </c>
      <c r="B1303" t="s">
        <v>2343</v>
      </c>
      <c r="C1303" t="s">
        <v>547</v>
      </c>
      <c r="D1303" s="1">
        <v>908.1</v>
      </c>
      <c r="E1303">
        <v>5.5446368859954402</v>
      </c>
      <c r="F1303" s="22"/>
      <c r="G1303" s="22">
        <v>49.058575740468001</v>
      </c>
      <c r="H1303" s="22"/>
      <c r="I1303" s="22"/>
      <c r="J1303" s="22">
        <v>5</v>
      </c>
      <c r="K1303" s="22" t="s">
        <v>2338</v>
      </c>
      <c r="L1303" s="22" t="s">
        <v>2716</v>
      </c>
    </row>
    <row r="1304" spans="1:12">
      <c r="A1304" t="s">
        <v>3344</v>
      </c>
      <c r="B1304" t="s">
        <v>2343</v>
      </c>
      <c r="C1304" t="s">
        <v>549</v>
      </c>
      <c r="D1304" s="1">
        <v>944.2</v>
      </c>
      <c r="E1304">
        <v>5.5446368859954402</v>
      </c>
      <c r="F1304" s="22"/>
      <c r="G1304" s="22"/>
      <c r="H1304" s="22">
        <v>49.058575740468001</v>
      </c>
      <c r="I1304" s="22"/>
      <c r="J1304" s="22">
        <v>5</v>
      </c>
      <c r="K1304" s="22" t="s">
        <v>2338</v>
      </c>
      <c r="L1304" s="22" t="s">
        <v>2716</v>
      </c>
    </row>
    <row r="1305" spans="1:12">
      <c r="A1305" t="s">
        <v>3344</v>
      </c>
      <c r="B1305" t="s">
        <v>2343</v>
      </c>
      <c r="C1305" t="s">
        <v>3332</v>
      </c>
      <c r="D1305" s="1">
        <v>945.4</v>
      </c>
      <c r="E1305">
        <v>5.5446368859954402</v>
      </c>
      <c r="F1305" s="22"/>
      <c r="G1305" s="22"/>
      <c r="H1305" s="22"/>
      <c r="I1305" s="22">
        <v>49.058575740468001</v>
      </c>
      <c r="J1305" s="22">
        <v>5</v>
      </c>
      <c r="K1305" s="22" t="s">
        <v>2338</v>
      </c>
      <c r="L1305" s="22" t="s">
        <v>2716</v>
      </c>
    </row>
    <row r="1306" spans="1:12">
      <c r="A1306" t="s">
        <v>3344</v>
      </c>
      <c r="B1306" t="s">
        <v>2344</v>
      </c>
      <c r="C1306" t="s">
        <v>542</v>
      </c>
      <c r="D1306" s="1">
        <v>561.9</v>
      </c>
      <c r="E1306">
        <v>6.3976579453793603</v>
      </c>
      <c r="F1306" s="22">
        <v>46.907974380959999</v>
      </c>
      <c r="G1306" s="22"/>
      <c r="H1306" s="22"/>
      <c r="I1306" s="22"/>
      <c r="J1306" s="22">
        <v>5</v>
      </c>
      <c r="K1306" s="22" t="s">
        <v>2338</v>
      </c>
      <c r="L1306" s="22" t="s">
        <v>2716</v>
      </c>
    </row>
    <row r="1307" spans="1:12">
      <c r="A1307" t="s">
        <v>3344</v>
      </c>
      <c r="B1307" t="s">
        <v>2344</v>
      </c>
      <c r="C1307" t="s">
        <v>547</v>
      </c>
      <c r="D1307" s="1">
        <v>795.8</v>
      </c>
      <c r="E1307">
        <v>6.3976579453793603</v>
      </c>
      <c r="F1307" s="22"/>
      <c r="G1307" s="22">
        <v>46.907974380959999</v>
      </c>
      <c r="H1307" s="22"/>
      <c r="I1307" s="22"/>
      <c r="J1307" s="22">
        <v>5</v>
      </c>
      <c r="K1307" s="22" t="s">
        <v>2338</v>
      </c>
      <c r="L1307" s="22" t="s">
        <v>2716</v>
      </c>
    </row>
    <row r="1308" spans="1:12">
      <c r="A1308" t="s">
        <v>3344</v>
      </c>
      <c r="B1308" t="s">
        <v>2344</v>
      </c>
      <c r="C1308" t="s">
        <v>549</v>
      </c>
      <c r="D1308" s="1">
        <v>796.9</v>
      </c>
      <c r="E1308">
        <v>6.3976579453793603</v>
      </c>
      <c r="F1308" s="22"/>
      <c r="G1308" s="22"/>
      <c r="H1308" s="22">
        <v>46.907974380959999</v>
      </c>
      <c r="I1308" s="22"/>
      <c r="J1308" s="22">
        <v>5</v>
      </c>
      <c r="K1308" s="22" t="s">
        <v>2338</v>
      </c>
      <c r="L1308" s="22" t="s">
        <v>2716</v>
      </c>
    </row>
    <row r="1309" spans="1:12">
      <c r="A1309" t="s">
        <v>3344</v>
      </c>
      <c r="B1309" t="s">
        <v>2344</v>
      </c>
      <c r="C1309" t="s">
        <v>3332</v>
      </c>
      <c r="D1309" s="1">
        <v>796.9</v>
      </c>
      <c r="E1309">
        <v>6.3976579453793603</v>
      </c>
      <c r="F1309" s="22"/>
      <c r="G1309" s="22"/>
      <c r="H1309" s="22"/>
      <c r="I1309" s="22">
        <v>46.907974380959999</v>
      </c>
      <c r="J1309" s="22">
        <v>5</v>
      </c>
      <c r="K1309" s="22" t="s">
        <v>2338</v>
      </c>
      <c r="L1309" s="22" t="s">
        <v>2716</v>
      </c>
    </row>
    <row r="1310" spans="1:12">
      <c r="A1310" t="s">
        <v>3344</v>
      </c>
      <c r="B1310" t="s">
        <v>2345</v>
      </c>
      <c r="C1310" t="s">
        <v>542</v>
      </c>
      <c r="D1310" s="1">
        <v>1027.5999999999999</v>
      </c>
      <c r="E1310">
        <v>7.2506790047632697</v>
      </c>
      <c r="F1310" s="22">
        <v>130.007329866036</v>
      </c>
      <c r="G1310" s="22"/>
      <c r="H1310" s="22"/>
      <c r="I1310" s="22"/>
      <c r="J1310" s="22">
        <v>5</v>
      </c>
      <c r="K1310" s="22" t="s">
        <v>2338</v>
      </c>
      <c r="L1310" s="22" t="s">
        <v>2716</v>
      </c>
    </row>
    <row r="1311" spans="1:12">
      <c r="A1311" t="s">
        <v>3344</v>
      </c>
      <c r="B1311" t="s">
        <v>2345</v>
      </c>
      <c r="C1311" t="s">
        <v>547</v>
      </c>
      <c r="D1311" s="1">
        <v>3329.2</v>
      </c>
      <c r="E1311">
        <v>7.2506790047632697</v>
      </c>
      <c r="F1311" s="22"/>
      <c r="G1311" s="22">
        <v>130.007329866036</v>
      </c>
      <c r="H1311" s="22"/>
      <c r="I1311" s="22"/>
      <c r="J1311" s="22">
        <v>5</v>
      </c>
      <c r="K1311" s="22" t="s">
        <v>2338</v>
      </c>
      <c r="L1311" s="22" t="s">
        <v>2716</v>
      </c>
    </row>
    <row r="1312" spans="1:12">
      <c r="A1312" t="s">
        <v>3344</v>
      </c>
      <c r="B1312" t="s">
        <v>2345</v>
      </c>
      <c r="C1312" t="s">
        <v>549</v>
      </c>
      <c r="D1312" s="1">
        <v>3654.2</v>
      </c>
      <c r="E1312">
        <v>7.2506790047632697</v>
      </c>
      <c r="F1312" s="22"/>
      <c r="G1312" s="22"/>
      <c r="H1312" s="22">
        <v>130.007329866036</v>
      </c>
      <c r="I1312" s="22"/>
      <c r="J1312" s="22">
        <v>5</v>
      </c>
      <c r="K1312" s="22" t="s">
        <v>2338</v>
      </c>
      <c r="L1312" s="22" t="s">
        <v>2716</v>
      </c>
    </row>
    <row r="1313" spans="1:12">
      <c r="A1313" t="s">
        <v>3344</v>
      </c>
      <c r="B1313" t="s">
        <v>2345</v>
      </c>
      <c r="C1313" t="s">
        <v>3332</v>
      </c>
      <c r="D1313" s="1">
        <v>3654.6</v>
      </c>
      <c r="E1313">
        <v>7.2506790047632697</v>
      </c>
      <c r="F1313" s="22"/>
      <c r="G1313" s="22"/>
      <c r="H1313" s="22"/>
      <c r="I1313" s="22">
        <v>130.007329866036</v>
      </c>
      <c r="J1313" s="22">
        <v>5</v>
      </c>
      <c r="K1313" s="22" t="s">
        <v>2338</v>
      </c>
      <c r="L1313" s="22" t="s">
        <v>2716</v>
      </c>
    </row>
    <row r="1314" spans="1:12">
      <c r="A1314" t="s">
        <v>3344</v>
      </c>
      <c r="B1314" t="s">
        <v>2346</v>
      </c>
      <c r="C1314" t="s">
        <v>542</v>
      </c>
      <c r="D1314" s="1">
        <v>3553.7</v>
      </c>
      <c r="E1314">
        <v>8.1037000641471799</v>
      </c>
      <c r="F1314" s="22">
        <v>271.18552344659997</v>
      </c>
      <c r="G1314" s="22"/>
      <c r="H1314" s="22"/>
      <c r="I1314" s="22"/>
      <c r="J1314" s="22">
        <v>5</v>
      </c>
      <c r="K1314" s="22" t="s">
        <v>2338</v>
      </c>
      <c r="L1314" s="22" t="s">
        <v>2716</v>
      </c>
    </row>
    <row r="1315" spans="1:12">
      <c r="A1315" t="s">
        <v>3344</v>
      </c>
      <c r="B1315" t="s">
        <v>2346</v>
      </c>
      <c r="C1315" t="s">
        <v>547</v>
      </c>
      <c r="D1315" s="1">
        <v>4629.8999999999996</v>
      </c>
      <c r="E1315">
        <v>8.1037000641471799</v>
      </c>
      <c r="F1315" s="22"/>
      <c r="G1315" s="22">
        <v>271.18552344659997</v>
      </c>
      <c r="H1315" s="22"/>
      <c r="I1315" s="22"/>
      <c r="J1315" s="22">
        <v>5</v>
      </c>
      <c r="K1315" s="22" t="s">
        <v>2338</v>
      </c>
      <c r="L1315" s="22" t="s">
        <v>2716</v>
      </c>
    </row>
    <row r="1316" spans="1:12">
      <c r="A1316" t="s">
        <v>3344</v>
      </c>
      <c r="B1316" t="s">
        <v>2346</v>
      </c>
      <c r="C1316" t="s">
        <v>549</v>
      </c>
      <c r="D1316" s="1">
        <v>4633.6000000000004</v>
      </c>
      <c r="E1316">
        <v>8.1037000641471799</v>
      </c>
      <c r="F1316" s="22"/>
      <c r="G1316" s="22"/>
      <c r="H1316" s="22">
        <v>271.18552344659997</v>
      </c>
      <c r="I1316" s="22"/>
      <c r="J1316" s="22">
        <v>5</v>
      </c>
      <c r="K1316" s="22" t="s">
        <v>2338</v>
      </c>
      <c r="L1316" s="22" t="s">
        <v>2716</v>
      </c>
    </row>
    <row r="1317" spans="1:12">
      <c r="A1317" t="s">
        <v>3344</v>
      </c>
      <c r="B1317" t="s">
        <v>2346</v>
      </c>
      <c r="C1317" t="s">
        <v>3332</v>
      </c>
      <c r="D1317" s="1">
        <v>4633.7</v>
      </c>
      <c r="E1317">
        <v>8.1037000641471799</v>
      </c>
      <c r="F1317" s="22"/>
      <c r="G1317" s="22"/>
      <c r="H1317" s="22"/>
      <c r="I1317" s="22">
        <v>271.18552344659997</v>
      </c>
      <c r="J1317" s="22">
        <v>5</v>
      </c>
      <c r="K1317" s="22" t="s">
        <v>2338</v>
      </c>
      <c r="L1317" s="22" t="s">
        <v>2716</v>
      </c>
    </row>
    <row r="1318" spans="1:12">
      <c r="A1318" t="s">
        <v>3344</v>
      </c>
      <c r="B1318" t="s">
        <v>2347</v>
      </c>
      <c r="C1318" t="s">
        <v>542</v>
      </c>
      <c r="D1318" s="1">
        <v>280.2</v>
      </c>
      <c r="E1318">
        <v>8.9567211235310999</v>
      </c>
      <c r="F1318" s="22">
        <v>30.5209273131</v>
      </c>
      <c r="G1318" s="22"/>
      <c r="H1318" s="22"/>
      <c r="I1318" s="22"/>
      <c r="J1318" s="22">
        <v>5</v>
      </c>
      <c r="K1318" s="22" t="s">
        <v>2338</v>
      </c>
      <c r="L1318" s="22" t="s">
        <v>2716</v>
      </c>
    </row>
    <row r="1319" spans="1:12">
      <c r="A1319" t="s">
        <v>3344</v>
      </c>
      <c r="B1319" t="s">
        <v>2347</v>
      </c>
      <c r="C1319" t="s">
        <v>547</v>
      </c>
      <c r="D1319" s="1">
        <v>868.5</v>
      </c>
      <c r="E1319">
        <v>8.9567211235310999</v>
      </c>
      <c r="F1319" s="22"/>
      <c r="G1319" s="22">
        <v>41.850666941076</v>
      </c>
      <c r="H1319" s="22"/>
      <c r="I1319" s="22"/>
      <c r="J1319" s="22">
        <v>5</v>
      </c>
      <c r="K1319" s="22" t="s">
        <v>2338</v>
      </c>
      <c r="L1319" s="22" t="s">
        <v>2716</v>
      </c>
    </row>
    <row r="1320" spans="1:12">
      <c r="A1320" t="s">
        <v>3344</v>
      </c>
      <c r="B1320" t="s">
        <v>2347</v>
      </c>
      <c r="C1320" t="s">
        <v>3332</v>
      </c>
      <c r="D1320" s="1">
        <v>1004.3</v>
      </c>
      <c r="E1320">
        <v>8.9567211235310999</v>
      </c>
      <c r="F1320" s="22"/>
      <c r="G1320" s="22"/>
      <c r="H1320" s="22"/>
      <c r="I1320" s="22">
        <v>41.850666941076</v>
      </c>
      <c r="J1320" s="22">
        <v>5</v>
      </c>
      <c r="K1320" s="22" t="s">
        <v>2338</v>
      </c>
      <c r="L1320" s="22" t="s">
        <v>2716</v>
      </c>
    </row>
    <row r="1321" spans="1:12">
      <c r="A1321" t="s">
        <v>3344</v>
      </c>
      <c r="B1321" t="s">
        <v>2347</v>
      </c>
      <c r="C1321" t="s">
        <v>549</v>
      </c>
      <c r="D1321" s="1">
        <v>1004.3</v>
      </c>
      <c r="E1321">
        <v>8.9567211235310999</v>
      </c>
      <c r="F1321" s="22"/>
      <c r="G1321" s="22"/>
      <c r="H1321" s="22">
        <v>41.850666941076</v>
      </c>
      <c r="I1321" s="22"/>
      <c r="J1321" s="22">
        <v>5</v>
      </c>
      <c r="K1321" s="22" t="s">
        <v>2338</v>
      </c>
      <c r="L1321" s="22" t="s">
        <v>2716</v>
      </c>
    </row>
    <row r="1322" spans="1:12">
      <c r="A1322" t="s">
        <v>3344</v>
      </c>
      <c r="B1322" t="s">
        <v>2348</v>
      </c>
      <c r="C1322" t="s">
        <v>542</v>
      </c>
      <c r="D1322" s="1">
        <v>1017.3</v>
      </c>
      <c r="E1322">
        <v>9.8097421829150093</v>
      </c>
      <c r="F1322" s="22">
        <v>100.400206487112</v>
      </c>
      <c r="G1322" s="22"/>
      <c r="H1322" s="22"/>
      <c r="I1322" s="22"/>
      <c r="J1322" s="22">
        <v>5</v>
      </c>
      <c r="K1322" s="22" t="s">
        <v>2338</v>
      </c>
      <c r="L1322" s="22" t="s">
        <v>2716</v>
      </c>
    </row>
    <row r="1323" spans="1:12">
      <c r="A1323" t="s">
        <v>3344</v>
      </c>
      <c r="B1323" t="s">
        <v>2348</v>
      </c>
      <c r="C1323" t="s">
        <v>547</v>
      </c>
      <c r="D1323" s="1">
        <v>1999.6</v>
      </c>
      <c r="E1323">
        <v>9.8097421829150093</v>
      </c>
      <c r="F1323" s="22"/>
      <c r="G1323" s="22">
        <v>100.400206487112</v>
      </c>
      <c r="H1323" s="22"/>
      <c r="I1323" s="22"/>
      <c r="J1323" s="22">
        <v>5</v>
      </c>
      <c r="K1323" s="22" t="s">
        <v>2338</v>
      </c>
      <c r="L1323" s="22" t="s">
        <v>2716</v>
      </c>
    </row>
    <row r="1324" spans="1:12">
      <c r="A1324" t="s">
        <v>3344</v>
      </c>
      <c r="B1324" t="s">
        <v>2348</v>
      </c>
      <c r="C1324" t="s">
        <v>549</v>
      </c>
      <c r="D1324" s="1">
        <v>2111.3000000000002</v>
      </c>
      <c r="E1324">
        <v>9.8097421829150093</v>
      </c>
      <c r="F1324" s="22"/>
      <c r="G1324" s="22"/>
      <c r="H1324" s="22">
        <v>100.400206487112</v>
      </c>
      <c r="I1324" s="22"/>
      <c r="J1324" s="22">
        <v>5</v>
      </c>
      <c r="K1324" s="22" t="s">
        <v>2338</v>
      </c>
      <c r="L1324" s="22" t="s">
        <v>2716</v>
      </c>
    </row>
    <row r="1325" spans="1:12">
      <c r="A1325" t="s">
        <v>3344</v>
      </c>
      <c r="B1325" t="s">
        <v>2348</v>
      </c>
      <c r="C1325" t="s">
        <v>3332</v>
      </c>
      <c r="D1325" s="1">
        <v>2114</v>
      </c>
      <c r="E1325">
        <v>9.8097421829150093</v>
      </c>
      <c r="F1325" s="22"/>
      <c r="G1325" s="22"/>
      <c r="H1325" s="22"/>
      <c r="I1325" s="22">
        <v>100.400206487112</v>
      </c>
      <c r="J1325" s="22">
        <v>5</v>
      </c>
      <c r="K1325" s="22" t="s">
        <v>2338</v>
      </c>
      <c r="L1325" s="22" t="s">
        <v>2716</v>
      </c>
    </row>
    <row r="1326" spans="1:12">
      <c r="A1326" t="s">
        <v>3344</v>
      </c>
      <c r="B1326" t="s">
        <v>2349</v>
      </c>
      <c r="C1326" t="s">
        <v>542</v>
      </c>
      <c r="D1326" s="1">
        <v>414.8</v>
      </c>
      <c r="E1326">
        <v>10.662763242298899</v>
      </c>
      <c r="F1326" s="22">
        <v>47.233877530644001</v>
      </c>
      <c r="G1326" s="22"/>
      <c r="H1326" s="22"/>
      <c r="I1326" s="22"/>
      <c r="J1326" s="22">
        <v>5</v>
      </c>
      <c r="K1326" s="22" t="s">
        <v>2338</v>
      </c>
      <c r="L1326" s="22" t="s">
        <v>2716</v>
      </c>
    </row>
    <row r="1327" spans="1:12">
      <c r="A1327" t="s">
        <v>3344</v>
      </c>
      <c r="B1327" t="s">
        <v>2349</v>
      </c>
      <c r="C1327" t="s">
        <v>547</v>
      </c>
      <c r="D1327" s="1">
        <v>4786.2</v>
      </c>
      <c r="E1327">
        <v>10.662763242298899</v>
      </c>
      <c r="F1327" s="22"/>
      <c r="G1327" s="22">
        <v>311.33517405984003</v>
      </c>
      <c r="H1327" s="22"/>
      <c r="I1327" s="22"/>
      <c r="J1327" s="22">
        <v>5</v>
      </c>
      <c r="K1327" s="22" t="s">
        <v>2338</v>
      </c>
      <c r="L1327" s="22" t="s">
        <v>2716</v>
      </c>
    </row>
    <row r="1328" spans="1:12">
      <c r="A1328" t="s">
        <v>3344</v>
      </c>
      <c r="B1328" t="s">
        <v>2349</v>
      </c>
      <c r="C1328" t="s">
        <v>549</v>
      </c>
      <c r="D1328" s="1">
        <v>5962.7</v>
      </c>
      <c r="E1328">
        <v>10.662763242298899</v>
      </c>
      <c r="F1328" s="22"/>
      <c r="G1328" s="22"/>
      <c r="H1328" s="22">
        <v>311.33517405984003</v>
      </c>
      <c r="I1328" s="22"/>
      <c r="J1328" s="22">
        <v>5</v>
      </c>
      <c r="K1328" s="22" t="s">
        <v>2338</v>
      </c>
      <c r="L1328" s="22" t="s">
        <v>2716</v>
      </c>
    </row>
    <row r="1329" spans="1:12">
      <c r="A1329" t="s">
        <v>3344</v>
      </c>
      <c r="B1329" t="s">
        <v>2349</v>
      </c>
      <c r="C1329" t="s">
        <v>3332</v>
      </c>
      <c r="D1329" s="1">
        <v>5973.6</v>
      </c>
      <c r="E1329">
        <v>10.662763242298899</v>
      </c>
      <c r="F1329" s="22"/>
      <c r="G1329" s="22"/>
      <c r="H1329" s="22"/>
      <c r="I1329" s="22">
        <v>311.33517405984003</v>
      </c>
      <c r="J1329" s="22">
        <v>5</v>
      </c>
      <c r="K1329" s="22" t="s">
        <v>2338</v>
      </c>
      <c r="L1329" s="22" t="s">
        <v>2716</v>
      </c>
    </row>
    <row r="1330" spans="1:12">
      <c r="A1330" t="s">
        <v>3344</v>
      </c>
      <c r="B1330" t="s">
        <v>2350</v>
      </c>
      <c r="C1330" t="s">
        <v>542</v>
      </c>
      <c r="D1330" s="1">
        <v>209.8</v>
      </c>
      <c r="E1330">
        <v>11.5157843016828</v>
      </c>
      <c r="F1330" s="22">
        <v>27.967081512888001</v>
      </c>
      <c r="G1330" s="22"/>
      <c r="H1330" s="22"/>
      <c r="I1330" s="22"/>
      <c r="J1330" s="22">
        <v>5</v>
      </c>
      <c r="K1330" s="22" t="s">
        <v>2338</v>
      </c>
      <c r="L1330" s="22" t="s">
        <v>2716</v>
      </c>
    </row>
    <row r="1331" spans="1:12">
      <c r="A1331" t="s">
        <v>3344</v>
      </c>
      <c r="B1331" t="s">
        <v>2350</v>
      </c>
      <c r="C1331" t="s">
        <v>547</v>
      </c>
      <c r="D1331" s="1">
        <v>768.9</v>
      </c>
      <c r="E1331">
        <v>11.5157843016828</v>
      </c>
      <c r="F1331" s="22"/>
      <c r="G1331" s="22">
        <v>49.634196054408001</v>
      </c>
      <c r="H1331" s="22"/>
      <c r="I1331" s="22"/>
      <c r="J1331" s="22">
        <v>5</v>
      </c>
      <c r="K1331" s="22" t="s">
        <v>2338</v>
      </c>
      <c r="L1331" s="22" t="s">
        <v>2716</v>
      </c>
    </row>
    <row r="1332" spans="1:12">
      <c r="A1332" t="s">
        <v>3344</v>
      </c>
      <c r="B1332" t="s">
        <v>2350</v>
      </c>
      <c r="C1332" t="s">
        <v>549</v>
      </c>
      <c r="D1332" s="1">
        <v>773.5</v>
      </c>
      <c r="E1332">
        <v>11.5157843016828</v>
      </c>
      <c r="F1332" s="22"/>
      <c r="G1332" s="22"/>
      <c r="H1332" s="22">
        <v>49.634196054408001</v>
      </c>
      <c r="I1332" s="22"/>
      <c r="J1332" s="22">
        <v>5</v>
      </c>
      <c r="K1332" s="22" t="s">
        <v>2338</v>
      </c>
      <c r="L1332" s="22" t="s">
        <v>2716</v>
      </c>
    </row>
    <row r="1333" spans="1:12">
      <c r="A1333" t="s">
        <v>3344</v>
      </c>
      <c r="B1333" t="s">
        <v>2350</v>
      </c>
      <c r="C1333" t="s">
        <v>3332</v>
      </c>
      <c r="D1333" s="1">
        <v>773.8</v>
      </c>
      <c r="E1333">
        <v>11.5157843016828</v>
      </c>
      <c r="F1333" s="22"/>
      <c r="G1333" s="22"/>
      <c r="H1333" s="22"/>
      <c r="I1333" s="22">
        <v>49.634196054408001</v>
      </c>
      <c r="J1333" s="22">
        <v>5</v>
      </c>
      <c r="K1333" s="22" t="s">
        <v>2338</v>
      </c>
      <c r="L1333" s="22" t="s">
        <v>2716</v>
      </c>
    </row>
    <row r="1334" spans="1:12">
      <c r="A1334" t="s">
        <v>3344</v>
      </c>
      <c r="B1334" t="s">
        <v>2351</v>
      </c>
      <c r="C1334" t="s">
        <v>542</v>
      </c>
      <c r="D1334" s="1">
        <v>310.8</v>
      </c>
      <c r="E1334">
        <v>12.3688053610668</v>
      </c>
      <c r="F1334" s="22">
        <v>31.469326231391999</v>
      </c>
      <c r="G1334" s="22"/>
      <c r="H1334" s="22"/>
      <c r="I1334" s="22"/>
      <c r="J1334" s="22">
        <v>5</v>
      </c>
      <c r="K1334" s="22" t="s">
        <v>2338</v>
      </c>
      <c r="L1334" s="22" t="s">
        <v>2716</v>
      </c>
    </row>
    <row r="1335" spans="1:12">
      <c r="A1335" t="s">
        <v>3344</v>
      </c>
      <c r="B1335" t="s">
        <v>2351</v>
      </c>
      <c r="C1335" t="s">
        <v>547</v>
      </c>
      <c r="D1335" s="1">
        <v>1369.8</v>
      </c>
      <c r="E1335">
        <v>12.3688053610668</v>
      </c>
      <c r="F1335" s="22"/>
      <c r="G1335" s="22">
        <v>111.92159847607201</v>
      </c>
      <c r="H1335" s="22"/>
      <c r="I1335" s="22"/>
      <c r="J1335" s="22">
        <v>5</v>
      </c>
      <c r="K1335" s="22" t="s">
        <v>2338</v>
      </c>
      <c r="L1335" s="22" t="s">
        <v>2716</v>
      </c>
    </row>
    <row r="1336" spans="1:12">
      <c r="A1336" t="s">
        <v>3344</v>
      </c>
      <c r="B1336" t="s">
        <v>2351</v>
      </c>
      <c r="C1336" t="s">
        <v>3332</v>
      </c>
      <c r="D1336" s="1">
        <v>1371.7</v>
      </c>
      <c r="E1336">
        <v>12.3688053610668</v>
      </c>
      <c r="F1336" s="22"/>
      <c r="G1336" s="22"/>
      <c r="H1336" s="22"/>
      <c r="I1336" s="22">
        <v>111.92159847607201</v>
      </c>
      <c r="J1336" s="22">
        <v>5</v>
      </c>
      <c r="K1336" s="22" t="s">
        <v>2338</v>
      </c>
      <c r="L1336" s="22" t="s">
        <v>2716</v>
      </c>
    </row>
    <row r="1337" spans="1:12">
      <c r="A1337" t="s">
        <v>3344</v>
      </c>
      <c r="B1337" t="s">
        <v>2351</v>
      </c>
      <c r="C1337" t="s">
        <v>549</v>
      </c>
      <c r="D1337" s="1">
        <v>1371.7</v>
      </c>
      <c r="E1337">
        <v>12.3688053610668</v>
      </c>
      <c r="F1337" s="22"/>
      <c r="G1337" s="22"/>
      <c r="H1337" s="22">
        <v>111.92159847607201</v>
      </c>
      <c r="I1337" s="22"/>
      <c r="J1337" s="22">
        <v>5</v>
      </c>
      <c r="K1337" s="22" t="s">
        <v>2338</v>
      </c>
      <c r="L1337" s="22" t="s">
        <v>2716</v>
      </c>
    </row>
    <row r="1338" spans="1:12">
      <c r="A1338" t="s">
        <v>3344</v>
      </c>
      <c r="B1338" t="s">
        <v>2352</v>
      </c>
      <c r="C1338" t="s">
        <v>542</v>
      </c>
      <c r="D1338" s="1">
        <v>115.4</v>
      </c>
      <c r="E1338">
        <v>13.2218264204507</v>
      </c>
      <c r="F1338" s="22">
        <v>11.2951489227696</v>
      </c>
      <c r="G1338" s="22"/>
      <c r="H1338" s="22"/>
      <c r="I1338" s="22"/>
      <c r="J1338" s="22">
        <v>5</v>
      </c>
      <c r="K1338" s="22" t="s">
        <v>2338</v>
      </c>
      <c r="L1338" s="22" t="s">
        <v>2716</v>
      </c>
    </row>
    <row r="1339" spans="1:12">
      <c r="A1339" t="s">
        <v>3344</v>
      </c>
      <c r="B1339" t="s">
        <v>2352</v>
      </c>
      <c r="C1339" t="s">
        <v>547</v>
      </c>
      <c r="D1339" s="1">
        <v>2253.1</v>
      </c>
      <c r="E1339">
        <v>13.2218264204507</v>
      </c>
      <c r="F1339" s="22"/>
      <c r="G1339" s="22">
        <v>239.37397002540001</v>
      </c>
      <c r="H1339" s="22"/>
      <c r="I1339" s="22"/>
      <c r="J1339" s="22">
        <v>5</v>
      </c>
      <c r="K1339" s="22" t="s">
        <v>2338</v>
      </c>
      <c r="L1339" s="22" t="s">
        <v>2716</v>
      </c>
    </row>
    <row r="1340" spans="1:12">
      <c r="A1340" t="s">
        <v>3344</v>
      </c>
      <c r="B1340" t="s">
        <v>2352</v>
      </c>
      <c r="C1340" t="s">
        <v>549</v>
      </c>
      <c r="D1340" s="1">
        <v>2253.1</v>
      </c>
      <c r="E1340">
        <v>13.2218264204507</v>
      </c>
      <c r="F1340" s="22"/>
      <c r="G1340" s="22"/>
      <c r="H1340" s="22">
        <v>239.37397002540001</v>
      </c>
      <c r="I1340" s="22"/>
      <c r="J1340" s="22">
        <v>5</v>
      </c>
      <c r="K1340" s="22" t="s">
        <v>2338</v>
      </c>
      <c r="L1340" s="22" t="s">
        <v>2716</v>
      </c>
    </row>
    <row r="1341" spans="1:12">
      <c r="A1341" t="s">
        <v>3344</v>
      </c>
      <c r="B1341" t="s">
        <v>2352</v>
      </c>
      <c r="C1341" t="s">
        <v>3332</v>
      </c>
      <c r="D1341" s="1">
        <v>2253.1</v>
      </c>
      <c r="E1341">
        <v>13.2218264204507</v>
      </c>
      <c r="F1341" s="22"/>
      <c r="G1341" s="22"/>
      <c r="H1341" s="22"/>
      <c r="I1341" s="22">
        <v>239.37397002540001</v>
      </c>
      <c r="J1341" s="22">
        <v>5</v>
      </c>
      <c r="K1341" s="22" t="s">
        <v>2338</v>
      </c>
      <c r="L1341" s="22" t="s">
        <v>2716</v>
      </c>
    </row>
    <row r="1342" spans="1:12">
      <c r="A1342" t="s">
        <v>3344</v>
      </c>
      <c r="B1342" t="s">
        <v>2353</v>
      </c>
      <c r="C1342" t="s">
        <v>542</v>
      </c>
      <c r="D1342" s="1">
        <v>344.2</v>
      </c>
      <c r="E1342">
        <v>14.074847479834601</v>
      </c>
      <c r="F1342" s="22">
        <v>40.513058405568003</v>
      </c>
      <c r="G1342" s="22"/>
      <c r="H1342" s="22"/>
      <c r="I1342" s="22"/>
      <c r="J1342" s="22">
        <v>5</v>
      </c>
      <c r="K1342" s="22" t="s">
        <v>2338</v>
      </c>
      <c r="L1342" s="22" t="s">
        <v>2716</v>
      </c>
    </row>
    <row r="1343" spans="1:12">
      <c r="A1343" t="s">
        <v>3344</v>
      </c>
      <c r="B1343" t="s">
        <v>2353</v>
      </c>
      <c r="C1343" t="s">
        <v>547</v>
      </c>
      <c r="D1343" s="1">
        <v>2479.3000000000002</v>
      </c>
      <c r="E1343">
        <v>14.074847479834601</v>
      </c>
      <c r="F1343" s="22"/>
      <c r="G1343" s="22">
        <v>147.19568833468799</v>
      </c>
      <c r="H1343" s="22"/>
      <c r="I1343" s="22"/>
      <c r="J1343" s="22">
        <v>5</v>
      </c>
      <c r="K1343" s="22" t="s">
        <v>2338</v>
      </c>
      <c r="L1343" s="22" t="s">
        <v>2716</v>
      </c>
    </row>
    <row r="1344" spans="1:12">
      <c r="A1344" t="s">
        <v>3344</v>
      </c>
      <c r="B1344" t="s">
        <v>2353</v>
      </c>
      <c r="C1344" t="s">
        <v>549</v>
      </c>
      <c r="D1344" s="1">
        <v>2492.1</v>
      </c>
      <c r="E1344">
        <v>14.074847479834601</v>
      </c>
      <c r="F1344" s="22"/>
      <c r="G1344" s="22"/>
      <c r="H1344" s="22">
        <v>147.19568833468799</v>
      </c>
      <c r="I1344" s="22"/>
      <c r="J1344" s="22">
        <v>5</v>
      </c>
      <c r="K1344" s="22" t="s">
        <v>2338</v>
      </c>
      <c r="L1344" s="22" t="s">
        <v>2716</v>
      </c>
    </row>
    <row r="1345" spans="1:12">
      <c r="A1345" t="s">
        <v>3344</v>
      </c>
      <c r="B1345" t="s">
        <v>2353</v>
      </c>
      <c r="C1345" t="s">
        <v>3332</v>
      </c>
      <c r="D1345" s="1">
        <v>2492.6</v>
      </c>
      <c r="E1345">
        <v>14.074847479834601</v>
      </c>
      <c r="F1345" s="22"/>
      <c r="G1345" s="22"/>
      <c r="H1345" s="22"/>
      <c r="I1345" s="22">
        <v>147.19568833468799</v>
      </c>
      <c r="J1345" s="22">
        <v>5</v>
      </c>
      <c r="K1345" s="22" t="s">
        <v>2338</v>
      </c>
      <c r="L1345" s="22" t="s">
        <v>2716</v>
      </c>
    </row>
    <row r="1346" spans="1:12">
      <c r="A1346" t="s">
        <v>3344</v>
      </c>
      <c r="B1346" t="s">
        <v>2354</v>
      </c>
      <c r="C1346" t="s">
        <v>542</v>
      </c>
      <c r="D1346" s="1">
        <v>149.19999999999999</v>
      </c>
      <c r="E1346">
        <v>14.927868539218499</v>
      </c>
      <c r="F1346" s="22">
        <v>18.283840625534399</v>
      </c>
      <c r="G1346" s="22"/>
      <c r="H1346" s="22"/>
      <c r="I1346" s="22"/>
      <c r="J1346" s="22">
        <v>5</v>
      </c>
      <c r="K1346" s="22" t="s">
        <v>2338</v>
      </c>
      <c r="L1346" s="22" t="s">
        <v>2716</v>
      </c>
    </row>
    <row r="1347" spans="1:12">
      <c r="A1347" t="s">
        <v>3344</v>
      </c>
      <c r="B1347" t="s">
        <v>2354</v>
      </c>
      <c r="C1347" t="s">
        <v>547</v>
      </c>
      <c r="D1347" s="1">
        <v>2064.1</v>
      </c>
      <c r="E1347">
        <v>14.927868539218499</v>
      </c>
      <c r="F1347" s="22"/>
      <c r="G1347" s="22">
        <v>228.89534830596</v>
      </c>
      <c r="H1347" s="22"/>
      <c r="I1347" s="22"/>
      <c r="J1347" s="22">
        <v>5</v>
      </c>
      <c r="K1347" s="22" t="s">
        <v>2338</v>
      </c>
      <c r="L1347" s="22" t="s">
        <v>2716</v>
      </c>
    </row>
    <row r="1348" spans="1:12">
      <c r="A1348" t="s">
        <v>3344</v>
      </c>
      <c r="B1348" t="s">
        <v>2354</v>
      </c>
      <c r="C1348" t="s">
        <v>549</v>
      </c>
      <c r="D1348" s="1">
        <v>2147.6</v>
      </c>
      <c r="E1348">
        <v>14.927868539218499</v>
      </c>
      <c r="F1348" s="22"/>
      <c r="G1348" s="22"/>
      <c r="H1348" s="22">
        <v>228.89534830596</v>
      </c>
      <c r="I1348" s="22"/>
      <c r="J1348" s="22">
        <v>5</v>
      </c>
      <c r="K1348" s="22" t="s">
        <v>2338</v>
      </c>
      <c r="L1348" s="22" t="s">
        <v>2716</v>
      </c>
    </row>
    <row r="1349" spans="1:12">
      <c r="A1349" t="s">
        <v>3344</v>
      </c>
      <c r="B1349" t="s">
        <v>2354</v>
      </c>
      <c r="C1349" t="s">
        <v>3332</v>
      </c>
      <c r="D1349" s="1">
        <v>2147.6999999999998</v>
      </c>
      <c r="E1349">
        <v>14.927868539218499</v>
      </c>
      <c r="F1349" s="22"/>
      <c r="G1349" s="22"/>
      <c r="H1349" s="22"/>
      <c r="I1349" s="22">
        <v>228.89534830596</v>
      </c>
      <c r="J1349" s="22">
        <v>5</v>
      </c>
      <c r="K1349" s="22" t="s">
        <v>2338</v>
      </c>
      <c r="L1349" s="22" t="s">
        <v>2716</v>
      </c>
    </row>
    <row r="1350" spans="1:12">
      <c r="A1350" t="s">
        <v>3344</v>
      </c>
      <c r="B1350" t="s">
        <v>2355</v>
      </c>
      <c r="C1350" t="s">
        <v>542</v>
      </c>
      <c r="D1350" s="1">
        <v>122.2</v>
      </c>
      <c r="E1350">
        <v>15.7808895986024</v>
      </c>
      <c r="F1350" s="22">
        <v>11.765242768154399</v>
      </c>
      <c r="G1350" s="22"/>
      <c r="H1350" s="22"/>
      <c r="I1350" s="22"/>
      <c r="J1350" s="22">
        <v>5</v>
      </c>
      <c r="K1350" s="22" t="s">
        <v>2338</v>
      </c>
      <c r="L1350" s="22" t="s">
        <v>2716</v>
      </c>
    </row>
    <row r="1351" spans="1:12">
      <c r="A1351" t="s">
        <v>3344</v>
      </c>
      <c r="B1351" t="s">
        <v>2355</v>
      </c>
      <c r="C1351" t="s">
        <v>547</v>
      </c>
      <c r="D1351" s="1">
        <v>1643.2</v>
      </c>
      <c r="E1351">
        <v>15.7808895986024</v>
      </c>
      <c r="F1351" s="22"/>
      <c r="G1351" s="22">
        <v>150.06135967200001</v>
      </c>
      <c r="H1351" s="22"/>
      <c r="I1351" s="22"/>
      <c r="J1351" s="22">
        <v>5</v>
      </c>
      <c r="K1351" s="22" t="s">
        <v>2338</v>
      </c>
      <c r="L1351" s="22" t="s">
        <v>2716</v>
      </c>
    </row>
    <row r="1352" spans="1:12">
      <c r="A1352" t="s">
        <v>3344</v>
      </c>
      <c r="B1352" t="s">
        <v>2355</v>
      </c>
      <c r="C1352" t="s">
        <v>549</v>
      </c>
      <c r="D1352" s="1">
        <v>1646.5</v>
      </c>
      <c r="E1352">
        <v>15.7808895986024</v>
      </c>
      <c r="F1352" s="22"/>
      <c r="G1352" s="22"/>
      <c r="H1352" s="22">
        <v>150.06135967200001</v>
      </c>
      <c r="I1352" s="22"/>
      <c r="J1352" s="22">
        <v>5</v>
      </c>
      <c r="K1352" s="22" t="s">
        <v>2338</v>
      </c>
      <c r="L1352" s="22" t="s">
        <v>2716</v>
      </c>
    </row>
    <row r="1353" spans="1:12">
      <c r="A1353" t="s">
        <v>3344</v>
      </c>
      <c r="B1353" t="s">
        <v>2355</v>
      </c>
      <c r="C1353" t="s">
        <v>3332</v>
      </c>
      <c r="D1353" s="1">
        <v>1646.6</v>
      </c>
      <c r="E1353">
        <v>15.7808895986024</v>
      </c>
      <c r="F1353" s="22"/>
      <c r="G1353" s="22"/>
      <c r="H1353" s="22"/>
      <c r="I1353" s="22">
        <v>150.06135967200001</v>
      </c>
      <c r="J1353" s="22">
        <v>5</v>
      </c>
      <c r="K1353" s="22" t="s">
        <v>2338</v>
      </c>
      <c r="L1353" s="22" t="s">
        <v>2716</v>
      </c>
    </row>
    <row r="1354" spans="1:12">
      <c r="A1354" t="s">
        <v>3344</v>
      </c>
      <c r="B1354" t="s">
        <v>2356</v>
      </c>
      <c r="C1354" t="s">
        <v>542</v>
      </c>
      <c r="D1354" s="1">
        <v>1102.2</v>
      </c>
      <c r="E1354">
        <v>16.633910657986299</v>
      </c>
      <c r="F1354" s="22">
        <v>94.734480891204001</v>
      </c>
      <c r="G1354" s="22"/>
      <c r="H1354" s="22"/>
      <c r="I1354" s="22"/>
      <c r="J1354" s="22">
        <v>5</v>
      </c>
      <c r="K1354" s="22" t="s">
        <v>2338</v>
      </c>
      <c r="L1354" s="22" t="s">
        <v>2716</v>
      </c>
    </row>
    <row r="1355" spans="1:12">
      <c r="A1355" t="s">
        <v>3344</v>
      </c>
      <c r="B1355" t="s">
        <v>2356</v>
      </c>
      <c r="C1355" t="s">
        <v>547</v>
      </c>
      <c r="D1355" s="1">
        <v>3094.3</v>
      </c>
      <c r="E1355">
        <v>16.633910657986299</v>
      </c>
      <c r="F1355" s="22"/>
      <c r="G1355" s="22">
        <v>161.35415091557999</v>
      </c>
      <c r="H1355" s="22"/>
      <c r="I1355" s="22"/>
      <c r="J1355" s="22">
        <v>5</v>
      </c>
      <c r="K1355" s="22" t="s">
        <v>2338</v>
      </c>
      <c r="L1355" s="22" t="s">
        <v>2716</v>
      </c>
    </row>
    <row r="1356" spans="1:12">
      <c r="A1356" t="s">
        <v>3344</v>
      </c>
      <c r="B1356" t="s">
        <v>2356</v>
      </c>
      <c r="C1356" t="s">
        <v>549</v>
      </c>
      <c r="D1356" s="1">
        <v>3189.4</v>
      </c>
      <c r="E1356">
        <v>16.633910657986299</v>
      </c>
      <c r="F1356" s="22"/>
      <c r="G1356" s="22"/>
      <c r="H1356" s="22">
        <v>161.35415091557999</v>
      </c>
      <c r="I1356" s="22"/>
      <c r="J1356" s="22">
        <v>5</v>
      </c>
      <c r="K1356" s="22" t="s">
        <v>2338</v>
      </c>
      <c r="L1356" s="22" t="s">
        <v>2716</v>
      </c>
    </row>
    <row r="1357" spans="1:12">
      <c r="A1357" t="s">
        <v>3344</v>
      </c>
      <c r="B1357" t="s">
        <v>2356</v>
      </c>
      <c r="C1357" t="s">
        <v>3332</v>
      </c>
      <c r="D1357" s="1">
        <v>3192.4</v>
      </c>
      <c r="E1357">
        <v>16.633910657986299</v>
      </c>
      <c r="F1357" s="22"/>
      <c r="G1357" s="22"/>
      <c r="H1357" s="22"/>
      <c r="I1357" s="22">
        <v>161.35415091557999</v>
      </c>
      <c r="J1357" s="22">
        <v>5</v>
      </c>
      <c r="K1357" s="22" t="s">
        <v>2338</v>
      </c>
      <c r="L1357" s="22" t="s">
        <v>2716</v>
      </c>
    </row>
    <row r="1358" spans="1:12">
      <c r="A1358" t="s">
        <v>3344</v>
      </c>
      <c r="B1358" t="s">
        <v>2357</v>
      </c>
      <c r="C1358" t="s">
        <v>542</v>
      </c>
      <c r="D1358" s="1">
        <v>72.5</v>
      </c>
      <c r="E1358">
        <v>17.486931717370201</v>
      </c>
      <c r="F1358" s="22">
        <v>9.8327010602267997</v>
      </c>
      <c r="G1358" s="22"/>
      <c r="H1358" s="22"/>
      <c r="I1358" s="22"/>
      <c r="J1358" s="22">
        <v>5</v>
      </c>
      <c r="K1358" s="22" t="s">
        <v>2338</v>
      </c>
      <c r="L1358" s="22" t="s">
        <v>2716</v>
      </c>
    </row>
    <row r="1359" spans="1:12">
      <c r="A1359" t="s">
        <v>3344</v>
      </c>
      <c r="B1359" t="s">
        <v>2357</v>
      </c>
      <c r="C1359" t="s">
        <v>3332</v>
      </c>
      <c r="D1359" s="1">
        <v>2573.6</v>
      </c>
      <c r="E1359">
        <v>17.486931717370201</v>
      </c>
      <c r="F1359" s="22"/>
      <c r="G1359" s="22"/>
      <c r="H1359" s="22"/>
      <c r="I1359" s="22">
        <v>248.84897349816001</v>
      </c>
      <c r="J1359" s="22">
        <v>5</v>
      </c>
      <c r="K1359" s="22" t="s">
        <v>2338</v>
      </c>
      <c r="L1359" s="22" t="s">
        <v>2716</v>
      </c>
    </row>
    <row r="1360" spans="1:12">
      <c r="A1360" t="s">
        <v>3344</v>
      </c>
      <c r="B1360" t="s">
        <v>2357</v>
      </c>
      <c r="C1360" t="s">
        <v>547</v>
      </c>
      <c r="D1360" s="1">
        <v>2573.6</v>
      </c>
      <c r="E1360">
        <v>17.486931717370201</v>
      </c>
      <c r="F1360" s="22"/>
      <c r="G1360" s="22">
        <v>248.84897349816001</v>
      </c>
      <c r="H1360" s="22"/>
      <c r="I1360" s="22"/>
      <c r="J1360" s="22">
        <v>5</v>
      </c>
      <c r="K1360" s="22" t="s">
        <v>2338</v>
      </c>
      <c r="L1360" s="22" t="s">
        <v>2716</v>
      </c>
    </row>
    <row r="1361" spans="1:12">
      <c r="A1361" t="s">
        <v>3344</v>
      </c>
      <c r="B1361" t="s">
        <v>2357</v>
      </c>
      <c r="C1361" t="s">
        <v>549</v>
      </c>
      <c r="D1361" s="1">
        <v>2573.6</v>
      </c>
      <c r="E1361">
        <v>17.486931717370201</v>
      </c>
      <c r="F1361" s="22"/>
      <c r="G1361" s="22"/>
      <c r="H1361" s="22">
        <v>248.84897349816001</v>
      </c>
      <c r="I1361" s="22"/>
      <c r="J1361" s="22">
        <v>5</v>
      </c>
      <c r="K1361" s="22" t="s">
        <v>2338</v>
      </c>
      <c r="L1361" s="22" t="s">
        <v>2716</v>
      </c>
    </row>
    <row r="1362" spans="1:12">
      <c r="A1362" t="s">
        <v>3344</v>
      </c>
      <c r="B1362" t="s">
        <v>2358</v>
      </c>
      <c r="C1362" t="s">
        <v>542</v>
      </c>
      <c r="D1362" s="1">
        <v>172.9</v>
      </c>
      <c r="E1362">
        <v>18.339952776754199</v>
      </c>
      <c r="F1362" s="22">
        <v>25.446611207556</v>
      </c>
      <c r="G1362" s="22"/>
      <c r="H1362" s="22"/>
      <c r="I1362" s="22"/>
      <c r="J1362" s="22">
        <v>5</v>
      </c>
      <c r="K1362" s="22" t="s">
        <v>2338</v>
      </c>
      <c r="L1362" s="22" t="s">
        <v>2716</v>
      </c>
    </row>
    <row r="1363" spans="1:12">
      <c r="A1363" t="s">
        <v>3344</v>
      </c>
      <c r="B1363" t="s">
        <v>2358</v>
      </c>
      <c r="C1363" t="s">
        <v>547</v>
      </c>
      <c r="D1363" s="1">
        <v>2690.1</v>
      </c>
      <c r="E1363">
        <v>18.339952776754199</v>
      </c>
      <c r="F1363" s="22"/>
      <c r="G1363" s="22">
        <v>155.27636632519199</v>
      </c>
      <c r="H1363" s="22"/>
      <c r="I1363" s="22"/>
      <c r="J1363" s="22">
        <v>5</v>
      </c>
      <c r="K1363" s="22" t="s">
        <v>2338</v>
      </c>
      <c r="L1363" s="22" t="s">
        <v>2716</v>
      </c>
    </row>
    <row r="1364" spans="1:12">
      <c r="A1364" t="s">
        <v>3344</v>
      </c>
      <c r="B1364" t="s">
        <v>2358</v>
      </c>
      <c r="C1364" t="s">
        <v>549</v>
      </c>
      <c r="D1364" s="1">
        <v>2698.8</v>
      </c>
      <c r="E1364">
        <v>18.339952776754199</v>
      </c>
      <c r="F1364" s="22"/>
      <c r="G1364" s="22"/>
      <c r="H1364" s="22">
        <v>155.27636632519199</v>
      </c>
      <c r="I1364" s="22"/>
      <c r="J1364" s="22">
        <v>5</v>
      </c>
      <c r="K1364" s="22" t="s">
        <v>2338</v>
      </c>
      <c r="L1364" s="22" t="s">
        <v>2716</v>
      </c>
    </row>
    <row r="1365" spans="1:12">
      <c r="A1365" t="s">
        <v>3344</v>
      </c>
      <c r="B1365" t="s">
        <v>2358</v>
      </c>
      <c r="C1365" t="s">
        <v>3332</v>
      </c>
      <c r="D1365" s="1">
        <v>2699</v>
      </c>
      <c r="E1365">
        <v>18.339952776754199</v>
      </c>
      <c r="F1365" s="22"/>
      <c r="G1365" s="22"/>
      <c r="H1365" s="22"/>
      <c r="I1365" s="22">
        <v>155.27636632519199</v>
      </c>
      <c r="J1365" s="22">
        <v>5</v>
      </c>
      <c r="K1365" s="22" t="s">
        <v>2338</v>
      </c>
      <c r="L1365" s="22" t="s">
        <v>2716</v>
      </c>
    </row>
    <row r="1366" spans="1:12">
      <c r="A1366" t="s">
        <v>3344</v>
      </c>
      <c r="B1366" t="s">
        <v>2359</v>
      </c>
      <c r="C1366" t="s">
        <v>542</v>
      </c>
      <c r="D1366" s="1">
        <v>19.5</v>
      </c>
      <c r="E1366">
        <v>19.192973836138101</v>
      </c>
      <c r="F1366" s="22">
        <v>3.5708377788468</v>
      </c>
      <c r="G1366" s="22"/>
      <c r="H1366" s="22"/>
      <c r="I1366" s="22"/>
      <c r="J1366" s="22">
        <v>5</v>
      </c>
      <c r="K1366" s="22" t="s">
        <v>2338</v>
      </c>
      <c r="L1366" s="22" t="s">
        <v>2716</v>
      </c>
    </row>
    <row r="1367" spans="1:12">
      <c r="A1367" t="s">
        <v>3344</v>
      </c>
      <c r="B1367" t="s">
        <v>2359</v>
      </c>
      <c r="C1367" t="s">
        <v>547</v>
      </c>
      <c r="D1367" s="1">
        <v>1464.1</v>
      </c>
      <c r="E1367">
        <v>19.192973836138101</v>
      </c>
      <c r="F1367" s="22"/>
      <c r="G1367" s="22">
        <v>161.960836113216</v>
      </c>
      <c r="H1367" s="22"/>
      <c r="I1367" s="22"/>
      <c r="J1367" s="22">
        <v>5</v>
      </c>
      <c r="K1367" s="22" t="s">
        <v>2338</v>
      </c>
      <c r="L1367" s="22" t="s">
        <v>2716</v>
      </c>
    </row>
    <row r="1368" spans="1:12">
      <c r="A1368" t="s">
        <v>3344</v>
      </c>
      <c r="B1368" t="s">
        <v>2359</v>
      </c>
      <c r="C1368" t="s">
        <v>549</v>
      </c>
      <c r="D1368" s="1">
        <v>1472.7</v>
      </c>
      <c r="E1368">
        <v>19.192973836138101</v>
      </c>
      <c r="F1368" s="22"/>
      <c r="G1368" s="22"/>
      <c r="H1368" s="22">
        <v>161.960836113216</v>
      </c>
      <c r="I1368" s="22"/>
      <c r="J1368" s="22">
        <v>5</v>
      </c>
      <c r="K1368" s="22" t="s">
        <v>2338</v>
      </c>
      <c r="L1368" s="22" t="s">
        <v>2716</v>
      </c>
    </row>
    <row r="1369" spans="1:12">
      <c r="A1369" t="s">
        <v>3344</v>
      </c>
      <c r="B1369" t="s">
        <v>2359</v>
      </c>
      <c r="C1369" t="s">
        <v>3332</v>
      </c>
      <c r="D1369" s="1">
        <v>1472.8</v>
      </c>
      <c r="E1369">
        <v>19.192973836138101</v>
      </c>
      <c r="F1369" s="22"/>
      <c r="G1369" s="22"/>
      <c r="H1369" s="22"/>
      <c r="I1369" s="22">
        <v>161.960836113216</v>
      </c>
      <c r="J1369" s="22">
        <v>5</v>
      </c>
      <c r="K1369" s="22" t="s">
        <v>2338</v>
      </c>
      <c r="L1369" s="22" t="s">
        <v>2716</v>
      </c>
    </row>
    <row r="1370" spans="1:12">
      <c r="A1370" t="s">
        <v>3344</v>
      </c>
      <c r="B1370" t="s">
        <v>2360</v>
      </c>
      <c r="C1370" t="s">
        <v>542</v>
      </c>
      <c r="D1370" s="1">
        <v>89.3</v>
      </c>
      <c r="E1370">
        <v>20.045994895522</v>
      </c>
      <c r="F1370" s="22">
        <v>11.556573183691199</v>
      </c>
      <c r="G1370" s="22"/>
      <c r="H1370" s="22"/>
      <c r="I1370" s="22"/>
      <c r="J1370" s="22">
        <v>5</v>
      </c>
      <c r="K1370" s="22" t="s">
        <v>2338</v>
      </c>
      <c r="L1370" s="22" t="s">
        <v>2716</v>
      </c>
    </row>
    <row r="1371" spans="1:12">
      <c r="A1371" t="s">
        <v>3344</v>
      </c>
      <c r="B1371" t="s">
        <v>2360</v>
      </c>
      <c r="C1371" t="s">
        <v>547</v>
      </c>
      <c r="D1371" s="1">
        <v>573.29999999999995</v>
      </c>
      <c r="E1371">
        <v>20.045994895522</v>
      </c>
      <c r="F1371" s="22"/>
      <c r="G1371" s="22">
        <v>76.556132502948003</v>
      </c>
      <c r="H1371" s="22"/>
      <c r="I1371" s="22"/>
      <c r="J1371" s="22">
        <v>5</v>
      </c>
      <c r="K1371" s="22" t="s">
        <v>2338</v>
      </c>
      <c r="L1371" s="22" t="s">
        <v>2716</v>
      </c>
    </row>
    <row r="1372" spans="1:12">
      <c r="A1372" t="s">
        <v>3344</v>
      </c>
      <c r="B1372" t="s">
        <v>2360</v>
      </c>
      <c r="C1372" t="s">
        <v>549</v>
      </c>
      <c r="D1372" s="1">
        <v>578.29999999999995</v>
      </c>
      <c r="E1372">
        <v>20.045994895522</v>
      </c>
      <c r="F1372" s="22"/>
      <c r="G1372" s="22"/>
      <c r="H1372" s="22">
        <v>76.556132502948003</v>
      </c>
      <c r="I1372" s="22"/>
      <c r="J1372" s="22">
        <v>5</v>
      </c>
      <c r="K1372" s="22" t="s">
        <v>2338</v>
      </c>
      <c r="L1372" s="22" t="s">
        <v>2716</v>
      </c>
    </row>
    <row r="1373" spans="1:12">
      <c r="A1373" t="s">
        <v>3344</v>
      </c>
      <c r="B1373" t="s">
        <v>2360</v>
      </c>
      <c r="C1373" t="s">
        <v>3332</v>
      </c>
      <c r="D1373" s="1">
        <v>578.4</v>
      </c>
      <c r="E1373">
        <v>20.045994895522</v>
      </c>
      <c r="F1373" s="22"/>
      <c r="G1373" s="22"/>
      <c r="H1373" s="22"/>
      <c r="I1373" s="22">
        <v>76.556132502948003</v>
      </c>
      <c r="J1373" s="22">
        <v>5</v>
      </c>
      <c r="K1373" s="22" t="s">
        <v>2338</v>
      </c>
      <c r="L1373" s="22" t="s">
        <v>2716</v>
      </c>
    </row>
    <row r="1374" spans="1:12">
      <c r="A1374" t="s">
        <v>3344</v>
      </c>
      <c r="B1374" t="s">
        <v>2361</v>
      </c>
      <c r="C1374" t="s">
        <v>542</v>
      </c>
      <c r="D1374" s="1">
        <v>20</v>
      </c>
      <c r="E1374">
        <v>21.752037014289801</v>
      </c>
      <c r="F1374" s="22">
        <v>1.8076927533461999</v>
      </c>
      <c r="G1374" s="22"/>
      <c r="H1374" s="22"/>
      <c r="I1374" s="22"/>
      <c r="J1374" s="22">
        <v>5</v>
      </c>
      <c r="K1374" s="22" t="s">
        <v>2338</v>
      </c>
      <c r="L1374" s="22" t="s">
        <v>2716</v>
      </c>
    </row>
    <row r="1375" spans="1:12">
      <c r="A1375" t="s">
        <v>3344</v>
      </c>
      <c r="B1375" t="s">
        <v>2361</v>
      </c>
      <c r="C1375" t="s">
        <v>547</v>
      </c>
      <c r="D1375" s="1">
        <v>2602.3000000000002</v>
      </c>
      <c r="E1375">
        <v>21.752037014289801</v>
      </c>
      <c r="F1375" s="22"/>
      <c r="G1375" s="22">
        <v>166.03983505670399</v>
      </c>
      <c r="H1375" s="22"/>
      <c r="I1375" s="22"/>
      <c r="J1375" s="22">
        <v>5</v>
      </c>
      <c r="K1375" s="22" t="s">
        <v>2338</v>
      </c>
      <c r="L1375" s="22" t="s">
        <v>2716</v>
      </c>
    </row>
    <row r="1376" spans="1:12">
      <c r="A1376" t="s">
        <v>3344</v>
      </c>
      <c r="B1376" t="s">
        <v>2361</v>
      </c>
      <c r="C1376" t="s">
        <v>549</v>
      </c>
      <c r="D1376" s="1">
        <v>2725.9</v>
      </c>
      <c r="E1376">
        <v>21.752037014289801</v>
      </c>
      <c r="F1376" s="22"/>
      <c r="G1376" s="22"/>
      <c r="H1376" s="22">
        <v>166.03983505670399</v>
      </c>
      <c r="I1376" s="22"/>
      <c r="J1376" s="22">
        <v>5</v>
      </c>
      <c r="K1376" s="22" t="s">
        <v>2338</v>
      </c>
      <c r="L1376" s="22" t="s">
        <v>2716</v>
      </c>
    </row>
    <row r="1377" spans="1:12">
      <c r="A1377" t="s">
        <v>3344</v>
      </c>
      <c r="B1377" t="s">
        <v>2361</v>
      </c>
      <c r="C1377" t="s">
        <v>3332</v>
      </c>
      <c r="D1377" s="1">
        <v>2725.9</v>
      </c>
      <c r="E1377">
        <v>21.752037014289801</v>
      </c>
      <c r="F1377" s="22"/>
      <c r="G1377" s="22"/>
      <c r="H1377" s="22"/>
      <c r="I1377" s="22">
        <v>166.03983505670399</v>
      </c>
      <c r="J1377" s="22">
        <v>5</v>
      </c>
      <c r="K1377" s="22" t="s">
        <v>2338</v>
      </c>
      <c r="L1377" s="22" t="s">
        <v>2716</v>
      </c>
    </row>
    <row r="1378" spans="1:12">
      <c r="A1378" t="s">
        <v>3344</v>
      </c>
      <c r="B1378" t="s">
        <v>2362</v>
      </c>
      <c r="C1378" t="s">
        <v>542</v>
      </c>
      <c r="D1378" s="1">
        <v>145.80000000000001</v>
      </c>
      <c r="E1378">
        <v>22.6050580736737</v>
      </c>
      <c r="F1378" s="22">
        <v>13.4363623546152</v>
      </c>
      <c r="G1378" s="22"/>
      <c r="H1378" s="22"/>
      <c r="I1378" s="22"/>
      <c r="J1378" s="22">
        <v>5</v>
      </c>
      <c r="K1378" s="22" t="s">
        <v>2338</v>
      </c>
      <c r="L1378" s="22" t="s">
        <v>2716</v>
      </c>
    </row>
    <row r="1379" spans="1:12">
      <c r="A1379" t="s">
        <v>3344</v>
      </c>
      <c r="B1379" t="s">
        <v>2362</v>
      </c>
      <c r="C1379" t="s">
        <v>547</v>
      </c>
      <c r="D1379" s="1">
        <v>1800.1</v>
      </c>
      <c r="E1379">
        <v>22.6050580736737</v>
      </c>
      <c r="F1379" s="22"/>
      <c r="G1379" s="22">
        <v>149.85736265681999</v>
      </c>
      <c r="H1379" s="22"/>
      <c r="I1379" s="22"/>
      <c r="J1379" s="22">
        <v>5</v>
      </c>
      <c r="K1379" s="22" t="s">
        <v>2338</v>
      </c>
      <c r="L1379" s="22" t="s">
        <v>2716</v>
      </c>
    </row>
    <row r="1380" spans="1:12">
      <c r="A1380" t="s">
        <v>3344</v>
      </c>
      <c r="B1380" t="s">
        <v>2362</v>
      </c>
      <c r="C1380" t="s">
        <v>549</v>
      </c>
      <c r="D1380" s="1">
        <v>1850</v>
      </c>
      <c r="E1380">
        <v>22.6050580736737</v>
      </c>
      <c r="F1380" s="22"/>
      <c r="G1380" s="22"/>
      <c r="H1380" s="22">
        <v>149.85736265681999</v>
      </c>
      <c r="I1380" s="22"/>
      <c r="J1380" s="22">
        <v>5</v>
      </c>
      <c r="K1380" s="22" t="s">
        <v>2338</v>
      </c>
      <c r="L1380" s="22" t="s">
        <v>2716</v>
      </c>
    </row>
    <row r="1381" spans="1:12">
      <c r="A1381" t="s">
        <v>3344</v>
      </c>
      <c r="B1381" t="s">
        <v>2362</v>
      </c>
      <c r="C1381" t="s">
        <v>3332</v>
      </c>
      <c r="D1381" s="1">
        <v>1850</v>
      </c>
      <c r="E1381">
        <v>22.6050580736737</v>
      </c>
      <c r="F1381" s="22"/>
      <c r="G1381" s="22"/>
      <c r="H1381" s="22"/>
      <c r="I1381" s="22">
        <v>149.85736265681999</v>
      </c>
      <c r="J1381" s="22">
        <v>5</v>
      </c>
      <c r="K1381" s="22" t="s">
        <v>2338</v>
      </c>
      <c r="L1381" s="22" t="s">
        <v>2716</v>
      </c>
    </row>
    <row r="1382" spans="1:12">
      <c r="A1382" t="s">
        <v>3344</v>
      </c>
      <c r="B1382" t="s">
        <v>2363</v>
      </c>
      <c r="C1382" t="s">
        <v>542</v>
      </c>
      <c r="D1382" s="1">
        <v>22.7</v>
      </c>
      <c r="E1382">
        <v>23.458079133057598</v>
      </c>
      <c r="F1382" s="22">
        <v>2.8662832213848</v>
      </c>
      <c r="G1382" s="22"/>
      <c r="H1382" s="22"/>
      <c r="I1382" s="22"/>
      <c r="J1382" s="22">
        <v>5</v>
      </c>
      <c r="K1382" s="22" t="s">
        <v>2338</v>
      </c>
      <c r="L1382" s="22" t="s">
        <v>2716</v>
      </c>
    </row>
    <row r="1383" spans="1:12">
      <c r="A1383" t="s">
        <v>3344</v>
      </c>
      <c r="B1383" t="s">
        <v>2363</v>
      </c>
      <c r="C1383" t="s">
        <v>547</v>
      </c>
      <c r="D1383" s="1">
        <v>2042.4</v>
      </c>
      <c r="E1383">
        <v>23.458079133057598</v>
      </c>
      <c r="F1383" s="22"/>
      <c r="G1383" s="22">
        <v>124.786503895788</v>
      </c>
      <c r="H1383" s="22"/>
      <c r="I1383" s="22"/>
      <c r="J1383" s="22">
        <v>5</v>
      </c>
      <c r="K1383" s="22" t="s">
        <v>2338</v>
      </c>
      <c r="L1383" s="22" t="s">
        <v>2716</v>
      </c>
    </row>
    <row r="1384" spans="1:12">
      <c r="A1384" t="s">
        <v>3344</v>
      </c>
      <c r="B1384" t="s">
        <v>2363</v>
      </c>
      <c r="C1384" t="s">
        <v>3332</v>
      </c>
      <c r="D1384" s="1">
        <v>2099.1999999999998</v>
      </c>
      <c r="E1384">
        <v>23.458079133057598</v>
      </c>
      <c r="F1384" s="22"/>
      <c r="G1384" s="22"/>
      <c r="H1384" s="22"/>
      <c r="I1384" s="22">
        <v>124.786503895788</v>
      </c>
      <c r="J1384" s="22">
        <v>5</v>
      </c>
      <c r="K1384" s="22" t="s">
        <v>2338</v>
      </c>
      <c r="L1384" s="22" t="s">
        <v>2716</v>
      </c>
    </row>
    <row r="1385" spans="1:12">
      <c r="A1385" t="s">
        <v>3344</v>
      </c>
      <c r="B1385" t="s">
        <v>2363</v>
      </c>
      <c r="C1385" t="s">
        <v>549</v>
      </c>
      <c r="D1385" s="1">
        <v>2099.1999999999998</v>
      </c>
      <c r="E1385">
        <v>23.458079133057598</v>
      </c>
      <c r="F1385" s="22"/>
      <c r="G1385" s="22"/>
      <c r="H1385" s="22">
        <v>124.786503895788</v>
      </c>
      <c r="I1385" s="22"/>
      <c r="J1385" s="22">
        <v>5</v>
      </c>
      <c r="K1385" s="22" t="s">
        <v>2338</v>
      </c>
      <c r="L1385" s="22" t="s">
        <v>2716</v>
      </c>
    </row>
    <row r="1386" spans="1:12">
      <c r="A1386" t="s">
        <v>3344</v>
      </c>
      <c r="B1386" t="s">
        <v>2364</v>
      </c>
      <c r="C1386" t="s">
        <v>542</v>
      </c>
      <c r="D1386" s="1">
        <v>6.3</v>
      </c>
      <c r="E1386">
        <v>24.3111001924416</v>
      </c>
      <c r="F1386" s="22">
        <v>1.1019657746538001</v>
      </c>
      <c r="G1386" s="22"/>
      <c r="H1386" s="22"/>
      <c r="I1386" s="22"/>
      <c r="J1386" s="22">
        <v>5</v>
      </c>
      <c r="K1386" s="22" t="s">
        <v>2338</v>
      </c>
      <c r="L1386" s="22" t="s">
        <v>2716</v>
      </c>
    </row>
    <row r="1387" spans="1:12">
      <c r="A1387" t="s">
        <v>3344</v>
      </c>
      <c r="B1387" t="s">
        <v>2364</v>
      </c>
      <c r="C1387" t="s">
        <v>3332</v>
      </c>
      <c r="D1387" s="1">
        <v>769.7</v>
      </c>
      <c r="E1387">
        <v>24.3111001924416</v>
      </c>
      <c r="F1387" s="22"/>
      <c r="G1387" s="22"/>
      <c r="H1387" s="22"/>
      <c r="I1387" s="22">
        <v>102.570747565356</v>
      </c>
      <c r="J1387" s="22">
        <v>5</v>
      </c>
      <c r="K1387" s="22" t="s">
        <v>2338</v>
      </c>
      <c r="L1387" s="22" t="s">
        <v>2716</v>
      </c>
    </row>
    <row r="1388" spans="1:12">
      <c r="A1388" t="s">
        <v>3344</v>
      </c>
      <c r="B1388" t="s">
        <v>2364</v>
      </c>
      <c r="C1388" t="s">
        <v>547</v>
      </c>
      <c r="D1388" s="1">
        <v>769.7</v>
      </c>
      <c r="E1388">
        <v>24.3111001924416</v>
      </c>
      <c r="F1388" s="22"/>
      <c r="G1388" s="22">
        <v>102.570747565356</v>
      </c>
      <c r="H1388" s="22"/>
      <c r="I1388" s="22"/>
      <c r="J1388" s="22">
        <v>5</v>
      </c>
      <c r="K1388" s="22" t="s">
        <v>2338</v>
      </c>
      <c r="L1388" s="22" t="s">
        <v>2716</v>
      </c>
    </row>
    <row r="1389" spans="1:12">
      <c r="A1389" t="s">
        <v>3344</v>
      </c>
      <c r="B1389" t="s">
        <v>2364</v>
      </c>
      <c r="C1389" t="s">
        <v>549</v>
      </c>
      <c r="D1389" s="1">
        <v>769.7</v>
      </c>
      <c r="E1389">
        <v>24.3111001924416</v>
      </c>
      <c r="F1389" s="22"/>
      <c r="G1389" s="22"/>
      <c r="H1389" s="22">
        <v>102.570747565356</v>
      </c>
      <c r="I1389" s="22"/>
      <c r="J1389" s="22">
        <v>5</v>
      </c>
      <c r="K1389" s="22" t="s">
        <v>2338</v>
      </c>
      <c r="L1389" s="22" t="s">
        <v>2716</v>
      </c>
    </row>
    <row r="1390" spans="1:12">
      <c r="A1390" t="s">
        <v>3344</v>
      </c>
      <c r="B1390" t="s">
        <v>2365</v>
      </c>
      <c r="C1390" t="s">
        <v>542</v>
      </c>
      <c r="D1390" s="1">
        <v>8.4</v>
      </c>
      <c r="E1390">
        <v>25.164121251825499</v>
      </c>
      <c r="F1390" s="22">
        <v>0.79716684895344003</v>
      </c>
      <c r="G1390" s="22"/>
      <c r="H1390" s="22"/>
      <c r="I1390" s="22"/>
      <c r="J1390" s="22">
        <v>5</v>
      </c>
      <c r="K1390" s="22" t="s">
        <v>2338</v>
      </c>
      <c r="L1390" s="22" t="s">
        <v>2716</v>
      </c>
    </row>
    <row r="1391" spans="1:12">
      <c r="A1391" t="s">
        <v>3344</v>
      </c>
      <c r="B1391" t="s">
        <v>2365</v>
      </c>
      <c r="C1391" t="s">
        <v>547</v>
      </c>
      <c r="D1391" s="1">
        <v>893.8</v>
      </c>
      <c r="E1391">
        <v>25.164121251825499</v>
      </c>
      <c r="F1391" s="22"/>
      <c r="G1391" s="22">
        <v>77.384379639672005</v>
      </c>
      <c r="H1391" s="22"/>
      <c r="I1391" s="22"/>
      <c r="J1391" s="22">
        <v>5</v>
      </c>
      <c r="K1391" s="22" t="s">
        <v>2338</v>
      </c>
      <c r="L1391" s="22" t="s">
        <v>2716</v>
      </c>
    </row>
    <row r="1392" spans="1:12">
      <c r="A1392" t="s">
        <v>3344</v>
      </c>
      <c r="B1392" t="s">
        <v>2365</v>
      </c>
      <c r="C1392" t="s">
        <v>549</v>
      </c>
      <c r="D1392" s="1">
        <v>1110.4000000000001</v>
      </c>
      <c r="E1392">
        <v>25.164121251825499</v>
      </c>
      <c r="F1392" s="22"/>
      <c r="G1392" s="22"/>
      <c r="H1392" s="22">
        <v>77.384379639672005</v>
      </c>
      <c r="I1392" s="22"/>
      <c r="J1392" s="22">
        <v>5</v>
      </c>
      <c r="K1392" s="22" t="s">
        <v>2338</v>
      </c>
      <c r="L1392" s="22" t="s">
        <v>2716</v>
      </c>
    </row>
    <row r="1393" spans="1:12">
      <c r="A1393" t="s">
        <v>3344</v>
      </c>
      <c r="B1393" t="s">
        <v>2365</v>
      </c>
      <c r="C1393" t="s">
        <v>3332</v>
      </c>
      <c r="D1393" s="1">
        <v>1110.4000000000001</v>
      </c>
      <c r="E1393">
        <v>25.164121251825499</v>
      </c>
      <c r="F1393" s="22"/>
      <c r="G1393" s="22"/>
      <c r="H1393" s="22"/>
      <c r="I1393" s="22">
        <v>77.384379639672005</v>
      </c>
      <c r="J1393" s="22">
        <v>5</v>
      </c>
      <c r="K1393" s="22" t="s">
        <v>2338</v>
      </c>
      <c r="L1393" s="22" t="s">
        <v>2716</v>
      </c>
    </row>
    <row r="1394" spans="1:12">
      <c r="A1394" t="s">
        <v>3344</v>
      </c>
      <c r="B1394" t="s">
        <v>2366</v>
      </c>
      <c r="C1394" t="s">
        <v>542</v>
      </c>
      <c r="D1394" s="1">
        <v>285.8</v>
      </c>
      <c r="E1394">
        <v>26.443652840901301</v>
      </c>
      <c r="F1394" s="22">
        <v>28.649931301403999</v>
      </c>
      <c r="G1394" s="22"/>
      <c r="H1394" s="22"/>
      <c r="I1394" s="22"/>
      <c r="J1394" s="22">
        <v>5</v>
      </c>
      <c r="K1394" s="22" t="s">
        <v>2338</v>
      </c>
      <c r="L1394" s="22" t="s">
        <v>2716</v>
      </c>
    </row>
    <row r="1395" spans="1:12">
      <c r="A1395" t="s">
        <v>3344</v>
      </c>
      <c r="B1395" t="s">
        <v>2366</v>
      </c>
      <c r="C1395" t="s">
        <v>547</v>
      </c>
      <c r="D1395" s="1">
        <v>33726</v>
      </c>
      <c r="E1395">
        <v>26.443652840901301</v>
      </c>
      <c r="F1395" s="22"/>
      <c r="G1395" s="22">
        <v>1750.7866787938799</v>
      </c>
      <c r="H1395" s="22"/>
      <c r="I1395" s="22"/>
      <c r="J1395" s="22">
        <v>5</v>
      </c>
      <c r="K1395" s="22" t="s">
        <v>2338</v>
      </c>
      <c r="L1395" s="22" t="s">
        <v>2716</v>
      </c>
    </row>
    <row r="1396" spans="1:12">
      <c r="A1396" t="s">
        <v>3344</v>
      </c>
      <c r="B1396" t="s">
        <v>2366</v>
      </c>
      <c r="C1396" t="s">
        <v>549</v>
      </c>
      <c r="D1396" s="1">
        <v>38504.5</v>
      </c>
      <c r="E1396">
        <v>26.443652840901301</v>
      </c>
      <c r="F1396" s="22"/>
      <c r="G1396" s="22"/>
      <c r="H1396" s="22">
        <v>1750.7866787938799</v>
      </c>
      <c r="I1396" s="22"/>
      <c r="J1396" s="22">
        <v>5</v>
      </c>
      <c r="K1396" s="22" t="s">
        <v>2338</v>
      </c>
      <c r="L1396" s="22" t="s">
        <v>2716</v>
      </c>
    </row>
    <row r="1397" spans="1:12">
      <c r="A1397" t="s">
        <v>3344</v>
      </c>
      <c r="B1397" t="s">
        <v>2366</v>
      </c>
      <c r="C1397" t="s">
        <v>3332</v>
      </c>
      <c r="D1397" s="1">
        <v>38518.400000000001</v>
      </c>
      <c r="E1397">
        <v>26.443652840901301</v>
      </c>
      <c r="F1397" s="22"/>
      <c r="G1397" s="22"/>
      <c r="H1397" s="22"/>
      <c r="I1397" s="22">
        <v>1750.7866787938799</v>
      </c>
      <c r="J1397" s="22">
        <v>5</v>
      </c>
      <c r="K1397" s="22" t="s">
        <v>2338</v>
      </c>
      <c r="L1397" s="22" t="s">
        <v>2716</v>
      </c>
    </row>
    <row r="1398" spans="1:12">
      <c r="A1398" t="s">
        <v>3344</v>
      </c>
      <c r="B1398" t="s">
        <v>1818</v>
      </c>
      <c r="C1398" t="s">
        <v>542</v>
      </c>
      <c r="D1398" s="1">
        <v>554.5</v>
      </c>
      <c r="E1398">
        <v>1.2795315890758701</v>
      </c>
      <c r="F1398" s="22">
        <v>43.386388991064003</v>
      </c>
      <c r="G1398" s="22"/>
      <c r="H1398" s="22"/>
      <c r="I1398" s="22"/>
      <c r="J1398" s="22">
        <v>5</v>
      </c>
      <c r="K1398" s="22" t="s">
        <v>1817</v>
      </c>
      <c r="L1398" s="22" t="s">
        <v>2717</v>
      </c>
    </row>
    <row r="1399" spans="1:12">
      <c r="A1399" t="s">
        <v>3344</v>
      </c>
      <c r="B1399" t="s">
        <v>1818</v>
      </c>
      <c r="C1399" t="s">
        <v>547</v>
      </c>
      <c r="D1399" s="1">
        <v>970.1</v>
      </c>
      <c r="E1399">
        <v>1.2795315890758701</v>
      </c>
      <c r="F1399" s="22"/>
      <c r="G1399" s="22">
        <v>43.386388991064003</v>
      </c>
      <c r="H1399" s="22"/>
      <c r="I1399" s="22"/>
      <c r="J1399" s="22">
        <v>5</v>
      </c>
      <c r="K1399" s="22" t="s">
        <v>1817</v>
      </c>
      <c r="L1399" s="22" t="s">
        <v>2717</v>
      </c>
    </row>
    <row r="1400" spans="1:12">
      <c r="A1400" t="s">
        <v>3344</v>
      </c>
      <c r="B1400" t="s">
        <v>1818</v>
      </c>
      <c r="C1400" t="s">
        <v>549</v>
      </c>
      <c r="D1400" s="1">
        <v>981.8</v>
      </c>
      <c r="E1400">
        <v>1.2795315890758701</v>
      </c>
      <c r="F1400" s="22"/>
      <c r="G1400" s="22"/>
      <c r="H1400" s="22">
        <v>43.386388991064003</v>
      </c>
      <c r="I1400" s="22"/>
      <c r="J1400" s="22">
        <v>5</v>
      </c>
      <c r="K1400" s="22" t="s">
        <v>1817</v>
      </c>
      <c r="L1400" s="22" t="s">
        <v>2717</v>
      </c>
    </row>
    <row r="1401" spans="1:12">
      <c r="A1401" t="s">
        <v>3344</v>
      </c>
      <c r="B1401" t="s">
        <v>1818</v>
      </c>
      <c r="C1401" t="s">
        <v>3332</v>
      </c>
      <c r="D1401" s="1">
        <v>981.8</v>
      </c>
      <c r="E1401">
        <v>1.2795315890758701</v>
      </c>
      <c r="F1401" s="22"/>
      <c r="G1401" s="22"/>
      <c r="H1401" s="22"/>
      <c r="I1401" s="22">
        <v>43.386388991064003</v>
      </c>
      <c r="J1401" s="22">
        <v>5</v>
      </c>
      <c r="K1401" s="22" t="s">
        <v>1817</v>
      </c>
      <c r="L1401" s="22" t="s">
        <v>2717</v>
      </c>
    </row>
    <row r="1402" spans="1:12">
      <c r="A1402" t="s">
        <v>3344</v>
      </c>
      <c r="B1402" t="s">
        <v>1819</v>
      </c>
      <c r="C1402" t="s">
        <v>542</v>
      </c>
      <c r="D1402" s="1">
        <v>1134.7</v>
      </c>
      <c r="E1402">
        <v>2.1325526484597899</v>
      </c>
      <c r="F1402" s="22">
        <v>93.145978491299999</v>
      </c>
      <c r="G1402" s="22"/>
      <c r="H1402" s="22"/>
      <c r="I1402" s="22"/>
      <c r="J1402" s="22">
        <v>5</v>
      </c>
      <c r="K1402" s="22" t="s">
        <v>1817</v>
      </c>
      <c r="L1402" s="22" t="s">
        <v>2717</v>
      </c>
    </row>
    <row r="1403" spans="1:12">
      <c r="A1403" t="s">
        <v>3344</v>
      </c>
      <c r="B1403" t="s">
        <v>1819</v>
      </c>
      <c r="C1403" t="s">
        <v>547</v>
      </c>
      <c r="D1403" s="1">
        <v>1365.2</v>
      </c>
      <c r="E1403">
        <v>2.1325526484597899</v>
      </c>
      <c r="F1403" s="22"/>
      <c r="G1403" s="22">
        <v>93.145978491299999</v>
      </c>
      <c r="H1403" s="22"/>
      <c r="I1403" s="22"/>
      <c r="J1403" s="22">
        <v>5</v>
      </c>
      <c r="K1403" s="22" t="s">
        <v>1817</v>
      </c>
      <c r="L1403" s="22" t="s">
        <v>2717</v>
      </c>
    </row>
    <row r="1404" spans="1:12">
      <c r="A1404" t="s">
        <v>3344</v>
      </c>
      <c r="B1404" t="s">
        <v>1819</v>
      </c>
      <c r="C1404" t="s">
        <v>549</v>
      </c>
      <c r="D1404" s="1">
        <v>1370.8</v>
      </c>
      <c r="E1404">
        <v>2.1325526484597899</v>
      </c>
      <c r="F1404" s="22"/>
      <c r="G1404" s="22"/>
      <c r="H1404" s="22">
        <v>93.145978491299999</v>
      </c>
      <c r="I1404" s="22"/>
      <c r="J1404" s="22">
        <v>5</v>
      </c>
      <c r="K1404" s="22" t="s">
        <v>1817</v>
      </c>
      <c r="L1404" s="22" t="s">
        <v>2717</v>
      </c>
    </row>
    <row r="1405" spans="1:12">
      <c r="A1405" t="s">
        <v>3344</v>
      </c>
      <c r="B1405" t="s">
        <v>1819</v>
      </c>
      <c r="C1405" t="s">
        <v>3332</v>
      </c>
      <c r="D1405" s="1">
        <v>1370.8</v>
      </c>
      <c r="E1405">
        <v>2.1325526484597899</v>
      </c>
      <c r="F1405" s="22"/>
      <c r="G1405" s="22"/>
      <c r="H1405" s="22"/>
      <c r="I1405" s="22">
        <v>93.145978491299999</v>
      </c>
      <c r="J1405" s="22">
        <v>5</v>
      </c>
      <c r="K1405" s="22" t="s">
        <v>1817</v>
      </c>
      <c r="L1405" s="22" t="s">
        <v>2717</v>
      </c>
    </row>
    <row r="1406" spans="1:12">
      <c r="A1406" t="s">
        <v>3344</v>
      </c>
      <c r="B1406" t="s">
        <v>1820</v>
      </c>
      <c r="C1406" t="s">
        <v>542</v>
      </c>
      <c r="D1406" s="1">
        <v>23.3</v>
      </c>
      <c r="E1406">
        <v>11.5157843016828</v>
      </c>
      <c r="F1406" s="22">
        <v>3.2924155495392</v>
      </c>
      <c r="G1406" s="22"/>
      <c r="H1406" s="22"/>
      <c r="I1406" s="22"/>
      <c r="J1406" s="22">
        <v>5</v>
      </c>
      <c r="K1406" s="22" t="s">
        <v>1817</v>
      </c>
      <c r="L1406" s="22" t="s">
        <v>2717</v>
      </c>
    </row>
    <row r="1407" spans="1:12">
      <c r="A1407" t="s">
        <v>3344</v>
      </c>
      <c r="B1407" t="s">
        <v>1820</v>
      </c>
      <c r="C1407" t="s">
        <v>547</v>
      </c>
      <c r="D1407" s="1">
        <v>39.5</v>
      </c>
      <c r="E1407">
        <v>11.5157843016828</v>
      </c>
      <c r="F1407" s="22"/>
      <c r="G1407" s="22">
        <v>3.2924155495392</v>
      </c>
      <c r="H1407" s="22"/>
      <c r="I1407" s="22"/>
      <c r="J1407" s="22">
        <v>5</v>
      </c>
      <c r="K1407" s="22" t="s">
        <v>1817</v>
      </c>
      <c r="L1407" s="22" t="s">
        <v>2717</v>
      </c>
    </row>
    <row r="1408" spans="1:12">
      <c r="A1408" t="s">
        <v>3344</v>
      </c>
      <c r="B1408" t="s">
        <v>1820</v>
      </c>
      <c r="C1408" t="s">
        <v>549</v>
      </c>
      <c r="D1408" s="1">
        <v>25815.5</v>
      </c>
      <c r="E1408">
        <v>11.5157843016828</v>
      </c>
      <c r="F1408" s="22"/>
      <c r="G1408" s="22"/>
      <c r="H1408" s="22">
        <v>2657.1450963204002</v>
      </c>
      <c r="I1408" s="22"/>
      <c r="J1408" s="22">
        <v>5</v>
      </c>
      <c r="K1408" s="22" t="s">
        <v>1817</v>
      </c>
      <c r="L1408" s="22" t="s">
        <v>2717</v>
      </c>
    </row>
    <row r="1409" spans="1:12">
      <c r="A1409" t="s">
        <v>3344</v>
      </c>
      <c r="B1409" t="s">
        <v>1820</v>
      </c>
      <c r="C1409" t="s">
        <v>3332</v>
      </c>
      <c r="D1409" s="1">
        <v>28327.3</v>
      </c>
      <c r="E1409">
        <v>11.5157843016828</v>
      </c>
      <c r="F1409" s="22"/>
      <c r="G1409" s="22"/>
      <c r="H1409" s="22"/>
      <c r="I1409" s="22">
        <v>2657.1450963204002</v>
      </c>
      <c r="J1409" s="22">
        <v>5</v>
      </c>
      <c r="K1409" s="22" t="s">
        <v>1817</v>
      </c>
      <c r="L1409" s="22" t="s">
        <v>2717</v>
      </c>
    </row>
    <row r="1410" spans="1:12">
      <c r="A1410" t="s">
        <v>3344</v>
      </c>
      <c r="B1410" t="s">
        <v>1821</v>
      </c>
      <c r="C1410" t="s">
        <v>542</v>
      </c>
      <c r="D1410" s="1">
        <v>0.8</v>
      </c>
      <c r="E1410">
        <v>14.927868539218499</v>
      </c>
      <c r="F1410" s="22">
        <v>0.1606056626538</v>
      </c>
      <c r="G1410" s="22"/>
      <c r="H1410" s="22"/>
      <c r="I1410" s="22"/>
      <c r="J1410" s="22">
        <v>5</v>
      </c>
      <c r="K1410" s="22" t="s">
        <v>1817</v>
      </c>
      <c r="L1410" s="22" t="s">
        <v>2717</v>
      </c>
    </row>
    <row r="1411" spans="1:12">
      <c r="A1411" t="s">
        <v>3344</v>
      </c>
      <c r="B1411" t="s">
        <v>1821</v>
      </c>
      <c r="C1411" t="s">
        <v>547</v>
      </c>
      <c r="D1411" s="1">
        <v>545.9</v>
      </c>
      <c r="E1411">
        <v>14.927868539218499</v>
      </c>
      <c r="F1411" s="22"/>
      <c r="G1411" s="22">
        <v>28.124737937100001</v>
      </c>
      <c r="H1411" s="22"/>
      <c r="I1411" s="22"/>
      <c r="J1411" s="22">
        <v>5</v>
      </c>
      <c r="K1411" s="22" t="s">
        <v>1817</v>
      </c>
      <c r="L1411" s="22" t="s">
        <v>2717</v>
      </c>
    </row>
    <row r="1412" spans="1:12">
      <c r="A1412" t="s">
        <v>3344</v>
      </c>
      <c r="B1412" t="s">
        <v>1821</v>
      </c>
      <c r="C1412" t="s">
        <v>3332</v>
      </c>
      <c r="D1412" s="1">
        <v>894.2</v>
      </c>
      <c r="E1412">
        <v>14.927868539218499</v>
      </c>
      <c r="F1412" s="22"/>
      <c r="G1412" s="22"/>
      <c r="H1412" s="22"/>
      <c r="I1412" s="22">
        <v>33.410667516912</v>
      </c>
      <c r="J1412" s="22">
        <v>5</v>
      </c>
      <c r="K1412" s="22" t="s">
        <v>1817</v>
      </c>
      <c r="L1412" s="22" t="s">
        <v>2717</v>
      </c>
    </row>
    <row r="1413" spans="1:12">
      <c r="A1413" t="s">
        <v>3344</v>
      </c>
      <c r="B1413" t="s">
        <v>1821</v>
      </c>
      <c r="C1413" t="s">
        <v>549</v>
      </c>
      <c r="D1413" s="1">
        <v>894.2</v>
      </c>
      <c r="E1413">
        <v>14.927868539218499</v>
      </c>
      <c r="F1413" s="22"/>
      <c r="G1413" s="22"/>
      <c r="H1413" s="22">
        <v>33.410667516912</v>
      </c>
      <c r="I1413" s="22"/>
      <c r="J1413" s="22">
        <v>5</v>
      </c>
      <c r="K1413" s="22" t="s">
        <v>1817</v>
      </c>
      <c r="L1413" s="22" t="s">
        <v>2717</v>
      </c>
    </row>
    <row r="1414" spans="1:12">
      <c r="A1414" t="s">
        <v>3344</v>
      </c>
      <c r="B1414" t="s">
        <v>1822</v>
      </c>
      <c r="C1414" t="s">
        <v>542</v>
      </c>
      <c r="D1414" s="1">
        <v>2.4</v>
      </c>
      <c r="E1414">
        <v>15.7808895986024</v>
      </c>
      <c r="F1414" s="22">
        <v>0.23680534059252001</v>
      </c>
      <c r="G1414" s="22"/>
      <c r="H1414" s="22"/>
      <c r="I1414" s="22"/>
      <c r="J1414" s="22">
        <v>5</v>
      </c>
      <c r="K1414" s="22" t="s">
        <v>1817</v>
      </c>
      <c r="L1414" s="22" t="s">
        <v>2717</v>
      </c>
    </row>
    <row r="1415" spans="1:12">
      <c r="A1415" t="s">
        <v>3344</v>
      </c>
      <c r="B1415" t="s">
        <v>1822</v>
      </c>
      <c r="C1415" t="s">
        <v>547</v>
      </c>
      <c r="D1415" s="1">
        <v>783.4</v>
      </c>
      <c r="E1415">
        <v>15.7808895986024</v>
      </c>
      <c r="F1415" s="22"/>
      <c r="G1415" s="22">
        <v>50.142958405847999</v>
      </c>
      <c r="H1415" s="22"/>
      <c r="I1415" s="22"/>
      <c r="J1415" s="22">
        <v>5</v>
      </c>
      <c r="K1415" s="22" t="s">
        <v>1817</v>
      </c>
      <c r="L1415" s="22" t="s">
        <v>2717</v>
      </c>
    </row>
    <row r="1416" spans="1:12">
      <c r="A1416" t="s">
        <v>3344</v>
      </c>
      <c r="B1416" t="s">
        <v>1822</v>
      </c>
      <c r="C1416" t="s">
        <v>3332</v>
      </c>
      <c r="D1416" s="1">
        <v>827.2</v>
      </c>
      <c r="E1416">
        <v>15.7808895986024</v>
      </c>
      <c r="F1416" s="22"/>
      <c r="G1416" s="22"/>
      <c r="H1416" s="22"/>
      <c r="I1416" s="22">
        <v>50.142958405847999</v>
      </c>
      <c r="J1416" s="22">
        <v>5</v>
      </c>
      <c r="K1416" s="22" t="s">
        <v>1817</v>
      </c>
      <c r="L1416" s="22" t="s">
        <v>2717</v>
      </c>
    </row>
    <row r="1417" spans="1:12">
      <c r="A1417" t="s">
        <v>3344</v>
      </c>
      <c r="B1417" t="s">
        <v>1822</v>
      </c>
      <c r="C1417" t="s">
        <v>549</v>
      </c>
      <c r="D1417" s="1">
        <v>827.2</v>
      </c>
      <c r="E1417">
        <v>15.7808895986024</v>
      </c>
      <c r="F1417" s="22"/>
      <c r="G1417" s="22"/>
      <c r="H1417" s="22">
        <v>50.142958405847999</v>
      </c>
      <c r="I1417" s="22"/>
      <c r="J1417" s="22">
        <v>5</v>
      </c>
      <c r="K1417" s="22" t="s">
        <v>1817</v>
      </c>
      <c r="L1417" s="22" t="s">
        <v>2717</v>
      </c>
    </row>
    <row r="1418" spans="1:12">
      <c r="A1418" t="s">
        <v>3344</v>
      </c>
      <c r="B1418" t="s">
        <v>1823</v>
      </c>
      <c r="C1418" t="s">
        <v>542</v>
      </c>
      <c r="D1418" s="1">
        <v>9.5</v>
      </c>
      <c r="E1418">
        <v>26.443652840901301</v>
      </c>
      <c r="F1418" s="22">
        <v>1.43841707833824</v>
      </c>
      <c r="G1418" s="22"/>
      <c r="H1418" s="22"/>
      <c r="I1418" s="22"/>
      <c r="J1418" s="22">
        <v>5</v>
      </c>
      <c r="K1418" s="22" t="s">
        <v>1817</v>
      </c>
      <c r="L1418" s="22" t="s">
        <v>2717</v>
      </c>
    </row>
    <row r="1419" spans="1:12">
      <c r="A1419" t="s">
        <v>3344</v>
      </c>
      <c r="B1419" t="s">
        <v>1823</v>
      </c>
      <c r="C1419" t="s">
        <v>547</v>
      </c>
      <c r="D1419" s="1">
        <v>1308.7</v>
      </c>
      <c r="E1419">
        <v>26.443652840901301</v>
      </c>
      <c r="F1419" s="22"/>
      <c r="G1419" s="22">
        <v>75.960593864819998</v>
      </c>
      <c r="H1419" s="22"/>
      <c r="I1419" s="22"/>
      <c r="J1419" s="22">
        <v>5</v>
      </c>
      <c r="K1419" s="22" t="s">
        <v>1817</v>
      </c>
      <c r="L1419" s="22" t="s">
        <v>2717</v>
      </c>
    </row>
    <row r="1420" spans="1:12">
      <c r="A1420" t="s">
        <v>3344</v>
      </c>
      <c r="B1420" t="s">
        <v>1823</v>
      </c>
      <c r="C1420" t="s">
        <v>3332</v>
      </c>
      <c r="D1420" s="1">
        <v>1308.7</v>
      </c>
      <c r="E1420">
        <v>26.443652840901301</v>
      </c>
      <c r="F1420" s="22"/>
      <c r="G1420" s="22"/>
      <c r="H1420" s="22"/>
      <c r="I1420" s="22">
        <v>75.960593864819998</v>
      </c>
      <c r="J1420" s="22">
        <v>5</v>
      </c>
      <c r="K1420" s="22" t="s">
        <v>1817</v>
      </c>
      <c r="L1420" s="22" t="s">
        <v>2717</v>
      </c>
    </row>
    <row r="1421" spans="1:12">
      <c r="A1421" t="s">
        <v>3344</v>
      </c>
      <c r="B1421" t="s">
        <v>1823</v>
      </c>
      <c r="C1421" t="s">
        <v>549</v>
      </c>
      <c r="D1421" s="1">
        <v>1308.7</v>
      </c>
      <c r="E1421">
        <v>26.443652840901301</v>
      </c>
      <c r="F1421" s="22"/>
      <c r="G1421" s="22"/>
      <c r="H1421" s="22">
        <v>75.960593864819998</v>
      </c>
      <c r="I1421" s="22"/>
      <c r="J1421" s="22">
        <v>5</v>
      </c>
      <c r="K1421" s="22" t="s">
        <v>1817</v>
      </c>
      <c r="L1421" s="22" t="s">
        <v>2717</v>
      </c>
    </row>
    <row r="1422" spans="1:12">
      <c r="A1422" t="s">
        <v>3344</v>
      </c>
      <c r="B1422" t="s">
        <v>1824</v>
      </c>
      <c r="C1422" t="s">
        <v>542</v>
      </c>
      <c r="D1422" s="1">
        <v>3958.2</v>
      </c>
      <c r="E1422">
        <v>13.662553967799001</v>
      </c>
      <c r="F1422" s="22">
        <v>289.20743489988001</v>
      </c>
      <c r="G1422" s="22"/>
      <c r="H1422" s="22"/>
      <c r="I1422" s="22"/>
      <c r="J1422" s="22">
        <v>5</v>
      </c>
      <c r="K1422" s="22" t="s">
        <v>1825</v>
      </c>
      <c r="L1422" s="22" t="s">
        <v>2718</v>
      </c>
    </row>
    <row r="1423" spans="1:12">
      <c r="A1423" t="s">
        <v>3344</v>
      </c>
      <c r="B1423" t="s">
        <v>1824</v>
      </c>
      <c r="C1423" t="s">
        <v>547</v>
      </c>
      <c r="D1423" s="1">
        <v>13065.7</v>
      </c>
      <c r="E1423">
        <v>13.662553967799001</v>
      </c>
      <c r="F1423" s="22"/>
      <c r="G1423" s="22">
        <v>293.07599706923997</v>
      </c>
      <c r="H1423" s="22"/>
      <c r="I1423" s="22"/>
      <c r="J1423" s="22">
        <v>5</v>
      </c>
      <c r="K1423" s="22" t="s">
        <v>1825</v>
      </c>
      <c r="L1423" s="22" t="s">
        <v>2718</v>
      </c>
    </row>
    <row r="1424" spans="1:12">
      <c r="A1424" t="s">
        <v>3344</v>
      </c>
      <c r="B1424" t="s">
        <v>1824</v>
      </c>
      <c r="C1424" t="s">
        <v>549</v>
      </c>
      <c r="D1424" s="1">
        <v>15260.3</v>
      </c>
      <c r="E1424">
        <v>13.662553967799001</v>
      </c>
      <c r="F1424" s="22"/>
      <c r="G1424" s="22"/>
      <c r="H1424" s="22">
        <v>293.07599706923997</v>
      </c>
      <c r="I1424" s="22"/>
      <c r="J1424" s="22">
        <v>5</v>
      </c>
      <c r="K1424" s="22" t="s">
        <v>1825</v>
      </c>
      <c r="L1424" s="22" t="s">
        <v>2718</v>
      </c>
    </row>
    <row r="1425" spans="1:12">
      <c r="A1425" t="s">
        <v>3344</v>
      </c>
      <c r="B1425" t="s">
        <v>1824</v>
      </c>
      <c r="C1425" t="s">
        <v>3332</v>
      </c>
      <c r="D1425" s="1">
        <v>15292</v>
      </c>
      <c r="E1425">
        <v>13.662553967799001</v>
      </c>
      <c r="F1425" s="22"/>
      <c r="G1425" s="22"/>
      <c r="H1425" s="22"/>
      <c r="I1425" s="22">
        <v>293.07599706923997</v>
      </c>
      <c r="J1425" s="22">
        <v>5</v>
      </c>
      <c r="K1425" s="22" t="s">
        <v>1825</v>
      </c>
      <c r="L1425" s="22" t="s">
        <v>2718</v>
      </c>
    </row>
    <row r="1426" spans="1:12">
      <c r="A1426" t="s">
        <v>3344</v>
      </c>
      <c r="B1426" t="s">
        <v>1826</v>
      </c>
      <c r="C1426" t="s">
        <v>542</v>
      </c>
      <c r="D1426" s="1">
        <v>1112.2</v>
      </c>
      <c r="E1426">
        <v>4.69161582661153</v>
      </c>
      <c r="F1426" s="22">
        <v>100.68274288800001</v>
      </c>
      <c r="G1426" s="22"/>
      <c r="H1426" s="22"/>
      <c r="I1426" s="22"/>
      <c r="J1426" s="22">
        <v>5</v>
      </c>
      <c r="K1426" s="22" t="s">
        <v>1825</v>
      </c>
      <c r="L1426" s="22" t="s">
        <v>2718</v>
      </c>
    </row>
    <row r="1427" spans="1:12">
      <c r="A1427" t="s">
        <v>3344</v>
      </c>
      <c r="B1427" t="s">
        <v>1826</v>
      </c>
      <c r="C1427" t="s">
        <v>549</v>
      </c>
      <c r="D1427" s="1">
        <v>1238.0999999999999</v>
      </c>
      <c r="E1427">
        <v>4.69161582661153</v>
      </c>
      <c r="F1427" s="22"/>
      <c r="G1427" s="22"/>
      <c r="H1427" s="22">
        <v>100.68274288800001</v>
      </c>
      <c r="I1427" s="22"/>
      <c r="J1427" s="22">
        <v>5</v>
      </c>
      <c r="K1427" s="22" t="s">
        <v>1825</v>
      </c>
      <c r="L1427" s="22" t="s">
        <v>2718</v>
      </c>
    </row>
    <row r="1428" spans="1:12">
      <c r="A1428" t="s">
        <v>3344</v>
      </c>
      <c r="B1428" t="s">
        <v>1826</v>
      </c>
      <c r="C1428" t="s">
        <v>547</v>
      </c>
      <c r="D1428" s="1">
        <v>1238.0999999999999</v>
      </c>
      <c r="E1428">
        <v>4.69161582661153</v>
      </c>
      <c r="F1428" s="22"/>
      <c r="G1428" s="22">
        <v>100.68274288800001</v>
      </c>
      <c r="H1428" s="22"/>
      <c r="I1428" s="22"/>
      <c r="J1428" s="22">
        <v>5</v>
      </c>
      <c r="K1428" s="22" t="s">
        <v>1825</v>
      </c>
      <c r="L1428" s="22" t="s">
        <v>2718</v>
      </c>
    </row>
    <row r="1429" spans="1:12">
      <c r="A1429" t="s">
        <v>3344</v>
      </c>
      <c r="B1429" t="s">
        <v>1826</v>
      </c>
      <c r="C1429" t="s">
        <v>3332</v>
      </c>
      <c r="D1429" s="1">
        <v>1238.0999999999999</v>
      </c>
      <c r="E1429">
        <v>4.69161582661153</v>
      </c>
      <c r="F1429" s="22"/>
      <c r="G1429" s="22"/>
      <c r="H1429" s="22"/>
      <c r="I1429" s="22">
        <v>100.68274288800001</v>
      </c>
      <c r="J1429" s="22">
        <v>5</v>
      </c>
      <c r="K1429" s="22" t="s">
        <v>1825</v>
      </c>
      <c r="L1429" s="22" t="s">
        <v>2718</v>
      </c>
    </row>
    <row r="1430" spans="1:12">
      <c r="A1430" t="s">
        <v>3344</v>
      </c>
      <c r="B1430" t="s">
        <v>1827</v>
      </c>
      <c r="C1430" t="s">
        <v>542</v>
      </c>
      <c r="D1430" s="1">
        <v>828.4</v>
      </c>
      <c r="E1430">
        <v>6.3976579453793603</v>
      </c>
      <c r="F1430" s="22">
        <v>76.652857254455995</v>
      </c>
      <c r="G1430" s="22"/>
      <c r="H1430" s="22"/>
      <c r="I1430" s="22"/>
      <c r="J1430" s="22">
        <v>5</v>
      </c>
      <c r="K1430" s="22" t="s">
        <v>1825</v>
      </c>
      <c r="L1430" s="22" t="s">
        <v>2718</v>
      </c>
    </row>
    <row r="1431" spans="1:12">
      <c r="A1431" t="s">
        <v>3344</v>
      </c>
      <c r="B1431" t="s">
        <v>1827</v>
      </c>
      <c r="C1431" t="s">
        <v>547</v>
      </c>
      <c r="D1431" s="1">
        <v>1412.5</v>
      </c>
      <c r="E1431">
        <v>6.3976579453793603</v>
      </c>
      <c r="F1431" s="22"/>
      <c r="G1431" s="22">
        <v>76.652857254455995</v>
      </c>
      <c r="H1431" s="22"/>
      <c r="I1431" s="22"/>
      <c r="J1431" s="22">
        <v>5</v>
      </c>
      <c r="K1431" s="22" t="s">
        <v>1825</v>
      </c>
      <c r="L1431" s="22" t="s">
        <v>2718</v>
      </c>
    </row>
    <row r="1432" spans="1:12">
      <c r="A1432" t="s">
        <v>3344</v>
      </c>
      <c r="B1432" t="s">
        <v>1827</v>
      </c>
      <c r="C1432" t="s">
        <v>549</v>
      </c>
      <c r="D1432" s="1">
        <v>1417.9</v>
      </c>
      <c r="E1432">
        <v>6.3976579453793603</v>
      </c>
      <c r="F1432" s="22"/>
      <c r="G1432" s="22"/>
      <c r="H1432" s="22">
        <v>76.652857254455995</v>
      </c>
      <c r="I1432" s="22"/>
      <c r="J1432" s="22">
        <v>5</v>
      </c>
      <c r="K1432" s="22" t="s">
        <v>1825</v>
      </c>
      <c r="L1432" s="22" t="s">
        <v>2718</v>
      </c>
    </row>
    <row r="1433" spans="1:12">
      <c r="A1433" t="s">
        <v>3344</v>
      </c>
      <c r="B1433" t="s">
        <v>1827</v>
      </c>
      <c r="C1433" t="s">
        <v>3332</v>
      </c>
      <c r="D1433" s="1">
        <v>1417.9</v>
      </c>
      <c r="E1433">
        <v>6.3976579453793603</v>
      </c>
      <c r="F1433" s="22"/>
      <c r="G1433" s="22"/>
      <c r="H1433" s="22"/>
      <c r="I1433" s="22">
        <v>76.652857254455995</v>
      </c>
      <c r="J1433" s="22">
        <v>5</v>
      </c>
      <c r="K1433" s="22" t="s">
        <v>1825</v>
      </c>
      <c r="L1433" s="22" t="s">
        <v>2718</v>
      </c>
    </row>
    <row r="1434" spans="1:12">
      <c r="A1434" t="s">
        <v>3344</v>
      </c>
      <c r="B1434" t="s">
        <v>1828</v>
      </c>
      <c r="C1434" t="s">
        <v>542</v>
      </c>
      <c r="D1434" s="1">
        <v>441.6</v>
      </c>
      <c r="E1434">
        <v>7.2506790047632697</v>
      </c>
      <c r="F1434" s="22">
        <v>46.515277452420001</v>
      </c>
      <c r="G1434" s="22"/>
      <c r="H1434" s="22"/>
      <c r="I1434" s="22"/>
      <c r="J1434" s="22">
        <v>5</v>
      </c>
      <c r="K1434" s="22" t="s">
        <v>1825</v>
      </c>
      <c r="L1434" s="22" t="s">
        <v>2718</v>
      </c>
    </row>
    <row r="1435" spans="1:12">
      <c r="A1435" t="s">
        <v>3344</v>
      </c>
      <c r="B1435" t="s">
        <v>1828</v>
      </c>
      <c r="C1435" t="s">
        <v>547</v>
      </c>
      <c r="D1435" s="1">
        <v>1009.7</v>
      </c>
      <c r="E1435">
        <v>7.2506790047632697</v>
      </c>
      <c r="F1435" s="22"/>
      <c r="G1435" s="22">
        <v>46.515277452420001</v>
      </c>
      <c r="H1435" s="22"/>
      <c r="I1435" s="22"/>
      <c r="J1435" s="22">
        <v>5</v>
      </c>
      <c r="K1435" s="22" t="s">
        <v>1825</v>
      </c>
      <c r="L1435" s="22" t="s">
        <v>2718</v>
      </c>
    </row>
    <row r="1436" spans="1:12">
      <c r="A1436" t="s">
        <v>3344</v>
      </c>
      <c r="B1436" t="s">
        <v>1828</v>
      </c>
      <c r="C1436" t="s">
        <v>3332</v>
      </c>
      <c r="D1436" s="1">
        <v>1021</v>
      </c>
      <c r="E1436">
        <v>7.2506790047632697</v>
      </c>
      <c r="F1436" s="22"/>
      <c r="G1436" s="22"/>
      <c r="H1436" s="22"/>
      <c r="I1436" s="22">
        <v>46.515277452420001</v>
      </c>
      <c r="J1436" s="22">
        <v>5</v>
      </c>
      <c r="K1436" s="22" t="s">
        <v>1825</v>
      </c>
      <c r="L1436" s="22" t="s">
        <v>2718</v>
      </c>
    </row>
    <row r="1437" spans="1:12">
      <c r="A1437" t="s">
        <v>3344</v>
      </c>
      <c r="B1437" t="s">
        <v>1828</v>
      </c>
      <c r="C1437" t="s">
        <v>549</v>
      </c>
      <c r="D1437" s="1">
        <v>1021</v>
      </c>
      <c r="E1437">
        <v>7.2506790047632697</v>
      </c>
      <c r="F1437" s="22"/>
      <c r="G1437" s="22"/>
      <c r="H1437" s="22">
        <v>46.515277452420001</v>
      </c>
      <c r="I1437" s="22"/>
      <c r="J1437" s="22">
        <v>5</v>
      </c>
      <c r="K1437" s="22" t="s">
        <v>1825</v>
      </c>
      <c r="L1437" s="22" t="s">
        <v>2718</v>
      </c>
    </row>
    <row r="1438" spans="1:12">
      <c r="A1438" t="s">
        <v>3344</v>
      </c>
      <c r="B1438" t="s">
        <v>1829</v>
      </c>
      <c r="C1438" t="s">
        <v>542</v>
      </c>
      <c r="D1438" s="1">
        <v>85</v>
      </c>
      <c r="E1438">
        <v>8.1037000641471799</v>
      </c>
      <c r="F1438" s="22">
        <v>7.3087284673872004</v>
      </c>
      <c r="G1438" s="22"/>
      <c r="H1438" s="22"/>
      <c r="I1438" s="22"/>
      <c r="J1438" s="22">
        <v>5</v>
      </c>
      <c r="K1438" s="22" t="s">
        <v>1825</v>
      </c>
      <c r="L1438" s="22" t="s">
        <v>2718</v>
      </c>
    </row>
    <row r="1439" spans="1:12">
      <c r="A1439" t="s">
        <v>3344</v>
      </c>
      <c r="B1439" t="s">
        <v>1829</v>
      </c>
      <c r="C1439" t="s">
        <v>547</v>
      </c>
      <c r="D1439" s="1">
        <v>1780.2</v>
      </c>
      <c r="E1439">
        <v>8.1037000641471799</v>
      </c>
      <c r="F1439" s="22"/>
      <c r="G1439" s="22">
        <v>90.918634888116003</v>
      </c>
      <c r="H1439" s="22"/>
      <c r="I1439" s="22"/>
      <c r="J1439" s="22">
        <v>5</v>
      </c>
      <c r="K1439" s="22" t="s">
        <v>1825</v>
      </c>
      <c r="L1439" s="22" t="s">
        <v>2718</v>
      </c>
    </row>
    <row r="1440" spans="1:12">
      <c r="A1440" t="s">
        <v>3344</v>
      </c>
      <c r="B1440" t="s">
        <v>1829</v>
      </c>
      <c r="C1440" t="s">
        <v>549</v>
      </c>
      <c r="D1440" s="1">
        <v>1912.4</v>
      </c>
      <c r="E1440">
        <v>8.1037000641471799</v>
      </c>
      <c r="F1440" s="22"/>
      <c r="G1440" s="22"/>
      <c r="H1440" s="22">
        <v>90.918634888116003</v>
      </c>
      <c r="I1440" s="22"/>
      <c r="J1440" s="22">
        <v>5</v>
      </c>
      <c r="K1440" s="22" t="s">
        <v>1825</v>
      </c>
      <c r="L1440" s="22" t="s">
        <v>2718</v>
      </c>
    </row>
    <row r="1441" spans="1:12">
      <c r="A1441" t="s">
        <v>3344</v>
      </c>
      <c r="B1441" t="s">
        <v>1829</v>
      </c>
      <c r="C1441" t="s">
        <v>3332</v>
      </c>
      <c r="D1441" s="1">
        <v>1912.4</v>
      </c>
      <c r="E1441">
        <v>8.1037000641471799</v>
      </c>
      <c r="F1441" s="22"/>
      <c r="G1441" s="22"/>
      <c r="H1441" s="22"/>
      <c r="I1441" s="22">
        <v>90.918634888116003</v>
      </c>
      <c r="J1441" s="22">
        <v>5</v>
      </c>
      <c r="K1441" s="22" t="s">
        <v>1825</v>
      </c>
      <c r="L1441" s="22" t="s">
        <v>2718</v>
      </c>
    </row>
    <row r="1442" spans="1:12">
      <c r="A1442" t="s">
        <v>3344</v>
      </c>
      <c r="B1442" t="s">
        <v>1830</v>
      </c>
      <c r="C1442" t="s">
        <v>542</v>
      </c>
      <c r="D1442" s="1">
        <v>3.2</v>
      </c>
      <c r="E1442">
        <v>8.9567211235310999</v>
      </c>
      <c r="F1442" s="22">
        <v>1.20043931651532</v>
      </c>
      <c r="G1442" s="22"/>
      <c r="H1442" s="22"/>
      <c r="I1442" s="22"/>
      <c r="J1442" s="22">
        <v>5</v>
      </c>
      <c r="K1442" s="22" t="s">
        <v>1825</v>
      </c>
      <c r="L1442" s="22" t="s">
        <v>2718</v>
      </c>
    </row>
    <row r="1443" spans="1:12">
      <c r="A1443" t="s">
        <v>3344</v>
      </c>
      <c r="B1443" t="s">
        <v>1830</v>
      </c>
      <c r="C1443" t="s">
        <v>547</v>
      </c>
      <c r="D1443" s="1">
        <v>2053.5</v>
      </c>
      <c r="E1443">
        <v>8.9567211235310999</v>
      </c>
      <c r="F1443" s="22"/>
      <c r="G1443" s="22">
        <v>86.337848215836004</v>
      </c>
      <c r="H1443" s="22"/>
      <c r="I1443" s="22"/>
      <c r="J1443" s="22">
        <v>5</v>
      </c>
      <c r="K1443" s="22" t="s">
        <v>1825</v>
      </c>
      <c r="L1443" s="22" t="s">
        <v>2718</v>
      </c>
    </row>
    <row r="1444" spans="1:12">
      <c r="A1444" t="s">
        <v>3344</v>
      </c>
      <c r="B1444" t="s">
        <v>1830</v>
      </c>
      <c r="C1444" t="s">
        <v>3332</v>
      </c>
      <c r="D1444" s="1">
        <v>2437.4</v>
      </c>
      <c r="E1444">
        <v>8.9567211235310999</v>
      </c>
      <c r="F1444" s="22"/>
      <c r="G1444" s="22"/>
      <c r="H1444" s="22"/>
      <c r="I1444" s="22">
        <v>86.337848215836004</v>
      </c>
      <c r="J1444" s="22">
        <v>5</v>
      </c>
      <c r="K1444" s="22" t="s">
        <v>1825</v>
      </c>
      <c r="L1444" s="22" t="s">
        <v>2718</v>
      </c>
    </row>
    <row r="1445" spans="1:12">
      <c r="A1445" t="s">
        <v>3344</v>
      </c>
      <c r="B1445" t="s">
        <v>1830</v>
      </c>
      <c r="C1445" t="s">
        <v>549</v>
      </c>
      <c r="D1445" s="1">
        <v>2437.4</v>
      </c>
      <c r="E1445">
        <v>8.9567211235310999</v>
      </c>
      <c r="F1445" s="22"/>
      <c r="G1445" s="22"/>
      <c r="H1445" s="22">
        <v>86.337848215836004</v>
      </c>
      <c r="I1445" s="22"/>
      <c r="J1445" s="22">
        <v>5</v>
      </c>
      <c r="K1445" s="22" t="s">
        <v>1825</v>
      </c>
      <c r="L1445" s="22" t="s">
        <v>2718</v>
      </c>
    </row>
    <row r="1446" spans="1:12">
      <c r="A1446" t="s">
        <v>3344</v>
      </c>
      <c r="B1446" t="s">
        <v>1831</v>
      </c>
      <c r="C1446" t="s">
        <v>542</v>
      </c>
      <c r="D1446" s="1">
        <v>272.10000000000002</v>
      </c>
      <c r="E1446">
        <v>9.8097421829150093</v>
      </c>
      <c r="F1446" s="22">
        <v>43.15954259862</v>
      </c>
      <c r="G1446" s="22"/>
      <c r="H1446" s="22"/>
      <c r="I1446" s="22"/>
      <c r="J1446" s="22">
        <v>5</v>
      </c>
      <c r="K1446" s="22" t="s">
        <v>1825</v>
      </c>
      <c r="L1446" s="22" t="s">
        <v>2718</v>
      </c>
    </row>
    <row r="1447" spans="1:12">
      <c r="A1447" t="s">
        <v>3344</v>
      </c>
      <c r="B1447" t="s">
        <v>1831</v>
      </c>
      <c r="C1447" t="s">
        <v>547</v>
      </c>
      <c r="D1447" s="1">
        <v>1874.3</v>
      </c>
      <c r="E1447">
        <v>9.8097421829150093</v>
      </c>
      <c r="F1447" s="22"/>
      <c r="G1447" s="22">
        <v>93.131344620467999</v>
      </c>
      <c r="H1447" s="22"/>
      <c r="I1447" s="22"/>
      <c r="J1447" s="22">
        <v>5</v>
      </c>
      <c r="K1447" s="22" t="s">
        <v>1825</v>
      </c>
      <c r="L1447" s="22" t="s">
        <v>2718</v>
      </c>
    </row>
    <row r="1448" spans="1:12">
      <c r="A1448" t="s">
        <v>3344</v>
      </c>
      <c r="B1448" t="s">
        <v>1831</v>
      </c>
      <c r="C1448" t="s">
        <v>549</v>
      </c>
      <c r="D1448" s="1">
        <v>1907.3</v>
      </c>
      <c r="E1448">
        <v>9.8097421829150093</v>
      </c>
      <c r="F1448" s="22"/>
      <c r="G1448" s="22"/>
      <c r="H1448" s="22">
        <v>93.131344620467999</v>
      </c>
      <c r="I1448" s="22"/>
      <c r="J1448" s="22">
        <v>5</v>
      </c>
      <c r="K1448" s="22" t="s">
        <v>1825</v>
      </c>
      <c r="L1448" s="22" t="s">
        <v>2718</v>
      </c>
    </row>
    <row r="1449" spans="1:12">
      <c r="A1449" t="s">
        <v>3344</v>
      </c>
      <c r="B1449" t="s">
        <v>1831</v>
      </c>
      <c r="C1449" t="s">
        <v>3332</v>
      </c>
      <c r="D1449" s="1">
        <v>1907.4</v>
      </c>
      <c r="E1449">
        <v>9.8097421829150093</v>
      </c>
      <c r="F1449" s="22"/>
      <c r="G1449" s="22"/>
      <c r="H1449" s="22"/>
      <c r="I1449" s="22">
        <v>93.131344620467999</v>
      </c>
      <c r="J1449" s="22">
        <v>5</v>
      </c>
      <c r="K1449" s="22" t="s">
        <v>1825</v>
      </c>
      <c r="L1449" s="22" t="s">
        <v>2718</v>
      </c>
    </row>
    <row r="1450" spans="1:12">
      <c r="A1450" t="s">
        <v>3344</v>
      </c>
      <c r="B1450" t="s">
        <v>1832</v>
      </c>
      <c r="C1450" t="s">
        <v>542</v>
      </c>
      <c r="D1450" s="1">
        <v>514.6</v>
      </c>
      <c r="E1450">
        <v>10.662763242298899</v>
      </c>
      <c r="F1450" s="22">
        <v>65.634943163580004</v>
      </c>
      <c r="G1450" s="22"/>
      <c r="H1450" s="22"/>
      <c r="I1450" s="22"/>
      <c r="J1450" s="22">
        <v>5</v>
      </c>
      <c r="K1450" s="22" t="s">
        <v>1825</v>
      </c>
      <c r="L1450" s="22" t="s">
        <v>2718</v>
      </c>
    </row>
    <row r="1451" spans="1:12">
      <c r="A1451" t="s">
        <v>3344</v>
      </c>
      <c r="B1451" t="s">
        <v>1832</v>
      </c>
      <c r="C1451" t="s">
        <v>547</v>
      </c>
      <c r="D1451" s="1">
        <v>1744.2</v>
      </c>
      <c r="E1451">
        <v>10.662763242298899</v>
      </c>
      <c r="F1451" s="22"/>
      <c r="G1451" s="22">
        <v>83.055967341732</v>
      </c>
      <c r="H1451" s="22"/>
      <c r="I1451" s="22"/>
      <c r="J1451" s="22">
        <v>5</v>
      </c>
      <c r="K1451" s="22" t="s">
        <v>1825</v>
      </c>
      <c r="L1451" s="22" t="s">
        <v>2718</v>
      </c>
    </row>
    <row r="1452" spans="1:12">
      <c r="A1452" t="s">
        <v>3344</v>
      </c>
      <c r="B1452" t="s">
        <v>1832</v>
      </c>
      <c r="C1452" t="s">
        <v>3332</v>
      </c>
      <c r="D1452" s="1">
        <v>1745</v>
      </c>
      <c r="E1452">
        <v>10.662763242298899</v>
      </c>
      <c r="F1452" s="22"/>
      <c r="G1452" s="22"/>
      <c r="H1452" s="22"/>
      <c r="I1452" s="22">
        <v>83.055967341732</v>
      </c>
      <c r="J1452" s="22">
        <v>5</v>
      </c>
      <c r="K1452" s="22" t="s">
        <v>1825</v>
      </c>
      <c r="L1452" s="22" t="s">
        <v>2718</v>
      </c>
    </row>
    <row r="1453" spans="1:12">
      <c r="A1453" t="s">
        <v>3344</v>
      </c>
      <c r="B1453" t="s">
        <v>1832</v>
      </c>
      <c r="C1453" t="s">
        <v>549</v>
      </c>
      <c r="D1453" s="1">
        <v>1745</v>
      </c>
      <c r="E1453">
        <v>10.662763242298899</v>
      </c>
      <c r="F1453" s="22"/>
      <c r="G1453" s="22"/>
      <c r="H1453" s="22">
        <v>83.055967341732</v>
      </c>
      <c r="I1453" s="22"/>
      <c r="J1453" s="22">
        <v>5</v>
      </c>
      <c r="K1453" s="22" t="s">
        <v>1825</v>
      </c>
      <c r="L1453" s="22" t="s">
        <v>2718</v>
      </c>
    </row>
    <row r="1454" spans="1:12">
      <c r="A1454" t="s">
        <v>3344</v>
      </c>
      <c r="B1454" t="s">
        <v>1834</v>
      </c>
      <c r="C1454" t="s">
        <v>542</v>
      </c>
      <c r="D1454" s="1">
        <v>0.8</v>
      </c>
      <c r="E1454">
        <v>10.662763242298899</v>
      </c>
      <c r="F1454" s="22">
        <v>0.84347278075368004</v>
      </c>
      <c r="G1454" s="22"/>
      <c r="H1454" s="22"/>
      <c r="I1454" s="22"/>
      <c r="J1454" s="22">
        <v>5</v>
      </c>
      <c r="K1454" s="22" t="s">
        <v>1833</v>
      </c>
      <c r="L1454" s="22" t="s">
        <v>2719</v>
      </c>
    </row>
    <row r="1455" spans="1:12">
      <c r="A1455" t="s">
        <v>3344</v>
      </c>
      <c r="B1455" t="s">
        <v>1834</v>
      </c>
      <c r="C1455" t="s">
        <v>547</v>
      </c>
      <c r="D1455" s="1">
        <v>1078.0999999999999</v>
      </c>
      <c r="E1455">
        <v>10.662763242298899</v>
      </c>
      <c r="F1455" s="22"/>
      <c r="G1455" s="22">
        <v>78.016823873099995</v>
      </c>
      <c r="H1455" s="22"/>
      <c r="I1455" s="22"/>
      <c r="J1455" s="22">
        <v>5</v>
      </c>
      <c r="K1455" s="22" t="s">
        <v>1833</v>
      </c>
      <c r="L1455" s="22" t="s">
        <v>2719</v>
      </c>
    </row>
    <row r="1456" spans="1:12">
      <c r="A1456" t="s">
        <v>3344</v>
      </c>
      <c r="B1456" t="s">
        <v>1834</v>
      </c>
      <c r="C1456" t="s">
        <v>549</v>
      </c>
      <c r="D1456" s="1">
        <v>1151.2</v>
      </c>
      <c r="E1456">
        <v>10.662763242298899</v>
      </c>
      <c r="F1456" s="22"/>
      <c r="G1456" s="22"/>
      <c r="H1456" s="22">
        <v>78.016823873099995</v>
      </c>
      <c r="I1456" s="22"/>
      <c r="J1456" s="22">
        <v>5</v>
      </c>
      <c r="K1456" s="22" t="s">
        <v>1833</v>
      </c>
      <c r="L1456" s="22" t="s">
        <v>2719</v>
      </c>
    </row>
    <row r="1457" spans="1:12">
      <c r="A1457" t="s">
        <v>3344</v>
      </c>
      <c r="B1457" t="s">
        <v>1834</v>
      </c>
      <c r="C1457" t="s">
        <v>3332</v>
      </c>
      <c r="D1457" s="1">
        <v>1151.2</v>
      </c>
      <c r="E1457">
        <v>10.662763242298899</v>
      </c>
      <c r="F1457" s="22"/>
      <c r="G1457" s="22"/>
      <c r="H1457" s="22"/>
      <c r="I1457" s="22">
        <v>78.016823873099995</v>
      </c>
      <c r="J1457" s="22">
        <v>5</v>
      </c>
      <c r="K1457" s="22" t="s">
        <v>1833</v>
      </c>
      <c r="L1457" s="22" t="s">
        <v>2719</v>
      </c>
    </row>
    <row r="1458" spans="1:12">
      <c r="A1458" t="s">
        <v>3344</v>
      </c>
      <c r="B1458" t="s">
        <v>1835</v>
      </c>
      <c r="C1458" t="s">
        <v>547</v>
      </c>
      <c r="D1458" s="1">
        <v>656.5</v>
      </c>
      <c r="E1458">
        <v>11.5157843016828</v>
      </c>
      <c r="F1458" s="22"/>
      <c r="G1458" s="22">
        <v>44.740984797684</v>
      </c>
      <c r="H1458" s="22"/>
      <c r="I1458" s="22"/>
      <c r="J1458" s="22">
        <v>5</v>
      </c>
      <c r="K1458" s="22" t="s">
        <v>1833</v>
      </c>
      <c r="L1458" s="22" t="s">
        <v>2719</v>
      </c>
    </row>
    <row r="1459" spans="1:12">
      <c r="A1459" t="s">
        <v>3344</v>
      </c>
      <c r="B1459" t="s">
        <v>1835</v>
      </c>
      <c r="C1459" t="s">
        <v>549</v>
      </c>
      <c r="D1459" s="1">
        <v>799.3</v>
      </c>
      <c r="E1459">
        <v>11.5157843016828</v>
      </c>
      <c r="F1459" s="22"/>
      <c r="G1459" s="22"/>
      <c r="H1459" s="22">
        <v>44.740984797684</v>
      </c>
      <c r="I1459" s="22"/>
      <c r="J1459" s="22">
        <v>5</v>
      </c>
      <c r="K1459" s="22" t="s">
        <v>1833</v>
      </c>
      <c r="L1459" s="22" t="s">
        <v>2719</v>
      </c>
    </row>
    <row r="1460" spans="1:12">
      <c r="A1460" t="s">
        <v>3344</v>
      </c>
      <c r="B1460" t="s">
        <v>1835</v>
      </c>
      <c r="C1460" t="s">
        <v>3332</v>
      </c>
      <c r="D1460" s="1">
        <v>799.3</v>
      </c>
      <c r="E1460">
        <v>11.5157843016828</v>
      </c>
      <c r="F1460" s="22"/>
      <c r="G1460" s="22"/>
      <c r="H1460" s="22"/>
      <c r="I1460" s="22">
        <v>44.740984797684</v>
      </c>
      <c r="J1460" s="22">
        <v>5</v>
      </c>
      <c r="K1460" s="22" t="s">
        <v>1833</v>
      </c>
      <c r="L1460" s="22" t="s">
        <v>2719</v>
      </c>
    </row>
    <row r="1461" spans="1:12">
      <c r="A1461" t="s">
        <v>3344</v>
      </c>
      <c r="B1461" t="s">
        <v>1836</v>
      </c>
      <c r="C1461" t="s">
        <v>547</v>
      </c>
      <c r="D1461" s="1">
        <v>619.20000000000005</v>
      </c>
      <c r="E1461">
        <v>12.3688053610668</v>
      </c>
      <c r="F1461" s="22"/>
      <c r="G1461" s="22">
        <v>54.570752665379999</v>
      </c>
      <c r="H1461" s="22"/>
      <c r="I1461" s="22"/>
      <c r="J1461" s="22">
        <v>5</v>
      </c>
      <c r="K1461" s="22" t="s">
        <v>1833</v>
      </c>
      <c r="L1461" s="22" t="s">
        <v>2719</v>
      </c>
    </row>
    <row r="1462" spans="1:12">
      <c r="A1462" t="s">
        <v>3344</v>
      </c>
      <c r="B1462" t="s">
        <v>1836</v>
      </c>
      <c r="C1462" t="s">
        <v>549</v>
      </c>
      <c r="D1462" s="1">
        <v>738.8</v>
      </c>
      <c r="E1462">
        <v>12.3688053610668</v>
      </c>
      <c r="F1462" s="22"/>
      <c r="G1462" s="22"/>
      <c r="H1462" s="22">
        <v>54.570752665379999</v>
      </c>
      <c r="I1462" s="22"/>
      <c r="J1462" s="22">
        <v>5</v>
      </c>
      <c r="K1462" s="22" t="s">
        <v>1833</v>
      </c>
      <c r="L1462" s="22" t="s">
        <v>2719</v>
      </c>
    </row>
    <row r="1463" spans="1:12">
      <c r="A1463" t="s">
        <v>3344</v>
      </c>
      <c r="B1463" t="s">
        <v>1836</v>
      </c>
      <c r="C1463" t="s">
        <v>3332</v>
      </c>
      <c r="D1463" s="1">
        <v>738.8</v>
      </c>
      <c r="E1463">
        <v>12.3688053610668</v>
      </c>
      <c r="F1463" s="22"/>
      <c r="G1463" s="22"/>
      <c r="H1463" s="22"/>
      <c r="I1463" s="22">
        <v>54.570752665379999</v>
      </c>
      <c r="J1463" s="22">
        <v>5</v>
      </c>
      <c r="K1463" s="22" t="s">
        <v>1833</v>
      </c>
      <c r="L1463" s="22" t="s">
        <v>2719</v>
      </c>
    </row>
    <row r="1464" spans="1:12">
      <c r="A1464" t="s">
        <v>3344</v>
      </c>
      <c r="B1464" t="s">
        <v>1837</v>
      </c>
      <c r="C1464" t="s">
        <v>549</v>
      </c>
      <c r="D1464" s="1">
        <v>1700</v>
      </c>
      <c r="E1464">
        <v>13.2218264204507</v>
      </c>
      <c r="F1464" s="22"/>
      <c r="G1464" s="22"/>
      <c r="H1464" s="22">
        <v>136.63204468149601</v>
      </c>
      <c r="I1464" s="22"/>
      <c r="J1464" s="22">
        <v>5</v>
      </c>
      <c r="K1464" s="22" t="s">
        <v>1833</v>
      </c>
      <c r="L1464" s="22" t="s">
        <v>2719</v>
      </c>
    </row>
    <row r="1465" spans="1:12">
      <c r="A1465" t="s">
        <v>3344</v>
      </c>
      <c r="B1465" t="s">
        <v>1837</v>
      </c>
      <c r="C1465" t="s">
        <v>547</v>
      </c>
      <c r="D1465" s="1">
        <v>1700</v>
      </c>
      <c r="E1465">
        <v>13.2218264204507</v>
      </c>
      <c r="F1465" s="22"/>
      <c r="G1465" s="22">
        <v>136.63204468149601</v>
      </c>
      <c r="H1465" s="22"/>
      <c r="I1465" s="22"/>
      <c r="J1465" s="22">
        <v>5</v>
      </c>
      <c r="K1465" s="22" t="s">
        <v>1833</v>
      </c>
      <c r="L1465" s="22" t="s">
        <v>2719</v>
      </c>
    </row>
    <row r="1466" spans="1:12">
      <c r="A1466" t="s">
        <v>3344</v>
      </c>
      <c r="B1466" t="s">
        <v>1837</v>
      </c>
      <c r="C1466" t="s">
        <v>3332</v>
      </c>
      <c r="D1466" s="1">
        <v>1700</v>
      </c>
      <c r="E1466">
        <v>13.2218264204507</v>
      </c>
      <c r="F1466" s="22"/>
      <c r="G1466" s="22"/>
      <c r="H1466" s="22"/>
      <c r="I1466" s="22">
        <v>136.63204468149601</v>
      </c>
      <c r="J1466" s="22">
        <v>5</v>
      </c>
      <c r="K1466" s="22" t="s">
        <v>1833</v>
      </c>
      <c r="L1466" s="22" t="s">
        <v>2719</v>
      </c>
    </row>
    <row r="1467" spans="1:12">
      <c r="A1467" t="s">
        <v>3344</v>
      </c>
      <c r="B1467" t="s">
        <v>1838</v>
      </c>
      <c r="C1467" t="s">
        <v>542</v>
      </c>
      <c r="D1467" s="1">
        <v>0.6</v>
      </c>
      <c r="E1467">
        <v>14.074847479834601</v>
      </c>
      <c r="F1467" s="22">
        <v>0.15239952703382401</v>
      </c>
      <c r="G1467" s="22"/>
      <c r="H1467" s="22"/>
      <c r="I1467" s="22"/>
      <c r="J1467" s="22">
        <v>5</v>
      </c>
      <c r="K1467" s="22" t="s">
        <v>1833</v>
      </c>
      <c r="L1467" s="22" t="s">
        <v>2719</v>
      </c>
    </row>
    <row r="1468" spans="1:12">
      <c r="A1468" t="s">
        <v>3344</v>
      </c>
      <c r="B1468" t="s">
        <v>1838</v>
      </c>
      <c r="C1468" t="s">
        <v>547</v>
      </c>
      <c r="D1468" s="1">
        <v>912.6</v>
      </c>
      <c r="E1468">
        <v>14.074847479834601</v>
      </c>
      <c r="F1468" s="22"/>
      <c r="G1468" s="22">
        <v>58.214864631672</v>
      </c>
      <c r="H1468" s="22"/>
      <c r="I1468" s="22"/>
      <c r="J1468" s="22">
        <v>5</v>
      </c>
      <c r="K1468" s="22" t="s">
        <v>1833</v>
      </c>
      <c r="L1468" s="22" t="s">
        <v>2719</v>
      </c>
    </row>
    <row r="1469" spans="1:12">
      <c r="A1469" t="s">
        <v>3344</v>
      </c>
      <c r="B1469" t="s">
        <v>1838</v>
      </c>
      <c r="C1469" t="s">
        <v>3332</v>
      </c>
      <c r="D1469" s="1">
        <v>912.6</v>
      </c>
      <c r="E1469">
        <v>14.074847479834601</v>
      </c>
      <c r="F1469" s="22"/>
      <c r="G1469" s="22"/>
      <c r="H1469" s="22"/>
      <c r="I1469" s="22">
        <v>58.214864631672</v>
      </c>
      <c r="J1469" s="22">
        <v>5</v>
      </c>
      <c r="K1469" s="22" t="s">
        <v>1833</v>
      </c>
      <c r="L1469" s="22" t="s">
        <v>2719</v>
      </c>
    </row>
    <row r="1470" spans="1:12">
      <c r="A1470" t="s">
        <v>3344</v>
      </c>
      <c r="B1470" t="s">
        <v>1838</v>
      </c>
      <c r="C1470" t="s">
        <v>549</v>
      </c>
      <c r="D1470" s="1">
        <v>912.6</v>
      </c>
      <c r="E1470">
        <v>14.074847479834601</v>
      </c>
      <c r="F1470" s="22"/>
      <c r="G1470" s="22"/>
      <c r="H1470" s="22">
        <v>58.214864631672</v>
      </c>
      <c r="I1470" s="22"/>
      <c r="J1470" s="22">
        <v>5</v>
      </c>
      <c r="K1470" s="22" t="s">
        <v>1833</v>
      </c>
      <c r="L1470" s="22" t="s">
        <v>2719</v>
      </c>
    </row>
    <row r="1471" spans="1:12">
      <c r="A1471" t="s">
        <v>3344</v>
      </c>
      <c r="B1471" t="s">
        <v>1839</v>
      </c>
      <c r="C1471" t="s">
        <v>542</v>
      </c>
      <c r="D1471" s="1">
        <v>660.1</v>
      </c>
      <c r="E1471">
        <v>13.662553967799001</v>
      </c>
      <c r="F1471" s="22">
        <v>46.130154193872002</v>
      </c>
      <c r="G1471" s="22"/>
      <c r="H1471" s="22"/>
      <c r="I1471" s="22"/>
      <c r="J1471" s="22">
        <v>5</v>
      </c>
      <c r="K1471" s="22" t="s">
        <v>1840</v>
      </c>
      <c r="L1471" s="22" t="s">
        <v>2720</v>
      </c>
    </row>
    <row r="1472" spans="1:12">
      <c r="A1472" t="s">
        <v>3344</v>
      </c>
      <c r="B1472" t="s">
        <v>1839</v>
      </c>
      <c r="C1472" t="s">
        <v>547</v>
      </c>
      <c r="D1472" s="1">
        <v>2007.4</v>
      </c>
      <c r="E1472">
        <v>13.662553967799001</v>
      </c>
      <c r="F1472" s="22"/>
      <c r="G1472" s="22">
        <v>46.247396316912003</v>
      </c>
      <c r="H1472" s="22"/>
      <c r="I1472" s="22"/>
      <c r="J1472" s="22">
        <v>5</v>
      </c>
      <c r="K1472" s="22" t="s">
        <v>1840</v>
      </c>
      <c r="L1472" s="22" t="s">
        <v>2720</v>
      </c>
    </row>
    <row r="1473" spans="1:12">
      <c r="A1473" t="s">
        <v>3344</v>
      </c>
      <c r="B1473" t="s">
        <v>1839</v>
      </c>
      <c r="C1473" t="s">
        <v>549</v>
      </c>
      <c r="D1473" s="1">
        <v>2322.9</v>
      </c>
      <c r="E1473">
        <v>13.662553967799001</v>
      </c>
      <c r="F1473" s="22"/>
      <c r="G1473" s="22"/>
      <c r="H1473" s="22">
        <v>46.247396316912003</v>
      </c>
      <c r="I1473" s="22"/>
      <c r="J1473" s="22">
        <v>5</v>
      </c>
      <c r="K1473" s="22" t="s">
        <v>1840</v>
      </c>
      <c r="L1473" s="22" t="s">
        <v>2720</v>
      </c>
    </row>
    <row r="1474" spans="1:12">
      <c r="A1474" t="s">
        <v>3344</v>
      </c>
      <c r="B1474" t="s">
        <v>1839</v>
      </c>
      <c r="C1474" t="s">
        <v>3332</v>
      </c>
      <c r="D1474" s="1">
        <v>2327.6999999999998</v>
      </c>
      <c r="E1474">
        <v>13.662553967799001</v>
      </c>
      <c r="F1474" s="22"/>
      <c r="G1474" s="22"/>
      <c r="H1474" s="22"/>
      <c r="I1474" s="22">
        <v>46.247396316912003</v>
      </c>
      <c r="J1474" s="22">
        <v>5</v>
      </c>
      <c r="K1474" s="22" t="s">
        <v>1840</v>
      </c>
      <c r="L1474" s="22" t="s">
        <v>2720</v>
      </c>
    </row>
    <row r="1475" spans="1:12">
      <c r="A1475" t="s">
        <v>3344</v>
      </c>
      <c r="B1475" t="s">
        <v>1841</v>
      </c>
      <c r="C1475" t="s">
        <v>547</v>
      </c>
      <c r="D1475" s="1">
        <v>591.29999999999995</v>
      </c>
      <c r="E1475">
        <v>15.7808895986024</v>
      </c>
      <c r="F1475" s="22"/>
      <c r="G1475" s="22">
        <v>39.184264423835998</v>
      </c>
      <c r="H1475" s="22"/>
      <c r="I1475" s="22"/>
      <c r="J1475" s="22">
        <v>5</v>
      </c>
      <c r="K1475" s="22" t="s">
        <v>1840</v>
      </c>
      <c r="L1475" s="22" t="s">
        <v>2720</v>
      </c>
    </row>
    <row r="1476" spans="1:12">
      <c r="A1476" t="s">
        <v>3344</v>
      </c>
      <c r="B1476" t="s">
        <v>1841</v>
      </c>
      <c r="C1476" t="s">
        <v>549</v>
      </c>
      <c r="D1476" s="1">
        <v>620.1</v>
      </c>
      <c r="E1476">
        <v>15.7808895986024</v>
      </c>
      <c r="F1476" s="22"/>
      <c r="G1476" s="22"/>
      <c r="H1476" s="22">
        <v>39.184264423835998</v>
      </c>
      <c r="I1476" s="22"/>
      <c r="J1476" s="22">
        <v>5</v>
      </c>
      <c r="K1476" s="22" t="s">
        <v>1840</v>
      </c>
      <c r="L1476" s="22" t="s">
        <v>2720</v>
      </c>
    </row>
    <row r="1477" spans="1:12">
      <c r="A1477" t="s">
        <v>3344</v>
      </c>
      <c r="B1477" t="s">
        <v>1841</v>
      </c>
      <c r="C1477" t="s">
        <v>3332</v>
      </c>
      <c r="D1477" s="1">
        <v>620.1</v>
      </c>
      <c r="E1477">
        <v>15.7808895986024</v>
      </c>
      <c r="F1477" s="22"/>
      <c r="G1477" s="22"/>
      <c r="H1477" s="22"/>
      <c r="I1477" s="22">
        <v>39.184264423835998</v>
      </c>
      <c r="J1477" s="22">
        <v>5</v>
      </c>
      <c r="K1477" s="22" t="s">
        <v>1840</v>
      </c>
      <c r="L1477" s="22" t="s">
        <v>2720</v>
      </c>
    </row>
    <row r="1478" spans="1:12">
      <c r="A1478" t="s">
        <v>3344</v>
      </c>
      <c r="B1478" t="s">
        <v>1842</v>
      </c>
      <c r="C1478" t="s">
        <v>547</v>
      </c>
      <c r="D1478" s="1">
        <v>820.3</v>
      </c>
      <c r="E1478">
        <v>16.633910657986299</v>
      </c>
      <c r="F1478" s="22"/>
      <c r="G1478" s="22">
        <v>60.737067895392002</v>
      </c>
      <c r="H1478" s="22"/>
      <c r="I1478" s="22"/>
      <c r="J1478" s="22">
        <v>5</v>
      </c>
      <c r="K1478" s="22" t="s">
        <v>1840</v>
      </c>
      <c r="L1478" s="22" t="s">
        <v>2720</v>
      </c>
    </row>
    <row r="1479" spans="1:12">
      <c r="A1479" t="s">
        <v>3344</v>
      </c>
      <c r="B1479" t="s">
        <v>1842</v>
      </c>
      <c r="C1479" t="s">
        <v>3332</v>
      </c>
      <c r="D1479" s="1">
        <v>852</v>
      </c>
      <c r="E1479">
        <v>16.633910657986299</v>
      </c>
      <c r="F1479" s="22"/>
      <c r="G1479" s="22"/>
      <c r="H1479" s="22"/>
      <c r="I1479" s="22">
        <v>60.737067895392002</v>
      </c>
      <c r="J1479" s="22">
        <v>5</v>
      </c>
      <c r="K1479" s="22" t="s">
        <v>1840</v>
      </c>
      <c r="L1479" s="22" t="s">
        <v>2720</v>
      </c>
    </row>
    <row r="1480" spans="1:12">
      <c r="A1480" t="s">
        <v>3344</v>
      </c>
      <c r="B1480" t="s">
        <v>1842</v>
      </c>
      <c r="C1480" t="s">
        <v>549</v>
      </c>
      <c r="D1480" s="1">
        <v>852</v>
      </c>
      <c r="E1480">
        <v>16.633910657986299</v>
      </c>
      <c r="F1480" s="22"/>
      <c r="G1480" s="22"/>
      <c r="H1480" s="22">
        <v>60.737067895392002</v>
      </c>
      <c r="I1480" s="22"/>
      <c r="J1480" s="22">
        <v>5</v>
      </c>
      <c r="K1480" s="22" t="s">
        <v>1840</v>
      </c>
      <c r="L1480" s="22" t="s">
        <v>2720</v>
      </c>
    </row>
    <row r="1481" spans="1:12">
      <c r="A1481" t="s">
        <v>3344</v>
      </c>
      <c r="B1481" t="s">
        <v>1843</v>
      </c>
      <c r="C1481" t="s">
        <v>542</v>
      </c>
      <c r="D1481" s="1">
        <v>22.8</v>
      </c>
      <c r="E1481">
        <v>26.443652840901301</v>
      </c>
      <c r="F1481" s="22">
        <v>4.3680050556912002</v>
      </c>
      <c r="G1481" s="22"/>
      <c r="H1481" s="22"/>
      <c r="I1481" s="22"/>
      <c r="J1481" s="22">
        <v>5</v>
      </c>
      <c r="K1481" s="22" t="s">
        <v>1840</v>
      </c>
      <c r="L1481" s="22" t="s">
        <v>2720</v>
      </c>
    </row>
    <row r="1482" spans="1:12">
      <c r="A1482" t="s">
        <v>3344</v>
      </c>
      <c r="B1482" t="s">
        <v>1843</v>
      </c>
      <c r="C1482" t="s">
        <v>547</v>
      </c>
      <c r="D1482" s="1">
        <v>833.4</v>
      </c>
      <c r="E1482">
        <v>26.443652840901301</v>
      </c>
      <c r="F1482" s="22"/>
      <c r="G1482" s="22">
        <v>38.358370687391997</v>
      </c>
      <c r="H1482" s="22"/>
      <c r="I1482" s="22"/>
      <c r="J1482" s="22">
        <v>5</v>
      </c>
      <c r="K1482" s="22" t="s">
        <v>1840</v>
      </c>
      <c r="L1482" s="22" t="s">
        <v>2720</v>
      </c>
    </row>
    <row r="1483" spans="1:12">
      <c r="A1483" t="s">
        <v>3344</v>
      </c>
      <c r="B1483" t="s">
        <v>1843</v>
      </c>
      <c r="C1483" t="s">
        <v>549</v>
      </c>
      <c r="D1483" s="1">
        <v>905.2</v>
      </c>
      <c r="E1483">
        <v>26.443652840901301</v>
      </c>
      <c r="F1483" s="22"/>
      <c r="G1483" s="22"/>
      <c r="H1483" s="22">
        <v>38.358370687391997</v>
      </c>
      <c r="I1483" s="22"/>
      <c r="J1483" s="22">
        <v>5</v>
      </c>
      <c r="K1483" s="22" t="s">
        <v>1840</v>
      </c>
      <c r="L1483" s="22" t="s">
        <v>2720</v>
      </c>
    </row>
    <row r="1484" spans="1:12">
      <c r="A1484" t="s">
        <v>3344</v>
      </c>
      <c r="B1484" t="s">
        <v>1843</v>
      </c>
      <c r="C1484" t="s">
        <v>3332</v>
      </c>
      <c r="D1484" s="1">
        <v>905.2</v>
      </c>
      <c r="E1484">
        <v>26.443652840901301</v>
      </c>
      <c r="F1484" s="22"/>
      <c r="G1484" s="22"/>
      <c r="H1484" s="22"/>
      <c r="I1484" s="22">
        <v>38.358370687391997</v>
      </c>
      <c r="J1484" s="22">
        <v>5</v>
      </c>
      <c r="K1484" s="22" t="s">
        <v>1840</v>
      </c>
      <c r="L1484" s="22" t="s">
        <v>2720</v>
      </c>
    </row>
    <row r="1485" spans="1:12">
      <c r="A1485" t="s">
        <v>3344</v>
      </c>
      <c r="B1485" t="s">
        <v>1844</v>
      </c>
      <c r="C1485" t="s">
        <v>542</v>
      </c>
      <c r="D1485" s="1">
        <v>557.6</v>
      </c>
      <c r="E1485">
        <v>13.662553967799001</v>
      </c>
      <c r="F1485" s="22">
        <v>45.634271360328</v>
      </c>
      <c r="G1485" s="22"/>
      <c r="H1485" s="22"/>
      <c r="I1485" s="22"/>
      <c r="J1485" s="22">
        <v>5</v>
      </c>
      <c r="K1485" s="22" t="s">
        <v>1845</v>
      </c>
      <c r="L1485" s="22" t="s">
        <v>2721</v>
      </c>
    </row>
    <row r="1486" spans="1:12">
      <c r="A1486" t="s">
        <v>3344</v>
      </c>
      <c r="B1486" t="s">
        <v>1844</v>
      </c>
      <c r="C1486" t="s">
        <v>547</v>
      </c>
      <c r="D1486" s="1">
        <v>1158.2</v>
      </c>
      <c r="E1486">
        <v>13.662553967799001</v>
      </c>
      <c r="F1486" s="22"/>
      <c r="G1486" s="22">
        <v>45.634271360328</v>
      </c>
      <c r="H1486" s="22"/>
      <c r="I1486" s="22"/>
      <c r="J1486" s="22">
        <v>5</v>
      </c>
      <c r="K1486" s="22" t="s">
        <v>1845</v>
      </c>
      <c r="L1486" s="22" t="s">
        <v>2721</v>
      </c>
    </row>
    <row r="1487" spans="1:12">
      <c r="A1487" t="s">
        <v>3344</v>
      </c>
      <c r="B1487" t="s">
        <v>1844</v>
      </c>
      <c r="C1487" t="s">
        <v>549</v>
      </c>
      <c r="D1487" s="1">
        <v>1273.3</v>
      </c>
      <c r="E1487">
        <v>13.662553967799001</v>
      </c>
      <c r="F1487" s="22"/>
      <c r="G1487" s="22"/>
      <c r="H1487" s="22">
        <v>45.634271360328</v>
      </c>
      <c r="I1487" s="22"/>
      <c r="J1487" s="22">
        <v>5</v>
      </c>
      <c r="K1487" s="22" t="s">
        <v>1845</v>
      </c>
      <c r="L1487" s="22" t="s">
        <v>2721</v>
      </c>
    </row>
    <row r="1488" spans="1:12">
      <c r="A1488" t="s">
        <v>3344</v>
      </c>
      <c r="B1488" t="s">
        <v>1844</v>
      </c>
      <c r="C1488" t="s">
        <v>3332</v>
      </c>
      <c r="D1488" s="1">
        <v>1275.8</v>
      </c>
      <c r="E1488">
        <v>13.662553967799001</v>
      </c>
      <c r="F1488" s="22"/>
      <c r="G1488" s="22"/>
      <c r="H1488" s="22"/>
      <c r="I1488" s="22">
        <v>45.634271360328</v>
      </c>
      <c r="J1488" s="22">
        <v>5</v>
      </c>
      <c r="K1488" s="22" t="s">
        <v>1845</v>
      </c>
      <c r="L1488" s="22" t="s">
        <v>2721</v>
      </c>
    </row>
    <row r="1489" spans="1:12">
      <c r="A1489" t="s">
        <v>3344</v>
      </c>
      <c r="B1489" t="s">
        <v>1846</v>
      </c>
      <c r="C1489" t="s">
        <v>542</v>
      </c>
      <c r="D1489" s="1">
        <v>588.79999999999995</v>
      </c>
      <c r="E1489">
        <v>2.9855737078437001</v>
      </c>
      <c r="F1489" s="22">
        <v>60.262879133520002</v>
      </c>
      <c r="G1489" s="22"/>
      <c r="H1489" s="22"/>
      <c r="I1489" s="22"/>
      <c r="J1489" s="22">
        <v>5</v>
      </c>
      <c r="K1489" s="22" t="s">
        <v>1845</v>
      </c>
      <c r="L1489" s="22" t="s">
        <v>2721</v>
      </c>
    </row>
    <row r="1490" spans="1:12">
      <c r="A1490" t="s">
        <v>3344</v>
      </c>
      <c r="B1490" t="s">
        <v>1846</v>
      </c>
      <c r="C1490" t="s">
        <v>3332</v>
      </c>
      <c r="D1490" s="1">
        <v>650</v>
      </c>
      <c r="E1490">
        <v>2.9855737078437001</v>
      </c>
      <c r="F1490" s="22"/>
      <c r="G1490" s="22"/>
      <c r="H1490" s="22"/>
      <c r="I1490" s="22">
        <v>60.262879133520002</v>
      </c>
      <c r="J1490" s="22">
        <v>5</v>
      </c>
      <c r="K1490" s="22" t="s">
        <v>1845</v>
      </c>
      <c r="L1490" s="22" t="s">
        <v>2721</v>
      </c>
    </row>
    <row r="1491" spans="1:12">
      <c r="A1491" t="s">
        <v>3344</v>
      </c>
      <c r="B1491" t="s">
        <v>1846</v>
      </c>
      <c r="C1491" t="s">
        <v>549</v>
      </c>
      <c r="D1491" s="1">
        <v>650</v>
      </c>
      <c r="E1491">
        <v>2.9855737078437001</v>
      </c>
      <c r="F1491" s="22"/>
      <c r="G1491" s="22"/>
      <c r="H1491" s="22">
        <v>60.262879133520002</v>
      </c>
      <c r="I1491" s="22"/>
      <c r="J1491" s="22">
        <v>5</v>
      </c>
      <c r="K1491" s="22" t="s">
        <v>1845</v>
      </c>
      <c r="L1491" s="22" t="s">
        <v>2721</v>
      </c>
    </row>
    <row r="1492" spans="1:12">
      <c r="A1492" t="s">
        <v>3344</v>
      </c>
      <c r="B1492" t="s">
        <v>1846</v>
      </c>
      <c r="C1492" t="s">
        <v>547</v>
      </c>
      <c r="D1492" s="1">
        <v>650</v>
      </c>
      <c r="E1492">
        <v>2.9855737078437001</v>
      </c>
      <c r="F1492" s="22"/>
      <c r="G1492" s="22">
        <v>60.262879133520002</v>
      </c>
      <c r="H1492" s="22"/>
      <c r="I1492" s="22"/>
      <c r="J1492" s="22">
        <v>5</v>
      </c>
      <c r="K1492" s="22" t="s">
        <v>1845</v>
      </c>
      <c r="L1492" s="22" t="s">
        <v>2721</v>
      </c>
    </row>
    <row r="1493" spans="1:12">
      <c r="A1493" t="s">
        <v>3344</v>
      </c>
      <c r="B1493" t="s">
        <v>1847</v>
      </c>
      <c r="C1493" t="s">
        <v>542</v>
      </c>
      <c r="D1493" s="1">
        <v>539.70000000000005</v>
      </c>
      <c r="E1493">
        <v>4.69161582661153</v>
      </c>
      <c r="F1493" s="22">
        <v>69.422655336047995</v>
      </c>
      <c r="G1493" s="22"/>
      <c r="H1493" s="22"/>
      <c r="I1493" s="22"/>
      <c r="J1493" s="22">
        <v>5</v>
      </c>
      <c r="K1493" s="22" t="s">
        <v>1845</v>
      </c>
      <c r="L1493" s="22" t="s">
        <v>2721</v>
      </c>
    </row>
    <row r="1494" spans="1:12">
      <c r="A1494" t="s">
        <v>3344</v>
      </c>
      <c r="B1494" t="s">
        <v>1847</v>
      </c>
      <c r="C1494" t="s">
        <v>547</v>
      </c>
      <c r="D1494" s="1">
        <v>573.4</v>
      </c>
      <c r="E1494">
        <v>4.69161582661153</v>
      </c>
      <c r="F1494" s="22"/>
      <c r="G1494" s="22">
        <v>69.422655336047995</v>
      </c>
      <c r="H1494" s="22"/>
      <c r="I1494" s="22"/>
      <c r="J1494" s="22">
        <v>5</v>
      </c>
      <c r="K1494" s="22" t="s">
        <v>1845</v>
      </c>
      <c r="L1494" s="22" t="s">
        <v>2721</v>
      </c>
    </row>
    <row r="1495" spans="1:12">
      <c r="A1495" t="s">
        <v>3344</v>
      </c>
      <c r="B1495" t="s">
        <v>1847</v>
      </c>
      <c r="C1495" t="s">
        <v>3332</v>
      </c>
      <c r="D1495" s="1">
        <v>573.4</v>
      </c>
      <c r="E1495">
        <v>4.69161582661153</v>
      </c>
      <c r="F1495" s="22"/>
      <c r="G1495" s="22"/>
      <c r="H1495" s="22"/>
      <c r="I1495" s="22">
        <v>69.422655336047995</v>
      </c>
      <c r="J1495" s="22">
        <v>5</v>
      </c>
      <c r="K1495" s="22" t="s">
        <v>1845</v>
      </c>
      <c r="L1495" s="22" t="s">
        <v>2721</v>
      </c>
    </row>
    <row r="1496" spans="1:12">
      <c r="A1496" t="s">
        <v>3344</v>
      </c>
      <c r="B1496" t="s">
        <v>1847</v>
      </c>
      <c r="C1496" t="s">
        <v>549</v>
      </c>
      <c r="D1496" s="1">
        <v>573.4</v>
      </c>
      <c r="E1496">
        <v>4.69161582661153</v>
      </c>
      <c r="F1496" s="22"/>
      <c r="G1496" s="22"/>
      <c r="H1496" s="22">
        <v>69.422655336047995</v>
      </c>
      <c r="I1496" s="22"/>
      <c r="J1496" s="22">
        <v>5</v>
      </c>
      <c r="K1496" s="22" t="s">
        <v>1845</v>
      </c>
      <c r="L1496" s="22" t="s">
        <v>2721</v>
      </c>
    </row>
    <row r="1497" spans="1:12">
      <c r="A1497" t="s">
        <v>3344</v>
      </c>
      <c r="B1497" t="s">
        <v>1848</v>
      </c>
      <c r="C1497" t="s">
        <v>542</v>
      </c>
      <c r="D1497" s="1">
        <v>1192.8</v>
      </c>
      <c r="E1497">
        <v>5.5446368859954402</v>
      </c>
      <c r="F1497" s="22">
        <v>125.960529717288</v>
      </c>
      <c r="G1497" s="22"/>
      <c r="H1497" s="22"/>
      <c r="I1497" s="22"/>
      <c r="J1497" s="22">
        <v>5</v>
      </c>
      <c r="K1497" s="22" t="s">
        <v>1845</v>
      </c>
      <c r="L1497" s="22" t="s">
        <v>2721</v>
      </c>
    </row>
    <row r="1498" spans="1:12">
      <c r="A1498" t="s">
        <v>3344</v>
      </c>
      <c r="B1498" t="s">
        <v>1848</v>
      </c>
      <c r="C1498" t="s">
        <v>549</v>
      </c>
      <c r="D1498" s="1">
        <v>1276.4000000000001</v>
      </c>
      <c r="E1498">
        <v>5.5446368859954402</v>
      </c>
      <c r="F1498" s="22"/>
      <c r="G1498" s="22"/>
      <c r="H1498" s="22">
        <v>125.960529717288</v>
      </c>
      <c r="I1498" s="22"/>
      <c r="J1498" s="22">
        <v>5</v>
      </c>
      <c r="K1498" s="22" t="s">
        <v>1845</v>
      </c>
      <c r="L1498" s="22" t="s">
        <v>2721</v>
      </c>
    </row>
    <row r="1499" spans="1:12">
      <c r="A1499" t="s">
        <v>3344</v>
      </c>
      <c r="B1499" t="s">
        <v>1848</v>
      </c>
      <c r="C1499" t="s">
        <v>547</v>
      </c>
      <c r="D1499" s="1">
        <v>1276.4000000000001</v>
      </c>
      <c r="E1499">
        <v>5.5446368859954402</v>
      </c>
      <c r="F1499" s="22"/>
      <c r="G1499" s="22">
        <v>125.960529717288</v>
      </c>
      <c r="H1499" s="22"/>
      <c r="I1499" s="22"/>
      <c r="J1499" s="22">
        <v>5</v>
      </c>
      <c r="K1499" s="22" t="s">
        <v>1845</v>
      </c>
      <c r="L1499" s="22" t="s">
        <v>2721</v>
      </c>
    </row>
    <row r="1500" spans="1:12">
      <c r="A1500" t="s">
        <v>3344</v>
      </c>
      <c r="B1500" t="s">
        <v>1848</v>
      </c>
      <c r="C1500" t="s">
        <v>3332</v>
      </c>
      <c r="D1500" s="1">
        <v>1276.4000000000001</v>
      </c>
      <c r="E1500">
        <v>5.5446368859954402</v>
      </c>
      <c r="F1500" s="22"/>
      <c r="G1500" s="22"/>
      <c r="H1500" s="22"/>
      <c r="I1500" s="22">
        <v>125.960529717288</v>
      </c>
      <c r="J1500" s="22">
        <v>5</v>
      </c>
      <c r="K1500" s="22" t="s">
        <v>1845</v>
      </c>
      <c r="L1500" s="22" t="s">
        <v>2721</v>
      </c>
    </row>
    <row r="1501" spans="1:12">
      <c r="A1501" t="s">
        <v>3344</v>
      </c>
      <c r="B1501" t="s">
        <v>1849</v>
      </c>
      <c r="C1501" t="s">
        <v>542</v>
      </c>
      <c r="D1501" s="1">
        <v>1662.3</v>
      </c>
      <c r="E1501">
        <v>7.2506790047632697</v>
      </c>
      <c r="F1501" s="22">
        <v>213.53928311167201</v>
      </c>
      <c r="G1501" s="22"/>
      <c r="H1501" s="22"/>
      <c r="I1501" s="22"/>
      <c r="J1501" s="22">
        <v>5</v>
      </c>
      <c r="K1501" s="22" t="s">
        <v>1845</v>
      </c>
      <c r="L1501" s="22" t="s">
        <v>2721</v>
      </c>
    </row>
    <row r="1502" spans="1:12">
      <c r="A1502" t="s">
        <v>3344</v>
      </c>
      <c r="B1502" t="s">
        <v>1849</v>
      </c>
      <c r="C1502" t="s">
        <v>3332</v>
      </c>
      <c r="D1502" s="1">
        <v>2393.5</v>
      </c>
      <c r="E1502">
        <v>7.2506790047632697</v>
      </c>
      <c r="F1502" s="22"/>
      <c r="G1502" s="22"/>
      <c r="H1502" s="22"/>
      <c r="I1502" s="22">
        <v>213.53928311167201</v>
      </c>
      <c r="J1502" s="22">
        <v>5</v>
      </c>
      <c r="K1502" s="22" t="s">
        <v>1845</v>
      </c>
      <c r="L1502" s="22" t="s">
        <v>2721</v>
      </c>
    </row>
    <row r="1503" spans="1:12">
      <c r="A1503" t="s">
        <v>3344</v>
      </c>
      <c r="B1503" t="s">
        <v>1849</v>
      </c>
      <c r="C1503" t="s">
        <v>549</v>
      </c>
      <c r="D1503" s="1">
        <v>2393.5</v>
      </c>
      <c r="E1503">
        <v>7.2506790047632697</v>
      </c>
      <c r="F1503" s="22"/>
      <c r="G1503" s="22"/>
      <c r="H1503" s="22">
        <v>213.53928311167201</v>
      </c>
      <c r="I1503" s="22"/>
      <c r="J1503" s="22">
        <v>5</v>
      </c>
      <c r="K1503" s="22" t="s">
        <v>1845</v>
      </c>
      <c r="L1503" s="22" t="s">
        <v>2721</v>
      </c>
    </row>
    <row r="1504" spans="1:12">
      <c r="A1504" t="s">
        <v>3344</v>
      </c>
      <c r="B1504" t="s">
        <v>1849</v>
      </c>
      <c r="C1504" t="s">
        <v>547</v>
      </c>
      <c r="D1504" s="1">
        <v>2393.5</v>
      </c>
      <c r="E1504">
        <v>7.2506790047632697</v>
      </c>
      <c r="F1504" s="22"/>
      <c r="G1504" s="22">
        <v>213.53928311167201</v>
      </c>
      <c r="H1504" s="22"/>
      <c r="I1504" s="22"/>
      <c r="J1504" s="22">
        <v>5</v>
      </c>
      <c r="K1504" s="22" t="s">
        <v>1845</v>
      </c>
      <c r="L1504" s="22" t="s">
        <v>2721</v>
      </c>
    </row>
    <row r="1505" spans="1:12">
      <c r="A1505" t="s">
        <v>3344</v>
      </c>
      <c r="B1505" t="s">
        <v>1850</v>
      </c>
      <c r="C1505" t="s">
        <v>542</v>
      </c>
      <c r="D1505" s="1">
        <v>401.7</v>
      </c>
      <c r="E1505">
        <v>8.1037000641471799</v>
      </c>
      <c r="F1505" s="22">
        <v>50.900860268747998</v>
      </c>
      <c r="G1505" s="22"/>
      <c r="H1505" s="22"/>
      <c r="I1505" s="22"/>
      <c r="J1505" s="22">
        <v>5</v>
      </c>
      <c r="K1505" s="22" t="s">
        <v>1845</v>
      </c>
      <c r="L1505" s="22" t="s">
        <v>2721</v>
      </c>
    </row>
    <row r="1506" spans="1:12">
      <c r="A1506" t="s">
        <v>3344</v>
      </c>
      <c r="B1506" t="s">
        <v>1850</v>
      </c>
      <c r="C1506" t="s">
        <v>3332</v>
      </c>
      <c r="D1506" s="1">
        <v>519.29999999999995</v>
      </c>
      <c r="E1506">
        <v>8.1037000641471799</v>
      </c>
      <c r="F1506" s="22"/>
      <c r="G1506" s="22"/>
      <c r="H1506" s="22"/>
      <c r="I1506" s="22">
        <v>50.900860268747998</v>
      </c>
      <c r="J1506" s="22">
        <v>5</v>
      </c>
      <c r="K1506" s="22" t="s">
        <v>1845</v>
      </c>
      <c r="L1506" s="22" t="s">
        <v>2721</v>
      </c>
    </row>
    <row r="1507" spans="1:12">
      <c r="A1507" t="s">
        <v>3344</v>
      </c>
      <c r="B1507" t="s">
        <v>1850</v>
      </c>
      <c r="C1507" t="s">
        <v>547</v>
      </c>
      <c r="D1507" s="1">
        <v>519.29999999999995</v>
      </c>
      <c r="E1507">
        <v>8.1037000641471799</v>
      </c>
      <c r="F1507" s="22"/>
      <c r="G1507" s="22">
        <v>50.900860268747998</v>
      </c>
      <c r="H1507" s="22"/>
      <c r="I1507" s="22"/>
      <c r="J1507" s="22">
        <v>5</v>
      </c>
      <c r="K1507" s="22" t="s">
        <v>1845</v>
      </c>
      <c r="L1507" s="22" t="s">
        <v>2721</v>
      </c>
    </row>
    <row r="1508" spans="1:12">
      <c r="A1508" t="s">
        <v>3344</v>
      </c>
      <c r="B1508" t="s">
        <v>1850</v>
      </c>
      <c r="C1508" t="s">
        <v>549</v>
      </c>
      <c r="D1508" s="1">
        <v>519.29999999999995</v>
      </c>
      <c r="E1508">
        <v>8.1037000641471799</v>
      </c>
      <c r="F1508" s="22"/>
      <c r="G1508" s="22"/>
      <c r="H1508" s="22">
        <v>50.900860268747998</v>
      </c>
      <c r="I1508" s="22"/>
      <c r="J1508" s="22">
        <v>5</v>
      </c>
      <c r="K1508" s="22" t="s">
        <v>1845</v>
      </c>
      <c r="L1508" s="22" t="s">
        <v>2721</v>
      </c>
    </row>
    <row r="1509" spans="1:12">
      <c r="A1509" t="s">
        <v>3344</v>
      </c>
      <c r="B1509" t="s">
        <v>1851</v>
      </c>
      <c r="C1509" t="s">
        <v>542</v>
      </c>
      <c r="D1509" s="1">
        <v>550.4</v>
      </c>
      <c r="E1509">
        <v>8.9567211235310999</v>
      </c>
      <c r="F1509" s="22">
        <v>61.293326143392001</v>
      </c>
      <c r="G1509" s="22"/>
      <c r="H1509" s="22"/>
      <c r="I1509" s="22"/>
      <c r="J1509" s="22">
        <v>5</v>
      </c>
      <c r="K1509" s="22" t="s">
        <v>1845</v>
      </c>
      <c r="L1509" s="22" t="s">
        <v>2721</v>
      </c>
    </row>
    <row r="1510" spans="1:12">
      <c r="A1510" t="s">
        <v>3344</v>
      </c>
      <c r="B1510" t="s">
        <v>1851</v>
      </c>
      <c r="C1510" t="s">
        <v>549</v>
      </c>
      <c r="D1510" s="1">
        <v>765.8</v>
      </c>
      <c r="E1510">
        <v>8.9567211235310999</v>
      </c>
      <c r="F1510" s="22"/>
      <c r="G1510" s="22"/>
      <c r="H1510" s="22">
        <v>61.293326143392001</v>
      </c>
      <c r="I1510" s="22"/>
      <c r="J1510" s="22">
        <v>5</v>
      </c>
      <c r="K1510" s="22" t="s">
        <v>1845</v>
      </c>
      <c r="L1510" s="22" t="s">
        <v>2721</v>
      </c>
    </row>
    <row r="1511" spans="1:12">
      <c r="A1511" t="s">
        <v>3344</v>
      </c>
      <c r="B1511" t="s">
        <v>1851</v>
      </c>
      <c r="C1511" t="s">
        <v>3332</v>
      </c>
      <c r="D1511" s="1">
        <v>765.8</v>
      </c>
      <c r="E1511">
        <v>8.9567211235310999</v>
      </c>
      <c r="F1511" s="22"/>
      <c r="G1511" s="22"/>
      <c r="H1511" s="22"/>
      <c r="I1511" s="22">
        <v>61.293326143392001</v>
      </c>
      <c r="J1511" s="22">
        <v>5</v>
      </c>
      <c r="K1511" s="22" t="s">
        <v>1845</v>
      </c>
      <c r="L1511" s="22" t="s">
        <v>2721</v>
      </c>
    </row>
    <row r="1512" spans="1:12">
      <c r="A1512" t="s">
        <v>3344</v>
      </c>
      <c r="B1512" t="s">
        <v>1851</v>
      </c>
      <c r="C1512" t="s">
        <v>547</v>
      </c>
      <c r="D1512" s="1">
        <v>765.8</v>
      </c>
      <c r="E1512">
        <v>8.9567211235310999</v>
      </c>
      <c r="F1512" s="22"/>
      <c r="G1512" s="22">
        <v>61.293326143392001</v>
      </c>
      <c r="H1512" s="22"/>
      <c r="I1512" s="22"/>
      <c r="J1512" s="22">
        <v>5</v>
      </c>
      <c r="K1512" s="22" t="s">
        <v>1845</v>
      </c>
      <c r="L1512" s="22" t="s">
        <v>2721</v>
      </c>
    </row>
    <row r="1513" spans="1:12">
      <c r="A1513" t="s">
        <v>3344</v>
      </c>
      <c r="B1513" t="s">
        <v>1852</v>
      </c>
      <c r="C1513" t="s">
        <v>542</v>
      </c>
      <c r="D1513" s="1">
        <v>39.299999999999997</v>
      </c>
      <c r="E1513">
        <v>9.8097421829150093</v>
      </c>
      <c r="F1513" s="22">
        <v>4.4881653950783997</v>
      </c>
      <c r="G1513" s="22"/>
      <c r="H1513" s="22"/>
      <c r="I1513" s="22"/>
      <c r="J1513" s="22">
        <v>5</v>
      </c>
      <c r="K1513" s="22" t="s">
        <v>1845</v>
      </c>
      <c r="L1513" s="22" t="s">
        <v>2721</v>
      </c>
    </row>
    <row r="1514" spans="1:12">
      <c r="A1514" t="s">
        <v>3344</v>
      </c>
      <c r="B1514" t="s">
        <v>1852</v>
      </c>
      <c r="C1514" t="s">
        <v>547</v>
      </c>
      <c r="D1514" s="1">
        <v>2502.9</v>
      </c>
      <c r="E1514">
        <v>9.8097421829150093</v>
      </c>
      <c r="F1514" s="22"/>
      <c r="G1514" s="22">
        <v>157.27806163061999</v>
      </c>
      <c r="H1514" s="22"/>
      <c r="I1514" s="22"/>
      <c r="J1514" s="22">
        <v>5</v>
      </c>
      <c r="K1514" s="22" t="s">
        <v>1845</v>
      </c>
      <c r="L1514" s="22" t="s">
        <v>2721</v>
      </c>
    </row>
    <row r="1515" spans="1:12">
      <c r="A1515" t="s">
        <v>3344</v>
      </c>
      <c r="B1515" t="s">
        <v>1852</v>
      </c>
      <c r="C1515" t="s">
        <v>549</v>
      </c>
      <c r="D1515" s="1">
        <v>2519.3000000000002</v>
      </c>
      <c r="E1515">
        <v>9.8097421829150093</v>
      </c>
      <c r="F1515" s="22"/>
      <c r="G1515" s="22"/>
      <c r="H1515" s="22">
        <v>157.27806163061999</v>
      </c>
      <c r="I1515" s="22"/>
      <c r="J1515" s="22">
        <v>5</v>
      </c>
      <c r="K1515" s="22" t="s">
        <v>1845</v>
      </c>
      <c r="L1515" s="22" t="s">
        <v>2721</v>
      </c>
    </row>
    <row r="1516" spans="1:12">
      <c r="A1516" t="s">
        <v>3344</v>
      </c>
      <c r="B1516" t="s">
        <v>1852</v>
      </c>
      <c r="C1516" t="s">
        <v>3332</v>
      </c>
      <c r="D1516" s="1">
        <v>2519.3000000000002</v>
      </c>
      <c r="E1516">
        <v>9.8097421829150093</v>
      </c>
      <c r="F1516" s="22"/>
      <c r="G1516" s="22"/>
      <c r="H1516" s="22"/>
      <c r="I1516" s="22">
        <v>157.27806163061999</v>
      </c>
      <c r="J1516" s="22">
        <v>5</v>
      </c>
      <c r="K1516" s="22" t="s">
        <v>1845</v>
      </c>
      <c r="L1516" s="22" t="s">
        <v>2721</v>
      </c>
    </row>
    <row r="1517" spans="1:12">
      <c r="A1517" t="s">
        <v>3344</v>
      </c>
      <c r="B1517" t="s">
        <v>1853</v>
      </c>
      <c r="C1517" t="s">
        <v>542</v>
      </c>
      <c r="D1517" s="1">
        <v>98.5</v>
      </c>
      <c r="E1517">
        <v>14.074847479834601</v>
      </c>
      <c r="F1517" s="22">
        <v>52.352758479671998</v>
      </c>
      <c r="G1517" s="22"/>
      <c r="H1517" s="22"/>
      <c r="I1517" s="22"/>
      <c r="J1517" s="22">
        <v>5</v>
      </c>
      <c r="K1517" s="22" t="s">
        <v>1845</v>
      </c>
      <c r="L1517" s="22" t="s">
        <v>2721</v>
      </c>
    </row>
    <row r="1518" spans="1:12">
      <c r="A1518" t="s">
        <v>3344</v>
      </c>
      <c r="B1518" t="s">
        <v>1853</v>
      </c>
      <c r="C1518" t="s">
        <v>547</v>
      </c>
      <c r="D1518" s="1">
        <v>2952.3</v>
      </c>
      <c r="E1518">
        <v>14.074847479834601</v>
      </c>
      <c r="F1518" s="22"/>
      <c r="G1518" s="22">
        <v>183.85828435850399</v>
      </c>
      <c r="H1518" s="22"/>
      <c r="I1518" s="22"/>
      <c r="J1518" s="22">
        <v>5</v>
      </c>
      <c r="K1518" s="22" t="s">
        <v>1845</v>
      </c>
      <c r="L1518" s="22" t="s">
        <v>2721</v>
      </c>
    </row>
    <row r="1519" spans="1:12">
      <c r="A1519" t="s">
        <v>3344</v>
      </c>
      <c r="B1519" t="s">
        <v>1853</v>
      </c>
      <c r="C1519" t="s">
        <v>549</v>
      </c>
      <c r="D1519" s="1">
        <v>3614.6</v>
      </c>
      <c r="E1519">
        <v>14.074847479834601</v>
      </c>
      <c r="F1519" s="22"/>
      <c r="G1519" s="22"/>
      <c r="H1519" s="22">
        <v>183.85828435850399</v>
      </c>
      <c r="I1519" s="22"/>
      <c r="J1519" s="22">
        <v>5</v>
      </c>
      <c r="K1519" s="22" t="s">
        <v>1845</v>
      </c>
      <c r="L1519" s="22" t="s">
        <v>2721</v>
      </c>
    </row>
    <row r="1520" spans="1:12">
      <c r="A1520" t="s">
        <v>3344</v>
      </c>
      <c r="B1520" t="s">
        <v>1853</v>
      </c>
      <c r="C1520" t="s">
        <v>3332</v>
      </c>
      <c r="D1520" s="1">
        <v>3616.8</v>
      </c>
      <c r="E1520">
        <v>14.074847479834601</v>
      </c>
      <c r="F1520" s="22"/>
      <c r="G1520" s="22"/>
      <c r="H1520" s="22"/>
      <c r="I1520" s="22">
        <v>183.85828435850399</v>
      </c>
      <c r="J1520" s="22">
        <v>5</v>
      </c>
      <c r="K1520" s="22" t="s">
        <v>1845</v>
      </c>
      <c r="L1520" s="22" t="s">
        <v>2721</v>
      </c>
    </row>
    <row r="1521" spans="1:12">
      <c r="A1521" t="s">
        <v>3344</v>
      </c>
      <c r="B1521" t="s">
        <v>1854</v>
      </c>
      <c r="C1521" t="s">
        <v>547</v>
      </c>
      <c r="D1521" s="1">
        <v>1649.7</v>
      </c>
      <c r="E1521">
        <v>14.927868539218499</v>
      </c>
      <c r="F1521" s="22"/>
      <c r="G1521" s="22">
        <v>165.294876895344</v>
      </c>
      <c r="H1521" s="22"/>
      <c r="I1521" s="22"/>
      <c r="J1521" s="22">
        <v>5</v>
      </c>
      <c r="K1521" s="22" t="s">
        <v>1845</v>
      </c>
      <c r="L1521" s="22" t="s">
        <v>2721</v>
      </c>
    </row>
    <row r="1522" spans="1:12">
      <c r="A1522" t="s">
        <v>3344</v>
      </c>
      <c r="B1522" t="s">
        <v>1854</v>
      </c>
      <c r="C1522" t="s">
        <v>549</v>
      </c>
      <c r="D1522" s="1">
        <v>2085.1</v>
      </c>
      <c r="E1522">
        <v>14.927868539218499</v>
      </c>
      <c r="F1522" s="22"/>
      <c r="G1522" s="22"/>
      <c r="H1522" s="22">
        <v>165.294876895344</v>
      </c>
      <c r="I1522" s="22"/>
      <c r="J1522" s="22">
        <v>5</v>
      </c>
      <c r="K1522" s="22" t="s">
        <v>1845</v>
      </c>
      <c r="L1522" s="22" t="s">
        <v>2721</v>
      </c>
    </row>
    <row r="1523" spans="1:12">
      <c r="A1523" t="s">
        <v>3344</v>
      </c>
      <c r="B1523" t="s">
        <v>1854</v>
      </c>
      <c r="C1523" t="s">
        <v>3332</v>
      </c>
      <c r="D1523" s="1">
        <v>2085.1</v>
      </c>
      <c r="E1523">
        <v>14.927868539218499</v>
      </c>
      <c r="F1523" s="22"/>
      <c r="G1523" s="22"/>
      <c r="H1523" s="22"/>
      <c r="I1523" s="22">
        <v>165.294876895344</v>
      </c>
      <c r="J1523" s="22">
        <v>5</v>
      </c>
      <c r="K1523" s="22" t="s">
        <v>1845</v>
      </c>
      <c r="L1523" s="22" t="s">
        <v>2721</v>
      </c>
    </row>
    <row r="1524" spans="1:12">
      <c r="A1524" t="s">
        <v>3344</v>
      </c>
      <c r="B1524" t="s">
        <v>1855</v>
      </c>
      <c r="C1524" t="s">
        <v>547</v>
      </c>
      <c r="D1524" s="1">
        <v>413.5</v>
      </c>
      <c r="E1524">
        <v>15.7808895986024</v>
      </c>
      <c r="F1524" s="22"/>
      <c r="G1524" s="22">
        <v>55.100631435696002</v>
      </c>
      <c r="H1524" s="22"/>
      <c r="I1524" s="22"/>
      <c r="J1524" s="22">
        <v>5</v>
      </c>
      <c r="K1524" s="22" t="s">
        <v>1845</v>
      </c>
      <c r="L1524" s="22" t="s">
        <v>2721</v>
      </c>
    </row>
    <row r="1525" spans="1:12">
      <c r="A1525" t="s">
        <v>3344</v>
      </c>
      <c r="B1525" t="s">
        <v>1855</v>
      </c>
      <c r="C1525" t="s">
        <v>549</v>
      </c>
      <c r="D1525" s="1">
        <v>613</v>
      </c>
      <c r="E1525">
        <v>15.7808895986024</v>
      </c>
      <c r="F1525" s="22"/>
      <c r="G1525" s="22"/>
      <c r="H1525" s="22">
        <v>55.100631435696002</v>
      </c>
      <c r="I1525" s="22"/>
      <c r="J1525" s="22">
        <v>5</v>
      </c>
      <c r="K1525" s="22" t="s">
        <v>1845</v>
      </c>
      <c r="L1525" s="22" t="s">
        <v>2721</v>
      </c>
    </row>
    <row r="1526" spans="1:12">
      <c r="A1526" t="s">
        <v>3344</v>
      </c>
      <c r="B1526" t="s">
        <v>1855</v>
      </c>
      <c r="C1526" t="s">
        <v>3332</v>
      </c>
      <c r="D1526" s="1">
        <v>613</v>
      </c>
      <c r="E1526">
        <v>15.7808895986024</v>
      </c>
      <c r="F1526" s="22"/>
      <c r="G1526" s="22"/>
      <c r="H1526" s="22"/>
      <c r="I1526" s="22">
        <v>55.100631435696002</v>
      </c>
      <c r="J1526" s="22">
        <v>5</v>
      </c>
      <c r="K1526" s="22" t="s">
        <v>1845</v>
      </c>
      <c r="L1526" s="22" t="s">
        <v>2721</v>
      </c>
    </row>
    <row r="1527" spans="1:12">
      <c r="A1527" t="s">
        <v>3344</v>
      </c>
      <c r="B1527" t="s">
        <v>1856</v>
      </c>
      <c r="C1527" t="s">
        <v>547</v>
      </c>
      <c r="D1527" s="1">
        <v>3707.7</v>
      </c>
      <c r="E1527">
        <v>16.633910657986299</v>
      </c>
      <c r="F1527" s="22"/>
      <c r="G1527" s="22">
        <v>202.44458398802399</v>
      </c>
      <c r="H1527" s="22"/>
      <c r="I1527" s="22"/>
      <c r="J1527" s="22">
        <v>5</v>
      </c>
      <c r="K1527" s="22" t="s">
        <v>1845</v>
      </c>
      <c r="L1527" s="22" t="s">
        <v>2721</v>
      </c>
    </row>
    <row r="1528" spans="1:12">
      <c r="A1528" t="s">
        <v>3344</v>
      </c>
      <c r="B1528" t="s">
        <v>1856</v>
      </c>
      <c r="C1528" t="s">
        <v>549</v>
      </c>
      <c r="D1528" s="1">
        <v>4196.1000000000004</v>
      </c>
      <c r="E1528">
        <v>16.633910657986299</v>
      </c>
      <c r="F1528" s="22"/>
      <c r="G1528" s="22"/>
      <c r="H1528" s="22">
        <v>202.44458398802399</v>
      </c>
      <c r="I1528" s="22"/>
      <c r="J1528" s="22">
        <v>5</v>
      </c>
      <c r="K1528" s="22" t="s">
        <v>1845</v>
      </c>
      <c r="L1528" s="22" t="s">
        <v>2721</v>
      </c>
    </row>
    <row r="1529" spans="1:12">
      <c r="A1529" t="s">
        <v>3344</v>
      </c>
      <c r="B1529" t="s">
        <v>1856</v>
      </c>
      <c r="C1529" t="s">
        <v>3332</v>
      </c>
      <c r="D1529" s="1">
        <v>4196.1000000000004</v>
      </c>
      <c r="E1529">
        <v>16.633910657986299</v>
      </c>
      <c r="F1529" s="22"/>
      <c r="G1529" s="22"/>
      <c r="H1529" s="22"/>
      <c r="I1529" s="22">
        <v>202.44458398802399</v>
      </c>
      <c r="J1529" s="22">
        <v>5</v>
      </c>
      <c r="K1529" s="22" t="s">
        <v>1845</v>
      </c>
      <c r="L1529" s="22" t="s">
        <v>2721</v>
      </c>
    </row>
    <row r="1530" spans="1:12">
      <c r="A1530" t="s">
        <v>3344</v>
      </c>
      <c r="B1530" t="s">
        <v>1857</v>
      </c>
      <c r="C1530" t="s">
        <v>542</v>
      </c>
      <c r="D1530" s="1">
        <v>0.2</v>
      </c>
      <c r="E1530">
        <v>17.486931717370201</v>
      </c>
      <c r="F1530" s="22">
        <v>0.19811941937524799</v>
      </c>
      <c r="G1530" s="22"/>
      <c r="H1530" s="22"/>
      <c r="I1530" s="22"/>
      <c r="J1530" s="22">
        <v>5</v>
      </c>
      <c r="K1530" s="22" t="s">
        <v>1845</v>
      </c>
      <c r="L1530" s="22" t="s">
        <v>2721</v>
      </c>
    </row>
    <row r="1531" spans="1:12">
      <c r="A1531" t="s">
        <v>3344</v>
      </c>
      <c r="B1531" t="s">
        <v>1857</v>
      </c>
      <c r="C1531" t="s">
        <v>547</v>
      </c>
      <c r="D1531" s="1">
        <v>2203.4</v>
      </c>
      <c r="E1531">
        <v>17.486931717370201</v>
      </c>
      <c r="F1531" s="22"/>
      <c r="G1531" s="22">
        <v>184.93096420612801</v>
      </c>
      <c r="H1531" s="22"/>
      <c r="I1531" s="22"/>
      <c r="J1531" s="22">
        <v>5</v>
      </c>
      <c r="K1531" s="22" t="s">
        <v>1845</v>
      </c>
      <c r="L1531" s="22" t="s">
        <v>2721</v>
      </c>
    </row>
    <row r="1532" spans="1:12">
      <c r="A1532" t="s">
        <v>3344</v>
      </c>
      <c r="B1532" t="s">
        <v>1857</v>
      </c>
      <c r="C1532" t="s">
        <v>3332</v>
      </c>
      <c r="D1532" s="1">
        <v>2285.1</v>
      </c>
      <c r="E1532">
        <v>17.486931717370201</v>
      </c>
      <c r="F1532" s="22"/>
      <c r="G1532" s="22"/>
      <c r="H1532" s="22"/>
      <c r="I1532" s="22">
        <v>184.93096420612801</v>
      </c>
      <c r="J1532" s="22">
        <v>5</v>
      </c>
      <c r="K1532" s="22" t="s">
        <v>1845</v>
      </c>
      <c r="L1532" s="22" t="s">
        <v>2721</v>
      </c>
    </row>
    <row r="1533" spans="1:12">
      <c r="A1533" t="s">
        <v>3344</v>
      </c>
      <c r="B1533" t="s">
        <v>1857</v>
      </c>
      <c r="C1533" t="s">
        <v>549</v>
      </c>
      <c r="D1533" s="1">
        <v>2285.1</v>
      </c>
      <c r="E1533">
        <v>17.486931717370201</v>
      </c>
      <c r="F1533" s="22"/>
      <c r="G1533" s="22"/>
      <c r="H1533" s="22">
        <v>184.93096420612801</v>
      </c>
      <c r="I1533" s="22"/>
      <c r="J1533" s="22">
        <v>5</v>
      </c>
      <c r="K1533" s="22" t="s">
        <v>1845</v>
      </c>
      <c r="L1533" s="22" t="s">
        <v>2721</v>
      </c>
    </row>
    <row r="1534" spans="1:12">
      <c r="A1534" t="s">
        <v>3344</v>
      </c>
      <c r="B1534" t="s">
        <v>1858</v>
      </c>
      <c r="C1534" t="s">
        <v>547</v>
      </c>
      <c r="D1534" s="1">
        <v>3920.3</v>
      </c>
      <c r="E1534">
        <v>18.339952776754199</v>
      </c>
      <c r="F1534" s="22"/>
      <c r="G1534" s="22">
        <v>302.34368737187998</v>
      </c>
      <c r="H1534" s="22"/>
      <c r="I1534" s="22"/>
      <c r="J1534" s="22">
        <v>5</v>
      </c>
      <c r="K1534" s="22" t="s">
        <v>1845</v>
      </c>
      <c r="L1534" s="22" t="s">
        <v>2721</v>
      </c>
    </row>
    <row r="1535" spans="1:12">
      <c r="A1535" t="s">
        <v>3344</v>
      </c>
      <c r="B1535" t="s">
        <v>1858</v>
      </c>
      <c r="C1535" t="s">
        <v>549</v>
      </c>
      <c r="D1535" s="1">
        <v>4402.8999999999996</v>
      </c>
      <c r="E1535">
        <v>18.339952776754199</v>
      </c>
      <c r="F1535" s="22"/>
      <c r="G1535" s="22"/>
      <c r="H1535" s="22">
        <v>302.34368737187998</v>
      </c>
      <c r="I1535" s="22"/>
      <c r="J1535" s="22">
        <v>5</v>
      </c>
      <c r="K1535" s="22" t="s">
        <v>1845</v>
      </c>
      <c r="L1535" s="22" t="s">
        <v>2721</v>
      </c>
    </row>
    <row r="1536" spans="1:12">
      <c r="A1536" t="s">
        <v>3344</v>
      </c>
      <c r="B1536" t="s">
        <v>1858</v>
      </c>
      <c r="C1536" t="s">
        <v>3332</v>
      </c>
      <c r="D1536" s="1">
        <v>4403.3999999999996</v>
      </c>
      <c r="E1536">
        <v>18.339952776754199</v>
      </c>
      <c r="F1536" s="22"/>
      <c r="G1536" s="22"/>
      <c r="H1536" s="22"/>
      <c r="I1536" s="22">
        <v>302.34368737187998</v>
      </c>
      <c r="J1536" s="22">
        <v>5</v>
      </c>
      <c r="K1536" s="22" t="s">
        <v>1845</v>
      </c>
      <c r="L1536" s="22" t="s">
        <v>2721</v>
      </c>
    </row>
    <row r="1537" spans="1:12">
      <c r="A1537" t="s">
        <v>3344</v>
      </c>
      <c r="B1537" t="s">
        <v>1859</v>
      </c>
      <c r="C1537" t="s">
        <v>547</v>
      </c>
      <c r="D1537" s="1">
        <v>3248.7</v>
      </c>
      <c r="E1537">
        <v>19.192973836138101</v>
      </c>
      <c r="F1537" s="22"/>
      <c r="G1537" s="22">
        <v>238.87911413015999</v>
      </c>
      <c r="H1537" s="22"/>
      <c r="I1537" s="22"/>
      <c r="J1537" s="22">
        <v>5</v>
      </c>
      <c r="K1537" s="22" t="s">
        <v>1845</v>
      </c>
      <c r="L1537" s="22" t="s">
        <v>2721</v>
      </c>
    </row>
    <row r="1538" spans="1:12">
      <c r="A1538" t="s">
        <v>3344</v>
      </c>
      <c r="B1538" t="s">
        <v>1859</v>
      </c>
      <c r="C1538" t="s">
        <v>3332</v>
      </c>
      <c r="D1538" s="1">
        <v>3469.8</v>
      </c>
      <c r="E1538">
        <v>19.192973836138101</v>
      </c>
      <c r="F1538" s="22"/>
      <c r="G1538" s="22"/>
      <c r="H1538" s="22"/>
      <c r="I1538" s="22">
        <v>238.87911413015999</v>
      </c>
      <c r="J1538" s="22">
        <v>5</v>
      </c>
      <c r="K1538" s="22" t="s">
        <v>1845</v>
      </c>
      <c r="L1538" s="22" t="s">
        <v>2721</v>
      </c>
    </row>
    <row r="1539" spans="1:12">
      <c r="A1539" t="s">
        <v>3344</v>
      </c>
      <c r="B1539" t="s">
        <v>1859</v>
      </c>
      <c r="C1539" t="s">
        <v>549</v>
      </c>
      <c r="D1539" s="1">
        <v>3469.8</v>
      </c>
      <c r="E1539">
        <v>19.192973836138101</v>
      </c>
      <c r="F1539" s="22"/>
      <c r="G1539" s="22"/>
      <c r="H1539" s="22">
        <v>238.87911413015999</v>
      </c>
      <c r="I1539" s="22"/>
      <c r="J1539" s="22">
        <v>5</v>
      </c>
      <c r="K1539" s="22" t="s">
        <v>1845</v>
      </c>
      <c r="L1539" s="22" t="s">
        <v>2721</v>
      </c>
    </row>
    <row r="1540" spans="1:12">
      <c r="A1540" t="s">
        <v>3344</v>
      </c>
      <c r="B1540" t="s">
        <v>1860</v>
      </c>
      <c r="C1540" t="s">
        <v>547</v>
      </c>
      <c r="D1540" s="1">
        <v>1407.1</v>
      </c>
      <c r="E1540">
        <v>20.045994895522</v>
      </c>
      <c r="F1540" s="22"/>
      <c r="G1540" s="22">
        <v>112.511874055392</v>
      </c>
      <c r="H1540" s="22"/>
      <c r="I1540" s="22"/>
      <c r="J1540" s="22">
        <v>5</v>
      </c>
      <c r="K1540" s="22" t="s">
        <v>1845</v>
      </c>
      <c r="L1540" s="22" t="s">
        <v>2721</v>
      </c>
    </row>
    <row r="1541" spans="1:12">
      <c r="A1541" t="s">
        <v>3344</v>
      </c>
      <c r="B1541" t="s">
        <v>1860</v>
      </c>
      <c r="C1541" t="s">
        <v>549</v>
      </c>
      <c r="D1541" s="1">
        <v>1617.2</v>
      </c>
      <c r="E1541">
        <v>20.045994895522</v>
      </c>
      <c r="F1541" s="22"/>
      <c r="G1541" s="22"/>
      <c r="H1541" s="22">
        <v>112.511874055392</v>
      </c>
      <c r="I1541" s="22"/>
      <c r="J1541" s="22">
        <v>5</v>
      </c>
      <c r="K1541" s="22" t="s">
        <v>1845</v>
      </c>
      <c r="L1541" s="22" t="s">
        <v>2721</v>
      </c>
    </row>
    <row r="1542" spans="1:12">
      <c r="A1542" t="s">
        <v>3344</v>
      </c>
      <c r="B1542" t="s">
        <v>1860</v>
      </c>
      <c r="C1542" t="s">
        <v>3332</v>
      </c>
      <c r="D1542" s="1">
        <v>1617.4</v>
      </c>
      <c r="E1542">
        <v>20.045994895522</v>
      </c>
      <c r="F1542" s="22"/>
      <c r="G1542" s="22"/>
      <c r="H1542" s="22"/>
      <c r="I1542" s="22">
        <v>112.511874055392</v>
      </c>
      <c r="J1542" s="22">
        <v>5</v>
      </c>
      <c r="K1542" s="22" t="s">
        <v>1845</v>
      </c>
      <c r="L1542" s="22" t="s">
        <v>2721</v>
      </c>
    </row>
    <row r="1543" spans="1:12">
      <c r="A1543" t="s">
        <v>3344</v>
      </c>
      <c r="B1543" t="s">
        <v>1861</v>
      </c>
      <c r="C1543" t="s">
        <v>542</v>
      </c>
      <c r="D1543" s="1">
        <v>38.1</v>
      </c>
      <c r="E1543">
        <v>20.899015954905899</v>
      </c>
      <c r="F1543" s="22">
        <v>11.8197560764584</v>
      </c>
      <c r="G1543" s="22"/>
      <c r="H1543" s="22"/>
      <c r="I1543" s="22"/>
      <c r="J1543" s="22">
        <v>5</v>
      </c>
      <c r="K1543" s="22" t="s">
        <v>1845</v>
      </c>
      <c r="L1543" s="22" t="s">
        <v>2721</v>
      </c>
    </row>
    <row r="1544" spans="1:12">
      <c r="A1544" t="s">
        <v>3344</v>
      </c>
      <c r="B1544" t="s">
        <v>1861</v>
      </c>
      <c r="C1544" t="s">
        <v>547</v>
      </c>
      <c r="D1544" s="1">
        <v>1463.1</v>
      </c>
      <c r="E1544">
        <v>20.899015954905899</v>
      </c>
      <c r="F1544" s="22"/>
      <c r="G1544" s="22">
        <v>128.70489396744</v>
      </c>
      <c r="H1544" s="22"/>
      <c r="I1544" s="22"/>
      <c r="J1544" s="22">
        <v>5</v>
      </c>
      <c r="K1544" s="22" t="s">
        <v>1845</v>
      </c>
      <c r="L1544" s="22" t="s">
        <v>2721</v>
      </c>
    </row>
    <row r="1545" spans="1:12">
      <c r="A1545" t="s">
        <v>3344</v>
      </c>
      <c r="B1545" t="s">
        <v>1861</v>
      </c>
      <c r="C1545" t="s">
        <v>549</v>
      </c>
      <c r="D1545" s="1">
        <v>1540.4</v>
      </c>
      <c r="E1545">
        <v>20.899015954905899</v>
      </c>
      <c r="F1545" s="22"/>
      <c r="G1545" s="22"/>
      <c r="H1545" s="22">
        <v>128.70489396744</v>
      </c>
      <c r="I1545" s="22"/>
      <c r="J1545" s="22">
        <v>5</v>
      </c>
      <c r="K1545" s="22" t="s">
        <v>1845</v>
      </c>
      <c r="L1545" s="22" t="s">
        <v>2721</v>
      </c>
    </row>
    <row r="1546" spans="1:12">
      <c r="A1546" t="s">
        <v>3344</v>
      </c>
      <c r="B1546" t="s">
        <v>1861</v>
      </c>
      <c r="C1546" t="s">
        <v>3332</v>
      </c>
      <c r="D1546" s="1">
        <v>1540.6</v>
      </c>
      <c r="E1546">
        <v>20.899015954905899</v>
      </c>
      <c r="F1546" s="22"/>
      <c r="G1546" s="22"/>
      <c r="H1546" s="22"/>
      <c r="I1546" s="22">
        <v>128.70489396744</v>
      </c>
      <c r="J1546" s="22">
        <v>5</v>
      </c>
      <c r="K1546" s="22" t="s">
        <v>1845</v>
      </c>
      <c r="L1546" s="22" t="s">
        <v>2721</v>
      </c>
    </row>
    <row r="1547" spans="1:12">
      <c r="A1547" t="s">
        <v>3344</v>
      </c>
      <c r="B1547" t="s">
        <v>1862</v>
      </c>
      <c r="C1547" t="s">
        <v>547</v>
      </c>
      <c r="D1547" s="1">
        <v>1719.9</v>
      </c>
      <c r="E1547">
        <v>22.6050580736737</v>
      </c>
      <c r="F1547" s="22"/>
      <c r="G1547" s="22">
        <v>110.460329453124</v>
      </c>
      <c r="H1547" s="22"/>
      <c r="I1547" s="22"/>
      <c r="J1547" s="22">
        <v>5</v>
      </c>
      <c r="K1547" s="22" t="s">
        <v>1845</v>
      </c>
      <c r="L1547" s="22" t="s">
        <v>2721</v>
      </c>
    </row>
    <row r="1548" spans="1:12">
      <c r="A1548" t="s">
        <v>3344</v>
      </c>
      <c r="B1548" t="s">
        <v>1862</v>
      </c>
      <c r="C1548" t="s">
        <v>3332</v>
      </c>
      <c r="D1548" s="1">
        <v>1813.4</v>
      </c>
      <c r="E1548">
        <v>22.6050580736737</v>
      </c>
      <c r="F1548" s="22"/>
      <c r="G1548" s="22"/>
      <c r="H1548" s="22"/>
      <c r="I1548" s="22">
        <v>110.460329453124</v>
      </c>
      <c r="J1548" s="22">
        <v>5</v>
      </c>
      <c r="K1548" s="22" t="s">
        <v>1845</v>
      </c>
      <c r="L1548" s="22" t="s">
        <v>2721</v>
      </c>
    </row>
    <row r="1549" spans="1:12">
      <c r="A1549" t="s">
        <v>3344</v>
      </c>
      <c r="B1549" t="s">
        <v>1862</v>
      </c>
      <c r="C1549" t="s">
        <v>549</v>
      </c>
      <c r="D1549" s="1">
        <v>1813.4</v>
      </c>
      <c r="E1549">
        <v>22.6050580736737</v>
      </c>
      <c r="F1549" s="22"/>
      <c r="G1549" s="22"/>
      <c r="H1549" s="22">
        <v>110.460329453124</v>
      </c>
      <c r="I1549" s="22"/>
      <c r="J1549" s="22">
        <v>5</v>
      </c>
      <c r="K1549" s="22" t="s">
        <v>1845</v>
      </c>
      <c r="L1549" s="22" t="s">
        <v>2721</v>
      </c>
    </row>
    <row r="1550" spans="1:12">
      <c r="A1550" t="s">
        <v>3344</v>
      </c>
      <c r="B1550" t="s">
        <v>1863</v>
      </c>
      <c r="C1550" t="s">
        <v>547</v>
      </c>
      <c r="D1550" s="1">
        <v>3498.8</v>
      </c>
      <c r="E1550">
        <v>23.458079133057598</v>
      </c>
      <c r="F1550" s="22"/>
      <c r="G1550" s="22">
        <v>303.15774992327999</v>
      </c>
      <c r="H1550" s="22"/>
      <c r="I1550" s="22"/>
      <c r="J1550" s="22">
        <v>5</v>
      </c>
      <c r="K1550" s="22" t="s">
        <v>1845</v>
      </c>
      <c r="L1550" s="22" t="s">
        <v>2721</v>
      </c>
    </row>
    <row r="1551" spans="1:12">
      <c r="A1551" t="s">
        <v>3344</v>
      </c>
      <c r="B1551" t="s">
        <v>1863</v>
      </c>
      <c r="C1551" t="s">
        <v>549</v>
      </c>
      <c r="D1551" s="1">
        <v>3675.1</v>
      </c>
      <c r="E1551">
        <v>23.458079133057598</v>
      </c>
      <c r="F1551" s="22"/>
      <c r="G1551" s="22"/>
      <c r="H1551" s="22">
        <v>303.15774992327999</v>
      </c>
      <c r="I1551" s="22"/>
      <c r="J1551" s="22">
        <v>5</v>
      </c>
      <c r="K1551" s="22" t="s">
        <v>1845</v>
      </c>
      <c r="L1551" s="22" t="s">
        <v>2721</v>
      </c>
    </row>
    <row r="1552" spans="1:12">
      <c r="A1552" t="s">
        <v>3344</v>
      </c>
      <c r="B1552" t="s">
        <v>1863</v>
      </c>
      <c r="C1552" t="s">
        <v>3332</v>
      </c>
      <c r="D1552" s="1">
        <v>3675.2</v>
      </c>
      <c r="E1552">
        <v>23.458079133057598</v>
      </c>
      <c r="F1552" s="22"/>
      <c r="G1552" s="22"/>
      <c r="H1552" s="22"/>
      <c r="I1552" s="22">
        <v>303.15774992327999</v>
      </c>
      <c r="J1552" s="22">
        <v>5</v>
      </c>
      <c r="K1552" s="22" t="s">
        <v>1845</v>
      </c>
      <c r="L1552" s="22" t="s">
        <v>2721</v>
      </c>
    </row>
    <row r="1553" spans="1:12">
      <c r="A1553" t="s">
        <v>3344</v>
      </c>
      <c r="B1553" t="s">
        <v>1864</v>
      </c>
      <c r="C1553" t="s">
        <v>547</v>
      </c>
      <c r="D1553" s="1">
        <v>891.1</v>
      </c>
      <c r="E1553">
        <v>24.3111001924416</v>
      </c>
      <c r="F1553" s="22"/>
      <c r="G1553" s="22">
        <v>106.39478768032799</v>
      </c>
      <c r="H1553" s="22"/>
      <c r="I1553" s="22"/>
      <c r="J1553" s="22">
        <v>5</v>
      </c>
      <c r="K1553" s="22" t="s">
        <v>1845</v>
      </c>
      <c r="L1553" s="22" t="s">
        <v>2721</v>
      </c>
    </row>
    <row r="1554" spans="1:12">
      <c r="A1554" t="s">
        <v>3344</v>
      </c>
      <c r="B1554" t="s">
        <v>1864</v>
      </c>
      <c r="C1554" t="s">
        <v>549</v>
      </c>
      <c r="D1554" s="1">
        <v>977.2</v>
      </c>
      <c r="E1554">
        <v>24.3111001924416</v>
      </c>
      <c r="F1554" s="22"/>
      <c r="G1554" s="22"/>
      <c r="H1554" s="22">
        <v>106.39478768032799</v>
      </c>
      <c r="I1554" s="22"/>
      <c r="J1554" s="22">
        <v>5</v>
      </c>
      <c r="K1554" s="22" t="s">
        <v>1845</v>
      </c>
      <c r="L1554" s="22" t="s">
        <v>2721</v>
      </c>
    </row>
    <row r="1555" spans="1:12">
      <c r="A1555" t="s">
        <v>3344</v>
      </c>
      <c r="B1555" t="s">
        <v>1864</v>
      </c>
      <c r="C1555" t="s">
        <v>3332</v>
      </c>
      <c r="D1555" s="1">
        <v>977.2</v>
      </c>
      <c r="E1555">
        <v>24.3111001924416</v>
      </c>
      <c r="F1555" s="22"/>
      <c r="G1555" s="22"/>
      <c r="H1555" s="22"/>
      <c r="I1555" s="22">
        <v>106.39478768032799</v>
      </c>
      <c r="J1555" s="22">
        <v>5</v>
      </c>
      <c r="K1555" s="22" t="s">
        <v>1845</v>
      </c>
      <c r="L1555" s="22" t="s">
        <v>2721</v>
      </c>
    </row>
    <row r="1556" spans="1:12">
      <c r="A1556" t="s">
        <v>3344</v>
      </c>
      <c r="B1556" t="s">
        <v>1865</v>
      </c>
      <c r="C1556" t="s">
        <v>542</v>
      </c>
      <c r="D1556" s="1">
        <v>41.4</v>
      </c>
      <c r="E1556">
        <v>26.443652840901301</v>
      </c>
      <c r="F1556" s="22">
        <v>7.4675765679227997</v>
      </c>
      <c r="G1556" s="22"/>
      <c r="H1556" s="22"/>
      <c r="I1556" s="22"/>
      <c r="J1556" s="22">
        <v>5</v>
      </c>
      <c r="K1556" s="22" t="s">
        <v>1845</v>
      </c>
      <c r="L1556" s="22" t="s">
        <v>2721</v>
      </c>
    </row>
    <row r="1557" spans="1:12">
      <c r="A1557" t="s">
        <v>3344</v>
      </c>
      <c r="B1557" t="s">
        <v>1865</v>
      </c>
      <c r="C1557" t="s">
        <v>547</v>
      </c>
      <c r="D1557" s="1">
        <v>2316.1999999999998</v>
      </c>
      <c r="E1557">
        <v>26.443652840901301</v>
      </c>
      <c r="F1557" s="22"/>
      <c r="G1557" s="22">
        <v>261.4477949244</v>
      </c>
      <c r="H1557" s="22"/>
      <c r="I1557" s="22"/>
      <c r="J1557" s="22">
        <v>5</v>
      </c>
      <c r="K1557" s="22" t="s">
        <v>1845</v>
      </c>
      <c r="L1557" s="22" t="s">
        <v>2721</v>
      </c>
    </row>
    <row r="1558" spans="1:12">
      <c r="A1558" t="s">
        <v>3344</v>
      </c>
      <c r="B1558" t="s">
        <v>1865</v>
      </c>
      <c r="C1558" t="s">
        <v>549</v>
      </c>
      <c r="D1558" s="1">
        <v>2346.1</v>
      </c>
      <c r="E1558">
        <v>26.443652840901301</v>
      </c>
      <c r="F1558" s="22"/>
      <c r="G1558" s="22"/>
      <c r="H1558" s="22">
        <v>261.4477949244</v>
      </c>
      <c r="I1558" s="22"/>
      <c r="J1558" s="22">
        <v>5</v>
      </c>
      <c r="K1558" s="22" t="s">
        <v>1845</v>
      </c>
      <c r="L1558" s="22" t="s">
        <v>2721</v>
      </c>
    </row>
    <row r="1559" spans="1:12">
      <c r="A1559" t="s">
        <v>3344</v>
      </c>
      <c r="B1559" t="s">
        <v>1865</v>
      </c>
      <c r="C1559" t="s">
        <v>3332</v>
      </c>
      <c r="D1559" s="1">
        <v>2346.3000000000002</v>
      </c>
      <c r="E1559">
        <v>26.443652840901301</v>
      </c>
      <c r="F1559" s="22"/>
      <c r="G1559" s="22"/>
      <c r="H1559" s="22"/>
      <c r="I1559" s="22">
        <v>261.4477949244</v>
      </c>
      <c r="J1559" s="22">
        <v>5</v>
      </c>
      <c r="K1559" s="22" t="s">
        <v>1845</v>
      </c>
      <c r="L1559" s="22" t="s">
        <v>2721</v>
      </c>
    </row>
    <row r="1560" spans="1:12">
      <c r="A1560" t="s">
        <v>3344</v>
      </c>
      <c r="B1560" t="s">
        <v>1866</v>
      </c>
      <c r="C1560" t="s">
        <v>542</v>
      </c>
      <c r="D1560" s="1">
        <v>2344.6</v>
      </c>
      <c r="E1560">
        <v>13.662553967799001</v>
      </c>
      <c r="F1560" s="22">
        <v>180.65203321158</v>
      </c>
      <c r="G1560" s="22"/>
      <c r="H1560" s="22"/>
      <c r="I1560" s="22"/>
      <c r="J1560" s="22">
        <v>5</v>
      </c>
      <c r="K1560" s="22" t="s">
        <v>1867</v>
      </c>
      <c r="L1560" s="22" t="s">
        <v>2722</v>
      </c>
    </row>
    <row r="1561" spans="1:12">
      <c r="A1561" t="s">
        <v>3344</v>
      </c>
      <c r="B1561" t="s">
        <v>1866</v>
      </c>
      <c r="C1561" t="s">
        <v>547</v>
      </c>
      <c r="D1561" s="1">
        <v>8900.1</v>
      </c>
      <c r="E1561">
        <v>13.662553967799001</v>
      </c>
      <c r="F1561" s="22"/>
      <c r="G1561" s="22">
        <v>194.30937129466801</v>
      </c>
      <c r="H1561" s="22"/>
      <c r="I1561" s="22"/>
      <c r="J1561" s="22">
        <v>5</v>
      </c>
      <c r="K1561" s="22" t="s">
        <v>1867</v>
      </c>
      <c r="L1561" s="22" t="s">
        <v>2722</v>
      </c>
    </row>
    <row r="1562" spans="1:12">
      <c r="A1562" t="s">
        <v>3344</v>
      </c>
      <c r="B1562" t="s">
        <v>1866</v>
      </c>
      <c r="C1562" t="s">
        <v>549</v>
      </c>
      <c r="D1562" s="1">
        <v>10594.3</v>
      </c>
      <c r="E1562">
        <v>13.662553967799001</v>
      </c>
      <c r="F1562" s="22"/>
      <c r="G1562" s="22"/>
      <c r="H1562" s="22">
        <v>194.30937129466801</v>
      </c>
      <c r="I1562" s="22"/>
      <c r="J1562" s="22">
        <v>5</v>
      </c>
      <c r="K1562" s="22" t="s">
        <v>1867</v>
      </c>
      <c r="L1562" s="22" t="s">
        <v>2722</v>
      </c>
    </row>
    <row r="1563" spans="1:12">
      <c r="A1563" t="s">
        <v>3344</v>
      </c>
      <c r="B1563" t="s">
        <v>1866</v>
      </c>
      <c r="C1563" t="s">
        <v>3332</v>
      </c>
      <c r="D1563" s="1">
        <v>10617.7</v>
      </c>
      <c r="E1563">
        <v>13.662553967799001</v>
      </c>
      <c r="F1563" s="22"/>
      <c r="G1563" s="22"/>
      <c r="H1563" s="22"/>
      <c r="I1563" s="22">
        <v>194.30937129466801</v>
      </c>
      <c r="J1563" s="22">
        <v>5</v>
      </c>
      <c r="K1563" s="22" t="s">
        <v>1867</v>
      </c>
      <c r="L1563" s="22" t="s">
        <v>2722</v>
      </c>
    </row>
    <row r="1564" spans="1:12">
      <c r="A1564" t="s">
        <v>3344</v>
      </c>
      <c r="B1564" t="s">
        <v>1868</v>
      </c>
      <c r="C1564" t="s">
        <v>542</v>
      </c>
      <c r="D1564" s="1">
        <v>519.4</v>
      </c>
      <c r="E1564">
        <v>2.9855737078437001</v>
      </c>
      <c r="F1564" s="22">
        <v>51.845729086619997</v>
      </c>
      <c r="G1564" s="22"/>
      <c r="H1564" s="22"/>
      <c r="I1564" s="22"/>
      <c r="J1564" s="22">
        <v>5</v>
      </c>
      <c r="K1564" s="22" t="s">
        <v>1867</v>
      </c>
      <c r="L1564" s="22" t="s">
        <v>2722</v>
      </c>
    </row>
    <row r="1565" spans="1:12">
      <c r="A1565" t="s">
        <v>3344</v>
      </c>
      <c r="B1565" t="s">
        <v>1868</v>
      </c>
      <c r="C1565" t="s">
        <v>3332</v>
      </c>
      <c r="D1565" s="1">
        <v>850.6</v>
      </c>
      <c r="E1565">
        <v>2.9855737078437001</v>
      </c>
      <c r="F1565" s="22"/>
      <c r="G1565" s="22"/>
      <c r="H1565" s="22"/>
      <c r="I1565" s="22">
        <v>136.94329256579999</v>
      </c>
      <c r="J1565" s="22">
        <v>5</v>
      </c>
      <c r="K1565" s="22" t="s">
        <v>1867</v>
      </c>
      <c r="L1565" s="22" t="s">
        <v>2722</v>
      </c>
    </row>
    <row r="1566" spans="1:12">
      <c r="A1566" t="s">
        <v>3344</v>
      </c>
      <c r="B1566" t="s">
        <v>1868</v>
      </c>
      <c r="C1566" t="s">
        <v>549</v>
      </c>
      <c r="D1566" s="1">
        <v>850.6</v>
      </c>
      <c r="E1566">
        <v>2.9855737078437001</v>
      </c>
      <c r="F1566" s="22"/>
      <c r="G1566" s="22"/>
      <c r="H1566" s="22">
        <v>136.94329256579999</v>
      </c>
      <c r="I1566" s="22"/>
      <c r="J1566" s="22">
        <v>5</v>
      </c>
      <c r="K1566" s="22" t="s">
        <v>1867</v>
      </c>
      <c r="L1566" s="22" t="s">
        <v>2722</v>
      </c>
    </row>
    <row r="1567" spans="1:12">
      <c r="A1567" t="s">
        <v>3344</v>
      </c>
      <c r="B1567" t="s">
        <v>1868</v>
      </c>
      <c r="C1567" t="s">
        <v>547</v>
      </c>
      <c r="D1567" s="1">
        <v>850.6</v>
      </c>
      <c r="E1567">
        <v>2.9855737078437001</v>
      </c>
      <c r="F1567" s="22"/>
      <c r="G1567" s="22">
        <v>136.94329256579999</v>
      </c>
      <c r="H1567" s="22"/>
      <c r="I1567" s="22"/>
      <c r="J1567" s="22">
        <v>5</v>
      </c>
      <c r="K1567" s="22" t="s">
        <v>1867</v>
      </c>
      <c r="L1567" s="22" t="s">
        <v>2722</v>
      </c>
    </row>
    <row r="1568" spans="1:12">
      <c r="A1568" t="s">
        <v>3344</v>
      </c>
      <c r="B1568" t="s">
        <v>1869</v>
      </c>
      <c r="C1568" t="s">
        <v>542</v>
      </c>
      <c r="D1568" s="1">
        <v>853.8</v>
      </c>
      <c r="E1568">
        <v>3.8385947672276099</v>
      </c>
      <c r="F1568" s="22">
        <v>81.601737125075999</v>
      </c>
      <c r="G1568" s="22"/>
      <c r="H1568" s="22"/>
      <c r="I1568" s="22"/>
      <c r="J1568" s="22">
        <v>5</v>
      </c>
      <c r="K1568" s="22" t="s">
        <v>1867</v>
      </c>
      <c r="L1568" s="22" t="s">
        <v>2722</v>
      </c>
    </row>
    <row r="1569" spans="1:12">
      <c r="A1569" t="s">
        <v>3344</v>
      </c>
      <c r="B1569" t="s">
        <v>1869</v>
      </c>
      <c r="C1569" t="s">
        <v>547</v>
      </c>
      <c r="D1569" s="1">
        <v>1040.4000000000001</v>
      </c>
      <c r="E1569">
        <v>3.8385947672276099</v>
      </c>
      <c r="F1569" s="22"/>
      <c r="G1569" s="22">
        <v>81.601737125075999</v>
      </c>
      <c r="H1569" s="22"/>
      <c r="I1569" s="22"/>
      <c r="J1569" s="22">
        <v>5</v>
      </c>
      <c r="K1569" s="22" t="s">
        <v>1867</v>
      </c>
      <c r="L1569" s="22" t="s">
        <v>2722</v>
      </c>
    </row>
    <row r="1570" spans="1:12">
      <c r="A1570" t="s">
        <v>3344</v>
      </c>
      <c r="B1570" t="s">
        <v>1869</v>
      </c>
      <c r="C1570" t="s">
        <v>549</v>
      </c>
      <c r="D1570" s="1">
        <v>1043.4000000000001</v>
      </c>
      <c r="E1570">
        <v>3.8385947672276099</v>
      </c>
      <c r="F1570" s="22"/>
      <c r="G1570" s="22"/>
      <c r="H1570" s="22">
        <v>81.601737125075999</v>
      </c>
      <c r="I1570" s="22"/>
      <c r="J1570" s="22">
        <v>5</v>
      </c>
      <c r="K1570" s="22" t="s">
        <v>1867</v>
      </c>
      <c r="L1570" s="22" t="s">
        <v>2722</v>
      </c>
    </row>
    <row r="1571" spans="1:12">
      <c r="A1571" t="s">
        <v>3344</v>
      </c>
      <c r="B1571" t="s">
        <v>1869</v>
      </c>
      <c r="C1571" t="s">
        <v>3332</v>
      </c>
      <c r="D1571" s="1">
        <v>1044.4000000000001</v>
      </c>
      <c r="E1571">
        <v>3.8385947672276099</v>
      </c>
      <c r="F1571" s="22"/>
      <c r="G1571" s="22"/>
      <c r="H1571" s="22"/>
      <c r="I1571" s="22">
        <v>81.601737125075999</v>
      </c>
      <c r="J1571" s="22">
        <v>5</v>
      </c>
      <c r="K1571" s="22" t="s">
        <v>1867</v>
      </c>
      <c r="L1571" s="22" t="s">
        <v>2722</v>
      </c>
    </row>
    <row r="1572" spans="1:12">
      <c r="A1572" t="s">
        <v>3344</v>
      </c>
      <c r="B1572" t="s">
        <v>1870</v>
      </c>
      <c r="C1572" t="s">
        <v>542</v>
      </c>
      <c r="D1572" s="1">
        <v>828.1</v>
      </c>
      <c r="E1572">
        <v>4.69161582661153</v>
      </c>
      <c r="F1572" s="22">
        <v>82.088249146595999</v>
      </c>
      <c r="G1572" s="22"/>
      <c r="H1572" s="22"/>
      <c r="I1572" s="22"/>
      <c r="J1572" s="22">
        <v>5</v>
      </c>
      <c r="K1572" s="22" t="s">
        <v>1867</v>
      </c>
      <c r="L1572" s="22" t="s">
        <v>2722</v>
      </c>
    </row>
    <row r="1573" spans="1:12">
      <c r="A1573" t="s">
        <v>3344</v>
      </c>
      <c r="B1573" t="s">
        <v>1870</v>
      </c>
      <c r="C1573" t="s">
        <v>547</v>
      </c>
      <c r="D1573" s="1">
        <v>1237.7</v>
      </c>
      <c r="E1573">
        <v>4.69161582661153</v>
      </c>
      <c r="F1573" s="22"/>
      <c r="G1573" s="22">
        <v>82.088249146595999</v>
      </c>
      <c r="H1573" s="22"/>
      <c r="I1573" s="22"/>
      <c r="J1573" s="22">
        <v>5</v>
      </c>
      <c r="K1573" s="22" t="s">
        <v>1867</v>
      </c>
      <c r="L1573" s="22" t="s">
        <v>2722</v>
      </c>
    </row>
    <row r="1574" spans="1:12">
      <c r="A1574" t="s">
        <v>3344</v>
      </c>
      <c r="B1574" t="s">
        <v>1870</v>
      </c>
      <c r="C1574" t="s">
        <v>549</v>
      </c>
      <c r="D1574" s="1">
        <v>1263.5</v>
      </c>
      <c r="E1574">
        <v>4.69161582661153</v>
      </c>
      <c r="F1574" s="22"/>
      <c r="G1574" s="22"/>
      <c r="H1574" s="22">
        <v>82.088249146595999</v>
      </c>
      <c r="I1574" s="22"/>
      <c r="J1574" s="22">
        <v>5</v>
      </c>
      <c r="K1574" s="22" t="s">
        <v>1867</v>
      </c>
      <c r="L1574" s="22" t="s">
        <v>2722</v>
      </c>
    </row>
    <row r="1575" spans="1:12">
      <c r="A1575" t="s">
        <v>3344</v>
      </c>
      <c r="B1575" t="s">
        <v>1870</v>
      </c>
      <c r="C1575" t="s">
        <v>3332</v>
      </c>
      <c r="D1575" s="1">
        <v>1264.3</v>
      </c>
      <c r="E1575">
        <v>4.69161582661153</v>
      </c>
      <c r="F1575" s="22"/>
      <c r="G1575" s="22"/>
      <c r="H1575" s="22"/>
      <c r="I1575" s="22">
        <v>82.088249146595999</v>
      </c>
      <c r="J1575" s="22">
        <v>5</v>
      </c>
      <c r="K1575" s="22" t="s">
        <v>1867</v>
      </c>
      <c r="L1575" s="22" t="s">
        <v>2722</v>
      </c>
    </row>
    <row r="1576" spans="1:12">
      <c r="A1576" t="s">
        <v>3344</v>
      </c>
      <c r="B1576" t="s">
        <v>1871</v>
      </c>
      <c r="C1576" t="s">
        <v>542</v>
      </c>
      <c r="D1576" s="1">
        <v>3023.1</v>
      </c>
      <c r="E1576">
        <v>5.5446368859954402</v>
      </c>
      <c r="F1576" s="22">
        <v>288.67449670920001</v>
      </c>
      <c r="G1576" s="22"/>
      <c r="H1576" s="22"/>
      <c r="I1576" s="22"/>
      <c r="J1576" s="22">
        <v>5</v>
      </c>
      <c r="K1576" s="22" t="s">
        <v>1867</v>
      </c>
      <c r="L1576" s="22" t="s">
        <v>2722</v>
      </c>
    </row>
    <row r="1577" spans="1:12">
      <c r="A1577" t="s">
        <v>3344</v>
      </c>
      <c r="B1577" t="s">
        <v>1871</v>
      </c>
      <c r="C1577" t="s">
        <v>547</v>
      </c>
      <c r="D1577" s="1">
        <v>3949.9</v>
      </c>
      <c r="E1577">
        <v>5.5446368859954402</v>
      </c>
      <c r="F1577" s="22"/>
      <c r="G1577" s="22">
        <v>288.67449670920001</v>
      </c>
      <c r="H1577" s="22"/>
      <c r="I1577" s="22"/>
      <c r="J1577" s="22">
        <v>5</v>
      </c>
      <c r="K1577" s="22" t="s">
        <v>1867</v>
      </c>
      <c r="L1577" s="22" t="s">
        <v>2722</v>
      </c>
    </row>
    <row r="1578" spans="1:12">
      <c r="A1578" t="s">
        <v>3344</v>
      </c>
      <c r="B1578" t="s">
        <v>1871</v>
      </c>
      <c r="C1578" t="s">
        <v>549</v>
      </c>
      <c r="D1578" s="1">
        <v>3950.5</v>
      </c>
      <c r="E1578">
        <v>5.5446368859954402</v>
      </c>
      <c r="F1578" s="22"/>
      <c r="G1578" s="22"/>
      <c r="H1578" s="22">
        <v>288.67449670920001</v>
      </c>
      <c r="I1578" s="22"/>
      <c r="J1578" s="22">
        <v>5</v>
      </c>
      <c r="K1578" s="22" t="s">
        <v>1867</v>
      </c>
      <c r="L1578" s="22" t="s">
        <v>2722</v>
      </c>
    </row>
    <row r="1579" spans="1:12">
      <c r="A1579" t="s">
        <v>3344</v>
      </c>
      <c r="B1579" t="s">
        <v>1871</v>
      </c>
      <c r="C1579" t="s">
        <v>3332</v>
      </c>
      <c r="D1579" s="1">
        <v>3950.5</v>
      </c>
      <c r="E1579">
        <v>5.5446368859954402</v>
      </c>
      <c r="F1579" s="22"/>
      <c r="G1579" s="22"/>
      <c r="H1579" s="22"/>
      <c r="I1579" s="22">
        <v>288.67449670920001</v>
      </c>
      <c r="J1579" s="22">
        <v>5</v>
      </c>
      <c r="K1579" s="22" t="s">
        <v>1867</v>
      </c>
      <c r="L1579" s="22" t="s">
        <v>2722</v>
      </c>
    </row>
    <row r="1580" spans="1:12">
      <c r="A1580" t="s">
        <v>3344</v>
      </c>
      <c r="B1580" t="s">
        <v>1872</v>
      </c>
      <c r="C1580" t="s">
        <v>542</v>
      </c>
      <c r="D1580" s="1">
        <v>2076.3000000000002</v>
      </c>
      <c r="E1580">
        <v>6.3976579453793603</v>
      </c>
      <c r="F1580" s="22">
        <v>170.47997397043201</v>
      </c>
      <c r="G1580" s="22"/>
      <c r="H1580" s="22"/>
      <c r="I1580" s="22"/>
      <c r="J1580" s="22">
        <v>5</v>
      </c>
      <c r="K1580" s="22" t="s">
        <v>1867</v>
      </c>
      <c r="L1580" s="22" t="s">
        <v>2722</v>
      </c>
    </row>
    <row r="1581" spans="1:12">
      <c r="A1581" t="s">
        <v>3344</v>
      </c>
      <c r="B1581" t="s">
        <v>1872</v>
      </c>
      <c r="C1581" t="s">
        <v>547</v>
      </c>
      <c r="D1581" s="1">
        <v>2717.9</v>
      </c>
      <c r="E1581">
        <v>6.3976579453793603</v>
      </c>
      <c r="F1581" s="22"/>
      <c r="G1581" s="22">
        <v>170.47997397043201</v>
      </c>
      <c r="H1581" s="22"/>
      <c r="I1581" s="22"/>
      <c r="J1581" s="22">
        <v>5</v>
      </c>
      <c r="K1581" s="22" t="s">
        <v>1867</v>
      </c>
      <c r="L1581" s="22" t="s">
        <v>2722</v>
      </c>
    </row>
    <row r="1582" spans="1:12">
      <c r="A1582" t="s">
        <v>3344</v>
      </c>
      <c r="B1582" t="s">
        <v>1872</v>
      </c>
      <c r="C1582" t="s">
        <v>549</v>
      </c>
      <c r="D1582" s="1">
        <v>2862.1</v>
      </c>
      <c r="E1582">
        <v>6.3976579453793603</v>
      </c>
      <c r="F1582" s="22"/>
      <c r="G1582" s="22"/>
      <c r="H1582" s="22">
        <v>170.47997397043201</v>
      </c>
      <c r="I1582" s="22"/>
      <c r="J1582" s="22">
        <v>5</v>
      </c>
      <c r="K1582" s="22" t="s">
        <v>1867</v>
      </c>
      <c r="L1582" s="22" t="s">
        <v>2722</v>
      </c>
    </row>
    <row r="1583" spans="1:12">
      <c r="A1583" t="s">
        <v>3344</v>
      </c>
      <c r="B1583" t="s">
        <v>1872</v>
      </c>
      <c r="C1583" t="s">
        <v>3332</v>
      </c>
      <c r="D1583" s="1">
        <v>2872</v>
      </c>
      <c r="E1583">
        <v>6.3976579453793603</v>
      </c>
      <c r="F1583" s="22"/>
      <c r="G1583" s="22"/>
      <c r="H1583" s="22"/>
      <c r="I1583" s="22">
        <v>170.47997397043201</v>
      </c>
      <c r="J1583" s="22">
        <v>5</v>
      </c>
      <c r="K1583" s="22" t="s">
        <v>1867</v>
      </c>
      <c r="L1583" s="22" t="s">
        <v>2722</v>
      </c>
    </row>
    <row r="1584" spans="1:12">
      <c r="A1584" t="s">
        <v>3344</v>
      </c>
      <c r="B1584" t="s">
        <v>1873</v>
      </c>
      <c r="C1584" t="s">
        <v>542</v>
      </c>
      <c r="D1584" s="1">
        <v>1669.5</v>
      </c>
      <c r="E1584">
        <v>7.2506790047632697</v>
      </c>
      <c r="F1584" s="22">
        <v>130.42351800828001</v>
      </c>
      <c r="G1584" s="22"/>
      <c r="H1584" s="22"/>
      <c r="I1584" s="22"/>
      <c r="J1584" s="22">
        <v>5</v>
      </c>
      <c r="K1584" s="22" t="s">
        <v>1867</v>
      </c>
      <c r="L1584" s="22" t="s">
        <v>2722</v>
      </c>
    </row>
    <row r="1585" spans="1:12">
      <c r="A1585" t="s">
        <v>3344</v>
      </c>
      <c r="B1585" t="s">
        <v>1873</v>
      </c>
      <c r="C1585" t="s">
        <v>547</v>
      </c>
      <c r="D1585" s="1">
        <v>2599.5</v>
      </c>
      <c r="E1585">
        <v>7.2506790047632697</v>
      </c>
      <c r="F1585" s="22"/>
      <c r="G1585" s="22">
        <v>130.42351800828001</v>
      </c>
      <c r="H1585" s="22"/>
      <c r="I1585" s="22"/>
      <c r="J1585" s="22">
        <v>5</v>
      </c>
      <c r="K1585" s="22" t="s">
        <v>1867</v>
      </c>
      <c r="L1585" s="22" t="s">
        <v>2722</v>
      </c>
    </row>
    <row r="1586" spans="1:12">
      <c r="A1586" t="s">
        <v>3344</v>
      </c>
      <c r="B1586" t="s">
        <v>1873</v>
      </c>
      <c r="C1586" t="s">
        <v>549</v>
      </c>
      <c r="D1586" s="1">
        <v>2669.9</v>
      </c>
      <c r="E1586">
        <v>7.2506790047632697</v>
      </c>
      <c r="F1586" s="22"/>
      <c r="G1586" s="22"/>
      <c r="H1586" s="22">
        <v>130.42351800828001</v>
      </c>
      <c r="I1586" s="22"/>
      <c r="J1586" s="22">
        <v>5</v>
      </c>
      <c r="K1586" s="22" t="s">
        <v>1867</v>
      </c>
      <c r="L1586" s="22" t="s">
        <v>2722</v>
      </c>
    </row>
    <row r="1587" spans="1:12">
      <c r="A1587" t="s">
        <v>3344</v>
      </c>
      <c r="B1587" t="s">
        <v>1873</v>
      </c>
      <c r="C1587" t="s">
        <v>3332</v>
      </c>
      <c r="D1587" s="1">
        <v>2672.8</v>
      </c>
      <c r="E1587">
        <v>7.2506790047632697</v>
      </c>
      <c r="F1587" s="22"/>
      <c r="G1587" s="22"/>
      <c r="H1587" s="22"/>
      <c r="I1587" s="22">
        <v>130.42351800828001</v>
      </c>
      <c r="J1587" s="22">
        <v>5</v>
      </c>
      <c r="K1587" s="22" t="s">
        <v>1867</v>
      </c>
      <c r="L1587" s="22" t="s">
        <v>2722</v>
      </c>
    </row>
    <row r="1588" spans="1:12">
      <c r="A1588" t="s">
        <v>3344</v>
      </c>
      <c r="B1588" t="s">
        <v>1874</v>
      </c>
      <c r="C1588" t="s">
        <v>542</v>
      </c>
      <c r="D1588" s="1">
        <v>1370.2</v>
      </c>
      <c r="E1588">
        <v>8.1037000641471799</v>
      </c>
      <c r="F1588" s="22">
        <v>114.863519982456</v>
      </c>
      <c r="G1588" s="22"/>
      <c r="H1588" s="22"/>
      <c r="I1588" s="22"/>
      <c r="J1588" s="22">
        <v>5</v>
      </c>
      <c r="K1588" s="22" t="s">
        <v>1867</v>
      </c>
      <c r="L1588" s="22" t="s">
        <v>2722</v>
      </c>
    </row>
    <row r="1589" spans="1:12">
      <c r="A1589" t="s">
        <v>3344</v>
      </c>
      <c r="B1589" t="s">
        <v>1874</v>
      </c>
      <c r="C1589" t="s">
        <v>549</v>
      </c>
      <c r="D1589" s="1">
        <v>1993.2</v>
      </c>
      <c r="E1589">
        <v>8.1037000641471799</v>
      </c>
      <c r="F1589" s="22"/>
      <c r="G1589" s="22"/>
      <c r="H1589" s="22">
        <v>114.863519982456</v>
      </c>
      <c r="I1589" s="22"/>
      <c r="J1589" s="22">
        <v>5</v>
      </c>
      <c r="K1589" s="22" t="s">
        <v>1867</v>
      </c>
      <c r="L1589" s="22" t="s">
        <v>2722</v>
      </c>
    </row>
    <row r="1590" spans="1:12">
      <c r="A1590" t="s">
        <v>3344</v>
      </c>
      <c r="B1590" t="s">
        <v>1874</v>
      </c>
      <c r="C1590" t="s">
        <v>547</v>
      </c>
      <c r="D1590" s="1">
        <v>1993.2</v>
      </c>
      <c r="E1590">
        <v>8.1037000641471799</v>
      </c>
      <c r="F1590" s="22"/>
      <c r="G1590" s="22">
        <v>114.863519982456</v>
      </c>
      <c r="H1590" s="22"/>
      <c r="I1590" s="22"/>
      <c r="J1590" s="22">
        <v>5</v>
      </c>
      <c r="K1590" s="22" t="s">
        <v>1867</v>
      </c>
      <c r="L1590" s="22" t="s">
        <v>2722</v>
      </c>
    </row>
    <row r="1591" spans="1:12">
      <c r="A1591" t="s">
        <v>3344</v>
      </c>
      <c r="B1591" t="s">
        <v>1874</v>
      </c>
      <c r="C1591" t="s">
        <v>3332</v>
      </c>
      <c r="D1591" s="1">
        <v>1993.2</v>
      </c>
      <c r="E1591">
        <v>8.1037000641471799</v>
      </c>
      <c r="F1591" s="22"/>
      <c r="G1591" s="22"/>
      <c r="H1591" s="22"/>
      <c r="I1591" s="22">
        <v>114.863519982456</v>
      </c>
      <c r="J1591" s="22">
        <v>5</v>
      </c>
      <c r="K1591" s="22" t="s">
        <v>1867</v>
      </c>
      <c r="L1591" s="22" t="s">
        <v>2722</v>
      </c>
    </row>
    <row r="1592" spans="1:12">
      <c r="A1592" t="s">
        <v>3344</v>
      </c>
      <c r="B1592" t="s">
        <v>1875</v>
      </c>
      <c r="C1592" t="s">
        <v>542</v>
      </c>
      <c r="D1592" s="1">
        <v>1126</v>
      </c>
      <c r="E1592">
        <v>8.9567211235310999</v>
      </c>
      <c r="F1592" s="22">
        <v>129.55952058184801</v>
      </c>
      <c r="G1592" s="22"/>
      <c r="H1592" s="22"/>
      <c r="I1592" s="22"/>
      <c r="J1592" s="22">
        <v>5</v>
      </c>
      <c r="K1592" s="22" t="s">
        <v>1867</v>
      </c>
      <c r="L1592" s="22" t="s">
        <v>2722</v>
      </c>
    </row>
    <row r="1593" spans="1:12">
      <c r="A1593" t="s">
        <v>3344</v>
      </c>
      <c r="B1593" t="s">
        <v>1875</v>
      </c>
      <c r="C1593" t="s">
        <v>547</v>
      </c>
      <c r="D1593" s="1">
        <v>1588.8</v>
      </c>
      <c r="E1593">
        <v>8.9567211235310999</v>
      </c>
      <c r="F1593" s="22"/>
      <c r="G1593" s="22">
        <v>129.55952058184801</v>
      </c>
      <c r="H1593" s="22"/>
      <c r="I1593" s="22"/>
      <c r="J1593" s="22">
        <v>5</v>
      </c>
      <c r="K1593" s="22" t="s">
        <v>1867</v>
      </c>
      <c r="L1593" s="22" t="s">
        <v>2722</v>
      </c>
    </row>
    <row r="1594" spans="1:12">
      <c r="A1594" t="s">
        <v>3344</v>
      </c>
      <c r="B1594" t="s">
        <v>1875</v>
      </c>
      <c r="C1594" t="s">
        <v>549</v>
      </c>
      <c r="D1594" s="1">
        <v>1617.4</v>
      </c>
      <c r="E1594">
        <v>8.9567211235310999</v>
      </c>
      <c r="F1594" s="22"/>
      <c r="G1594" s="22"/>
      <c r="H1594" s="22">
        <v>129.55952058184801</v>
      </c>
      <c r="I1594" s="22"/>
      <c r="J1594" s="22">
        <v>5</v>
      </c>
      <c r="K1594" s="22" t="s">
        <v>1867</v>
      </c>
      <c r="L1594" s="22" t="s">
        <v>2722</v>
      </c>
    </row>
    <row r="1595" spans="1:12">
      <c r="A1595" t="s">
        <v>3344</v>
      </c>
      <c r="B1595" t="s">
        <v>1875</v>
      </c>
      <c r="C1595" t="s">
        <v>3332</v>
      </c>
      <c r="D1595" s="1">
        <v>1617.9</v>
      </c>
      <c r="E1595">
        <v>8.9567211235310999</v>
      </c>
      <c r="F1595" s="22"/>
      <c r="G1595" s="22"/>
      <c r="H1595" s="22"/>
      <c r="I1595" s="22">
        <v>129.55952058184801</v>
      </c>
      <c r="J1595" s="22">
        <v>5</v>
      </c>
      <c r="K1595" s="22" t="s">
        <v>1867</v>
      </c>
      <c r="L1595" s="22" t="s">
        <v>2722</v>
      </c>
    </row>
    <row r="1596" spans="1:12">
      <c r="A1596" t="s">
        <v>3344</v>
      </c>
      <c r="B1596" t="s">
        <v>1876</v>
      </c>
      <c r="C1596" t="s">
        <v>542</v>
      </c>
      <c r="D1596" s="1">
        <v>456.3</v>
      </c>
      <c r="E1596">
        <v>9.8097421829150093</v>
      </c>
      <c r="F1596" s="22">
        <v>36.051268209264002</v>
      </c>
      <c r="G1596" s="22"/>
      <c r="H1596" s="22"/>
      <c r="I1596" s="22"/>
      <c r="J1596" s="22">
        <v>5</v>
      </c>
      <c r="K1596" s="22" t="s">
        <v>1867</v>
      </c>
      <c r="L1596" s="22" t="s">
        <v>2722</v>
      </c>
    </row>
    <row r="1597" spans="1:12">
      <c r="A1597" t="s">
        <v>3344</v>
      </c>
      <c r="B1597" t="s">
        <v>1876</v>
      </c>
      <c r="C1597" t="s">
        <v>547</v>
      </c>
      <c r="D1597" s="1">
        <v>712.1</v>
      </c>
      <c r="E1597">
        <v>9.8097421829150093</v>
      </c>
      <c r="F1597" s="22"/>
      <c r="G1597" s="22">
        <v>36.051268209264002</v>
      </c>
      <c r="H1597" s="22"/>
      <c r="I1597" s="22"/>
      <c r="J1597" s="22">
        <v>5</v>
      </c>
      <c r="K1597" s="22" t="s">
        <v>1867</v>
      </c>
      <c r="L1597" s="22" t="s">
        <v>2722</v>
      </c>
    </row>
    <row r="1598" spans="1:12">
      <c r="A1598" t="s">
        <v>3344</v>
      </c>
      <c r="B1598" t="s">
        <v>1876</v>
      </c>
      <c r="C1598" t="s">
        <v>3332</v>
      </c>
      <c r="D1598" s="1">
        <v>716.6</v>
      </c>
      <c r="E1598">
        <v>9.8097421829150093</v>
      </c>
      <c r="F1598" s="22"/>
      <c r="G1598" s="22"/>
      <c r="H1598" s="22"/>
      <c r="I1598" s="22">
        <v>36.051268209264002</v>
      </c>
      <c r="J1598" s="22">
        <v>5</v>
      </c>
      <c r="K1598" s="22" t="s">
        <v>1867</v>
      </c>
      <c r="L1598" s="22" t="s">
        <v>2722</v>
      </c>
    </row>
    <row r="1599" spans="1:12">
      <c r="A1599" t="s">
        <v>3344</v>
      </c>
      <c r="B1599" t="s">
        <v>1876</v>
      </c>
      <c r="C1599" t="s">
        <v>549</v>
      </c>
      <c r="D1599" s="1">
        <v>716.6</v>
      </c>
      <c r="E1599">
        <v>9.8097421829150093</v>
      </c>
      <c r="F1599" s="22"/>
      <c r="G1599" s="22"/>
      <c r="H1599" s="22">
        <v>36.051268209264002</v>
      </c>
      <c r="I1599" s="22"/>
      <c r="J1599" s="22">
        <v>5</v>
      </c>
      <c r="K1599" s="22" t="s">
        <v>1867</v>
      </c>
      <c r="L1599" s="22" t="s">
        <v>2722</v>
      </c>
    </row>
    <row r="1600" spans="1:12">
      <c r="A1600" t="s">
        <v>3344</v>
      </c>
      <c r="B1600" t="s">
        <v>1877</v>
      </c>
      <c r="C1600" t="s">
        <v>542</v>
      </c>
      <c r="D1600" s="1">
        <v>679.4</v>
      </c>
      <c r="E1600">
        <v>10.662763242298899</v>
      </c>
      <c r="F1600" s="22">
        <v>109.625064904656</v>
      </c>
      <c r="G1600" s="22"/>
      <c r="H1600" s="22"/>
      <c r="I1600" s="22"/>
      <c r="J1600" s="22">
        <v>5</v>
      </c>
      <c r="K1600" s="22" t="s">
        <v>1867</v>
      </c>
      <c r="L1600" s="22" t="s">
        <v>2722</v>
      </c>
    </row>
    <row r="1601" spans="1:12">
      <c r="A1601" t="s">
        <v>3344</v>
      </c>
      <c r="B1601" t="s">
        <v>1877</v>
      </c>
      <c r="C1601" t="s">
        <v>547</v>
      </c>
      <c r="D1601" s="1">
        <v>1316.2</v>
      </c>
      <c r="E1601">
        <v>10.662763242298899</v>
      </c>
      <c r="F1601" s="22"/>
      <c r="G1601" s="22">
        <v>109.625064904656</v>
      </c>
      <c r="H1601" s="22"/>
      <c r="I1601" s="22"/>
      <c r="J1601" s="22">
        <v>5</v>
      </c>
      <c r="K1601" s="22" t="s">
        <v>1867</v>
      </c>
      <c r="L1601" s="22" t="s">
        <v>2722</v>
      </c>
    </row>
    <row r="1602" spans="1:12">
      <c r="A1602" t="s">
        <v>3344</v>
      </c>
      <c r="B1602" t="s">
        <v>1877</v>
      </c>
      <c r="C1602" t="s">
        <v>3332</v>
      </c>
      <c r="D1602" s="1">
        <v>1323.6</v>
      </c>
      <c r="E1602">
        <v>10.662763242298899</v>
      </c>
      <c r="F1602" s="22"/>
      <c r="G1602" s="22"/>
      <c r="H1602" s="22"/>
      <c r="I1602" s="22">
        <v>109.625064904656</v>
      </c>
      <c r="J1602" s="22">
        <v>5</v>
      </c>
      <c r="K1602" s="22" t="s">
        <v>1867</v>
      </c>
      <c r="L1602" s="22" t="s">
        <v>2722</v>
      </c>
    </row>
    <row r="1603" spans="1:12">
      <c r="A1603" t="s">
        <v>3344</v>
      </c>
      <c r="B1603" t="s">
        <v>1877</v>
      </c>
      <c r="C1603" t="s">
        <v>549</v>
      </c>
      <c r="D1603" s="1">
        <v>1323.6</v>
      </c>
      <c r="E1603">
        <v>10.662763242298899</v>
      </c>
      <c r="F1603" s="22"/>
      <c r="G1603" s="22"/>
      <c r="H1603" s="22">
        <v>109.625064904656</v>
      </c>
      <c r="I1603" s="22"/>
      <c r="J1603" s="22">
        <v>5</v>
      </c>
      <c r="K1603" s="22" t="s">
        <v>1867</v>
      </c>
      <c r="L1603" s="22" t="s">
        <v>2722</v>
      </c>
    </row>
    <row r="1604" spans="1:12">
      <c r="A1604" t="s">
        <v>3344</v>
      </c>
      <c r="B1604" t="s">
        <v>1878</v>
      </c>
      <c r="C1604" t="s">
        <v>542</v>
      </c>
      <c r="D1604" s="1">
        <v>613.29999999999995</v>
      </c>
      <c r="E1604">
        <v>11.5157843016828</v>
      </c>
      <c r="F1604" s="22">
        <v>55.420672479228003</v>
      </c>
      <c r="G1604" s="22"/>
      <c r="H1604" s="22"/>
      <c r="I1604" s="22"/>
      <c r="J1604" s="22">
        <v>5</v>
      </c>
      <c r="K1604" s="22" t="s">
        <v>1867</v>
      </c>
      <c r="L1604" s="22" t="s">
        <v>2722</v>
      </c>
    </row>
    <row r="1605" spans="1:12">
      <c r="A1605" t="s">
        <v>3344</v>
      </c>
      <c r="B1605" t="s">
        <v>1878</v>
      </c>
      <c r="C1605" t="s">
        <v>547</v>
      </c>
      <c r="D1605" s="1">
        <v>1807</v>
      </c>
      <c r="E1605">
        <v>11.5157843016828</v>
      </c>
      <c r="F1605" s="22"/>
      <c r="G1605" s="22">
        <v>55.420672479228003</v>
      </c>
      <c r="H1605" s="22"/>
      <c r="I1605" s="22"/>
      <c r="J1605" s="22">
        <v>5</v>
      </c>
      <c r="K1605" s="22" t="s">
        <v>1867</v>
      </c>
      <c r="L1605" s="22" t="s">
        <v>2722</v>
      </c>
    </row>
    <row r="1606" spans="1:12">
      <c r="A1606" t="s">
        <v>3344</v>
      </c>
      <c r="B1606" t="s">
        <v>1878</v>
      </c>
      <c r="C1606" t="s">
        <v>549</v>
      </c>
      <c r="D1606" s="1">
        <v>2156.4</v>
      </c>
      <c r="E1606">
        <v>11.5157843016828</v>
      </c>
      <c r="F1606" s="22"/>
      <c r="G1606" s="22"/>
      <c r="H1606" s="22">
        <v>55.420672479228003</v>
      </c>
      <c r="I1606" s="22"/>
      <c r="J1606" s="22">
        <v>5</v>
      </c>
      <c r="K1606" s="22" t="s">
        <v>1867</v>
      </c>
      <c r="L1606" s="22" t="s">
        <v>2722</v>
      </c>
    </row>
    <row r="1607" spans="1:12">
      <c r="A1607" t="s">
        <v>3344</v>
      </c>
      <c r="B1607" t="s">
        <v>1878</v>
      </c>
      <c r="C1607" t="s">
        <v>3332</v>
      </c>
      <c r="D1607" s="1">
        <v>2167.6</v>
      </c>
      <c r="E1607">
        <v>11.5157843016828</v>
      </c>
      <c r="F1607" s="22"/>
      <c r="G1607" s="22"/>
      <c r="H1607" s="22"/>
      <c r="I1607" s="22">
        <v>55.420672479228003</v>
      </c>
      <c r="J1607" s="22">
        <v>5</v>
      </c>
      <c r="K1607" s="22" t="s">
        <v>1867</v>
      </c>
      <c r="L1607" s="22" t="s">
        <v>2722</v>
      </c>
    </row>
    <row r="1608" spans="1:12">
      <c r="A1608" t="s">
        <v>3344</v>
      </c>
      <c r="B1608" t="s">
        <v>1879</v>
      </c>
      <c r="C1608" t="s">
        <v>542</v>
      </c>
      <c r="D1608" s="1">
        <v>448.9</v>
      </c>
      <c r="E1608">
        <v>12.3688053610668</v>
      </c>
      <c r="F1608" s="22">
        <v>46.705175460467999</v>
      </c>
      <c r="G1608" s="22"/>
      <c r="H1608" s="22"/>
      <c r="I1608" s="22"/>
      <c r="J1608" s="22">
        <v>5</v>
      </c>
      <c r="K1608" s="22" t="s">
        <v>1867</v>
      </c>
      <c r="L1608" s="22" t="s">
        <v>2722</v>
      </c>
    </row>
    <row r="1609" spans="1:12">
      <c r="A1609" t="s">
        <v>3344</v>
      </c>
      <c r="B1609" t="s">
        <v>1879</v>
      </c>
      <c r="C1609" t="s">
        <v>547</v>
      </c>
      <c r="D1609" s="1">
        <v>795.5</v>
      </c>
      <c r="E1609">
        <v>12.3688053610668</v>
      </c>
      <c r="F1609" s="22"/>
      <c r="G1609" s="22">
        <v>46.705175460467999</v>
      </c>
      <c r="H1609" s="22"/>
      <c r="I1609" s="22"/>
      <c r="J1609" s="22">
        <v>5</v>
      </c>
      <c r="K1609" s="22" t="s">
        <v>1867</v>
      </c>
      <c r="L1609" s="22" t="s">
        <v>2722</v>
      </c>
    </row>
    <row r="1610" spans="1:12">
      <c r="A1610" t="s">
        <v>3344</v>
      </c>
      <c r="B1610" t="s">
        <v>1879</v>
      </c>
      <c r="C1610" t="s">
        <v>549</v>
      </c>
      <c r="D1610" s="1">
        <v>954.8</v>
      </c>
      <c r="E1610">
        <v>12.3688053610668</v>
      </c>
      <c r="F1610" s="22"/>
      <c r="G1610" s="22"/>
      <c r="H1610" s="22">
        <v>46.705175460467999</v>
      </c>
      <c r="I1610" s="22"/>
      <c r="J1610" s="22">
        <v>5</v>
      </c>
      <c r="K1610" s="22" t="s">
        <v>1867</v>
      </c>
      <c r="L1610" s="22" t="s">
        <v>2722</v>
      </c>
    </row>
    <row r="1611" spans="1:12">
      <c r="A1611" t="s">
        <v>3344</v>
      </c>
      <c r="B1611" t="s">
        <v>1879</v>
      </c>
      <c r="C1611" t="s">
        <v>3332</v>
      </c>
      <c r="D1611" s="1">
        <v>959.9</v>
      </c>
      <c r="E1611">
        <v>12.3688053610668</v>
      </c>
      <c r="F1611" s="22"/>
      <c r="G1611" s="22"/>
      <c r="H1611" s="22"/>
      <c r="I1611" s="22">
        <v>46.705175460467999</v>
      </c>
      <c r="J1611" s="22">
        <v>5</v>
      </c>
      <c r="K1611" s="22" t="s">
        <v>1867</v>
      </c>
      <c r="L1611" s="22" t="s">
        <v>2722</v>
      </c>
    </row>
    <row r="1612" spans="1:12">
      <c r="A1612" t="s">
        <v>3344</v>
      </c>
      <c r="B1612" t="s">
        <v>1880</v>
      </c>
      <c r="C1612" t="s">
        <v>542</v>
      </c>
      <c r="D1612" s="1">
        <v>280.7</v>
      </c>
      <c r="E1612">
        <v>13.2218264204507</v>
      </c>
      <c r="F1612" s="22">
        <v>51.016326644304002</v>
      </c>
      <c r="G1612" s="22"/>
      <c r="H1612" s="22"/>
      <c r="I1612" s="22"/>
      <c r="J1612" s="22">
        <v>5</v>
      </c>
      <c r="K1612" s="22" t="s">
        <v>1867</v>
      </c>
      <c r="L1612" s="22" t="s">
        <v>2722</v>
      </c>
    </row>
    <row r="1613" spans="1:12">
      <c r="A1613" t="s">
        <v>3344</v>
      </c>
      <c r="B1613" t="s">
        <v>1880</v>
      </c>
      <c r="C1613" t="s">
        <v>547</v>
      </c>
      <c r="D1613" s="1">
        <v>1576.1</v>
      </c>
      <c r="E1613">
        <v>13.2218264204507</v>
      </c>
      <c r="F1613" s="22"/>
      <c r="G1613" s="22">
        <v>51.016326644304002</v>
      </c>
      <c r="H1613" s="22"/>
      <c r="I1613" s="22"/>
      <c r="J1613" s="22">
        <v>5</v>
      </c>
      <c r="K1613" s="22" t="s">
        <v>1867</v>
      </c>
      <c r="L1613" s="22" t="s">
        <v>2722</v>
      </c>
    </row>
    <row r="1614" spans="1:12">
      <c r="A1614" t="s">
        <v>3344</v>
      </c>
      <c r="B1614" t="s">
        <v>1880</v>
      </c>
      <c r="C1614" t="s">
        <v>549</v>
      </c>
      <c r="D1614" s="1">
        <v>1976.1</v>
      </c>
      <c r="E1614">
        <v>13.2218264204507</v>
      </c>
      <c r="F1614" s="22"/>
      <c r="G1614" s="22"/>
      <c r="H1614" s="22">
        <v>51.016326644304002</v>
      </c>
      <c r="I1614" s="22"/>
      <c r="J1614" s="22">
        <v>5</v>
      </c>
      <c r="K1614" s="22" t="s">
        <v>1867</v>
      </c>
      <c r="L1614" s="22" t="s">
        <v>2722</v>
      </c>
    </row>
    <row r="1615" spans="1:12">
      <c r="A1615" t="s">
        <v>3344</v>
      </c>
      <c r="B1615" t="s">
        <v>1880</v>
      </c>
      <c r="C1615" t="s">
        <v>3332</v>
      </c>
      <c r="D1615" s="1">
        <v>1988.8</v>
      </c>
      <c r="E1615">
        <v>13.2218264204507</v>
      </c>
      <c r="F1615" s="22"/>
      <c r="G1615" s="22"/>
      <c r="H1615" s="22"/>
      <c r="I1615" s="22">
        <v>51.016326644304002</v>
      </c>
      <c r="J1615" s="22">
        <v>5</v>
      </c>
      <c r="K1615" s="22" t="s">
        <v>1867</v>
      </c>
      <c r="L1615" s="22" t="s">
        <v>2722</v>
      </c>
    </row>
    <row r="1616" spans="1:12">
      <c r="A1616" t="s">
        <v>3344</v>
      </c>
      <c r="B1616" t="s">
        <v>1881</v>
      </c>
      <c r="C1616" t="s">
        <v>542</v>
      </c>
      <c r="D1616" s="1">
        <v>23.7</v>
      </c>
      <c r="E1616">
        <v>16.633910657986299</v>
      </c>
      <c r="F1616" s="22">
        <v>3.6118682430011999</v>
      </c>
      <c r="G1616" s="22"/>
      <c r="H1616" s="22"/>
      <c r="I1616" s="22"/>
      <c r="J1616" s="22">
        <v>5</v>
      </c>
      <c r="K1616" s="22" t="s">
        <v>1867</v>
      </c>
      <c r="L1616" s="22" t="s">
        <v>2722</v>
      </c>
    </row>
    <row r="1617" spans="1:12">
      <c r="A1617" t="s">
        <v>3344</v>
      </c>
      <c r="B1617" t="s">
        <v>1881</v>
      </c>
      <c r="C1617" t="s">
        <v>547</v>
      </c>
      <c r="D1617" s="1">
        <v>614.9</v>
      </c>
      <c r="E1617">
        <v>16.633910657986299</v>
      </c>
      <c r="F1617" s="22"/>
      <c r="G1617" s="22">
        <v>45.576826998948</v>
      </c>
      <c r="H1617" s="22"/>
      <c r="I1617" s="22"/>
      <c r="J1617" s="22">
        <v>5</v>
      </c>
      <c r="K1617" s="22" t="s">
        <v>1867</v>
      </c>
      <c r="L1617" s="22" t="s">
        <v>2722</v>
      </c>
    </row>
    <row r="1618" spans="1:12">
      <c r="A1618" t="s">
        <v>3344</v>
      </c>
      <c r="B1618" t="s">
        <v>1881</v>
      </c>
      <c r="C1618" t="s">
        <v>3332</v>
      </c>
      <c r="D1618" s="1">
        <v>860.8</v>
      </c>
      <c r="E1618">
        <v>16.633910657986299</v>
      </c>
      <c r="F1618" s="22"/>
      <c r="G1618" s="22"/>
      <c r="H1618" s="22"/>
      <c r="I1618" s="22">
        <v>45.576826998948</v>
      </c>
      <c r="J1618" s="22">
        <v>5</v>
      </c>
      <c r="K1618" s="22" t="s">
        <v>1867</v>
      </c>
      <c r="L1618" s="22" t="s">
        <v>2722</v>
      </c>
    </row>
    <row r="1619" spans="1:12">
      <c r="A1619" t="s">
        <v>3344</v>
      </c>
      <c r="B1619" t="s">
        <v>1881</v>
      </c>
      <c r="C1619" t="s">
        <v>549</v>
      </c>
      <c r="D1619" s="1">
        <v>860.8</v>
      </c>
      <c r="E1619">
        <v>16.633910657986299</v>
      </c>
      <c r="F1619" s="22"/>
      <c r="G1619" s="22"/>
      <c r="H1619" s="22">
        <v>45.576826998948</v>
      </c>
      <c r="I1619" s="22"/>
      <c r="J1619" s="22">
        <v>5</v>
      </c>
      <c r="K1619" s="22" t="s">
        <v>1867</v>
      </c>
      <c r="L1619" s="22" t="s">
        <v>2722</v>
      </c>
    </row>
    <row r="1620" spans="1:12">
      <c r="A1620" t="s">
        <v>3344</v>
      </c>
      <c r="B1620" t="s">
        <v>1882</v>
      </c>
      <c r="C1620" t="s">
        <v>542</v>
      </c>
      <c r="D1620" s="1">
        <v>380.3</v>
      </c>
      <c r="E1620">
        <v>17.486931717370201</v>
      </c>
      <c r="F1620" s="22">
        <v>34.090607646899997</v>
      </c>
      <c r="G1620" s="22"/>
      <c r="H1620" s="22"/>
      <c r="I1620" s="22"/>
      <c r="J1620" s="22">
        <v>5</v>
      </c>
      <c r="K1620" s="22" t="s">
        <v>1867</v>
      </c>
      <c r="L1620" s="22" t="s">
        <v>2722</v>
      </c>
    </row>
    <row r="1621" spans="1:12">
      <c r="A1621" t="s">
        <v>3344</v>
      </c>
      <c r="B1621" t="s">
        <v>1882</v>
      </c>
      <c r="C1621" t="s">
        <v>547</v>
      </c>
      <c r="D1621" s="1">
        <v>1692.3</v>
      </c>
      <c r="E1621">
        <v>17.486931717370201</v>
      </c>
      <c r="F1621" s="22"/>
      <c r="G1621" s="22">
        <v>67.658353935228007</v>
      </c>
      <c r="H1621" s="22"/>
      <c r="I1621" s="22"/>
      <c r="J1621" s="22">
        <v>5</v>
      </c>
      <c r="K1621" s="22" t="s">
        <v>1867</v>
      </c>
      <c r="L1621" s="22" t="s">
        <v>2722</v>
      </c>
    </row>
    <row r="1622" spans="1:12">
      <c r="A1622" t="s">
        <v>3344</v>
      </c>
      <c r="B1622" t="s">
        <v>1882</v>
      </c>
      <c r="C1622" t="s">
        <v>549</v>
      </c>
      <c r="D1622" s="1">
        <v>2110.1999999999998</v>
      </c>
      <c r="E1622">
        <v>17.486931717370201</v>
      </c>
      <c r="F1622" s="22"/>
      <c r="G1622" s="22"/>
      <c r="H1622" s="22">
        <v>67.658353935228007</v>
      </c>
      <c r="I1622" s="22"/>
      <c r="J1622" s="22">
        <v>5</v>
      </c>
      <c r="K1622" s="22" t="s">
        <v>1867</v>
      </c>
      <c r="L1622" s="22" t="s">
        <v>2722</v>
      </c>
    </row>
    <row r="1623" spans="1:12">
      <c r="A1623" t="s">
        <v>3344</v>
      </c>
      <c r="B1623" t="s">
        <v>1882</v>
      </c>
      <c r="C1623" t="s">
        <v>3332</v>
      </c>
      <c r="D1623" s="1">
        <v>2110.6999999999998</v>
      </c>
      <c r="E1623">
        <v>17.486931717370201</v>
      </c>
      <c r="F1623" s="22"/>
      <c r="G1623" s="22"/>
      <c r="H1623" s="22"/>
      <c r="I1623" s="22">
        <v>67.658353935228007</v>
      </c>
      <c r="J1623" s="22">
        <v>5</v>
      </c>
      <c r="K1623" s="22" t="s">
        <v>1867</v>
      </c>
      <c r="L1623" s="22" t="s">
        <v>2722</v>
      </c>
    </row>
    <row r="1624" spans="1:12">
      <c r="A1624" t="s">
        <v>3344</v>
      </c>
      <c r="B1624" t="s">
        <v>1883</v>
      </c>
      <c r="C1624" t="s">
        <v>542</v>
      </c>
      <c r="D1624" s="1">
        <v>53.8</v>
      </c>
      <c r="E1624">
        <v>18.339952776754199</v>
      </c>
      <c r="F1624" s="22">
        <v>13.7452632570036</v>
      </c>
      <c r="G1624" s="22"/>
      <c r="H1624" s="22"/>
      <c r="I1624" s="22"/>
      <c r="J1624" s="22">
        <v>5</v>
      </c>
      <c r="K1624" s="22" t="s">
        <v>1867</v>
      </c>
      <c r="L1624" s="22" t="s">
        <v>2722</v>
      </c>
    </row>
    <row r="1625" spans="1:12">
      <c r="A1625" t="s">
        <v>3344</v>
      </c>
      <c r="B1625" t="s">
        <v>1883</v>
      </c>
      <c r="C1625" t="s">
        <v>547</v>
      </c>
      <c r="D1625" s="1">
        <v>532.9</v>
      </c>
      <c r="E1625">
        <v>18.339952776754199</v>
      </c>
      <c r="F1625" s="22"/>
      <c r="G1625" s="22">
        <v>32.051386304280001</v>
      </c>
      <c r="H1625" s="22"/>
      <c r="I1625" s="22"/>
      <c r="J1625" s="22">
        <v>5</v>
      </c>
      <c r="K1625" s="22" t="s">
        <v>1867</v>
      </c>
      <c r="L1625" s="22" t="s">
        <v>2722</v>
      </c>
    </row>
    <row r="1626" spans="1:12">
      <c r="A1626" t="s">
        <v>3344</v>
      </c>
      <c r="B1626" t="s">
        <v>1883</v>
      </c>
      <c r="C1626" t="s">
        <v>3332</v>
      </c>
      <c r="D1626" s="1">
        <v>618.29999999999995</v>
      </c>
      <c r="E1626">
        <v>18.339952776754199</v>
      </c>
      <c r="F1626" s="22"/>
      <c r="G1626" s="22"/>
      <c r="H1626" s="22"/>
      <c r="I1626" s="22">
        <v>32.051386304280001</v>
      </c>
      <c r="J1626" s="22">
        <v>5</v>
      </c>
      <c r="K1626" s="22" t="s">
        <v>1867</v>
      </c>
      <c r="L1626" s="22" t="s">
        <v>2722</v>
      </c>
    </row>
    <row r="1627" spans="1:12">
      <c r="A1627" t="s">
        <v>3344</v>
      </c>
      <c r="B1627" t="s">
        <v>1883</v>
      </c>
      <c r="C1627" t="s">
        <v>549</v>
      </c>
      <c r="D1627" s="1">
        <v>618.29999999999995</v>
      </c>
      <c r="E1627">
        <v>18.339952776754199</v>
      </c>
      <c r="F1627" s="22"/>
      <c r="G1627" s="22"/>
      <c r="H1627" s="22">
        <v>32.051386304280001</v>
      </c>
      <c r="I1627" s="22"/>
      <c r="J1627" s="22">
        <v>5</v>
      </c>
      <c r="K1627" s="22" t="s">
        <v>1867</v>
      </c>
      <c r="L1627" s="22" t="s">
        <v>2722</v>
      </c>
    </row>
    <row r="1628" spans="1:12">
      <c r="A1628" t="s">
        <v>3344</v>
      </c>
      <c r="B1628" t="s">
        <v>1884</v>
      </c>
      <c r="C1628" t="s">
        <v>542</v>
      </c>
      <c r="D1628" s="1">
        <v>100.6</v>
      </c>
      <c r="E1628">
        <v>19.192973836138101</v>
      </c>
      <c r="F1628" s="22">
        <v>9.7365710771532008</v>
      </c>
      <c r="G1628" s="22"/>
      <c r="H1628" s="22"/>
      <c r="I1628" s="22"/>
      <c r="J1628" s="22">
        <v>5</v>
      </c>
      <c r="K1628" s="22" t="s">
        <v>1867</v>
      </c>
      <c r="L1628" s="22" t="s">
        <v>2722</v>
      </c>
    </row>
    <row r="1629" spans="1:12">
      <c r="A1629" t="s">
        <v>3344</v>
      </c>
      <c r="B1629" t="s">
        <v>1884</v>
      </c>
      <c r="C1629" t="s">
        <v>547</v>
      </c>
      <c r="D1629" s="1">
        <v>813.4</v>
      </c>
      <c r="E1629">
        <v>19.192973836138101</v>
      </c>
      <c r="F1629" s="22"/>
      <c r="G1629" s="22">
        <v>35.125740062783997</v>
      </c>
      <c r="H1629" s="22"/>
      <c r="I1629" s="22"/>
      <c r="J1629" s="22">
        <v>5</v>
      </c>
      <c r="K1629" s="22" t="s">
        <v>1867</v>
      </c>
      <c r="L1629" s="22" t="s">
        <v>2722</v>
      </c>
    </row>
    <row r="1630" spans="1:12">
      <c r="A1630" t="s">
        <v>3344</v>
      </c>
      <c r="B1630" t="s">
        <v>1884</v>
      </c>
      <c r="C1630" t="s">
        <v>3332</v>
      </c>
      <c r="D1630" s="1">
        <v>1062.5</v>
      </c>
      <c r="E1630">
        <v>19.192973836138101</v>
      </c>
      <c r="F1630" s="22"/>
      <c r="G1630" s="22"/>
      <c r="H1630" s="22"/>
      <c r="I1630" s="22">
        <v>35.125740062783997</v>
      </c>
      <c r="J1630" s="22">
        <v>5</v>
      </c>
      <c r="K1630" s="22" t="s">
        <v>1867</v>
      </c>
      <c r="L1630" s="22" t="s">
        <v>2722</v>
      </c>
    </row>
    <row r="1631" spans="1:12">
      <c r="A1631" t="s">
        <v>3344</v>
      </c>
      <c r="B1631" t="s">
        <v>1884</v>
      </c>
      <c r="C1631" t="s">
        <v>549</v>
      </c>
      <c r="D1631" s="1">
        <v>1062.5</v>
      </c>
      <c r="E1631">
        <v>19.192973836138101</v>
      </c>
      <c r="F1631" s="22"/>
      <c r="G1631" s="22"/>
      <c r="H1631" s="22">
        <v>35.125740062783997</v>
      </c>
      <c r="I1631" s="22"/>
      <c r="J1631" s="22">
        <v>5</v>
      </c>
      <c r="K1631" s="22" t="s">
        <v>1867</v>
      </c>
      <c r="L1631" s="22" t="s">
        <v>2722</v>
      </c>
    </row>
    <row r="1632" spans="1:12">
      <c r="A1632" t="s">
        <v>3344</v>
      </c>
      <c r="B1632" t="s">
        <v>1885</v>
      </c>
      <c r="C1632" t="s">
        <v>542</v>
      </c>
      <c r="D1632" s="1">
        <v>49.7</v>
      </c>
      <c r="E1632">
        <v>20.045994895522</v>
      </c>
      <c r="F1632" s="22">
        <v>7.2682842138480002</v>
      </c>
      <c r="G1632" s="22"/>
      <c r="H1632" s="22"/>
      <c r="I1632" s="22"/>
      <c r="J1632" s="22">
        <v>5</v>
      </c>
      <c r="K1632" s="22" t="s">
        <v>1867</v>
      </c>
      <c r="L1632" s="22" t="s">
        <v>2722</v>
      </c>
    </row>
    <row r="1633" spans="1:12">
      <c r="A1633" t="s">
        <v>3344</v>
      </c>
      <c r="B1633" t="s">
        <v>1885</v>
      </c>
      <c r="C1633" t="s">
        <v>547</v>
      </c>
      <c r="D1633" s="1">
        <v>703.5</v>
      </c>
      <c r="E1633">
        <v>20.045994895522</v>
      </c>
      <c r="F1633" s="22"/>
      <c r="G1633" s="22">
        <v>42.032969884583999</v>
      </c>
      <c r="H1633" s="22"/>
      <c r="I1633" s="22"/>
      <c r="J1633" s="22">
        <v>5</v>
      </c>
      <c r="K1633" s="22" t="s">
        <v>1867</v>
      </c>
      <c r="L1633" s="22" t="s">
        <v>2722</v>
      </c>
    </row>
    <row r="1634" spans="1:12">
      <c r="A1634" t="s">
        <v>3344</v>
      </c>
      <c r="B1634" t="s">
        <v>1885</v>
      </c>
      <c r="C1634" t="s">
        <v>549</v>
      </c>
      <c r="D1634" s="1">
        <v>848.8</v>
      </c>
      <c r="E1634">
        <v>20.045994895522</v>
      </c>
      <c r="F1634" s="22"/>
      <c r="G1634" s="22"/>
      <c r="H1634" s="22">
        <v>42.032969884583999</v>
      </c>
      <c r="I1634" s="22"/>
      <c r="J1634" s="22">
        <v>5</v>
      </c>
      <c r="K1634" s="22" t="s">
        <v>1867</v>
      </c>
      <c r="L1634" s="22" t="s">
        <v>2722</v>
      </c>
    </row>
    <row r="1635" spans="1:12">
      <c r="A1635" t="s">
        <v>3344</v>
      </c>
      <c r="B1635" t="s">
        <v>1885</v>
      </c>
      <c r="C1635" t="s">
        <v>3332</v>
      </c>
      <c r="D1635" s="1">
        <v>848.8</v>
      </c>
      <c r="E1635">
        <v>20.045994895522</v>
      </c>
      <c r="F1635" s="22"/>
      <c r="G1635" s="22"/>
      <c r="H1635" s="22"/>
      <c r="I1635" s="22">
        <v>42.032969884583999</v>
      </c>
      <c r="J1635" s="22">
        <v>5</v>
      </c>
      <c r="K1635" s="22" t="s">
        <v>1867</v>
      </c>
      <c r="L1635" s="22" t="s">
        <v>2722</v>
      </c>
    </row>
    <row r="1636" spans="1:12">
      <c r="A1636" t="s">
        <v>3344</v>
      </c>
      <c r="B1636" t="s">
        <v>1886</v>
      </c>
      <c r="C1636" t="s">
        <v>542</v>
      </c>
      <c r="D1636" s="1">
        <v>45.2</v>
      </c>
      <c r="E1636">
        <v>21.752037014289801</v>
      </c>
      <c r="F1636" s="22">
        <v>7.8913640536163996</v>
      </c>
      <c r="G1636" s="22"/>
      <c r="H1636" s="22"/>
      <c r="I1636" s="22"/>
      <c r="J1636" s="22">
        <v>5</v>
      </c>
      <c r="K1636" s="22" t="s">
        <v>1867</v>
      </c>
      <c r="L1636" s="22" t="s">
        <v>2722</v>
      </c>
    </row>
    <row r="1637" spans="1:12">
      <c r="A1637" t="s">
        <v>3344</v>
      </c>
      <c r="B1637" t="s">
        <v>1886</v>
      </c>
      <c r="C1637" t="s">
        <v>547</v>
      </c>
      <c r="D1637" s="1">
        <v>784</v>
      </c>
      <c r="E1637">
        <v>21.752037014289801</v>
      </c>
      <c r="F1637" s="22"/>
      <c r="G1637" s="22">
        <v>46.798370111555997</v>
      </c>
      <c r="H1637" s="22"/>
      <c r="I1637" s="22"/>
      <c r="J1637" s="22">
        <v>5</v>
      </c>
      <c r="K1637" s="22" t="s">
        <v>1867</v>
      </c>
      <c r="L1637" s="22" t="s">
        <v>2722</v>
      </c>
    </row>
    <row r="1638" spans="1:12">
      <c r="A1638" t="s">
        <v>3344</v>
      </c>
      <c r="B1638" t="s">
        <v>1886</v>
      </c>
      <c r="C1638" t="s">
        <v>3332</v>
      </c>
      <c r="D1638" s="1">
        <v>850.2</v>
      </c>
      <c r="E1638">
        <v>21.752037014289801</v>
      </c>
      <c r="F1638" s="22"/>
      <c r="G1638" s="22"/>
      <c r="H1638" s="22"/>
      <c r="I1638" s="22">
        <v>46.798370111555997</v>
      </c>
      <c r="J1638" s="22">
        <v>5</v>
      </c>
      <c r="K1638" s="22" t="s">
        <v>1867</v>
      </c>
      <c r="L1638" s="22" t="s">
        <v>2722</v>
      </c>
    </row>
    <row r="1639" spans="1:12">
      <c r="A1639" t="s">
        <v>3344</v>
      </c>
      <c r="B1639" t="s">
        <v>1886</v>
      </c>
      <c r="C1639" t="s">
        <v>549</v>
      </c>
      <c r="D1639" s="1">
        <v>850.2</v>
      </c>
      <c r="E1639">
        <v>21.752037014289801</v>
      </c>
      <c r="F1639" s="22"/>
      <c r="G1639" s="22"/>
      <c r="H1639" s="22">
        <v>46.798370111555997</v>
      </c>
      <c r="I1639" s="22"/>
      <c r="J1639" s="22">
        <v>5</v>
      </c>
      <c r="K1639" s="22" t="s">
        <v>1867</v>
      </c>
      <c r="L1639" s="22" t="s">
        <v>2722</v>
      </c>
    </row>
    <row r="1640" spans="1:12">
      <c r="A1640" t="s">
        <v>3344</v>
      </c>
      <c r="B1640" t="s">
        <v>1887</v>
      </c>
      <c r="C1640" t="s">
        <v>542</v>
      </c>
      <c r="D1640" s="1">
        <v>69.900000000000006</v>
      </c>
      <c r="E1640">
        <v>22.6050580736737</v>
      </c>
      <c r="F1640" s="22">
        <v>9.0648400352328</v>
      </c>
      <c r="G1640" s="22"/>
      <c r="H1640" s="22"/>
      <c r="I1640" s="22"/>
      <c r="J1640" s="22">
        <v>5</v>
      </c>
      <c r="K1640" s="22" t="s">
        <v>1867</v>
      </c>
      <c r="L1640" s="22" t="s">
        <v>2722</v>
      </c>
    </row>
    <row r="1641" spans="1:12">
      <c r="A1641" t="s">
        <v>3344</v>
      </c>
      <c r="B1641" t="s">
        <v>1887</v>
      </c>
      <c r="C1641" t="s">
        <v>547</v>
      </c>
      <c r="D1641" s="1">
        <v>805.5</v>
      </c>
      <c r="E1641">
        <v>22.6050580736737</v>
      </c>
      <c r="F1641" s="22"/>
      <c r="G1641" s="22">
        <v>44.752709009988003</v>
      </c>
      <c r="H1641" s="22"/>
      <c r="I1641" s="22"/>
      <c r="J1641" s="22">
        <v>5</v>
      </c>
      <c r="K1641" s="22" t="s">
        <v>1867</v>
      </c>
      <c r="L1641" s="22" t="s">
        <v>2722</v>
      </c>
    </row>
    <row r="1642" spans="1:12">
      <c r="A1642" t="s">
        <v>3344</v>
      </c>
      <c r="B1642" t="s">
        <v>1887</v>
      </c>
      <c r="C1642" t="s">
        <v>549</v>
      </c>
      <c r="D1642" s="1">
        <v>830.3</v>
      </c>
      <c r="E1642">
        <v>22.6050580736737</v>
      </c>
      <c r="F1642" s="22"/>
      <c r="G1642" s="22"/>
      <c r="H1642" s="22">
        <v>44.752709009988003</v>
      </c>
      <c r="I1642" s="22"/>
      <c r="J1642" s="22">
        <v>5</v>
      </c>
      <c r="K1642" s="22" t="s">
        <v>1867</v>
      </c>
      <c r="L1642" s="22" t="s">
        <v>2722</v>
      </c>
    </row>
    <row r="1643" spans="1:12">
      <c r="A1643" t="s">
        <v>3344</v>
      </c>
      <c r="B1643" t="s">
        <v>1887</v>
      </c>
      <c r="C1643" t="s">
        <v>3332</v>
      </c>
      <c r="D1643" s="1">
        <v>830.3</v>
      </c>
      <c r="E1643">
        <v>22.6050580736737</v>
      </c>
      <c r="F1643" s="22"/>
      <c r="G1643" s="22"/>
      <c r="H1643" s="22"/>
      <c r="I1643" s="22">
        <v>44.752709009988003</v>
      </c>
      <c r="J1643" s="22">
        <v>5</v>
      </c>
      <c r="K1643" s="22" t="s">
        <v>1867</v>
      </c>
      <c r="L1643" s="22" t="s">
        <v>2722</v>
      </c>
    </row>
    <row r="1644" spans="1:12">
      <c r="A1644" t="s">
        <v>3344</v>
      </c>
      <c r="B1644" t="s">
        <v>1888</v>
      </c>
      <c r="C1644" t="s">
        <v>542</v>
      </c>
      <c r="D1644" s="1">
        <v>88.6</v>
      </c>
      <c r="E1644">
        <v>24.3111001924416</v>
      </c>
      <c r="F1644" s="22">
        <v>26.787150796140001</v>
      </c>
      <c r="G1644" s="22"/>
      <c r="H1644" s="22"/>
      <c r="I1644" s="22"/>
      <c r="J1644" s="22">
        <v>5</v>
      </c>
      <c r="K1644" s="22" t="s">
        <v>1867</v>
      </c>
      <c r="L1644" s="22" t="s">
        <v>2722</v>
      </c>
    </row>
    <row r="1645" spans="1:12">
      <c r="A1645" t="s">
        <v>3344</v>
      </c>
      <c r="B1645" t="s">
        <v>1888</v>
      </c>
      <c r="C1645" t="s">
        <v>547</v>
      </c>
      <c r="D1645" s="1">
        <v>2895.8</v>
      </c>
      <c r="E1645">
        <v>24.3111001924416</v>
      </c>
      <c r="F1645" s="22"/>
      <c r="G1645" s="22">
        <v>163.92913452921599</v>
      </c>
      <c r="H1645" s="22"/>
      <c r="I1645" s="22"/>
      <c r="J1645" s="22">
        <v>5</v>
      </c>
      <c r="K1645" s="22" t="s">
        <v>1867</v>
      </c>
      <c r="L1645" s="22" t="s">
        <v>2722</v>
      </c>
    </row>
    <row r="1646" spans="1:12">
      <c r="A1646" t="s">
        <v>3344</v>
      </c>
      <c r="B1646" t="s">
        <v>1888</v>
      </c>
      <c r="C1646" t="s">
        <v>549</v>
      </c>
      <c r="D1646" s="1">
        <v>3013</v>
      </c>
      <c r="E1646">
        <v>24.3111001924416</v>
      </c>
      <c r="F1646" s="22"/>
      <c r="G1646" s="22"/>
      <c r="H1646" s="22">
        <v>163.92913452921599</v>
      </c>
      <c r="I1646" s="22"/>
      <c r="J1646" s="22">
        <v>5</v>
      </c>
      <c r="K1646" s="22" t="s">
        <v>1867</v>
      </c>
      <c r="L1646" s="22" t="s">
        <v>2722</v>
      </c>
    </row>
    <row r="1647" spans="1:12">
      <c r="A1647" t="s">
        <v>3344</v>
      </c>
      <c r="B1647" t="s">
        <v>1888</v>
      </c>
      <c r="C1647" t="s">
        <v>3332</v>
      </c>
      <c r="D1647" s="1">
        <v>3013.1</v>
      </c>
      <c r="E1647">
        <v>24.3111001924416</v>
      </c>
      <c r="F1647" s="22"/>
      <c r="G1647" s="22"/>
      <c r="H1647" s="22"/>
      <c r="I1647" s="22">
        <v>163.92913452921599</v>
      </c>
      <c r="J1647" s="22">
        <v>5</v>
      </c>
      <c r="K1647" s="22" t="s">
        <v>1867</v>
      </c>
      <c r="L1647" s="22" t="s">
        <v>2722</v>
      </c>
    </row>
    <row r="1648" spans="1:12">
      <c r="A1648" t="s">
        <v>3344</v>
      </c>
      <c r="B1648" t="s">
        <v>1889</v>
      </c>
      <c r="C1648" t="s">
        <v>547</v>
      </c>
      <c r="D1648" s="1">
        <v>599</v>
      </c>
      <c r="E1648">
        <v>25.164121251825499</v>
      </c>
      <c r="F1648" s="22"/>
      <c r="G1648" s="22">
        <v>34.934665354596</v>
      </c>
      <c r="H1648" s="22"/>
      <c r="I1648" s="22"/>
      <c r="J1648" s="22">
        <v>5</v>
      </c>
      <c r="K1648" s="22" t="s">
        <v>1867</v>
      </c>
      <c r="L1648" s="22" t="s">
        <v>2722</v>
      </c>
    </row>
    <row r="1649" spans="1:12">
      <c r="A1649" t="s">
        <v>3344</v>
      </c>
      <c r="B1649" t="s">
        <v>1889</v>
      </c>
      <c r="C1649" t="s">
        <v>3332</v>
      </c>
      <c r="D1649" s="1">
        <v>613.4</v>
      </c>
      <c r="E1649">
        <v>25.164121251825499</v>
      </c>
      <c r="F1649" s="22"/>
      <c r="G1649" s="22"/>
      <c r="H1649" s="22"/>
      <c r="I1649" s="22">
        <v>34.934665354596</v>
      </c>
      <c r="J1649" s="22">
        <v>5</v>
      </c>
      <c r="K1649" s="22" t="s">
        <v>1867</v>
      </c>
      <c r="L1649" s="22" t="s">
        <v>2722</v>
      </c>
    </row>
    <row r="1650" spans="1:12">
      <c r="A1650" t="s">
        <v>3344</v>
      </c>
      <c r="B1650" t="s">
        <v>1889</v>
      </c>
      <c r="C1650" t="s">
        <v>549</v>
      </c>
      <c r="D1650" s="1">
        <v>613.4</v>
      </c>
      <c r="E1650">
        <v>25.164121251825499</v>
      </c>
      <c r="F1650" s="22"/>
      <c r="G1650" s="22"/>
      <c r="H1650" s="22">
        <v>34.934665354596</v>
      </c>
      <c r="I1650" s="22"/>
      <c r="J1650" s="22">
        <v>5</v>
      </c>
      <c r="K1650" s="22" t="s">
        <v>1867</v>
      </c>
      <c r="L1650" s="22" t="s">
        <v>2722</v>
      </c>
    </row>
    <row r="1651" spans="1:12">
      <c r="A1651" t="s">
        <v>3344</v>
      </c>
      <c r="B1651" t="s">
        <v>1890</v>
      </c>
      <c r="C1651" t="s">
        <v>542</v>
      </c>
      <c r="D1651" s="1">
        <v>740.8</v>
      </c>
      <c r="E1651">
        <v>26.443652840901301</v>
      </c>
      <c r="F1651" s="22">
        <v>127.65277428044401</v>
      </c>
      <c r="G1651" s="22"/>
      <c r="H1651" s="22"/>
      <c r="I1651" s="22"/>
      <c r="J1651" s="22">
        <v>5</v>
      </c>
      <c r="K1651" s="22" t="s">
        <v>1867</v>
      </c>
      <c r="L1651" s="22" t="s">
        <v>2722</v>
      </c>
    </row>
    <row r="1652" spans="1:12">
      <c r="A1652" t="s">
        <v>3344</v>
      </c>
      <c r="B1652" t="s">
        <v>1890</v>
      </c>
      <c r="C1652" t="s">
        <v>547</v>
      </c>
      <c r="D1652" s="1">
        <v>24641</v>
      </c>
      <c r="E1652">
        <v>26.443652840901301</v>
      </c>
      <c r="F1652" s="22"/>
      <c r="G1652" s="22">
        <v>906.53941540259996</v>
      </c>
      <c r="H1652" s="22"/>
      <c r="I1652" s="22"/>
      <c r="J1652" s="22">
        <v>5</v>
      </c>
      <c r="K1652" s="22" t="s">
        <v>1867</v>
      </c>
      <c r="L1652" s="22" t="s">
        <v>2722</v>
      </c>
    </row>
    <row r="1653" spans="1:12">
      <c r="A1653" t="s">
        <v>3344</v>
      </c>
      <c r="B1653" t="s">
        <v>1890</v>
      </c>
      <c r="C1653" t="s">
        <v>549</v>
      </c>
      <c r="D1653" s="1">
        <v>27973.5</v>
      </c>
      <c r="E1653">
        <v>26.443652840901301</v>
      </c>
      <c r="F1653" s="22"/>
      <c r="G1653" s="22"/>
      <c r="H1653" s="22">
        <v>906.53941540259996</v>
      </c>
      <c r="I1653" s="22"/>
      <c r="J1653" s="22">
        <v>5</v>
      </c>
      <c r="K1653" s="22" t="s">
        <v>1867</v>
      </c>
      <c r="L1653" s="22" t="s">
        <v>2722</v>
      </c>
    </row>
    <row r="1654" spans="1:12">
      <c r="A1654" t="s">
        <v>3344</v>
      </c>
      <c r="B1654" t="s">
        <v>1890</v>
      </c>
      <c r="C1654" t="s">
        <v>3332</v>
      </c>
      <c r="D1654" s="1">
        <v>28041.4</v>
      </c>
      <c r="E1654">
        <v>26.443652840901301</v>
      </c>
      <c r="F1654" s="22"/>
      <c r="G1654" s="22"/>
      <c r="H1654" s="22"/>
      <c r="I1654" s="22">
        <v>906.53941540259996</v>
      </c>
      <c r="J1654" s="22">
        <v>5</v>
      </c>
      <c r="K1654" s="22" t="s">
        <v>1867</v>
      </c>
      <c r="L1654" s="22" t="s">
        <v>2722</v>
      </c>
    </row>
    <row r="1655" spans="1:12">
      <c r="A1655" t="s">
        <v>3344</v>
      </c>
      <c r="B1655" t="s">
        <v>1807</v>
      </c>
      <c r="C1655" t="s">
        <v>542</v>
      </c>
      <c r="D1655" s="1">
        <v>930.8</v>
      </c>
      <c r="E1655">
        <v>13.662553967799001</v>
      </c>
      <c r="F1655" s="22">
        <v>56.680896934620002</v>
      </c>
      <c r="G1655" s="22"/>
      <c r="H1655" s="22"/>
      <c r="I1655" s="22"/>
      <c r="J1655" s="22">
        <v>5</v>
      </c>
      <c r="K1655" s="22" t="s">
        <v>1808</v>
      </c>
      <c r="L1655" s="22" t="s">
        <v>2714</v>
      </c>
    </row>
    <row r="1656" spans="1:12">
      <c r="A1656" t="s">
        <v>3344</v>
      </c>
      <c r="B1656" t="s">
        <v>1807</v>
      </c>
      <c r="C1656" t="s">
        <v>547</v>
      </c>
      <c r="D1656" s="1">
        <v>1965.1</v>
      </c>
      <c r="E1656">
        <v>13.662553967799001</v>
      </c>
      <c r="F1656" s="22"/>
      <c r="G1656" s="22">
        <v>56.680896934620002</v>
      </c>
      <c r="H1656" s="22"/>
      <c r="I1656" s="22"/>
      <c r="J1656" s="22">
        <v>5</v>
      </c>
      <c r="K1656" s="22" t="s">
        <v>1808</v>
      </c>
      <c r="L1656" s="22" t="s">
        <v>2714</v>
      </c>
    </row>
    <row r="1657" spans="1:12">
      <c r="A1657" t="s">
        <v>3344</v>
      </c>
      <c r="B1657" t="s">
        <v>1807</v>
      </c>
      <c r="C1657" t="s">
        <v>549</v>
      </c>
      <c r="D1657" s="1">
        <v>2226.4</v>
      </c>
      <c r="E1657">
        <v>13.662553967799001</v>
      </c>
      <c r="F1657" s="22"/>
      <c r="G1657" s="22"/>
      <c r="H1657" s="22">
        <v>56.680896934620002</v>
      </c>
      <c r="I1657" s="22"/>
      <c r="J1657" s="22">
        <v>5</v>
      </c>
      <c r="K1657" s="22" t="s">
        <v>1808</v>
      </c>
      <c r="L1657" s="22" t="s">
        <v>2714</v>
      </c>
    </row>
    <row r="1658" spans="1:12">
      <c r="A1658" t="s">
        <v>3344</v>
      </c>
      <c r="B1658" t="s">
        <v>1807</v>
      </c>
      <c r="C1658" t="s">
        <v>3332</v>
      </c>
      <c r="D1658" s="1">
        <v>2233.1</v>
      </c>
      <c r="E1658">
        <v>13.662553967799001</v>
      </c>
      <c r="F1658" s="22"/>
      <c r="G1658" s="22"/>
      <c r="H1658" s="22"/>
      <c r="I1658" s="22">
        <v>56.680896934620002</v>
      </c>
      <c r="J1658" s="22">
        <v>5</v>
      </c>
      <c r="K1658" s="22" t="s">
        <v>1808</v>
      </c>
      <c r="L1658" s="22" t="s">
        <v>2714</v>
      </c>
    </row>
    <row r="1659" spans="1:12">
      <c r="A1659" t="s">
        <v>3344</v>
      </c>
      <c r="B1659" t="s">
        <v>1892</v>
      </c>
      <c r="C1659" t="s">
        <v>547</v>
      </c>
      <c r="D1659" s="1">
        <v>1087.7</v>
      </c>
      <c r="E1659">
        <v>14.074847479834601</v>
      </c>
      <c r="F1659" s="22"/>
      <c r="G1659" s="22">
        <v>53.046754827695999</v>
      </c>
      <c r="H1659" s="22"/>
      <c r="I1659" s="22"/>
      <c r="J1659" s="22">
        <v>5</v>
      </c>
      <c r="K1659" s="22" t="s">
        <v>1891</v>
      </c>
      <c r="L1659" s="22" t="s">
        <v>2723</v>
      </c>
    </row>
    <row r="1660" spans="1:12">
      <c r="A1660" t="s">
        <v>3344</v>
      </c>
      <c r="B1660" t="s">
        <v>1892</v>
      </c>
      <c r="C1660" t="s">
        <v>549</v>
      </c>
      <c r="D1660" s="1">
        <v>1217.0999999999999</v>
      </c>
      <c r="E1660">
        <v>14.074847479834601</v>
      </c>
      <c r="F1660" s="22"/>
      <c r="G1660" s="22"/>
      <c r="H1660" s="22">
        <v>53.046754827695999</v>
      </c>
      <c r="I1660" s="22"/>
      <c r="J1660" s="22">
        <v>5</v>
      </c>
      <c r="K1660" s="22" t="s">
        <v>1891</v>
      </c>
      <c r="L1660" s="22" t="s">
        <v>2723</v>
      </c>
    </row>
    <row r="1661" spans="1:12">
      <c r="A1661" t="s">
        <v>3344</v>
      </c>
      <c r="B1661" t="s">
        <v>1892</v>
      </c>
      <c r="C1661" t="s">
        <v>3332</v>
      </c>
      <c r="D1661" s="1">
        <v>1218.8</v>
      </c>
      <c r="E1661">
        <v>14.074847479834601</v>
      </c>
      <c r="F1661" s="22"/>
      <c r="G1661" s="22"/>
      <c r="H1661" s="22"/>
      <c r="I1661" s="22">
        <v>53.046754827695999</v>
      </c>
      <c r="J1661" s="22">
        <v>5</v>
      </c>
      <c r="K1661" s="22" t="s">
        <v>1891</v>
      </c>
      <c r="L1661" s="22" t="s">
        <v>2723</v>
      </c>
    </row>
    <row r="1662" spans="1:12">
      <c r="A1662" t="s">
        <v>3344</v>
      </c>
      <c r="B1662" t="s">
        <v>1893</v>
      </c>
      <c r="C1662" t="s">
        <v>542</v>
      </c>
      <c r="D1662" s="1">
        <v>0.6</v>
      </c>
      <c r="E1662">
        <v>15.7808895986024</v>
      </c>
      <c r="F1662" s="22">
        <v>0.38392965671508</v>
      </c>
      <c r="G1662" s="22"/>
      <c r="H1662" s="22"/>
      <c r="I1662" s="22"/>
      <c r="J1662" s="22">
        <v>5</v>
      </c>
      <c r="K1662" s="22" t="s">
        <v>1891</v>
      </c>
      <c r="L1662" s="22" t="s">
        <v>2723</v>
      </c>
    </row>
    <row r="1663" spans="1:12">
      <c r="A1663" t="s">
        <v>3344</v>
      </c>
      <c r="B1663" t="s">
        <v>1893</v>
      </c>
      <c r="C1663" t="s">
        <v>547</v>
      </c>
      <c r="D1663" s="1">
        <v>930.1</v>
      </c>
      <c r="E1663">
        <v>15.7808895986024</v>
      </c>
      <c r="F1663" s="22"/>
      <c r="G1663" s="22">
        <v>36.534849177707997</v>
      </c>
      <c r="H1663" s="22"/>
      <c r="I1663" s="22"/>
      <c r="J1663" s="22">
        <v>5</v>
      </c>
      <c r="K1663" s="22" t="s">
        <v>1891</v>
      </c>
      <c r="L1663" s="22" t="s">
        <v>2723</v>
      </c>
    </row>
    <row r="1664" spans="1:12">
      <c r="A1664" t="s">
        <v>3344</v>
      </c>
      <c r="B1664" t="s">
        <v>1893</v>
      </c>
      <c r="C1664" t="s">
        <v>549</v>
      </c>
      <c r="D1664" s="1">
        <v>1005.6</v>
      </c>
      <c r="E1664">
        <v>15.7808895986024</v>
      </c>
      <c r="F1664" s="22"/>
      <c r="G1664" s="22"/>
      <c r="H1664" s="22">
        <v>36.534849177707997</v>
      </c>
      <c r="I1664" s="22"/>
      <c r="J1664" s="22">
        <v>5</v>
      </c>
      <c r="K1664" s="22" t="s">
        <v>1891</v>
      </c>
      <c r="L1664" s="22" t="s">
        <v>2723</v>
      </c>
    </row>
    <row r="1665" spans="1:12">
      <c r="A1665" t="s">
        <v>3344</v>
      </c>
      <c r="B1665" t="s">
        <v>1893</v>
      </c>
      <c r="C1665" t="s">
        <v>3332</v>
      </c>
      <c r="D1665" s="1">
        <v>1005.6</v>
      </c>
      <c r="E1665">
        <v>15.7808895986024</v>
      </c>
      <c r="F1665" s="22"/>
      <c r="G1665" s="22"/>
      <c r="H1665" s="22"/>
      <c r="I1665" s="22">
        <v>36.534849177707997</v>
      </c>
      <c r="J1665" s="22">
        <v>5</v>
      </c>
      <c r="K1665" s="22" t="s">
        <v>1891</v>
      </c>
      <c r="L1665" s="22" t="s">
        <v>2723</v>
      </c>
    </row>
    <row r="1666" spans="1:12">
      <c r="A1666" t="s">
        <v>3344</v>
      </c>
      <c r="B1666" t="s">
        <v>1894</v>
      </c>
      <c r="C1666" t="s">
        <v>542</v>
      </c>
      <c r="D1666" s="1">
        <v>20.9</v>
      </c>
      <c r="E1666">
        <v>26.443652840901301</v>
      </c>
      <c r="F1666" s="22">
        <v>3.9026008952279998</v>
      </c>
      <c r="G1666" s="22"/>
      <c r="H1666" s="22"/>
      <c r="I1666" s="22"/>
      <c r="J1666" s="22">
        <v>5</v>
      </c>
      <c r="K1666" s="22" t="s">
        <v>1891</v>
      </c>
      <c r="L1666" s="22" t="s">
        <v>2723</v>
      </c>
    </row>
    <row r="1667" spans="1:12">
      <c r="A1667" t="s">
        <v>3344</v>
      </c>
      <c r="B1667" t="s">
        <v>1894</v>
      </c>
      <c r="C1667" t="s">
        <v>547</v>
      </c>
      <c r="D1667" s="1">
        <v>2388.1</v>
      </c>
      <c r="E1667">
        <v>26.443652840901301</v>
      </c>
      <c r="F1667" s="22"/>
      <c r="G1667" s="22">
        <v>89.629677554759994</v>
      </c>
      <c r="H1667" s="22"/>
      <c r="I1667" s="22"/>
      <c r="J1667" s="22">
        <v>5</v>
      </c>
      <c r="K1667" s="22" t="s">
        <v>1891</v>
      </c>
      <c r="L1667" s="22" t="s">
        <v>2723</v>
      </c>
    </row>
    <row r="1668" spans="1:12">
      <c r="A1668" t="s">
        <v>3344</v>
      </c>
      <c r="B1668" t="s">
        <v>1894</v>
      </c>
      <c r="C1668" t="s">
        <v>549</v>
      </c>
      <c r="D1668" s="1">
        <v>3307.5</v>
      </c>
      <c r="E1668">
        <v>26.443652840901301</v>
      </c>
      <c r="F1668" s="22"/>
      <c r="G1668" s="22"/>
      <c r="H1668" s="22">
        <v>89.629677554759994</v>
      </c>
      <c r="I1668" s="22"/>
      <c r="J1668" s="22">
        <v>5</v>
      </c>
      <c r="K1668" s="22" t="s">
        <v>1891</v>
      </c>
      <c r="L1668" s="22" t="s">
        <v>2723</v>
      </c>
    </row>
    <row r="1669" spans="1:12">
      <c r="A1669" t="s">
        <v>3344</v>
      </c>
      <c r="B1669" t="s">
        <v>1894</v>
      </c>
      <c r="C1669" t="s">
        <v>3332</v>
      </c>
      <c r="D1669" s="1">
        <v>3315.6</v>
      </c>
      <c r="E1669">
        <v>26.443652840901301</v>
      </c>
      <c r="F1669" s="22"/>
      <c r="G1669" s="22"/>
      <c r="H1669" s="22"/>
      <c r="I1669" s="22">
        <v>89.629677554759994</v>
      </c>
      <c r="J1669" s="22">
        <v>5</v>
      </c>
      <c r="K1669" s="22" t="s">
        <v>1891</v>
      </c>
      <c r="L1669" s="22" t="s">
        <v>2723</v>
      </c>
    </row>
    <row r="1670" spans="1:12">
      <c r="A1670" t="s">
        <v>3344</v>
      </c>
      <c r="B1670" t="s">
        <v>1896</v>
      </c>
      <c r="C1670" t="s">
        <v>547</v>
      </c>
      <c r="D1670" s="1">
        <v>929.3</v>
      </c>
      <c r="E1670">
        <v>14.927868539218499</v>
      </c>
      <c r="F1670" s="22"/>
      <c r="G1670" s="22">
        <v>67.524723588420002</v>
      </c>
      <c r="H1670" s="22"/>
      <c r="I1670" s="22"/>
      <c r="J1670" s="22">
        <v>5</v>
      </c>
      <c r="K1670" s="22" t="s">
        <v>1895</v>
      </c>
      <c r="L1670" s="22" t="s">
        <v>2724</v>
      </c>
    </row>
    <row r="1671" spans="1:12">
      <c r="A1671" t="s">
        <v>3344</v>
      </c>
      <c r="B1671" t="s">
        <v>1896</v>
      </c>
      <c r="C1671" t="s">
        <v>549</v>
      </c>
      <c r="D1671" s="1">
        <v>954.7</v>
      </c>
      <c r="E1671">
        <v>14.927868539218499</v>
      </c>
      <c r="F1671" s="22"/>
      <c r="G1671" s="22"/>
      <c r="H1671" s="22">
        <v>67.524723588420002</v>
      </c>
      <c r="I1671" s="22"/>
      <c r="J1671" s="22">
        <v>5</v>
      </c>
      <c r="K1671" s="22" t="s">
        <v>1895</v>
      </c>
      <c r="L1671" s="22" t="s">
        <v>2724</v>
      </c>
    </row>
    <row r="1672" spans="1:12">
      <c r="A1672" t="s">
        <v>3344</v>
      </c>
      <c r="B1672" t="s">
        <v>1896</v>
      </c>
      <c r="C1672" t="s">
        <v>3332</v>
      </c>
      <c r="D1672" s="1">
        <v>954.7</v>
      </c>
      <c r="E1672">
        <v>14.927868539218499</v>
      </c>
      <c r="F1672" s="22"/>
      <c r="G1672" s="22"/>
      <c r="H1672" s="22"/>
      <c r="I1672" s="22">
        <v>67.524723588420002</v>
      </c>
      <c r="J1672" s="22">
        <v>5</v>
      </c>
      <c r="K1672" s="22" t="s">
        <v>1895</v>
      </c>
      <c r="L1672" s="22" t="s">
        <v>2724</v>
      </c>
    </row>
    <row r="1673" spans="1:12">
      <c r="A1673" t="s">
        <v>3344</v>
      </c>
      <c r="B1673" t="s">
        <v>1897</v>
      </c>
      <c r="C1673" t="s">
        <v>547</v>
      </c>
      <c r="D1673" s="1">
        <v>604.29999999999995</v>
      </c>
      <c r="E1673">
        <v>25.164121251825499</v>
      </c>
      <c r="F1673" s="22"/>
      <c r="G1673" s="22">
        <v>50.057380213847999</v>
      </c>
      <c r="H1673" s="22"/>
      <c r="I1673" s="22"/>
      <c r="J1673" s="22">
        <v>5</v>
      </c>
      <c r="K1673" s="22" t="s">
        <v>1895</v>
      </c>
      <c r="L1673" s="22" t="s">
        <v>2724</v>
      </c>
    </row>
    <row r="1674" spans="1:12">
      <c r="A1674" t="s">
        <v>3344</v>
      </c>
      <c r="B1674" t="s">
        <v>1897</v>
      </c>
      <c r="C1674" t="s">
        <v>3332</v>
      </c>
      <c r="D1674" s="1">
        <v>742.4</v>
      </c>
      <c r="E1674">
        <v>25.164121251825499</v>
      </c>
      <c r="F1674" s="22"/>
      <c r="G1674" s="22"/>
      <c r="H1674" s="22"/>
      <c r="I1674" s="22">
        <v>50.057380213847999</v>
      </c>
      <c r="J1674" s="22">
        <v>5</v>
      </c>
      <c r="K1674" s="22" t="s">
        <v>1895</v>
      </c>
      <c r="L1674" s="22" t="s">
        <v>2724</v>
      </c>
    </row>
    <row r="1675" spans="1:12">
      <c r="A1675" t="s">
        <v>3344</v>
      </c>
      <c r="B1675" t="s">
        <v>1897</v>
      </c>
      <c r="C1675" t="s">
        <v>549</v>
      </c>
      <c r="D1675" s="1">
        <v>742.4</v>
      </c>
      <c r="E1675">
        <v>25.164121251825499</v>
      </c>
      <c r="F1675" s="22"/>
      <c r="G1675" s="22"/>
      <c r="H1675" s="22">
        <v>50.057380213847999</v>
      </c>
      <c r="I1675" s="22"/>
      <c r="J1675" s="22">
        <v>5</v>
      </c>
      <c r="K1675" s="22" t="s">
        <v>1895</v>
      </c>
      <c r="L1675" s="22" t="s">
        <v>2724</v>
      </c>
    </row>
    <row r="1676" spans="1:12">
      <c r="A1676" t="s">
        <v>3344</v>
      </c>
      <c r="B1676" t="s">
        <v>1899</v>
      </c>
      <c r="C1676" t="s">
        <v>547</v>
      </c>
      <c r="D1676" s="1">
        <v>791.8</v>
      </c>
      <c r="E1676">
        <v>8.9567211235310999</v>
      </c>
      <c r="F1676" s="22"/>
      <c r="G1676" s="22">
        <v>39.917541161987998</v>
      </c>
      <c r="H1676" s="22"/>
      <c r="I1676" s="22"/>
      <c r="J1676" s="22">
        <v>5</v>
      </c>
      <c r="K1676" s="22" t="s">
        <v>1898</v>
      </c>
      <c r="L1676" s="22" t="s">
        <v>2732</v>
      </c>
    </row>
    <row r="1677" spans="1:12">
      <c r="A1677" t="s">
        <v>3344</v>
      </c>
      <c r="B1677" t="s">
        <v>1899</v>
      </c>
      <c r="C1677" t="s">
        <v>549</v>
      </c>
      <c r="D1677" s="1">
        <v>791.8</v>
      </c>
      <c r="E1677">
        <v>8.9567211235310999</v>
      </c>
      <c r="F1677" s="22"/>
      <c r="G1677" s="22"/>
      <c r="H1677" s="22">
        <v>39.917541161987998</v>
      </c>
      <c r="I1677" s="22"/>
      <c r="J1677" s="22">
        <v>5</v>
      </c>
      <c r="K1677" s="22" t="s">
        <v>1898</v>
      </c>
      <c r="L1677" s="22" t="s">
        <v>2732</v>
      </c>
    </row>
    <row r="1678" spans="1:12">
      <c r="A1678" t="s">
        <v>3344</v>
      </c>
      <c r="B1678" t="s">
        <v>1899</v>
      </c>
      <c r="C1678" t="s">
        <v>3332</v>
      </c>
      <c r="D1678" s="1">
        <v>791.8</v>
      </c>
      <c r="E1678">
        <v>8.9567211235310999</v>
      </c>
      <c r="F1678" s="22"/>
      <c r="G1678" s="22"/>
      <c r="H1678" s="22"/>
      <c r="I1678" s="22">
        <v>39.917541161987998</v>
      </c>
      <c r="J1678" s="22">
        <v>5</v>
      </c>
      <c r="K1678" s="22" t="s">
        <v>1898</v>
      </c>
      <c r="L1678" s="22" t="s">
        <v>2732</v>
      </c>
    </row>
    <row r="1679" spans="1:12">
      <c r="A1679" t="s">
        <v>3344</v>
      </c>
      <c r="B1679" t="s">
        <v>1901</v>
      </c>
      <c r="C1679" t="s">
        <v>542</v>
      </c>
      <c r="D1679" s="1">
        <v>845.3</v>
      </c>
      <c r="E1679">
        <v>2.1325526484597899</v>
      </c>
      <c r="F1679" s="22">
        <v>62.403489239111998</v>
      </c>
      <c r="G1679" s="22"/>
      <c r="H1679" s="22"/>
      <c r="I1679" s="22"/>
      <c r="J1679" s="22">
        <v>5</v>
      </c>
      <c r="K1679" s="22" t="s">
        <v>1900</v>
      </c>
      <c r="L1679" s="22" t="s">
        <v>2725</v>
      </c>
    </row>
    <row r="1680" spans="1:12">
      <c r="A1680" t="s">
        <v>3344</v>
      </c>
      <c r="B1680" t="s">
        <v>1901</v>
      </c>
      <c r="C1680" t="s">
        <v>547</v>
      </c>
      <c r="D1680" s="1">
        <v>1564.5</v>
      </c>
      <c r="E1680">
        <v>2.1325526484597899</v>
      </c>
      <c r="F1680" s="22"/>
      <c r="G1680" s="22">
        <v>62.403489239111998</v>
      </c>
      <c r="H1680" s="22"/>
      <c r="I1680" s="22"/>
      <c r="J1680" s="22">
        <v>5</v>
      </c>
      <c r="K1680" s="22" t="s">
        <v>1900</v>
      </c>
      <c r="L1680" s="22" t="s">
        <v>2725</v>
      </c>
    </row>
    <row r="1681" spans="1:12">
      <c r="A1681" t="s">
        <v>3344</v>
      </c>
      <c r="B1681" t="s">
        <v>1901</v>
      </c>
      <c r="C1681" t="s">
        <v>3332</v>
      </c>
      <c r="D1681" s="1">
        <v>1575.8</v>
      </c>
      <c r="E1681">
        <v>2.1325526484597899</v>
      </c>
      <c r="F1681" s="22"/>
      <c r="G1681" s="22"/>
      <c r="H1681" s="22"/>
      <c r="I1681" s="22">
        <v>62.403489239111998</v>
      </c>
      <c r="J1681" s="22">
        <v>5</v>
      </c>
      <c r="K1681" s="22" t="s">
        <v>1900</v>
      </c>
      <c r="L1681" s="22" t="s">
        <v>2725</v>
      </c>
    </row>
    <row r="1682" spans="1:12">
      <c r="A1682" t="s">
        <v>3344</v>
      </c>
      <c r="B1682" t="s">
        <v>1901</v>
      </c>
      <c r="C1682" t="s">
        <v>549</v>
      </c>
      <c r="D1682" s="1">
        <v>1575.8</v>
      </c>
      <c r="E1682">
        <v>2.1325526484597899</v>
      </c>
      <c r="F1682" s="22"/>
      <c r="G1682" s="22"/>
      <c r="H1682" s="22">
        <v>62.403489239111998</v>
      </c>
      <c r="I1682" s="22"/>
      <c r="J1682" s="22">
        <v>5</v>
      </c>
      <c r="K1682" s="22" t="s">
        <v>1900</v>
      </c>
      <c r="L1682" s="22" t="s">
        <v>2725</v>
      </c>
    </row>
    <row r="1683" spans="1:12">
      <c r="A1683" t="s">
        <v>3344</v>
      </c>
      <c r="B1683" t="s">
        <v>1902</v>
      </c>
      <c r="C1683" t="s">
        <v>542</v>
      </c>
      <c r="D1683" s="1">
        <v>637.9</v>
      </c>
      <c r="E1683">
        <v>2.9855737078437001</v>
      </c>
      <c r="F1683" s="22">
        <v>78.778833489215998</v>
      </c>
      <c r="G1683" s="22"/>
      <c r="H1683" s="22"/>
      <c r="I1683" s="22"/>
      <c r="J1683" s="22">
        <v>5</v>
      </c>
      <c r="K1683" s="22" t="s">
        <v>1900</v>
      </c>
      <c r="L1683" s="22" t="s">
        <v>2725</v>
      </c>
    </row>
    <row r="1684" spans="1:12">
      <c r="A1684" t="s">
        <v>3344</v>
      </c>
      <c r="B1684" t="s">
        <v>1902</v>
      </c>
      <c r="C1684" t="s">
        <v>547</v>
      </c>
      <c r="D1684" s="1">
        <v>743</v>
      </c>
      <c r="E1684">
        <v>2.9855737078437001</v>
      </c>
      <c r="F1684" s="22"/>
      <c r="G1684" s="22">
        <v>78.778833489215998</v>
      </c>
      <c r="H1684" s="22"/>
      <c r="I1684" s="22"/>
      <c r="J1684" s="22">
        <v>5</v>
      </c>
      <c r="K1684" s="22" t="s">
        <v>1900</v>
      </c>
      <c r="L1684" s="22" t="s">
        <v>2725</v>
      </c>
    </row>
    <row r="1685" spans="1:12">
      <c r="A1685" t="s">
        <v>3344</v>
      </c>
      <c r="B1685" t="s">
        <v>1902</v>
      </c>
      <c r="C1685" t="s">
        <v>549</v>
      </c>
      <c r="D1685" s="1">
        <v>792.7</v>
      </c>
      <c r="E1685">
        <v>2.9855737078437001</v>
      </c>
      <c r="F1685" s="22"/>
      <c r="G1685" s="22"/>
      <c r="H1685" s="22">
        <v>78.778833489215998</v>
      </c>
      <c r="I1685" s="22"/>
      <c r="J1685" s="22">
        <v>5</v>
      </c>
      <c r="K1685" s="22" t="s">
        <v>1900</v>
      </c>
      <c r="L1685" s="22" t="s">
        <v>2725</v>
      </c>
    </row>
    <row r="1686" spans="1:12">
      <c r="A1686" t="s">
        <v>3344</v>
      </c>
      <c r="B1686" t="s">
        <v>1902</v>
      </c>
      <c r="C1686" t="s">
        <v>3332</v>
      </c>
      <c r="D1686" s="1">
        <v>792.9</v>
      </c>
      <c r="E1686">
        <v>2.9855737078437001</v>
      </c>
      <c r="F1686" s="22"/>
      <c r="G1686" s="22"/>
      <c r="H1686" s="22"/>
      <c r="I1686" s="22">
        <v>78.778833489215998</v>
      </c>
      <c r="J1686" s="22">
        <v>5</v>
      </c>
      <c r="K1686" s="22" t="s">
        <v>1900</v>
      </c>
      <c r="L1686" s="22" t="s">
        <v>2725</v>
      </c>
    </row>
    <row r="1687" spans="1:12">
      <c r="A1687" t="s">
        <v>3344</v>
      </c>
      <c r="B1687" t="s">
        <v>1903</v>
      </c>
      <c r="C1687" t="s">
        <v>542</v>
      </c>
      <c r="D1687" s="1">
        <v>712</v>
      </c>
      <c r="E1687">
        <v>3.8385947672276099</v>
      </c>
      <c r="F1687" s="22">
        <v>82.462204451087999</v>
      </c>
      <c r="G1687" s="22"/>
      <c r="H1687" s="22"/>
      <c r="I1687" s="22"/>
      <c r="J1687" s="22">
        <v>5</v>
      </c>
      <c r="K1687" s="22" t="s">
        <v>1900</v>
      </c>
      <c r="L1687" s="22" t="s">
        <v>2725</v>
      </c>
    </row>
    <row r="1688" spans="1:12">
      <c r="A1688" t="s">
        <v>3344</v>
      </c>
      <c r="B1688" t="s">
        <v>1903</v>
      </c>
      <c r="C1688" t="s">
        <v>549</v>
      </c>
      <c r="D1688" s="1">
        <v>776.3</v>
      </c>
      <c r="E1688">
        <v>3.8385947672276099</v>
      </c>
      <c r="F1688" s="22"/>
      <c r="G1688" s="22"/>
      <c r="H1688" s="22">
        <v>82.462204451087999</v>
      </c>
      <c r="I1688" s="22"/>
      <c r="J1688" s="22">
        <v>5</v>
      </c>
      <c r="K1688" s="22" t="s">
        <v>1900</v>
      </c>
      <c r="L1688" s="22" t="s">
        <v>2725</v>
      </c>
    </row>
    <row r="1689" spans="1:12">
      <c r="A1689" t="s">
        <v>3344</v>
      </c>
      <c r="B1689" t="s">
        <v>1903</v>
      </c>
      <c r="C1689" t="s">
        <v>3332</v>
      </c>
      <c r="D1689" s="1">
        <v>776.3</v>
      </c>
      <c r="E1689">
        <v>3.8385947672276099</v>
      </c>
      <c r="F1689" s="22"/>
      <c r="G1689" s="22"/>
      <c r="H1689" s="22"/>
      <c r="I1689" s="22">
        <v>82.462204451087999</v>
      </c>
      <c r="J1689" s="22">
        <v>5</v>
      </c>
      <c r="K1689" s="22" t="s">
        <v>1900</v>
      </c>
      <c r="L1689" s="22" t="s">
        <v>2725</v>
      </c>
    </row>
    <row r="1690" spans="1:12">
      <c r="A1690" t="s">
        <v>3344</v>
      </c>
      <c r="B1690" t="s">
        <v>1903</v>
      </c>
      <c r="C1690" t="s">
        <v>547</v>
      </c>
      <c r="D1690" s="1">
        <v>776.3</v>
      </c>
      <c r="E1690">
        <v>3.8385947672276099</v>
      </c>
      <c r="F1690" s="22"/>
      <c r="G1690" s="22">
        <v>82.462204451087999</v>
      </c>
      <c r="H1690" s="22"/>
      <c r="I1690" s="22"/>
      <c r="J1690" s="22">
        <v>5</v>
      </c>
      <c r="K1690" s="22" t="s">
        <v>1900</v>
      </c>
      <c r="L1690" s="22" t="s">
        <v>2725</v>
      </c>
    </row>
    <row r="1691" spans="1:12">
      <c r="A1691" t="s">
        <v>3344</v>
      </c>
      <c r="B1691" t="s">
        <v>1904</v>
      </c>
      <c r="C1691" t="s">
        <v>542</v>
      </c>
      <c r="D1691" s="1">
        <v>172.8</v>
      </c>
      <c r="E1691">
        <v>4.69161582661153</v>
      </c>
      <c r="F1691" s="22">
        <v>106.173247135788</v>
      </c>
      <c r="G1691" s="22"/>
      <c r="H1691" s="22"/>
      <c r="I1691" s="22"/>
      <c r="J1691" s="22">
        <v>5</v>
      </c>
      <c r="K1691" s="22" t="s">
        <v>1900</v>
      </c>
      <c r="L1691" s="22" t="s">
        <v>2725</v>
      </c>
    </row>
    <row r="1692" spans="1:12">
      <c r="A1692" t="s">
        <v>3344</v>
      </c>
      <c r="B1692" t="s">
        <v>1904</v>
      </c>
      <c r="C1692" t="s">
        <v>547</v>
      </c>
      <c r="D1692" s="1">
        <v>711.9</v>
      </c>
      <c r="E1692">
        <v>4.69161582661153</v>
      </c>
      <c r="F1692" s="22"/>
      <c r="G1692" s="22">
        <v>114.35826633688799</v>
      </c>
      <c r="H1692" s="22"/>
      <c r="I1692" s="22"/>
      <c r="J1692" s="22">
        <v>5</v>
      </c>
      <c r="K1692" s="22" t="s">
        <v>1900</v>
      </c>
      <c r="L1692" s="22" t="s">
        <v>2725</v>
      </c>
    </row>
    <row r="1693" spans="1:12">
      <c r="A1693" t="s">
        <v>3344</v>
      </c>
      <c r="B1693" t="s">
        <v>1904</v>
      </c>
      <c r="C1693" t="s">
        <v>549</v>
      </c>
      <c r="D1693" s="1">
        <v>765.7</v>
      </c>
      <c r="E1693">
        <v>4.69161582661153</v>
      </c>
      <c r="F1693" s="22"/>
      <c r="G1693" s="22"/>
      <c r="H1693" s="22">
        <v>114.35826633688799</v>
      </c>
      <c r="I1693" s="22"/>
      <c r="J1693" s="22">
        <v>5</v>
      </c>
      <c r="K1693" s="22" t="s">
        <v>1900</v>
      </c>
      <c r="L1693" s="22" t="s">
        <v>2725</v>
      </c>
    </row>
    <row r="1694" spans="1:12">
      <c r="A1694" t="s">
        <v>3344</v>
      </c>
      <c r="B1694" t="s">
        <v>1904</v>
      </c>
      <c r="C1694" t="s">
        <v>3332</v>
      </c>
      <c r="D1694" s="1">
        <v>768.3</v>
      </c>
      <c r="E1694">
        <v>4.69161582661153</v>
      </c>
      <c r="F1694" s="22"/>
      <c r="G1694" s="22"/>
      <c r="H1694" s="22"/>
      <c r="I1694" s="22">
        <v>114.35826633688799</v>
      </c>
      <c r="J1694" s="22">
        <v>5</v>
      </c>
      <c r="K1694" s="22" t="s">
        <v>1900</v>
      </c>
      <c r="L1694" s="22" t="s">
        <v>2725</v>
      </c>
    </row>
    <row r="1695" spans="1:12">
      <c r="A1695" t="s">
        <v>3344</v>
      </c>
      <c r="B1695" t="s">
        <v>1905</v>
      </c>
      <c r="C1695" t="s">
        <v>542</v>
      </c>
      <c r="D1695" s="1">
        <v>725.9</v>
      </c>
      <c r="E1695">
        <v>5.5446368859954402</v>
      </c>
      <c r="F1695" s="22">
        <v>94.171761489708004</v>
      </c>
      <c r="G1695" s="22"/>
      <c r="H1695" s="22"/>
      <c r="I1695" s="22"/>
      <c r="J1695" s="22">
        <v>5</v>
      </c>
      <c r="K1695" s="22" t="s">
        <v>1900</v>
      </c>
      <c r="L1695" s="22" t="s">
        <v>2725</v>
      </c>
    </row>
    <row r="1696" spans="1:12">
      <c r="A1696" t="s">
        <v>3344</v>
      </c>
      <c r="B1696" t="s">
        <v>1905</v>
      </c>
      <c r="C1696" t="s">
        <v>547</v>
      </c>
      <c r="D1696" s="1">
        <v>1770.3</v>
      </c>
      <c r="E1696">
        <v>5.5446368859954402</v>
      </c>
      <c r="F1696" s="22"/>
      <c r="G1696" s="22">
        <v>94.171761489708004</v>
      </c>
      <c r="H1696" s="22"/>
      <c r="I1696" s="22"/>
      <c r="J1696" s="22">
        <v>5</v>
      </c>
      <c r="K1696" s="22" t="s">
        <v>1900</v>
      </c>
      <c r="L1696" s="22" t="s">
        <v>2725</v>
      </c>
    </row>
    <row r="1697" spans="1:12">
      <c r="A1697" t="s">
        <v>3344</v>
      </c>
      <c r="B1697" t="s">
        <v>1905</v>
      </c>
      <c r="C1697" t="s">
        <v>3332</v>
      </c>
      <c r="D1697" s="1">
        <v>1798.9</v>
      </c>
      <c r="E1697">
        <v>5.5446368859954402</v>
      </c>
      <c r="F1697" s="22"/>
      <c r="G1697" s="22"/>
      <c r="H1697" s="22"/>
      <c r="I1697" s="22">
        <v>94.171761489708004</v>
      </c>
      <c r="J1697" s="22">
        <v>5</v>
      </c>
      <c r="K1697" s="22" t="s">
        <v>1900</v>
      </c>
      <c r="L1697" s="22" t="s">
        <v>2725</v>
      </c>
    </row>
    <row r="1698" spans="1:12">
      <c r="A1698" t="s">
        <v>3344</v>
      </c>
      <c r="B1698" t="s">
        <v>1905</v>
      </c>
      <c r="C1698" t="s">
        <v>549</v>
      </c>
      <c r="D1698" s="1">
        <v>1798.9</v>
      </c>
      <c r="E1698">
        <v>5.5446368859954402</v>
      </c>
      <c r="F1698" s="22"/>
      <c r="G1698" s="22"/>
      <c r="H1698" s="22">
        <v>94.171761489708004</v>
      </c>
      <c r="I1698" s="22"/>
      <c r="J1698" s="22">
        <v>5</v>
      </c>
      <c r="K1698" s="22" t="s">
        <v>1900</v>
      </c>
      <c r="L1698" s="22" t="s">
        <v>2725</v>
      </c>
    </row>
    <row r="1699" spans="1:12">
      <c r="A1699" t="s">
        <v>3344</v>
      </c>
      <c r="B1699" t="s">
        <v>1906</v>
      </c>
      <c r="C1699" t="s">
        <v>542</v>
      </c>
      <c r="D1699" s="1">
        <v>296.10000000000002</v>
      </c>
      <c r="E1699">
        <v>6.3976579453793603</v>
      </c>
      <c r="F1699" s="22">
        <v>40.872957492024</v>
      </c>
      <c r="G1699" s="22"/>
      <c r="H1699" s="22"/>
      <c r="I1699" s="22"/>
      <c r="J1699" s="22">
        <v>5</v>
      </c>
      <c r="K1699" s="22" t="s">
        <v>1900</v>
      </c>
      <c r="L1699" s="22" t="s">
        <v>2725</v>
      </c>
    </row>
    <row r="1700" spans="1:12">
      <c r="A1700" t="s">
        <v>3344</v>
      </c>
      <c r="B1700" t="s">
        <v>1906</v>
      </c>
      <c r="C1700" t="s">
        <v>547</v>
      </c>
      <c r="D1700" s="1">
        <v>1227.5999999999999</v>
      </c>
      <c r="E1700">
        <v>6.3976579453793603</v>
      </c>
      <c r="F1700" s="22"/>
      <c r="G1700" s="22">
        <v>52.294715070948001</v>
      </c>
      <c r="H1700" s="22"/>
      <c r="I1700" s="22"/>
      <c r="J1700" s="22">
        <v>5</v>
      </c>
      <c r="K1700" s="22" t="s">
        <v>1900</v>
      </c>
      <c r="L1700" s="22" t="s">
        <v>2725</v>
      </c>
    </row>
    <row r="1701" spans="1:12">
      <c r="A1701" t="s">
        <v>3344</v>
      </c>
      <c r="B1701" t="s">
        <v>1906</v>
      </c>
      <c r="C1701" t="s">
        <v>549</v>
      </c>
      <c r="D1701" s="1">
        <v>1290.5999999999999</v>
      </c>
      <c r="E1701">
        <v>6.3976579453793603</v>
      </c>
      <c r="F1701" s="22"/>
      <c r="G1701" s="22"/>
      <c r="H1701" s="22">
        <v>52.294715070948001</v>
      </c>
      <c r="I1701" s="22"/>
      <c r="J1701" s="22">
        <v>5</v>
      </c>
      <c r="K1701" s="22" t="s">
        <v>1900</v>
      </c>
      <c r="L1701" s="22" t="s">
        <v>2725</v>
      </c>
    </row>
    <row r="1702" spans="1:12">
      <c r="A1702" t="s">
        <v>3344</v>
      </c>
      <c r="B1702" t="s">
        <v>1906</v>
      </c>
      <c r="C1702" t="s">
        <v>3332</v>
      </c>
      <c r="D1702" s="1">
        <v>1292.4000000000001</v>
      </c>
      <c r="E1702">
        <v>6.3976579453793603</v>
      </c>
      <c r="F1702" s="22"/>
      <c r="G1702" s="22"/>
      <c r="H1702" s="22"/>
      <c r="I1702" s="22">
        <v>52.294715070948001</v>
      </c>
      <c r="J1702" s="22">
        <v>5</v>
      </c>
      <c r="K1702" s="22" t="s">
        <v>1900</v>
      </c>
      <c r="L1702" s="22" t="s">
        <v>2725</v>
      </c>
    </row>
    <row r="1703" spans="1:12">
      <c r="A1703" t="s">
        <v>3344</v>
      </c>
      <c r="B1703" t="s">
        <v>1907</v>
      </c>
      <c r="C1703" t="s">
        <v>542</v>
      </c>
      <c r="D1703" s="1">
        <v>128.9</v>
      </c>
      <c r="E1703">
        <v>8.1037000641471799</v>
      </c>
      <c r="F1703" s="22">
        <v>15.069966601158001</v>
      </c>
      <c r="G1703" s="22"/>
      <c r="H1703" s="22"/>
      <c r="I1703" s="22"/>
      <c r="J1703" s="22">
        <v>5</v>
      </c>
      <c r="K1703" s="22" t="s">
        <v>1900</v>
      </c>
      <c r="L1703" s="22" t="s">
        <v>2725</v>
      </c>
    </row>
    <row r="1704" spans="1:12">
      <c r="A1704" t="s">
        <v>3344</v>
      </c>
      <c r="B1704" t="s">
        <v>1907</v>
      </c>
      <c r="C1704" t="s">
        <v>547</v>
      </c>
      <c r="D1704" s="1">
        <v>990.1</v>
      </c>
      <c r="E1704">
        <v>8.1037000641471799</v>
      </c>
      <c r="F1704" s="22"/>
      <c r="G1704" s="22">
        <v>59.563598332140003</v>
      </c>
      <c r="H1704" s="22"/>
      <c r="I1704" s="22"/>
      <c r="J1704" s="22">
        <v>5</v>
      </c>
      <c r="K1704" s="22" t="s">
        <v>1900</v>
      </c>
      <c r="L1704" s="22" t="s">
        <v>2725</v>
      </c>
    </row>
    <row r="1705" spans="1:12">
      <c r="A1705" t="s">
        <v>3344</v>
      </c>
      <c r="B1705" t="s">
        <v>1907</v>
      </c>
      <c r="C1705" t="s">
        <v>3332</v>
      </c>
      <c r="D1705" s="1">
        <v>990.1</v>
      </c>
      <c r="E1705">
        <v>8.1037000641471799</v>
      </c>
      <c r="F1705" s="22"/>
      <c r="G1705" s="22"/>
      <c r="H1705" s="22"/>
      <c r="I1705" s="22">
        <v>59.563598332140003</v>
      </c>
      <c r="J1705" s="22">
        <v>5</v>
      </c>
      <c r="K1705" s="22" t="s">
        <v>1900</v>
      </c>
      <c r="L1705" s="22" t="s">
        <v>2725</v>
      </c>
    </row>
    <row r="1706" spans="1:12">
      <c r="A1706" t="s">
        <v>3344</v>
      </c>
      <c r="B1706" t="s">
        <v>1907</v>
      </c>
      <c r="C1706" t="s">
        <v>549</v>
      </c>
      <c r="D1706" s="1">
        <v>990.1</v>
      </c>
      <c r="E1706">
        <v>8.1037000641471799</v>
      </c>
      <c r="F1706" s="22"/>
      <c r="G1706" s="22"/>
      <c r="H1706" s="22">
        <v>59.563598332140003</v>
      </c>
      <c r="I1706" s="22"/>
      <c r="J1706" s="22">
        <v>5</v>
      </c>
      <c r="K1706" s="22" t="s">
        <v>1900</v>
      </c>
      <c r="L1706" s="22" t="s">
        <v>2725</v>
      </c>
    </row>
    <row r="1707" spans="1:12">
      <c r="A1707" t="s">
        <v>3344</v>
      </c>
      <c r="B1707" t="s">
        <v>1908</v>
      </c>
      <c r="C1707" t="s">
        <v>542</v>
      </c>
      <c r="D1707" s="1">
        <v>35.700000000000003</v>
      </c>
      <c r="E1707">
        <v>9.8097421829150093</v>
      </c>
      <c r="F1707" s="22">
        <v>5.6270592293075996</v>
      </c>
      <c r="G1707" s="22"/>
      <c r="H1707" s="22"/>
      <c r="I1707" s="22"/>
      <c r="J1707" s="22">
        <v>5</v>
      </c>
      <c r="K1707" s="22" t="s">
        <v>1900</v>
      </c>
      <c r="L1707" s="22" t="s">
        <v>2725</v>
      </c>
    </row>
    <row r="1708" spans="1:12">
      <c r="A1708" t="s">
        <v>3344</v>
      </c>
      <c r="B1708" t="s">
        <v>1908</v>
      </c>
      <c r="C1708" t="s">
        <v>547</v>
      </c>
      <c r="D1708" s="1">
        <v>1104.8</v>
      </c>
      <c r="E1708">
        <v>9.8097421829150093</v>
      </c>
      <c r="F1708" s="22"/>
      <c r="G1708" s="22">
        <v>126.31576479228001</v>
      </c>
      <c r="H1708" s="22"/>
      <c r="I1708" s="22"/>
      <c r="J1708" s="22">
        <v>5</v>
      </c>
      <c r="K1708" s="22" t="s">
        <v>1900</v>
      </c>
      <c r="L1708" s="22" t="s">
        <v>2725</v>
      </c>
    </row>
    <row r="1709" spans="1:12">
      <c r="A1709" t="s">
        <v>3344</v>
      </c>
      <c r="B1709" t="s">
        <v>1908</v>
      </c>
      <c r="C1709" t="s">
        <v>549</v>
      </c>
      <c r="D1709" s="1">
        <v>1104.9000000000001</v>
      </c>
      <c r="E1709">
        <v>9.8097421829150093</v>
      </c>
      <c r="F1709" s="22"/>
      <c r="G1709" s="22"/>
      <c r="H1709" s="22">
        <v>126.31576479228001</v>
      </c>
      <c r="I1709" s="22"/>
      <c r="J1709" s="22">
        <v>5</v>
      </c>
      <c r="K1709" s="22" t="s">
        <v>1900</v>
      </c>
      <c r="L1709" s="22" t="s">
        <v>2725</v>
      </c>
    </row>
    <row r="1710" spans="1:12">
      <c r="A1710" t="s">
        <v>3344</v>
      </c>
      <c r="B1710" t="s">
        <v>1908</v>
      </c>
      <c r="C1710" t="s">
        <v>3332</v>
      </c>
      <c r="D1710" s="1">
        <v>1104.9000000000001</v>
      </c>
      <c r="E1710">
        <v>9.8097421829150093</v>
      </c>
      <c r="F1710" s="22"/>
      <c r="G1710" s="22"/>
      <c r="H1710" s="22"/>
      <c r="I1710" s="22">
        <v>126.31576479228001</v>
      </c>
      <c r="J1710" s="22">
        <v>5</v>
      </c>
      <c r="K1710" s="22" t="s">
        <v>1900</v>
      </c>
      <c r="L1710" s="22" t="s">
        <v>2725</v>
      </c>
    </row>
    <row r="1711" spans="1:12">
      <c r="A1711" t="s">
        <v>3344</v>
      </c>
      <c r="B1711" t="s">
        <v>1909</v>
      </c>
      <c r="C1711" t="s">
        <v>547</v>
      </c>
      <c r="D1711" s="1">
        <v>2358.5</v>
      </c>
      <c r="E1711">
        <v>12.3688053610668</v>
      </c>
      <c r="F1711" s="22"/>
      <c r="G1711" s="22">
        <v>166.701632609988</v>
      </c>
      <c r="H1711" s="22"/>
      <c r="I1711" s="22"/>
      <c r="J1711" s="22">
        <v>5</v>
      </c>
      <c r="K1711" s="22" t="s">
        <v>1900</v>
      </c>
      <c r="L1711" s="22" t="s">
        <v>2725</v>
      </c>
    </row>
    <row r="1712" spans="1:12">
      <c r="A1712" t="s">
        <v>3344</v>
      </c>
      <c r="B1712" t="s">
        <v>1909</v>
      </c>
      <c r="C1712" t="s">
        <v>549</v>
      </c>
      <c r="D1712" s="1">
        <v>2771</v>
      </c>
      <c r="E1712">
        <v>12.3688053610668</v>
      </c>
      <c r="F1712" s="22"/>
      <c r="G1712" s="22"/>
      <c r="H1712" s="22">
        <v>166.701632609988</v>
      </c>
      <c r="I1712" s="22"/>
      <c r="J1712" s="22">
        <v>5</v>
      </c>
      <c r="K1712" s="22" t="s">
        <v>1900</v>
      </c>
      <c r="L1712" s="22" t="s">
        <v>2725</v>
      </c>
    </row>
    <row r="1713" spans="1:12">
      <c r="A1713" t="s">
        <v>3344</v>
      </c>
      <c r="B1713" t="s">
        <v>1909</v>
      </c>
      <c r="C1713" t="s">
        <v>3332</v>
      </c>
      <c r="D1713" s="1">
        <v>2771</v>
      </c>
      <c r="E1713">
        <v>12.3688053610668</v>
      </c>
      <c r="F1713" s="22"/>
      <c r="G1713" s="22"/>
      <c r="H1713" s="22"/>
      <c r="I1713" s="22">
        <v>166.701632609988</v>
      </c>
      <c r="J1713" s="22">
        <v>5</v>
      </c>
      <c r="K1713" s="22" t="s">
        <v>1900</v>
      </c>
      <c r="L1713" s="22" t="s">
        <v>2725</v>
      </c>
    </row>
    <row r="1714" spans="1:12">
      <c r="A1714" t="s">
        <v>3344</v>
      </c>
      <c r="B1714" t="s">
        <v>1910</v>
      </c>
      <c r="C1714" t="s">
        <v>542</v>
      </c>
      <c r="D1714" s="1">
        <v>46.7</v>
      </c>
      <c r="E1714">
        <v>14.074847479834601</v>
      </c>
      <c r="F1714" s="22">
        <v>3.2707278962316</v>
      </c>
      <c r="G1714" s="22"/>
      <c r="H1714" s="22"/>
      <c r="I1714" s="22"/>
      <c r="J1714" s="22">
        <v>5</v>
      </c>
      <c r="K1714" s="22" t="s">
        <v>1900</v>
      </c>
      <c r="L1714" s="22" t="s">
        <v>2725</v>
      </c>
    </row>
    <row r="1715" spans="1:12">
      <c r="A1715" t="s">
        <v>3344</v>
      </c>
      <c r="B1715" t="s">
        <v>1910</v>
      </c>
      <c r="C1715" t="s">
        <v>547</v>
      </c>
      <c r="D1715" s="1">
        <v>1602.5</v>
      </c>
      <c r="E1715">
        <v>14.074847479834601</v>
      </c>
      <c r="F1715" s="22"/>
      <c r="G1715" s="22">
        <v>153.220136316912</v>
      </c>
      <c r="H1715" s="22"/>
      <c r="I1715" s="22"/>
      <c r="J1715" s="22">
        <v>5</v>
      </c>
      <c r="K1715" s="22" t="s">
        <v>1900</v>
      </c>
      <c r="L1715" s="22" t="s">
        <v>2725</v>
      </c>
    </row>
    <row r="1716" spans="1:12">
      <c r="A1716" t="s">
        <v>3344</v>
      </c>
      <c r="B1716" t="s">
        <v>1910</v>
      </c>
      <c r="C1716" t="s">
        <v>549</v>
      </c>
      <c r="D1716" s="1">
        <v>1602.5</v>
      </c>
      <c r="E1716">
        <v>14.074847479834601</v>
      </c>
      <c r="F1716" s="22"/>
      <c r="G1716" s="22"/>
      <c r="H1716" s="22">
        <v>153.220136316912</v>
      </c>
      <c r="I1716" s="22"/>
      <c r="J1716" s="22">
        <v>5</v>
      </c>
      <c r="K1716" s="22" t="s">
        <v>1900</v>
      </c>
      <c r="L1716" s="22" t="s">
        <v>2725</v>
      </c>
    </row>
    <row r="1717" spans="1:12">
      <c r="A1717" t="s">
        <v>3344</v>
      </c>
      <c r="B1717" t="s">
        <v>1910</v>
      </c>
      <c r="C1717" t="s">
        <v>3332</v>
      </c>
      <c r="D1717" s="1">
        <v>1602.5</v>
      </c>
      <c r="E1717">
        <v>14.074847479834601</v>
      </c>
      <c r="F1717" s="22"/>
      <c r="G1717" s="22"/>
      <c r="H1717" s="22"/>
      <c r="I1717" s="22">
        <v>153.220136316912</v>
      </c>
      <c r="J1717" s="22">
        <v>5</v>
      </c>
      <c r="K1717" s="22" t="s">
        <v>1900</v>
      </c>
      <c r="L1717" s="22" t="s">
        <v>2725</v>
      </c>
    </row>
    <row r="1718" spans="1:12">
      <c r="A1718" t="s">
        <v>3344</v>
      </c>
      <c r="B1718" t="s">
        <v>1911</v>
      </c>
      <c r="C1718" t="s">
        <v>3332</v>
      </c>
      <c r="D1718" s="1">
        <v>1503.2</v>
      </c>
      <c r="E1718">
        <v>14.927868539218499</v>
      </c>
      <c r="F1718" s="22"/>
      <c r="G1718" s="22"/>
      <c r="H1718" s="22"/>
      <c r="I1718" s="22">
        <v>181.58988461770801</v>
      </c>
      <c r="J1718" s="22">
        <v>5</v>
      </c>
      <c r="K1718" s="22" t="s">
        <v>1900</v>
      </c>
      <c r="L1718" s="22" t="s">
        <v>2725</v>
      </c>
    </row>
    <row r="1719" spans="1:12">
      <c r="A1719" t="s">
        <v>3344</v>
      </c>
      <c r="B1719" t="s">
        <v>1911</v>
      </c>
      <c r="C1719" t="s">
        <v>549</v>
      </c>
      <c r="D1719" s="1">
        <v>1503.2</v>
      </c>
      <c r="E1719">
        <v>14.927868539218499</v>
      </c>
      <c r="F1719" s="22"/>
      <c r="G1719" s="22"/>
      <c r="H1719" s="22">
        <v>181.58988461770801</v>
      </c>
      <c r="I1719" s="22"/>
      <c r="J1719" s="22">
        <v>5</v>
      </c>
      <c r="K1719" s="22" t="s">
        <v>1900</v>
      </c>
      <c r="L1719" s="22" t="s">
        <v>2725</v>
      </c>
    </row>
    <row r="1720" spans="1:12">
      <c r="A1720" t="s">
        <v>3344</v>
      </c>
      <c r="B1720" t="s">
        <v>1911</v>
      </c>
      <c r="C1720" t="s">
        <v>547</v>
      </c>
      <c r="D1720" s="1">
        <v>1503.2</v>
      </c>
      <c r="E1720">
        <v>14.927868539218499</v>
      </c>
      <c r="F1720" s="22"/>
      <c r="G1720" s="22">
        <v>181.58988461770801</v>
      </c>
      <c r="H1720" s="22"/>
      <c r="I1720" s="22"/>
      <c r="J1720" s="22">
        <v>5</v>
      </c>
      <c r="K1720" s="22" t="s">
        <v>1900</v>
      </c>
      <c r="L1720" s="22" t="s">
        <v>2725</v>
      </c>
    </row>
    <row r="1721" spans="1:12">
      <c r="A1721" t="s">
        <v>3344</v>
      </c>
      <c r="B1721" t="s">
        <v>1912</v>
      </c>
      <c r="C1721" t="s">
        <v>547</v>
      </c>
      <c r="D1721" s="1">
        <v>803.6</v>
      </c>
      <c r="E1721">
        <v>15.7808895986024</v>
      </c>
      <c r="F1721" s="22"/>
      <c r="G1721" s="22">
        <v>59.553050819976001</v>
      </c>
      <c r="H1721" s="22"/>
      <c r="I1721" s="22"/>
      <c r="J1721" s="22">
        <v>5</v>
      </c>
      <c r="K1721" s="22" t="s">
        <v>1900</v>
      </c>
      <c r="L1721" s="22" t="s">
        <v>2725</v>
      </c>
    </row>
    <row r="1722" spans="1:12">
      <c r="A1722" t="s">
        <v>3344</v>
      </c>
      <c r="B1722" t="s">
        <v>1912</v>
      </c>
      <c r="C1722" t="s">
        <v>3332</v>
      </c>
      <c r="D1722" s="1">
        <v>895.1</v>
      </c>
      <c r="E1722">
        <v>15.7808895986024</v>
      </c>
      <c r="F1722" s="22"/>
      <c r="G1722" s="22"/>
      <c r="H1722" s="22"/>
      <c r="I1722" s="22">
        <v>59.553050819976001</v>
      </c>
      <c r="J1722" s="22">
        <v>5</v>
      </c>
      <c r="K1722" s="22" t="s">
        <v>1900</v>
      </c>
      <c r="L1722" s="22" t="s">
        <v>2725</v>
      </c>
    </row>
    <row r="1723" spans="1:12">
      <c r="A1723" t="s">
        <v>3344</v>
      </c>
      <c r="B1723" t="s">
        <v>1912</v>
      </c>
      <c r="C1723" t="s">
        <v>549</v>
      </c>
      <c r="D1723" s="1">
        <v>895.1</v>
      </c>
      <c r="E1723">
        <v>15.7808895986024</v>
      </c>
      <c r="F1723" s="22"/>
      <c r="G1723" s="22"/>
      <c r="H1723" s="22">
        <v>59.553050819976001</v>
      </c>
      <c r="I1723" s="22"/>
      <c r="J1723" s="22">
        <v>5</v>
      </c>
      <c r="K1723" s="22" t="s">
        <v>1900</v>
      </c>
      <c r="L1723" s="22" t="s">
        <v>2725</v>
      </c>
    </row>
    <row r="1724" spans="1:12">
      <c r="A1724" t="s">
        <v>3344</v>
      </c>
      <c r="B1724" t="s">
        <v>1914</v>
      </c>
      <c r="C1724" t="s">
        <v>547</v>
      </c>
      <c r="D1724" s="1">
        <v>667.2</v>
      </c>
      <c r="E1724">
        <v>8.1037000641471799</v>
      </c>
      <c r="F1724" s="22"/>
      <c r="G1724" s="22">
        <v>77.137593528492005</v>
      </c>
      <c r="H1724" s="22"/>
      <c r="I1724" s="22"/>
      <c r="J1724" s="22">
        <v>5</v>
      </c>
      <c r="K1724" s="22" t="s">
        <v>1913</v>
      </c>
      <c r="L1724" s="22" t="s">
        <v>2726</v>
      </c>
    </row>
    <row r="1725" spans="1:12">
      <c r="A1725" t="s">
        <v>3344</v>
      </c>
      <c r="B1725" t="s">
        <v>1914</v>
      </c>
      <c r="C1725" t="s">
        <v>549</v>
      </c>
      <c r="D1725" s="1">
        <v>1457.6</v>
      </c>
      <c r="E1725">
        <v>8.1037000641471799</v>
      </c>
      <c r="F1725" s="22"/>
      <c r="G1725" s="22"/>
      <c r="H1725" s="22">
        <v>77.137593528492005</v>
      </c>
      <c r="I1725" s="22"/>
      <c r="J1725" s="22">
        <v>5</v>
      </c>
      <c r="K1725" s="22" t="s">
        <v>1913</v>
      </c>
      <c r="L1725" s="22" t="s">
        <v>2726</v>
      </c>
    </row>
    <row r="1726" spans="1:12">
      <c r="A1726" t="s">
        <v>3344</v>
      </c>
      <c r="B1726" t="s">
        <v>1914</v>
      </c>
      <c r="C1726" t="s">
        <v>3332</v>
      </c>
      <c r="D1726" s="1">
        <v>1457.6</v>
      </c>
      <c r="E1726">
        <v>8.1037000641471799</v>
      </c>
      <c r="F1726" s="22"/>
      <c r="G1726" s="22"/>
      <c r="H1726" s="22"/>
      <c r="I1726" s="22">
        <v>77.137593528492005</v>
      </c>
      <c r="J1726" s="22">
        <v>5</v>
      </c>
      <c r="K1726" s="22" t="s">
        <v>1913</v>
      </c>
      <c r="L1726" s="22" t="s">
        <v>2726</v>
      </c>
    </row>
    <row r="1727" spans="1:12">
      <c r="A1727" t="s">
        <v>3344</v>
      </c>
      <c r="B1727" t="s">
        <v>1915</v>
      </c>
      <c r="C1727" t="s">
        <v>547</v>
      </c>
      <c r="D1727" s="1">
        <v>770.3</v>
      </c>
      <c r="E1727">
        <v>8.9567211235310999</v>
      </c>
      <c r="F1727" s="22"/>
      <c r="G1727" s="22">
        <v>77.090718073823993</v>
      </c>
      <c r="H1727" s="22"/>
      <c r="I1727" s="22"/>
      <c r="J1727" s="22">
        <v>5</v>
      </c>
      <c r="K1727" s="22" t="s">
        <v>1913</v>
      </c>
      <c r="L1727" s="22" t="s">
        <v>2726</v>
      </c>
    </row>
    <row r="1728" spans="1:12">
      <c r="A1728" t="s">
        <v>3344</v>
      </c>
      <c r="B1728" t="s">
        <v>1915</v>
      </c>
      <c r="C1728" t="s">
        <v>3332</v>
      </c>
      <c r="D1728" s="1">
        <v>1491.1</v>
      </c>
      <c r="E1728">
        <v>8.9567211235310999</v>
      </c>
      <c r="F1728" s="22"/>
      <c r="G1728" s="22"/>
      <c r="H1728" s="22"/>
      <c r="I1728" s="22">
        <v>77.090718073823993</v>
      </c>
      <c r="J1728" s="22">
        <v>5</v>
      </c>
      <c r="K1728" s="22" t="s">
        <v>1913</v>
      </c>
      <c r="L1728" s="22" t="s">
        <v>2726</v>
      </c>
    </row>
    <row r="1729" spans="1:12">
      <c r="A1729" t="s">
        <v>3344</v>
      </c>
      <c r="B1729" t="s">
        <v>1915</v>
      </c>
      <c r="C1729" t="s">
        <v>549</v>
      </c>
      <c r="D1729" s="1">
        <v>1491.1</v>
      </c>
      <c r="E1729">
        <v>8.9567211235310999</v>
      </c>
      <c r="F1729" s="22"/>
      <c r="G1729" s="22"/>
      <c r="H1729" s="22">
        <v>77.090718073823993</v>
      </c>
      <c r="I1729" s="22"/>
      <c r="J1729" s="22">
        <v>5</v>
      </c>
      <c r="K1729" s="22" t="s">
        <v>1913</v>
      </c>
      <c r="L1729" s="22" t="s">
        <v>2726</v>
      </c>
    </row>
    <row r="1730" spans="1:12">
      <c r="A1730" t="s">
        <v>3344</v>
      </c>
      <c r="B1730" t="s">
        <v>1916</v>
      </c>
      <c r="C1730" t="s">
        <v>547</v>
      </c>
      <c r="D1730" s="1">
        <v>900.5</v>
      </c>
      <c r="E1730">
        <v>9.8097421829150093</v>
      </c>
      <c r="F1730" s="22"/>
      <c r="G1730" s="22">
        <v>49.471233782292003</v>
      </c>
      <c r="H1730" s="22"/>
      <c r="I1730" s="22"/>
      <c r="J1730" s="22">
        <v>5</v>
      </c>
      <c r="K1730" s="22" t="s">
        <v>1913</v>
      </c>
      <c r="L1730" s="22" t="s">
        <v>2726</v>
      </c>
    </row>
    <row r="1731" spans="1:12">
      <c r="A1731" t="s">
        <v>3344</v>
      </c>
      <c r="B1731" t="s">
        <v>1916</v>
      </c>
      <c r="C1731" t="s">
        <v>549</v>
      </c>
      <c r="D1731" s="1">
        <v>1082.7</v>
      </c>
      <c r="E1731">
        <v>9.8097421829150093</v>
      </c>
      <c r="F1731" s="22"/>
      <c r="G1731" s="22"/>
      <c r="H1731" s="22">
        <v>49.471233782292003</v>
      </c>
      <c r="I1731" s="22"/>
      <c r="J1731" s="22">
        <v>5</v>
      </c>
      <c r="K1731" s="22" t="s">
        <v>1913</v>
      </c>
      <c r="L1731" s="22" t="s">
        <v>2726</v>
      </c>
    </row>
    <row r="1732" spans="1:12">
      <c r="A1732" t="s">
        <v>3344</v>
      </c>
      <c r="B1732" t="s">
        <v>1916</v>
      </c>
      <c r="C1732" t="s">
        <v>3332</v>
      </c>
      <c r="D1732" s="1">
        <v>1082.7</v>
      </c>
      <c r="E1732">
        <v>9.8097421829150093</v>
      </c>
      <c r="F1732" s="22"/>
      <c r="G1732" s="22"/>
      <c r="H1732" s="22"/>
      <c r="I1732" s="22">
        <v>49.471233782292003</v>
      </c>
      <c r="J1732" s="22">
        <v>5</v>
      </c>
      <c r="K1732" s="22" t="s">
        <v>1913</v>
      </c>
      <c r="L1732" s="22" t="s">
        <v>2726</v>
      </c>
    </row>
    <row r="1733" spans="1:12">
      <c r="A1733" t="s">
        <v>3344</v>
      </c>
      <c r="B1733" t="s">
        <v>1917</v>
      </c>
      <c r="C1733" t="s">
        <v>547</v>
      </c>
      <c r="D1733" s="1">
        <v>494</v>
      </c>
      <c r="E1733">
        <v>10.662763242298899</v>
      </c>
      <c r="F1733" s="22"/>
      <c r="G1733" s="22">
        <v>27.50226356304</v>
      </c>
      <c r="H1733" s="22"/>
      <c r="I1733" s="22"/>
      <c r="J1733" s="22">
        <v>5</v>
      </c>
      <c r="K1733" s="22" t="s">
        <v>1913</v>
      </c>
      <c r="L1733" s="22" t="s">
        <v>2726</v>
      </c>
    </row>
    <row r="1734" spans="1:12">
      <c r="A1734" t="s">
        <v>3344</v>
      </c>
      <c r="B1734" t="s">
        <v>1917</v>
      </c>
      <c r="C1734" t="s">
        <v>3332</v>
      </c>
      <c r="D1734" s="1">
        <v>501.2</v>
      </c>
      <c r="E1734">
        <v>10.662763242298899</v>
      </c>
      <c r="F1734" s="22"/>
      <c r="G1734" s="22"/>
      <c r="H1734" s="22"/>
      <c r="I1734" s="22">
        <v>27.50226356304</v>
      </c>
      <c r="J1734" s="22">
        <v>5</v>
      </c>
      <c r="K1734" s="22" t="s">
        <v>1913</v>
      </c>
      <c r="L1734" s="22" t="s">
        <v>2726</v>
      </c>
    </row>
    <row r="1735" spans="1:12">
      <c r="A1735" t="s">
        <v>3344</v>
      </c>
      <c r="B1735" t="s">
        <v>1917</v>
      </c>
      <c r="C1735" t="s">
        <v>549</v>
      </c>
      <c r="D1735" s="1">
        <v>501.2</v>
      </c>
      <c r="E1735">
        <v>10.662763242298899</v>
      </c>
      <c r="F1735" s="22"/>
      <c r="G1735" s="22"/>
      <c r="H1735" s="22">
        <v>27.50226356304</v>
      </c>
      <c r="I1735" s="22"/>
      <c r="J1735" s="22">
        <v>5</v>
      </c>
      <c r="K1735" s="22" t="s">
        <v>1913</v>
      </c>
      <c r="L1735" s="22" t="s">
        <v>2726</v>
      </c>
    </row>
    <row r="1736" spans="1:12">
      <c r="A1736" t="s">
        <v>3344</v>
      </c>
      <c r="B1736" t="s">
        <v>1918</v>
      </c>
      <c r="C1736" t="s">
        <v>542</v>
      </c>
      <c r="D1736" s="1">
        <v>10.1</v>
      </c>
      <c r="E1736">
        <v>11.5157843016828</v>
      </c>
      <c r="F1736" s="22">
        <v>0.83233584879227995</v>
      </c>
      <c r="G1736" s="22"/>
      <c r="H1736" s="22"/>
      <c r="I1736" s="22"/>
      <c r="J1736" s="22">
        <v>5</v>
      </c>
      <c r="K1736" s="22" t="s">
        <v>1913</v>
      </c>
      <c r="L1736" s="22" t="s">
        <v>2726</v>
      </c>
    </row>
    <row r="1737" spans="1:12">
      <c r="A1737" t="s">
        <v>3344</v>
      </c>
      <c r="B1737" t="s">
        <v>1918</v>
      </c>
      <c r="C1737" t="s">
        <v>547</v>
      </c>
      <c r="D1737" s="1">
        <v>3670.7</v>
      </c>
      <c r="E1737">
        <v>11.5157843016828</v>
      </c>
      <c r="F1737" s="22"/>
      <c r="G1737" s="22">
        <v>353.50832102291997</v>
      </c>
      <c r="H1737" s="22"/>
      <c r="I1737" s="22"/>
      <c r="J1737" s="22">
        <v>5</v>
      </c>
      <c r="K1737" s="22" t="s">
        <v>1913</v>
      </c>
      <c r="L1737" s="22" t="s">
        <v>2726</v>
      </c>
    </row>
    <row r="1738" spans="1:12">
      <c r="A1738" t="s">
        <v>3344</v>
      </c>
      <c r="B1738" t="s">
        <v>1918</v>
      </c>
      <c r="C1738" t="s">
        <v>549</v>
      </c>
      <c r="D1738" s="1">
        <v>6041.5</v>
      </c>
      <c r="E1738">
        <v>11.5157843016828</v>
      </c>
      <c r="F1738" s="22"/>
      <c r="G1738" s="22"/>
      <c r="H1738" s="22">
        <v>353.50832102291997</v>
      </c>
      <c r="I1738" s="22"/>
      <c r="J1738" s="22">
        <v>5</v>
      </c>
      <c r="K1738" s="22" t="s">
        <v>1913</v>
      </c>
      <c r="L1738" s="22" t="s">
        <v>2726</v>
      </c>
    </row>
    <row r="1739" spans="1:12">
      <c r="A1739" t="s">
        <v>3344</v>
      </c>
      <c r="B1739" t="s">
        <v>1918</v>
      </c>
      <c r="C1739" t="s">
        <v>3332</v>
      </c>
      <c r="D1739" s="1">
        <v>6061.6</v>
      </c>
      <c r="E1739">
        <v>11.5157843016828</v>
      </c>
      <c r="F1739" s="22"/>
      <c r="G1739" s="22"/>
      <c r="H1739" s="22"/>
      <c r="I1739" s="22">
        <v>353.50832102291997</v>
      </c>
      <c r="J1739" s="22">
        <v>5</v>
      </c>
      <c r="K1739" s="22" t="s">
        <v>1913</v>
      </c>
      <c r="L1739" s="22" t="s">
        <v>2726</v>
      </c>
    </row>
    <row r="1740" spans="1:12">
      <c r="A1740" t="s">
        <v>3344</v>
      </c>
      <c r="B1740" t="s">
        <v>1920</v>
      </c>
      <c r="C1740" t="s">
        <v>542</v>
      </c>
      <c r="D1740" s="1">
        <v>686.5</v>
      </c>
      <c r="E1740">
        <v>2.1325526484597899</v>
      </c>
      <c r="F1740" s="22">
        <v>57.602916375227998</v>
      </c>
      <c r="G1740" s="22"/>
      <c r="H1740" s="22"/>
      <c r="I1740" s="22"/>
      <c r="J1740" s="22">
        <v>5</v>
      </c>
      <c r="K1740" s="22" t="s">
        <v>1919</v>
      </c>
      <c r="L1740" s="22" t="s">
        <v>2727</v>
      </c>
    </row>
    <row r="1741" spans="1:12">
      <c r="A1741" t="s">
        <v>3344</v>
      </c>
      <c r="B1741" t="s">
        <v>1920</v>
      </c>
      <c r="C1741" t="s">
        <v>3332</v>
      </c>
      <c r="D1741" s="1">
        <v>904</v>
      </c>
      <c r="E1741">
        <v>2.1325526484597899</v>
      </c>
      <c r="F1741" s="22"/>
      <c r="G1741" s="22"/>
      <c r="H1741" s="22"/>
      <c r="I1741" s="22">
        <v>57.602916375227998</v>
      </c>
      <c r="J1741" s="22">
        <v>5</v>
      </c>
      <c r="K1741" s="22" t="s">
        <v>1919</v>
      </c>
      <c r="L1741" s="22" t="s">
        <v>2727</v>
      </c>
    </row>
    <row r="1742" spans="1:12">
      <c r="A1742" t="s">
        <v>3344</v>
      </c>
      <c r="B1742" t="s">
        <v>1920</v>
      </c>
      <c r="C1742" t="s">
        <v>549</v>
      </c>
      <c r="D1742" s="1">
        <v>904</v>
      </c>
      <c r="E1742">
        <v>2.1325526484597899</v>
      </c>
      <c r="F1742" s="22"/>
      <c r="G1742" s="22"/>
      <c r="H1742" s="22">
        <v>57.602916375227998</v>
      </c>
      <c r="I1742" s="22"/>
      <c r="J1742" s="22">
        <v>5</v>
      </c>
      <c r="K1742" s="22" t="s">
        <v>1919</v>
      </c>
      <c r="L1742" s="22" t="s">
        <v>2727</v>
      </c>
    </row>
    <row r="1743" spans="1:12">
      <c r="A1743" t="s">
        <v>3344</v>
      </c>
      <c r="B1743" t="s">
        <v>1920</v>
      </c>
      <c r="C1743" t="s">
        <v>547</v>
      </c>
      <c r="D1743" s="1">
        <v>904</v>
      </c>
      <c r="E1743">
        <v>2.1325526484597899</v>
      </c>
      <c r="F1743" s="22"/>
      <c r="G1743" s="22">
        <v>57.602916375227998</v>
      </c>
      <c r="H1743" s="22"/>
      <c r="I1743" s="22"/>
      <c r="J1743" s="22">
        <v>5</v>
      </c>
      <c r="K1743" s="22" t="s">
        <v>1919</v>
      </c>
      <c r="L1743" s="22" t="s">
        <v>2727</v>
      </c>
    </row>
    <row r="1744" spans="1:12">
      <c r="A1744" t="s">
        <v>3344</v>
      </c>
      <c r="B1744" t="s">
        <v>1921</v>
      </c>
      <c r="C1744" t="s">
        <v>547</v>
      </c>
      <c r="D1744" s="1">
        <v>1435.7</v>
      </c>
      <c r="E1744">
        <v>8.1037000641471799</v>
      </c>
      <c r="F1744" s="22"/>
      <c r="G1744" s="22">
        <v>85.422867581519995</v>
      </c>
      <c r="H1744" s="22"/>
      <c r="I1744" s="22"/>
      <c r="J1744" s="22">
        <v>5</v>
      </c>
      <c r="K1744" s="22" t="s">
        <v>1919</v>
      </c>
      <c r="L1744" s="22" t="s">
        <v>2727</v>
      </c>
    </row>
    <row r="1745" spans="1:12">
      <c r="A1745" t="s">
        <v>3344</v>
      </c>
      <c r="B1745" t="s">
        <v>1921</v>
      </c>
      <c r="C1745" t="s">
        <v>549</v>
      </c>
      <c r="D1745" s="1">
        <v>1435.7</v>
      </c>
      <c r="E1745">
        <v>8.1037000641471799</v>
      </c>
      <c r="F1745" s="22"/>
      <c r="G1745" s="22"/>
      <c r="H1745" s="22">
        <v>85.422867581519995</v>
      </c>
      <c r="I1745" s="22"/>
      <c r="J1745" s="22">
        <v>5</v>
      </c>
      <c r="K1745" s="22" t="s">
        <v>1919</v>
      </c>
      <c r="L1745" s="22" t="s">
        <v>2727</v>
      </c>
    </row>
    <row r="1746" spans="1:12">
      <c r="A1746" t="s">
        <v>3344</v>
      </c>
      <c r="B1746" t="s">
        <v>1921</v>
      </c>
      <c r="C1746" t="s">
        <v>3332</v>
      </c>
      <c r="D1746" s="1">
        <v>1435.7</v>
      </c>
      <c r="E1746">
        <v>8.1037000641471799</v>
      </c>
      <c r="F1746" s="22"/>
      <c r="G1746" s="22"/>
      <c r="H1746" s="22"/>
      <c r="I1746" s="22">
        <v>85.422867581519995</v>
      </c>
      <c r="J1746" s="22">
        <v>5</v>
      </c>
      <c r="K1746" s="22" t="s">
        <v>1919</v>
      </c>
      <c r="L1746" s="22" t="s">
        <v>2727</v>
      </c>
    </row>
    <row r="1747" spans="1:12">
      <c r="A1747" t="s">
        <v>3344</v>
      </c>
      <c r="B1747" t="s">
        <v>1922</v>
      </c>
      <c r="C1747" t="s">
        <v>542</v>
      </c>
      <c r="D1747" s="1">
        <v>483.6</v>
      </c>
      <c r="E1747">
        <v>11.5157843016828</v>
      </c>
      <c r="F1747" s="22">
        <v>82.968634796795996</v>
      </c>
      <c r="G1747" s="22"/>
      <c r="H1747" s="22"/>
      <c r="I1747" s="22"/>
      <c r="J1747" s="22">
        <v>5</v>
      </c>
      <c r="K1747" s="22" t="s">
        <v>1919</v>
      </c>
      <c r="L1747" s="22" t="s">
        <v>2727</v>
      </c>
    </row>
    <row r="1748" spans="1:12">
      <c r="A1748" t="s">
        <v>3344</v>
      </c>
      <c r="B1748" t="s">
        <v>1922</v>
      </c>
      <c r="C1748" t="s">
        <v>549</v>
      </c>
      <c r="D1748" s="1">
        <v>550.4</v>
      </c>
      <c r="E1748">
        <v>11.5157843016828</v>
      </c>
      <c r="F1748" s="22"/>
      <c r="G1748" s="22"/>
      <c r="H1748" s="22">
        <v>82.968634796795996</v>
      </c>
      <c r="I1748" s="22"/>
      <c r="J1748" s="22">
        <v>5</v>
      </c>
      <c r="K1748" s="22" t="s">
        <v>1919</v>
      </c>
      <c r="L1748" s="22" t="s">
        <v>2727</v>
      </c>
    </row>
    <row r="1749" spans="1:12">
      <c r="A1749" t="s">
        <v>3344</v>
      </c>
      <c r="B1749" t="s">
        <v>1922</v>
      </c>
      <c r="C1749" t="s">
        <v>3332</v>
      </c>
      <c r="D1749" s="1">
        <v>550.4</v>
      </c>
      <c r="E1749">
        <v>11.5157843016828</v>
      </c>
      <c r="F1749" s="22"/>
      <c r="G1749" s="22"/>
      <c r="H1749" s="22"/>
      <c r="I1749" s="22">
        <v>82.968634796795996</v>
      </c>
      <c r="J1749" s="22">
        <v>5</v>
      </c>
      <c r="K1749" s="22" t="s">
        <v>1919</v>
      </c>
      <c r="L1749" s="22" t="s">
        <v>2727</v>
      </c>
    </row>
    <row r="1750" spans="1:12">
      <c r="A1750" t="s">
        <v>3344</v>
      </c>
      <c r="B1750" t="s">
        <v>1922</v>
      </c>
      <c r="C1750" t="s">
        <v>547</v>
      </c>
      <c r="D1750" s="1">
        <v>550.4</v>
      </c>
      <c r="E1750">
        <v>11.5157843016828</v>
      </c>
      <c r="F1750" s="22"/>
      <c r="G1750" s="22">
        <v>82.968634796795996</v>
      </c>
      <c r="H1750" s="22"/>
      <c r="I1750" s="22"/>
      <c r="J1750" s="22">
        <v>5</v>
      </c>
      <c r="K1750" s="22" t="s">
        <v>1919</v>
      </c>
      <c r="L1750" s="22" t="s">
        <v>2727</v>
      </c>
    </row>
    <row r="1751" spans="1:12">
      <c r="A1751" t="s">
        <v>3344</v>
      </c>
      <c r="B1751" t="s">
        <v>1923</v>
      </c>
      <c r="C1751" t="s">
        <v>547</v>
      </c>
      <c r="D1751" s="1">
        <v>466.5</v>
      </c>
      <c r="E1751">
        <v>14.074847479834601</v>
      </c>
      <c r="F1751" s="22"/>
      <c r="G1751" s="22">
        <v>33.734217266316001</v>
      </c>
      <c r="H1751" s="22"/>
      <c r="I1751" s="22"/>
      <c r="J1751" s="22">
        <v>5</v>
      </c>
      <c r="K1751" s="22" t="s">
        <v>1919</v>
      </c>
      <c r="L1751" s="22" t="s">
        <v>2727</v>
      </c>
    </row>
    <row r="1752" spans="1:12">
      <c r="A1752" t="s">
        <v>3344</v>
      </c>
      <c r="B1752" t="s">
        <v>1923</v>
      </c>
      <c r="C1752" t="s">
        <v>3332</v>
      </c>
      <c r="D1752" s="1">
        <v>564.1</v>
      </c>
      <c r="E1752">
        <v>14.074847479834601</v>
      </c>
      <c r="F1752" s="22"/>
      <c r="G1752" s="22"/>
      <c r="H1752" s="22"/>
      <c r="I1752" s="22">
        <v>33.734217266316001</v>
      </c>
      <c r="J1752" s="22">
        <v>5</v>
      </c>
      <c r="K1752" s="22" t="s">
        <v>1919</v>
      </c>
      <c r="L1752" s="22" t="s">
        <v>2727</v>
      </c>
    </row>
    <row r="1753" spans="1:12">
      <c r="A1753" t="s">
        <v>3344</v>
      </c>
      <c r="B1753" t="s">
        <v>1923</v>
      </c>
      <c r="C1753" t="s">
        <v>549</v>
      </c>
      <c r="D1753" s="1">
        <v>564.1</v>
      </c>
      <c r="E1753">
        <v>14.074847479834601</v>
      </c>
      <c r="F1753" s="22"/>
      <c r="G1753" s="22"/>
      <c r="H1753" s="22">
        <v>33.734217266316001</v>
      </c>
      <c r="I1753" s="22"/>
      <c r="J1753" s="22">
        <v>5</v>
      </c>
      <c r="K1753" s="22" t="s">
        <v>1919</v>
      </c>
      <c r="L1753" s="22" t="s">
        <v>2727</v>
      </c>
    </row>
    <row r="1754" spans="1:12">
      <c r="A1754" t="s">
        <v>3344</v>
      </c>
      <c r="B1754" t="s">
        <v>1924</v>
      </c>
      <c r="C1754" t="s">
        <v>3332</v>
      </c>
      <c r="D1754" s="1">
        <v>851.8</v>
      </c>
      <c r="E1754">
        <v>15.7808895986024</v>
      </c>
      <c r="F1754" s="22"/>
      <c r="G1754" s="22"/>
      <c r="H1754" s="22"/>
      <c r="I1754" s="22">
        <v>58.378982209379998</v>
      </c>
      <c r="J1754" s="22">
        <v>5</v>
      </c>
      <c r="K1754" s="22" t="s">
        <v>1919</v>
      </c>
      <c r="L1754" s="22" t="s">
        <v>2727</v>
      </c>
    </row>
    <row r="1755" spans="1:12">
      <c r="A1755" t="s">
        <v>3344</v>
      </c>
      <c r="B1755" t="s">
        <v>1924</v>
      </c>
      <c r="C1755" t="s">
        <v>549</v>
      </c>
      <c r="D1755" s="1">
        <v>851.8</v>
      </c>
      <c r="E1755">
        <v>15.7808895986024</v>
      </c>
      <c r="F1755" s="22"/>
      <c r="G1755" s="22"/>
      <c r="H1755" s="22">
        <v>58.378982209379998</v>
      </c>
      <c r="I1755" s="22"/>
      <c r="J1755" s="22">
        <v>5</v>
      </c>
      <c r="K1755" s="22" t="s">
        <v>1919</v>
      </c>
      <c r="L1755" s="22" t="s">
        <v>2727</v>
      </c>
    </row>
    <row r="1756" spans="1:12">
      <c r="A1756" t="s">
        <v>3344</v>
      </c>
      <c r="B1756" t="s">
        <v>1924</v>
      </c>
      <c r="C1756" t="s">
        <v>547</v>
      </c>
      <c r="D1756" s="1">
        <v>851.8</v>
      </c>
      <c r="E1756">
        <v>15.7808895986024</v>
      </c>
      <c r="F1756" s="22"/>
      <c r="G1756" s="22">
        <v>58.378982209379998</v>
      </c>
      <c r="H1756" s="22"/>
      <c r="I1756" s="22"/>
      <c r="J1756" s="22">
        <v>5</v>
      </c>
      <c r="K1756" s="22" t="s">
        <v>1919</v>
      </c>
      <c r="L1756" s="22" t="s">
        <v>2727</v>
      </c>
    </row>
    <row r="1757" spans="1:12">
      <c r="A1757" t="s">
        <v>3344</v>
      </c>
      <c r="B1757" t="s">
        <v>1926</v>
      </c>
      <c r="C1757" t="s">
        <v>547</v>
      </c>
      <c r="D1757" s="1">
        <v>527.6</v>
      </c>
      <c r="E1757">
        <v>17.486931717370201</v>
      </c>
      <c r="F1757" s="22"/>
      <c r="G1757" s="22">
        <v>28.111858419204001</v>
      </c>
      <c r="H1757" s="22"/>
      <c r="I1757" s="22"/>
      <c r="J1757" s="22">
        <v>5</v>
      </c>
      <c r="K1757" s="22" t="s">
        <v>1925</v>
      </c>
      <c r="L1757" s="22" t="s">
        <v>2728</v>
      </c>
    </row>
    <row r="1758" spans="1:12">
      <c r="A1758" t="s">
        <v>3344</v>
      </c>
      <c r="B1758" t="s">
        <v>1926</v>
      </c>
      <c r="C1758" t="s">
        <v>549</v>
      </c>
      <c r="D1758" s="1">
        <v>610.1</v>
      </c>
      <c r="E1758">
        <v>17.486931717370201</v>
      </c>
      <c r="F1758" s="22"/>
      <c r="G1758" s="22"/>
      <c r="H1758" s="22">
        <v>28.111858419204001</v>
      </c>
      <c r="I1758" s="22"/>
      <c r="J1758" s="22">
        <v>5</v>
      </c>
      <c r="K1758" s="22" t="s">
        <v>1925</v>
      </c>
      <c r="L1758" s="22" t="s">
        <v>2728</v>
      </c>
    </row>
    <row r="1759" spans="1:12">
      <c r="A1759" t="s">
        <v>3344</v>
      </c>
      <c r="B1759" t="s">
        <v>1926</v>
      </c>
      <c r="C1759" t="s">
        <v>3332</v>
      </c>
      <c r="D1759" s="1">
        <v>610.1</v>
      </c>
      <c r="E1759">
        <v>17.486931717370201</v>
      </c>
      <c r="F1759" s="22"/>
      <c r="G1759" s="22"/>
      <c r="H1759" s="22"/>
      <c r="I1759" s="22">
        <v>28.111858419204001</v>
      </c>
      <c r="J1759" s="22">
        <v>5</v>
      </c>
      <c r="K1759" s="22" t="s">
        <v>1925</v>
      </c>
      <c r="L1759" s="22" t="s">
        <v>2728</v>
      </c>
    </row>
    <row r="1760" spans="1:12">
      <c r="A1760" t="s">
        <v>3344</v>
      </c>
      <c r="B1760" t="s">
        <v>1927</v>
      </c>
      <c r="C1760" t="s">
        <v>547</v>
      </c>
      <c r="D1760" s="1">
        <v>524.6</v>
      </c>
      <c r="E1760">
        <v>22.6050580736737</v>
      </c>
      <c r="F1760" s="22"/>
      <c r="G1760" s="22">
        <v>27.349848803088001</v>
      </c>
      <c r="H1760" s="22"/>
      <c r="I1760" s="22"/>
      <c r="J1760" s="22">
        <v>5</v>
      </c>
      <c r="K1760" s="22" t="s">
        <v>1925</v>
      </c>
      <c r="L1760" s="22" t="s">
        <v>2728</v>
      </c>
    </row>
    <row r="1761" spans="1:12">
      <c r="A1761" t="s">
        <v>3344</v>
      </c>
      <c r="B1761" t="s">
        <v>1927</v>
      </c>
      <c r="C1761" t="s">
        <v>549</v>
      </c>
      <c r="D1761" s="1">
        <v>536.20000000000005</v>
      </c>
      <c r="E1761">
        <v>22.6050580736737</v>
      </c>
      <c r="F1761" s="22"/>
      <c r="G1761" s="22"/>
      <c r="H1761" s="22">
        <v>27.349848803088001</v>
      </c>
      <c r="I1761" s="22"/>
      <c r="J1761" s="22">
        <v>5</v>
      </c>
      <c r="K1761" s="22" t="s">
        <v>1925</v>
      </c>
      <c r="L1761" s="22" t="s">
        <v>2728</v>
      </c>
    </row>
    <row r="1762" spans="1:12">
      <c r="A1762" t="s">
        <v>3344</v>
      </c>
      <c r="B1762" t="s">
        <v>1927</v>
      </c>
      <c r="C1762" t="s">
        <v>3332</v>
      </c>
      <c r="D1762" s="1">
        <v>536.20000000000005</v>
      </c>
      <c r="E1762">
        <v>22.6050580736737</v>
      </c>
      <c r="F1762" s="22"/>
      <c r="G1762" s="22"/>
      <c r="H1762" s="22"/>
      <c r="I1762" s="22">
        <v>27.349848803088001</v>
      </c>
      <c r="J1762" s="22">
        <v>5</v>
      </c>
      <c r="K1762" s="22" t="s">
        <v>1925</v>
      </c>
      <c r="L1762" s="22" t="s">
        <v>2728</v>
      </c>
    </row>
    <row r="1763" spans="1:12">
      <c r="A1763" t="s">
        <v>3344</v>
      </c>
      <c r="B1763" t="s">
        <v>1928</v>
      </c>
      <c r="C1763" t="s">
        <v>547</v>
      </c>
      <c r="D1763" s="1">
        <v>627.4</v>
      </c>
      <c r="E1763">
        <v>26.443652840901301</v>
      </c>
      <c r="F1763" s="22"/>
      <c r="G1763" s="22">
        <v>32.015614620024003</v>
      </c>
      <c r="H1763" s="22"/>
      <c r="I1763" s="22"/>
      <c r="J1763" s="22">
        <v>5</v>
      </c>
      <c r="K1763" s="22" t="s">
        <v>1925</v>
      </c>
      <c r="L1763" s="22" t="s">
        <v>2728</v>
      </c>
    </row>
    <row r="1764" spans="1:12">
      <c r="A1764" t="s">
        <v>3344</v>
      </c>
      <c r="B1764" t="s">
        <v>1928</v>
      </c>
      <c r="C1764" t="s">
        <v>549</v>
      </c>
      <c r="D1764" s="1">
        <v>629</v>
      </c>
      <c r="E1764">
        <v>26.443652840901301</v>
      </c>
      <c r="F1764" s="22"/>
      <c r="G1764" s="22"/>
      <c r="H1764" s="22">
        <v>32.015614620024003</v>
      </c>
      <c r="I1764" s="22"/>
      <c r="J1764" s="22">
        <v>5</v>
      </c>
      <c r="K1764" s="22" t="s">
        <v>1925</v>
      </c>
      <c r="L1764" s="22" t="s">
        <v>2728</v>
      </c>
    </row>
    <row r="1765" spans="1:12">
      <c r="A1765" t="s">
        <v>3344</v>
      </c>
      <c r="B1765" t="s">
        <v>1928</v>
      </c>
      <c r="C1765" t="s">
        <v>3332</v>
      </c>
      <c r="D1765" s="1">
        <v>629</v>
      </c>
      <c r="E1765">
        <v>26.443652840901301</v>
      </c>
      <c r="F1765" s="22"/>
      <c r="G1765" s="22"/>
      <c r="H1765" s="22"/>
      <c r="I1765" s="22">
        <v>32.015614620024003</v>
      </c>
      <c r="J1765" s="22">
        <v>5</v>
      </c>
      <c r="K1765" s="22" t="s">
        <v>1925</v>
      </c>
      <c r="L1765" s="22" t="s">
        <v>2728</v>
      </c>
    </row>
    <row r="1766" spans="1:12">
      <c r="A1766" t="s">
        <v>3344</v>
      </c>
      <c r="B1766" t="s">
        <v>1930</v>
      </c>
      <c r="C1766" t="s">
        <v>547</v>
      </c>
      <c r="D1766" s="1">
        <v>822.4</v>
      </c>
      <c r="E1766">
        <v>26.443652840901301</v>
      </c>
      <c r="F1766" s="22"/>
      <c r="G1766" s="22">
        <v>41.668363997568001</v>
      </c>
      <c r="H1766" s="22"/>
      <c r="I1766" s="22"/>
      <c r="J1766" s="22">
        <v>5</v>
      </c>
      <c r="K1766" s="22" t="s">
        <v>1929</v>
      </c>
      <c r="L1766" s="22" t="s">
        <v>2729</v>
      </c>
    </row>
    <row r="1767" spans="1:12">
      <c r="A1767" t="s">
        <v>3344</v>
      </c>
      <c r="B1767" t="s">
        <v>1930</v>
      </c>
      <c r="C1767" t="s">
        <v>549</v>
      </c>
      <c r="D1767" s="1">
        <v>912.4</v>
      </c>
      <c r="E1767">
        <v>26.443652840901301</v>
      </c>
      <c r="F1767" s="22"/>
      <c r="G1767" s="22"/>
      <c r="H1767" s="22">
        <v>41.668363997568001</v>
      </c>
      <c r="I1767" s="22"/>
      <c r="J1767" s="22">
        <v>5</v>
      </c>
      <c r="K1767" s="22" t="s">
        <v>1929</v>
      </c>
      <c r="L1767" s="22" t="s">
        <v>2729</v>
      </c>
    </row>
    <row r="1768" spans="1:12">
      <c r="A1768" t="s">
        <v>3344</v>
      </c>
      <c r="B1768" t="s">
        <v>1930</v>
      </c>
      <c r="C1768" t="s">
        <v>3332</v>
      </c>
      <c r="D1768" s="1">
        <v>912.4</v>
      </c>
      <c r="E1768">
        <v>26.443652840901301</v>
      </c>
      <c r="F1768" s="22"/>
      <c r="G1768" s="22"/>
      <c r="H1768" s="22"/>
      <c r="I1768" s="22">
        <v>41.668363997568001</v>
      </c>
      <c r="J1768" s="22">
        <v>5</v>
      </c>
      <c r="K1768" s="22" t="s">
        <v>1929</v>
      </c>
      <c r="L1768" s="22" t="s">
        <v>2729</v>
      </c>
    </row>
    <row r="1769" spans="1:12">
      <c r="A1769" t="s">
        <v>3344</v>
      </c>
      <c r="B1769" t="s">
        <v>1932</v>
      </c>
      <c r="C1769" t="s">
        <v>542</v>
      </c>
      <c r="D1769" s="1">
        <v>74.5</v>
      </c>
      <c r="E1769">
        <v>9.8097421829150093</v>
      </c>
      <c r="F1769" s="22">
        <v>25.366317468912001</v>
      </c>
      <c r="G1769" s="22"/>
      <c r="H1769" s="22"/>
      <c r="I1769" s="22"/>
      <c r="J1769" s="22">
        <v>5</v>
      </c>
      <c r="K1769" s="22" t="s">
        <v>1931</v>
      </c>
      <c r="L1769" s="22" t="s">
        <v>2730</v>
      </c>
    </row>
    <row r="1770" spans="1:12">
      <c r="A1770" t="s">
        <v>3344</v>
      </c>
      <c r="B1770" t="s">
        <v>1932</v>
      </c>
      <c r="C1770" t="s">
        <v>547</v>
      </c>
      <c r="D1770" s="1">
        <v>1252.5999999999999</v>
      </c>
      <c r="E1770">
        <v>9.8097421829150093</v>
      </c>
      <c r="F1770" s="22"/>
      <c r="G1770" s="22">
        <v>50.719734025379999</v>
      </c>
      <c r="H1770" s="22"/>
      <c r="I1770" s="22"/>
      <c r="J1770" s="22">
        <v>5</v>
      </c>
      <c r="K1770" s="22" t="s">
        <v>1931</v>
      </c>
      <c r="L1770" s="22" t="s">
        <v>2730</v>
      </c>
    </row>
    <row r="1771" spans="1:12">
      <c r="A1771" t="s">
        <v>3344</v>
      </c>
      <c r="B1771" t="s">
        <v>1932</v>
      </c>
      <c r="C1771" t="s">
        <v>3332</v>
      </c>
      <c r="D1771" s="1">
        <v>1326.4</v>
      </c>
      <c r="E1771">
        <v>9.8097421829150093</v>
      </c>
      <c r="F1771" s="22"/>
      <c r="G1771" s="22"/>
      <c r="H1771" s="22"/>
      <c r="I1771" s="22">
        <v>50.719734025379999</v>
      </c>
      <c r="J1771" s="22">
        <v>5</v>
      </c>
      <c r="K1771" s="22" t="s">
        <v>1931</v>
      </c>
      <c r="L1771" s="22" t="s">
        <v>2730</v>
      </c>
    </row>
    <row r="1772" spans="1:12">
      <c r="A1772" t="s">
        <v>3344</v>
      </c>
      <c r="B1772" t="s">
        <v>1932</v>
      </c>
      <c r="C1772" t="s">
        <v>549</v>
      </c>
      <c r="D1772" s="1">
        <v>1326.4</v>
      </c>
      <c r="E1772">
        <v>9.8097421829150093</v>
      </c>
      <c r="F1772" s="22"/>
      <c r="G1772" s="22"/>
      <c r="H1772" s="22">
        <v>50.719734025379999</v>
      </c>
      <c r="I1772" s="22"/>
      <c r="J1772" s="22">
        <v>5</v>
      </c>
      <c r="K1772" s="22" t="s">
        <v>1931</v>
      </c>
      <c r="L1772" s="22" t="s">
        <v>2730</v>
      </c>
    </row>
    <row r="1773" spans="1:12">
      <c r="A1773" t="s">
        <v>3345</v>
      </c>
      <c r="B1773" t="s">
        <v>1933</v>
      </c>
      <c r="C1773" t="s">
        <v>542</v>
      </c>
      <c r="D1773" s="1">
        <v>1211.5</v>
      </c>
      <c r="E1773">
        <v>13.662553967799001</v>
      </c>
      <c r="F1773" s="22">
        <v>121.506398769168</v>
      </c>
      <c r="G1773" s="22"/>
      <c r="H1773" s="22"/>
      <c r="I1773" s="22"/>
      <c r="J1773" s="22">
        <v>5</v>
      </c>
      <c r="K1773" s="22" t="s">
        <v>1934</v>
      </c>
      <c r="L1773" s="22" t="s">
        <v>198</v>
      </c>
    </row>
    <row r="1774" spans="1:12">
      <c r="A1774" t="s">
        <v>3345</v>
      </c>
      <c r="B1774" t="s">
        <v>1933</v>
      </c>
      <c r="C1774" t="s">
        <v>547</v>
      </c>
      <c r="D1774" s="1">
        <v>2378.9</v>
      </c>
      <c r="E1774">
        <v>13.662553967799001</v>
      </c>
      <c r="F1774" s="22"/>
      <c r="G1774" s="22">
        <v>121.506398769168</v>
      </c>
      <c r="H1774" s="22"/>
      <c r="I1774" s="22"/>
      <c r="J1774" s="22">
        <v>5</v>
      </c>
      <c r="K1774" s="22" t="s">
        <v>1934</v>
      </c>
      <c r="L1774" s="22" t="s">
        <v>198</v>
      </c>
    </row>
    <row r="1775" spans="1:12">
      <c r="A1775" t="s">
        <v>3345</v>
      </c>
      <c r="B1775" t="s">
        <v>1933</v>
      </c>
      <c r="C1775" t="s">
        <v>549</v>
      </c>
      <c r="D1775" s="1">
        <v>2650.1</v>
      </c>
      <c r="E1775">
        <v>13.662553967799001</v>
      </c>
      <c r="F1775" s="22"/>
      <c r="G1775" s="22"/>
      <c r="H1775" s="22">
        <v>121.506398769168</v>
      </c>
      <c r="I1775" s="22"/>
      <c r="J1775" s="22">
        <v>5</v>
      </c>
      <c r="K1775" s="22" t="s">
        <v>1934</v>
      </c>
      <c r="L1775" s="22" t="s">
        <v>198</v>
      </c>
    </row>
    <row r="1776" spans="1:12">
      <c r="A1776" t="s">
        <v>3345</v>
      </c>
      <c r="B1776" t="s">
        <v>1933</v>
      </c>
      <c r="C1776" t="s">
        <v>3332</v>
      </c>
      <c r="D1776" s="1">
        <v>2656.8</v>
      </c>
      <c r="E1776">
        <v>13.662553967799001</v>
      </c>
      <c r="F1776" s="22"/>
      <c r="G1776" s="22"/>
      <c r="H1776" s="22"/>
      <c r="I1776" s="22">
        <v>121.506398769168</v>
      </c>
      <c r="J1776" s="22">
        <v>5</v>
      </c>
      <c r="K1776" s="22" t="s">
        <v>1934</v>
      </c>
      <c r="L1776" s="22" t="s">
        <v>198</v>
      </c>
    </row>
    <row r="1777" spans="1:12">
      <c r="A1777" t="s">
        <v>3345</v>
      </c>
      <c r="B1777" t="s">
        <v>1935</v>
      </c>
      <c r="C1777" t="s">
        <v>542</v>
      </c>
      <c r="D1777" s="1">
        <v>1488.8</v>
      </c>
      <c r="E1777">
        <v>2.1325526484597899</v>
      </c>
      <c r="F1777" s="22">
        <v>98.943622870176</v>
      </c>
      <c r="G1777" s="22"/>
      <c r="H1777" s="22"/>
      <c r="I1777" s="22"/>
      <c r="J1777" s="22">
        <v>5</v>
      </c>
      <c r="K1777" s="22" t="s">
        <v>1934</v>
      </c>
      <c r="L1777" s="22" t="s">
        <v>198</v>
      </c>
    </row>
    <row r="1778" spans="1:12">
      <c r="A1778" t="s">
        <v>3345</v>
      </c>
      <c r="B1778" t="s">
        <v>1935</v>
      </c>
      <c r="C1778" t="s">
        <v>547</v>
      </c>
      <c r="D1778" s="1">
        <v>1696.8</v>
      </c>
      <c r="E1778">
        <v>2.1325526484597899</v>
      </c>
      <c r="F1778" s="22"/>
      <c r="G1778" s="22">
        <v>98.943622870176</v>
      </c>
      <c r="H1778" s="22"/>
      <c r="I1778" s="22"/>
      <c r="J1778" s="22">
        <v>5</v>
      </c>
      <c r="K1778" s="22" t="s">
        <v>1934</v>
      </c>
      <c r="L1778" s="22" t="s">
        <v>198</v>
      </c>
    </row>
    <row r="1779" spans="1:12">
      <c r="A1779" t="s">
        <v>3345</v>
      </c>
      <c r="B1779" t="s">
        <v>1935</v>
      </c>
      <c r="C1779" t="s">
        <v>549</v>
      </c>
      <c r="D1779" s="1">
        <v>1697.2</v>
      </c>
      <c r="E1779">
        <v>2.1325526484597899</v>
      </c>
      <c r="F1779" s="22"/>
      <c r="G1779" s="22"/>
      <c r="H1779" s="22">
        <v>98.943622870176</v>
      </c>
      <c r="I1779" s="22"/>
      <c r="J1779" s="22">
        <v>5</v>
      </c>
      <c r="K1779" s="22" t="s">
        <v>1934</v>
      </c>
      <c r="L1779" s="22" t="s">
        <v>198</v>
      </c>
    </row>
    <row r="1780" spans="1:12">
      <c r="A1780" t="s">
        <v>3345</v>
      </c>
      <c r="B1780" t="s">
        <v>1935</v>
      </c>
      <c r="C1780" t="s">
        <v>3332</v>
      </c>
      <c r="D1780" s="1">
        <v>1697.2</v>
      </c>
      <c r="E1780">
        <v>2.1325526484597899</v>
      </c>
      <c r="F1780" s="22"/>
      <c r="G1780" s="22"/>
      <c r="H1780" s="22"/>
      <c r="I1780" s="22">
        <v>98.943622870176</v>
      </c>
      <c r="J1780" s="22">
        <v>5</v>
      </c>
      <c r="K1780" s="22" t="s">
        <v>1934</v>
      </c>
      <c r="L1780" s="22" t="s">
        <v>198</v>
      </c>
    </row>
    <row r="1781" spans="1:12">
      <c r="A1781" t="s">
        <v>3345</v>
      </c>
      <c r="B1781" t="s">
        <v>1936</v>
      </c>
      <c r="C1781" t="s">
        <v>542</v>
      </c>
      <c r="D1781" s="1">
        <v>2032.4</v>
      </c>
      <c r="E1781">
        <v>2.9855737078437001</v>
      </c>
      <c r="F1781" s="22">
        <v>187.468999435368</v>
      </c>
      <c r="G1781" s="22"/>
      <c r="H1781" s="22"/>
      <c r="I1781" s="22"/>
      <c r="J1781" s="22">
        <v>5</v>
      </c>
      <c r="K1781" s="22" t="s">
        <v>1934</v>
      </c>
      <c r="L1781" s="22" t="s">
        <v>198</v>
      </c>
    </row>
    <row r="1782" spans="1:12">
      <c r="A1782" t="s">
        <v>3345</v>
      </c>
      <c r="B1782" t="s">
        <v>1936</v>
      </c>
      <c r="C1782" t="s">
        <v>547</v>
      </c>
      <c r="D1782" s="1">
        <v>17844.7</v>
      </c>
      <c r="E1782">
        <v>2.9855737078437001</v>
      </c>
      <c r="F1782" s="22"/>
      <c r="G1782" s="22">
        <v>667.77069714011998</v>
      </c>
      <c r="H1782" s="22"/>
      <c r="I1782" s="22"/>
      <c r="J1782" s="22">
        <v>5</v>
      </c>
      <c r="K1782" s="22" t="s">
        <v>1934</v>
      </c>
      <c r="L1782" s="22" t="s">
        <v>198</v>
      </c>
    </row>
    <row r="1783" spans="1:12">
      <c r="A1783" t="s">
        <v>3345</v>
      </c>
      <c r="B1783" t="s">
        <v>1936</v>
      </c>
      <c r="C1783" t="s">
        <v>549</v>
      </c>
      <c r="D1783" s="1">
        <v>24190.1</v>
      </c>
      <c r="E1783">
        <v>2.9855737078437001</v>
      </c>
      <c r="F1783" s="22"/>
      <c r="G1783" s="22"/>
      <c r="H1783" s="22">
        <v>667.77069714011998</v>
      </c>
      <c r="I1783" s="22"/>
      <c r="J1783" s="22">
        <v>5</v>
      </c>
      <c r="K1783" s="22" t="s">
        <v>1934</v>
      </c>
      <c r="L1783" s="22" t="s">
        <v>198</v>
      </c>
    </row>
    <row r="1784" spans="1:12">
      <c r="A1784" t="s">
        <v>3345</v>
      </c>
      <c r="B1784" t="s">
        <v>1936</v>
      </c>
      <c r="C1784" t="s">
        <v>3332</v>
      </c>
      <c r="D1784" s="1">
        <v>24267.4</v>
      </c>
      <c r="E1784">
        <v>2.9855737078437001</v>
      </c>
      <c r="F1784" s="22"/>
      <c r="G1784" s="22"/>
      <c r="H1784" s="22"/>
      <c r="I1784" s="22">
        <v>667.77069714011998</v>
      </c>
      <c r="J1784" s="22">
        <v>5</v>
      </c>
      <c r="K1784" s="22" t="s">
        <v>1934</v>
      </c>
      <c r="L1784" s="22" t="s">
        <v>198</v>
      </c>
    </row>
    <row r="1785" spans="1:12">
      <c r="A1785" t="s">
        <v>3345</v>
      </c>
      <c r="B1785" t="s">
        <v>1937</v>
      </c>
      <c r="C1785" t="s">
        <v>542</v>
      </c>
      <c r="D1785" s="1">
        <v>1812.8</v>
      </c>
      <c r="E1785">
        <v>3.8385947672276099</v>
      </c>
      <c r="F1785" s="22">
        <v>160.17075428205601</v>
      </c>
      <c r="G1785" s="22"/>
      <c r="H1785" s="22"/>
      <c r="I1785" s="22"/>
      <c r="J1785" s="22">
        <v>5</v>
      </c>
      <c r="K1785" s="22" t="s">
        <v>1934</v>
      </c>
      <c r="L1785" s="22" t="s">
        <v>198</v>
      </c>
    </row>
    <row r="1786" spans="1:12">
      <c r="A1786" t="s">
        <v>3345</v>
      </c>
      <c r="B1786" t="s">
        <v>1937</v>
      </c>
      <c r="C1786" t="s">
        <v>547</v>
      </c>
      <c r="D1786" s="1">
        <v>8165.5</v>
      </c>
      <c r="E1786">
        <v>3.8385947672276099</v>
      </c>
      <c r="F1786" s="22"/>
      <c r="G1786" s="22">
        <v>358.09253082288001</v>
      </c>
      <c r="H1786" s="22"/>
      <c r="I1786" s="22"/>
      <c r="J1786" s="22">
        <v>5</v>
      </c>
      <c r="K1786" s="22" t="s">
        <v>1934</v>
      </c>
      <c r="L1786" s="22" t="s">
        <v>198</v>
      </c>
    </row>
    <row r="1787" spans="1:12">
      <c r="A1787" t="s">
        <v>3345</v>
      </c>
      <c r="B1787" t="s">
        <v>1937</v>
      </c>
      <c r="C1787" t="s">
        <v>549</v>
      </c>
      <c r="D1787" s="1">
        <v>13508.6</v>
      </c>
      <c r="E1787">
        <v>3.8385947672276099</v>
      </c>
      <c r="F1787" s="22"/>
      <c r="G1787" s="22"/>
      <c r="H1787" s="22">
        <v>361.43478711144002</v>
      </c>
      <c r="I1787" s="22"/>
      <c r="J1787" s="22">
        <v>5</v>
      </c>
      <c r="K1787" s="22" t="s">
        <v>1934</v>
      </c>
      <c r="L1787" s="22" t="s">
        <v>198</v>
      </c>
    </row>
    <row r="1788" spans="1:12">
      <c r="A1788" t="s">
        <v>3345</v>
      </c>
      <c r="B1788" t="s">
        <v>1937</v>
      </c>
      <c r="C1788" t="s">
        <v>3332</v>
      </c>
      <c r="D1788" s="1">
        <v>13572.7</v>
      </c>
      <c r="E1788">
        <v>3.8385947672276099</v>
      </c>
      <c r="F1788" s="22"/>
      <c r="G1788" s="22"/>
      <c r="H1788" s="22"/>
      <c r="I1788" s="22">
        <v>361.43478711144002</v>
      </c>
      <c r="J1788" s="22">
        <v>5</v>
      </c>
      <c r="K1788" s="22" t="s">
        <v>1934</v>
      </c>
      <c r="L1788" s="22" t="s">
        <v>198</v>
      </c>
    </row>
    <row r="1789" spans="1:12">
      <c r="A1789" t="s">
        <v>3345</v>
      </c>
      <c r="B1789" t="s">
        <v>1938</v>
      </c>
      <c r="C1789" t="s">
        <v>542</v>
      </c>
      <c r="D1789" s="1">
        <v>929.1</v>
      </c>
      <c r="E1789">
        <v>5.5446368859954402</v>
      </c>
      <c r="F1789" s="22">
        <v>81.875458972188</v>
      </c>
      <c r="G1789" s="22"/>
      <c r="H1789" s="22"/>
      <c r="I1789" s="22"/>
      <c r="J1789" s="22">
        <v>5</v>
      </c>
      <c r="K1789" s="22" t="s">
        <v>1934</v>
      </c>
      <c r="L1789" s="22" t="s">
        <v>198</v>
      </c>
    </row>
    <row r="1790" spans="1:12">
      <c r="A1790" t="s">
        <v>3345</v>
      </c>
      <c r="B1790" t="s">
        <v>1938</v>
      </c>
      <c r="C1790" t="s">
        <v>547</v>
      </c>
      <c r="D1790" s="1">
        <v>1147.2</v>
      </c>
      <c r="E1790">
        <v>5.5446368859954402</v>
      </c>
      <c r="F1790" s="22"/>
      <c r="G1790" s="22">
        <v>81.875458972188</v>
      </c>
      <c r="H1790" s="22"/>
      <c r="I1790" s="22"/>
      <c r="J1790" s="22">
        <v>5</v>
      </c>
      <c r="K1790" s="22" t="s">
        <v>1934</v>
      </c>
      <c r="L1790" s="22" t="s">
        <v>198</v>
      </c>
    </row>
    <row r="1791" spans="1:12">
      <c r="A1791" t="s">
        <v>3345</v>
      </c>
      <c r="B1791" t="s">
        <v>1938</v>
      </c>
      <c r="C1791" t="s">
        <v>3332</v>
      </c>
      <c r="D1791" s="1">
        <v>1149.5999999999999</v>
      </c>
      <c r="E1791">
        <v>5.5446368859954402</v>
      </c>
      <c r="F1791" s="22"/>
      <c r="G1791" s="22"/>
      <c r="H1791" s="22"/>
      <c r="I1791" s="22">
        <v>81.875458972188</v>
      </c>
      <c r="J1791" s="22">
        <v>5</v>
      </c>
      <c r="K1791" s="22" t="s">
        <v>1934</v>
      </c>
      <c r="L1791" s="22" t="s">
        <v>198</v>
      </c>
    </row>
    <row r="1792" spans="1:12">
      <c r="A1792" t="s">
        <v>3345</v>
      </c>
      <c r="B1792" t="s">
        <v>1938</v>
      </c>
      <c r="C1792" t="s">
        <v>549</v>
      </c>
      <c r="D1792" s="1">
        <v>1149.5999999999999</v>
      </c>
      <c r="E1792">
        <v>5.5446368859954402</v>
      </c>
      <c r="F1792" s="22"/>
      <c r="G1792" s="22"/>
      <c r="H1792" s="22">
        <v>81.875458972188</v>
      </c>
      <c r="I1792" s="22"/>
      <c r="J1792" s="22">
        <v>5</v>
      </c>
      <c r="K1792" s="22" t="s">
        <v>1934</v>
      </c>
      <c r="L1792" s="22" t="s">
        <v>198</v>
      </c>
    </row>
    <row r="1793" spans="1:12">
      <c r="A1793" t="s">
        <v>3345</v>
      </c>
      <c r="B1793" t="s">
        <v>1939</v>
      </c>
      <c r="C1793" t="s">
        <v>542</v>
      </c>
      <c r="D1793" s="1">
        <v>1283.7</v>
      </c>
      <c r="E1793">
        <v>6.3976579453793603</v>
      </c>
      <c r="F1793" s="22">
        <v>182.82723830128799</v>
      </c>
      <c r="G1793" s="22"/>
      <c r="H1793" s="22"/>
      <c r="I1793" s="22"/>
      <c r="J1793" s="22">
        <v>5</v>
      </c>
      <c r="K1793" s="22" t="s">
        <v>1934</v>
      </c>
      <c r="L1793" s="22" t="s">
        <v>198</v>
      </c>
    </row>
    <row r="1794" spans="1:12">
      <c r="A1794" t="s">
        <v>3345</v>
      </c>
      <c r="B1794" t="s">
        <v>1939</v>
      </c>
      <c r="C1794" t="s">
        <v>547</v>
      </c>
      <c r="D1794" s="1">
        <v>27910.7</v>
      </c>
      <c r="E1794">
        <v>6.3976579453793603</v>
      </c>
      <c r="F1794" s="22"/>
      <c r="G1794" s="22">
        <v>1511.23470612912</v>
      </c>
      <c r="H1794" s="22"/>
      <c r="I1794" s="22"/>
      <c r="J1794" s="22">
        <v>5</v>
      </c>
      <c r="K1794" s="22" t="s">
        <v>1934</v>
      </c>
      <c r="L1794" s="22" t="s">
        <v>198</v>
      </c>
    </row>
    <row r="1795" spans="1:12">
      <c r="A1795" t="s">
        <v>3345</v>
      </c>
      <c r="B1795" t="s">
        <v>1939</v>
      </c>
      <c r="C1795" t="s">
        <v>549</v>
      </c>
      <c r="D1795" s="1">
        <v>39649</v>
      </c>
      <c r="E1795">
        <v>6.3976579453793603</v>
      </c>
      <c r="F1795" s="22"/>
      <c r="G1795" s="22"/>
      <c r="H1795" s="22">
        <v>1511.23470612912</v>
      </c>
      <c r="I1795" s="22"/>
      <c r="J1795" s="22">
        <v>5</v>
      </c>
      <c r="K1795" s="22" t="s">
        <v>1934</v>
      </c>
      <c r="L1795" s="22" t="s">
        <v>198</v>
      </c>
    </row>
    <row r="1796" spans="1:12">
      <c r="A1796" t="s">
        <v>3345</v>
      </c>
      <c r="B1796" t="s">
        <v>1939</v>
      </c>
      <c r="C1796" t="s">
        <v>3332</v>
      </c>
      <c r="D1796" s="1">
        <v>39784.5</v>
      </c>
      <c r="E1796">
        <v>6.3976579453793603</v>
      </c>
      <c r="F1796" s="22"/>
      <c r="G1796" s="22"/>
      <c r="H1796" s="22"/>
      <c r="I1796" s="22">
        <v>1511.23470612912</v>
      </c>
      <c r="J1796" s="22">
        <v>5</v>
      </c>
      <c r="K1796" s="22" t="s">
        <v>1934</v>
      </c>
      <c r="L1796" s="22" t="s">
        <v>198</v>
      </c>
    </row>
    <row r="1797" spans="1:12">
      <c r="A1797" t="s">
        <v>3345</v>
      </c>
      <c r="B1797" t="s">
        <v>1940</v>
      </c>
      <c r="C1797" t="s">
        <v>542</v>
      </c>
      <c r="D1797" s="1">
        <v>210.1</v>
      </c>
      <c r="E1797">
        <v>7.2506790047632697</v>
      </c>
      <c r="F1797" s="22">
        <v>29.384962392492</v>
      </c>
      <c r="G1797" s="22"/>
      <c r="H1797" s="22"/>
      <c r="I1797" s="22"/>
      <c r="J1797" s="22">
        <v>5</v>
      </c>
      <c r="K1797" s="22" t="s">
        <v>1934</v>
      </c>
      <c r="L1797" s="22" t="s">
        <v>198</v>
      </c>
    </row>
    <row r="1798" spans="1:12">
      <c r="A1798" t="s">
        <v>3345</v>
      </c>
      <c r="B1798" t="s">
        <v>1940</v>
      </c>
      <c r="C1798" t="s">
        <v>547</v>
      </c>
      <c r="D1798" s="1">
        <v>1195</v>
      </c>
      <c r="E1798">
        <v>7.2506790047632697</v>
      </c>
      <c r="F1798" s="22"/>
      <c r="G1798" s="22">
        <v>53.645802171695998</v>
      </c>
      <c r="H1798" s="22"/>
      <c r="I1798" s="22"/>
      <c r="J1798" s="22">
        <v>5</v>
      </c>
      <c r="K1798" s="22" t="s">
        <v>1934</v>
      </c>
      <c r="L1798" s="22" t="s">
        <v>198</v>
      </c>
    </row>
    <row r="1799" spans="1:12">
      <c r="A1799" t="s">
        <v>3345</v>
      </c>
      <c r="B1799" t="s">
        <v>1940</v>
      </c>
      <c r="C1799" t="s">
        <v>3332</v>
      </c>
      <c r="D1799" s="1">
        <v>1195</v>
      </c>
      <c r="E1799">
        <v>7.2506790047632697</v>
      </c>
      <c r="F1799" s="22"/>
      <c r="G1799" s="22"/>
      <c r="H1799" s="22"/>
      <c r="I1799" s="22">
        <v>53.645802171695998</v>
      </c>
      <c r="J1799" s="22">
        <v>5</v>
      </c>
      <c r="K1799" s="22" t="s">
        <v>1934</v>
      </c>
      <c r="L1799" s="22" t="s">
        <v>198</v>
      </c>
    </row>
    <row r="1800" spans="1:12">
      <c r="A1800" t="s">
        <v>3345</v>
      </c>
      <c r="B1800" t="s">
        <v>1940</v>
      </c>
      <c r="C1800" t="s">
        <v>549</v>
      </c>
      <c r="D1800" s="1">
        <v>1195</v>
      </c>
      <c r="E1800">
        <v>7.2506790047632697</v>
      </c>
      <c r="F1800" s="22"/>
      <c r="G1800" s="22"/>
      <c r="H1800" s="22">
        <v>53.645802171695998</v>
      </c>
      <c r="I1800" s="22"/>
      <c r="J1800" s="22">
        <v>5</v>
      </c>
      <c r="K1800" s="22" t="s">
        <v>1934</v>
      </c>
      <c r="L1800" s="22" t="s">
        <v>198</v>
      </c>
    </row>
    <row r="1801" spans="1:12">
      <c r="A1801" t="s">
        <v>3345</v>
      </c>
      <c r="B1801" t="s">
        <v>1941</v>
      </c>
      <c r="C1801" t="s">
        <v>542</v>
      </c>
      <c r="D1801" s="1">
        <v>405.6</v>
      </c>
      <c r="E1801">
        <v>8.1037000641471799</v>
      </c>
      <c r="F1801" s="22">
        <v>37.885337231111997</v>
      </c>
      <c r="G1801" s="22"/>
      <c r="H1801" s="22"/>
      <c r="I1801" s="22"/>
      <c r="J1801" s="22">
        <v>5</v>
      </c>
      <c r="K1801" s="22" t="s">
        <v>1934</v>
      </c>
      <c r="L1801" s="22" t="s">
        <v>198</v>
      </c>
    </row>
    <row r="1802" spans="1:12">
      <c r="A1802" t="s">
        <v>3345</v>
      </c>
      <c r="B1802" t="s">
        <v>1941</v>
      </c>
      <c r="C1802" t="s">
        <v>547</v>
      </c>
      <c r="D1802" s="1">
        <v>2930.8</v>
      </c>
      <c r="E1802">
        <v>8.1037000641471799</v>
      </c>
      <c r="F1802" s="22"/>
      <c r="G1802" s="22">
        <v>109.42108928402401</v>
      </c>
      <c r="H1802" s="22"/>
      <c r="I1802" s="22"/>
      <c r="J1802" s="22">
        <v>5</v>
      </c>
      <c r="K1802" s="22" t="s">
        <v>1934</v>
      </c>
      <c r="L1802" s="22" t="s">
        <v>198</v>
      </c>
    </row>
    <row r="1803" spans="1:12">
      <c r="A1803" t="s">
        <v>3345</v>
      </c>
      <c r="B1803" t="s">
        <v>1941</v>
      </c>
      <c r="C1803" t="s">
        <v>549</v>
      </c>
      <c r="D1803" s="1">
        <v>4469</v>
      </c>
      <c r="E1803">
        <v>8.1037000641471799</v>
      </c>
      <c r="F1803" s="22"/>
      <c r="G1803" s="22"/>
      <c r="H1803" s="22">
        <v>109.42108928402401</v>
      </c>
      <c r="I1803" s="22"/>
      <c r="J1803" s="22">
        <v>5</v>
      </c>
      <c r="K1803" s="22" t="s">
        <v>1934</v>
      </c>
      <c r="L1803" s="22" t="s">
        <v>198</v>
      </c>
    </row>
    <row r="1804" spans="1:12">
      <c r="A1804" t="s">
        <v>3345</v>
      </c>
      <c r="B1804" t="s">
        <v>1941</v>
      </c>
      <c r="C1804" t="s">
        <v>3332</v>
      </c>
      <c r="D1804" s="1">
        <v>4494.7</v>
      </c>
      <c r="E1804">
        <v>8.1037000641471799</v>
      </c>
      <c r="F1804" s="22"/>
      <c r="G1804" s="22"/>
      <c r="H1804" s="22"/>
      <c r="I1804" s="22">
        <v>109.42108928402401</v>
      </c>
      <c r="J1804" s="22">
        <v>5</v>
      </c>
      <c r="K1804" s="22" t="s">
        <v>1934</v>
      </c>
      <c r="L1804" s="22" t="s">
        <v>198</v>
      </c>
    </row>
    <row r="1805" spans="1:12">
      <c r="A1805" t="s">
        <v>3345</v>
      </c>
      <c r="B1805" t="s">
        <v>1942</v>
      </c>
      <c r="C1805" t="s">
        <v>542</v>
      </c>
      <c r="D1805" s="1">
        <v>996.5</v>
      </c>
      <c r="E1805">
        <v>8.9567211235310999</v>
      </c>
      <c r="F1805" s="22">
        <v>174.135810149028</v>
      </c>
      <c r="G1805" s="22"/>
      <c r="H1805" s="22"/>
      <c r="I1805" s="22"/>
      <c r="J1805" s="22">
        <v>5</v>
      </c>
      <c r="K1805" s="22" t="s">
        <v>1934</v>
      </c>
      <c r="L1805" s="22" t="s">
        <v>198</v>
      </c>
    </row>
    <row r="1806" spans="1:12">
      <c r="A1806" t="s">
        <v>3345</v>
      </c>
      <c r="B1806" t="s">
        <v>1942</v>
      </c>
      <c r="C1806" t="s">
        <v>547</v>
      </c>
      <c r="D1806" s="1">
        <v>5898.9</v>
      </c>
      <c r="E1806">
        <v>8.9567211235310999</v>
      </c>
      <c r="F1806" s="22"/>
      <c r="G1806" s="22">
        <v>189.65475203724</v>
      </c>
      <c r="H1806" s="22"/>
      <c r="I1806" s="22"/>
      <c r="J1806" s="22">
        <v>5</v>
      </c>
      <c r="K1806" s="22" t="s">
        <v>1934</v>
      </c>
      <c r="L1806" s="22" t="s">
        <v>198</v>
      </c>
    </row>
    <row r="1807" spans="1:12">
      <c r="A1807" t="s">
        <v>3345</v>
      </c>
      <c r="B1807" t="s">
        <v>1942</v>
      </c>
      <c r="C1807" t="s">
        <v>549</v>
      </c>
      <c r="D1807" s="1">
        <v>5912.2</v>
      </c>
      <c r="E1807">
        <v>8.9567211235310999</v>
      </c>
      <c r="F1807" s="22"/>
      <c r="G1807" s="22"/>
      <c r="H1807" s="22">
        <v>189.65475203724</v>
      </c>
      <c r="I1807" s="22"/>
      <c r="J1807" s="22">
        <v>5</v>
      </c>
      <c r="K1807" s="22" t="s">
        <v>1934</v>
      </c>
      <c r="L1807" s="22" t="s">
        <v>198</v>
      </c>
    </row>
    <row r="1808" spans="1:12">
      <c r="A1808" t="s">
        <v>3345</v>
      </c>
      <c r="B1808" t="s">
        <v>1942</v>
      </c>
      <c r="C1808" t="s">
        <v>3332</v>
      </c>
      <c r="D1808" s="1">
        <v>5912.2</v>
      </c>
      <c r="E1808">
        <v>8.9567211235310999</v>
      </c>
      <c r="F1808" s="22"/>
      <c r="G1808" s="22"/>
      <c r="H1808" s="22"/>
      <c r="I1808" s="22">
        <v>189.65475203724</v>
      </c>
      <c r="J1808" s="22">
        <v>5</v>
      </c>
      <c r="K1808" s="22" t="s">
        <v>1934</v>
      </c>
      <c r="L1808" s="22" t="s">
        <v>198</v>
      </c>
    </row>
    <row r="1809" spans="1:12">
      <c r="A1809" t="s">
        <v>3345</v>
      </c>
      <c r="B1809" t="s">
        <v>1943</v>
      </c>
      <c r="C1809" t="s">
        <v>542</v>
      </c>
      <c r="D1809" s="1">
        <v>174.2</v>
      </c>
      <c r="E1809">
        <v>9.8097421829150093</v>
      </c>
      <c r="F1809" s="22">
        <v>37.108693744164</v>
      </c>
      <c r="G1809" s="22"/>
      <c r="H1809" s="22"/>
      <c r="I1809" s="22"/>
      <c r="J1809" s="22">
        <v>5</v>
      </c>
      <c r="K1809" s="22" t="s">
        <v>1934</v>
      </c>
      <c r="L1809" s="22" t="s">
        <v>198</v>
      </c>
    </row>
    <row r="1810" spans="1:12">
      <c r="A1810" t="s">
        <v>3345</v>
      </c>
      <c r="B1810" t="s">
        <v>1943</v>
      </c>
      <c r="C1810" t="s">
        <v>547</v>
      </c>
      <c r="D1810" s="1">
        <v>2455.6999999999998</v>
      </c>
      <c r="E1810">
        <v>9.8097421829150093</v>
      </c>
      <c r="F1810" s="22"/>
      <c r="G1810" s="22">
        <v>93.067460500140001</v>
      </c>
      <c r="H1810" s="22"/>
      <c r="I1810" s="22"/>
      <c r="J1810" s="22">
        <v>5</v>
      </c>
      <c r="K1810" s="22" t="s">
        <v>1934</v>
      </c>
      <c r="L1810" s="22" t="s">
        <v>198</v>
      </c>
    </row>
    <row r="1811" spans="1:12">
      <c r="A1811" t="s">
        <v>3345</v>
      </c>
      <c r="B1811" t="s">
        <v>1943</v>
      </c>
      <c r="C1811" t="s">
        <v>3332</v>
      </c>
      <c r="D1811" s="1">
        <v>2506.5</v>
      </c>
      <c r="E1811">
        <v>9.8097421829150093</v>
      </c>
      <c r="F1811" s="22"/>
      <c r="G1811" s="22"/>
      <c r="H1811" s="22"/>
      <c r="I1811" s="22">
        <v>93.067460500140001</v>
      </c>
      <c r="J1811" s="22">
        <v>5</v>
      </c>
      <c r="K1811" s="22" t="s">
        <v>1934</v>
      </c>
      <c r="L1811" s="22" t="s">
        <v>198</v>
      </c>
    </row>
    <row r="1812" spans="1:12">
      <c r="A1812" t="s">
        <v>3345</v>
      </c>
      <c r="B1812" t="s">
        <v>1943</v>
      </c>
      <c r="C1812" t="s">
        <v>549</v>
      </c>
      <c r="D1812" s="1">
        <v>2506.5</v>
      </c>
      <c r="E1812">
        <v>9.8097421829150093</v>
      </c>
      <c r="F1812" s="22"/>
      <c r="G1812" s="22"/>
      <c r="H1812" s="22">
        <v>93.067460500140001</v>
      </c>
      <c r="I1812" s="22"/>
      <c r="J1812" s="22">
        <v>5</v>
      </c>
      <c r="K1812" s="22" t="s">
        <v>1934</v>
      </c>
      <c r="L1812" s="22" t="s">
        <v>198</v>
      </c>
    </row>
    <row r="1813" spans="1:12">
      <c r="A1813" t="s">
        <v>3345</v>
      </c>
      <c r="B1813" t="s">
        <v>1944</v>
      </c>
      <c r="C1813" t="s">
        <v>542</v>
      </c>
      <c r="D1813" s="1">
        <v>244.3</v>
      </c>
      <c r="E1813">
        <v>10.662763242298899</v>
      </c>
      <c r="F1813" s="22">
        <v>50.327593355087998</v>
      </c>
      <c r="G1813" s="22"/>
      <c r="H1813" s="22"/>
      <c r="I1813" s="22"/>
      <c r="J1813" s="22">
        <v>5</v>
      </c>
      <c r="K1813" s="22" t="s">
        <v>1934</v>
      </c>
      <c r="L1813" s="22" t="s">
        <v>198</v>
      </c>
    </row>
    <row r="1814" spans="1:12">
      <c r="A1814" t="s">
        <v>3345</v>
      </c>
      <c r="B1814" t="s">
        <v>1944</v>
      </c>
      <c r="C1814" t="s">
        <v>547</v>
      </c>
      <c r="D1814" s="1">
        <v>1994.7</v>
      </c>
      <c r="E1814">
        <v>10.662763242298899</v>
      </c>
      <c r="F1814" s="22"/>
      <c r="G1814" s="22">
        <v>94.921469240723994</v>
      </c>
      <c r="H1814" s="22"/>
      <c r="I1814" s="22"/>
      <c r="J1814" s="22">
        <v>5</v>
      </c>
      <c r="K1814" s="22" t="s">
        <v>1934</v>
      </c>
      <c r="L1814" s="22" t="s">
        <v>198</v>
      </c>
    </row>
    <row r="1815" spans="1:12">
      <c r="A1815" t="s">
        <v>3345</v>
      </c>
      <c r="B1815" t="s">
        <v>1944</v>
      </c>
      <c r="C1815" t="s">
        <v>549</v>
      </c>
      <c r="D1815" s="1">
        <v>2052.6</v>
      </c>
      <c r="E1815">
        <v>10.662763242298899</v>
      </c>
      <c r="F1815" s="22"/>
      <c r="G1815" s="22"/>
      <c r="H1815" s="22">
        <v>94.921469240723994</v>
      </c>
      <c r="I1815" s="22"/>
      <c r="J1815" s="22">
        <v>5</v>
      </c>
      <c r="K1815" s="22" t="s">
        <v>1934</v>
      </c>
      <c r="L1815" s="22" t="s">
        <v>198</v>
      </c>
    </row>
    <row r="1816" spans="1:12">
      <c r="A1816" t="s">
        <v>3345</v>
      </c>
      <c r="B1816" t="s">
        <v>1944</v>
      </c>
      <c r="C1816" t="s">
        <v>3332</v>
      </c>
      <c r="D1816" s="1">
        <v>2053</v>
      </c>
      <c r="E1816">
        <v>10.662763242298899</v>
      </c>
      <c r="F1816" s="22"/>
      <c r="G1816" s="22"/>
      <c r="H1816" s="22"/>
      <c r="I1816" s="22">
        <v>94.921469240723994</v>
      </c>
      <c r="J1816" s="22">
        <v>5</v>
      </c>
      <c r="K1816" s="22" t="s">
        <v>1934</v>
      </c>
      <c r="L1816" s="22" t="s">
        <v>198</v>
      </c>
    </row>
    <row r="1817" spans="1:12">
      <c r="A1817" t="s">
        <v>3345</v>
      </c>
      <c r="B1817" t="s">
        <v>1945</v>
      </c>
      <c r="C1817" t="s">
        <v>542</v>
      </c>
      <c r="D1817" s="1">
        <v>245.2</v>
      </c>
      <c r="E1817">
        <v>11.5157843016828</v>
      </c>
      <c r="F1817" s="22">
        <v>48.004081258644</v>
      </c>
      <c r="G1817" s="22"/>
      <c r="H1817" s="22"/>
      <c r="I1817" s="22"/>
      <c r="J1817" s="22">
        <v>5</v>
      </c>
      <c r="K1817" s="22" t="s">
        <v>1934</v>
      </c>
      <c r="L1817" s="22" t="s">
        <v>198</v>
      </c>
    </row>
    <row r="1818" spans="1:12">
      <c r="A1818" t="s">
        <v>3345</v>
      </c>
      <c r="B1818" t="s">
        <v>1945</v>
      </c>
      <c r="C1818" t="s">
        <v>547</v>
      </c>
      <c r="D1818" s="1">
        <v>2081.6</v>
      </c>
      <c r="E1818">
        <v>11.5157843016828</v>
      </c>
      <c r="F1818" s="22"/>
      <c r="G1818" s="22">
        <v>90.695297201543994</v>
      </c>
      <c r="H1818" s="22"/>
      <c r="I1818" s="22"/>
      <c r="J1818" s="22">
        <v>5</v>
      </c>
      <c r="K1818" s="22" t="s">
        <v>1934</v>
      </c>
      <c r="L1818" s="22" t="s">
        <v>198</v>
      </c>
    </row>
    <row r="1819" spans="1:12">
      <c r="A1819" t="s">
        <v>3345</v>
      </c>
      <c r="B1819" t="s">
        <v>1945</v>
      </c>
      <c r="C1819" t="s">
        <v>3332</v>
      </c>
      <c r="D1819" s="1">
        <v>2154.1999999999998</v>
      </c>
      <c r="E1819">
        <v>11.5157843016828</v>
      </c>
      <c r="F1819" s="22"/>
      <c r="G1819" s="22"/>
      <c r="H1819" s="22"/>
      <c r="I1819" s="22">
        <v>90.695297201543994</v>
      </c>
      <c r="J1819" s="22">
        <v>5</v>
      </c>
      <c r="K1819" s="22" t="s">
        <v>1934</v>
      </c>
      <c r="L1819" s="22" t="s">
        <v>198</v>
      </c>
    </row>
    <row r="1820" spans="1:12">
      <c r="A1820" t="s">
        <v>3345</v>
      </c>
      <c r="B1820" t="s">
        <v>1945</v>
      </c>
      <c r="C1820" t="s">
        <v>549</v>
      </c>
      <c r="D1820" s="1">
        <v>2154.1999999999998</v>
      </c>
      <c r="E1820">
        <v>11.5157843016828</v>
      </c>
      <c r="F1820" s="22"/>
      <c r="G1820" s="22"/>
      <c r="H1820" s="22">
        <v>90.695297201543994</v>
      </c>
      <c r="I1820" s="22"/>
      <c r="J1820" s="22">
        <v>5</v>
      </c>
      <c r="K1820" s="22" t="s">
        <v>1934</v>
      </c>
      <c r="L1820" s="22" t="s">
        <v>198</v>
      </c>
    </row>
    <row r="1821" spans="1:12">
      <c r="A1821" t="s">
        <v>3345</v>
      </c>
      <c r="B1821" t="s">
        <v>1946</v>
      </c>
      <c r="C1821" t="s">
        <v>542</v>
      </c>
      <c r="D1821" s="1">
        <v>170.1</v>
      </c>
      <c r="E1821">
        <v>12.3688053610668</v>
      </c>
      <c r="F1821" s="22">
        <v>31.178018065823998</v>
      </c>
      <c r="G1821" s="22"/>
      <c r="H1821" s="22"/>
      <c r="I1821" s="22"/>
      <c r="J1821" s="22">
        <v>5</v>
      </c>
      <c r="K1821" s="22" t="s">
        <v>1934</v>
      </c>
      <c r="L1821" s="22" t="s">
        <v>198</v>
      </c>
    </row>
    <row r="1822" spans="1:12">
      <c r="A1822" t="s">
        <v>3345</v>
      </c>
      <c r="B1822" t="s">
        <v>1946</v>
      </c>
      <c r="C1822" t="s">
        <v>547</v>
      </c>
      <c r="D1822" s="1">
        <v>2975</v>
      </c>
      <c r="E1822">
        <v>12.3688053610668</v>
      </c>
      <c r="F1822" s="22"/>
      <c r="G1822" s="22">
        <v>136.82780479569601</v>
      </c>
      <c r="H1822" s="22"/>
      <c r="I1822" s="22"/>
      <c r="J1822" s="22">
        <v>5</v>
      </c>
      <c r="K1822" s="22" t="s">
        <v>1934</v>
      </c>
      <c r="L1822" s="22" t="s">
        <v>198</v>
      </c>
    </row>
    <row r="1823" spans="1:12">
      <c r="A1823" t="s">
        <v>3345</v>
      </c>
      <c r="B1823" t="s">
        <v>1946</v>
      </c>
      <c r="C1823" t="s">
        <v>3332</v>
      </c>
      <c r="D1823" s="1">
        <v>2995.4</v>
      </c>
      <c r="E1823">
        <v>12.3688053610668</v>
      </c>
      <c r="F1823" s="22"/>
      <c r="G1823" s="22"/>
      <c r="H1823" s="22"/>
      <c r="I1823" s="22">
        <v>136.82780479569601</v>
      </c>
      <c r="J1823" s="22">
        <v>5</v>
      </c>
      <c r="K1823" s="22" t="s">
        <v>1934</v>
      </c>
      <c r="L1823" s="22" t="s">
        <v>198</v>
      </c>
    </row>
    <row r="1824" spans="1:12">
      <c r="A1824" t="s">
        <v>3345</v>
      </c>
      <c r="B1824" t="s">
        <v>1946</v>
      </c>
      <c r="C1824" t="s">
        <v>549</v>
      </c>
      <c r="D1824" s="1">
        <v>2995.4</v>
      </c>
      <c r="E1824">
        <v>12.3688053610668</v>
      </c>
      <c r="F1824" s="22"/>
      <c r="G1824" s="22"/>
      <c r="H1824" s="22">
        <v>136.82780479569601</v>
      </c>
      <c r="I1824" s="22"/>
      <c r="J1824" s="22">
        <v>5</v>
      </c>
      <c r="K1824" s="22" t="s">
        <v>1934</v>
      </c>
      <c r="L1824" s="22" t="s">
        <v>198</v>
      </c>
    </row>
    <row r="1825" spans="1:12">
      <c r="A1825" t="s">
        <v>3345</v>
      </c>
      <c r="B1825" t="s">
        <v>1947</v>
      </c>
      <c r="C1825" t="s">
        <v>542</v>
      </c>
      <c r="D1825" s="1">
        <v>0.3</v>
      </c>
      <c r="E1825">
        <v>13.2218264204507</v>
      </c>
      <c r="F1825" s="22">
        <v>0.21570411184560001</v>
      </c>
      <c r="G1825" s="22"/>
      <c r="H1825" s="22"/>
      <c r="I1825" s="22"/>
      <c r="J1825" s="22">
        <v>5</v>
      </c>
      <c r="K1825" s="22" t="s">
        <v>1934</v>
      </c>
      <c r="L1825" s="22" t="s">
        <v>198</v>
      </c>
    </row>
    <row r="1826" spans="1:12">
      <c r="A1826" t="s">
        <v>3345</v>
      </c>
      <c r="B1826" t="s">
        <v>1947</v>
      </c>
      <c r="C1826" t="s">
        <v>547</v>
      </c>
      <c r="D1826" s="1">
        <v>2563.3000000000002</v>
      </c>
      <c r="E1826">
        <v>13.2218264204507</v>
      </c>
      <c r="F1826" s="22"/>
      <c r="G1826" s="22">
        <v>110.03714529368401</v>
      </c>
      <c r="H1826" s="22"/>
      <c r="I1826" s="22"/>
      <c r="J1826" s="22">
        <v>5</v>
      </c>
      <c r="K1826" s="22" t="s">
        <v>1934</v>
      </c>
      <c r="L1826" s="22" t="s">
        <v>198</v>
      </c>
    </row>
    <row r="1827" spans="1:12">
      <c r="A1827" t="s">
        <v>3345</v>
      </c>
      <c r="B1827" t="s">
        <v>1947</v>
      </c>
      <c r="C1827" t="s">
        <v>549</v>
      </c>
      <c r="D1827" s="1">
        <v>2691.2</v>
      </c>
      <c r="E1827">
        <v>13.2218264204507</v>
      </c>
      <c r="F1827" s="22"/>
      <c r="G1827" s="22"/>
      <c r="H1827" s="22">
        <v>110.03714529368401</v>
      </c>
      <c r="I1827" s="22"/>
      <c r="J1827" s="22">
        <v>5</v>
      </c>
      <c r="K1827" s="22" t="s">
        <v>1934</v>
      </c>
      <c r="L1827" s="22" t="s">
        <v>198</v>
      </c>
    </row>
    <row r="1828" spans="1:12">
      <c r="A1828" t="s">
        <v>3345</v>
      </c>
      <c r="B1828" t="s">
        <v>1947</v>
      </c>
      <c r="C1828" t="s">
        <v>3332</v>
      </c>
      <c r="D1828" s="1">
        <v>2691.2</v>
      </c>
      <c r="E1828">
        <v>13.2218264204507</v>
      </c>
      <c r="F1828" s="22"/>
      <c r="G1828" s="22"/>
      <c r="H1828" s="22"/>
      <c r="I1828" s="22">
        <v>110.03714529368401</v>
      </c>
      <c r="J1828" s="22">
        <v>5</v>
      </c>
      <c r="K1828" s="22" t="s">
        <v>1934</v>
      </c>
      <c r="L1828" s="22" t="s">
        <v>198</v>
      </c>
    </row>
    <row r="1829" spans="1:12">
      <c r="A1829" t="s">
        <v>3345</v>
      </c>
      <c r="B1829" t="s">
        <v>1948</v>
      </c>
      <c r="C1829" t="s">
        <v>542</v>
      </c>
      <c r="D1829" s="1">
        <v>63.7</v>
      </c>
      <c r="E1829">
        <v>14.074847479834601</v>
      </c>
      <c r="F1829" s="22">
        <v>14.0881643750736</v>
      </c>
      <c r="G1829" s="22"/>
      <c r="H1829" s="22"/>
      <c r="I1829" s="22"/>
      <c r="J1829" s="22">
        <v>5</v>
      </c>
      <c r="K1829" s="22" t="s">
        <v>1934</v>
      </c>
      <c r="L1829" s="22" t="s">
        <v>198</v>
      </c>
    </row>
    <row r="1830" spans="1:12">
      <c r="A1830" t="s">
        <v>3345</v>
      </c>
      <c r="B1830" t="s">
        <v>1948</v>
      </c>
      <c r="C1830" t="s">
        <v>547</v>
      </c>
      <c r="D1830" s="1">
        <v>1249.9000000000001</v>
      </c>
      <c r="E1830">
        <v>14.074847479834601</v>
      </c>
      <c r="F1830" s="22"/>
      <c r="G1830" s="22">
        <v>50.998740325847997</v>
      </c>
      <c r="H1830" s="22"/>
      <c r="I1830" s="22"/>
      <c r="J1830" s="22">
        <v>5</v>
      </c>
      <c r="K1830" s="22" t="s">
        <v>1934</v>
      </c>
      <c r="L1830" s="22" t="s">
        <v>198</v>
      </c>
    </row>
    <row r="1831" spans="1:12">
      <c r="A1831" t="s">
        <v>3345</v>
      </c>
      <c r="B1831" t="s">
        <v>1948</v>
      </c>
      <c r="C1831" t="s">
        <v>549</v>
      </c>
      <c r="D1831" s="1">
        <v>1295.5999999999999</v>
      </c>
      <c r="E1831">
        <v>14.074847479834601</v>
      </c>
      <c r="F1831" s="22"/>
      <c r="G1831" s="22"/>
      <c r="H1831" s="22">
        <v>50.998740325847997</v>
      </c>
      <c r="I1831" s="22"/>
      <c r="J1831" s="22">
        <v>5</v>
      </c>
      <c r="K1831" s="22" t="s">
        <v>1934</v>
      </c>
      <c r="L1831" s="22" t="s">
        <v>198</v>
      </c>
    </row>
    <row r="1832" spans="1:12">
      <c r="A1832" t="s">
        <v>3345</v>
      </c>
      <c r="B1832" t="s">
        <v>1948</v>
      </c>
      <c r="C1832" t="s">
        <v>3332</v>
      </c>
      <c r="D1832" s="1">
        <v>1296</v>
      </c>
      <c r="E1832">
        <v>14.074847479834601</v>
      </c>
      <c r="F1832" s="22"/>
      <c r="G1832" s="22"/>
      <c r="H1832" s="22"/>
      <c r="I1832" s="22">
        <v>50.998740325847997</v>
      </c>
      <c r="J1832" s="22">
        <v>5</v>
      </c>
      <c r="K1832" s="22" t="s">
        <v>1934</v>
      </c>
      <c r="L1832" s="22" t="s">
        <v>198</v>
      </c>
    </row>
    <row r="1833" spans="1:12">
      <c r="A1833" t="s">
        <v>3345</v>
      </c>
      <c r="B1833" t="s">
        <v>1949</v>
      </c>
      <c r="C1833" t="s">
        <v>542</v>
      </c>
      <c r="D1833" s="1">
        <v>175.6</v>
      </c>
      <c r="E1833">
        <v>14.927868539218499</v>
      </c>
      <c r="F1833" s="22">
        <v>17.545290131300401</v>
      </c>
      <c r="G1833" s="22"/>
      <c r="H1833" s="22"/>
      <c r="I1833" s="22"/>
      <c r="J1833" s="22">
        <v>5</v>
      </c>
      <c r="K1833" s="22" t="s">
        <v>1934</v>
      </c>
      <c r="L1833" s="22" t="s">
        <v>198</v>
      </c>
    </row>
    <row r="1834" spans="1:12">
      <c r="A1834" t="s">
        <v>3345</v>
      </c>
      <c r="B1834" t="s">
        <v>1949</v>
      </c>
      <c r="C1834" t="s">
        <v>547</v>
      </c>
      <c r="D1834" s="1">
        <v>1421.2</v>
      </c>
      <c r="E1834">
        <v>14.927868539218499</v>
      </c>
      <c r="F1834" s="22"/>
      <c r="G1834" s="22">
        <v>77.884947879227994</v>
      </c>
      <c r="H1834" s="22"/>
      <c r="I1834" s="22"/>
      <c r="J1834" s="22">
        <v>5</v>
      </c>
      <c r="K1834" s="22" t="s">
        <v>1934</v>
      </c>
      <c r="L1834" s="22" t="s">
        <v>198</v>
      </c>
    </row>
    <row r="1835" spans="1:12">
      <c r="A1835" t="s">
        <v>3345</v>
      </c>
      <c r="B1835" t="s">
        <v>1949</v>
      </c>
      <c r="C1835" t="s">
        <v>549</v>
      </c>
      <c r="D1835" s="1">
        <v>1427</v>
      </c>
      <c r="E1835">
        <v>14.927868539218499</v>
      </c>
      <c r="F1835" s="22"/>
      <c r="G1835" s="22"/>
      <c r="H1835" s="22">
        <v>77.884947879227994</v>
      </c>
      <c r="I1835" s="22"/>
      <c r="J1835" s="22">
        <v>5</v>
      </c>
      <c r="K1835" s="22" t="s">
        <v>1934</v>
      </c>
      <c r="L1835" s="22" t="s">
        <v>198</v>
      </c>
    </row>
    <row r="1836" spans="1:12">
      <c r="A1836" t="s">
        <v>3345</v>
      </c>
      <c r="B1836" t="s">
        <v>1949</v>
      </c>
      <c r="C1836" t="s">
        <v>3332</v>
      </c>
      <c r="D1836" s="1">
        <v>1427</v>
      </c>
      <c r="E1836">
        <v>14.927868539218499</v>
      </c>
      <c r="F1836" s="22"/>
      <c r="G1836" s="22"/>
      <c r="H1836" s="22"/>
      <c r="I1836" s="22">
        <v>77.884947879227994</v>
      </c>
      <c r="J1836" s="22">
        <v>5</v>
      </c>
      <c r="K1836" s="22" t="s">
        <v>1934</v>
      </c>
      <c r="L1836" s="22" t="s">
        <v>198</v>
      </c>
    </row>
    <row r="1837" spans="1:12">
      <c r="A1837" t="s">
        <v>3345</v>
      </c>
      <c r="B1837" t="s">
        <v>1950</v>
      </c>
      <c r="C1837" t="s">
        <v>542</v>
      </c>
      <c r="D1837" s="1">
        <v>3.5</v>
      </c>
      <c r="E1837">
        <v>16.633910657986299</v>
      </c>
      <c r="F1837" s="22">
        <v>1.74673305378432</v>
      </c>
      <c r="G1837" s="22"/>
      <c r="H1837" s="22"/>
      <c r="I1837" s="22"/>
      <c r="J1837" s="22">
        <v>5</v>
      </c>
      <c r="K1837" s="22" t="s">
        <v>1934</v>
      </c>
      <c r="L1837" s="22" t="s">
        <v>198</v>
      </c>
    </row>
    <row r="1838" spans="1:12">
      <c r="A1838" t="s">
        <v>3345</v>
      </c>
      <c r="B1838" t="s">
        <v>1950</v>
      </c>
      <c r="C1838" t="s">
        <v>547</v>
      </c>
      <c r="D1838" s="1">
        <v>753.3</v>
      </c>
      <c r="E1838">
        <v>16.633910657986299</v>
      </c>
      <c r="F1838" s="22"/>
      <c r="G1838" s="22">
        <v>50.029246383227999</v>
      </c>
      <c r="H1838" s="22"/>
      <c r="I1838" s="22"/>
      <c r="J1838" s="22">
        <v>5</v>
      </c>
      <c r="K1838" s="22" t="s">
        <v>1934</v>
      </c>
      <c r="L1838" s="22" t="s">
        <v>198</v>
      </c>
    </row>
    <row r="1839" spans="1:12">
      <c r="A1839" t="s">
        <v>3345</v>
      </c>
      <c r="B1839" t="s">
        <v>1950</v>
      </c>
      <c r="C1839" t="s">
        <v>549</v>
      </c>
      <c r="D1839" s="1">
        <v>753.4</v>
      </c>
      <c r="E1839">
        <v>16.633910657986299</v>
      </c>
      <c r="F1839" s="22"/>
      <c r="G1839" s="22"/>
      <c r="H1839" s="22">
        <v>50.029246383227999</v>
      </c>
      <c r="I1839" s="22"/>
      <c r="J1839" s="22">
        <v>5</v>
      </c>
      <c r="K1839" s="22" t="s">
        <v>1934</v>
      </c>
      <c r="L1839" s="22" t="s">
        <v>198</v>
      </c>
    </row>
    <row r="1840" spans="1:12">
      <c r="A1840" t="s">
        <v>3345</v>
      </c>
      <c r="B1840" t="s">
        <v>1950</v>
      </c>
      <c r="C1840" t="s">
        <v>3332</v>
      </c>
      <c r="D1840" s="1">
        <v>753.4</v>
      </c>
      <c r="E1840">
        <v>16.633910657986299</v>
      </c>
      <c r="F1840" s="22"/>
      <c r="G1840" s="22"/>
      <c r="H1840" s="22"/>
      <c r="I1840" s="22">
        <v>50.029246383227999</v>
      </c>
      <c r="J1840" s="22">
        <v>5</v>
      </c>
      <c r="K1840" s="22" t="s">
        <v>1934</v>
      </c>
      <c r="L1840" s="22" t="s">
        <v>198</v>
      </c>
    </row>
    <row r="1841" spans="1:12">
      <c r="A1841" t="s">
        <v>3345</v>
      </c>
      <c r="B1841" t="s">
        <v>1951</v>
      </c>
      <c r="C1841" t="s">
        <v>542</v>
      </c>
      <c r="D1841" s="1">
        <v>100.4</v>
      </c>
      <c r="E1841">
        <v>18.339952776754199</v>
      </c>
      <c r="F1841" s="22">
        <v>11.096442779309999</v>
      </c>
      <c r="G1841" s="22"/>
      <c r="H1841" s="22"/>
      <c r="I1841" s="22"/>
      <c r="J1841" s="22">
        <v>5</v>
      </c>
      <c r="K1841" s="22" t="s">
        <v>1934</v>
      </c>
      <c r="L1841" s="22" t="s">
        <v>198</v>
      </c>
    </row>
    <row r="1842" spans="1:12">
      <c r="A1842" t="s">
        <v>3345</v>
      </c>
      <c r="B1842" t="s">
        <v>1951</v>
      </c>
      <c r="C1842" t="s">
        <v>547</v>
      </c>
      <c r="D1842" s="1">
        <v>1031.7</v>
      </c>
      <c r="E1842">
        <v>18.339952776754199</v>
      </c>
      <c r="F1842" s="22"/>
      <c r="G1842" s="22">
        <v>54.399596281379999</v>
      </c>
      <c r="H1842" s="22"/>
      <c r="I1842" s="22"/>
      <c r="J1842" s="22">
        <v>5</v>
      </c>
      <c r="K1842" s="22" t="s">
        <v>1934</v>
      </c>
      <c r="L1842" s="22" t="s">
        <v>198</v>
      </c>
    </row>
    <row r="1843" spans="1:12">
      <c r="A1843" t="s">
        <v>3345</v>
      </c>
      <c r="B1843" t="s">
        <v>1951</v>
      </c>
      <c r="C1843" t="s">
        <v>3332</v>
      </c>
      <c r="D1843" s="1">
        <v>1035.5999999999999</v>
      </c>
      <c r="E1843">
        <v>18.339952776754199</v>
      </c>
      <c r="F1843" s="22"/>
      <c r="G1843" s="22"/>
      <c r="H1843" s="22"/>
      <c r="I1843" s="22">
        <v>54.399596281379999</v>
      </c>
      <c r="J1843" s="22">
        <v>5</v>
      </c>
      <c r="K1843" s="22" t="s">
        <v>1934</v>
      </c>
      <c r="L1843" s="22" t="s">
        <v>198</v>
      </c>
    </row>
    <row r="1844" spans="1:12">
      <c r="A1844" t="s">
        <v>3345</v>
      </c>
      <c r="B1844" t="s">
        <v>1951</v>
      </c>
      <c r="C1844" t="s">
        <v>549</v>
      </c>
      <c r="D1844" s="1">
        <v>1035.5999999999999</v>
      </c>
      <c r="E1844">
        <v>18.339952776754199</v>
      </c>
      <c r="F1844" s="22"/>
      <c r="G1844" s="22"/>
      <c r="H1844" s="22">
        <v>54.399596281379999</v>
      </c>
      <c r="I1844" s="22"/>
      <c r="J1844" s="22">
        <v>5</v>
      </c>
      <c r="K1844" s="22" t="s">
        <v>1934</v>
      </c>
      <c r="L1844" s="22" t="s">
        <v>198</v>
      </c>
    </row>
    <row r="1845" spans="1:12">
      <c r="A1845" t="s">
        <v>3345</v>
      </c>
      <c r="B1845" t="s">
        <v>1952</v>
      </c>
      <c r="C1845" t="s">
        <v>542</v>
      </c>
      <c r="D1845" s="1">
        <v>1.1000000000000001</v>
      </c>
      <c r="E1845">
        <v>20.899015954905899</v>
      </c>
      <c r="F1845" s="22">
        <v>0.25145932229964002</v>
      </c>
      <c r="G1845" s="22"/>
      <c r="H1845" s="22"/>
      <c r="I1845" s="22"/>
      <c r="J1845" s="22">
        <v>5</v>
      </c>
      <c r="K1845" s="22" t="s">
        <v>1934</v>
      </c>
      <c r="L1845" s="22" t="s">
        <v>198</v>
      </c>
    </row>
    <row r="1846" spans="1:12">
      <c r="A1846" t="s">
        <v>3345</v>
      </c>
      <c r="B1846" t="s">
        <v>1952</v>
      </c>
      <c r="C1846" t="s">
        <v>547</v>
      </c>
      <c r="D1846" s="1">
        <v>622.1</v>
      </c>
      <c r="E1846">
        <v>20.899015954905899</v>
      </c>
      <c r="F1846" s="22"/>
      <c r="G1846" s="22">
        <v>41.244580790783999</v>
      </c>
      <c r="H1846" s="22"/>
      <c r="I1846" s="22"/>
      <c r="J1846" s="22">
        <v>5</v>
      </c>
      <c r="K1846" s="22" t="s">
        <v>1934</v>
      </c>
      <c r="L1846" s="22" t="s">
        <v>198</v>
      </c>
    </row>
    <row r="1847" spans="1:12">
      <c r="A1847" t="s">
        <v>3345</v>
      </c>
      <c r="B1847" t="s">
        <v>1952</v>
      </c>
      <c r="C1847" t="s">
        <v>3332</v>
      </c>
      <c r="D1847" s="1">
        <v>622.20000000000005</v>
      </c>
      <c r="E1847">
        <v>20.899015954905899</v>
      </c>
      <c r="F1847" s="22"/>
      <c r="G1847" s="22"/>
      <c r="H1847" s="22"/>
      <c r="I1847" s="22">
        <v>41.244580790783999</v>
      </c>
      <c r="J1847" s="22">
        <v>5</v>
      </c>
      <c r="K1847" s="22" t="s">
        <v>1934</v>
      </c>
      <c r="L1847" s="22" t="s">
        <v>198</v>
      </c>
    </row>
    <row r="1848" spans="1:12">
      <c r="A1848" t="s">
        <v>3345</v>
      </c>
      <c r="B1848" t="s">
        <v>1952</v>
      </c>
      <c r="C1848" t="s">
        <v>549</v>
      </c>
      <c r="D1848" s="1">
        <v>622.20000000000005</v>
      </c>
      <c r="E1848">
        <v>20.899015954905899</v>
      </c>
      <c r="F1848" s="22"/>
      <c r="G1848" s="22"/>
      <c r="H1848" s="22">
        <v>41.244580790783999</v>
      </c>
      <c r="I1848" s="22"/>
      <c r="J1848" s="22">
        <v>5</v>
      </c>
      <c r="K1848" s="22" t="s">
        <v>1934</v>
      </c>
      <c r="L1848" s="22" t="s">
        <v>198</v>
      </c>
    </row>
    <row r="1849" spans="1:12">
      <c r="A1849" t="s">
        <v>3345</v>
      </c>
      <c r="B1849" t="s">
        <v>1953</v>
      </c>
      <c r="C1849" t="s">
        <v>542</v>
      </c>
      <c r="D1849" s="1">
        <v>13.1</v>
      </c>
      <c r="E1849">
        <v>26.443652840901301</v>
      </c>
      <c r="F1849" s="22">
        <v>3.9506637473100001</v>
      </c>
      <c r="G1849" s="22"/>
      <c r="H1849" s="22"/>
      <c r="I1849" s="22"/>
      <c r="J1849" s="22">
        <v>5</v>
      </c>
      <c r="K1849" s="22" t="s">
        <v>1934</v>
      </c>
      <c r="L1849" s="22" t="s">
        <v>198</v>
      </c>
    </row>
    <row r="1850" spans="1:12">
      <c r="A1850" t="s">
        <v>3345</v>
      </c>
      <c r="B1850" t="s">
        <v>1953</v>
      </c>
      <c r="C1850" t="s">
        <v>547</v>
      </c>
      <c r="D1850" s="1">
        <v>8784.7999999999993</v>
      </c>
      <c r="E1850">
        <v>26.443652840901301</v>
      </c>
      <c r="F1850" s="22"/>
      <c r="G1850" s="22">
        <v>400.49823652271999</v>
      </c>
      <c r="H1850" s="22"/>
      <c r="I1850" s="22"/>
      <c r="J1850" s="22">
        <v>5</v>
      </c>
      <c r="K1850" s="22" t="s">
        <v>1934</v>
      </c>
      <c r="L1850" s="22" t="s">
        <v>198</v>
      </c>
    </row>
    <row r="1851" spans="1:12">
      <c r="A1851" t="s">
        <v>3345</v>
      </c>
      <c r="B1851" t="s">
        <v>1953</v>
      </c>
      <c r="C1851" t="s">
        <v>549</v>
      </c>
      <c r="D1851" s="1">
        <v>9273.4</v>
      </c>
      <c r="E1851">
        <v>26.443652840901301</v>
      </c>
      <c r="F1851" s="22"/>
      <c r="G1851" s="22"/>
      <c r="H1851" s="22">
        <v>400.49823652271999</v>
      </c>
      <c r="I1851" s="22"/>
      <c r="J1851" s="22">
        <v>5</v>
      </c>
      <c r="K1851" s="22" t="s">
        <v>1934</v>
      </c>
      <c r="L1851" s="22" t="s">
        <v>198</v>
      </c>
    </row>
    <row r="1852" spans="1:12">
      <c r="A1852" t="s">
        <v>3345</v>
      </c>
      <c r="B1852" t="s">
        <v>1953</v>
      </c>
      <c r="C1852" t="s">
        <v>3332</v>
      </c>
      <c r="D1852" s="1">
        <v>9274.1</v>
      </c>
      <c r="E1852">
        <v>26.443652840901301</v>
      </c>
      <c r="F1852" s="22"/>
      <c r="G1852" s="22"/>
      <c r="H1852" s="22"/>
      <c r="I1852" s="22">
        <v>400.49823652271999</v>
      </c>
      <c r="J1852" s="22">
        <v>5</v>
      </c>
      <c r="K1852" s="22" t="s">
        <v>1934</v>
      </c>
      <c r="L1852" s="22" t="s">
        <v>198</v>
      </c>
    </row>
    <row r="1853" spans="1:12">
      <c r="A1853" t="s">
        <v>3345</v>
      </c>
      <c r="B1853" t="s">
        <v>1809</v>
      </c>
      <c r="C1853" t="s">
        <v>542</v>
      </c>
      <c r="D1853" s="1">
        <v>333.9</v>
      </c>
      <c r="E1853">
        <v>13.662553967799001</v>
      </c>
      <c r="F1853" s="22">
        <v>21.212253614311201</v>
      </c>
      <c r="G1853" s="22"/>
      <c r="H1853" s="22"/>
      <c r="I1853" s="22"/>
      <c r="J1853" s="22">
        <v>5</v>
      </c>
      <c r="K1853" s="22" t="s">
        <v>1810</v>
      </c>
      <c r="L1853" s="22" t="s">
        <v>2715</v>
      </c>
    </row>
    <row r="1854" spans="1:12">
      <c r="A1854" t="s">
        <v>3345</v>
      </c>
      <c r="B1854" t="s">
        <v>1809</v>
      </c>
      <c r="C1854" t="s">
        <v>547</v>
      </c>
      <c r="D1854" s="1">
        <v>707.6</v>
      </c>
      <c r="E1854">
        <v>13.662553967799001</v>
      </c>
      <c r="F1854" s="22"/>
      <c r="G1854" s="22">
        <v>21.212253614311201</v>
      </c>
      <c r="H1854" s="22"/>
      <c r="I1854" s="22"/>
      <c r="J1854" s="22">
        <v>5</v>
      </c>
      <c r="K1854" s="22" t="s">
        <v>1810</v>
      </c>
      <c r="L1854" s="22" t="s">
        <v>2715</v>
      </c>
    </row>
    <row r="1855" spans="1:12">
      <c r="A1855" t="s">
        <v>3345</v>
      </c>
      <c r="B1855" t="s">
        <v>1809</v>
      </c>
      <c r="C1855" t="s">
        <v>549</v>
      </c>
      <c r="D1855" s="1">
        <v>802.1</v>
      </c>
      <c r="E1855">
        <v>13.662553967799001</v>
      </c>
      <c r="F1855" s="22"/>
      <c r="G1855" s="22"/>
      <c r="H1855" s="22">
        <v>21.212253614311201</v>
      </c>
      <c r="I1855" s="22"/>
      <c r="J1855" s="22">
        <v>5</v>
      </c>
      <c r="K1855" s="22" t="s">
        <v>1810</v>
      </c>
      <c r="L1855" s="22" t="s">
        <v>2715</v>
      </c>
    </row>
    <row r="1856" spans="1:12">
      <c r="A1856" t="s">
        <v>3345</v>
      </c>
      <c r="B1856" t="s">
        <v>1809</v>
      </c>
      <c r="C1856" t="s">
        <v>3332</v>
      </c>
      <c r="D1856" s="1">
        <v>804.5</v>
      </c>
      <c r="E1856">
        <v>13.662553967799001</v>
      </c>
      <c r="F1856" s="22"/>
      <c r="G1856" s="22"/>
      <c r="H1856" s="22"/>
      <c r="I1856" s="22">
        <v>21.212253614311201</v>
      </c>
      <c r="J1856" s="22">
        <v>5</v>
      </c>
      <c r="K1856" s="22" t="s">
        <v>1810</v>
      </c>
      <c r="L1856" s="22" t="s">
        <v>2715</v>
      </c>
    </row>
    <row r="1857" spans="1:12">
      <c r="A1857" t="s">
        <v>3345</v>
      </c>
      <c r="B1857" t="s">
        <v>1811</v>
      </c>
      <c r="C1857" t="s">
        <v>542</v>
      </c>
      <c r="D1857" s="1">
        <v>105.5</v>
      </c>
      <c r="E1857">
        <v>4.69161582661153</v>
      </c>
      <c r="F1857" s="22">
        <v>26.638266136607999</v>
      </c>
      <c r="G1857" s="22"/>
      <c r="H1857" s="22"/>
      <c r="I1857" s="22"/>
      <c r="J1857" s="22">
        <v>5</v>
      </c>
      <c r="K1857" s="22" t="s">
        <v>1810</v>
      </c>
      <c r="L1857" s="22" t="s">
        <v>2715</v>
      </c>
    </row>
    <row r="1858" spans="1:12">
      <c r="A1858" t="s">
        <v>3345</v>
      </c>
      <c r="B1858" t="s">
        <v>1811</v>
      </c>
      <c r="C1858" t="s">
        <v>547</v>
      </c>
      <c r="D1858" s="1">
        <v>612.20000000000005</v>
      </c>
      <c r="E1858">
        <v>4.69161582661153</v>
      </c>
      <c r="F1858" s="22"/>
      <c r="G1858" s="22">
        <v>28.486990423836001</v>
      </c>
      <c r="H1858" s="22"/>
      <c r="I1858" s="22"/>
      <c r="J1858" s="22">
        <v>5</v>
      </c>
      <c r="K1858" s="22" t="s">
        <v>1810</v>
      </c>
      <c r="L1858" s="22" t="s">
        <v>2715</v>
      </c>
    </row>
    <row r="1859" spans="1:12">
      <c r="A1859" t="s">
        <v>3345</v>
      </c>
      <c r="B1859" t="s">
        <v>1811</v>
      </c>
      <c r="C1859" t="s">
        <v>549</v>
      </c>
      <c r="D1859" s="1">
        <v>612.20000000000005</v>
      </c>
      <c r="E1859">
        <v>4.69161582661153</v>
      </c>
      <c r="F1859" s="22"/>
      <c r="G1859" s="22"/>
      <c r="H1859" s="22">
        <v>28.486990423836001</v>
      </c>
      <c r="I1859" s="22"/>
      <c r="J1859" s="22">
        <v>5</v>
      </c>
      <c r="K1859" s="22" t="s">
        <v>1810</v>
      </c>
      <c r="L1859" s="22" t="s">
        <v>2715</v>
      </c>
    </row>
    <row r="1860" spans="1:12">
      <c r="A1860" t="s">
        <v>3345</v>
      </c>
      <c r="B1860" t="s">
        <v>1811</v>
      </c>
      <c r="C1860" t="s">
        <v>3332</v>
      </c>
      <c r="D1860" s="1">
        <v>612.20000000000005</v>
      </c>
      <c r="E1860">
        <v>4.69161582661153</v>
      </c>
      <c r="F1860" s="22"/>
      <c r="G1860" s="22"/>
      <c r="H1860" s="22"/>
      <c r="I1860" s="22">
        <v>28.486990423836001</v>
      </c>
      <c r="J1860" s="22">
        <v>5</v>
      </c>
      <c r="K1860" s="22" t="s">
        <v>1810</v>
      </c>
      <c r="L1860" s="22" t="s">
        <v>2715</v>
      </c>
    </row>
    <row r="1861" spans="1:12">
      <c r="A1861" t="s">
        <v>3345</v>
      </c>
      <c r="B1861" t="s">
        <v>1812</v>
      </c>
      <c r="C1861" t="s">
        <v>542</v>
      </c>
      <c r="D1861" s="1">
        <v>112.1</v>
      </c>
      <c r="E1861">
        <v>7.2506790047632697</v>
      </c>
      <c r="F1861" s="22">
        <v>15.783900528463199</v>
      </c>
      <c r="G1861" s="22"/>
      <c r="H1861" s="22"/>
      <c r="I1861" s="22"/>
      <c r="J1861" s="22">
        <v>5</v>
      </c>
      <c r="K1861" s="22" t="s">
        <v>1810</v>
      </c>
      <c r="L1861" s="22" t="s">
        <v>2715</v>
      </c>
    </row>
    <row r="1862" spans="1:12">
      <c r="A1862" t="s">
        <v>3345</v>
      </c>
      <c r="B1862" t="s">
        <v>1812</v>
      </c>
      <c r="C1862" t="s">
        <v>547</v>
      </c>
      <c r="D1862" s="1">
        <v>1092.5</v>
      </c>
      <c r="E1862">
        <v>7.2506790047632697</v>
      </c>
      <c r="F1862" s="22"/>
      <c r="G1862" s="22">
        <v>53.867963158127999</v>
      </c>
      <c r="H1862" s="22"/>
      <c r="I1862" s="22"/>
      <c r="J1862" s="22">
        <v>5</v>
      </c>
      <c r="K1862" s="22" t="s">
        <v>1810</v>
      </c>
      <c r="L1862" s="22" t="s">
        <v>2715</v>
      </c>
    </row>
    <row r="1863" spans="1:12">
      <c r="A1863" t="s">
        <v>3345</v>
      </c>
      <c r="B1863" t="s">
        <v>1812</v>
      </c>
      <c r="C1863" t="s">
        <v>549</v>
      </c>
      <c r="D1863" s="1">
        <v>1231.7</v>
      </c>
      <c r="E1863">
        <v>7.2506790047632697</v>
      </c>
      <c r="F1863" s="22"/>
      <c r="G1863" s="22"/>
      <c r="H1863" s="22">
        <v>53.867963158127999</v>
      </c>
      <c r="I1863" s="22"/>
      <c r="J1863" s="22">
        <v>5</v>
      </c>
      <c r="K1863" s="22" t="s">
        <v>1810</v>
      </c>
      <c r="L1863" s="22" t="s">
        <v>2715</v>
      </c>
    </row>
    <row r="1864" spans="1:12">
      <c r="A1864" t="s">
        <v>3345</v>
      </c>
      <c r="B1864" t="s">
        <v>1812</v>
      </c>
      <c r="C1864" t="s">
        <v>3332</v>
      </c>
      <c r="D1864" s="1">
        <v>1231.7</v>
      </c>
      <c r="E1864">
        <v>7.2506790047632697</v>
      </c>
      <c r="F1864" s="22"/>
      <c r="G1864" s="22"/>
      <c r="H1864" s="22"/>
      <c r="I1864" s="22">
        <v>53.867963158127999</v>
      </c>
      <c r="J1864" s="22">
        <v>5</v>
      </c>
      <c r="K1864" s="22" t="s">
        <v>1810</v>
      </c>
      <c r="L1864" s="22" t="s">
        <v>2715</v>
      </c>
    </row>
    <row r="1865" spans="1:12">
      <c r="A1865" t="s">
        <v>3345</v>
      </c>
      <c r="B1865" t="s">
        <v>1813</v>
      </c>
      <c r="C1865" t="s">
        <v>547</v>
      </c>
      <c r="D1865" s="1">
        <v>1197.4000000000001</v>
      </c>
      <c r="E1865">
        <v>19.192973836138101</v>
      </c>
      <c r="F1865" s="22"/>
      <c r="G1865" s="22">
        <v>69.351154756631999</v>
      </c>
      <c r="H1865" s="22"/>
      <c r="I1865" s="22"/>
      <c r="J1865" s="22">
        <v>5</v>
      </c>
      <c r="K1865" s="22" t="s">
        <v>1810</v>
      </c>
      <c r="L1865" s="22" t="s">
        <v>2715</v>
      </c>
    </row>
    <row r="1866" spans="1:12">
      <c r="A1866" t="s">
        <v>3345</v>
      </c>
      <c r="B1866" t="s">
        <v>1813</v>
      </c>
      <c r="C1866" t="s">
        <v>549</v>
      </c>
      <c r="D1866" s="1">
        <v>1201.2</v>
      </c>
      <c r="E1866">
        <v>19.192973836138101</v>
      </c>
      <c r="F1866" s="22"/>
      <c r="G1866" s="22"/>
      <c r="H1866" s="22">
        <v>69.351154756631999</v>
      </c>
      <c r="I1866" s="22"/>
      <c r="J1866" s="22">
        <v>5</v>
      </c>
      <c r="K1866" s="22" t="s">
        <v>1810</v>
      </c>
      <c r="L1866" s="22" t="s">
        <v>2715</v>
      </c>
    </row>
    <row r="1867" spans="1:12">
      <c r="A1867" t="s">
        <v>3345</v>
      </c>
      <c r="B1867" t="s">
        <v>1813</v>
      </c>
      <c r="C1867" t="s">
        <v>3332</v>
      </c>
      <c r="D1867" s="1">
        <v>1201.2</v>
      </c>
      <c r="E1867">
        <v>19.192973836138101</v>
      </c>
      <c r="F1867" s="22"/>
      <c r="G1867" s="22"/>
      <c r="H1867" s="22"/>
      <c r="I1867" s="22">
        <v>69.351154756631999</v>
      </c>
      <c r="J1867" s="22">
        <v>5</v>
      </c>
      <c r="K1867" s="22" t="s">
        <v>1810</v>
      </c>
      <c r="L1867" s="22" t="s">
        <v>2715</v>
      </c>
    </row>
    <row r="1868" spans="1:12">
      <c r="A1868" t="s">
        <v>3345</v>
      </c>
      <c r="B1868" t="s">
        <v>1814</v>
      </c>
      <c r="C1868" t="s">
        <v>547</v>
      </c>
      <c r="D1868" s="1">
        <v>1085.5999999999999</v>
      </c>
      <c r="E1868">
        <v>20.045994895522</v>
      </c>
      <c r="F1868" s="22"/>
      <c r="G1868" s="22">
        <v>63.538876506923998</v>
      </c>
      <c r="H1868" s="22"/>
      <c r="I1868" s="22"/>
      <c r="J1868" s="22">
        <v>5</v>
      </c>
      <c r="K1868" s="22" t="s">
        <v>1810</v>
      </c>
      <c r="L1868" s="22" t="s">
        <v>2715</v>
      </c>
    </row>
    <row r="1869" spans="1:12">
      <c r="A1869" t="s">
        <v>3345</v>
      </c>
      <c r="B1869" t="s">
        <v>1814</v>
      </c>
      <c r="C1869" t="s">
        <v>3332</v>
      </c>
      <c r="D1869" s="1">
        <v>1093.3</v>
      </c>
      <c r="E1869">
        <v>20.045994895522</v>
      </c>
      <c r="F1869" s="22"/>
      <c r="G1869" s="22"/>
      <c r="H1869" s="22"/>
      <c r="I1869" s="22">
        <v>63.538876506923998</v>
      </c>
      <c r="J1869" s="22">
        <v>5</v>
      </c>
      <c r="K1869" s="22" t="s">
        <v>1810</v>
      </c>
      <c r="L1869" s="22" t="s">
        <v>2715</v>
      </c>
    </row>
    <row r="1870" spans="1:12">
      <c r="A1870" t="s">
        <v>3345</v>
      </c>
      <c r="B1870" t="s">
        <v>1814</v>
      </c>
      <c r="C1870" t="s">
        <v>549</v>
      </c>
      <c r="D1870" s="1">
        <v>1093.3</v>
      </c>
      <c r="E1870">
        <v>20.045994895522</v>
      </c>
      <c r="F1870" s="22"/>
      <c r="G1870" s="22"/>
      <c r="H1870" s="22">
        <v>63.538876506923998</v>
      </c>
      <c r="I1870" s="22"/>
      <c r="J1870" s="22">
        <v>5</v>
      </c>
      <c r="K1870" s="22" t="s">
        <v>1810</v>
      </c>
      <c r="L1870" s="22" t="s">
        <v>2715</v>
      </c>
    </row>
    <row r="1871" spans="1:12">
      <c r="A1871" t="s">
        <v>3345</v>
      </c>
      <c r="B1871" t="s">
        <v>1815</v>
      </c>
      <c r="C1871" t="s">
        <v>547</v>
      </c>
      <c r="D1871" s="1">
        <v>989.9</v>
      </c>
      <c r="E1871">
        <v>23.458079133057598</v>
      </c>
      <c r="F1871" s="22"/>
      <c r="G1871" s="22">
        <v>60.783964744607999</v>
      </c>
      <c r="H1871" s="22"/>
      <c r="I1871" s="22"/>
      <c r="J1871" s="22">
        <v>5</v>
      </c>
      <c r="K1871" s="22" t="s">
        <v>1810</v>
      </c>
      <c r="L1871" s="22" t="s">
        <v>2715</v>
      </c>
    </row>
    <row r="1872" spans="1:12">
      <c r="A1872" t="s">
        <v>3345</v>
      </c>
      <c r="B1872" t="s">
        <v>1815</v>
      </c>
      <c r="C1872" t="s">
        <v>3332</v>
      </c>
      <c r="D1872" s="1">
        <v>1042.9000000000001</v>
      </c>
      <c r="E1872">
        <v>23.458079133057598</v>
      </c>
      <c r="F1872" s="22"/>
      <c r="G1872" s="22"/>
      <c r="H1872" s="22"/>
      <c r="I1872" s="22">
        <v>60.783964744607999</v>
      </c>
      <c r="J1872" s="22">
        <v>5</v>
      </c>
      <c r="K1872" s="22" t="s">
        <v>1810</v>
      </c>
      <c r="L1872" s="22" t="s">
        <v>2715</v>
      </c>
    </row>
    <row r="1873" spans="1:12">
      <c r="A1873" t="s">
        <v>3345</v>
      </c>
      <c r="B1873" t="s">
        <v>1815</v>
      </c>
      <c r="C1873" t="s">
        <v>549</v>
      </c>
      <c r="D1873" s="1">
        <v>1042.9000000000001</v>
      </c>
      <c r="E1873">
        <v>23.458079133057598</v>
      </c>
      <c r="F1873" s="22"/>
      <c r="G1873" s="22"/>
      <c r="H1873" s="22">
        <v>60.783964744607999</v>
      </c>
      <c r="I1873" s="22"/>
      <c r="J1873" s="22">
        <v>5</v>
      </c>
      <c r="K1873" s="22" t="s">
        <v>1810</v>
      </c>
      <c r="L1873" s="22" t="s">
        <v>2715</v>
      </c>
    </row>
    <row r="1874" spans="1:12">
      <c r="A1874" t="s">
        <v>3345</v>
      </c>
      <c r="B1874" t="s">
        <v>1816</v>
      </c>
      <c r="C1874" t="s">
        <v>542</v>
      </c>
      <c r="D1874" s="1">
        <v>175.4</v>
      </c>
      <c r="E1874">
        <v>26.443652840901301</v>
      </c>
      <c r="F1874" s="22">
        <v>35.872495366175997</v>
      </c>
      <c r="G1874" s="22"/>
      <c r="H1874" s="22"/>
      <c r="I1874" s="22"/>
      <c r="J1874" s="22">
        <v>5</v>
      </c>
      <c r="K1874" s="22" t="s">
        <v>1810</v>
      </c>
      <c r="L1874" s="22" t="s">
        <v>2715</v>
      </c>
    </row>
    <row r="1875" spans="1:12">
      <c r="A1875" t="s">
        <v>3345</v>
      </c>
      <c r="B1875" t="s">
        <v>1816</v>
      </c>
      <c r="C1875" t="s">
        <v>547</v>
      </c>
      <c r="D1875" s="1">
        <v>5018.5</v>
      </c>
      <c r="E1875">
        <v>26.443652840901301</v>
      </c>
      <c r="F1875" s="22"/>
      <c r="G1875" s="22">
        <v>265.93722687671999</v>
      </c>
      <c r="H1875" s="22"/>
      <c r="I1875" s="22"/>
      <c r="J1875" s="22">
        <v>5</v>
      </c>
      <c r="K1875" s="22" t="s">
        <v>1810</v>
      </c>
      <c r="L1875" s="22" t="s">
        <v>2715</v>
      </c>
    </row>
    <row r="1876" spans="1:12">
      <c r="A1876" t="s">
        <v>3345</v>
      </c>
      <c r="B1876" t="s">
        <v>1816</v>
      </c>
      <c r="C1876" t="s">
        <v>3332</v>
      </c>
      <c r="D1876" s="1">
        <v>5803.1</v>
      </c>
      <c r="E1876">
        <v>26.443652840901301</v>
      </c>
      <c r="F1876" s="22"/>
      <c r="G1876" s="22"/>
      <c r="H1876" s="22"/>
      <c r="I1876" s="22">
        <v>265.93722687671999</v>
      </c>
      <c r="J1876" s="22">
        <v>5</v>
      </c>
      <c r="K1876" s="22" t="s">
        <v>1810</v>
      </c>
      <c r="L1876" s="22" t="s">
        <v>2715</v>
      </c>
    </row>
    <row r="1877" spans="1:12">
      <c r="A1877" t="s">
        <v>3345</v>
      </c>
      <c r="B1877" t="s">
        <v>1816</v>
      </c>
      <c r="C1877" t="s">
        <v>549</v>
      </c>
      <c r="D1877" s="1">
        <v>5803.1</v>
      </c>
      <c r="E1877">
        <v>26.443652840901301</v>
      </c>
      <c r="F1877" s="22"/>
      <c r="G1877" s="22"/>
      <c r="H1877" s="22">
        <v>265.93722687671999</v>
      </c>
      <c r="I1877" s="22"/>
      <c r="J1877" s="22">
        <v>5</v>
      </c>
      <c r="K1877" s="22" t="s">
        <v>1810</v>
      </c>
      <c r="L1877" s="22" t="s">
        <v>2715</v>
      </c>
    </row>
    <row r="1878" spans="1:12">
      <c r="A1878" t="s">
        <v>2760</v>
      </c>
      <c r="B1878" t="s">
        <v>1954</v>
      </c>
      <c r="C1878" t="s">
        <v>542</v>
      </c>
      <c r="D1878" s="1">
        <v>32225.7</v>
      </c>
      <c r="E1878">
        <v>13.662553967799001</v>
      </c>
      <c r="F1878" s="22">
        <v>2198.6556537708002</v>
      </c>
      <c r="G1878" s="22"/>
      <c r="H1878" s="22"/>
      <c r="I1878" s="22"/>
      <c r="J1878" s="22">
        <v>5</v>
      </c>
      <c r="K1878" s="22" t="s">
        <v>1955</v>
      </c>
      <c r="L1878" s="22" t="s">
        <v>2760</v>
      </c>
    </row>
    <row r="1879" spans="1:12">
      <c r="A1879" t="s">
        <v>2760</v>
      </c>
      <c r="B1879" t="s">
        <v>1954</v>
      </c>
      <c r="C1879" t="s">
        <v>547</v>
      </c>
      <c r="D1879" s="1">
        <v>94649.9</v>
      </c>
      <c r="E1879">
        <v>13.662553967799001</v>
      </c>
      <c r="F1879" s="22"/>
      <c r="G1879" s="22">
        <v>2248.3038418596002</v>
      </c>
      <c r="H1879" s="22"/>
      <c r="I1879" s="22"/>
      <c r="J1879" s="22">
        <v>5</v>
      </c>
      <c r="K1879" s="22" t="s">
        <v>1955</v>
      </c>
      <c r="L1879" s="22" t="s">
        <v>2760</v>
      </c>
    </row>
    <row r="1880" spans="1:12">
      <c r="A1880" t="s">
        <v>2760</v>
      </c>
      <c r="B1880" t="s">
        <v>1954</v>
      </c>
      <c r="C1880" t="s">
        <v>549</v>
      </c>
      <c r="D1880" s="1">
        <v>110760.7</v>
      </c>
      <c r="E1880">
        <v>13.662553967799001</v>
      </c>
      <c r="F1880" s="22"/>
      <c r="G1880" s="22"/>
      <c r="H1880" s="22">
        <v>2248.3038418596002</v>
      </c>
      <c r="I1880" s="22"/>
      <c r="J1880" s="22">
        <v>5</v>
      </c>
      <c r="K1880" s="22" t="s">
        <v>1955</v>
      </c>
      <c r="L1880" s="22" t="s">
        <v>2760</v>
      </c>
    </row>
    <row r="1881" spans="1:12">
      <c r="A1881" t="s">
        <v>2760</v>
      </c>
      <c r="B1881" t="s">
        <v>1954</v>
      </c>
      <c r="C1881" t="s">
        <v>3332</v>
      </c>
      <c r="D1881" s="1">
        <v>110931.1</v>
      </c>
      <c r="E1881">
        <v>13.662553967799001</v>
      </c>
      <c r="F1881" s="22"/>
      <c r="G1881" s="22"/>
      <c r="H1881" s="22"/>
      <c r="I1881" s="22">
        <v>2248.3038418596002</v>
      </c>
      <c r="J1881" s="22">
        <v>5</v>
      </c>
      <c r="K1881" s="22" t="s">
        <v>1955</v>
      </c>
      <c r="L1881" s="22" t="s">
        <v>2760</v>
      </c>
    </row>
    <row r="1882" spans="1:12">
      <c r="A1882" t="s">
        <v>2760</v>
      </c>
      <c r="B1882" t="s">
        <v>1956</v>
      </c>
      <c r="C1882" t="s">
        <v>542</v>
      </c>
      <c r="D1882" s="1">
        <v>551.29999999999995</v>
      </c>
      <c r="E1882">
        <v>2.1325526484597899</v>
      </c>
      <c r="F1882" s="22">
        <v>56.139871604795999</v>
      </c>
      <c r="G1882" s="22"/>
      <c r="H1882" s="22"/>
      <c r="I1882" s="22"/>
      <c r="J1882" s="22">
        <v>5</v>
      </c>
      <c r="K1882" s="22" t="s">
        <v>1955</v>
      </c>
      <c r="L1882" s="22" t="s">
        <v>2760</v>
      </c>
    </row>
    <row r="1883" spans="1:12">
      <c r="A1883" t="s">
        <v>2760</v>
      </c>
      <c r="B1883" t="s">
        <v>1956</v>
      </c>
      <c r="C1883" t="s">
        <v>547</v>
      </c>
      <c r="D1883" s="1">
        <v>2782.5</v>
      </c>
      <c r="E1883">
        <v>2.1325526484597899</v>
      </c>
      <c r="F1883" s="22"/>
      <c r="G1883" s="22">
        <v>56.139871604795999</v>
      </c>
      <c r="H1883" s="22"/>
      <c r="I1883" s="22"/>
      <c r="J1883" s="22">
        <v>5</v>
      </c>
      <c r="K1883" s="22" t="s">
        <v>1955</v>
      </c>
      <c r="L1883" s="22" t="s">
        <v>2760</v>
      </c>
    </row>
    <row r="1884" spans="1:12">
      <c r="A1884" t="s">
        <v>2760</v>
      </c>
      <c r="B1884" t="s">
        <v>1956</v>
      </c>
      <c r="C1884" t="s">
        <v>549</v>
      </c>
      <c r="D1884" s="1">
        <v>4046.6</v>
      </c>
      <c r="E1884">
        <v>2.1325526484597899</v>
      </c>
      <c r="F1884" s="22"/>
      <c r="G1884" s="22"/>
      <c r="H1884" s="22">
        <v>56.139871604795999</v>
      </c>
      <c r="I1884" s="22"/>
      <c r="J1884" s="22">
        <v>5</v>
      </c>
      <c r="K1884" s="22" t="s">
        <v>1955</v>
      </c>
      <c r="L1884" s="22" t="s">
        <v>2760</v>
      </c>
    </row>
    <row r="1885" spans="1:12">
      <c r="A1885" t="s">
        <v>2760</v>
      </c>
      <c r="B1885" t="s">
        <v>1956</v>
      </c>
      <c r="C1885" t="s">
        <v>3332</v>
      </c>
      <c r="D1885" s="1">
        <v>4090.1</v>
      </c>
      <c r="E1885">
        <v>2.1325526484597899</v>
      </c>
      <c r="F1885" s="22"/>
      <c r="G1885" s="22"/>
      <c r="H1885" s="22"/>
      <c r="I1885" s="22">
        <v>56.139871604795999</v>
      </c>
      <c r="J1885" s="22">
        <v>5</v>
      </c>
      <c r="K1885" s="22" t="s">
        <v>1955</v>
      </c>
      <c r="L1885" s="22" t="s">
        <v>2760</v>
      </c>
    </row>
    <row r="1886" spans="1:12">
      <c r="A1886" t="s">
        <v>2760</v>
      </c>
      <c r="B1886" t="s">
        <v>1957</v>
      </c>
      <c r="C1886" t="s">
        <v>542</v>
      </c>
      <c r="D1886" s="1">
        <v>26733.599999999999</v>
      </c>
      <c r="E1886">
        <v>2.9855737078437001</v>
      </c>
      <c r="F1886" s="22">
        <v>2264.3925419555999</v>
      </c>
      <c r="G1886" s="22"/>
      <c r="H1886" s="22"/>
      <c r="I1886" s="22"/>
      <c r="J1886" s="22">
        <v>5</v>
      </c>
      <c r="K1886" s="22" t="s">
        <v>1955</v>
      </c>
      <c r="L1886" s="22" t="s">
        <v>2760</v>
      </c>
    </row>
    <row r="1887" spans="1:12">
      <c r="A1887" t="s">
        <v>2760</v>
      </c>
      <c r="B1887" t="s">
        <v>1957</v>
      </c>
      <c r="C1887" t="s">
        <v>547</v>
      </c>
      <c r="D1887" s="1">
        <v>30637.200000000001</v>
      </c>
      <c r="E1887">
        <v>2.9855737078437001</v>
      </c>
      <c r="F1887" s="22"/>
      <c r="G1887" s="22">
        <v>2264.3925419555999</v>
      </c>
      <c r="H1887" s="22"/>
      <c r="I1887" s="22"/>
      <c r="J1887" s="22">
        <v>5</v>
      </c>
      <c r="K1887" s="22" t="s">
        <v>1955</v>
      </c>
      <c r="L1887" s="22" t="s">
        <v>2760</v>
      </c>
    </row>
    <row r="1888" spans="1:12">
      <c r="A1888" t="s">
        <v>2760</v>
      </c>
      <c r="B1888" t="s">
        <v>1957</v>
      </c>
      <c r="C1888" t="s">
        <v>549</v>
      </c>
      <c r="D1888" s="1">
        <v>30870.9</v>
      </c>
      <c r="E1888">
        <v>2.9855737078437001</v>
      </c>
      <c r="F1888" s="22"/>
      <c r="G1888" s="22"/>
      <c r="H1888" s="22">
        <v>2264.3925419555999</v>
      </c>
      <c r="I1888" s="22"/>
      <c r="J1888" s="22">
        <v>5</v>
      </c>
      <c r="K1888" s="22" t="s">
        <v>1955</v>
      </c>
      <c r="L1888" s="22" t="s">
        <v>2760</v>
      </c>
    </row>
    <row r="1889" spans="1:12">
      <c r="A1889" t="s">
        <v>2760</v>
      </c>
      <c r="B1889" t="s">
        <v>1957</v>
      </c>
      <c r="C1889" t="s">
        <v>3332</v>
      </c>
      <c r="D1889" s="1">
        <v>30880.3</v>
      </c>
      <c r="E1889">
        <v>2.9855737078437001</v>
      </c>
      <c r="F1889" s="22"/>
      <c r="G1889" s="22"/>
      <c r="H1889" s="22"/>
      <c r="I1889" s="22">
        <v>2264.3925419555999</v>
      </c>
      <c r="J1889" s="22">
        <v>5</v>
      </c>
      <c r="K1889" s="22" t="s">
        <v>1955</v>
      </c>
      <c r="L1889" s="22" t="s">
        <v>2760</v>
      </c>
    </row>
    <row r="1890" spans="1:12">
      <c r="A1890" t="s">
        <v>2760</v>
      </c>
      <c r="B1890" t="s">
        <v>1958</v>
      </c>
      <c r="C1890" t="s">
        <v>542</v>
      </c>
      <c r="D1890" s="1">
        <v>27275.7</v>
      </c>
      <c r="E1890">
        <v>3.8385947672276099</v>
      </c>
      <c r="F1890" s="22">
        <v>2301.1398176004</v>
      </c>
      <c r="G1890" s="22"/>
      <c r="H1890" s="22"/>
      <c r="I1890" s="22"/>
      <c r="J1890" s="22">
        <v>5</v>
      </c>
      <c r="K1890" s="22" t="s">
        <v>1955</v>
      </c>
      <c r="L1890" s="22" t="s">
        <v>2760</v>
      </c>
    </row>
    <row r="1891" spans="1:12">
      <c r="A1891" t="s">
        <v>2760</v>
      </c>
      <c r="B1891" t="s">
        <v>1958</v>
      </c>
      <c r="C1891" t="s">
        <v>3332</v>
      </c>
      <c r="D1891" s="1">
        <v>30957</v>
      </c>
      <c r="E1891">
        <v>3.8385947672276099</v>
      </c>
      <c r="F1891" s="22"/>
      <c r="G1891" s="22"/>
      <c r="H1891" s="22"/>
      <c r="I1891" s="22">
        <v>2301.1398176004</v>
      </c>
      <c r="J1891" s="22">
        <v>5</v>
      </c>
      <c r="K1891" s="22" t="s">
        <v>1955</v>
      </c>
      <c r="L1891" s="22" t="s">
        <v>2760</v>
      </c>
    </row>
    <row r="1892" spans="1:12">
      <c r="A1892" t="s">
        <v>2760</v>
      </c>
      <c r="B1892" t="s">
        <v>1958</v>
      </c>
      <c r="C1892" t="s">
        <v>549</v>
      </c>
      <c r="D1892" s="1">
        <v>30957</v>
      </c>
      <c r="E1892">
        <v>3.8385947672276099</v>
      </c>
      <c r="F1892" s="22"/>
      <c r="G1892" s="22"/>
      <c r="H1892" s="22">
        <v>2301.1398176004</v>
      </c>
      <c r="I1892" s="22"/>
      <c r="J1892" s="22">
        <v>5</v>
      </c>
      <c r="K1892" s="22" t="s">
        <v>1955</v>
      </c>
      <c r="L1892" s="22" t="s">
        <v>2760</v>
      </c>
    </row>
    <row r="1893" spans="1:12">
      <c r="A1893" t="s">
        <v>2760</v>
      </c>
      <c r="B1893" t="s">
        <v>1958</v>
      </c>
      <c r="C1893" t="s">
        <v>547</v>
      </c>
      <c r="D1893" s="1">
        <v>30957</v>
      </c>
      <c r="E1893">
        <v>3.8385947672276099</v>
      </c>
      <c r="F1893" s="22"/>
      <c r="G1893" s="22">
        <v>2301.1398176004</v>
      </c>
      <c r="H1893" s="22"/>
      <c r="I1893" s="22"/>
      <c r="J1893" s="22">
        <v>5</v>
      </c>
      <c r="K1893" s="22" t="s">
        <v>1955</v>
      </c>
      <c r="L1893" s="22" t="s">
        <v>2760</v>
      </c>
    </row>
    <row r="1894" spans="1:12">
      <c r="A1894" t="s">
        <v>2760</v>
      </c>
      <c r="B1894" t="s">
        <v>1959</v>
      </c>
      <c r="C1894" t="s">
        <v>542</v>
      </c>
      <c r="D1894" s="1">
        <v>20685.7</v>
      </c>
      <c r="E1894">
        <v>4.69161582661153</v>
      </c>
      <c r="F1894" s="22">
        <v>2133.1515382682401</v>
      </c>
      <c r="G1894" s="22"/>
      <c r="H1894" s="22"/>
      <c r="I1894" s="22"/>
      <c r="J1894" s="22">
        <v>5</v>
      </c>
      <c r="K1894" s="22" t="s">
        <v>1955</v>
      </c>
      <c r="L1894" s="22" t="s">
        <v>2760</v>
      </c>
    </row>
    <row r="1895" spans="1:12">
      <c r="A1895" t="s">
        <v>2760</v>
      </c>
      <c r="B1895" t="s">
        <v>1959</v>
      </c>
      <c r="C1895" t="s">
        <v>547</v>
      </c>
      <c r="D1895" s="1">
        <v>33608.699999999997</v>
      </c>
      <c r="E1895">
        <v>4.69161582661153</v>
      </c>
      <c r="F1895" s="22"/>
      <c r="G1895" s="22">
        <v>2133.1515382682401</v>
      </c>
      <c r="H1895" s="22"/>
      <c r="I1895" s="22"/>
      <c r="J1895" s="22">
        <v>5</v>
      </c>
      <c r="K1895" s="22" t="s">
        <v>1955</v>
      </c>
      <c r="L1895" s="22" t="s">
        <v>2760</v>
      </c>
    </row>
    <row r="1896" spans="1:12">
      <c r="A1896" t="s">
        <v>2760</v>
      </c>
      <c r="B1896" t="s">
        <v>1959</v>
      </c>
      <c r="C1896" t="s">
        <v>549</v>
      </c>
      <c r="D1896" s="1">
        <v>43165.3</v>
      </c>
      <c r="E1896">
        <v>4.69161582661153</v>
      </c>
      <c r="F1896" s="22"/>
      <c r="G1896" s="22"/>
      <c r="H1896" s="22">
        <v>2133.1515382682401</v>
      </c>
      <c r="I1896" s="22"/>
      <c r="J1896" s="22">
        <v>5</v>
      </c>
      <c r="K1896" s="22" t="s">
        <v>1955</v>
      </c>
      <c r="L1896" s="22" t="s">
        <v>2760</v>
      </c>
    </row>
    <row r="1897" spans="1:12">
      <c r="A1897" t="s">
        <v>2760</v>
      </c>
      <c r="B1897" t="s">
        <v>1959</v>
      </c>
      <c r="C1897" t="s">
        <v>3332</v>
      </c>
      <c r="D1897" s="1">
        <v>43216.7</v>
      </c>
      <c r="E1897">
        <v>4.69161582661153</v>
      </c>
      <c r="F1897" s="22"/>
      <c r="G1897" s="22"/>
      <c r="H1897" s="22"/>
      <c r="I1897" s="22">
        <v>2133.1515382682401</v>
      </c>
      <c r="J1897" s="22">
        <v>5</v>
      </c>
      <c r="K1897" s="22" t="s">
        <v>1955</v>
      </c>
      <c r="L1897" s="22" t="s">
        <v>2760</v>
      </c>
    </row>
    <row r="1898" spans="1:12">
      <c r="A1898" t="s">
        <v>2760</v>
      </c>
      <c r="B1898" t="s">
        <v>1960</v>
      </c>
      <c r="C1898" t="s">
        <v>542</v>
      </c>
      <c r="D1898" s="1">
        <v>25834.400000000001</v>
      </c>
      <c r="E1898">
        <v>5.5446368859954402</v>
      </c>
      <c r="F1898" s="22">
        <v>2865.7504971396002</v>
      </c>
      <c r="G1898" s="22"/>
      <c r="H1898" s="22"/>
      <c r="I1898" s="22"/>
      <c r="J1898" s="22">
        <v>5</v>
      </c>
      <c r="K1898" s="22" t="s">
        <v>1955</v>
      </c>
      <c r="L1898" s="22" t="s">
        <v>2760</v>
      </c>
    </row>
    <row r="1899" spans="1:12">
      <c r="A1899" t="s">
        <v>2760</v>
      </c>
      <c r="B1899" t="s">
        <v>1960</v>
      </c>
      <c r="C1899" t="s">
        <v>547</v>
      </c>
      <c r="D1899" s="1">
        <v>58005.599999999999</v>
      </c>
      <c r="E1899">
        <v>5.5446368859954402</v>
      </c>
      <c r="F1899" s="22"/>
      <c r="G1899" s="22">
        <v>2865.7504971396002</v>
      </c>
      <c r="H1899" s="22"/>
      <c r="I1899" s="22"/>
      <c r="J1899" s="22">
        <v>5</v>
      </c>
      <c r="K1899" s="22" t="s">
        <v>1955</v>
      </c>
      <c r="L1899" s="22" t="s">
        <v>2760</v>
      </c>
    </row>
    <row r="1900" spans="1:12">
      <c r="A1900" t="s">
        <v>2760</v>
      </c>
      <c r="B1900" t="s">
        <v>1960</v>
      </c>
      <c r="C1900" t="s">
        <v>549</v>
      </c>
      <c r="D1900" s="1">
        <v>63891.7</v>
      </c>
      <c r="E1900">
        <v>5.5446368859954402</v>
      </c>
      <c r="F1900" s="22"/>
      <c r="G1900" s="22"/>
      <c r="H1900" s="22">
        <v>2865.7504971396002</v>
      </c>
      <c r="I1900" s="22"/>
      <c r="J1900" s="22">
        <v>5</v>
      </c>
      <c r="K1900" s="22" t="s">
        <v>1955</v>
      </c>
      <c r="L1900" s="22" t="s">
        <v>2760</v>
      </c>
    </row>
    <row r="1901" spans="1:12">
      <c r="A1901" t="s">
        <v>2760</v>
      </c>
      <c r="B1901" t="s">
        <v>1960</v>
      </c>
      <c r="C1901" t="s">
        <v>3332</v>
      </c>
      <c r="D1901" s="1">
        <v>63908.9</v>
      </c>
      <c r="E1901">
        <v>5.5446368859954402</v>
      </c>
      <c r="F1901" s="22"/>
      <c r="G1901" s="22"/>
      <c r="H1901" s="22"/>
      <c r="I1901" s="22">
        <v>2865.7504971396002</v>
      </c>
      <c r="J1901" s="22">
        <v>5</v>
      </c>
      <c r="K1901" s="22" t="s">
        <v>1955</v>
      </c>
      <c r="L1901" s="22" t="s">
        <v>2760</v>
      </c>
    </row>
    <row r="1902" spans="1:12">
      <c r="A1902" t="s">
        <v>2760</v>
      </c>
      <c r="B1902" t="s">
        <v>1961</v>
      </c>
      <c r="C1902" t="s">
        <v>542</v>
      </c>
      <c r="D1902" s="1">
        <v>12384.9</v>
      </c>
      <c r="E1902">
        <v>6.3976579453793603</v>
      </c>
      <c r="F1902" s="22">
        <v>1495.33171070976</v>
      </c>
      <c r="G1902" s="22"/>
      <c r="H1902" s="22"/>
      <c r="I1902" s="22"/>
      <c r="J1902" s="22">
        <v>5</v>
      </c>
      <c r="K1902" s="22" t="s">
        <v>1955</v>
      </c>
      <c r="L1902" s="22" t="s">
        <v>2760</v>
      </c>
    </row>
    <row r="1903" spans="1:12">
      <c r="A1903" t="s">
        <v>2760</v>
      </c>
      <c r="B1903" t="s">
        <v>1961</v>
      </c>
      <c r="C1903" t="s">
        <v>547</v>
      </c>
      <c r="D1903" s="1">
        <v>33790</v>
      </c>
      <c r="E1903">
        <v>6.3976579453793603</v>
      </c>
      <c r="F1903" s="22"/>
      <c r="G1903" s="22">
        <v>1495.33171070976</v>
      </c>
      <c r="H1903" s="22"/>
      <c r="I1903" s="22"/>
      <c r="J1903" s="22">
        <v>5</v>
      </c>
      <c r="K1903" s="22" t="s">
        <v>1955</v>
      </c>
      <c r="L1903" s="22" t="s">
        <v>2760</v>
      </c>
    </row>
    <row r="1904" spans="1:12">
      <c r="A1904" t="s">
        <v>2760</v>
      </c>
      <c r="B1904" t="s">
        <v>1961</v>
      </c>
      <c r="C1904" t="s">
        <v>549</v>
      </c>
      <c r="D1904" s="1">
        <v>38936.9</v>
      </c>
      <c r="E1904">
        <v>6.3976579453793603</v>
      </c>
      <c r="F1904" s="22"/>
      <c r="G1904" s="22"/>
      <c r="H1904" s="22">
        <v>1495.33171070976</v>
      </c>
      <c r="I1904" s="22"/>
      <c r="J1904" s="22">
        <v>5</v>
      </c>
      <c r="K1904" s="22" t="s">
        <v>1955</v>
      </c>
      <c r="L1904" s="22" t="s">
        <v>2760</v>
      </c>
    </row>
    <row r="1905" spans="1:12">
      <c r="A1905" t="s">
        <v>2760</v>
      </c>
      <c r="B1905" t="s">
        <v>1961</v>
      </c>
      <c r="C1905" t="s">
        <v>3332</v>
      </c>
      <c r="D1905" s="1">
        <v>38954.699999999997</v>
      </c>
      <c r="E1905">
        <v>6.3976579453793603</v>
      </c>
      <c r="F1905" s="22"/>
      <c r="G1905" s="22"/>
      <c r="H1905" s="22"/>
      <c r="I1905" s="22">
        <v>1495.33171070976</v>
      </c>
      <c r="J1905" s="22">
        <v>5</v>
      </c>
      <c r="K1905" s="22" t="s">
        <v>1955</v>
      </c>
      <c r="L1905" s="22" t="s">
        <v>2760</v>
      </c>
    </row>
    <row r="1906" spans="1:12">
      <c r="A1906" t="s">
        <v>2760</v>
      </c>
      <c r="B1906" t="s">
        <v>1962</v>
      </c>
      <c r="C1906" t="s">
        <v>542</v>
      </c>
      <c r="D1906" s="1">
        <v>20016.7</v>
      </c>
      <c r="E1906">
        <v>7.2506790047632697</v>
      </c>
      <c r="F1906" s="22">
        <v>2006.7386422280399</v>
      </c>
      <c r="G1906" s="22"/>
      <c r="H1906" s="22"/>
      <c r="I1906" s="22"/>
      <c r="J1906" s="22">
        <v>5</v>
      </c>
      <c r="K1906" s="22" t="s">
        <v>1955</v>
      </c>
      <c r="L1906" s="22" t="s">
        <v>2760</v>
      </c>
    </row>
    <row r="1907" spans="1:12">
      <c r="A1907" t="s">
        <v>2760</v>
      </c>
      <c r="B1907" t="s">
        <v>1962</v>
      </c>
      <c r="C1907" t="s">
        <v>547</v>
      </c>
      <c r="D1907" s="1">
        <v>50990.7</v>
      </c>
      <c r="E1907">
        <v>7.2506790047632697</v>
      </c>
      <c r="F1907" s="22"/>
      <c r="G1907" s="22">
        <v>2063.76024733956</v>
      </c>
      <c r="H1907" s="22"/>
      <c r="I1907" s="22"/>
      <c r="J1907" s="22">
        <v>5</v>
      </c>
      <c r="K1907" s="22" t="s">
        <v>1955</v>
      </c>
      <c r="L1907" s="22" t="s">
        <v>2760</v>
      </c>
    </row>
    <row r="1908" spans="1:12">
      <c r="A1908" t="s">
        <v>2760</v>
      </c>
      <c r="B1908" t="s">
        <v>1962</v>
      </c>
      <c r="C1908" t="s">
        <v>549</v>
      </c>
      <c r="D1908" s="1">
        <v>61105.4</v>
      </c>
      <c r="E1908">
        <v>7.2506790047632697</v>
      </c>
      <c r="F1908" s="22"/>
      <c r="G1908" s="22"/>
      <c r="H1908" s="22">
        <v>2063.76024733956</v>
      </c>
      <c r="I1908" s="22"/>
      <c r="J1908" s="22">
        <v>5</v>
      </c>
      <c r="K1908" s="22" t="s">
        <v>1955</v>
      </c>
      <c r="L1908" s="22" t="s">
        <v>2760</v>
      </c>
    </row>
    <row r="1909" spans="1:12">
      <c r="A1909" t="s">
        <v>2760</v>
      </c>
      <c r="B1909" t="s">
        <v>1962</v>
      </c>
      <c r="C1909" t="s">
        <v>3332</v>
      </c>
      <c r="D1909" s="1">
        <v>61232.800000000003</v>
      </c>
      <c r="E1909">
        <v>7.2506790047632697</v>
      </c>
      <c r="F1909" s="22"/>
      <c r="G1909" s="22"/>
      <c r="H1909" s="22"/>
      <c r="I1909" s="22">
        <v>2063.76024733956</v>
      </c>
      <c r="J1909" s="22">
        <v>5</v>
      </c>
      <c r="K1909" s="22" t="s">
        <v>1955</v>
      </c>
      <c r="L1909" s="22" t="s">
        <v>2760</v>
      </c>
    </row>
    <row r="1910" spans="1:12">
      <c r="A1910" t="s">
        <v>2760</v>
      </c>
      <c r="B1910" t="s">
        <v>1963</v>
      </c>
      <c r="C1910" t="s">
        <v>542</v>
      </c>
      <c r="D1910" s="1">
        <v>10266.799999999999</v>
      </c>
      <c r="E1910">
        <v>8.1037000641471799</v>
      </c>
      <c r="F1910" s="22">
        <v>1211.8642190928001</v>
      </c>
      <c r="G1910" s="22"/>
      <c r="H1910" s="22"/>
      <c r="I1910" s="22"/>
      <c r="J1910" s="22">
        <v>5</v>
      </c>
      <c r="K1910" s="22" t="s">
        <v>1955</v>
      </c>
      <c r="L1910" s="22" t="s">
        <v>2760</v>
      </c>
    </row>
    <row r="1911" spans="1:12">
      <c r="A1911" t="s">
        <v>2760</v>
      </c>
      <c r="B1911" t="s">
        <v>1963</v>
      </c>
      <c r="C1911" t="s">
        <v>547</v>
      </c>
      <c r="D1911" s="1">
        <v>33757.1</v>
      </c>
      <c r="E1911">
        <v>8.1037000641471799</v>
      </c>
      <c r="F1911" s="22"/>
      <c r="G1911" s="22">
        <v>1410.12492806304</v>
      </c>
      <c r="H1911" s="22"/>
      <c r="I1911" s="22"/>
      <c r="J1911" s="22">
        <v>5</v>
      </c>
      <c r="K1911" s="22" t="s">
        <v>1955</v>
      </c>
      <c r="L1911" s="22" t="s">
        <v>2760</v>
      </c>
    </row>
    <row r="1912" spans="1:12">
      <c r="A1912" t="s">
        <v>2760</v>
      </c>
      <c r="B1912" t="s">
        <v>1963</v>
      </c>
      <c r="C1912" t="s">
        <v>549</v>
      </c>
      <c r="D1912" s="1">
        <v>48097</v>
      </c>
      <c r="E1912">
        <v>8.1037000641471799</v>
      </c>
      <c r="F1912" s="22"/>
      <c r="G1912" s="22"/>
      <c r="H1912" s="22">
        <v>1410.12492806304</v>
      </c>
      <c r="I1912" s="22"/>
      <c r="J1912" s="22">
        <v>5</v>
      </c>
      <c r="K1912" s="22" t="s">
        <v>1955</v>
      </c>
      <c r="L1912" s="22" t="s">
        <v>2760</v>
      </c>
    </row>
    <row r="1913" spans="1:12">
      <c r="A1913" t="s">
        <v>2760</v>
      </c>
      <c r="B1913" t="s">
        <v>1963</v>
      </c>
      <c r="C1913" t="s">
        <v>3332</v>
      </c>
      <c r="D1913" s="1">
        <v>48358.3</v>
      </c>
      <c r="E1913">
        <v>8.1037000641471799</v>
      </c>
      <c r="F1913" s="22"/>
      <c r="G1913" s="22"/>
      <c r="H1913" s="22"/>
      <c r="I1913" s="22">
        <v>1410.12492806304</v>
      </c>
      <c r="J1913" s="22">
        <v>5</v>
      </c>
      <c r="K1913" s="22" t="s">
        <v>1955</v>
      </c>
      <c r="L1913" s="22" t="s">
        <v>2760</v>
      </c>
    </row>
    <row r="1914" spans="1:12">
      <c r="A1914" t="s">
        <v>2760</v>
      </c>
      <c r="B1914" t="s">
        <v>1964</v>
      </c>
      <c r="C1914" t="s">
        <v>542</v>
      </c>
      <c r="D1914" s="1">
        <v>3872.7</v>
      </c>
      <c r="E1914">
        <v>8.9567211235310999</v>
      </c>
      <c r="F1914" s="22">
        <v>382.71573006156001</v>
      </c>
      <c r="G1914" s="22"/>
      <c r="H1914" s="22"/>
      <c r="I1914" s="22"/>
      <c r="J1914" s="22">
        <v>5</v>
      </c>
      <c r="K1914" s="22" t="s">
        <v>1955</v>
      </c>
      <c r="L1914" s="22" t="s">
        <v>2760</v>
      </c>
    </row>
    <row r="1915" spans="1:12">
      <c r="A1915" t="s">
        <v>2760</v>
      </c>
      <c r="B1915" t="s">
        <v>1964</v>
      </c>
      <c r="C1915" t="s">
        <v>547</v>
      </c>
      <c r="D1915" s="1">
        <v>32241.4</v>
      </c>
      <c r="E1915">
        <v>8.9567211235310999</v>
      </c>
      <c r="F1915" s="22"/>
      <c r="G1915" s="22">
        <v>1095.3865232528401</v>
      </c>
      <c r="H1915" s="22"/>
      <c r="I1915" s="22"/>
      <c r="J1915" s="22">
        <v>5</v>
      </c>
      <c r="K1915" s="22" t="s">
        <v>1955</v>
      </c>
      <c r="L1915" s="22" t="s">
        <v>2760</v>
      </c>
    </row>
    <row r="1916" spans="1:12">
      <c r="A1916" t="s">
        <v>2760</v>
      </c>
      <c r="B1916" t="s">
        <v>1964</v>
      </c>
      <c r="C1916" t="s">
        <v>549</v>
      </c>
      <c r="D1916" s="1">
        <v>43349.1</v>
      </c>
      <c r="E1916">
        <v>8.9567211235310999</v>
      </c>
      <c r="F1916" s="22"/>
      <c r="G1916" s="22"/>
      <c r="H1916" s="22">
        <v>1095.3865232528401</v>
      </c>
      <c r="I1916" s="22"/>
      <c r="J1916" s="22">
        <v>5</v>
      </c>
      <c r="K1916" s="22" t="s">
        <v>1955</v>
      </c>
      <c r="L1916" s="22" t="s">
        <v>2760</v>
      </c>
    </row>
    <row r="1917" spans="1:12">
      <c r="A1917" t="s">
        <v>2760</v>
      </c>
      <c r="B1917" t="s">
        <v>1964</v>
      </c>
      <c r="C1917" t="s">
        <v>3332</v>
      </c>
      <c r="D1917" s="1">
        <v>43417.5</v>
      </c>
      <c r="E1917">
        <v>8.9567211235310999</v>
      </c>
      <c r="F1917" s="22"/>
      <c r="G1917" s="22"/>
      <c r="H1917" s="22"/>
      <c r="I1917" s="22">
        <v>1095.3865232528401</v>
      </c>
      <c r="J1917" s="22">
        <v>5</v>
      </c>
      <c r="K1917" s="22" t="s">
        <v>1955</v>
      </c>
      <c r="L1917" s="22" t="s">
        <v>2760</v>
      </c>
    </row>
    <row r="1918" spans="1:12">
      <c r="A1918" t="s">
        <v>2760</v>
      </c>
      <c r="B1918" t="s">
        <v>1965</v>
      </c>
      <c r="C1918" t="s">
        <v>542</v>
      </c>
      <c r="D1918" s="1">
        <v>2777.1</v>
      </c>
      <c r="E1918">
        <v>9.8097421829150093</v>
      </c>
      <c r="F1918" s="22">
        <v>391.79044154124</v>
      </c>
      <c r="G1918" s="22"/>
      <c r="H1918" s="22"/>
      <c r="I1918" s="22"/>
      <c r="J1918" s="22">
        <v>5</v>
      </c>
      <c r="K1918" s="22" t="s">
        <v>1955</v>
      </c>
      <c r="L1918" s="22" t="s">
        <v>2760</v>
      </c>
    </row>
    <row r="1919" spans="1:12">
      <c r="A1919" t="s">
        <v>2760</v>
      </c>
      <c r="B1919" t="s">
        <v>1965</v>
      </c>
      <c r="C1919" t="s">
        <v>547</v>
      </c>
      <c r="D1919" s="1">
        <v>37551.800000000003</v>
      </c>
      <c r="E1919">
        <v>9.8097421829150093</v>
      </c>
      <c r="F1919" s="22"/>
      <c r="G1919" s="22">
        <v>1834.9376404968</v>
      </c>
      <c r="H1919" s="22"/>
      <c r="I1919" s="22"/>
      <c r="J1919" s="22">
        <v>5</v>
      </c>
      <c r="K1919" s="22" t="s">
        <v>1955</v>
      </c>
      <c r="L1919" s="22" t="s">
        <v>2760</v>
      </c>
    </row>
    <row r="1920" spans="1:12">
      <c r="A1920" t="s">
        <v>2760</v>
      </c>
      <c r="B1920" t="s">
        <v>1965</v>
      </c>
      <c r="C1920" t="s">
        <v>549</v>
      </c>
      <c r="D1920" s="1">
        <v>64543.5</v>
      </c>
      <c r="E1920">
        <v>9.8097421829150093</v>
      </c>
      <c r="F1920" s="22"/>
      <c r="G1920" s="22"/>
      <c r="H1920" s="22">
        <v>1834.9376404968</v>
      </c>
      <c r="I1920" s="22"/>
      <c r="J1920" s="22">
        <v>5</v>
      </c>
      <c r="K1920" s="22" t="s">
        <v>1955</v>
      </c>
      <c r="L1920" s="22" t="s">
        <v>2760</v>
      </c>
    </row>
    <row r="1921" spans="1:12">
      <c r="A1921" t="s">
        <v>2760</v>
      </c>
      <c r="B1921" t="s">
        <v>1965</v>
      </c>
      <c r="C1921" t="s">
        <v>3332</v>
      </c>
      <c r="D1921" s="1">
        <v>64985.2</v>
      </c>
      <c r="E1921">
        <v>9.8097421829150093</v>
      </c>
      <c r="F1921" s="22"/>
      <c r="G1921" s="22"/>
      <c r="H1921" s="22"/>
      <c r="I1921" s="22">
        <v>1834.9376404968</v>
      </c>
      <c r="J1921" s="22">
        <v>5</v>
      </c>
      <c r="K1921" s="22" t="s">
        <v>1955</v>
      </c>
      <c r="L1921" s="22" t="s">
        <v>2760</v>
      </c>
    </row>
    <row r="1922" spans="1:12">
      <c r="A1922" t="s">
        <v>2760</v>
      </c>
      <c r="B1922" t="s">
        <v>1966</v>
      </c>
      <c r="C1922" t="s">
        <v>542</v>
      </c>
      <c r="D1922" s="1">
        <v>1414.3</v>
      </c>
      <c r="E1922">
        <v>10.662763242298899</v>
      </c>
      <c r="F1922" s="22">
        <v>196.49923164975601</v>
      </c>
      <c r="G1922" s="22"/>
      <c r="H1922" s="22"/>
      <c r="I1922" s="22"/>
      <c r="J1922" s="22">
        <v>5</v>
      </c>
      <c r="K1922" s="22" t="s">
        <v>1955</v>
      </c>
      <c r="L1922" s="22" t="s">
        <v>2760</v>
      </c>
    </row>
    <row r="1923" spans="1:12">
      <c r="A1923" t="s">
        <v>2760</v>
      </c>
      <c r="B1923" t="s">
        <v>1966</v>
      </c>
      <c r="C1923" t="s">
        <v>547</v>
      </c>
      <c r="D1923" s="1">
        <v>23292.2</v>
      </c>
      <c r="E1923">
        <v>10.662763242298899</v>
      </c>
      <c r="F1923" s="22"/>
      <c r="G1923" s="22">
        <v>873.94139839692002</v>
      </c>
      <c r="H1923" s="22"/>
      <c r="I1923" s="22"/>
      <c r="J1923" s="22">
        <v>5</v>
      </c>
      <c r="K1923" s="22" t="s">
        <v>1955</v>
      </c>
      <c r="L1923" s="22" t="s">
        <v>2760</v>
      </c>
    </row>
    <row r="1924" spans="1:12">
      <c r="A1924" t="s">
        <v>2760</v>
      </c>
      <c r="B1924" t="s">
        <v>1966</v>
      </c>
      <c r="C1924" t="s">
        <v>549</v>
      </c>
      <c r="D1924" s="1">
        <v>25297.5</v>
      </c>
      <c r="E1924">
        <v>10.662763242298899</v>
      </c>
      <c r="F1924" s="22"/>
      <c r="G1924" s="22"/>
      <c r="H1924" s="22">
        <v>873.94139839692002</v>
      </c>
      <c r="I1924" s="22"/>
      <c r="J1924" s="22">
        <v>5</v>
      </c>
      <c r="K1924" s="22" t="s">
        <v>1955</v>
      </c>
      <c r="L1924" s="22" t="s">
        <v>2760</v>
      </c>
    </row>
    <row r="1925" spans="1:12">
      <c r="A1925" t="s">
        <v>2760</v>
      </c>
      <c r="B1925" t="s">
        <v>1966</v>
      </c>
      <c r="C1925" t="s">
        <v>3332</v>
      </c>
      <c r="D1925" s="1">
        <v>25333.4</v>
      </c>
      <c r="E1925">
        <v>10.662763242298899</v>
      </c>
      <c r="F1925" s="22"/>
      <c r="G1925" s="22"/>
      <c r="H1925" s="22"/>
      <c r="I1925" s="22">
        <v>873.94139839692002</v>
      </c>
      <c r="J1925" s="22">
        <v>5</v>
      </c>
      <c r="K1925" s="22" t="s">
        <v>1955</v>
      </c>
      <c r="L1925" s="22" t="s">
        <v>2760</v>
      </c>
    </row>
    <row r="1926" spans="1:12">
      <c r="A1926" t="s">
        <v>2760</v>
      </c>
      <c r="B1926" t="s">
        <v>1967</v>
      </c>
      <c r="C1926" t="s">
        <v>542</v>
      </c>
      <c r="D1926" s="1">
        <v>252.6</v>
      </c>
      <c r="E1926">
        <v>11.5157843016828</v>
      </c>
      <c r="F1926" s="22">
        <v>128.993891521824</v>
      </c>
      <c r="G1926" s="22"/>
      <c r="H1926" s="22"/>
      <c r="I1926" s="22"/>
      <c r="J1926" s="22">
        <v>5</v>
      </c>
      <c r="K1926" s="22" t="s">
        <v>1955</v>
      </c>
      <c r="L1926" s="22" t="s">
        <v>2760</v>
      </c>
    </row>
    <row r="1927" spans="1:12">
      <c r="A1927" t="s">
        <v>2760</v>
      </c>
      <c r="B1927" t="s">
        <v>1967</v>
      </c>
      <c r="C1927" t="s">
        <v>547</v>
      </c>
      <c r="D1927" s="1">
        <v>23906.2</v>
      </c>
      <c r="E1927">
        <v>11.5157843016828</v>
      </c>
      <c r="F1927" s="22"/>
      <c r="G1927" s="22">
        <v>1424.20446615636</v>
      </c>
      <c r="H1927" s="22"/>
      <c r="I1927" s="22"/>
      <c r="J1927" s="22">
        <v>5</v>
      </c>
      <c r="K1927" s="22" t="s">
        <v>1955</v>
      </c>
      <c r="L1927" s="22" t="s">
        <v>2760</v>
      </c>
    </row>
    <row r="1928" spans="1:12">
      <c r="A1928" t="s">
        <v>2760</v>
      </c>
      <c r="B1928" t="s">
        <v>1967</v>
      </c>
      <c r="C1928" t="s">
        <v>549</v>
      </c>
      <c r="D1928" s="1">
        <v>28262</v>
      </c>
      <c r="E1928">
        <v>11.5157843016828</v>
      </c>
      <c r="F1928" s="22"/>
      <c r="G1928" s="22"/>
      <c r="H1928" s="22">
        <v>1424.20446615636</v>
      </c>
      <c r="I1928" s="22"/>
      <c r="J1928" s="22">
        <v>5</v>
      </c>
      <c r="K1928" s="22" t="s">
        <v>1955</v>
      </c>
      <c r="L1928" s="22" t="s">
        <v>2760</v>
      </c>
    </row>
    <row r="1929" spans="1:12">
      <c r="A1929" t="s">
        <v>2760</v>
      </c>
      <c r="B1929" t="s">
        <v>1967</v>
      </c>
      <c r="C1929" t="s">
        <v>3332</v>
      </c>
      <c r="D1929" s="1">
        <v>28292.5</v>
      </c>
      <c r="E1929">
        <v>11.5157843016828</v>
      </c>
      <c r="F1929" s="22"/>
      <c r="G1929" s="22"/>
      <c r="H1929" s="22"/>
      <c r="I1929" s="22">
        <v>1424.20446615636</v>
      </c>
      <c r="J1929" s="22">
        <v>5</v>
      </c>
      <c r="K1929" s="22" t="s">
        <v>1955</v>
      </c>
      <c r="L1929" s="22" t="s">
        <v>2760</v>
      </c>
    </row>
    <row r="1930" spans="1:12">
      <c r="A1930" t="s">
        <v>2760</v>
      </c>
      <c r="B1930" t="s">
        <v>1968</v>
      </c>
      <c r="C1930" t="s">
        <v>542</v>
      </c>
      <c r="D1930" s="1">
        <v>39.4</v>
      </c>
      <c r="E1930">
        <v>12.3688053610668</v>
      </c>
      <c r="F1930" s="22">
        <v>6.7173018613847999</v>
      </c>
      <c r="G1930" s="22"/>
      <c r="H1930" s="22"/>
      <c r="I1930" s="22"/>
      <c r="J1930" s="22">
        <v>5</v>
      </c>
      <c r="K1930" s="22" t="s">
        <v>1955</v>
      </c>
      <c r="L1930" s="22" t="s">
        <v>2760</v>
      </c>
    </row>
    <row r="1931" spans="1:12">
      <c r="A1931" t="s">
        <v>2760</v>
      </c>
      <c r="B1931" t="s">
        <v>1968</v>
      </c>
      <c r="C1931" t="s">
        <v>547</v>
      </c>
      <c r="D1931" s="1">
        <v>1944.6</v>
      </c>
      <c r="E1931">
        <v>12.3688053610668</v>
      </c>
      <c r="F1931" s="22"/>
      <c r="G1931" s="22">
        <v>195.49107775889999</v>
      </c>
      <c r="H1931" s="22"/>
      <c r="I1931" s="22"/>
      <c r="J1931" s="22">
        <v>5</v>
      </c>
      <c r="K1931" s="22" t="s">
        <v>1955</v>
      </c>
      <c r="L1931" s="22" t="s">
        <v>2760</v>
      </c>
    </row>
    <row r="1932" spans="1:12">
      <c r="A1932" t="s">
        <v>2760</v>
      </c>
      <c r="B1932" t="s">
        <v>1968</v>
      </c>
      <c r="C1932" t="s">
        <v>549</v>
      </c>
      <c r="D1932" s="1">
        <v>2628</v>
      </c>
      <c r="E1932">
        <v>12.3688053610668</v>
      </c>
      <c r="F1932" s="22"/>
      <c r="G1932" s="22"/>
      <c r="H1932" s="22">
        <v>195.49107775889999</v>
      </c>
      <c r="I1932" s="22"/>
      <c r="J1932" s="22">
        <v>5</v>
      </c>
      <c r="K1932" s="22" t="s">
        <v>1955</v>
      </c>
      <c r="L1932" s="22" t="s">
        <v>2760</v>
      </c>
    </row>
    <row r="1933" spans="1:12">
      <c r="A1933" t="s">
        <v>2760</v>
      </c>
      <c r="B1933" t="s">
        <v>1968</v>
      </c>
      <c r="C1933" t="s">
        <v>3332</v>
      </c>
      <c r="D1933" s="1">
        <v>2669</v>
      </c>
      <c r="E1933">
        <v>12.3688053610668</v>
      </c>
      <c r="F1933" s="22"/>
      <c r="G1933" s="22"/>
      <c r="H1933" s="22"/>
      <c r="I1933" s="22">
        <v>195.49107775889999</v>
      </c>
      <c r="J1933" s="22">
        <v>5</v>
      </c>
      <c r="K1933" s="22" t="s">
        <v>1955</v>
      </c>
      <c r="L1933" s="22" t="s">
        <v>2760</v>
      </c>
    </row>
    <row r="1934" spans="1:12">
      <c r="A1934" t="s">
        <v>2760</v>
      </c>
      <c r="B1934" t="s">
        <v>1969</v>
      </c>
      <c r="C1934" t="s">
        <v>542</v>
      </c>
      <c r="D1934" s="1">
        <v>89.4</v>
      </c>
      <c r="E1934">
        <v>13.2218264204507</v>
      </c>
      <c r="F1934" s="22">
        <v>7.893122685462</v>
      </c>
      <c r="G1934" s="22"/>
      <c r="H1934" s="22"/>
      <c r="I1934" s="22"/>
      <c r="J1934" s="22">
        <v>5</v>
      </c>
      <c r="K1934" s="22" t="s">
        <v>1955</v>
      </c>
      <c r="L1934" s="22" t="s">
        <v>2760</v>
      </c>
    </row>
    <row r="1935" spans="1:12">
      <c r="A1935" t="s">
        <v>2760</v>
      </c>
      <c r="B1935" t="s">
        <v>1969</v>
      </c>
      <c r="C1935" t="s">
        <v>547</v>
      </c>
      <c r="D1935" s="1">
        <v>6214.9</v>
      </c>
      <c r="E1935">
        <v>13.2218264204507</v>
      </c>
      <c r="F1935" s="22"/>
      <c r="G1935" s="22">
        <v>349.86354582564002</v>
      </c>
      <c r="H1935" s="22"/>
      <c r="I1935" s="22"/>
      <c r="J1935" s="22">
        <v>5</v>
      </c>
      <c r="K1935" s="22" t="s">
        <v>1955</v>
      </c>
      <c r="L1935" s="22" t="s">
        <v>2760</v>
      </c>
    </row>
    <row r="1936" spans="1:12">
      <c r="A1936" t="s">
        <v>2760</v>
      </c>
      <c r="B1936" t="s">
        <v>1969</v>
      </c>
      <c r="C1936" t="s">
        <v>549</v>
      </c>
      <c r="D1936" s="1">
        <v>12389.6</v>
      </c>
      <c r="E1936">
        <v>13.2218264204507</v>
      </c>
      <c r="F1936" s="22"/>
      <c r="G1936" s="22"/>
      <c r="H1936" s="22">
        <v>349.86354582564002</v>
      </c>
      <c r="I1936" s="22"/>
      <c r="J1936" s="22">
        <v>5</v>
      </c>
      <c r="K1936" s="22" t="s">
        <v>1955</v>
      </c>
      <c r="L1936" s="22" t="s">
        <v>2760</v>
      </c>
    </row>
    <row r="1937" spans="1:12">
      <c r="A1937" t="s">
        <v>2760</v>
      </c>
      <c r="B1937" t="s">
        <v>1969</v>
      </c>
      <c r="C1937" t="s">
        <v>3332</v>
      </c>
      <c r="D1937" s="1">
        <v>12597.2</v>
      </c>
      <c r="E1937">
        <v>13.2218264204507</v>
      </c>
      <c r="F1937" s="22"/>
      <c r="G1937" s="22"/>
      <c r="H1937" s="22"/>
      <c r="I1937" s="22">
        <v>349.86354582564002</v>
      </c>
      <c r="J1937" s="22">
        <v>5</v>
      </c>
      <c r="K1937" s="22" t="s">
        <v>1955</v>
      </c>
      <c r="L1937" s="22" t="s">
        <v>2760</v>
      </c>
    </row>
    <row r="1938" spans="1:12">
      <c r="A1938" t="s">
        <v>2760</v>
      </c>
      <c r="B1938" t="s">
        <v>1970</v>
      </c>
      <c r="C1938" t="s">
        <v>542</v>
      </c>
      <c r="D1938" s="1">
        <v>9.5</v>
      </c>
      <c r="E1938">
        <v>14.074847479834601</v>
      </c>
      <c r="F1938" s="22">
        <v>2.0550490292303998</v>
      </c>
      <c r="G1938" s="22"/>
      <c r="H1938" s="22"/>
      <c r="I1938" s="22"/>
      <c r="J1938" s="22">
        <v>5</v>
      </c>
      <c r="K1938" s="22" t="s">
        <v>1955</v>
      </c>
      <c r="L1938" s="22" t="s">
        <v>2760</v>
      </c>
    </row>
    <row r="1939" spans="1:12">
      <c r="A1939" t="s">
        <v>2760</v>
      </c>
      <c r="B1939" t="s">
        <v>1970</v>
      </c>
      <c r="C1939" t="s">
        <v>547</v>
      </c>
      <c r="D1939" s="1">
        <v>1573</v>
      </c>
      <c r="E1939">
        <v>14.074847479834601</v>
      </c>
      <c r="F1939" s="22"/>
      <c r="G1939" s="22">
        <v>111.64496697043199</v>
      </c>
      <c r="H1939" s="22"/>
      <c r="I1939" s="22"/>
      <c r="J1939" s="22">
        <v>5</v>
      </c>
      <c r="K1939" s="22" t="s">
        <v>1955</v>
      </c>
      <c r="L1939" s="22" t="s">
        <v>2760</v>
      </c>
    </row>
    <row r="1940" spans="1:12">
      <c r="A1940" t="s">
        <v>2760</v>
      </c>
      <c r="B1940" t="s">
        <v>1970</v>
      </c>
      <c r="C1940" t="s">
        <v>549</v>
      </c>
      <c r="D1940" s="1">
        <v>2148.6999999999998</v>
      </c>
      <c r="E1940">
        <v>14.074847479834601</v>
      </c>
      <c r="F1940" s="22"/>
      <c r="G1940" s="22"/>
      <c r="H1940" s="22">
        <v>111.64496697043199</v>
      </c>
      <c r="I1940" s="22"/>
      <c r="J1940" s="22">
        <v>5</v>
      </c>
      <c r="K1940" s="22" t="s">
        <v>1955</v>
      </c>
      <c r="L1940" s="22" t="s">
        <v>2760</v>
      </c>
    </row>
    <row r="1941" spans="1:12">
      <c r="A1941" t="s">
        <v>2760</v>
      </c>
      <c r="B1941" t="s">
        <v>1970</v>
      </c>
      <c r="C1941" t="s">
        <v>3332</v>
      </c>
      <c r="D1941" s="1">
        <v>2164</v>
      </c>
      <c r="E1941">
        <v>14.074847479834601</v>
      </c>
      <c r="F1941" s="22"/>
      <c r="G1941" s="22"/>
      <c r="H1941" s="22"/>
      <c r="I1941" s="22">
        <v>111.64496697043199</v>
      </c>
      <c r="J1941" s="22">
        <v>5</v>
      </c>
      <c r="K1941" s="22" t="s">
        <v>1955</v>
      </c>
      <c r="L1941" s="22" t="s">
        <v>2760</v>
      </c>
    </row>
    <row r="1942" spans="1:12">
      <c r="A1942" t="s">
        <v>2760</v>
      </c>
      <c r="B1942" t="s">
        <v>1971</v>
      </c>
      <c r="C1942" t="s">
        <v>542</v>
      </c>
      <c r="D1942" s="1">
        <v>969</v>
      </c>
      <c r="E1942">
        <v>14.927868539218499</v>
      </c>
      <c r="F1942" s="22">
        <v>142.42320651232799</v>
      </c>
      <c r="G1942" s="22"/>
      <c r="H1942" s="22"/>
      <c r="I1942" s="22"/>
      <c r="J1942" s="22">
        <v>5</v>
      </c>
      <c r="K1942" s="22" t="s">
        <v>1955</v>
      </c>
      <c r="L1942" s="22" t="s">
        <v>2760</v>
      </c>
    </row>
    <row r="1943" spans="1:12">
      <c r="A1943" t="s">
        <v>2760</v>
      </c>
      <c r="B1943" t="s">
        <v>1971</v>
      </c>
      <c r="C1943" t="s">
        <v>547</v>
      </c>
      <c r="D1943" s="1">
        <v>6019.8</v>
      </c>
      <c r="E1943">
        <v>14.927868539218499</v>
      </c>
      <c r="F1943" s="22"/>
      <c r="G1943" s="22">
        <v>389.60648608140002</v>
      </c>
      <c r="H1943" s="22"/>
      <c r="I1943" s="22"/>
      <c r="J1943" s="22">
        <v>5</v>
      </c>
      <c r="K1943" s="22" t="s">
        <v>1955</v>
      </c>
      <c r="L1943" s="22" t="s">
        <v>2760</v>
      </c>
    </row>
    <row r="1944" spans="1:12">
      <c r="A1944" t="s">
        <v>2760</v>
      </c>
      <c r="B1944" t="s">
        <v>1971</v>
      </c>
      <c r="C1944" t="s">
        <v>549</v>
      </c>
      <c r="D1944" s="1">
        <v>6459.6</v>
      </c>
      <c r="E1944">
        <v>14.927868539218499</v>
      </c>
      <c r="F1944" s="22"/>
      <c r="G1944" s="22"/>
      <c r="H1944" s="22">
        <v>389.60648608140002</v>
      </c>
      <c r="I1944" s="22"/>
      <c r="J1944" s="22">
        <v>5</v>
      </c>
      <c r="K1944" s="22" t="s">
        <v>1955</v>
      </c>
      <c r="L1944" s="22" t="s">
        <v>2760</v>
      </c>
    </row>
    <row r="1945" spans="1:12">
      <c r="A1945" t="s">
        <v>2760</v>
      </c>
      <c r="B1945" t="s">
        <v>1971</v>
      </c>
      <c r="C1945" t="s">
        <v>3332</v>
      </c>
      <c r="D1945" s="1">
        <v>6461</v>
      </c>
      <c r="E1945">
        <v>14.927868539218499</v>
      </c>
      <c r="F1945" s="22"/>
      <c r="G1945" s="22"/>
      <c r="H1945" s="22"/>
      <c r="I1945" s="22">
        <v>389.60648608140002</v>
      </c>
      <c r="J1945" s="22">
        <v>5</v>
      </c>
      <c r="K1945" s="22" t="s">
        <v>1955</v>
      </c>
      <c r="L1945" s="22" t="s">
        <v>2760</v>
      </c>
    </row>
    <row r="1946" spans="1:12">
      <c r="A1946" t="s">
        <v>2760</v>
      </c>
      <c r="B1946" t="s">
        <v>1972</v>
      </c>
      <c r="C1946" t="s">
        <v>542</v>
      </c>
      <c r="D1946" s="1">
        <v>27.1</v>
      </c>
      <c r="E1946">
        <v>15.7808895986024</v>
      </c>
      <c r="F1946" s="22">
        <v>7.6199763516912</v>
      </c>
      <c r="G1946" s="22"/>
      <c r="H1946" s="22"/>
      <c r="I1946" s="22"/>
      <c r="J1946" s="22">
        <v>5</v>
      </c>
      <c r="K1946" s="22" t="s">
        <v>1955</v>
      </c>
      <c r="L1946" s="22" t="s">
        <v>2760</v>
      </c>
    </row>
    <row r="1947" spans="1:12">
      <c r="A1947" t="s">
        <v>2760</v>
      </c>
      <c r="B1947" t="s">
        <v>1972</v>
      </c>
      <c r="C1947" t="s">
        <v>547</v>
      </c>
      <c r="D1947" s="1">
        <v>5398.6</v>
      </c>
      <c r="E1947">
        <v>15.7808895986024</v>
      </c>
      <c r="F1947" s="22"/>
      <c r="G1947" s="22">
        <v>425.99946801132</v>
      </c>
      <c r="H1947" s="22"/>
      <c r="I1947" s="22"/>
      <c r="J1947" s="22">
        <v>5</v>
      </c>
      <c r="K1947" s="22" t="s">
        <v>1955</v>
      </c>
      <c r="L1947" s="22" t="s">
        <v>2760</v>
      </c>
    </row>
    <row r="1948" spans="1:12">
      <c r="A1948" t="s">
        <v>2760</v>
      </c>
      <c r="B1948" t="s">
        <v>1972</v>
      </c>
      <c r="C1948" t="s">
        <v>549</v>
      </c>
      <c r="D1948" s="1">
        <v>6047.4</v>
      </c>
      <c r="E1948">
        <v>15.7808895986024</v>
      </c>
      <c r="F1948" s="22"/>
      <c r="G1948" s="22"/>
      <c r="H1948" s="22">
        <v>425.99946801132</v>
      </c>
      <c r="I1948" s="22"/>
      <c r="J1948" s="22">
        <v>5</v>
      </c>
      <c r="K1948" s="22" t="s">
        <v>1955</v>
      </c>
      <c r="L1948" s="22" t="s">
        <v>2760</v>
      </c>
    </row>
    <row r="1949" spans="1:12">
      <c r="A1949" t="s">
        <v>2760</v>
      </c>
      <c r="B1949" t="s">
        <v>1972</v>
      </c>
      <c r="C1949" t="s">
        <v>3332</v>
      </c>
      <c r="D1949" s="1">
        <v>6049</v>
      </c>
      <c r="E1949">
        <v>15.7808895986024</v>
      </c>
      <c r="F1949" s="22"/>
      <c r="G1949" s="22"/>
      <c r="H1949" s="22"/>
      <c r="I1949" s="22">
        <v>425.99946801132</v>
      </c>
      <c r="J1949" s="22">
        <v>5</v>
      </c>
      <c r="K1949" s="22" t="s">
        <v>1955</v>
      </c>
      <c r="L1949" s="22" t="s">
        <v>2760</v>
      </c>
    </row>
    <row r="1950" spans="1:12">
      <c r="A1950" t="s">
        <v>2760</v>
      </c>
      <c r="B1950" t="s">
        <v>1973</v>
      </c>
      <c r="C1950" t="s">
        <v>542</v>
      </c>
      <c r="D1950" s="1">
        <v>39.1</v>
      </c>
      <c r="E1950">
        <v>16.633910657986299</v>
      </c>
      <c r="F1950" s="22">
        <v>13.3056502241544</v>
      </c>
      <c r="G1950" s="22"/>
      <c r="H1950" s="22"/>
      <c r="I1950" s="22"/>
      <c r="J1950" s="22">
        <v>5</v>
      </c>
      <c r="K1950" s="22" t="s">
        <v>1955</v>
      </c>
      <c r="L1950" s="22" t="s">
        <v>2760</v>
      </c>
    </row>
    <row r="1951" spans="1:12">
      <c r="A1951" t="s">
        <v>2760</v>
      </c>
      <c r="B1951" t="s">
        <v>1973</v>
      </c>
      <c r="C1951" t="s">
        <v>547</v>
      </c>
      <c r="D1951" s="1">
        <v>2256.1</v>
      </c>
      <c r="E1951">
        <v>16.633910657986299</v>
      </c>
      <c r="F1951" s="22"/>
      <c r="G1951" s="22">
        <v>117.52874579955601</v>
      </c>
      <c r="H1951" s="22"/>
      <c r="I1951" s="22"/>
      <c r="J1951" s="22">
        <v>5</v>
      </c>
      <c r="K1951" s="22" t="s">
        <v>1955</v>
      </c>
      <c r="L1951" s="22" t="s">
        <v>2760</v>
      </c>
    </row>
    <row r="1952" spans="1:12">
      <c r="A1952" t="s">
        <v>2760</v>
      </c>
      <c r="B1952" t="s">
        <v>1973</v>
      </c>
      <c r="C1952" t="s">
        <v>3332</v>
      </c>
      <c r="D1952" s="1">
        <v>2499.9</v>
      </c>
      <c r="E1952">
        <v>16.633910657986299</v>
      </c>
      <c r="F1952" s="22"/>
      <c r="G1952" s="22"/>
      <c r="H1952" s="22"/>
      <c r="I1952" s="22">
        <v>117.52874579955601</v>
      </c>
      <c r="J1952" s="22">
        <v>5</v>
      </c>
      <c r="K1952" s="22" t="s">
        <v>1955</v>
      </c>
      <c r="L1952" s="22" t="s">
        <v>2760</v>
      </c>
    </row>
    <row r="1953" spans="1:12">
      <c r="A1953" t="s">
        <v>2760</v>
      </c>
      <c r="B1953" t="s">
        <v>1973</v>
      </c>
      <c r="C1953" t="s">
        <v>549</v>
      </c>
      <c r="D1953" s="1">
        <v>2499.9</v>
      </c>
      <c r="E1953">
        <v>16.633910657986299</v>
      </c>
      <c r="F1953" s="22"/>
      <c r="G1953" s="22"/>
      <c r="H1953" s="22">
        <v>117.52874579955601</v>
      </c>
      <c r="I1953" s="22"/>
      <c r="J1953" s="22">
        <v>5</v>
      </c>
      <c r="K1953" s="22" t="s">
        <v>1955</v>
      </c>
      <c r="L1953" s="22" t="s">
        <v>2760</v>
      </c>
    </row>
    <row r="1954" spans="1:12">
      <c r="A1954" t="s">
        <v>2760</v>
      </c>
      <c r="B1954" t="s">
        <v>1974</v>
      </c>
      <c r="C1954" t="s">
        <v>542</v>
      </c>
      <c r="D1954" s="1">
        <v>111.4</v>
      </c>
      <c r="E1954">
        <v>17.486931717370201</v>
      </c>
      <c r="F1954" s="22">
        <v>52.438336671671998</v>
      </c>
      <c r="G1954" s="22"/>
      <c r="H1954" s="22"/>
      <c r="I1954" s="22"/>
      <c r="J1954" s="22">
        <v>5</v>
      </c>
      <c r="K1954" s="22" t="s">
        <v>1955</v>
      </c>
      <c r="L1954" s="22" t="s">
        <v>2760</v>
      </c>
    </row>
    <row r="1955" spans="1:12">
      <c r="A1955" t="s">
        <v>2760</v>
      </c>
      <c r="B1955" t="s">
        <v>1974</v>
      </c>
      <c r="C1955" t="s">
        <v>547</v>
      </c>
      <c r="D1955" s="1">
        <v>899.8</v>
      </c>
      <c r="E1955">
        <v>17.486931717370201</v>
      </c>
      <c r="F1955" s="22"/>
      <c r="G1955" s="22">
        <v>52.843955907203998</v>
      </c>
      <c r="H1955" s="22"/>
      <c r="I1955" s="22"/>
      <c r="J1955" s="22">
        <v>5</v>
      </c>
      <c r="K1955" s="22" t="s">
        <v>1955</v>
      </c>
      <c r="L1955" s="22" t="s">
        <v>2760</v>
      </c>
    </row>
    <row r="1956" spans="1:12">
      <c r="A1956" t="s">
        <v>2760</v>
      </c>
      <c r="B1956" t="s">
        <v>1974</v>
      </c>
      <c r="C1956" t="s">
        <v>549</v>
      </c>
      <c r="D1956" s="1">
        <v>1080.2</v>
      </c>
      <c r="E1956">
        <v>17.486931717370201</v>
      </c>
      <c r="F1956" s="22"/>
      <c r="G1956" s="22"/>
      <c r="H1956" s="22">
        <v>52.843955907203998</v>
      </c>
      <c r="I1956" s="22"/>
      <c r="J1956" s="22">
        <v>5</v>
      </c>
      <c r="K1956" s="22" t="s">
        <v>1955</v>
      </c>
      <c r="L1956" s="22" t="s">
        <v>2760</v>
      </c>
    </row>
    <row r="1957" spans="1:12">
      <c r="A1957" t="s">
        <v>2760</v>
      </c>
      <c r="B1957" t="s">
        <v>1974</v>
      </c>
      <c r="C1957" t="s">
        <v>3332</v>
      </c>
      <c r="D1957" s="1">
        <v>1080.2</v>
      </c>
      <c r="E1957">
        <v>17.486931717370201</v>
      </c>
      <c r="F1957" s="22"/>
      <c r="G1957" s="22"/>
      <c r="H1957" s="22"/>
      <c r="I1957" s="22">
        <v>52.843955907203998</v>
      </c>
      <c r="J1957" s="22">
        <v>5</v>
      </c>
      <c r="K1957" s="22" t="s">
        <v>1955</v>
      </c>
      <c r="L1957" s="22" t="s">
        <v>2760</v>
      </c>
    </row>
    <row r="1958" spans="1:12">
      <c r="A1958" t="s">
        <v>2760</v>
      </c>
      <c r="B1958" t="s">
        <v>1975</v>
      </c>
      <c r="C1958" t="s">
        <v>542</v>
      </c>
      <c r="D1958" s="1">
        <v>186.8</v>
      </c>
      <c r="E1958">
        <v>20.045994895522</v>
      </c>
      <c r="F1958" s="22">
        <v>18.138473229693599</v>
      </c>
      <c r="G1958" s="22"/>
      <c r="H1958" s="22"/>
      <c r="I1958" s="22"/>
      <c r="J1958" s="22">
        <v>5</v>
      </c>
      <c r="K1958" s="22" t="s">
        <v>1955</v>
      </c>
      <c r="L1958" s="22" t="s">
        <v>2760</v>
      </c>
    </row>
    <row r="1959" spans="1:12">
      <c r="A1959" t="s">
        <v>2760</v>
      </c>
      <c r="B1959" t="s">
        <v>1975</v>
      </c>
      <c r="C1959" t="s">
        <v>547</v>
      </c>
      <c r="D1959" s="1">
        <v>610.79999999999995</v>
      </c>
      <c r="E1959">
        <v>20.045994895522</v>
      </c>
      <c r="F1959" s="22"/>
      <c r="G1959" s="22">
        <v>41.030635310784</v>
      </c>
      <c r="H1959" s="22"/>
      <c r="I1959" s="22"/>
      <c r="J1959" s="22">
        <v>5</v>
      </c>
      <c r="K1959" s="22" t="s">
        <v>1955</v>
      </c>
      <c r="L1959" s="22" t="s">
        <v>2760</v>
      </c>
    </row>
    <row r="1960" spans="1:12">
      <c r="A1960" t="s">
        <v>2760</v>
      </c>
      <c r="B1960" t="s">
        <v>1975</v>
      </c>
      <c r="C1960" t="s">
        <v>3332</v>
      </c>
      <c r="D1960" s="1">
        <v>614.29999999999995</v>
      </c>
      <c r="E1960">
        <v>20.045994895522</v>
      </c>
      <c r="F1960" s="22"/>
      <c r="G1960" s="22"/>
      <c r="H1960" s="22"/>
      <c r="I1960" s="22">
        <v>41.030635310784</v>
      </c>
      <c r="J1960" s="22">
        <v>5</v>
      </c>
      <c r="K1960" s="22" t="s">
        <v>1955</v>
      </c>
      <c r="L1960" s="22" t="s">
        <v>2760</v>
      </c>
    </row>
    <row r="1961" spans="1:12">
      <c r="A1961" t="s">
        <v>2760</v>
      </c>
      <c r="B1961" t="s">
        <v>1975</v>
      </c>
      <c r="C1961" t="s">
        <v>549</v>
      </c>
      <c r="D1961" s="1">
        <v>614.29999999999995</v>
      </c>
      <c r="E1961">
        <v>20.045994895522</v>
      </c>
      <c r="F1961" s="22"/>
      <c r="G1961" s="22"/>
      <c r="H1961" s="22">
        <v>41.030635310784</v>
      </c>
      <c r="I1961" s="22"/>
      <c r="J1961" s="22">
        <v>5</v>
      </c>
      <c r="K1961" s="22" t="s">
        <v>1955</v>
      </c>
      <c r="L1961" s="22" t="s">
        <v>2760</v>
      </c>
    </row>
    <row r="1962" spans="1:12">
      <c r="A1962" t="s">
        <v>2760</v>
      </c>
      <c r="B1962" t="s">
        <v>1976</v>
      </c>
      <c r="C1962" t="s">
        <v>542</v>
      </c>
      <c r="D1962" s="1">
        <v>438.4</v>
      </c>
      <c r="E1962">
        <v>26.443652840901301</v>
      </c>
      <c r="F1962" s="22">
        <v>167.71276034301599</v>
      </c>
      <c r="G1962" s="22"/>
      <c r="H1962" s="22"/>
      <c r="I1962" s="22"/>
      <c r="J1962" s="22">
        <v>5</v>
      </c>
      <c r="K1962" s="22" t="s">
        <v>1955</v>
      </c>
      <c r="L1962" s="22" t="s">
        <v>2760</v>
      </c>
    </row>
    <row r="1963" spans="1:12">
      <c r="A1963" t="s">
        <v>2760</v>
      </c>
      <c r="B1963" t="s">
        <v>1976</v>
      </c>
      <c r="C1963" t="s">
        <v>547</v>
      </c>
      <c r="D1963" s="1">
        <v>19088.5</v>
      </c>
      <c r="E1963">
        <v>26.443652840901301</v>
      </c>
      <c r="F1963" s="22"/>
      <c r="G1963" s="22">
        <v>1090.8147222907201</v>
      </c>
      <c r="H1963" s="22"/>
      <c r="I1963" s="22"/>
      <c r="J1963" s="22">
        <v>5</v>
      </c>
      <c r="K1963" s="22" t="s">
        <v>1955</v>
      </c>
      <c r="L1963" s="22" t="s">
        <v>2760</v>
      </c>
    </row>
    <row r="1964" spans="1:12">
      <c r="A1964" t="s">
        <v>2760</v>
      </c>
      <c r="B1964" t="s">
        <v>1976</v>
      </c>
      <c r="C1964" t="s">
        <v>549</v>
      </c>
      <c r="D1964" s="1">
        <v>30051.4</v>
      </c>
      <c r="E1964">
        <v>26.443652840901301</v>
      </c>
      <c r="F1964" s="22"/>
      <c r="G1964" s="22"/>
      <c r="H1964" s="22">
        <v>1090.8147222907201</v>
      </c>
      <c r="I1964" s="22"/>
      <c r="J1964" s="22">
        <v>5</v>
      </c>
      <c r="K1964" s="22" t="s">
        <v>1955</v>
      </c>
      <c r="L1964" s="22" t="s">
        <v>2760</v>
      </c>
    </row>
    <row r="1965" spans="1:12">
      <c r="A1965" t="s">
        <v>2760</v>
      </c>
      <c r="B1965" t="s">
        <v>1976</v>
      </c>
      <c r="C1965" t="s">
        <v>3332</v>
      </c>
      <c r="D1965" s="1">
        <v>30148.6</v>
      </c>
      <c r="E1965">
        <v>26.443652840901301</v>
      </c>
      <c r="F1965" s="22"/>
      <c r="G1965" s="22"/>
      <c r="H1965" s="22"/>
      <c r="I1965" s="22">
        <v>1090.8147222907201</v>
      </c>
      <c r="J1965" s="22">
        <v>5</v>
      </c>
      <c r="K1965" s="22" t="s">
        <v>1955</v>
      </c>
      <c r="L1965" s="22" t="s">
        <v>2760</v>
      </c>
    </row>
    <row r="1966" spans="1:12">
      <c r="A1966" t="s">
        <v>2816</v>
      </c>
      <c r="B1966" t="s">
        <v>1977</v>
      </c>
      <c r="C1966" t="s">
        <v>542</v>
      </c>
      <c r="D1966" s="1">
        <v>5022.7</v>
      </c>
      <c r="E1966">
        <v>13.662553967799001</v>
      </c>
      <c r="F1966" s="22">
        <v>394.92153364104001</v>
      </c>
      <c r="G1966" s="22"/>
      <c r="H1966" s="22"/>
      <c r="I1966" s="22"/>
      <c r="J1966" s="22">
        <v>5</v>
      </c>
      <c r="K1966" s="22" t="s">
        <v>1978</v>
      </c>
      <c r="L1966" s="22" t="s">
        <v>2816</v>
      </c>
    </row>
    <row r="1967" spans="1:12">
      <c r="A1967" t="s">
        <v>2816</v>
      </c>
      <c r="B1967" t="s">
        <v>1977</v>
      </c>
      <c r="C1967" t="s">
        <v>547</v>
      </c>
      <c r="D1967" s="1">
        <v>11535.5</v>
      </c>
      <c r="E1967">
        <v>13.662553967799001</v>
      </c>
      <c r="F1967" s="22"/>
      <c r="G1967" s="22">
        <v>394.92153364104001</v>
      </c>
      <c r="H1967" s="22"/>
      <c r="I1967" s="22"/>
      <c r="J1967" s="22">
        <v>5</v>
      </c>
      <c r="K1967" s="22" t="s">
        <v>1978</v>
      </c>
      <c r="L1967" s="22" t="s">
        <v>2816</v>
      </c>
    </row>
    <row r="1968" spans="1:12">
      <c r="A1968" t="s">
        <v>2816</v>
      </c>
      <c r="B1968" t="s">
        <v>1977</v>
      </c>
      <c r="C1968" t="s">
        <v>549</v>
      </c>
      <c r="D1968" s="1">
        <v>13005.9</v>
      </c>
      <c r="E1968">
        <v>13.662553967799001</v>
      </c>
      <c r="F1968" s="22"/>
      <c r="G1968" s="22"/>
      <c r="H1968" s="22">
        <v>394.92153364104001</v>
      </c>
      <c r="I1968" s="22"/>
      <c r="J1968" s="22">
        <v>5</v>
      </c>
      <c r="K1968" s="22" t="s">
        <v>1978</v>
      </c>
      <c r="L1968" s="22" t="s">
        <v>2816</v>
      </c>
    </row>
    <row r="1969" spans="1:12">
      <c r="A1969" t="s">
        <v>2816</v>
      </c>
      <c r="B1969" t="s">
        <v>1977</v>
      </c>
      <c r="C1969" t="s">
        <v>3332</v>
      </c>
      <c r="D1969" s="1">
        <v>13036.4</v>
      </c>
      <c r="E1969">
        <v>13.662553967799001</v>
      </c>
      <c r="F1969" s="22"/>
      <c r="G1969" s="22"/>
      <c r="H1969" s="22"/>
      <c r="I1969" s="22">
        <v>394.92153364104001</v>
      </c>
      <c r="J1969" s="22">
        <v>5</v>
      </c>
      <c r="K1969" s="22" t="s">
        <v>1978</v>
      </c>
      <c r="L1969" s="22" t="s">
        <v>2816</v>
      </c>
    </row>
    <row r="1970" spans="1:12">
      <c r="A1970" t="s">
        <v>2816</v>
      </c>
      <c r="B1970" t="s">
        <v>1979</v>
      </c>
      <c r="C1970" t="s">
        <v>542</v>
      </c>
      <c r="D1970" s="1">
        <v>684.4</v>
      </c>
      <c r="E1970">
        <v>1.2795315890758701</v>
      </c>
      <c r="F1970" s="22">
        <v>89.075772707040002</v>
      </c>
      <c r="G1970" s="22"/>
      <c r="H1970" s="22"/>
      <c r="I1970" s="22"/>
      <c r="J1970" s="22">
        <v>5</v>
      </c>
      <c r="K1970" s="22" t="s">
        <v>1978</v>
      </c>
      <c r="L1970" s="22" t="s">
        <v>2816</v>
      </c>
    </row>
    <row r="1971" spans="1:12">
      <c r="A1971" t="s">
        <v>2816</v>
      </c>
      <c r="B1971" t="s">
        <v>1979</v>
      </c>
      <c r="C1971" t="s">
        <v>547</v>
      </c>
      <c r="D1971" s="1">
        <v>775</v>
      </c>
      <c r="E1971">
        <v>1.2795315890758701</v>
      </c>
      <c r="F1971" s="22"/>
      <c r="G1971" s="22">
        <v>89.075772707040002</v>
      </c>
      <c r="H1971" s="22"/>
      <c r="I1971" s="22"/>
      <c r="J1971" s="22">
        <v>5</v>
      </c>
      <c r="K1971" s="22" t="s">
        <v>1978</v>
      </c>
      <c r="L1971" s="22" t="s">
        <v>2816</v>
      </c>
    </row>
    <row r="1972" spans="1:12">
      <c r="A1972" t="s">
        <v>2816</v>
      </c>
      <c r="B1972" t="s">
        <v>1979</v>
      </c>
      <c r="C1972" t="s">
        <v>549</v>
      </c>
      <c r="D1972" s="1">
        <v>777.9</v>
      </c>
      <c r="E1972">
        <v>1.2795315890758701</v>
      </c>
      <c r="F1972" s="22"/>
      <c r="G1972" s="22"/>
      <c r="H1972" s="22">
        <v>89.075772707040002</v>
      </c>
      <c r="I1972" s="22"/>
      <c r="J1972" s="22">
        <v>5</v>
      </c>
      <c r="K1972" s="22" t="s">
        <v>1978</v>
      </c>
      <c r="L1972" s="22" t="s">
        <v>2816</v>
      </c>
    </row>
    <row r="1973" spans="1:12">
      <c r="A1973" t="s">
        <v>2816</v>
      </c>
      <c r="B1973" t="s">
        <v>1979</v>
      </c>
      <c r="C1973" t="s">
        <v>3332</v>
      </c>
      <c r="D1973" s="1">
        <v>778.3</v>
      </c>
      <c r="E1973">
        <v>1.2795315890758701</v>
      </c>
      <c r="F1973" s="22"/>
      <c r="G1973" s="22"/>
      <c r="H1973" s="22"/>
      <c r="I1973" s="22">
        <v>89.075772707040002</v>
      </c>
      <c r="J1973" s="22">
        <v>5</v>
      </c>
      <c r="K1973" s="22" t="s">
        <v>1978</v>
      </c>
      <c r="L1973" s="22" t="s">
        <v>2816</v>
      </c>
    </row>
    <row r="1974" spans="1:12">
      <c r="A1974" t="s">
        <v>2816</v>
      </c>
      <c r="B1974" t="s">
        <v>1980</v>
      </c>
      <c r="C1974" t="s">
        <v>542</v>
      </c>
      <c r="D1974" s="1">
        <v>2461.6</v>
      </c>
      <c r="E1974">
        <v>2.1325526484597899</v>
      </c>
      <c r="F1974" s="22">
        <v>273.95868475835999</v>
      </c>
      <c r="G1974" s="22"/>
      <c r="H1974" s="22"/>
      <c r="I1974" s="22"/>
      <c r="J1974" s="22">
        <v>5</v>
      </c>
      <c r="K1974" s="22" t="s">
        <v>1978</v>
      </c>
      <c r="L1974" s="22" t="s">
        <v>2816</v>
      </c>
    </row>
    <row r="1975" spans="1:12">
      <c r="A1975" t="s">
        <v>2816</v>
      </c>
      <c r="B1975" t="s">
        <v>1980</v>
      </c>
      <c r="C1975" t="s">
        <v>547</v>
      </c>
      <c r="D1975" s="1">
        <v>3219</v>
      </c>
      <c r="E1975">
        <v>2.1325526484597899</v>
      </c>
      <c r="F1975" s="22"/>
      <c r="G1975" s="22">
        <v>273.95868475835999</v>
      </c>
      <c r="H1975" s="22"/>
      <c r="I1975" s="22"/>
      <c r="J1975" s="22">
        <v>5</v>
      </c>
      <c r="K1975" s="22" t="s">
        <v>1978</v>
      </c>
      <c r="L1975" s="22" t="s">
        <v>2816</v>
      </c>
    </row>
    <row r="1976" spans="1:12">
      <c r="A1976" t="s">
        <v>2816</v>
      </c>
      <c r="B1976" t="s">
        <v>1980</v>
      </c>
      <c r="C1976" t="s">
        <v>549</v>
      </c>
      <c r="D1976" s="1">
        <v>3225.2</v>
      </c>
      <c r="E1976">
        <v>2.1325526484597899</v>
      </c>
      <c r="F1976" s="22"/>
      <c r="G1976" s="22"/>
      <c r="H1976" s="22">
        <v>273.95868475835999</v>
      </c>
      <c r="I1976" s="22"/>
      <c r="J1976" s="22">
        <v>5</v>
      </c>
      <c r="K1976" s="22" t="s">
        <v>1978</v>
      </c>
      <c r="L1976" s="22" t="s">
        <v>2816</v>
      </c>
    </row>
    <row r="1977" spans="1:12">
      <c r="A1977" t="s">
        <v>2816</v>
      </c>
      <c r="B1977" t="s">
        <v>1980</v>
      </c>
      <c r="C1977" t="s">
        <v>3332</v>
      </c>
      <c r="D1977" s="1">
        <v>3225.2</v>
      </c>
      <c r="E1977">
        <v>2.1325526484597899</v>
      </c>
      <c r="F1977" s="22"/>
      <c r="G1977" s="22"/>
      <c r="H1977" s="22"/>
      <c r="I1977" s="22">
        <v>273.95868475835999</v>
      </c>
      <c r="J1977" s="22">
        <v>5</v>
      </c>
      <c r="K1977" s="22" t="s">
        <v>1978</v>
      </c>
      <c r="L1977" s="22" t="s">
        <v>2816</v>
      </c>
    </row>
    <row r="1978" spans="1:12">
      <c r="A1978" t="s">
        <v>2816</v>
      </c>
      <c r="B1978" t="s">
        <v>1981</v>
      </c>
      <c r="C1978" t="s">
        <v>542</v>
      </c>
      <c r="D1978" s="1">
        <v>9234</v>
      </c>
      <c r="E1978">
        <v>2.9855737078437001</v>
      </c>
      <c r="F1978" s="22">
        <v>722.21832418175995</v>
      </c>
      <c r="G1978" s="22"/>
      <c r="H1978" s="22"/>
      <c r="I1978" s="22"/>
      <c r="J1978" s="22">
        <v>5</v>
      </c>
      <c r="K1978" s="22" t="s">
        <v>1978</v>
      </c>
      <c r="L1978" s="22" t="s">
        <v>2816</v>
      </c>
    </row>
    <row r="1979" spans="1:12">
      <c r="A1979" t="s">
        <v>2816</v>
      </c>
      <c r="B1979" t="s">
        <v>1981</v>
      </c>
      <c r="C1979" t="s">
        <v>547</v>
      </c>
      <c r="D1979" s="1">
        <v>13235.7</v>
      </c>
      <c r="E1979">
        <v>2.9855737078437001</v>
      </c>
      <c r="F1979" s="22"/>
      <c r="G1979" s="22">
        <v>722.21832418175995</v>
      </c>
      <c r="H1979" s="22"/>
      <c r="I1979" s="22"/>
      <c r="J1979" s="22">
        <v>5</v>
      </c>
      <c r="K1979" s="22" t="s">
        <v>1978</v>
      </c>
      <c r="L1979" s="22" t="s">
        <v>2816</v>
      </c>
    </row>
    <row r="1980" spans="1:12">
      <c r="A1980" t="s">
        <v>2816</v>
      </c>
      <c r="B1980" t="s">
        <v>1981</v>
      </c>
      <c r="C1980" t="s">
        <v>549</v>
      </c>
      <c r="D1980" s="1">
        <v>13281.6</v>
      </c>
      <c r="E1980">
        <v>2.9855737078437001</v>
      </c>
      <c r="F1980" s="22"/>
      <c r="G1980" s="22"/>
      <c r="H1980" s="22">
        <v>722.21832418175995</v>
      </c>
      <c r="I1980" s="22"/>
      <c r="J1980" s="22">
        <v>5</v>
      </c>
      <c r="K1980" s="22" t="s">
        <v>1978</v>
      </c>
      <c r="L1980" s="22" t="s">
        <v>2816</v>
      </c>
    </row>
    <row r="1981" spans="1:12">
      <c r="A1981" t="s">
        <v>2816</v>
      </c>
      <c r="B1981" t="s">
        <v>1981</v>
      </c>
      <c r="C1981" t="s">
        <v>3332</v>
      </c>
      <c r="D1981" s="1">
        <v>13281.7</v>
      </c>
      <c r="E1981">
        <v>2.9855737078437001</v>
      </c>
      <c r="F1981" s="22"/>
      <c r="G1981" s="22"/>
      <c r="H1981" s="22"/>
      <c r="I1981" s="22">
        <v>722.21832418175995</v>
      </c>
      <c r="J1981" s="22">
        <v>5</v>
      </c>
      <c r="K1981" s="22" t="s">
        <v>1978</v>
      </c>
      <c r="L1981" s="22" t="s">
        <v>2816</v>
      </c>
    </row>
    <row r="1982" spans="1:12">
      <c r="A1982" t="s">
        <v>2816</v>
      </c>
      <c r="B1982" t="s">
        <v>1982</v>
      </c>
      <c r="C1982" t="s">
        <v>542</v>
      </c>
      <c r="D1982" s="1">
        <v>13441.9</v>
      </c>
      <c r="E1982">
        <v>3.8385947672276099</v>
      </c>
      <c r="F1982" s="22">
        <v>1028.4192346125601</v>
      </c>
      <c r="G1982" s="22"/>
      <c r="H1982" s="22"/>
      <c r="I1982" s="22"/>
      <c r="J1982" s="22">
        <v>5</v>
      </c>
      <c r="K1982" s="22" t="s">
        <v>1978</v>
      </c>
      <c r="L1982" s="22" t="s">
        <v>2816</v>
      </c>
    </row>
    <row r="1983" spans="1:12">
      <c r="A1983" t="s">
        <v>2816</v>
      </c>
      <c r="B1983" t="s">
        <v>1982</v>
      </c>
      <c r="C1983" t="s">
        <v>547</v>
      </c>
      <c r="D1983" s="1">
        <v>37005.4</v>
      </c>
      <c r="E1983">
        <v>3.8385947672276099</v>
      </c>
      <c r="F1983" s="22"/>
      <c r="G1983" s="22">
        <v>1028.4192346125601</v>
      </c>
      <c r="H1983" s="22"/>
      <c r="I1983" s="22"/>
      <c r="J1983" s="22">
        <v>5</v>
      </c>
      <c r="K1983" s="22" t="s">
        <v>1978</v>
      </c>
      <c r="L1983" s="22" t="s">
        <v>2816</v>
      </c>
    </row>
    <row r="1984" spans="1:12">
      <c r="A1984" t="s">
        <v>2816</v>
      </c>
      <c r="B1984" t="s">
        <v>1982</v>
      </c>
      <c r="C1984" t="s">
        <v>549</v>
      </c>
      <c r="D1984" s="1">
        <v>40930.199999999997</v>
      </c>
      <c r="E1984">
        <v>3.8385947672276099</v>
      </c>
      <c r="F1984" s="22"/>
      <c r="G1984" s="22"/>
      <c r="H1984" s="22">
        <v>1028.4192346125601</v>
      </c>
      <c r="I1984" s="22"/>
      <c r="J1984" s="22">
        <v>5</v>
      </c>
      <c r="K1984" s="22" t="s">
        <v>1978</v>
      </c>
      <c r="L1984" s="22" t="s">
        <v>2816</v>
      </c>
    </row>
    <row r="1985" spans="1:12">
      <c r="A1985" t="s">
        <v>2816</v>
      </c>
      <c r="B1985" t="s">
        <v>1982</v>
      </c>
      <c r="C1985" t="s">
        <v>3332</v>
      </c>
      <c r="D1985" s="1">
        <v>41024.300000000003</v>
      </c>
      <c r="E1985">
        <v>3.8385947672276099</v>
      </c>
      <c r="F1985" s="22"/>
      <c r="G1985" s="22"/>
      <c r="H1985" s="22"/>
      <c r="I1985" s="22">
        <v>1028.4192346125601</v>
      </c>
      <c r="J1985" s="22">
        <v>5</v>
      </c>
      <c r="K1985" s="22" t="s">
        <v>1978</v>
      </c>
      <c r="L1985" s="22" t="s">
        <v>2816</v>
      </c>
    </row>
    <row r="1986" spans="1:12">
      <c r="A1986" t="s">
        <v>2816</v>
      </c>
      <c r="B1986" t="s">
        <v>1983</v>
      </c>
      <c r="C1986" t="s">
        <v>542</v>
      </c>
      <c r="D1986" s="1">
        <v>26714.6</v>
      </c>
      <c r="E1986">
        <v>4.69161582661153</v>
      </c>
      <c r="F1986" s="22">
        <v>1897.5494270552399</v>
      </c>
      <c r="G1986" s="22"/>
      <c r="H1986" s="22"/>
      <c r="I1986" s="22"/>
      <c r="J1986" s="22">
        <v>5</v>
      </c>
      <c r="K1986" s="22" t="s">
        <v>1978</v>
      </c>
      <c r="L1986" s="22" t="s">
        <v>2816</v>
      </c>
    </row>
    <row r="1987" spans="1:12">
      <c r="A1987" t="s">
        <v>2816</v>
      </c>
      <c r="B1987" t="s">
        <v>1983</v>
      </c>
      <c r="C1987" t="s">
        <v>547</v>
      </c>
      <c r="D1987" s="1">
        <v>68274.7</v>
      </c>
      <c r="E1987">
        <v>4.69161582661153</v>
      </c>
      <c r="F1987" s="22"/>
      <c r="G1987" s="22">
        <v>1897.5494270552399</v>
      </c>
      <c r="H1987" s="22"/>
      <c r="I1987" s="22"/>
      <c r="J1987" s="22">
        <v>5</v>
      </c>
      <c r="K1987" s="22" t="s">
        <v>1978</v>
      </c>
      <c r="L1987" s="22" t="s">
        <v>2816</v>
      </c>
    </row>
    <row r="1988" spans="1:12">
      <c r="A1988" t="s">
        <v>2816</v>
      </c>
      <c r="B1988" t="s">
        <v>1983</v>
      </c>
      <c r="C1988" t="s">
        <v>549</v>
      </c>
      <c r="D1988" s="1">
        <v>78718.600000000006</v>
      </c>
      <c r="E1988">
        <v>4.69161582661153</v>
      </c>
      <c r="F1988" s="22"/>
      <c r="G1988" s="22"/>
      <c r="H1988" s="22">
        <v>1897.5494270552399</v>
      </c>
      <c r="I1988" s="22"/>
      <c r="J1988" s="22">
        <v>5</v>
      </c>
      <c r="K1988" s="22" t="s">
        <v>1978</v>
      </c>
      <c r="L1988" s="22" t="s">
        <v>2816</v>
      </c>
    </row>
    <row r="1989" spans="1:12">
      <c r="A1989" t="s">
        <v>2816</v>
      </c>
      <c r="B1989" t="s">
        <v>1983</v>
      </c>
      <c r="C1989" t="s">
        <v>3332</v>
      </c>
      <c r="D1989" s="1">
        <v>78967.5</v>
      </c>
      <c r="E1989">
        <v>4.69161582661153</v>
      </c>
      <c r="F1989" s="22"/>
      <c r="G1989" s="22"/>
      <c r="H1989" s="22"/>
      <c r="I1989" s="22">
        <v>1897.5494270552399</v>
      </c>
      <c r="J1989" s="22">
        <v>5</v>
      </c>
      <c r="K1989" s="22" t="s">
        <v>1978</v>
      </c>
      <c r="L1989" s="22" t="s">
        <v>2816</v>
      </c>
    </row>
    <row r="1990" spans="1:12">
      <c r="A1990" t="s">
        <v>2816</v>
      </c>
      <c r="B1990" t="s">
        <v>1984</v>
      </c>
      <c r="C1990" t="s">
        <v>542</v>
      </c>
      <c r="D1990" s="1">
        <v>23692.799999999999</v>
      </c>
      <c r="E1990">
        <v>5.5446368859954402</v>
      </c>
      <c r="F1990" s="22">
        <v>2119.1697732592802</v>
      </c>
      <c r="G1990" s="22"/>
      <c r="H1990" s="22"/>
      <c r="I1990" s="22"/>
      <c r="J1990" s="22">
        <v>5</v>
      </c>
      <c r="K1990" s="22" t="s">
        <v>1978</v>
      </c>
      <c r="L1990" s="22" t="s">
        <v>2816</v>
      </c>
    </row>
    <row r="1991" spans="1:12">
      <c r="A1991" t="s">
        <v>2816</v>
      </c>
      <c r="B1991" t="s">
        <v>1984</v>
      </c>
      <c r="C1991" t="s">
        <v>547</v>
      </c>
      <c r="D1991" s="1">
        <v>86126.399999999994</v>
      </c>
      <c r="E1991">
        <v>5.5446368859954402</v>
      </c>
      <c r="F1991" s="22"/>
      <c r="G1991" s="22">
        <v>2264.4674228735998</v>
      </c>
      <c r="H1991" s="22"/>
      <c r="I1991" s="22"/>
      <c r="J1991" s="22">
        <v>5</v>
      </c>
      <c r="K1991" s="22" t="s">
        <v>1978</v>
      </c>
      <c r="L1991" s="22" t="s">
        <v>2816</v>
      </c>
    </row>
    <row r="1992" spans="1:12">
      <c r="A1992" t="s">
        <v>2816</v>
      </c>
      <c r="B1992" t="s">
        <v>1984</v>
      </c>
      <c r="C1992" t="s">
        <v>549</v>
      </c>
      <c r="D1992" s="1">
        <v>98298.4</v>
      </c>
      <c r="E1992">
        <v>5.5446368859954402</v>
      </c>
      <c r="F1992" s="22"/>
      <c r="G1992" s="22"/>
      <c r="H1992" s="22">
        <v>2264.4674228735998</v>
      </c>
      <c r="I1992" s="22"/>
      <c r="J1992" s="22">
        <v>5</v>
      </c>
      <c r="K1992" s="22" t="s">
        <v>1978</v>
      </c>
      <c r="L1992" s="22" t="s">
        <v>2816</v>
      </c>
    </row>
    <row r="1993" spans="1:12">
      <c r="A1993" t="s">
        <v>2816</v>
      </c>
      <c r="B1993" t="s">
        <v>1984</v>
      </c>
      <c r="C1993" t="s">
        <v>3332</v>
      </c>
      <c r="D1993" s="1">
        <v>98601.5</v>
      </c>
      <c r="E1993">
        <v>5.5446368859954402</v>
      </c>
      <c r="F1993" s="22"/>
      <c r="G1993" s="22"/>
      <c r="H1993" s="22"/>
      <c r="I1993" s="22">
        <v>2264.4674228735998</v>
      </c>
      <c r="J1993" s="22">
        <v>5</v>
      </c>
      <c r="K1993" s="22" t="s">
        <v>1978</v>
      </c>
      <c r="L1993" s="22" t="s">
        <v>2816</v>
      </c>
    </row>
    <row r="1994" spans="1:12">
      <c r="A1994" t="s">
        <v>2816</v>
      </c>
      <c r="B1994" t="s">
        <v>1985</v>
      </c>
      <c r="C1994" t="s">
        <v>542</v>
      </c>
      <c r="D1994" s="1">
        <v>32738.799999999999</v>
      </c>
      <c r="E1994">
        <v>6.3976579453793603</v>
      </c>
      <c r="F1994" s="22">
        <v>2580.7708388699998</v>
      </c>
      <c r="G1994" s="22"/>
      <c r="H1994" s="22"/>
      <c r="I1994" s="22"/>
      <c r="J1994" s="22">
        <v>5</v>
      </c>
      <c r="K1994" s="22" t="s">
        <v>1978</v>
      </c>
      <c r="L1994" s="22" t="s">
        <v>2816</v>
      </c>
    </row>
    <row r="1995" spans="1:12">
      <c r="A1995" t="s">
        <v>2816</v>
      </c>
      <c r="B1995" t="s">
        <v>1985</v>
      </c>
      <c r="C1995" t="s">
        <v>547</v>
      </c>
      <c r="D1995" s="1">
        <v>93793.3</v>
      </c>
      <c r="E1995">
        <v>6.3976579453793603</v>
      </c>
      <c r="F1995" s="22"/>
      <c r="G1995" s="22">
        <v>2580.7708388699998</v>
      </c>
      <c r="H1995" s="22"/>
      <c r="I1995" s="22"/>
      <c r="J1995" s="22">
        <v>5</v>
      </c>
      <c r="K1995" s="22" t="s">
        <v>1978</v>
      </c>
      <c r="L1995" s="22" t="s">
        <v>2816</v>
      </c>
    </row>
    <row r="1996" spans="1:12">
      <c r="A1996" t="s">
        <v>2816</v>
      </c>
      <c r="B1996" t="s">
        <v>1985</v>
      </c>
      <c r="C1996" t="s">
        <v>549</v>
      </c>
      <c r="D1996" s="1">
        <v>107083.8</v>
      </c>
      <c r="E1996">
        <v>6.3976579453793603</v>
      </c>
      <c r="F1996" s="22"/>
      <c r="G1996" s="22"/>
      <c r="H1996" s="22">
        <v>2580.7708388699998</v>
      </c>
      <c r="I1996" s="22"/>
      <c r="J1996" s="22">
        <v>5</v>
      </c>
      <c r="K1996" s="22" t="s">
        <v>1978</v>
      </c>
      <c r="L1996" s="22" t="s">
        <v>2816</v>
      </c>
    </row>
    <row r="1997" spans="1:12">
      <c r="A1997" t="s">
        <v>2816</v>
      </c>
      <c r="B1997" t="s">
        <v>1985</v>
      </c>
      <c r="C1997" t="s">
        <v>3332</v>
      </c>
      <c r="D1997" s="1">
        <v>107412.6</v>
      </c>
      <c r="E1997">
        <v>6.3976579453793603</v>
      </c>
      <c r="F1997" s="22"/>
      <c r="G1997" s="22"/>
      <c r="H1997" s="22"/>
      <c r="I1997" s="22">
        <v>2580.7708388699998</v>
      </c>
      <c r="J1997" s="22">
        <v>5</v>
      </c>
      <c r="K1997" s="22" t="s">
        <v>1978</v>
      </c>
      <c r="L1997" s="22" t="s">
        <v>2816</v>
      </c>
    </row>
    <row r="1998" spans="1:12">
      <c r="A1998" t="s">
        <v>2816</v>
      </c>
      <c r="B1998" t="s">
        <v>1986</v>
      </c>
      <c r="C1998" t="s">
        <v>542</v>
      </c>
      <c r="D1998" s="1">
        <v>36631.699999999997</v>
      </c>
      <c r="E1998">
        <v>7.2506790047632697</v>
      </c>
      <c r="F1998" s="22">
        <v>2623.0764180852002</v>
      </c>
      <c r="G1998" s="22"/>
      <c r="H1998" s="22"/>
      <c r="I1998" s="22"/>
      <c r="J1998" s="22">
        <v>5</v>
      </c>
      <c r="K1998" s="22" t="s">
        <v>1978</v>
      </c>
      <c r="L1998" s="22" t="s">
        <v>2816</v>
      </c>
    </row>
    <row r="1999" spans="1:12">
      <c r="A1999" t="s">
        <v>2816</v>
      </c>
      <c r="B1999" t="s">
        <v>1986</v>
      </c>
      <c r="C1999" t="s">
        <v>547</v>
      </c>
      <c r="D1999" s="1">
        <v>106524.7</v>
      </c>
      <c r="E1999">
        <v>7.2506790047632697</v>
      </c>
      <c r="F1999" s="22"/>
      <c r="G1999" s="22">
        <v>2623.0764180852002</v>
      </c>
      <c r="H1999" s="22"/>
      <c r="I1999" s="22"/>
      <c r="J1999" s="22">
        <v>5</v>
      </c>
      <c r="K1999" s="22" t="s">
        <v>1978</v>
      </c>
      <c r="L1999" s="22" t="s">
        <v>2816</v>
      </c>
    </row>
    <row r="2000" spans="1:12">
      <c r="A2000" t="s">
        <v>2816</v>
      </c>
      <c r="B2000" t="s">
        <v>1986</v>
      </c>
      <c r="C2000" t="s">
        <v>549</v>
      </c>
      <c r="D2000" s="1">
        <v>122072.5</v>
      </c>
      <c r="E2000">
        <v>7.2506790047632697</v>
      </c>
      <c r="F2000" s="22"/>
      <c r="G2000" s="22"/>
      <c r="H2000" s="22">
        <v>2623.0764180852002</v>
      </c>
      <c r="I2000" s="22"/>
      <c r="J2000" s="22">
        <v>5</v>
      </c>
      <c r="K2000" s="22" t="s">
        <v>1978</v>
      </c>
      <c r="L2000" s="22" t="s">
        <v>2816</v>
      </c>
    </row>
    <row r="2001" spans="1:12">
      <c r="A2001" t="s">
        <v>2816</v>
      </c>
      <c r="B2001" t="s">
        <v>1986</v>
      </c>
      <c r="C2001" t="s">
        <v>3332</v>
      </c>
      <c r="D2001" s="1">
        <v>122455.6</v>
      </c>
      <c r="E2001">
        <v>7.2506790047632697</v>
      </c>
      <c r="F2001" s="22"/>
      <c r="G2001" s="22"/>
      <c r="H2001" s="22"/>
      <c r="I2001" s="22">
        <v>2623.0764180852002</v>
      </c>
      <c r="J2001" s="22">
        <v>5</v>
      </c>
      <c r="K2001" s="22" t="s">
        <v>1978</v>
      </c>
      <c r="L2001" s="22" t="s">
        <v>2816</v>
      </c>
    </row>
    <row r="2002" spans="1:12">
      <c r="A2002" t="s">
        <v>2816</v>
      </c>
      <c r="B2002" t="s">
        <v>1987</v>
      </c>
      <c r="C2002" t="s">
        <v>542</v>
      </c>
      <c r="D2002" s="1">
        <v>27790.3</v>
      </c>
      <c r="E2002">
        <v>8.1037000641471799</v>
      </c>
      <c r="F2002" s="22">
        <v>1958.5895701176</v>
      </c>
      <c r="G2002" s="22"/>
      <c r="H2002" s="22"/>
      <c r="I2002" s="22"/>
      <c r="J2002" s="22">
        <v>5</v>
      </c>
      <c r="K2002" s="22" t="s">
        <v>1978</v>
      </c>
      <c r="L2002" s="22" t="s">
        <v>2816</v>
      </c>
    </row>
    <row r="2003" spans="1:12">
      <c r="A2003" t="s">
        <v>2816</v>
      </c>
      <c r="B2003" t="s">
        <v>1987</v>
      </c>
      <c r="C2003" t="s">
        <v>547</v>
      </c>
      <c r="D2003" s="1">
        <v>94012.3</v>
      </c>
      <c r="E2003">
        <v>8.1037000641471799</v>
      </c>
      <c r="F2003" s="22"/>
      <c r="G2003" s="22">
        <v>2186.2724893884001</v>
      </c>
      <c r="H2003" s="22"/>
      <c r="I2003" s="22"/>
      <c r="J2003" s="22">
        <v>5</v>
      </c>
      <c r="K2003" s="22" t="s">
        <v>1978</v>
      </c>
      <c r="L2003" s="22" t="s">
        <v>2816</v>
      </c>
    </row>
    <row r="2004" spans="1:12">
      <c r="A2004" t="s">
        <v>2816</v>
      </c>
      <c r="B2004" t="s">
        <v>1987</v>
      </c>
      <c r="C2004" t="s">
        <v>549</v>
      </c>
      <c r="D2004" s="1">
        <v>109314.3</v>
      </c>
      <c r="E2004">
        <v>8.1037000641471799</v>
      </c>
      <c r="F2004" s="22"/>
      <c r="G2004" s="22"/>
      <c r="H2004" s="22">
        <v>2186.2724893884001</v>
      </c>
      <c r="I2004" s="22"/>
      <c r="J2004" s="22">
        <v>5</v>
      </c>
      <c r="K2004" s="22" t="s">
        <v>1978</v>
      </c>
      <c r="L2004" s="22" t="s">
        <v>2816</v>
      </c>
    </row>
    <row r="2005" spans="1:12">
      <c r="A2005" t="s">
        <v>2816</v>
      </c>
      <c r="B2005" t="s">
        <v>1987</v>
      </c>
      <c r="C2005" t="s">
        <v>3332</v>
      </c>
      <c r="D2005" s="1">
        <v>109708</v>
      </c>
      <c r="E2005">
        <v>8.1037000641471799</v>
      </c>
      <c r="F2005" s="22"/>
      <c r="G2005" s="22"/>
      <c r="H2005" s="22"/>
      <c r="I2005" s="22">
        <v>2186.2724893884001</v>
      </c>
      <c r="J2005" s="22">
        <v>5</v>
      </c>
      <c r="K2005" s="22" t="s">
        <v>1978</v>
      </c>
      <c r="L2005" s="22" t="s">
        <v>2816</v>
      </c>
    </row>
    <row r="2006" spans="1:12">
      <c r="A2006" t="s">
        <v>2816</v>
      </c>
      <c r="B2006" t="s">
        <v>1988</v>
      </c>
      <c r="C2006" t="s">
        <v>542</v>
      </c>
      <c r="D2006" s="1">
        <v>7396.1</v>
      </c>
      <c r="E2006">
        <v>8.9567211235310999</v>
      </c>
      <c r="F2006" s="22">
        <v>857.04270071363999</v>
      </c>
      <c r="G2006" s="22"/>
      <c r="H2006" s="22"/>
      <c r="I2006" s="22"/>
      <c r="J2006" s="22">
        <v>5</v>
      </c>
      <c r="K2006" s="22" t="s">
        <v>1978</v>
      </c>
      <c r="L2006" s="22" t="s">
        <v>2816</v>
      </c>
    </row>
    <row r="2007" spans="1:12">
      <c r="A2007" t="s">
        <v>2816</v>
      </c>
      <c r="B2007" t="s">
        <v>1988</v>
      </c>
      <c r="C2007" t="s">
        <v>547</v>
      </c>
      <c r="D2007" s="1">
        <v>50367.4</v>
      </c>
      <c r="E2007">
        <v>8.9567211235310999</v>
      </c>
      <c r="F2007" s="22"/>
      <c r="G2007" s="22">
        <v>1289.0305027101599</v>
      </c>
      <c r="H2007" s="22"/>
      <c r="I2007" s="22"/>
      <c r="J2007" s="22">
        <v>5</v>
      </c>
      <c r="K2007" s="22" t="s">
        <v>1978</v>
      </c>
      <c r="L2007" s="22" t="s">
        <v>2816</v>
      </c>
    </row>
    <row r="2008" spans="1:12">
      <c r="A2008" t="s">
        <v>2816</v>
      </c>
      <c r="B2008" t="s">
        <v>1988</v>
      </c>
      <c r="C2008" t="s">
        <v>549</v>
      </c>
      <c r="D2008" s="1">
        <v>63427.3</v>
      </c>
      <c r="E2008">
        <v>8.9567211235310999</v>
      </c>
      <c r="F2008" s="22"/>
      <c r="G2008" s="22"/>
      <c r="H2008" s="22">
        <v>1289.0305027101599</v>
      </c>
      <c r="I2008" s="22"/>
      <c r="J2008" s="22">
        <v>5</v>
      </c>
      <c r="K2008" s="22" t="s">
        <v>1978</v>
      </c>
      <c r="L2008" s="22" t="s">
        <v>2816</v>
      </c>
    </row>
    <row r="2009" spans="1:12">
      <c r="A2009" t="s">
        <v>2816</v>
      </c>
      <c r="B2009" t="s">
        <v>1988</v>
      </c>
      <c r="C2009" t="s">
        <v>3332</v>
      </c>
      <c r="D2009" s="1">
        <v>63771.7</v>
      </c>
      <c r="E2009">
        <v>8.9567211235310999</v>
      </c>
      <c r="F2009" s="22"/>
      <c r="G2009" s="22"/>
      <c r="H2009" s="22"/>
      <c r="I2009" s="22">
        <v>1289.0305027101599</v>
      </c>
      <c r="J2009" s="22">
        <v>5</v>
      </c>
      <c r="K2009" s="22" t="s">
        <v>1978</v>
      </c>
      <c r="L2009" s="22" t="s">
        <v>2816</v>
      </c>
    </row>
    <row r="2010" spans="1:12">
      <c r="A2010" t="s">
        <v>2816</v>
      </c>
      <c r="B2010" t="s">
        <v>1989</v>
      </c>
      <c r="C2010" t="s">
        <v>542</v>
      </c>
      <c r="D2010" s="1">
        <v>7386.3</v>
      </c>
      <c r="E2010">
        <v>9.8097421829150093</v>
      </c>
      <c r="F2010" s="22">
        <v>645.15815752248</v>
      </c>
      <c r="G2010" s="22"/>
      <c r="H2010" s="22"/>
      <c r="I2010" s="22"/>
      <c r="J2010" s="22">
        <v>5</v>
      </c>
      <c r="K2010" s="22" t="s">
        <v>1978</v>
      </c>
      <c r="L2010" s="22" t="s">
        <v>2816</v>
      </c>
    </row>
    <row r="2011" spans="1:12">
      <c r="A2011" t="s">
        <v>2816</v>
      </c>
      <c r="B2011" t="s">
        <v>1989</v>
      </c>
      <c r="C2011" t="s">
        <v>547</v>
      </c>
      <c r="D2011" s="1">
        <v>48040.9</v>
      </c>
      <c r="E2011">
        <v>9.8097421829150093</v>
      </c>
      <c r="F2011" s="22"/>
      <c r="G2011" s="22">
        <v>1166.39780935608</v>
      </c>
      <c r="H2011" s="22"/>
      <c r="I2011" s="22"/>
      <c r="J2011" s="22">
        <v>5</v>
      </c>
      <c r="K2011" s="22" t="s">
        <v>1978</v>
      </c>
      <c r="L2011" s="22" t="s">
        <v>2816</v>
      </c>
    </row>
    <row r="2012" spans="1:12">
      <c r="A2012" t="s">
        <v>2816</v>
      </c>
      <c r="B2012" t="s">
        <v>1989</v>
      </c>
      <c r="C2012" t="s">
        <v>549</v>
      </c>
      <c r="D2012" s="1">
        <v>61955.6</v>
      </c>
      <c r="E2012">
        <v>9.8097421829150093</v>
      </c>
      <c r="F2012" s="22"/>
      <c r="G2012" s="22"/>
      <c r="H2012" s="22">
        <v>1166.39780935608</v>
      </c>
      <c r="I2012" s="22"/>
      <c r="J2012" s="22">
        <v>5</v>
      </c>
      <c r="K2012" s="22" t="s">
        <v>1978</v>
      </c>
      <c r="L2012" s="22" t="s">
        <v>2816</v>
      </c>
    </row>
    <row r="2013" spans="1:12">
      <c r="A2013" t="s">
        <v>2816</v>
      </c>
      <c r="B2013" t="s">
        <v>1989</v>
      </c>
      <c r="C2013" t="s">
        <v>3332</v>
      </c>
      <c r="D2013" s="1">
        <v>62354.9</v>
      </c>
      <c r="E2013">
        <v>9.8097421829150093</v>
      </c>
      <c r="F2013" s="22"/>
      <c r="G2013" s="22"/>
      <c r="H2013" s="22"/>
      <c r="I2013" s="22">
        <v>1166.39780935608</v>
      </c>
      <c r="J2013" s="22">
        <v>5</v>
      </c>
      <c r="K2013" s="22" t="s">
        <v>1978</v>
      </c>
      <c r="L2013" s="22" t="s">
        <v>2816</v>
      </c>
    </row>
    <row r="2014" spans="1:12">
      <c r="A2014" t="s">
        <v>2816</v>
      </c>
      <c r="B2014" t="s">
        <v>1990</v>
      </c>
      <c r="C2014" t="s">
        <v>542</v>
      </c>
      <c r="D2014" s="1">
        <v>1211.8</v>
      </c>
      <c r="E2014">
        <v>10.662763242298899</v>
      </c>
      <c r="F2014" s="22">
        <v>140.60969765110801</v>
      </c>
      <c r="G2014" s="22"/>
      <c r="H2014" s="22"/>
      <c r="I2014" s="22"/>
      <c r="J2014" s="22">
        <v>5</v>
      </c>
      <c r="K2014" s="22" t="s">
        <v>1978</v>
      </c>
      <c r="L2014" s="22" t="s">
        <v>2816</v>
      </c>
    </row>
    <row r="2015" spans="1:12">
      <c r="A2015" t="s">
        <v>2816</v>
      </c>
      <c r="B2015" t="s">
        <v>1990</v>
      </c>
      <c r="C2015" t="s">
        <v>547</v>
      </c>
      <c r="D2015" s="1">
        <v>31682.6</v>
      </c>
      <c r="E2015">
        <v>10.662763242298899</v>
      </c>
      <c r="F2015" s="22"/>
      <c r="G2015" s="22">
        <v>1032.81602817204</v>
      </c>
      <c r="H2015" s="22"/>
      <c r="I2015" s="22"/>
      <c r="J2015" s="22">
        <v>5</v>
      </c>
      <c r="K2015" s="22" t="s">
        <v>1978</v>
      </c>
      <c r="L2015" s="22" t="s">
        <v>2816</v>
      </c>
    </row>
    <row r="2016" spans="1:12">
      <c r="A2016" t="s">
        <v>2816</v>
      </c>
      <c r="B2016" t="s">
        <v>1990</v>
      </c>
      <c r="C2016" t="s">
        <v>549</v>
      </c>
      <c r="D2016" s="1">
        <v>41191.1</v>
      </c>
      <c r="E2016">
        <v>10.662763242298899</v>
      </c>
      <c r="F2016" s="22"/>
      <c r="G2016" s="22"/>
      <c r="H2016" s="22">
        <v>1032.81602817204</v>
      </c>
      <c r="I2016" s="22"/>
      <c r="J2016" s="22">
        <v>5</v>
      </c>
      <c r="K2016" s="22" t="s">
        <v>1978</v>
      </c>
      <c r="L2016" s="22" t="s">
        <v>2816</v>
      </c>
    </row>
    <row r="2017" spans="1:12">
      <c r="A2017" t="s">
        <v>2816</v>
      </c>
      <c r="B2017" t="s">
        <v>1990</v>
      </c>
      <c r="C2017" t="s">
        <v>3332</v>
      </c>
      <c r="D2017" s="1">
        <v>41444</v>
      </c>
      <c r="E2017">
        <v>10.662763242298899</v>
      </c>
      <c r="F2017" s="22"/>
      <c r="G2017" s="22"/>
      <c r="H2017" s="22"/>
      <c r="I2017" s="22">
        <v>1032.81602817204</v>
      </c>
      <c r="J2017" s="22">
        <v>5</v>
      </c>
      <c r="K2017" s="22" t="s">
        <v>1978</v>
      </c>
      <c r="L2017" s="22" t="s">
        <v>2816</v>
      </c>
    </row>
    <row r="2018" spans="1:12">
      <c r="A2018" t="s">
        <v>2816</v>
      </c>
      <c r="B2018" t="s">
        <v>1991</v>
      </c>
      <c r="C2018" t="s">
        <v>542</v>
      </c>
      <c r="D2018" s="1">
        <v>8101.8</v>
      </c>
      <c r="E2018">
        <v>11.5157843016828</v>
      </c>
      <c r="F2018" s="22">
        <v>616.89403410516002</v>
      </c>
      <c r="G2018" s="22"/>
      <c r="H2018" s="22"/>
      <c r="I2018" s="22"/>
      <c r="J2018" s="22">
        <v>5</v>
      </c>
      <c r="K2018" s="22" t="s">
        <v>1978</v>
      </c>
      <c r="L2018" s="22" t="s">
        <v>2816</v>
      </c>
    </row>
    <row r="2019" spans="1:12">
      <c r="A2019" t="s">
        <v>2816</v>
      </c>
      <c r="B2019" t="s">
        <v>1991</v>
      </c>
      <c r="C2019" t="s">
        <v>547</v>
      </c>
      <c r="D2019" s="1">
        <v>43517.2</v>
      </c>
      <c r="E2019">
        <v>11.5157843016828</v>
      </c>
      <c r="F2019" s="22"/>
      <c r="G2019" s="22">
        <v>1063.53410624496</v>
      </c>
      <c r="H2019" s="22"/>
      <c r="I2019" s="22"/>
      <c r="J2019" s="22">
        <v>5</v>
      </c>
      <c r="K2019" s="22" t="s">
        <v>1978</v>
      </c>
      <c r="L2019" s="22" t="s">
        <v>2816</v>
      </c>
    </row>
    <row r="2020" spans="1:12">
      <c r="A2020" t="s">
        <v>2816</v>
      </c>
      <c r="B2020" t="s">
        <v>1991</v>
      </c>
      <c r="C2020" t="s">
        <v>549</v>
      </c>
      <c r="D2020" s="1">
        <v>53814.8</v>
      </c>
      <c r="E2020">
        <v>11.5157843016828</v>
      </c>
      <c r="F2020" s="22"/>
      <c r="G2020" s="22"/>
      <c r="H2020" s="22">
        <v>1063.53410624496</v>
      </c>
      <c r="I2020" s="22"/>
      <c r="J2020" s="22">
        <v>5</v>
      </c>
      <c r="K2020" s="22" t="s">
        <v>1978</v>
      </c>
      <c r="L2020" s="22" t="s">
        <v>2816</v>
      </c>
    </row>
    <row r="2021" spans="1:12">
      <c r="A2021" t="s">
        <v>2816</v>
      </c>
      <c r="B2021" t="s">
        <v>1991</v>
      </c>
      <c r="C2021" t="s">
        <v>3332</v>
      </c>
      <c r="D2021" s="1">
        <v>54070.2</v>
      </c>
      <c r="E2021">
        <v>11.5157843016828</v>
      </c>
      <c r="F2021" s="22"/>
      <c r="G2021" s="22"/>
      <c r="H2021" s="22"/>
      <c r="I2021" s="22">
        <v>1063.53410624496</v>
      </c>
      <c r="J2021" s="22">
        <v>5</v>
      </c>
      <c r="K2021" s="22" t="s">
        <v>1978</v>
      </c>
      <c r="L2021" s="22" t="s">
        <v>2816</v>
      </c>
    </row>
    <row r="2022" spans="1:12">
      <c r="A2022" t="s">
        <v>2816</v>
      </c>
      <c r="B2022" t="s">
        <v>1992</v>
      </c>
      <c r="C2022" t="s">
        <v>542</v>
      </c>
      <c r="D2022" s="1">
        <v>2405.5</v>
      </c>
      <c r="E2022">
        <v>12.3688053610668</v>
      </c>
      <c r="F2022" s="22">
        <v>162.232225954596</v>
      </c>
      <c r="G2022" s="22"/>
      <c r="H2022" s="22"/>
      <c r="I2022" s="22"/>
      <c r="J2022" s="22">
        <v>5</v>
      </c>
      <c r="K2022" s="22" t="s">
        <v>1978</v>
      </c>
      <c r="L2022" s="22" t="s">
        <v>2816</v>
      </c>
    </row>
    <row r="2023" spans="1:12">
      <c r="A2023" t="s">
        <v>2816</v>
      </c>
      <c r="B2023" t="s">
        <v>1992</v>
      </c>
      <c r="C2023" t="s">
        <v>547</v>
      </c>
      <c r="D2023" s="1">
        <v>28377.7</v>
      </c>
      <c r="E2023">
        <v>12.3688053610668</v>
      </c>
      <c r="F2023" s="22"/>
      <c r="G2023" s="22">
        <v>790.46500679244002</v>
      </c>
      <c r="H2023" s="22"/>
      <c r="I2023" s="22"/>
      <c r="J2023" s="22">
        <v>5</v>
      </c>
      <c r="K2023" s="22" t="s">
        <v>1978</v>
      </c>
      <c r="L2023" s="22" t="s">
        <v>2816</v>
      </c>
    </row>
    <row r="2024" spans="1:12">
      <c r="A2024" t="s">
        <v>2816</v>
      </c>
      <c r="B2024" t="s">
        <v>1992</v>
      </c>
      <c r="C2024" t="s">
        <v>549</v>
      </c>
      <c r="D2024" s="1">
        <v>39361.9</v>
      </c>
      <c r="E2024">
        <v>12.3688053610668</v>
      </c>
      <c r="F2024" s="22"/>
      <c r="G2024" s="22"/>
      <c r="H2024" s="22">
        <v>790.46500679244002</v>
      </c>
      <c r="I2024" s="22"/>
      <c r="J2024" s="22">
        <v>5</v>
      </c>
      <c r="K2024" s="22" t="s">
        <v>1978</v>
      </c>
      <c r="L2024" s="22" t="s">
        <v>2816</v>
      </c>
    </row>
    <row r="2025" spans="1:12">
      <c r="A2025" t="s">
        <v>2816</v>
      </c>
      <c r="B2025" t="s">
        <v>1992</v>
      </c>
      <c r="C2025" t="s">
        <v>3332</v>
      </c>
      <c r="D2025" s="1">
        <v>39674.9</v>
      </c>
      <c r="E2025">
        <v>12.3688053610668</v>
      </c>
      <c r="F2025" s="22"/>
      <c r="G2025" s="22"/>
      <c r="H2025" s="22"/>
      <c r="I2025" s="22">
        <v>790.46500679244002</v>
      </c>
      <c r="J2025" s="22">
        <v>5</v>
      </c>
      <c r="K2025" s="22" t="s">
        <v>1978</v>
      </c>
      <c r="L2025" s="22" t="s">
        <v>2816</v>
      </c>
    </row>
    <row r="2026" spans="1:12">
      <c r="A2026" t="s">
        <v>2816</v>
      </c>
      <c r="B2026" t="s">
        <v>1993</v>
      </c>
      <c r="C2026" t="s">
        <v>542</v>
      </c>
      <c r="D2026" s="1">
        <v>365.4</v>
      </c>
      <c r="E2026">
        <v>13.2218264204507</v>
      </c>
      <c r="F2026" s="22">
        <v>41.068739000771998</v>
      </c>
      <c r="G2026" s="22"/>
      <c r="H2026" s="22"/>
      <c r="I2026" s="22"/>
      <c r="J2026" s="22">
        <v>5</v>
      </c>
      <c r="K2026" s="22" t="s">
        <v>1978</v>
      </c>
      <c r="L2026" s="22" t="s">
        <v>2816</v>
      </c>
    </row>
    <row r="2027" spans="1:12">
      <c r="A2027" t="s">
        <v>2816</v>
      </c>
      <c r="B2027" t="s">
        <v>1993</v>
      </c>
      <c r="C2027" t="s">
        <v>547</v>
      </c>
      <c r="D2027" s="1">
        <v>22837.200000000001</v>
      </c>
      <c r="E2027">
        <v>13.2218264204507</v>
      </c>
      <c r="F2027" s="22"/>
      <c r="G2027" s="22">
        <v>753.83283381588001</v>
      </c>
      <c r="H2027" s="22"/>
      <c r="I2027" s="22"/>
      <c r="J2027" s="22">
        <v>5</v>
      </c>
      <c r="K2027" s="22" t="s">
        <v>1978</v>
      </c>
      <c r="L2027" s="22" t="s">
        <v>2816</v>
      </c>
    </row>
    <row r="2028" spans="1:12">
      <c r="A2028" t="s">
        <v>2816</v>
      </c>
      <c r="B2028" t="s">
        <v>1993</v>
      </c>
      <c r="C2028" t="s">
        <v>549</v>
      </c>
      <c r="D2028" s="1">
        <v>34356.6</v>
      </c>
      <c r="E2028">
        <v>13.2218264204507</v>
      </c>
      <c r="F2028" s="22"/>
      <c r="G2028" s="22"/>
      <c r="H2028" s="22">
        <v>753.83283381588001</v>
      </c>
      <c r="I2028" s="22"/>
      <c r="J2028" s="22">
        <v>5</v>
      </c>
      <c r="K2028" s="22" t="s">
        <v>1978</v>
      </c>
      <c r="L2028" s="22" t="s">
        <v>2816</v>
      </c>
    </row>
    <row r="2029" spans="1:12">
      <c r="A2029" t="s">
        <v>2816</v>
      </c>
      <c r="B2029" t="s">
        <v>1993</v>
      </c>
      <c r="C2029" t="s">
        <v>3332</v>
      </c>
      <c r="D2029" s="1">
        <v>34678.6</v>
      </c>
      <c r="E2029">
        <v>13.2218264204507</v>
      </c>
      <c r="F2029" s="22"/>
      <c r="G2029" s="22"/>
      <c r="H2029" s="22"/>
      <c r="I2029" s="22">
        <v>753.83283381588001</v>
      </c>
      <c r="J2029" s="22">
        <v>5</v>
      </c>
      <c r="K2029" s="22" t="s">
        <v>1978</v>
      </c>
      <c r="L2029" s="22" t="s">
        <v>2816</v>
      </c>
    </row>
    <row r="2030" spans="1:12">
      <c r="A2030" t="s">
        <v>2816</v>
      </c>
      <c r="B2030" t="s">
        <v>1994</v>
      </c>
      <c r="C2030" t="s">
        <v>542</v>
      </c>
      <c r="D2030" s="1">
        <v>544.1</v>
      </c>
      <c r="E2030">
        <v>14.074847479834601</v>
      </c>
      <c r="F2030" s="22">
        <v>62.946867969216001</v>
      </c>
      <c r="G2030" s="22"/>
      <c r="H2030" s="22"/>
      <c r="I2030" s="22"/>
      <c r="J2030" s="22">
        <v>5</v>
      </c>
      <c r="K2030" s="22" t="s">
        <v>1978</v>
      </c>
      <c r="L2030" s="22" t="s">
        <v>2816</v>
      </c>
    </row>
    <row r="2031" spans="1:12">
      <c r="A2031" t="s">
        <v>2816</v>
      </c>
      <c r="B2031" t="s">
        <v>1994</v>
      </c>
      <c r="C2031" t="s">
        <v>547</v>
      </c>
      <c r="D2031" s="1">
        <v>12233.1</v>
      </c>
      <c r="E2031">
        <v>14.074847479834601</v>
      </c>
      <c r="F2031" s="22"/>
      <c r="G2031" s="22">
        <v>414.0871976304</v>
      </c>
      <c r="H2031" s="22"/>
      <c r="I2031" s="22"/>
      <c r="J2031" s="22">
        <v>5</v>
      </c>
      <c r="K2031" s="22" t="s">
        <v>1978</v>
      </c>
      <c r="L2031" s="22" t="s">
        <v>2816</v>
      </c>
    </row>
    <row r="2032" spans="1:12">
      <c r="A2032" t="s">
        <v>2816</v>
      </c>
      <c r="B2032" t="s">
        <v>1994</v>
      </c>
      <c r="C2032" t="s">
        <v>549</v>
      </c>
      <c r="D2032" s="1">
        <v>18905.900000000001</v>
      </c>
      <c r="E2032">
        <v>14.074847479834601</v>
      </c>
      <c r="F2032" s="22"/>
      <c r="G2032" s="22"/>
      <c r="H2032" s="22">
        <v>414.0871976304</v>
      </c>
      <c r="I2032" s="22"/>
      <c r="J2032" s="22">
        <v>5</v>
      </c>
      <c r="K2032" s="22" t="s">
        <v>1978</v>
      </c>
      <c r="L2032" s="22" t="s">
        <v>2816</v>
      </c>
    </row>
    <row r="2033" spans="1:12">
      <c r="A2033" t="s">
        <v>2816</v>
      </c>
      <c r="B2033" t="s">
        <v>1994</v>
      </c>
      <c r="C2033" t="s">
        <v>3332</v>
      </c>
      <c r="D2033" s="1">
        <v>19114.8</v>
      </c>
      <c r="E2033">
        <v>14.074847479834601</v>
      </c>
      <c r="F2033" s="22"/>
      <c r="G2033" s="22"/>
      <c r="H2033" s="22"/>
      <c r="I2033" s="22">
        <v>414.0871976304</v>
      </c>
      <c r="J2033" s="22">
        <v>5</v>
      </c>
      <c r="K2033" s="22" t="s">
        <v>1978</v>
      </c>
      <c r="L2033" s="22" t="s">
        <v>2816</v>
      </c>
    </row>
    <row r="2034" spans="1:12">
      <c r="A2034" t="s">
        <v>2816</v>
      </c>
      <c r="B2034" t="s">
        <v>1995</v>
      </c>
      <c r="C2034" t="s">
        <v>542</v>
      </c>
      <c r="D2034" s="1">
        <v>687.7</v>
      </c>
      <c r="E2034">
        <v>14.927868539218499</v>
      </c>
      <c r="F2034" s="22">
        <v>108.503776643976</v>
      </c>
      <c r="G2034" s="22"/>
      <c r="H2034" s="22"/>
      <c r="I2034" s="22"/>
      <c r="J2034" s="22">
        <v>5</v>
      </c>
      <c r="K2034" s="22" t="s">
        <v>1978</v>
      </c>
      <c r="L2034" s="22" t="s">
        <v>2816</v>
      </c>
    </row>
    <row r="2035" spans="1:12">
      <c r="A2035" t="s">
        <v>2816</v>
      </c>
      <c r="B2035" t="s">
        <v>1995</v>
      </c>
      <c r="C2035" t="s">
        <v>547</v>
      </c>
      <c r="D2035" s="1">
        <v>5243</v>
      </c>
      <c r="E2035">
        <v>14.927868539218499</v>
      </c>
      <c r="F2035" s="22"/>
      <c r="G2035" s="22">
        <v>204.767497037124</v>
      </c>
      <c r="H2035" s="22"/>
      <c r="I2035" s="22"/>
      <c r="J2035" s="22">
        <v>5</v>
      </c>
      <c r="K2035" s="22" t="s">
        <v>1978</v>
      </c>
      <c r="L2035" s="22" t="s">
        <v>2816</v>
      </c>
    </row>
    <row r="2036" spans="1:12">
      <c r="A2036" t="s">
        <v>2816</v>
      </c>
      <c r="B2036" t="s">
        <v>1995</v>
      </c>
      <c r="C2036" t="s">
        <v>549</v>
      </c>
      <c r="D2036" s="1">
        <v>5845.1</v>
      </c>
      <c r="E2036">
        <v>14.927868539218499</v>
      </c>
      <c r="F2036" s="22"/>
      <c r="G2036" s="22"/>
      <c r="H2036" s="22">
        <v>204.767497037124</v>
      </c>
      <c r="I2036" s="22"/>
      <c r="J2036" s="22">
        <v>5</v>
      </c>
      <c r="K2036" s="22" t="s">
        <v>1978</v>
      </c>
      <c r="L2036" s="22" t="s">
        <v>2816</v>
      </c>
    </row>
    <row r="2037" spans="1:12">
      <c r="A2037" t="s">
        <v>2816</v>
      </c>
      <c r="B2037" t="s">
        <v>1995</v>
      </c>
      <c r="C2037" t="s">
        <v>3332</v>
      </c>
      <c r="D2037" s="1">
        <v>5852.9</v>
      </c>
      <c r="E2037">
        <v>14.927868539218499</v>
      </c>
      <c r="F2037" s="22"/>
      <c r="G2037" s="22"/>
      <c r="H2037" s="22"/>
      <c r="I2037" s="22">
        <v>204.767497037124</v>
      </c>
      <c r="J2037" s="22">
        <v>5</v>
      </c>
      <c r="K2037" s="22" t="s">
        <v>1978</v>
      </c>
      <c r="L2037" s="22" t="s">
        <v>2816</v>
      </c>
    </row>
    <row r="2038" spans="1:12">
      <c r="A2038" t="s">
        <v>2816</v>
      </c>
      <c r="B2038" t="s">
        <v>1996</v>
      </c>
      <c r="C2038" t="s">
        <v>542</v>
      </c>
      <c r="D2038" s="1">
        <v>127.2</v>
      </c>
      <c r="E2038">
        <v>15.7808895986024</v>
      </c>
      <c r="F2038" s="22">
        <v>11.250012844854</v>
      </c>
      <c r="G2038" s="22"/>
      <c r="H2038" s="22"/>
      <c r="I2038" s="22"/>
      <c r="J2038" s="22">
        <v>5</v>
      </c>
      <c r="K2038" s="22" t="s">
        <v>1978</v>
      </c>
      <c r="L2038" s="22" t="s">
        <v>2816</v>
      </c>
    </row>
    <row r="2039" spans="1:12">
      <c r="A2039" t="s">
        <v>2816</v>
      </c>
      <c r="B2039" t="s">
        <v>1996</v>
      </c>
      <c r="C2039" t="s">
        <v>547</v>
      </c>
      <c r="D2039" s="1">
        <v>8815.1</v>
      </c>
      <c r="E2039">
        <v>15.7808895986024</v>
      </c>
      <c r="F2039" s="22"/>
      <c r="G2039" s="22">
        <v>334.31120704800003</v>
      </c>
      <c r="H2039" s="22"/>
      <c r="I2039" s="22"/>
      <c r="J2039" s="22">
        <v>5</v>
      </c>
      <c r="K2039" s="22" t="s">
        <v>1978</v>
      </c>
      <c r="L2039" s="22" t="s">
        <v>2816</v>
      </c>
    </row>
    <row r="2040" spans="1:12">
      <c r="A2040" t="s">
        <v>2816</v>
      </c>
      <c r="B2040" t="s">
        <v>1996</v>
      </c>
      <c r="C2040" t="s">
        <v>549</v>
      </c>
      <c r="D2040" s="1">
        <v>10941.8</v>
      </c>
      <c r="E2040">
        <v>15.7808895986024</v>
      </c>
      <c r="F2040" s="22"/>
      <c r="G2040" s="22"/>
      <c r="H2040" s="22">
        <v>334.31120704800003</v>
      </c>
      <c r="I2040" s="22"/>
      <c r="J2040" s="22">
        <v>5</v>
      </c>
      <c r="K2040" s="22" t="s">
        <v>1978</v>
      </c>
      <c r="L2040" s="22" t="s">
        <v>2816</v>
      </c>
    </row>
    <row r="2041" spans="1:12">
      <c r="A2041" t="s">
        <v>2816</v>
      </c>
      <c r="B2041" t="s">
        <v>1996</v>
      </c>
      <c r="C2041" t="s">
        <v>3332</v>
      </c>
      <c r="D2041" s="1">
        <v>10969.5</v>
      </c>
      <c r="E2041">
        <v>15.7808895986024</v>
      </c>
      <c r="F2041" s="22"/>
      <c r="G2041" s="22"/>
      <c r="H2041" s="22"/>
      <c r="I2041" s="22">
        <v>334.31120704800003</v>
      </c>
      <c r="J2041" s="22">
        <v>5</v>
      </c>
      <c r="K2041" s="22" t="s">
        <v>1978</v>
      </c>
      <c r="L2041" s="22" t="s">
        <v>2816</v>
      </c>
    </row>
    <row r="2042" spans="1:12">
      <c r="A2042" t="s">
        <v>2816</v>
      </c>
      <c r="B2042" t="s">
        <v>1997</v>
      </c>
      <c r="C2042" t="s">
        <v>542</v>
      </c>
      <c r="D2042" s="1">
        <v>74</v>
      </c>
      <c r="E2042">
        <v>16.633910657986299</v>
      </c>
      <c r="F2042" s="22">
        <v>5.5221382264608003</v>
      </c>
      <c r="G2042" s="22"/>
      <c r="H2042" s="22"/>
      <c r="I2042" s="22"/>
      <c r="J2042" s="22">
        <v>5</v>
      </c>
      <c r="K2042" s="22" t="s">
        <v>1978</v>
      </c>
      <c r="L2042" s="22" t="s">
        <v>2816</v>
      </c>
    </row>
    <row r="2043" spans="1:12">
      <c r="A2043" t="s">
        <v>2816</v>
      </c>
      <c r="B2043" t="s">
        <v>1997</v>
      </c>
      <c r="C2043" t="s">
        <v>547</v>
      </c>
      <c r="D2043" s="1">
        <v>3865.1</v>
      </c>
      <c r="E2043">
        <v>16.633910657986299</v>
      </c>
      <c r="F2043" s="22"/>
      <c r="G2043" s="22">
        <v>181.90699460816401</v>
      </c>
      <c r="H2043" s="22"/>
      <c r="I2043" s="22"/>
      <c r="J2043" s="22">
        <v>5</v>
      </c>
      <c r="K2043" s="22" t="s">
        <v>1978</v>
      </c>
      <c r="L2043" s="22" t="s">
        <v>2816</v>
      </c>
    </row>
    <row r="2044" spans="1:12">
      <c r="A2044" t="s">
        <v>2816</v>
      </c>
      <c r="B2044" t="s">
        <v>1997</v>
      </c>
      <c r="C2044" t="s">
        <v>549</v>
      </c>
      <c r="D2044" s="1">
        <v>4450.5</v>
      </c>
      <c r="E2044">
        <v>16.633910657986299</v>
      </c>
      <c r="F2044" s="22"/>
      <c r="G2044" s="22"/>
      <c r="H2044" s="22">
        <v>181.90699460816401</v>
      </c>
      <c r="I2044" s="22"/>
      <c r="J2044" s="22">
        <v>5</v>
      </c>
      <c r="K2044" s="22" t="s">
        <v>1978</v>
      </c>
      <c r="L2044" s="22" t="s">
        <v>2816</v>
      </c>
    </row>
    <row r="2045" spans="1:12">
      <c r="A2045" t="s">
        <v>2816</v>
      </c>
      <c r="B2045" t="s">
        <v>1997</v>
      </c>
      <c r="C2045" t="s">
        <v>3332</v>
      </c>
      <c r="D2045" s="1">
        <v>4451.6000000000004</v>
      </c>
      <c r="E2045">
        <v>16.633910657986299</v>
      </c>
      <c r="F2045" s="22"/>
      <c r="G2045" s="22"/>
      <c r="H2045" s="22"/>
      <c r="I2045" s="22">
        <v>181.90699460816401</v>
      </c>
      <c r="J2045" s="22">
        <v>5</v>
      </c>
      <c r="K2045" s="22" t="s">
        <v>1978</v>
      </c>
      <c r="L2045" s="22" t="s">
        <v>2816</v>
      </c>
    </row>
    <row r="2046" spans="1:12">
      <c r="A2046" t="s">
        <v>2816</v>
      </c>
      <c r="B2046" t="s">
        <v>1998</v>
      </c>
      <c r="C2046" t="s">
        <v>542</v>
      </c>
      <c r="D2046" s="1">
        <v>24.9</v>
      </c>
      <c r="E2046">
        <v>17.486931717370201</v>
      </c>
      <c r="F2046" s="22">
        <v>1.9987781588082001</v>
      </c>
      <c r="G2046" s="22"/>
      <c r="H2046" s="22"/>
      <c r="I2046" s="22"/>
      <c r="J2046" s="22">
        <v>5</v>
      </c>
      <c r="K2046" s="22" t="s">
        <v>1978</v>
      </c>
      <c r="L2046" s="22" t="s">
        <v>2816</v>
      </c>
    </row>
    <row r="2047" spans="1:12">
      <c r="A2047" t="s">
        <v>2816</v>
      </c>
      <c r="B2047" t="s">
        <v>1998</v>
      </c>
      <c r="C2047" t="s">
        <v>547</v>
      </c>
      <c r="D2047" s="1">
        <v>2937.2</v>
      </c>
      <c r="E2047">
        <v>17.486931717370201</v>
      </c>
      <c r="F2047" s="22"/>
      <c r="G2047" s="22">
        <v>138.09153795696</v>
      </c>
      <c r="H2047" s="22"/>
      <c r="I2047" s="22"/>
      <c r="J2047" s="22">
        <v>5</v>
      </c>
      <c r="K2047" s="22" t="s">
        <v>1978</v>
      </c>
      <c r="L2047" s="22" t="s">
        <v>2816</v>
      </c>
    </row>
    <row r="2048" spans="1:12">
      <c r="A2048" t="s">
        <v>2816</v>
      </c>
      <c r="B2048" t="s">
        <v>1998</v>
      </c>
      <c r="C2048" t="s">
        <v>549</v>
      </c>
      <c r="D2048" s="1">
        <v>3492.2</v>
      </c>
      <c r="E2048">
        <v>17.486931717370201</v>
      </c>
      <c r="F2048" s="22"/>
      <c r="G2048" s="22"/>
      <c r="H2048" s="22">
        <v>138.09153795696</v>
      </c>
      <c r="I2048" s="22"/>
      <c r="J2048" s="22">
        <v>5</v>
      </c>
      <c r="K2048" s="22" t="s">
        <v>1978</v>
      </c>
      <c r="L2048" s="22" t="s">
        <v>2816</v>
      </c>
    </row>
    <row r="2049" spans="1:12">
      <c r="A2049" t="s">
        <v>2816</v>
      </c>
      <c r="B2049" t="s">
        <v>1998</v>
      </c>
      <c r="C2049" t="s">
        <v>3332</v>
      </c>
      <c r="D2049" s="1">
        <v>3496</v>
      </c>
      <c r="E2049">
        <v>17.486931717370201</v>
      </c>
      <c r="F2049" s="22"/>
      <c r="G2049" s="22"/>
      <c r="H2049" s="22"/>
      <c r="I2049" s="22">
        <v>138.09153795696</v>
      </c>
      <c r="J2049" s="22">
        <v>5</v>
      </c>
      <c r="K2049" s="22" t="s">
        <v>1978</v>
      </c>
      <c r="L2049" s="22" t="s">
        <v>2816</v>
      </c>
    </row>
    <row r="2050" spans="1:12">
      <c r="A2050" t="s">
        <v>2816</v>
      </c>
      <c r="B2050" t="s">
        <v>1999</v>
      </c>
      <c r="C2050" t="s">
        <v>542</v>
      </c>
      <c r="D2050" s="1">
        <v>58.3</v>
      </c>
      <c r="E2050">
        <v>18.339952776754199</v>
      </c>
      <c r="F2050" s="22">
        <v>4.5637801460747998</v>
      </c>
      <c r="G2050" s="22"/>
      <c r="H2050" s="22"/>
      <c r="I2050" s="22"/>
      <c r="J2050" s="22">
        <v>5</v>
      </c>
      <c r="K2050" s="22" t="s">
        <v>1978</v>
      </c>
      <c r="L2050" s="22" t="s">
        <v>2816</v>
      </c>
    </row>
    <row r="2051" spans="1:12">
      <c r="A2051" t="s">
        <v>2816</v>
      </c>
      <c r="B2051" t="s">
        <v>1999</v>
      </c>
      <c r="C2051" t="s">
        <v>547</v>
      </c>
      <c r="D2051" s="1">
        <v>2681.7</v>
      </c>
      <c r="E2051">
        <v>18.339952776754199</v>
      </c>
      <c r="F2051" s="22"/>
      <c r="G2051" s="22">
        <v>139.54461286802399</v>
      </c>
      <c r="H2051" s="22"/>
      <c r="I2051" s="22"/>
      <c r="J2051" s="22">
        <v>5</v>
      </c>
      <c r="K2051" s="22" t="s">
        <v>1978</v>
      </c>
      <c r="L2051" s="22" t="s">
        <v>2816</v>
      </c>
    </row>
    <row r="2052" spans="1:12">
      <c r="A2052" t="s">
        <v>2816</v>
      </c>
      <c r="B2052" t="s">
        <v>1999</v>
      </c>
      <c r="C2052" t="s">
        <v>549</v>
      </c>
      <c r="D2052" s="1">
        <v>2913.8</v>
      </c>
      <c r="E2052">
        <v>18.339952776754199</v>
      </c>
      <c r="F2052" s="22"/>
      <c r="G2052" s="22"/>
      <c r="H2052" s="22">
        <v>139.54461286802399</v>
      </c>
      <c r="I2052" s="22"/>
      <c r="J2052" s="22">
        <v>5</v>
      </c>
      <c r="K2052" s="22" t="s">
        <v>1978</v>
      </c>
      <c r="L2052" s="22" t="s">
        <v>2816</v>
      </c>
    </row>
    <row r="2053" spans="1:12">
      <c r="A2053" t="s">
        <v>2816</v>
      </c>
      <c r="B2053" t="s">
        <v>1999</v>
      </c>
      <c r="C2053" t="s">
        <v>3332</v>
      </c>
      <c r="D2053" s="1">
        <v>2916.1</v>
      </c>
      <c r="E2053">
        <v>18.339952776754199</v>
      </c>
      <c r="F2053" s="22"/>
      <c r="G2053" s="22"/>
      <c r="H2053" s="22"/>
      <c r="I2053" s="22">
        <v>139.54461286802399</v>
      </c>
      <c r="J2053" s="22">
        <v>5</v>
      </c>
      <c r="K2053" s="22" t="s">
        <v>1978</v>
      </c>
      <c r="L2053" s="22" t="s">
        <v>2816</v>
      </c>
    </row>
    <row r="2054" spans="1:12">
      <c r="A2054" t="s">
        <v>2816</v>
      </c>
      <c r="B2054" t="s">
        <v>2000</v>
      </c>
      <c r="C2054" t="s">
        <v>542</v>
      </c>
      <c r="D2054" s="1">
        <v>98</v>
      </c>
      <c r="E2054">
        <v>19.192973836138101</v>
      </c>
      <c r="F2054" s="22">
        <v>7.1721563702292004</v>
      </c>
      <c r="G2054" s="22"/>
      <c r="H2054" s="22"/>
      <c r="I2054" s="22"/>
      <c r="J2054" s="22">
        <v>5</v>
      </c>
      <c r="K2054" s="22" t="s">
        <v>1978</v>
      </c>
      <c r="L2054" s="22" t="s">
        <v>2816</v>
      </c>
    </row>
    <row r="2055" spans="1:12">
      <c r="A2055" t="s">
        <v>2816</v>
      </c>
      <c r="B2055" t="s">
        <v>2000</v>
      </c>
      <c r="C2055" t="s">
        <v>547</v>
      </c>
      <c r="D2055" s="1">
        <v>1393.1</v>
      </c>
      <c r="E2055">
        <v>19.192973836138101</v>
      </c>
      <c r="F2055" s="22"/>
      <c r="G2055" s="22">
        <v>77.295870394595994</v>
      </c>
      <c r="H2055" s="22"/>
      <c r="I2055" s="22"/>
      <c r="J2055" s="22">
        <v>5</v>
      </c>
      <c r="K2055" s="22" t="s">
        <v>1978</v>
      </c>
      <c r="L2055" s="22" t="s">
        <v>2816</v>
      </c>
    </row>
    <row r="2056" spans="1:12">
      <c r="A2056" t="s">
        <v>2816</v>
      </c>
      <c r="B2056" t="s">
        <v>2000</v>
      </c>
      <c r="C2056" t="s">
        <v>549</v>
      </c>
      <c r="D2056" s="1">
        <v>1542.7</v>
      </c>
      <c r="E2056">
        <v>19.192973836138101</v>
      </c>
      <c r="F2056" s="22"/>
      <c r="G2056" s="22"/>
      <c r="H2056" s="22">
        <v>77.295870394595994</v>
      </c>
      <c r="I2056" s="22"/>
      <c r="J2056" s="22">
        <v>5</v>
      </c>
      <c r="K2056" s="22" t="s">
        <v>1978</v>
      </c>
      <c r="L2056" s="22" t="s">
        <v>2816</v>
      </c>
    </row>
    <row r="2057" spans="1:12">
      <c r="A2057" t="s">
        <v>2816</v>
      </c>
      <c r="B2057" t="s">
        <v>2000</v>
      </c>
      <c r="C2057" t="s">
        <v>3332</v>
      </c>
      <c r="D2057" s="1">
        <v>1543.8</v>
      </c>
      <c r="E2057">
        <v>19.192973836138101</v>
      </c>
      <c r="F2057" s="22"/>
      <c r="G2057" s="22"/>
      <c r="H2057" s="22"/>
      <c r="I2057" s="22">
        <v>77.295870394595994</v>
      </c>
      <c r="J2057" s="22">
        <v>5</v>
      </c>
      <c r="K2057" s="22" t="s">
        <v>1978</v>
      </c>
      <c r="L2057" s="22" t="s">
        <v>2816</v>
      </c>
    </row>
    <row r="2058" spans="1:12">
      <c r="A2058" t="s">
        <v>2816</v>
      </c>
      <c r="B2058" t="s">
        <v>2001</v>
      </c>
      <c r="C2058" t="s">
        <v>542</v>
      </c>
      <c r="D2058" s="1">
        <v>135.6</v>
      </c>
      <c r="E2058">
        <v>20.045994895522</v>
      </c>
      <c r="F2058" s="22">
        <v>9.9475855040771997</v>
      </c>
      <c r="G2058" s="22"/>
      <c r="H2058" s="22"/>
      <c r="I2058" s="22"/>
      <c r="J2058" s="22">
        <v>5</v>
      </c>
      <c r="K2058" s="22" t="s">
        <v>1978</v>
      </c>
      <c r="L2058" s="22" t="s">
        <v>2816</v>
      </c>
    </row>
    <row r="2059" spans="1:12">
      <c r="A2059" t="s">
        <v>2816</v>
      </c>
      <c r="B2059" t="s">
        <v>2001</v>
      </c>
      <c r="C2059" t="s">
        <v>547</v>
      </c>
      <c r="D2059" s="1">
        <v>2870.2</v>
      </c>
      <c r="E2059">
        <v>20.045994895522</v>
      </c>
      <c r="F2059" s="22"/>
      <c r="G2059" s="22">
        <v>126.504507494736</v>
      </c>
      <c r="H2059" s="22"/>
      <c r="I2059" s="22"/>
      <c r="J2059" s="22">
        <v>5</v>
      </c>
      <c r="K2059" s="22" t="s">
        <v>1978</v>
      </c>
      <c r="L2059" s="22" t="s">
        <v>2816</v>
      </c>
    </row>
    <row r="2060" spans="1:12">
      <c r="A2060" t="s">
        <v>2816</v>
      </c>
      <c r="B2060" t="s">
        <v>2001</v>
      </c>
      <c r="C2060" t="s">
        <v>549</v>
      </c>
      <c r="D2060" s="1">
        <v>3376.5</v>
      </c>
      <c r="E2060">
        <v>20.045994895522</v>
      </c>
      <c r="F2060" s="22"/>
      <c r="G2060" s="22"/>
      <c r="H2060" s="22">
        <v>126.504507494736</v>
      </c>
      <c r="I2060" s="22"/>
      <c r="J2060" s="22">
        <v>5</v>
      </c>
      <c r="K2060" s="22" t="s">
        <v>1978</v>
      </c>
      <c r="L2060" s="22" t="s">
        <v>2816</v>
      </c>
    </row>
    <row r="2061" spans="1:12">
      <c r="A2061" t="s">
        <v>2816</v>
      </c>
      <c r="B2061" t="s">
        <v>2001</v>
      </c>
      <c r="C2061" t="s">
        <v>3332</v>
      </c>
      <c r="D2061" s="1">
        <v>3378.3</v>
      </c>
      <c r="E2061">
        <v>20.045994895522</v>
      </c>
      <c r="F2061" s="22"/>
      <c r="G2061" s="22"/>
      <c r="H2061" s="22"/>
      <c r="I2061" s="22">
        <v>126.504507494736</v>
      </c>
      <c r="J2061" s="22">
        <v>5</v>
      </c>
      <c r="K2061" s="22" t="s">
        <v>1978</v>
      </c>
      <c r="L2061" s="22" t="s">
        <v>2816</v>
      </c>
    </row>
    <row r="2062" spans="1:12">
      <c r="A2062" t="s">
        <v>2816</v>
      </c>
      <c r="B2062" t="s">
        <v>2002</v>
      </c>
      <c r="C2062" t="s">
        <v>542</v>
      </c>
      <c r="D2062" s="1">
        <v>60.9</v>
      </c>
      <c r="E2062">
        <v>20.899015954905899</v>
      </c>
      <c r="F2062" s="22">
        <v>14.0459614896888</v>
      </c>
      <c r="G2062" s="22"/>
      <c r="H2062" s="22"/>
      <c r="I2062" s="22"/>
      <c r="J2062" s="22">
        <v>5</v>
      </c>
      <c r="K2062" s="22" t="s">
        <v>1978</v>
      </c>
      <c r="L2062" s="22" t="s">
        <v>2816</v>
      </c>
    </row>
    <row r="2063" spans="1:12">
      <c r="A2063" t="s">
        <v>2816</v>
      </c>
      <c r="B2063" t="s">
        <v>2002</v>
      </c>
      <c r="C2063" t="s">
        <v>547</v>
      </c>
      <c r="D2063" s="1">
        <v>1426.7</v>
      </c>
      <c r="E2063">
        <v>20.899015954905899</v>
      </c>
      <c r="F2063" s="22"/>
      <c r="G2063" s="22">
        <v>77.611803684912005</v>
      </c>
      <c r="H2063" s="22"/>
      <c r="I2063" s="22"/>
      <c r="J2063" s="22">
        <v>5</v>
      </c>
      <c r="K2063" s="22" t="s">
        <v>1978</v>
      </c>
      <c r="L2063" s="22" t="s">
        <v>2816</v>
      </c>
    </row>
    <row r="2064" spans="1:12">
      <c r="A2064" t="s">
        <v>2816</v>
      </c>
      <c r="B2064" t="s">
        <v>2002</v>
      </c>
      <c r="C2064" t="s">
        <v>549</v>
      </c>
      <c r="D2064" s="1">
        <v>1683</v>
      </c>
      <c r="E2064">
        <v>20.899015954905899</v>
      </c>
      <c r="F2064" s="22"/>
      <c r="G2064" s="22"/>
      <c r="H2064" s="22">
        <v>77.611803684912005</v>
      </c>
      <c r="I2064" s="22"/>
      <c r="J2064" s="22">
        <v>5</v>
      </c>
      <c r="K2064" s="22" t="s">
        <v>1978</v>
      </c>
      <c r="L2064" s="22" t="s">
        <v>2816</v>
      </c>
    </row>
    <row r="2065" spans="1:12">
      <c r="A2065" t="s">
        <v>2816</v>
      </c>
      <c r="B2065" t="s">
        <v>2002</v>
      </c>
      <c r="C2065" t="s">
        <v>3332</v>
      </c>
      <c r="D2065" s="1">
        <v>1684.8</v>
      </c>
      <c r="E2065">
        <v>20.899015954905899</v>
      </c>
      <c r="F2065" s="22"/>
      <c r="G2065" s="22"/>
      <c r="H2065" s="22"/>
      <c r="I2065" s="22">
        <v>77.611803684912005</v>
      </c>
      <c r="J2065" s="22">
        <v>5</v>
      </c>
      <c r="K2065" s="22" t="s">
        <v>1978</v>
      </c>
      <c r="L2065" s="22" t="s">
        <v>2816</v>
      </c>
    </row>
    <row r="2066" spans="1:12">
      <c r="A2066" t="s">
        <v>2816</v>
      </c>
      <c r="B2066" t="s">
        <v>2003</v>
      </c>
      <c r="C2066" t="s">
        <v>542</v>
      </c>
      <c r="D2066" s="1">
        <v>4</v>
      </c>
      <c r="E2066">
        <v>21.752037014289801</v>
      </c>
      <c r="F2066" s="22">
        <v>0.56973980847672001</v>
      </c>
      <c r="G2066" s="22"/>
      <c r="H2066" s="22"/>
      <c r="I2066" s="22"/>
      <c r="J2066" s="22">
        <v>5</v>
      </c>
      <c r="K2066" s="22" t="s">
        <v>1978</v>
      </c>
      <c r="L2066" s="22" t="s">
        <v>2816</v>
      </c>
    </row>
    <row r="2067" spans="1:12">
      <c r="A2067" t="s">
        <v>2816</v>
      </c>
      <c r="B2067" t="s">
        <v>2003</v>
      </c>
      <c r="C2067" t="s">
        <v>547</v>
      </c>
      <c r="D2067" s="1">
        <v>625.1</v>
      </c>
      <c r="E2067">
        <v>21.752037014289801</v>
      </c>
      <c r="F2067" s="22"/>
      <c r="G2067" s="22">
        <v>33.118182651204002</v>
      </c>
      <c r="H2067" s="22"/>
      <c r="I2067" s="22"/>
      <c r="J2067" s="22">
        <v>5</v>
      </c>
      <c r="K2067" s="22" t="s">
        <v>1978</v>
      </c>
      <c r="L2067" s="22" t="s">
        <v>2816</v>
      </c>
    </row>
    <row r="2068" spans="1:12">
      <c r="A2068" t="s">
        <v>2816</v>
      </c>
      <c r="B2068" t="s">
        <v>2003</v>
      </c>
      <c r="C2068" t="s">
        <v>549</v>
      </c>
      <c r="D2068" s="1">
        <v>877.9</v>
      </c>
      <c r="E2068">
        <v>21.752037014289801</v>
      </c>
      <c r="F2068" s="22"/>
      <c r="G2068" s="22"/>
      <c r="H2068" s="22">
        <v>33.118182651204002</v>
      </c>
      <c r="I2068" s="22"/>
      <c r="J2068" s="22">
        <v>5</v>
      </c>
      <c r="K2068" s="22" t="s">
        <v>1978</v>
      </c>
      <c r="L2068" s="22" t="s">
        <v>2816</v>
      </c>
    </row>
    <row r="2069" spans="1:12">
      <c r="A2069" t="s">
        <v>2816</v>
      </c>
      <c r="B2069" t="s">
        <v>2003</v>
      </c>
      <c r="C2069" t="s">
        <v>3332</v>
      </c>
      <c r="D2069" s="1">
        <v>881.9</v>
      </c>
      <c r="E2069">
        <v>21.752037014289801</v>
      </c>
      <c r="F2069" s="22"/>
      <c r="G2069" s="22"/>
      <c r="H2069" s="22"/>
      <c r="I2069" s="22">
        <v>33.118182651204002</v>
      </c>
      <c r="J2069" s="22">
        <v>5</v>
      </c>
      <c r="K2069" s="22" t="s">
        <v>1978</v>
      </c>
      <c r="L2069" s="22" t="s">
        <v>2816</v>
      </c>
    </row>
    <row r="2070" spans="1:12">
      <c r="A2070" t="s">
        <v>2816</v>
      </c>
      <c r="B2070" t="s">
        <v>2004</v>
      </c>
      <c r="C2070" t="s">
        <v>542</v>
      </c>
      <c r="D2070" s="1">
        <v>10.6</v>
      </c>
      <c r="E2070">
        <v>22.6050580736737</v>
      </c>
      <c r="F2070" s="22">
        <v>1.6224688121997599</v>
      </c>
      <c r="G2070" s="22"/>
      <c r="H2070" s="22"/>
      <c r="I2070" s="22"/>
      <c r="J2070" s="22">
        <v>5</v>
      </c>
      <c r="K2070" s="22" t="s">
        <v>1978</v>
      </c>
      <c r="L2070" s="22" t="s">
        <v>2816</v>
      </c>
    </row>
    <row r="2071" spans="1:12">
      <c r="A2071" t="s">
        <v>2816</v>
      </c>
      <c r="B2071" t="s">
        <v>2004</v>
      </c>
      <c r="C2071" t="s">
        <v>547</v>
      </c>
      <c r="D2071" s="1">
        <v>464.1</v>
      </c>
      <c r="E2071">
        <v>22.6050580736737</v>
      </c>
      <c r="F2071" s="22"/>
      <c r="G2071" s="22">
        <v>45.874596318012003</v>
      </c>
      <c r="H2071" s="22"/>
      <c r="I2071" s="22"/>
      <c r="J2071" s="22">
        <v>5</v>
      </c>
      <c r="K2071" s="22" t="s">
        <v>1978</v>
      </c>
      <c r="L2071" s="22" t="s">
        <v>2816</v>
      </c>
    </row>
    <row r="2072" spans="1:12">
      <c r="A2072" t="s">
        <v>2816</v>
      </c>
      <c r="B2072" t="s">
        <v>2004</v>
      </c>
      <c r="C2072" t="s">
        <v>549</v>
      </c>
      <c r="D2072" s="1">
        <v>512</v>
      </c>
      <c r="E2072">
        <v>22.6050580736737</v>
      </c>
      <c r="F2072" s="22"/>
      <c r="G2072" s="22"/>
      <c r="H2072" s="22">
        <v>45.874596318012003</v>
      </c>
      <c r="I2072" s="22"/>
      <c r="J2072" s="22">
        <v>5</v>
      </c>
      <c r="K2072" s="22" t="s">
        <v>1978</v>
      </c>
      <c r="L2072" s="22" t="s">
        <v>2816</v>
      </c>
    </row>
    <row r="2073" spans="1:12">
      <c r="A2073" t="s">
        <v>2816</v>
      </c>
      <c r="B2073" t="s">
        <v>2004</v>
      </c>
      <c r="C2073" t="s">
        <v>3332</v>
      </c>
      <c r="D2073" s="1">
        <v>512.20000000000005</v>
      </c>
      <c r="E2073">
        <v>22.6050580736737</v>
      </c>
      <c r="F2073" s="22"/>
      <c r="G2073" s="22"/>
      <c r="H2073" s="22"/>
      <c r="I2073" s="22">
        <v>45.874596318012003</v>
      </c>
      <c r="J2073" s="22">
        <v>5</v>
      </c>
      <c r="K2073" s="22" t="s">
        <v>1978</v>
      </c>
      <c r="L2073" s="22" t="s">
        <v>2816</v>
      </c>
    </row>
    <row r="2074" spans="1:12">
      <c r="A2074" t="s">
        <v>2816</v>
      </c>
      <c r="B2074" t="s">
        <v>2005</v>
      </c>
      <c r="C2074" t="s">
        <v>542</v>
      </c>
      <c r="D2074" s="1">
        <v>6.1</v>
      </c>
      <c r="E2074">
        <v>23.458079133057598</v>
      </c>
      <c r="F2074" s="22">
        <v>0.75730837813847995</v>
      </c>
      <c r="G2074" s="22"/>
      <c r="H2074" s="22"/>
      <c r="I2074" s="22"/>
      <c r="J2074" s="22">
        <v>5</v>
      </c>
      <c r="K2074" s="22" t="s">
        <v>1978</v>
      </c>
      <c r="L2074" s="22" t="s">
        <v>2816</v>
      </c>
    </row>
    <row r="2075" spans="1:12">
      <c r="A2075" t="s">
        <v>2816</v>
      </c>
      <c r="B2075" t="s">
        <v>2005</v>
      </c>
      <c r="C2075" t="s">
        <v>547</v>
      </c>
      <c r="D2075" s="1">
        <v>513.70000000000005</v>
      </c>
      <c r="E2075">
        <v>23.458079133057598</v>
      </c>
      <c r="F2075" s="22"/>
      <c r="G2075" s="22">
        <v>28.819354727016002</v>
      </c>
      <c r="H2075" s="22"/>
      <c r="I2075" s="22"/>
      <c r="J2075" s="22">
        <v>5</v>
      </c>
      <c r="K2075" s="22" t="s">
        <v>1978</v>
      </c>
      <c r="L2075" s="22" t="s">
        <v>2816</v>
      </c>
    </row>
    <row r="2076" spans="1:12">
      <c r="A2076" t="s">
        <v>2816</v>
      </c>
      <c r="B2076" t="s">
        <v>2005</v>
      </c>
      <c r="C2076" t="s">
        <v>549</v>
      </c>
      <c r="D2076" s="1">
        <v>649</v>
      </c>
      <c r="E2076">
        <v>23.458079133057598</v>
      </c>
      <c r="F2076" s="22"/>
      <c r="G2076" s="22"/>
      <c r="H2076" s="22">
        <v>28.819354727016002</v>
      </c>
      <c r="I2076" s="22"/>
      <c r="J2076" s="22">
        <v>5</v>
      </c>
      <c r="K2076" s="22" t="s">
        <v>1978</v>
      </c>
      <c r="L2076" s="22" t="s">
        <v>2816</v>
      </c>
    </row>
    <row r="2077" spans="1:12">
      <c r="A2077" t="s">
        <v>2816</v>
      </c>
      <c r="B2077" t="s">
        <v>2005</v>
      </c>
      <c r="C2077" t="s">
        <v>3332</v>
      </c>
      <c r="D2077" s="1">
        <v>650.20000000000005</v>
      </c>
      <c r="E2077">
        <v>23.458079133057598</v>
      </c>
      <c r="F2077" s="22"/>
      <c r="G2077" s="22"/>
      <c r="H2077" s="22"/>
      <c r="I2077" s="22">
        <v>28.819354727016002</v>
      </c>
      <c r="J2077" s="22">
        <v>5</v>
      </c>
      <c r="K2077" s="22" t="s">
        <v>1978</v>
      </c>
      <c r="L2077" s="22" t="s">
        <v>2816</v>
      </c>
    </row>
    <row r="2078" spans="1:12">
      <c r="A2078" t="s">
        <v>2816</v>
      </c>
      <c r="B2078" t="s">
        <v>2006</v>
      </c>
      <c r="C2078" t="s">
        <v>542</v>
      </c>
      <c r="D2078" s="1">
        <v>5.4</v>
      </c>
      <c r="E2078">
        <v>24.3111001924416</v>
      </c>
      <c r="F2078" s="22">
        <v>0.41147877433823998</v>
      </c>
      <c r="G2078" s="22"/>
      <c r="H2078" s="22"/>
      <c r="I2078" s="22"/>
      <c r="J2078" s="22">
        <v>5</v>
      </c>
      <c r="K2078" s="22" t="s">
        <v>1978</v>
      </c>
      <c r="L2078" s="22" t="s">
        <v>2816</v>
      </c>
    </row>
    <row r="2079" spans="1:12">
      <c r="A2079" t="s">
        <v>2816</v>
      </c>
      <c r="B2079" t="s">
        <v>2006</v>
      </c>
      <c r="C2079" t="s">
        <v>547</v>
      </c>
      <c r="D2079" s="1">
        <v>367.8</v>
      </c>
      <c r="E2079">
        <v>24.3111001924416</v>
      </c>
      <c r="F2079" s="22"/>
      <c r="G2079" s="22">
        <v>57.829762767672001</v>
      </c>
      <c r="H2079" s="22"/>
      <c r="I2079" s="22"/>
      <c r="J2079" s="22">
        <v>5</v>
      </c>
      <c r="K2079" s="22" t="s">
        <v>1978</v>
      </c>
      <c r="L2079" s="22" t="s">
        <v>2816</v>
      </c>
    </row>
    <row r="2080" spans="1:12">
      <c r="A2080" t="s">
        <v>2816</v>
      </c>
      <c r="B2080" t="s">
        <v>2006</v>
      </c>
      <c r="C2080" t="s">
        <v>549</v>
      </c>
      <c r="D2080" s="1">
        <v>634.5</v>
      </c>
      <c r="E2080">
        <v>24.3111001924416</v>
      </c>
      <c r="F2080" s="22"/>
      <c r="G2080" s="22"/>
      <c r="H2080" s="22">
        <v>57.829762767672001</v>
      </c>
      <c r="I2080" s="22"/>
      <c r="J2080" s="22">
        <v>5</v>
      </c>
      <c r="K2080" s="22" t="s">
        <v>1978</v>
      </c>
      <c r="L2080" s="22" t="s">
        <v>2816</v>
      </c>
    </row>
    <row r="2081" spans="1:12">
      <c r="A2081" t="s">
        <v>2816</v>
      </c>
      <c r="B2081" t="s">
        <v>2006</v>
      </c>
      <c r="C2081" t="s">
        <v>3332</v>
      </c>
      <c r="D2081" s="1">
        <v>638.20000000000005</v>
      </c>
      <c r="E2081">
        <v>24.3111001924416</v>
      </c>
      <c r="F2081" s="22"/>
      <c r="G2081" s="22"/>
      <c r="H2081" s="22"/>
      <c r="I2081" s="22">
        <v>57.829762767672001</v>
      </c>
      <c r="J2081" s="22">
        <v>5</v>
      </c>
      <c r="K2081" s="22" t="s">
        <v>1978</v>
      </c>
      <c r="L2081" s="22" t="s">
        <v>2816</v>
      </c>
    </row>
    <row r="2082" spans="1:12">
      <c r="A2082" t="s">
        <v>2816</v>
      </c>
      <c r="B2082" t="s">
        <v>2007</v>
      </c>
      <c r="C2082" t="s">
        <v>547</v>
      </c>
      <c r="D2082" s="1">
        <v>1913.2</v>
      </c>
      <c r="E2082">
        <v>25.164121251825499</v>
      </c>
      <c r="F2082" s="22"/>
      <c r="G2082" s="22">
        <v>97.461836475696003</v>
      </c>
      <c r="H2082" s="22"/>
      <c r="I2082" s="22"/>
      <c r="J2082" s="22">
        <v>5</v>
      </c>
      <c r="K2082" s="22" t="s">
        <v>1978</v>
      </c>
      <c r="L2082" s="22" t="s">
        <v>2816</v>
      </c>
    </row>
    <row r="2083" spans="1:12">
      <c r="A2083" t="s">
        <v>2816</v>
      </c>
      <c r="B2083" t="s">
        <v>2007</v>
      </c>
      <c r="C2083" t="s">
        <v>549</v>
      </c>
      <c r="D2083" s="1">
        <v>2297.9</v>
      </c>
      <c r="E2083">
        <v>25.164121251825499</v>
      </c>
      <c r="F2083" s="22"/>
      <c r="G2083" s="22"/>
      <c r="H2083" s="22">
        <v>97.461836475696003</v>
      </c>
      <c r="I2083" s="22"/>
      <c r="J2083" s="22">
        <v>5</v>
      </c>
      <c r="K2083" s="22" t="s">
        <v>1978</v>
      </c>
      <c r="L2083" s="22" t="s">
        <v>2816</v>
      </c>
    </row>
    <row r="2084" spans="1:12">
      <c r="A2084" t="s">
        <v>2816</v>
      </c>
      <c r="B2084" t="s">
        <v>2007</v>
      </c>
      <c r="C2084" t="s">
        <v>3332</v>
      </c>
      <c r="D2084" s="1">
        <v>2306.4</v>
      </c>
      <c r="E2084">
        <v>25.164121251825499</v>
      </c>
      <c r="F2084" s="22"/>
      <c r="G2084" s="22"/>
      <c r="H2084" s="22"/>
      <c r="I2084" s="22">
        <v>97.461836475696003</v>
      </c>
      <c r="J2084" s="22">
        <v>5</v>
      </c>
      <c r="K2084" s="22" t="s">
        <v>1978</v>
      </c>
      <c r="L2084" s="22" t="s">
        <v>2816</v>
      </c>
    </row>
    <row r="2085" spans="1:12">
      <c r="A2085" t="s">
        <v>2816</v>
      </c>
      <c r="B2085" t="s">
        <v>2008</v>
      </c>
      <c r="C2085" t="s">
        <v>542</v>
      </c>
      <c r="D2085" s="1">
        <v>155.6</v>
      </c>
      <c r="E2085">
        <v>26.443652840901301</v>
      </c>
      <c r="F2085" s="22">
        <v>23.684064159672001</v>
      </c>
      <c r="G2085" s="22"/>
      <c r="H2085" s="22"/>
      <c r="I2085" s="22"/>
      <c r="J2085" s="22">
        <v>5</v>
      </c>
      <c r="K2085" s="22" t="s">
        <v>1978</v>
      </c>
      <c r="L2085" s="22" t="s">
        <v>2816</v>
      </c>
    </row>
    <row r="2086" spans="1:12">
      <c r="A2086" t="s">
        <v>2816</v>
      </c>
      <c r="B2086" t="s">
        <v>2008</v>
      </c>
      <c r="C2086" t="s">
        <v>547</v>
      </c>
      <c r="D2086" s="1">
        <v>26858.6</v>
      </c>
      <c r="E2086">
        <v>26.443652840901301</v>
      </c>
      <c r="F2086" s="22"/>
      <c r="G2086" s="22">
        <v>1090.87847804376</v>
      </c>
      <c r="H2086" s="22"/>
      <c r="I2086" s="22"/>
      <c r="J2086" s="22">
        <v>5</v>
      </c>
      <c r="K2086" s="22" t="s">
        <v>1978</v>
      </c>
      <c r="L2086" s="22" t="s">
        <v>2816</v>
      </c>
    </row>
    <row r="2087" spans="1:12">
      <c r="A2087" t="s">
        <v>2816</v>
      </c>
      <c r="B2087" t="s">
        <v>2008</v>
      </c>
      <c r="C2087" t="s">
        <v>549</v>
      </c>
      <c r="D2087" s="1">
        <v>67004.800000000003</v>
      </c>
      <c r="E2087">
        <v>26.443652840901301</v>
      </c>
      <c r="F2087" s="22"/>
      <c r="G2087" s="22"/>
      <c r="H2087" s="22">
        <v>3269.3607846144</v>
      </c>
      <c r="I2087" s="22"/>
      <c r="J2087" s="22">
        <v>5</v>
      </c>
      <c r="K2087" s="22" t="s">
        <v>1978</v>
      </c>
      <c r="L2087" s="22" t="s">
        <v>2816</v>
      </c>
    </row>
    <row r="2088" spans="1:12">
      <c r="A2088" t="s">
        <v>2816</v>
      </c>
      <c r="B2088" t="s">
        <v>2008</v>
      </c>
      <c r="C2088" t="s">
        <v>3332</v>
      </c>
      <c r="D2088" s="1">
        <v>67236.3</v>
      </c>
      <c r="E2088">
        <v>26.443652840901301</v>
      </c>
      <c r="F2088" s="22"/>
      <c r="G2088" s="22"/>
      <c r="H2088" s="22"/>
      <c r="I2088" s="22">
        <v>3269.3607846144</v>
      </c>
      <c r="J2088" s="22">
        <v>5</v>
      </c>
      <c r="K2088" s="22" t="s">
        <v>1978</v>
      </c>
      <c r="L2088" s="22" t="s">
        <v>2816</v>
      </c>
    </row>
    <row r="2089" spans="1:12">
      <c r="A2089" t="s">
        <v>199</v>
      </c>
      <c r="B2089" t="s">
        <v>2009</v>
      </c>
      <c r="C2089" t="s">
        <v>542</v>
      </c>
      <c r="D2089" s="1">
        <v>25446.6</v>
      </c>
      <c r="E2089">
        <v>13.662553967799001</v>
      </c>
      <c r="F2089" s="22">
        <v>1713.7912263922799</v>
      </c>
      <c r="G2089" s="22"/>
      <c r="H2089" s="22"/>
      <c r="I2089" s="22"/>
      <c r="J2089" s="22">
        <v>5</v>
      </c>
      <c r="K2089" s="22" t="s">
        <v>2010</v>
      </c>
      <c r="L2089" s="22" t="s">
        <v>199</v>
      </c>
    </row>
    <row r="2090" spans="1:12">
      <c r="A2090" t="s">
        <v>199</v>
      </c>
      <c r="B2090" t="s">
        <v>2009</v>
      </c>
      <c r="C2090" t="s">
        <v>547</v>
      </c>
      <c r="D2090" s="1">
        <v>77178.600000000006</v>
      </c>
      <c r="E2090">
        <v>13.662553967799001</v>
      </c>
      <c r="F2090" s="22"/>
      <c r="G2090" s="22">
        <v>1752.00830748468</v>
      </c>
      <c r="H2090" s="22"/>
      <c r="I2090" s="22"/>
      <c r="J2090" s="22">
        <v>5</v>
      </c>
      <c r="K2090" s="22" t="s">
        <v>2010</v>
      </c>
      <c r="L2090" s="22" t="s">
        <v>199</v>
      </c>
    </row>
    <row r="2091" spans="1:12">
      <c r="A2091" t="s">
        <v>199</v>
      </c>
      <c r="B2091" t="s">
        <v>2009</v>
      </c>
      <c r="C2091" t="s">
        <v>549</v>
      </c>
      <c r="D2091" s="1">
        <v>98404.800000000003</v>
      </c>
      <c r="E2091">
        <v>13.662553967799001</v>
      </c>
      <c r="F2091" s="22"/>
      <c r="G2091" s="22"/>
      <c r="H2091" s="22">
        <v>1752.00830748468</v>
      </c>
      <c r="I2091" s="22"/>
      <c r="J2091" s="22">
        <v>5</v>
      </c>
      <c r="K2091" s="22" t="s">
        <v>2010</v>
      </c>
      <c r="L2091" s="22" t="s">
        <v>199</v>
      </c>
    </row>
    <row r="2092" spans="1:12">
      <c r="A2092" t="s">
        <v>199</v>
      </c>
      <c r="B2092" t="s">
        <v>2009</v>
      </c>
      <c r="C2092" t="s">
        <v>3332</v>
      </c>
      <c r="D2092" s="1">
        <v>99176</v>
      </c>
      <c r="E2092">
        <v>13.662553967799001</v>
      </c>
      <c r="F2092" s="22"/>
      <c r="G2092" s="22"/>
      <c r="H2092" s="22"/>
      <c r="I2092" s="22">
        <v>1752.00830748468</v>
      </c>
      <c r="J2092" s="22">
        <v>5</v>
      </c>
      <c r="K2092" s="22" t="s">
        <v>2010</v>
      </c>
      <c r="L2092" s="22" t="s">
        <v>199</v>
      </c>
    </row>
    <row r="2093" spans="1:12">
      <c r="A2093" t="s">
        <v>199</v>
      </c>
      <c r="B2093" t="s">
        <v>2011</v>
      </c>
      <c r="C2093" t="s">
        <v>542</v>
      </c>
      <c r="D2093" s="1">
        <v>2092.6999999999998</v>
      </c>
      <c r="E2093">
        <v>1.2795315890758701</v>
      </c>
      <c r="F2093" s="22">
        <v>183.988448788536</v>
      </c>
      <c r="G2093" s="22"/>
      <c r="H2093" s="22"/>
      <c r="I2093" s="22"/>
      <c r="J2093" s="22">
        <v>5</v>
      </c>
      <c r="K2093" s="22" t="s">
        <v>2010</v>
      </c>
      <c r="L2093" s="22" t="s">
        <v>199</v>
      </c>
    </row>
    <row r="2094" spans="1:12">
      <c r="A2094" t="s">
        <v>199</v>
      </c>
      <c r="B2094" t="s">
        <v>2011</v>
      </c>
      <c r="C2094" t="s">
        <v>547</v>
      </c>
      <c r="D2094" s="1">
        <v>3004.1</v>
      </c>
      <c r="E2094">
        <v>1.2795315890758701</v>
      </c>
      <c r="F2094" s="22"/>
      <c r="G2094" s="22">
        <v>183.988448788536</v>
      </c>
      <c r="H2094" s="22"/>
      <c r="I2094" s="22"/>
      <c r="J2094" s="22">
        <v>5</v>
      </c>
      <c r="K2094" s="22" t="s">
        <v>2010</v>
      </c>
      <c r="L2094" s="22" t="s">
        <v>199</v>
      </c>
    </row>
    <row r="2095" spans="1:12">
      <c r="A2095" t="s">
        <v>199</v>
      </c>
      <c r="B2095" t="s">
        <v>2011</v>
      </c>
      <c r="C2095" t="s">
        <v>549</v>
      </c>
      <c r="D2095" s="1">
        <v>3060.1</v>
      </c>
      <c r="E2095">
        <v>1.2795315890758701</v>
      </c>
      <c r="F2095" s="22"/>
      <c r="G2095" s="22"/>
      <c r="H2095" s="22">
        <v>183.988448788536</v>
      </c>
      <c r="I2095" s="22"/>
      <c r="J2095" s="22">
        <v>5</v>
      </c>
      <c r="K2095" s="22" t="s">
        <v>2010</v>
      </c>
      <c r="L2095" s="22" t="s">
        <v>199</v>
      </c>
    </row>
    <row r="2096" spans="1:12">
      <c r="A2096" t="s">
        <v>199</v>
      </c>
      <c r="B2096" t="s">
        <v>2011</v>
      </c>
      <c r="C2096" t="s">
        <v>3332</v>
      </c>
      <c r="D2096" s="1">
        <v>3060.1</v>
      </c>
      <c r="E2096">
        <v>1.2795315890758701</v>
      </c>
      <c r="F2096" s="22"/>
      <c r="G2096" s="22"/>
      <c r="H2096" s="22"/>
      <c r="I2096" s="22">
        <v>183.988448788536</v>
      </c>
      <c r="J2096" s="22">
        <v>5</v>
      </c>
      <c r="K2096" s="22" t="s">
        <v>2010</v>
      </c>
      <c r="L2096" s="22" t="s">
        <v>199</v>
      </c>
    </row>
    <row r="2097" spans="1:12">
      <c r="A2097" t="s">
        <v>199</v>
      </c>
      <c r="B2097" t="s">
        <v>2012</v>
      </c>
      <c r="C2097" t="s">
        <v>542</v>
      </c>
      <c r="D2097" s="1">
        <v>7769.7</v>
      </c>
      <c r="E2097">
        <v>2.1325526484597899</v>
      </c>
      <c r="F2097" s="22">
        <v>529.81458667200002</v>
      </c>
      <c r="G2097" s="22"/>
      <c r="H2097" s="22"/>
      <c r="I2097" s="22"/>
      <c r="J2097" s="22">
        <v>5</v>
      </c>
      <c r="K2097" s="22" t="s">
        <v>2010</v>
      </c>
      <c r="L2097" s="22" t="s">
        <v>199</v>
      </c>
    </row>
    <row r="2098" spans="1:12">
      <c r="A2098" t="s">
        <v>199</v>
      </c>
      <c r="B2098" t="s">
        <v>2012</v>
      </c>
      <c r="C2098" t="s">
        <v>547</v>
      </c>
      <c r="D2098" s="1">
        <v>18401.8</v>
      </c>
      <c r="E2098">
        <v>2.1325526484597899</v>
      </c>
      <c r="F2098" s="22"/>
      <c r="G2098" s="22">
        <v>529.81458667200002</v>
      </c>
      <c r="H2098" s="22"/>
      <c r="I2098" s="22"/>
      <c r="J2098" s="22">
        <v>5</v>
      </c>
      <c r="K2098" s="22" t="s">
        <v>2010</v>
      </c>
      <c r="L2098" s="22" t="s">
        <v>199</v>
      </c>
    </row>
    <row r="2099" spans="1:12">
      <c r="A2099" t="s">
        <v>199</v>
      </c>
      <c r="B2099" t="s">
        <v>2012</v>
      </c>
      <c r="C2099" t="s">
        <v>549</v>
      </c>
      <c r="D2099" s="1">
        <v>21443.5</v>
      </c>
      <c r="E2099">
        <v>2.1325526484597899</v>
      </c>
      <c r="F2099" s="22"/>
      <c r="G2099" s="22"/>
      <c r="H2099" s="22">
        <v>529.81458667200002</v>
      </c>
      <c r="I2099" s="22"/>
      <c r="J2099" s="22">
        <v>5</v>
      </c>
      <c r="K2099" s="22" t="s">
        <v>2010</v>
      </c>
      <c r="L2099" s="22" t="s">
        <v>199</v>
      </c>
    </row>
    <row r="2100" spans="1:12">
      <c r="A2100" t="s">
        <v>199</v>
      </c>
      <c r="B2100" t="s">
        <v>2012</v>
      </c>
      <c r="C2100" t="s">
        <v>3332</v>
      </c>
      <c r="D2100" s="1">
        <v>21547.5</v>
      </c>
      <c r="E2100">
        <v>2.1325526484597899</v>
      </c>
      <c r="F2100" s="22"/>
      <c r="G2100" s="22"/>
      <c r="H2100" s="22"/>
      <c r="I2100" s="22">
        <v>529.81458667200002</v>
      </c>
      <c r="J2100" s="22">
        <v>5</v>
      </c>
      <c r="K2100" s="22" t="s">
        <v>2010</v>
      </c>
      <c r="L2100" s="22" t="s">
        <v>199</v>
      </c>
    </row>
    <row r="2101" spans="1:12">
      <c r="A2101" t="s">
        <v>199</v>
      </c>
      <c r="B2101" t="s">
        <v>2013</v>
      </c>
      <c r="C2101" t="s">
        <v>542</v>
      </c>
      <c r="D2101" s="1">
        <v>9582.7000000000007</v>
      </c>
      <c r="E2101">
        <v>2.9855737078437001</v>
      </c>
      <c r="F2101" s="22">
        <v>691.45189443035997</v>
      </c>
      <c r="G2101" s="22"/>
      <c r="H2101" s="22"/>
      <c r="I2101" s="22"/>
      <c r="J2101" s="22">
        <v>5</v>
      </c>
      <c r="K2101" s="22" t="s">
        <v>2010</v>
      </c>
      <c r="L2101" s="22" t="s">
        <v>199</v>
      </c>
    </row>
    <row r="2102" spans="1:12">
      <c r="A2102" t="s">
        <v>199</v>
      </c>
      <c r="B2102" t="s">
        <v>2013</v>
      </c>
      <c r="C2102" t="s">
        <v>547</v>
      </c>
      <c r="D2102" s="1">
        <v>19926.7</v>
      </c>
      <c r="E2102">
        <v>2.9855737078437001</v>
      </c>
      <c r="F2102" s="22"/>
      <c r="G2102" s="22">
        <v>691.45189443035997</v>
      </c>
      <c r="H2102" s="22"/>
      <c r="I2102" s="22"/>
      <c r="J2102" s="22">
        <v>5</v>
      </c>
      <c r="K2102" s="22" t="s">
        <v>2010</v>
      </c>
      <c r="L2102" s="22" t="s">
        <v>199</v>
      </c>
    </row>
    <row r="2103" spans="1:12">
      <c r="A2103" t="s">
        <v>199</v>
      </c>
      <c r="B2103" t="s">
        <v>2013</v>
      </c>
      <c r="C2103" t="s">
        <v>549</v>
      </c>
      <c r="D2103" s="1">
        <v>20129</v>
      </c>
      <c r="E2103">
        <v>2.9855737078437001</v>
      </c>
      <c r="F2103" s="22"/>
      <c r="G2103" s="22"/>
      <c r="H2103" s="22">
        <v>691.45189443035997</v>
      </c>
      <c r="I2103" s="22"/>
      <c r="J2103" s="22">
        <v>5</v>
      </c>
      <c r="K2103" s="22" t="s">
        <v>2010</v>
      </c>
      <c r="L2103" s="22" t="s">
        <v>199</v>
      </c>
    </row>
    <row r="2104" spans="1:12">
      <c r="A2104" t="s">
        <v>199</v>
      </c>
      <c r="B2104" t="s">
        <v>2013</v>
      </c>
      <c r="C2104" t="s">
        <v>3332</v>
      </c>
      <c r="D2104" s="1">
        <v>20133.599999999999</v>
      </c>
      <c r="E2104">
        <v>2.9855737078437001</v>
      </c>
      <c r="F2104" s="22"/>
      <c r="G2104" s="22"/>
      <c r="H2104" s="22"/>
      <c r="I2104" s="22">
        <v>691.45189443035997</v>
      </c>
      <c r="J2104" s="22">
        <v>5</v>
      </c>
      <c r="K2104" s="22" t="s">
        <v>2010</v>
      </c>
      <c r="L2104" s="22" t="s">
        <v>199</v>
      </c>
    </row>
    <row r="2105" spans="1:12">
      <c r="A2105" t="s">
        <v>199</v>
      </c>
      <c r="B2105" t="s">
        <v>2014</v>
      </c>
      <c r="C2105" t="s">
        <v>542</v>
      </c>
      <c r="D2105" s="1">
        <v>20678.900000000001</v>
      </c>
      <c r="E2105">
        <v>3.8385947672276099</v>
      </c>
      <c r="F2105" s="22">
        <v>1461.0662026329601</v>
      </c>
      <c r="G2105" s="22"/>
      <c r="H2105" s="22"/>
      <c r="I2105" s="22"/>
      <c r="J2105" s="22">
        <v>5</v>
      </c>
      <c r="K2105" s="22" t="s">
        <v>2010</v>
      </c>
      <c r="L2105" s="22" t="s">
        <v>199</v>
      </c>
    </row>
    <row r="2106" spans="1:12">
      <c r="A2106" t="s">
        <v>199</v>
      </c>
      <c r="B2106" t="s">
        <v>2014</v>
      </c>
      <c r="C2106" t="s">
        <v>547</v>
      </c>
      <c r="D2106" s="1">
        <v>34719.1</v>
      </c>
      <c r="E2106">
        <v>3.8385947672276099</v>
      </c>
      <c r="F2106" s="22"/>
      <c r="G2106" s="22">
        <v>1461.0662026329601</v>
      </c>
      <c r="H2106" s="22"/>
      <c r="I2106" s="22"/>
      <c r="J2106" s="22">
        <v>5</v>
      </c>
      <c r="K2106" s="22" t="s">
        <v>2010</v>
      </c>
      <c r="L2106" s="22" t="s">
        <v>199</v>
      </c>
    </row>
    <row r="2107" spans="1:12">
      <c r="A2107" t="s">
        <v>199</v>
      </c>
      <c r="B2107" t="s">
        <v>2014</v>
      </c>
      <c r="C2107" t="s">
        <v>549</v>
      </c>
      <c r="D2107" s="1">
        <v>36305.4</v>
      </c>
      <c r="E2107">
        <v>3.8385947672276099</v>
      </c>
      <c r="F2107" s="22"/>
      <c r="G2107" s="22"/>
      <c r="H2107" s="22">
        <v>1461.0662026329601</v>
      </c>
      <c r="I2107" s="22"/>
      <c r="J2107" s="22">
        <v>5</v>
      </c>
      <c r="K2107" s="22" t="s">
        <v>2010</v>
      </c>
      <c r="L2107" s="22" t="s">
        <v>199</v>
      </c>
    </row>
    <row r="2108" spans="1:12">
      <c r="A2108" t="s">
        <v>199</v>
      </c>
      <c r="B2108" t="s">
        <v>2014</v>
      </c>
      <c r="C2108" t="s">
        <v>3332</v>
      </c>
      <c r="D2108" s="1">
        <v>36351.9</v>
      </c>
      <c r="E2108">
        <v>3.8385947672276099</v>
      </c>
      <c r="F2108" s="22"/>
      <c r="G2108" s="22"/>
      <c r="H2108" s="22"/>
      <c r="I2108" s="22">
        <v>1461.0662026329601</v>
      </c>
      <c r="J2108" s="22">
        <v>5</v>
      </c>
      <c r="K2108" s="22" t="s">
        <v>2010</v>
      </c>
      <c r="L2108" s="22" t="s">
        <v>199</v>
      </c>
    </row>
    <row r="2109" spans="1:12">
      <c r="A2109" t="s">
        <v>199</v>
      </c>
      <c r="B2109" t="s">
        <v>2015</v>
      </c>
      <c r="C2109" t="s">
        <v>542</v>
      </c>
      <c r="D2109" s="1">
        <v>16532.099999999999</v>
      </c>
      <c r="E2109">
        <v>4.69161582661153</v>
      </c>
      <c r="F2109" s="22">
        <v>1128.9019384767601</v>
      </c>
      <c r="G2109" s="22"/>
      <c r="H2109" s="22"/>
      <c r="I2109" s="22"/>
      <c r="J2109" s="22">
        <v>5</v>
      </c>
      <c r="K2109" s="22" t="s">
        <v>2010</v>
      </c>
      <c r="L2109" s="22" t="s">
        <v>199</v>
      </c>
    </row>
    <row r="2110" spans="1:12">
      <c r="A2110" t="s">
        <v>199</v>
      </c>
      <c r="B2110" t="s">
        <v>2015</v>
      </c>
      <c r="C2110" t="s">
        <v>547</v>
      </c>
      <c r="D2110" s="1">
        <v>32227.3</v>
      </c>
      <c r="E2110">
        <v>4.69161582661153</v>
      </c>
      <c r="F2110" s="22"/>
      <c r="G2110" s="22">
        <v>1128.9019384767601</v>
      </c>
      <c r="H2110" s="22"/>
      <c r="I2110" s="22"/>
      <c r="J2110" s="22">
        <v>5</v>
      </c>
      <c r="K2110" s="22" t="s">
        <v>2010</v>
      </c>
      <c r="L2110" s="22" t="s">
        <v>199</v>
      </c>
    </row>
    <row r="2111" spans="1:12">
      <c r="A2111" t="s">
        <v>199</v>
      </c>
      <c r="B2111" t="s">
        <v>2015</v>
      </c>
      <c r="C2111" t="s">
        <v>549</v>
      </c>
      <c r="D2111" s="1">
        <v>34625.599999999999</v>
      </c>
      <c r="E2111">
        <v>4.69161582661153</v>
      </c>
      <c r="F2111" s="22"/>
      <c r="G2111" s="22"/>
      <c r="H2111" s="22">
        <v>1128.9019384767601</v>
      </c>
      <c r="I2111" s="22"/>
      <c r="J2111" s="22">
        <v>5</v>
      </c>
      <c r="K2111" s="22" t="s">
        <v>2010</v>
      </c>
      <c r="L2111" s="22" t="s">
        <v>199</v>
      </c>
    </row>
    <row r="2112" spans="1:12">
      <c r="A2112" t="s">
        <v>199</v>
      </c>
      <c r="B2112" t="s">
        <v>2015</v>
      </c>
      <c r="C2112" t="s">
        <v>3332</v>
      </c>
      <c r="D2112" s="1">
        <v>34667.199999999997</v>
      </c>
      <c r="E2112">
        <v>4.69161582661153</v>
      </c>
      <c r="F2112" s="22"/>
      <c r="G2112" s="22"/>
      <c r="H2112" s="22"/>
      <c r="I2112" s="22">
        <v>1128.9019384767601</v>
      </c>
      <c r="J2112" s="22">
        <v>5</v>
      </c>
      <c r="K2112" s="22" t="s">
        <v>2010</v>
      </c>
      <c r="L2112" s="22" t="s">
        <v>199</v>
      </c>
    </row>
    <row r="2113" spans="1:12">
      <c r="A2113" t="s">
        <v>199</v>
      </c>
      <c r="B2113" t="s">
        <v>2016</v>
      </c>
      <c r="C2113" t="s">
        <v>542</v>
      </c>
      <c r="D2113" s="1">
        <v>10288.799999999999</v>
      </c>
      <c r="E2113">
        <v>5.5446368859954402</v>
      </c>
      <c r="F2113" s="22">
        <v>703.07769181356002</v>
      </c>
      <c r="G2113" s="22"/>
      <c r="H2113" s="22"/>
      <c r="I2113" s="22"/>
      <c r="J2113" s="22">
        <v>5</v>
      </c>
      <c r="K2113" s="22" t="s">
        <v>2010</v>
      </c>
      <c r="L2113" s="22" t="s">
        <v>199</v>
      </c>
    </row>
    <row r="2114" spans="1:12">
      <c r="A2114" t="s">
        <v>199</v>
      </c>
      <c r="B2114" t="s">
        <v>2016</v>
      </c>
      <c r="C2114" t="s">
        <v>547</v>
      </c>
      <c r="D2114" s="1">
        <v>17132.7</v>
      </c>
      <c r="E2114">
        <v>5.5446368859954402</v>
      </c>
      <c r="F2114" s="22"/>
      <c r="G2114" s="22">
        <v>703.07769181356002</v>
      </c>
      <c r="H2114" s="22"/>
      <c r="I2114" s="22"/>
      <c r="J2114" s="22">
        <v>5</v>
      </c>
      <c r="K2114" s="22" t="s">
        <v>2010</v>
      </c>
      <c r="L2114" s="22" t="s">
        <v>199</v>
      </c>
    </row>
    <row r="2115" spans="1:12">
      <c r="A2115" t="s">
        <v>199</v>
      </c>
      <c r="B2115" t="s">
        <v>2016</v>
      </c>
      <c r="C2115" t="s">
        <v>549</v>
      </c>
      <c r="D2115" s="1">
        <v>17529.400000000001</v>
      </c>
      <c r="E2115">
        <v>5.5446368859954402</v>
      </c>
      <c r="F2115" s="22"/>
      <c r="G2115" s="22"/>
      <c r="H2115" s="22">
        <v>703.07769181356002</v>
      </c>
      <c r="I2115" s="22"/>
      <c r="J2115" s="22">
        <v>5</v>
      </c>
      <c r="K2115" s="22" t="s">
        <v>2010</v>
      </c>
      <c r="L2115" s="22" t="s">
        <v>199</v>
      </c>
    </row>
    <row r="2116" spans="1:12">
      <c r="A2116" t="s">
        <v>199</v>
      </c>
      <c r="B2116" t="s">
        <v>2016</v>
      </c>
      <c r="C2116" t="s">
        <v>3332</v>
      </c>
      <c r="D2116" s="1">
        <v>17535.2</v>
      </c>
      <c r="E2116">
        <v>5.5446368859954402</v>
      </c>
      <c r="F2116" s="22"/>
      <c r="G2116" s="22"/>
      <c r="H2116" s="22"/>
      <c r="I2116" s="22">
        <v>703.07769181356002</v>
      </c>
      <c r="J2116" s="22">
        <v>5</v>
      </c>
      <c r="K2116" s="22" t="s">
        <v>2010</v>
      </c>
      <c r="L2116" s="22" t="s">
        <v>199</v>
      </c>
    </row>
    <row r="2117" spans="1:12">
      <c r="A2117" t="s">
        <v>199</v>
      </c>
      <c r="B2117" t="s">
        <v>2017</v>
      </c>
      <c r="C2117" t="s">
        <v>542</v>
      </c>
      <c r="D2117" s="1">
        <v>15704</v>
      </c>
      <c r="E2117">
        <v>6.3976579453793603</v>
      </c>
      <c r="F2117" s="22">
        <v>1027.018533555</v>
      </c>
      <c r="G2117" s="22"/>
      <c r="H2117" s="22"/>
      <c r="I2117" s="22"/>
      <c r="J2117" s="22">
        <v>5</v>
      </c>
      <c r="K2117" s="22" t="s">
        <v>2010</v>
      </c>
      <c r="L2117" s="22" t="s">
        <v>199</v>
      </c>
    </row>
    <row r="2118" spans="1:12">
      <c r="A2118" t="s">
        <v>199</v>
      </c>
      <c r="B2118" t="s">
        <v>2017</v>
      </c>
      <c r="C2118" t="s">
        <v>547</v>
      </c>
      <c r="D2118" s="1">
        <v>27503.200000000001</v>
      </c>
      <c r="E2118">
        <v>6.3976579453793603</v>
      </c>
      <c r="F2118" s="22"/>
      <c r="G2118" s="22">
        <v>1027.018533555</v>
      </c>
      <c r="H2118" s="22"/>
      <c r="I2118" s="22"/>
      <c r="J2118" s="22">
        <v>5</v>
      </c>
      <c r="K2118" s="22" t="s">
        <v>2010</v>
      </c>
      <c r="L2118" s="22" t="s">
        <v>199</v>
      </c>
    </row>
    <row r="2119" spans="1:12">
      <c r="A2119" t="s">
        <v>199</v>
      </c>
      <c r="B2119" t="s">
        <v>2017</v>
      </c>
      <c r="C2119" t="s">
        <v>549</v>
      </c>
      <c r="D2119" s="1">
        <v>29928.7</v>
      </c>
      <c r="E2119">
        <v>6.3976579453793603</v>
      </c>
      <c r="F2119" s="22"/>
      <c r="G2119" s="22"/>
      <c r="H2119" s="22">
        <v>1027.018533555</v>
      </c>
      <c r="I2119" s="22"/>
      <c r="J2119" s="22">
        <v>5</v>
      </c>
      <c r="K2119" s="22" t="s">
        <v>2010</v>
      </c>
      <c r="L2119" s="22" t="s">
        <v>199</v>
      </c>
    </row>
    <row r="2120" spans="1:12">
      <c r="A2120" t="s">
        <v>199</v>
      </c>
      <c r="B2120" t="s">
        <v>2017</v>
      </c>
      <c r="C2120" t="s">
        <v>3332</v>
      </c>
      <c r="D2120" s="1">
        <v>30002</v>
      </c>
      <c r="E2120">
        <v>6.3976579453793603</v>
      </c>
      <c r="F2120" s="22"/>
      <c r="G2120" s="22"/>
      <c r="H2120" s="22"/>
      <c r="I2120" s="22">
        <v>1027.018533555</v>
      </c>
      <c r="J2120" s="22">
        <v>5</v>
      </c>
      <c r="K2120" s="22" t="s">
        <v>2010</v>
      </c>
      <c r="L2120" s="22" t="s">
        <v>199</v>
      </c>
    </row>
    <row r="2121" spans="1:12">
      <c r="A2121" t="s">
        <v>199</v>
      </c>
      <c r="B2121" t="s">
        <v>2018</v>
      </c>
      <c r="C2121" t="s">
        <v>542</v>
      </c>
      <c r="D2121" s="1">
        <v>14728.8</v>
      </c>
      <c r="E2121">
        <v>7.2506790047632697</v>
      </c>
      <c r="F2121" s="22">
        <v>932.50341096444004</v>
      </c>
      <c r="G2121" s="22"/>
      <c r="H2121" s="22"/>
      <c r="I2121" s="22"/>
      <c r="J2121" s="22">
        <v>5</v>
      </c>
      <c r="K2121" s="22" t="s">
        <v>2010</v>
      </c>
      <c r="L2121" s="22" t="s">
        <v>199</v>
      </c>
    </row>
    <row r="2122" spans="1:12">
      <c r="A2122" t="s">
        <v>199</v>
      </c>
      <c r="B2122" t="s">
        <v>2018</v>
      </c>
      <c r="C2122" t="s">
        <v>547</v>
      </c>
      <c r="D2122" s="1">
        <v>30099.1</v>
      </c>
      <c r="E2122">
        <v>7.2506790047632697</v>
      </c>
      <c r="F2122" s="22"/>
      <c r="G2122" s="22">
        <v>932.50341096444004</v>
      </c>
      <c r="H2122" s="22"/>
      <c r="I2122" s="22"/>
      <c r="J2122" s="22">
        <v>5</v>
      </c>
      <c r="K2122" s="22" t="s">
        <v>2010</v>
      </c>
      <c r="L2122" s="22" t="s">
        <v>199</v>
      </c>
    </row>
    <row r="2123" spans="1:12">
      <c r="A2123" t="s">
        <v>199</v>
      </c>
      <c r="B2123" t="s">
        <v>2018</v>
      </c>
      <c r="C2123" t="s">
        <v>549</v>
      </c>
      <c r="D2123" s="1">
        <v>39962.199999999997</v>
      </c>
      <c r="E2123">
        <v>7.2506790047632697</v>
      </c>
      <c r="F2123" s="22"/>
      <c r="G2123" s="22"/>
      <c r="H2123" s="22">
        <v>932.50341096444004</v>
      </c>
      <c r="I2123" s="22"/>
      <c r="J2123" s="22">
        <v>5</v>
      </c>
      <c r="K2123" s="22" t="s">
        <v>2010</v>
      </c>
      <c r="L2123" s="22" t="s">
        <v>199</v>
      </c>
    </row>
    <row r="2124" spans="1:12">
      <c r="A2124" t="s">
        <v>199</v>
      </c>
      <c r="B2124" t="s">
        <v>2018</v>
      </c>
      <c r="C2124" t="s">
        <v>3332</v>
      </c>
      <c r="D2124" s="1">
        <v>40100</v>
      </c>
      <c r="E2124">
        <v>7.2506790047632697</v>
      </c>
      <c r="F2124" s="22"/>
      <c r="G2124" s="22"/>
      <c r="H2124" s="22"/>
      <c r="I2124" s="22">
        <v>932.50341096444004</v>
      </c>
      <c r="J2124" s="22">
        <v>5</v>
      </c>
      <c r="K2124" s="22" t="s">
        <v>2010</v>
      </c>
      <c r="L2124" s="22" t="s">
        <v>199</v>
      </c>
    </row>
    <row r="2125" spans="1:12">
      <c r="A2125" t="s">
        <v>199</v>
      </c>
      <c r="B2125" t="s">
        <v>2019</v>
      </c>
      <c r="C2125" t="s">
        <v>542</v>
      </c>
      <c r="D2125" s="1">
        <v>6349</v>
      </c>
      <c r="E2125">
        <v>8.1037000641471799</v>
      </c>
      <c r="F2125" s="22">
        <v>531.32803699752003</v>
      </c>
      <c r="G2125" s="22"/>
      <c r="H2125" s="22"/>
      <c r="I2125" s="22"/>
      <c r="J2125" s="22">
        <v>5</v>
      </c>
      <c r="K2125" s="22" t="s">
        <v>2010</v>
      </c>
      <c r="L2125" s="22" t="s">
        <v>199</v>
      </c>
    </row>
    <row r="2126" spans="1:12">
      <c r="A2126" t="s">
        <v>199</v>
      </c>
      <c r="B2126" t="s">
        <v>2019</v>
      </c>
      <c r="C2126" t="s">
        <v>547</v>
      </c>
      <c r="D2126" s="1">
        <v>27665.7</v>
      </c>
      <c r="E2126">
        <v>8.1037000641471799</v>
      </c>
      <c r="F2126" s="22"/>
      <c r="G2126" s="22">
        <v>926.32402366559995</v>
      </c>
      <c r="H2126" s="22"/>
      <c r="I2126" s="22"/>
      <c r="J2126" s="22">
        <v>5</v>
      </c>
      <c r="K2126" s="22" t="s">
        <v>2010</v>
      </c>
      <c r="L2126" s="22" t="s">
        <v>199</v>
      </c>
    </row>
    <row r="2127" spans="1:12">
      <c r="A2127" t="s">
        <v>199</v>
      </c>
      <c r="B2127" t="s">
        <v>2019</v>
      </c>
      <c r="C2127" t="s">
        <v>549</v>
      </c>
      <c r="D2127" s="1">
        <v>32121</v>
      </c>
      <c r="E2127">
        <v>8.1037000641471799</v>
      </c>
      <c r="F2127" s="22"/>
      <c r="G2127" s="22"/>
      <c r="H2127" s="22">
        <v>926.32402366559995</v>
      </c>
      <c r="I2127" s="22"/>
      <c r="J2127" s="22">
        <v>5</v>
      </c>
      <c r="K2127" s="22" t="s">
        <v>2010</v>
      </c>
      <c r="L2127" s="22" t="s">
        <v>199</v>
      </c>
    </row>
    <row r="2128" spans="1:12">
      <c r="A2128" t="s">
        <v>199</v>
      </c>
      <c r="B2128" t="s">
        <v>2019</v>
      </c>
      <c r="C2128" t="s">
        <v>3332</v>
      </c>
      <c r="D2128" s="1">
        <v>32156</v>
      </c>
      <c r="E2128">
        <v>8.1037000641471799</v>
      </c>
      <c r="F2128" s="22"/>
      <c r="G2128" s="22"/>
      <c r="H2128" s="22"/>
      <c r="I2128" s="22">
        <v>926.32402366559995</v>
      </c>
      <c r="J2128" s="22">
        <v>5</v>
      </c>
      <c r="K2128" s="22" t="s">
        <v>2010</v>
      </c>
      <c r="L2128" s="22" t="s">
        <v>199</v>
      </c>
    </row>
    <row r="2129" spans="1:12">
      <c r="A2129" t="s">
        <v>199</v>
      </c>
      <c r="B2129" t="s">
        <v>2020</v>
      </c>
      <c r="C2129" t="s">
        <v>542</v>
      </c>
      <c r="D2129" s="1">
        <v>5462.1</v>
      </c>
      <c r="E2129">
        <v>8.9567211235310999</v>
      </c>
      <c r="F2129" s="22">
        <v>355.08381553764002</v>
      </c>
      <c r="G2129" s="22"/>
      <c r="H2129" s="22"/>
      <c r="I2129" s="22"/>
      <c r="J2129" s="22">
        <v>5</v>
      </c>
      <c r="K2129" s="22" t="s">
        <v>2010</v>
      </c>
      <c r="L2129" s="22" t="s">
        <v>199</v>
      </c>
    </row>
    <row r="2130" spans="1:12">
      <c r="A2130" t="s">
        <v>199</v>
      </c>
      <c r="B2130" t="s">
        <v>2020</v>
      </c>
      <c r="C2130" t="s">
        <v>547</v>
      </c>
      <c r="D2130" s="1">
        <v>20067.8</v>
      </c>
      <c r="E2130">
        <v>8.9567211235310999</v>
      </c>
      <c r="F2130" s="22"/>
      <c r="G2130" s="22">
        <v>566.02657072583997</v>
      </c>
      <c r="H2130" s="22"/>
      <c r="I2130" s="22"/>
      <c r="J2130" s="22">
        <v>5</v>
      </c>
      <c r="K2130" s="22" t="s">
        <v>2010</v>
      </c>
      <c r="L2130" s="22" t="s">
        <v>199</v>
      </c>
    </row>
    <row r="2131" spans="1:12">
      <c r="A2131" t="s">
        <v>199</v>
      </c>
      <c r="B2131" t="s">
        <v>2020</v>
      </c>
      <c r="C2131" t="s">
        <v>549</v>
      </c>
      <c r="D2131" s="1">
        <v>21116.2</v>
      </c>
      <c r="E2131">
        <v>8.9567211235310999</v>
      </c>
      <c r="F2131" s="22"/>
      <c r="G2131" s="22"/>
      <c r="H2131" s="22">
        <v>566.02657072583997</v>
      </c>
      <c r="I2131" s="22"/>
      <c r="J2131" s="22">
        <v>5</v>
      </c>
      <c r="K2131" s="22" t="s">
        <v>2010</v>
      </c>
      <c r="L2131" s="22" t="s">
        <v>199</v>
      </c>
    </row>
    <row r="2132" spans="1:12">
      <c r="A2132" t="s">
        <v>199</v>
      </c>
      <c r="B2132" t="s">
        <v>2020</v>
      </c>
      <c r="C2132" t="s">
        <v>3332</v>
      </c>
      <c r="D2132" s="1">
        <v>21122.3</v>
      </c>
      <c r="E2132">
        <v>8.9567211235310999</v>
      </c>
      <c r="F2132" s="22"/>
      <c r="G2132" s="22"/>
      <c r="H2132" s="22"/>
      <c r="I2132" s="22">
        <v>566.02657072583997</v>
      </c>
      <c r="J2132" s="22">
        <v>5</v>
      </c>
      <c r="K2132" s="22" t="s">
        <v>2010</v>
      </c>
      <c r="L2132" s="22" t="s">
        <v>199</v>
      </c>
    </row>
    <row r="2133" spans="1:12">
      <c r="A2133" t="s">
        <v>199</v>
      </c>
      <c r="B2133" t="s">
        <v>2021</v>
      </c>
      <c r="C2133" t="s">
        <v>542</v>
      </c>
      <c r="D2133" s="1">
        <v>11537.8</v>
      </c>
      <c r="E2133">
        <v>9.8097421829150093</v>
      </c>
      <c r="F2133" s="22">
        <v>807.53935371479997</v>
      </c>
      <c r="G2133" s="22"/>
      <c r="H2133" s="22"/>
      <c r="I2133" s="22"/>
      <c r="J2133" s="22">
        <v>5</v>
      </c>
      <c r="K2133" s="22" t="s">
        <v>2010</v>
      </c>
      <c r="L2133" s="22" t="s">
        <v>199</v>
      </c>
    </row>
    <row r="2134" spans="1:12">
      <c r="A2134" t="s">
        <v>199</v>
      </c>
      <c r="B2134" t="s">
        <v>2021</v>
      </c>
      <c r="C2134" t="s">
        <v>547</v>
      </c>
      <c r="D2134" s="1">
        <v>32457.200000000001</v>
      </c>
      <c r="E2134">
        <v>9.8097421829150093</v>
      </c>
      <c r="F2134" s="22"/>
      <c r="G2134" s="22">
        <v>807.53935371479997</v>
      </c>
      <c r="H2134" s="22"/>
      <c r="I2134" s="22"/>
      <c r="J2134" s="22">
        <v>5</v>
      </c>
      <c r="K2134" s="22" t="s">
        <v>2010</v>
      </c>
      <c r="L2134" s="22" t="s">
        <v>199</v>
      </c>
    </row>
    <row r="2135" spans="1:12">
      <c r="A2135" t="s">
        <v>199</v>
      </c>
      <c r="B2135" t="s">
        <v>2021</v>
      </c>
      <c r="C2135" t="s">
        <v>549</v>
      </c>
      <c r="D2135" s="1">
        <v>39849.800000000003</v>
      </c>
      <c r="E2135">
        <v>9.8097421829150093</v>
      </c>
      <c r="F2135" s="22"/>
      <c r="G2135" s="22"/>
      <c r="H2135" s="22">
        <v>807.53935371479997</v>
      </c>
      <c r="I2135" s="22"/>
      <c r="J2135" s="22">
        <v>5</v>
      </c>
      <c r="K2135" s="22" t="s">
        <v>2010</v>
      </c>
      <c r="L2135" s="22" t="s">
        <v>199</v>
      </c>
    </row>
    <row r="2136" spans="1:12">
      <c r="A2136" t="s">
        <v>199</v>
      </c>
      <c r="B2136" t="s">
        <v>2021</v>
      </c>
      <c r="C2136" t="s">
        <v>3332</v>
      </c>
      <c r="D2136" s="1">
        <v>39929.699999999997</v>
      </c>
      <c r="E2136">
        <v>9.8097421829150093</v>
      </c>
      <c r="F2136" s="22"/>
      <c r="G2136" s="22"/>
      <c r="H2136" s="22"/>
      <c r="I2136" s="22">
        <v>807.53935371479997</v>
      </c>
      <c r="J2136" s="22">
        <v>5</v>
      </c>
      <c r="K2136" s="22" t="s">
        <v>2010</v>
      </c>
      <c r="L2136" s="22" t="s">
        <v>199</v>
      </c>
    </row>
    <row r="2137" spans="1:12">
      <c r="A2137" t="s">
        <v>199</v>
      </c>
      <c r="B2137" t="s">
        <v>2022</v>
      </c>
      <c r="C2137" t="s">
        <v>542</v>
      </c>
      <c r="D2137" s="1">
        <v>4311</v>
      </c>
      <c r="E2137">
        <v>10.662763242298899</v>
      </c>
      <c r="F2137" s="22">
        <v>307.18334807496001</v>
      </c>
      <c r="G2137" s="22"/>
      <c r="H2137" s="22"/>
      <c r="I2137" s="22"/>
      <c r="J2137" s="22">
        <v>5</v>
      </c>
      <c r="K2137" s="22" t="s">
        <v>2010</v>
      </c>
      <c r="L2137" s="22" t="s">
        <v>199</v>
      </c>
    </row>
    <row r="2138" spans="1:12">
      <c r="A2138" t="s">
        <v>199</v>
      </c>
      <c r="B2138" t="s">
        <v>2022</v>
      </c>
      <c r="C2138" t="s">
        <v>547</v>
      </c>
      <c r="D2138" s="1">
        <v>33597.1</v>
      </c>
      <c r="E2138">
        <v>10.662763242298899</v>
      </c>
      <c r="F2138" s="22"/>
      <c r="G2138" s="22">
        <v>1659.7841130939601</v>
      </c>
      <c r="H2138" s="22"/>
      <c r="I2138" s="22"/>
      <c r="J2138" s="22">
        <v>5</v>
      </c>
      <c r="K2138" s="22" t="s">
        <v>2010</v>
      </c>
      <c r="L2138" s="22" t="s">
        <v>199</v>
      </c>
    </row>
    <row r="2139" spans="1:12">
      <c r="A2139" t="s">
        <v>199</v>
      </c>
      <c r="B2139" t="s">
        <v>2022</v>
      </c>
      <c r="C2139" t="s">
        <v>549</v>
      </c>
      <c r="D2139" s="1">
        <v>67684.399999999994</v>
      </c>
      <c r="E2139">
        <v>10.662763242298899</v>
      </c>
      <c r="F2139" s="22"/>
      <c r="G2139" s="22"/>
      <c r="H2139" s="22">
        <v>1659.7841130939601</v>
      </c>
      <c r="I2139" s="22"/>
      <c r="J2139" s="22">
        <v>5</v>
      </c>
      <c r="K2139" s="22" t="s">
        <v>2010</v>
      </c>
      <c r="L2139" s="22" t="s">
        <v>199</v>
      </c>
    </row>
    <row r="2140" spans="1:12">
      <c r="A2140" t="s">
        <v>199</v>
      </c>
      <c r="B2140" t="s">
        <v>2022</v>
      </c>
      <c r="C2140" t="s">
        <v>3332</v>
      </c>
      <c r="D2140" s="1">
        <v>68973.600000000006</v>
      </c>
      <c r="E2140">
        <v>10.662763242298899</v>
      </c>
      <c r="F2140" s="22"/>
      <c r="G2140" s="22"/>
      <c r="H2140" s="22"/>
      <c r="I2140" s="22">
        <v>1659.7841130939601</v>
      </c>
      <c r="J2140" s="22">
        <v>5</v>
      </c>
      <c r="K2140" s="22" t="s">
        <v>2010</v>
      </c>
      <c r="L2140" s="22" t="s">
        <v>199</v>
      </c>
    </row>
    <row r="2141" spans="1:12">
      <c r="A2141" t="s">
        <v>199</v>
      </c>
      <c r="B2141" t="s">
        <v>2023</v>
      </c>
      <c r="C2141" t="s">
        <v>542</v>
      </c>
      <c r="D2141" s="1">
        <v>1970.1</v>
      </c>
      <c r="E2141">
        <v>11.5157843016828</v>
      </c>
      <c r="F2141" s="22">
        <v>142.53927193522799</v>
      </c>
      <c r="G2141" s="22"/>
      <c r="H2141" s="22"/>
      <c r="I2141" s="22"/>
      <c r="J2141" s="22">
        <v>5</v>
      </c>
      <c r="K2141" s="22" t="s">
        <v>2010</v>
      </c>
      <c r="L2141" s="22" t="s">
        <v>199</v>
      </c>
    </row>
    <row r="2142" spans="1:12">
      <c r="A2142" t="s">
        <v>199</v>
      </c>
      <c r="B2142" t="s">
        <v>2023</v>
      </c>
      <c r="C2142" t="s">
        <v>547</v>
      </c>
      <c r="D2142" s="1">
        <v>6364.9</v>
      </c>
      <c r="E2142">
        <v>11.5157843016828</v>
      </c>
      <c r="F2142" s="22"/>
      <c r="G2142" s="22">
        <v>242.70381747612001</v>
      </c>
      <c r="H2142" s="22"/>
      <c r="I2142" s="22"/>
      <c r="J2142" s="22">
        <v>5</v>
      </c>
      <c r="K2142" s="22" t="s">
        <v>2010</v>
      </c>
      <c r="L2142" s="22" t="s">
        <v>199</v>
      </c>
    </row>
    <row r="2143" spans="1:12">
      <c r="A2143" t="s">
        <v>199</v>
      </c>
      <c r="B2143" t="s">
        <v>2023</v>
      </c>
      <c r="C2143" t="s">
        <v>549</v>
      </c>
      <c r="D2143" s="1">
        <v>6681.7</v>
      </c>
      <c r="E2143">
        <v>11.5157843016828</v>
      </c>
      <c r="F2143" s="22"/>
      <c r="G2143" s="22"/>
      <c r="H2143" s="22">
        <v>242.70381747612001</v>
      </c>
      <c r="I2143" s="22"/>
      <c r="J2143" s="22">
        <v>5</v>
      </c>
      <c r="K2143" s="22" t="s">
        <v>2010</v>
      </c>
      <c r="L2143" s="22" t="s">
        <v>199</v>
      </c>
    </row>
    <row r="2144" spans="1:12">
      <c r="A2144" t="s">
        <v>199</v>
      </c>
      <c r="B2144" t="s">
        <v>2023</v>
      </c>
      <c r="C2144" t="s">
        <v>3332</v>
      </c>
      <c r="D2144" s="1">
        <v>6682.7</v>
      </c>
      <c r="E2144">
        <v>11.5157843016828</v>
      </c>
      <c r="F2144" s="22"/>
      <c r="G2144" s="22"/>
      <c r="H2144" s="22"/>
      <c r="I2144" s="22">
        <v>242.70381747612001</v>
      </c>
      <c r="J2144" s="22">
        <v>5</v>
      </c>
      <c r="K2144" s="22" t="s">
        <v>2010</v>
      </c>
      <c r="L2144" s="22" t="s">
        <v>199</v>
      </c>
    </row>
    <row r="2145" spans="1:12">
      <c r="A2145" t="s">
        <v>199</v>
      </c>
      <c r="B2145" t="s">
        <v>2024</v>
      </c>
      <c r="C2145" t="s">
        <v>542</v>
      </c>
      <c r="D2145" s="1">
        <v>4810.8999999999996</v>
      </c>
      <c r="E2145">
        <v>12.3688053610668</v>
      </c>
      <c r="F2145" s="22">
        <v>345.83837556492</v>
      </c>
      <c r="G2145" s="22"/>
      <c r="H2145" s="22"/>
      <c r="I2145" s="22"/>
      <c r="J2145" s="22">
        <v>5</v>
      </c>
      <c r="K2145" s="22" t="s">
        <v>2010</v>
      </c>
      <c r="L2145" s="22" t="s">
        <v>199</v>
      </c>
    </row>
    <row r="2146" spans="1:12">
      <c r="A2146" t="s">
        <v>199</v>
      </c>
      <c r="B2146" t="s">
        <v>2024</v>
      </c>
      <c r="C2146" t="s">
        <v>547</v>
      </c>
      <c r="D2146" s="1">
        <v>17559.7</v>
      </c>
      <c r="E2146">
        <v>12.3688053610668</v>
      </c>
      <c r="F2146" s="22"/>
      <c r="G2146" s="22">
        <v>697.17814520256002</v>
      </c>
      <c r="H2146" s="22"/>
      <c r="I2146" s="22"/>
      <c r="J2146" s="22">
        <v>5</v>
      </c>
      <c r="K2146" s="22" t="s">
        <v>2010</v>
      </c>
      <c r="L2146" s="22" t="s">
        <v>199</v>
      </c>
    </row>
    <row r="2147" spans="1:12">
      <c r="A2147" t="s">
        <v>199</v>
      </c>
      <c r="B2147" t="s">
        <v>2024</v>
      </c>
      <c r="C2147" t="s">
        <v>549</v>
      </c>
      <c r="D2147" s="1">
        <v>17870.900000000001</v>
      </c>
      <c r="E2147">
        <v>12.3688053610668</v>
      </c>
      <c r="F2147" s="22"/>
      <c r="G2147" s="22"/>
      <c r="H2147" s="22">
        <v>697.17814520256002</v>
      </c>
      <c r="I2147" s="22"/>
      <c r="J2147" s="22">
        <v>5</v>
      </c>
      <c r="K2147" s="22" t="s">
        <v>2010</v>
      </c>
      <c r="L2147" s="22" t="s">
        <v>199</v>
      </c>
    </row>
    <row r="2148" spans="1:12">
      <c r="A2148" t="s">
        <v>199</v>
      </c>
      <c r="B2148" t="s">
        <v>2024</v>
      </c>
      <c r="C2148" t="s">
        <v>3332</v>
      </c>
      <c r="D2148" s="1">
        <v>17871.7</v>
      </c>
      <c r="E2148">
        <v>12.3688053610668</v>
      </c>
      <c r="F2148" s="22"/>
      <c r="G2148" s="22"/>
      <c r="H2148" s="22"/>
      <c r="I2148" s="22">
        <v>697.17814520256002</v>
      </c>
      <c r="J2148" s="22">
        <v>5</v>
      </c>
      <c r="K2148" s="22" t="s">
        <v>2010</v>
      </c>
      <c r="L2148" s="22" t="s">
        <v>199</v>
      </c>
    </row>
    <row r="2149" spans="1:12">
      <c r="A2149" t="s">
        <v>199</v>
      </c>
      <c r="B2149" t="s">
        <v>2025</v>
      </c>
      <c r="C2149" t="s">
        <v>542</v>
      </c>
      <c r="D2149" s="1">
        <v>1160.5</v>
      </c>
      <c r="E2149">
        <v>13.2218264204507</v>
      </c>
      <c r="F2149" s="22">
        <v>88.886430957239995</v>
      </c>
      <c r="G2149" s="22"/>
      <c r="H2149" s="22"/>
      <c r="I2149" s="22"/>
      <c r="J2149" s="22">
        <v>5</v>
      </c>
      <c r="K2149" s="22" t="s">
        <v>2010</v>
      </c>
      <c r="L2149" s="22" t="s">
        <v>199</v>
      </c>
    </row>
    <row r="2150" spans="1:12">
      <c r="A2150" t="s">
        <v>199</v>
      </c>
      <c r="B2150" t="s">
        <v>2025</v>
      </c>
      <c r="C2150" t="s">
        <v>547</v>
      </c>
      <c r="D2150" s="1">
        <v>5285.8</v>
      </c>
      <c r="E2150">
        <v>13.2218264204507</v>
      </c>
      <c r="F2150" s="22"/>
      <c r="G2150" s="22">
        <v>208.011873268584</v>
      </c>
      <c r="H2150" s="22"/>
      <c r="I2150" s="22"/>
      <c r="J2150" s="22">
        <v>5</v>
      </c>
      <c r="K2150" s="22" t="s">
        <v>2010</v>
      </c>
      <c r="L2150" s="22" t="s">
        <v>199</v>
      </c>
    </row>
    <row r="2151" spans="1:12">
      <c r="A2151" t="s">
        <v>199</v>
      </c>
      <c r="B2151" t="s">
        <v>2025</v>
      </c>
      <c r="C2151" t="s">
        <v>549</v>
      </c>
      <c r="D2151" s="1">
        <v>5371.4</v>
      </c>
      <c r="E2151">
        <v>13.2218264204507</v>
      </c>
      <c r="F2151" s="22"/>
      <c r="G2151" s="22"/>
      <c r="H2151" s="22">
        <v>208.011873268584</v>
      </c>
      <c r="I2151" s="22"/>
      <c r="J2151" s="22">
        <v>5</v>
      </c>
      <c r="K2151" s="22" t="s">
        <v>2010</v>
      </c>
      <c r="L2151" s="22" t="s">
        <v>199</v>
      </c>
    </row>
    <row r="2152" spans="1:12">
      <c r="A2152" t="s">
        <v>199</v>
      </c>
      <c r="B2152" t="s">
        <v>2025</v>
      </c>
      <c r="C2152" t="s">
        <v>3332</v>
      </c>
      <c r="D2152" s="1">
        <v>5371.9</v>
      </c>
      <c r="E2152">
        <v>13.2218264204507</v>
      </c>
      <c r="F2152" s="22"/>
      <c r="G2152" s="22"/>
      <c r="H2152" s="22"/>
      <c r="I2152" s="22">
        <v>208.011873268584</v>
      </c>
      <c r="J2152" s="22">
        <v>5</v>
      </c>
      <c r="K2152" s="22" t="s">
        <v>2010</v>
      </c>
      <c r="L2152" s="22" t="s">
        <v>199</v>
      </c>
    </row>
    <row r="2153" spans="1:12">
      <c r="A2153" t="s">
        <v>199</v>
      </c>
      <c r="B2153" t="s">
        <v>2026</v>
      </c>
      <c r="C2153" t="s">
        <v>542</v>
      </c>
      <c r="D2153" s="1">
        <v>1200.7</v>
      </c>
      <c r="E2153">
        <v>14.074847479834601</v>
      </c>
      <c r="F2153" s="22">
        <v>92.939093212139994</v>
      </c>
      <c r="G2153" s="22"/>
      <c r="H2153" s="22"/>
      <c r="I2153" s="22"/>
      <c r="J2153" s="22">
        <v>5</v>
      </c>
      <c r="K2153" s="22" t="s">
        <v>2010</v>
      </c>
      <c r="L2153" s="22" t="s">
        <v>199</v>
      </c>
    </row>
    <row r="2154" spans="1:12">
      <c r="A2154" t="s">
        <v>199</v>
      </c>
      <c r="B2154" t="s">
        <v>2026</v>
      </c>
      <c r="C2154" t="s">
        <v>547</v>
      </c>
      <c r="D2154" s="1">
        <v>5324.5</v>
      </c>
      <c r="E2154">
        <v>14.074847479834601</v>
      </c>
      <c r="F2154" s="22"/>
      <c r="G2154" s="22">
        <v>321.45565104576002</v>
      </c>
      <c r="H2154" s="22"/>
      <c r="I2154" s="22"/>
      <c r="J2154" s="22">
        <v>5</v>
      </c>
      <c r="K2154" s="22" t="s">
        <v>2010</v>
      </c>
      <c r="L2154" s="22" t="s">
        <v>199</v>
      </c>
    </row>
    <row r="2155" spans="1:12">
      <c r="A2155" t="s">
        <v>199</v>
      </c>
      <c r="B2155" t="s">
        <v>2026</v>
      </c>
      <c r="C2155" t="s">
        <v>549</v>
      </c>
      <c r="D2155" s="1">
        <v>5358.8</v>
      </c>
      <c r="E2155">
        <v>14.074847479834601</v>
      </c>
      <c r="F2155" s="22"/>
      <c r="G2155" s="22"/>
      <c r="H2155" s="22">
        <v>321.45565104576002</v>
      </c>
      <c r="I2155" s="22"/>
      <c r="J2155" s="22">
        <v>5</v>
      </c>
      <c r="K2155" s="22" t="s">
        <v>2010</v>
      </c>
      <c r="L2155" s="22" t="s">
        <v>199</v>
      </c>
    </row>
    <row r="2156" spans="1:12">
      <c r="A2156" t="s">
        <v>199</v>
      </c>
      <c r="B2156" t="s">
        <v>2026</v>
      </c>
      <c r="C2156" t="s">
        <v>3332</v>
      </c>
      <c r="D2156" s="1">
        <v>5359.5</v>
      </c>
      <c r="E2156">
        <v>14.074847479834601</v>
      </c>
      <c r="F2156" s="22"/>
      <c r="G2156" s="22"/>
      <c r="H2156" s="22"/>
      <c r="I2156" s="22">
        <v>321.45565104576002</v>
      </c>
      <c r="J2156" s="22">
        <v>5</v>
      </c>
      <c r="K2156" s="22" t="s">
        <v>2010</v>
      </c>
      <c r="L2156" s="22" t="s">
        <v>199</v>
      </c>
    </row>
    <row r="2157" spans="1:12">
      <c r="A2157" t="s">
        <v>199</v>
      </c>
      <c r="B2157" t="s">
        <v>2027</v>
      </c>
      <c r="C2157" t="s">
        <v>542</v>
      </c>
      <c r="D2157" s="1">
        <v>815.8</v>
      </c>
      <c r="E2157">
        <v>14.927868539218499</v>
      </c>
      <c r="F2157" s="22">
        <v>53.267739113988</v>
      </c>
      <c r="G2157" s="22"/>
      <c r="H2157" s="22"/>
      <c r="I2157" s="22"/>
      <c r="J2157" s="22">
        <v>5</v>
      </c>
      <c r="K2157" s="22" t="s">
        <v>2010</v>
      </c>
      <c r="L2157" s="22" t="s">
        <v>199</v>
      </c>
    </row>
    <row r="2158" spans="1:12">
      <c r="A2158" t="s">
        <v>199</v>
      </c>
      <c r="B2158" t="s">
        <v>2027</v>
      </c>
      <c r="C2158" t="s">
        <v>547</v>
      </c>
      <c r="D2158" s="1">
        <v>6443.7</v>
      </c>
      <c r="E2158">
        <v>14.927868539218499</v>
      </c>
      <c r="F2158" s="22"/>
      <c r="G2158" s="22">
        <v>301.50245374451998</v>
      </c>
      <c r="H2158" s="22"/>
      <c r="I2158" s="22"/>
      <c r="J2158" s="22">
        <v>5</v>
      </c>
      <c r="K2158" s="22" t="s">
        <v>2010</v>
      </c>
      <c r="L2158" s="22" t="s">
        <v>199</v>
      </c>
    </row>
    <row r="2159" spans="1:12">
      <c r="A2159" t="s">
        <v>199</v>
      </c>
      <c r="B2159" t="s">
        <v>2027</v>
      </c>
      <c r="C2159" t="s">
        <v>549</v>
      </c>
      <c r="D2159" s="1">
        <v>6546.7</v>
      </c>
      <c r="E2159">
        <v>14.927868539218499</v>
      </c>
      <c r="F2159" s="22"/>
      <c r="G2159" s="22"/>
      <c r="H2159" s="22">
        <v>301.50245374451998</v>
      </c>
      <c r="I2159" s="22"/>
      <c r="J2159" s="22">
        <v>5</v>
      </c>
      <c r="K2159" s="22" t="s">
        <v>2010</v>
      </c>
      <c r="L2159" s="22" t="s">
        <v>199</v>
      </c>
    </row>
    <row r="2160" spans="1:12">
      <c r="A2160" t="s">
        <v>199</v>
      </c>
      <c r="B2160" t="s">
        <v>2027</v>
      </c>
      <c r="C2160" t="s">
        <v>3332</v>
      </c>
      <c r="D2160" s="1">
        <v>6549.2</v>
      </c>
      <c r="E2160">
        <v>14.927868539218499</v>
      </c>
      <c r="F2160" s="22"/>
      <c r="G2160" s="22"/>
      <c r="H2160" s="22"/>
      <c r="I2160" s="22">
        <v>301.50245374451998</v>
      </c>
      <c r="J2160" s="22">
        <v>5</v>
      </c>
      <c r="K2160" s="22" t="s">
        <v>2010</v>
      </c>
      <c r="L2160" s="22" t="s">
        <v>199</v>
      </c>
    </row>
    <row r="2161" spans="1:12">
      <c r="A2161" t="s">
        <v>199</v>
      </c>
      <c r="B2161" t="s">
        <v>2028</v>
      </c>
      <c r="C2161" t="s">
        <v>542</v>
      </c>
      <c r="D2161" s="1">
        <v>159.4</v>
      </c>
      <c r="E2161">
        <v>15.7808895986024</v>
      </c>
      <c r="F2161" s="22">
        <v>25.671703247063999</v>
      </c>
      <c r="G2161" s="22"/>
      <c r="H2161" s="22"/>
      <c r="I2161" s="22"/>
      <c r="J2161" s="22">
        <v>5</v>
      </c>
      <c r="K2161" s="22" t="s">
        <v>2010</v>
      </c>
      <c r="L2161" s="22" t="s">
        <v>199</v>
      </c>
    </row>
    <row r="2162" spans="1:12">
      <c r="A2162" t="s">
        <v>199</v>
      </c>
      <c r="B2162" t="s">
        <v>2028</v>
      </c>
      <c r="C2162" t="s">
        <v>547</v>
      </c>
      <c r="D2162" s="1">
        <v>1206.9000000000001</v>
      </c>
      <c r="E2162">
        <v>15.7808895986024</v>
      </c>
      <c r="F2162" s="22"/>
      <c r="G2162" s="22">
        <v>58.190859948815998</v>
      </c>
      <c r="H2162" s="22"/>
      <c r="I2162" s="22"/>
      <c r="J2162" s="22">
        <v>5</v>
      </c>
      <c r="K2162" s="22" t="s">
        <v>2010</v>
      </c>
      <c r="L2162" s="22" t="s">
        <v>199</v>
      </c>
    </row>
    <row r="2163" spans="1:12">
      <c r="A2163" t="s">
        <v>199</v>
      </c>
      <c r="B2163" t="s">
        <v>2028</v>
      </c>
      <c r="C2163" t="s">
        <v>3332</v>
      </c>
      <c r="D2163" s="1">
        <v>1241.5999999999999</v>
      </c>
      <c r="E2163">
        <v>15.7808895986024</v>
      </c>
      <c r="F2163" s="22"/>
      <c r="G2163" s="22"/>
      <c r="H2163" s="22"/>
      <c r="I2163" s="22">
        <v>58.190859948815998</v>
      </c>
      <c r="J2163" s="22">
        <v>5</v>
      </c>
      <c r="K2163" s="22" t="s">
        <v>2010</v>
      </c>
      <c r="L2163" s="22" t="s">
        <v>199</v>
      </c>
    </row>
    <row r="2164" spans="1:12">
      <c r="A2164" t="s">
        <v>199</v>
      </c>
      <c r="B2164" t="s">
        <v>2028</v>
      </c>
      <c r="C2164" t="s">
        <v>549</v>
      </c>
      <c r="D2164" s="1">
        <v>1241.5999999999999</v>
      </c>
      <c r="E2164">
        <v>15.7808895986024</v>
      </c>
      <c r="F2164" s="22"/>
      <c r="G2164" s="22"/>
      <c r="H2164" s="22">
        <v>58.190859948815998</v>
      </c>
      <c r="I2164" s="22"/>
      <c r="J2164" s="22">
        <v>5</v>
      </c>
      <c r="K2164" s="22" t="s">
        <v>2010</v>
      </c>
      <c r="L2164" s="22" t="s">
        <v>199</v>
      </c>
    </row>
    <row r="2165" spans="1:12">
      <c r="A2165" t="s">
        <v>199</v>
      </c>
      <c r="B2165" t="s">
        <v>2029</v>
      </c>
      <c r="C2165" t="s">
        <v>542</v>
      </c>
      <c r="D2165" s="1">
        <v>1715.1</v>
      </c>
      <c r="E2165">
        <v>16.633910657986299</v>
      </c>
      <c r="F2165" s="22">
        <v>109.05592713876</v>
      </c>
      <c r="G2165" s="22"/>
      <c r="H2165" s="22"/>
      <c r="I2165" s="22"/>
      <c r="J2165" s="22">
        <v>5</v>
      </c>
      <c r="K2165" s="22" t="s">
        <v>2010</v>
      </c>
      <c r="L2165" s="22" t="s">
        <v>199</v>
      </c>
    </row>
    <row r="2166" spans="1:12">
      <c r="A2166" t="s">
        <v>199</v>
      </c>
      <c r="B2166" t="s">
        <v>2029</v>
      </c>
      <c r="C2166" t="s">
        <v>547</v>
      </c>
      <c r="D2166" s="1">
        <v>4829.3999999999996</v>
      </c>
      <c r="E2166">
        <v>16.633910657986299</v>
      </c>
      <c r="F2166" s="22"/>
      <c r="G2166" s="22">
        <v>186.05051950842</v>
      </c>
      <c r="H2166" s="22"/>
      <c r="I2166" s="22"/>
      <c r="J2166" s="22">
        <v>5</v>
      </c>
      <c r="K2166" s="22" t="s">
        <v>2010</v>
      </c>
      <c r="L2166" s="22" t="s">
        <v>199</v>
      </c>
    </row>
    <row r="2167" spans="1:12">
      <c r="A2167" t="s">
        <v>199</v>
      </c>
      <c r="B2167" t="s">
        <v>2029</v>
      </c>
      <c r="C2167" t="s">
        <v>549</v>
      </c>
      <c r="D2167" s="1">
        <v>4846.1000000000004</v>
      </c>
      <c r="E2167">
        <v>16.633910657986299</v>
      </c>
      <c r="F2167" s="22"/>
      <c r="G2167" s="22"/>
      <c r="H2167" s="22">
        <v>186.05051950842</v>
      </c>
      <c r="I2167" s="22"/>
      <c r="J2167" s="22">
        <v>5</v>
      </c>
      <c r="K2167" s="22" t="s">
        <v>2010</v>
      </c>
      <c r="L2167" s="22" t="s">
        <v>199</v>
      </c>
    </row>
    <row r="2168" spans="1:12">
      <c r="A2168" t="s">
        <v>199</v>
      </c>
      <c r="B2168" t="s">
        <v>2029</v>
      </c>
      <c r="C2168" t="s">
        <v>3332</v>
      </c>
      <c r="D2168" s="1">
        <v>4846.1000000000004</v>
      </c>
      <c r="E2168">
        <v>16.633910657986299</v>
      </c>
      <c r="F2168" s="22"/>
      <c r="G2168" s="22"/>
      <c r="H2168" s="22"/>
      <c r="I2168" s="22">
        <v>186.05051950842</v>
      </c>
      <c r="J2168" s="22">
        <v>5</v>
      </c>
      <c r="K2168" s="22" t="s">
        <v>2010</v>
      </c>
      <c r="L2168" s="22" t="s">
        <v>199</v>
      </c>
    </row>
    <row r="2169" spans="1:12">
      <c r="A2169" t="s">
        <v>199</v>
      </c>
      <c r="B2169" t="s">
        <v>2030</v>
      </c>
      <c r="C2169" t="s">
        <v>542</v>
      </c>
      <c r="D2169" s="1">
        <v>51</v>
      </c>
      <c r="E2169">
        <v>17.486931717370201</v>
      </c>
      <c r="F2169" s="22">
        <v>3.8041260696935999</v>
      </c>
      <c r="G2169" s="22"/>
      <c r="H2169" s="22"/>
      <c r="I2169" s="22"/>
      <c r="J2169" s="22">
        <v>5</v>
      </c>
      <c r="K2169" s="22" t="s">
        <v>2010</v>
      </c>
      <c r="L2169" s="22" t="s">
        <v>199</v>
      </c>
    </row>
    <row r="2170" spans="1:12">
      <c r="A2170" t="s">
        <v>199</v>
      </c>
      <c r="B2170" t="s">
        <v>2030</v>
      </c>
      <c r="C2170" t="s">
        <v>547</v>
      </c>
      <c r="D2170" s="1">
        <v>3043.9</v>
      </c>
      <c r="E2170">
        <v>17.486931717370201</v>
      </c>
      <c r="F2170" s="22"/>
      <c r="G2170" s="22">
        <v>199.106414058132</v>
      </c>
      <c r="H2170" s="22"/>
      <c r="I2170" s="22"/>
      <c r="J2170" s="22">
        <v>5</v>
      </c>
      <c r="K2170" s="22" t="s">
        <v>2010</v>
      </c>
      <c r="L2170" s="22" t="s">
        <v>199</v>
      </c>
    </row>
    <row r="2171" spans="1:12">
      <c r="A2171" t="s">
        <v>199</v>
      </c>
      <c r="B2171" t="s">
        <v>2030</v>
      </c>
      <c r="C2171" t="s">
        <v>549</v>
      </c>
      <c r="D2171" s="1">
        <v>3193.1</v>
      </c>
      <c r="E2171">
        <v>17.486931717370201</v>
      </c>
      <c r="F2171" s="22"/>
      <c r="G2171" s="22"/>
      <c r="H2171" s="22">
        <v>199.106414058132</v>
      </c>
      <c r="I2171" s="22"/>
      <c r="J2171" s="22">
        <v>5</v>
      </c>
      <c r="K2171" s="22" t="s">
        <v>2010</v>
      </c>
      <c r="L2171" s="22" t="s">
        <v>199</v>
      </c>
    </row>
    <row r="2172" spans="1:12">
      <c r="A2172" t="s">
        <v>199</v>
      </c>
      <c r="B2172" t="s">
        <v>2030</v>
      </c>
      <c r="C2172" t="s">
        <v>3332</v>
      </c>
      <c r="D2172" s="1">
        <v>3196.1</v>
      </c>
      <c r="E2172">
        <v>17.486931717370201</v>
      </c>
      <c r="F2172" s="22"/>
      <c r="G2172" s="22"/>
      <c r="H2172" s="22"/>
      <c r="I2172" s="22">
        <v>199.106414058132</v>
      </c>
      <c r="J2172" s="22">
        <v>5</v>
      </c>
      <c r="K2172" s="22" t="s">
        <v>2010</v>
      </c>
      <c r="L2172" s="22" t="s">
        <v>199</v>
      </c>
    </row>
    <row r="2173" spans="1:12">
      <c r="A2173" t="s">
        <v>199</v>
      </c>
      <c r="B2173" t="s">
        <v>2031</v>
      </c>
      <c r="C2173" t="s">
        <v>542</v>
      </c>
      <c r="D2173" s="1">
        <v>400.1</v>
      </c>
      <c r="E2173">
        <v>18.339952776754199</v>
      </c>
      <c r="F2173" s="22">
        <v>25.641815063508002</v>
      </c>
      <c r="G2173" s="22"/>
      <c r="H2173" s="22"/>
      <c r="I2173" s="22"/>
      <c r="J2173" s="22">
        <v>5</v>
      </c>
      <c r="K2173" s="22" t="s">
        <v>2010</v>
      </c>
      <c r="L2173" s="22" t="s">
        <v>199</v>
      </c>
    </row>
    <row r="2174" spans="1:12">
      <c r="A2174" t="s">
        <v>199</v>
      </c>
      <c r="B2174" t="s">
        <v>2031</v>
      </c>
      <c r="C2174" t="s">
        <v>547</v>
      </c>
      <c r="D2174" s="1">
        <v>1048.8</v>
      </c>
      <c r="E2174">
        <v>18.339952776754199</v>
      </c>
      <c r="F2174" s="22"/>
      <c r="G2174" s="22">
        <v>45.798410332583998</v>
      </c>
      <c r="H2174" s="22"/>
      <c r="I2174" s="22"/>
      <c r="J2174" s="22">
        <v>5</v>
      </c>
      <c r="K2174" s="22" t="s">
        <v>2010</v>
      </c>
      <c r="L2174" s="22" t="s">
        <v>199</v>
      </c>
    </row>
    <row r="2175" spans="1:12">
      <c r="A2175" t="s">
        <v>199</v>
      </c>
      <c r="B2175" t="s">
        <v>2031</v>
      </c>
      <c r="C2175" t="s">
        <v>3332</v>
      </c>
      <c r="D2175" s="1">
        <v>1049</v>
      </c>
      <c r="E2175">
        <v>18.339952776754199</v>
      </c>
      <c r="F2175" s="22"/>
      <c r="G2175" s="22"/>
      <c r="H2175" s="22"/>
      <c r="I2175" s="22">
        <v>45.798410332583998</v>
      </c>
      <c r="J2175" s="22">
        <v>5</v>
      </c>
      <c r="K2175" s="22" t="s">
        <v>2010</v>
      </c>
      <c r="L2175" s="22" t="s">
        <v>199</v>
      </c>
    </row>
    <row r="2176" spans="1:12">
      <c r="A2176" t="s">
        <v>199</v>
      </c>
      <c r="B2176" t="s">
        <v>2031</v>
      </c>
      <c r="C2176" t="s">
        <v>549</v>
      </c>
      <c r="D2176" s="1">
        <v>1049</v>
      </c>
      <c r="E2176">
        <v>18.339952776754199</v>
      </c>
      <c r="F2176" s="22"/>
      <c r="G2176" s="22"/>
      <c r="H2176" s="22">
        <v>45.798410332583998</v>
      </c>
      <c r="I2176" s="22"/>
      <c r="J2176" s="22">
        <v>5</v>
      </c>
      <c r="K2176" s="22" t="s">
        <v>2010</v>
      </c>
      <c r="L2176" s="22" t="s">
        <v>199</v>
      </c>
    </row>
    <row r="2177" spans="1:12">
      <c r="A2177" t="s">
        <v>199</v>
      </c>
      <c r="B2177" t="s">
        <v>2032</v>
      </c>
      <c r="C2177" t="s">
        <v>542</v>
      </c>
      <c r="D2177" s="1">
        <v>30.3</v>
      </c>
      <c r="E2177">
        <v>19.192973836138101</v>
      </c>
      <c r="F2177" s="22">
        <v>1.96067831983884</v>
      </c>
      <c r="G2177" s="22"/>
      <c r="H2177" s="22"/>
      <c r="I2177" s="22"/>
      <c r="J2177" s="22">
        <v>5</v>
      </c>
      <c r="K2177" s="22" t="s">
        <v>2010</v>
      </c>
      <c r="L2177" s="22" t="s">
        <v>199</v>
      </c>
    </row>
    <row r="2178" spans="1:12">
      <c r="A2178" t="s">
        <v>199</v>
      </c>
      <c r="B2178" t="s">
        <v>2032</v>
      </c>
      <c r="C2178" t="s">
        <v>547</v>
      </c>
      <c r="D2178" s="1">
        <v>1724.8</v>
      </c>
      <c r="E2178">
        <v>19.192973836138101</v>
      </c>
      <c r="F2178" s="22"/>
      <c r="G2178" s="22">
        <v>127.748857195512</v>
      </c>
      <c r="H2178" s="22"/>
      <c r="I2178" s="22"/>
      <c r="J2178" s="22">
        <v>5</v>
      </c>
      <c r="K2178" s="22" t="s">
        <v>2010</v>
      </c>
      <c r="L2178" s="22" t="s">
        <v>199</v>
      </c>
    </row>
    <row r="2179" spans="1:12">
      <c r="A2179" t="s">
        <v>199</v>
      </c>
      <c r="B2179" t="s">
        <v>2032</v>
      </c>
      <c r="C2179" t="s">
        <v>3332</v>
      </c>
      <c r="D2179" s="1">
        <v>1724.9</v>
      </c>
      <c r="E2179">
        <v>19.192973836138101</v>
      </c>
      <c r="F2179" s="22"/>
      <c r="G2179" s="22"/>
      <c r="H2179" s="22"/>
      <c r="I2179" s="22">
        <v>127.748857195512</v>
      </c>
      <c r="J2179" s="22">
        <v>5</v>
      </c>
      <c r="K2179" s="22" t="s">
        <v>2010</v>
      </c>
      <c r="L2179" s="22" t="s">
        <v>199</v>
      </c>
    </row>
    <row r="2180" spans="1:12">
      <c r="A2180" t="s">
        <v>199</v>
      </c>
      <c r="B2180" t="s">
        <v>2032</v>
      </c>
      <c r="C2180" t="s">
        <v>549</v>
      </c>
      <c r="D2180" s="1">
        <v>1724.9</v>
      </c>
      <c r="E2180">
        <v>19.192973836138101</v>
      </c>
      <c r="F2180" s="22"/>
      <c r="G2180" s="22"/>
      <c r="H2180" s="22">
        <v>127.748857195512</v>
      </c>
      <c r="I2180" s="22"/>
      <c r="J2180" s="22">
        <v>5</v>
      </c>
      <c r="K2180" s="22" t="s">
        <v>2010</v>
      </c>
      <c r="L2180" s="22" t="s">
        <v>199</v>
      </c>
    </row>
    <row r="2181" spans="1:12">
      <c r="A2181" t="s">
        <v>199</v>
      </c>
      <c r="B2181" t="s">
        <v>2033</v>
      </c>
      <c r="C2181" t="s">
        <v>542</v>
      </c>
      <c r="D2181" s="1">
        <v>373.3</v>
      </c>
      <c r="E2181">
        <v>20.045994895522</v>
      </c>
      <c r="F2181" s="22">
        <v>26.675770779252002</v>
      </c>
      <c r="G2181" s="22"/>
      <c r="H2181" s="22"/>
      <c r="I2181" s="22"/>
      <c r="J2181" s="22">
        <v>5</v>
      </c>
      <c r="K2181" s="22" t="s">
        <v>2010</v>
      </c>
      <c r="L2181" s="22" t="s">
        <v>199</v>
      </c>
    </row>
    <row r="2182" spans="1:12">
      <c r="A2182" t="s">
        <v>199</v>
      </c>
      <c r="B2182" t="s">
        <v>2033</v>
      </c>
      <c r="C2182" t="s">
        <v>547</v>
      </c>
      <c r="D2182" s="1">
        <v>2308.4</v>
      </c>
      <c r="E2182">
        <v>20.045994895522</v>
      </c>
      <c r="F2182" s="22"/>
      <c r="G2182" s="22">
        <v>121.893212197008</v>
      </c>
      <c r="H2182" s="22"/>
      <c r="I2182" s="22"/>
      <c r="J2182" s="22">
        <v>5</v>
      </c>
      <c r="K2182" s="22" t="s">
        <v>2010</v>
      </c>
      <c r="L2182" s="22" t="s">
        <v>199</v>
      </c>
    </row>
    <row r="2183" spans="1:12">
      <c r="A2183" t="s">
        <v>199</v>
      </c>
      <c r="B2183" t="s">
        <v>2033</v>
      </c>
      <c r="C2183" t="s">
        <v>3332</v>
      </c>
      <c r="D2183" s="1">
        <v>2370.1</v>
      </c>
      <c r="E2183">
        <v>20.045994895522</v>
      </c>
      <c r="F2183" s="22"/>
      <c r="G2183" s="22"/>
      <c r="H2183" s="22"/>
      <c r="I2183" s="22">
        <v>121.893212197008</v>
      </c>
      <c r="J2183" s="22">
        <v>5</v>
      </c>
      <c r="K2183" s="22" t="s">
        <v>2010</v>
      </c>
      <c r="L2183" s="22" t="s">
        <v>199</v>
      </c>
    </row>
    <row r="2184" spans="1:12">
      <c r="A2184" t="s">
        <v>199</v>
      </c>
      <c r="B2184" t="s">
        <v>2033</v>
      </c>
      <c r="C2184" t="s">
        <v>549</v>
      </c>
      <c r="D2184" s="1">
        <v>2370.1</v>
      </c>
      <c r="E2184">
        <v>20.045994895522</v>
      </c>
      <c r="F2184" s="22"/>
      <c r="G2184" s="22"/>
      <c r="H2184" s="22">
        <v>121.893212197008</v>
      </c>
      <c r="I2184" s="22"/>
      <c r="J2184" s="22">
        <v>5</v>
      </c>
      <c r="K2184" s="22" t="s">
        <v>2010</v>
      </c>
      <c r="L2184" s="22" t="s">
        <v>199</v>
      </c>
    </row>
    <row r="2185" spans="1:12">
      <c r="A2185" t="s">
        <v>199</v>
      </c>
      <c r="B2185" t="s">
        <v>2034</v>
      </c>
      <c r="C2185" t="s">
        <v>542</v>
      </c>
      <c r="D2185" s="1">
        <v>336.4</v>
      </c>
      <c r="E2185">
        <v>20.899015954905899</v>
      </c>
      <c r="F2185" s="22">
        <v>60.729451436303997</v>
      </c>
      <c r="G2185" s="22"/>
      <c r="H2185" s="22"/>
      <c r="I2185" s="22"/>
      <c r="J2185" s="22">
        <v>5</v>
      </c>
      <c r="K2185" s="22" t="s">
        <v>2010</v>
      </c>
      <c r="L2185" s="22" t="s">
        <v>199</v>
      </c>
    </row>
    <row r="2186" spans="1:12">
      <c r="A2186" t="s">
        <v>199</v>
      </c>
      <c r="B2186" t="s">
        <v>2034</v>
      </c>
      <c r="C2186" t="s">
        <v>547</v>
      </c>
      <c r="D2186" s="1">
        <v>2426.1999999999998</v>
      </c>
      <c r="E2186">
        <v>20.899015954905899</v>
      </c>
      <c r="F2186" s="22"/>
      <c r="G2186" s="22">
        <v>83.917076504183996</v>
      </c>
      <c r="H2186" s="22"/>
      <c r="I2186" s="22"/>
      <c r="J2186" s="22">
        <v>5</v>
      </c>
      <c r="K2186" s="22" t="s">
        <v>2010</v>
      </c>
      <c r="L2186" s="22" t="s">
        <v>199</v>
      </c>
    </row>
    <row r="2187" spans="1:12">
      <c r="A2187" t="s">
        <v>199</v>
      </c>
      <c r="B2187" t="s">
        <v>2034</v>
      </c>
      <c r="C2187" t="s">
        <v>3332</v>
      </c>
      <c r="D2187" s="1">
        <v>2487.1</v>
      </c>
      <c r="E2187">
        <v>20.899015954905899</v>
      </c>
      <c r="F2187" s="22"/>
      <c r="G2187" s="22"/>
      <c r="H2187" s="22"/>
      <c r="I2187" s="22">
        <v>83.917076504183996</v>
      </c>
      <c r="J2187" s="22">
        <v>5</v>
      </c>
      <c r="K2187" s="22" t="s">
        <v>2010</v>
      </c>
      <c r="L2187" s="22" t="s">
        <v>199</v>
      </c>
    </row>
    <row r="2188" spans="1:12">
      <c r="A2188" t="s">
        <v>199</v>
      </c>
      <c r="B2188" t="s">
        <v>2034</v>
      </c>
      <c r="C2188" t="s">
        <v>549</v>
      </c>
      <c r="D2188" s="1">
        <v>2487.1</v>
      </c>
      <c r="E2188">
        <v>20.899015954905899</v>
      </c>
      <c r="F2188" s="22"/>
      <c r="G2188" s="22"/>
      <c r="H2188" s="22">
        <v>83.917076504183996</v>
      </c>
      <c r="I2188" s="22"/>
      <c r="J2188" s="22">
        <v>5</v>
      </c>
      <c r="K2188" s="22" t="s">
        <v>2010</v>
      </c>
      <c r="L2188" s="22" t="s">
        <v>199</v>
      </c>
    </row>
    <row r="2189" spans="1:12">
      <c r="A2189" t="s">
        <v>199</v>
      </c>
      <c r="B2189" t="s">
        <v>2035</v>
      </c>
      <c r="C2189" t="s">
        <v>542</v>
      </c>
      <c r="D2189" s="1">
        <v>263.10000000000002</v>
      </c>
      <c r="E2189">
        <v>21.752037014289801</v>
      </c>
      <c r="F2189" s="22">
        <v>30.245451113051999</v>
      </c>
      <c r="G2189" s="22"/>
      <c r="H2189" s="22"/>
      <c r="I2189" s="22"/>
      <c r="J2189" s="22">
        <v>5</v>
      </c>
      <c r="K2189" s="22" t="s">
        <v>2010</v>
      </c>
      <c r="L2189" s="22" t="s">
        <v>199</v>
      </c>
    </row>
    <row r="2190" spans="1:12">
      <c r="A2190" t="s">
        <v>199</v>
      </c>
      <c r="B2190" t="s">
        <v>2035</v>
      </c>
      <c r="C2190" t="s">
        <v>547</v>
      </c>
      <c r="D2190" s="1">
        <v>590.79999999999995</v>
      </c>
      <c r="E2190">
        <v>21.752037014289801</v>
      </c>
      <c r="F2190" s="22"/>
      <c r="G2190" s="22">
        <v>30.245451113051999</v>
      </c>
      <c r="H2190" s="22"/>
      <c r="I2190" s="22"/>
      <c r="J2190" s="22">
        <v>5</v>
      </c>
      <c r="K2190" s="22" t="s">
        <v>2010</v>
      </c>
      <c r="L2190" s="22" t="s">
        <v>199</v>
      </c>
    </row>
    <row r="2191" spans="1:12">
      <c r="A2191" t="s">
        <v>199</v>
      </c>
      <c r="B2191" t="s">
        <v>2035</v>
      </c>
      <c r="C2191" t="s">
        <v>3332</v>
      </c>
      <c r="D2191" s="1">
        <v>590.9</v>
      </c>
      <c r="E2191">
        <v>21.752037014289801</v>
      </c>
      <c r="F2191" s="22"/>
      <c r="G2191" s="22"/>
      <c r="H2191" s="22"/>
      <c r="I2191" s="22">
        <v>30.245451113051999</v>
      </c>
      <c r="J2191" s="22">
        <v>5</v>
      </c>
      <c r="K2191" s="22" t="s">
        <v>2010</v>
      </c>
      <c r="L2191" s="22" t="s">
        <v>199</v>
      </c>
    </row>
    <row r="2192" spans="1:12">
      <c r="A2192" t="s">
        <v>199</v>
      </c>
      <c r="B2192" t="s">
        <v>2035</v>
      </c>
      <c r="C2192" t="s">
        <v>549</v>
      </c>
      <c r="D2192" s="1">
        <v>590.9</v>
      </c>
      <c r="E2192">
        <v>21.752037014289801</v>
      </c>
      <c r="F2192" s="22"/>
      <c r="G2192" s="22"/>
      <c r="H2192" s="22">
        <v>30.245451113051999</v>
      </c>
      <c r="I2192" s="22"/>
      <c r="J2192" s="22">
        <v>5</v>
      </c>
      <c r="K2192" s="22" t="s">
        <v>2010</v>
      </c>
      <c r="L2192" s="22" t="s">
        <v>199</v>
      </c>
    </row>
    <row r="2193" spans="1:12">
      <c r="A2193" t="s">
        <v>199</v>
      </c>
      <c r="B2193" t="s">
        <v>2036</v>
      </c>
      <c r="C2193" t="s">
        <v>542</v>
      </c>
      <c r="D2193" s="1">
        <v>200.9</v>
      </c>
      <c r="E2193">
        <v>23.458079133057598</v>
      </c>
      <c r="F2193" s="22">
        <v>114.62026397169601</v>
      </c>
      <c r="G2193" s="22"/>
      <c r="H2193" s="22"/>
      <c r="I2193" s="22"/>
      <c r="J2193" s="22">
        <v>5</v>
      </c>
      <c r="K2193" s="22" t="s">
        <v>2010</v>
      </c>
      <c r="L2193" s="22" t="s">
        <v>199</v>
      </c>
    </row>
    <row r="2194" spans="1:12">
      <c r="A2194" t="s">
        <v>199</v>
      </c>
      <c r="B2194" t="s">
        <v>2036</v>
      </c>
      <c r="C2194" t="s">
        <v>3332</v>
      </c>
      <c r="D2194" s="1">
        <v>4873</v>
      </c>
      <c r="E2194">
        <v>23.458079133057598</v>
      </c>
      <c r="F2194" s="22"/>
      <c r="G2194" s="22"/>
      <c r="H2194" s="22"/>
      <c r="I2194" s="22">
        <v>301.43805615503999</v>
      </c>
      <c r="J2194" s="22">
        <v>5</v>
      </c>
      <c r="K2194" s="22" t="s">
        <v>2010</v>
      </c>
      <c r="L2194" s="22" t="s">
        <v>199</v>
      </c>
    </row>
    <row r="2195" spans="1:12">
      <c r="A2195" t="s">
        <v>199</v>
      </c>
      <c r="B2195" t="s">
        <v>2036</v>
      </c>
      <c r="C2195" t="s">
        <v>547</v>
      </c>
      <c r="D2195" s="1">
        <v>4873</v>
      </c>
      <c r="E2195">
        <v>23.458079133057598</v>
      </c>
      <c r="F2195" s="22"/>
      <c r="G2195" s="22">
        <v>301.43805615503999</v>
      </c>
      <c r="H2195" s="22"/>
      <c r="I2195" s="22"/>
      <c r="J2195" s="22">
        <v>5</v>
      </c>
      <c r="K2195" s="22" t="s">
        <v>2010</v>
      </c>
      <c r="L2195" s="22" t="s">
        <v>199</v>
      </c>
    </row>
    <row r="2196" spans="1:12">
      <c r="A2196" t="s">
        <v>199</v>
      </c>
      <c r="B2196" t="s">
        <v>2036</v>
      </c>
      <c r="C2196" t="s">
        <v>549</v>
      </c>
      <c r="D2196" s="1">
        <v>4873</v>
      </c>
      <c r="E2196">
        <v>23.458079133057598</v>
      </c>
      <c r="F2196" s="22"/>
      <c r="G2196" s="22"/>
      <c r="H2196" s="22">
        <v>301.43805615503999</v>
      </c>
      <c r="I2196" s="22"/>
      <c r="J2196" s="22">
        <v>5</v>
      </c>
      <c r="K2196" s="22" t="s">
        <v>2010</v>
      </c>
      <c r="L2196" s="22" t="s">
        <v>199</v>
      </c>
    </row>
    <row r="2197" spans="1:12">
      <c r="A2197" t="s">
        <v>199</v>
      </c>
      <c r="B2197" t="s">
        <v>2037</v>
      </c>
      <c r="C2197" t="s">
        <v>542</v>
      </c>
      <c r="D2197" s="1">
        <v>19.2</v>
      </c>
      <c r="E2197">
        <v>24.3111001924416</v>
      </c>
      <c r="F2197" s="22">
        <v>13.287479834538001</v>
      </c>
      <c r="G2197" s="22"/>
      <c r="H2197" s="22"/>
      <c r="I2197" s="22"/>
      <c r="J2197" s="22">
        <v>5</v>
      </c>
      <c r="K2197" s="22" t="s">
        <v>2010</v>
      </c>
      <c r="L2197" s="22" t="s">
        <v>199</v>
      </c>
    </row>
    <row r="2198" spans="1:12">
      <c r="A2198" t="s">
        <v>199</v>
      </c>
      <c r="B2198" t="s">
        <v>2037</v>
      </c>
      <c r="C2198" t="s">
        <v>547</v>
      </c>
      <c r="D2198" s="1">
        <v>1042.4000000000001</v>
      </c>
      <c r="E2198">
        <v>24.3111001924416</v>
      </c>
      <c r="F2198" s="22"/>
      <c r="G2198" s="22">
        <v>76.234936153823995</v>
      </c>
      <c r="H2198" s="22"/>
      <c r="I2198" s="22"/>
      <c r="J2198" s="22">
        <v>5</v>
      </c>
      <c r="K2198" s="22" t="s">
        <v>2010</v>
      </c>
      <c r="L2198" s="22" t="s">
        <v>199</v>
      </c>
    </row>
    <row r="2199" spans="1:12">
      <c r="A2199" t="s">
        <v>199</v>
      </c>
      <c r="B2199" t="s">
        <v>2037</v>
      </c>
      <c r="C2199" t="s">
        <v>3332</v>
      </c>
      <c r="D2199" s="1">
        <v>1047.9000000000001</v>
      </c>
      <c r="E2199">
        <v>24.3111001924416</v>
      </c>
      <c r="F2199" s="22"/>
      <c r="G2199" s="22"/>
      <c r="H2199" s="22"/>
      <c r="I2199" s="22">
        <v>76.234936153823995</v>
      </c>
      <c r="J2199" s="22">
        <v>5</v>
      </c>
      <c r="K2199" s="22" t="s">
        <v>2010</v>
      </c>
      <c r="L2199" s="22" t="s">
        <v>199</v>
      </c>
    </row>
    <row r="2200" spans="1:12">
      <c r="A2200" t="s">
        <v>199</v>
      </c>
      <c r="B2200" t="s">
        <v>2037</v>
      </c>
      <c r="C2200" t="s">
        <v>549</v>
      </c>
      <c r="D2200" s="1">
        <v>1047.9000000000001</v>
      </c>
      <c r="E2200">
        <v>24.3111001924416</v>
      </c>
      <c r="F2200" s="22"/>
      <c r="G2200" s="22"/>
      <c r="H2200" s="22">
        <v>76.234936153823995</v>
      </c>
      <c r="I2200" s="22"/>
      <c r="J2200" s="22">
        <v>5</v>
      </c>
      <c r="K2200" s="22" t="s">
        <v>2010</v>
      </c>
      <c r="L2200" s="22" t="s">
        <v>199</v>
      </c>
    </row>
    <row r="2201" spans="1:12">
      <c r="A2201" t="s">
        <v>199</v>
      </c>
      <c r="B2201" t="s">
        <v>2038</v>
      </c>
      <c r="C2201" t="s">
        <v>542</v>
      </c>
      <c r="D2201" s="1">
        <v>0.4</v>
      </c>
      <c r="E2201">
        <v>25.164121251825499</v>
      </c>
      <c r="F2201" s="22">
        <v>0.27373297227695997</v>
      </c>
      <c r="G2201" s="22"/>
      <c r="H2201" s="22"/>
      <c r="I2201" s="22"/>
      <c r="J2201" s="22">
        <v>5</v>
      </c>
      <c r="K2201" s="22" t="s">
        <v>2010</v>
      </c>
      <c r="L2201" s="22" t="s">
        <v>199</v>
      </c>
    </row>
    <row r="2202" spans="1:12">
      <c r="A2202" t="s">
        <v>199</v>
      </c>
      <c r="B2202" t="s">
        <v>2038</v>
      </c>
      <c r="C2202" t="s">
        <v>547</v>
      </c>
      <c r="D2202" s="1">
        <v>2279.8000000000002</v>
      </c>
      <c r="E2202">
        <v>25.164121251825499</v>
      </c>
      <c r="F2202" s="22"/>
      <c r="G2202" s="22">
        <v>168.710366721708</v>
      </c>
      <c r="H2202" s="22"/>
      <c r="I2202" s="22"/>
      <c r="J2202" s="22">
        <v>5</v>
      </c>
      <c r="K2202" s="22" t="s">
        <v>2010</v>
      </c>
      <c r="L2202" s="22" t="s">
        <v>199</v>
      </c>
    </row>
    <row r="2203" spans="1:12">
      <c r="A2203" t="s">
        <v>199</v>
      </c>
      <c r="B2203" t="s">
        <v>2038</v>
      </c>
      <c r="C2203" t="s">
        <v>3332</v>
      </c>
      <c r="D2203" s="1">
        <v>2280.4</v>
      </c>
      <c r="E2203">
        <v>25.164121251825499</v>
      </c>
      <c r="F2203" s="22"/>
      <c r="G2203" s="22"/>
      <c r="H2203" s="22"/>
      <c r="I2203" s="22">
        <v>168.710366721708</v>
      </c>
      <c r="J2203" s="22">
        <v>5</v>
      </c>
      <c r="K2203" s="22" t="s">
        <v>2010</v>
      </c>
      <c r="L2203" s="22" t="s">
        <v>199</v>
      </c>
    </row>
    <row r="2204" spans="1:12">
      <c r="A2204" t="s">
        <v>199</v>
      </c>
      <c r="B2204" t="s">
        <v>2038</v>
      </c>
      <c r="C2204" t="s">
        <v>549</v>
      </c>
      <c r="D2204" s="1">
        <v>2280.4</v>
      </c>
      <c r="E2204">
        <v>25.164121251825499</v>
      </c>
      <c r="F2204" s="22"/>
      <c r="G2204" s="22"/>
      <c r="H2204" s="22">
        <v>168.710366721708</v>
      </c>
      <c r="I2204" s="22"/>
      <c r="J2204" s="22">
        <v>5</v>
      </c>
      <c r="K2204" s="22" t="s">
        <v>2010</v>
      </c>
      <c r="L2204" s="22" t="s">
        <v>199</v>
      </c>
    </row>
    <row r="2205" spans="1:12">
      <c r="A2205" t="s">
        <v>199</v>
      </c>
      <c r="B2205" t="s">
        <v>2039</v>
      </c>
      <c r="C2205" t="s">
        <v>542</v>
      </c>
      <c r="D2205" s="1">
        <v>791.9</v>
      </c>
      <c r="E2205">
        <v>26.443652840901301</v>
      </c>
      <c r="F2205" s="22">
        <v>90.199414368000006</v>
      </c>
      <c r="G2205" s="22"/>
      <c r="H2205" s="22"/>
      <c r="I2205" s="22"/>
      <c r="J2205" s="22">
        <v>5</v>
      </c>
      <c r="K2205" s="22" t="s">
        <v>2010</v>
      </c>
      <c r="L2205" s="22" t="s">
        <v>199</v>
      </c>
    </row>
    <row r="2206" spans="1:12">
      <c r="A2206" t="s">
        <v>199</v>
      </c>
      <c r="B2206" t="s">
        <v>2039</v>
      </c>
      <c r="C2206" t="s">
        <v>547</v>
      </c>
      <c r="D2206" s="1">
        <v>19071.2</v>
      </c>
      <c r="E2206">
        <v>26.443652840901301</v>
      </c>
      <c r="F2206" s="22"/>
      <c r="G2206" s="22">
        <v>1072.86127339104</v>
      </c>
      <c r="H2206" s="22"/>
      <c r="I2206" s="22"/>
      <c r="J2206" s="22">
        <v>5</v>
      </c>
      <c r="K2206" s="22" t="s">
        <v>2010</v>
      </c>
      <c r="L2206" s="22" t="s">
        <v>199</v>
      </c>
    </row>
    <row r="2207" spans="1:12">
      <c r="A2207" t="s">
        <v>199</v>
      </c>
      <c r="B2207" t="s">
        <v>2039</v>
      </c>
      <c r="C2207" t="s">
        <v>549</v>
      </c>
      <c r="D2207" s="1">
        <v>19323.8</v>
      </c>
      <c r="E2207">
        <v>26.443652840901301</v>
      </c>
      <c r="F2207" s="22"/>
      <c r="G2207" s="22"/>
      <c r="H2207" s="22">
        <v>1072.86127339104</v>
      </c>
      <c r="I2207" s="22"/>
      <c r="J2207" s="22">
        <v>5</v>
      </c>
      <c r="K2207" s="22" t="s">
        <v>2010</v>
      </c>
      <c r="L2207" s="22" t="s">
        <v>199</v>
      </c>
    </row>
    <row r="2208" spans="1:12">
      <c r="A2208" t="s">
        <v>199</v>
      </c>
      <c r="B2208" t="s">
        <v>2039</v>
      </c>
      <c r="C2208" t="s">
        <v>3332</v>
      </c>
      <c r="D2208" s="1">
        <v>19328.7</v>
      </c>
      <c r="E2208">
        <v>26.443652840901301</v>
      </c>
      <c r="F2208" s="22"/>
      <c r="G2208" s="22"/>
      <c r="H2208" s="22"/>
      <c r="I2208" s="22">
        <v>1072.86127339104</v>
      </c>
      <c r="J2208" s="22">
        <v>5</v>
      </c>
      <c r="K2208" s="22" t="s">
        <v>2010</v>
      </c>
      <c r="L2208" s="22" t="s">
        <v>199</v>
      </c>
    </row>
    <row r="2209" spans="1:12">
      <c r="A2209" t="s">
        <v>3346</v>
      </c>
      <c r="B2209" t="s">
        <v>2106</v>
      </c>
      <c r="C2209" t="s">
        <v>542</v>
      </c>
      <c r="D2209" s="1">
        <v>796.8</v>
      </c>
      <c r="E2209">
        <v>13.662553967799001</v>
      </c>
      <c r="F2209" s="22">
        <v>62.014878669239998</v>
      </c>
      <c r="G2209" s="22"/>
      <c r="H2209" s="22"/>
      <c r="I2209" s="22"/>
      <c r="J2209" s="22">
        <v>5</v>
      </c>
      <c r="K2209" s="22" t="s">
        <v>2107</v>
      </c>
      <c r="L2209" s="22" t="s">
        <v>2742</v>
      </c>
    </row>
    <row r="2210" spans="1:12">
      <c r="A2210" t="s">
        <v>3346</v>
      </c>
      <c r="B2210" t="s">
        <v>2106</v>
      </c>
      <c r="C2210" t="s">
        <v>547</v>
      </c>
      <c r="D2210" s="1">
        <v>2859.1</v>
      </c>
      <c r="E2210">
        <v>13.662553967799001</v>
      </c>
      <c r="F2210" s="22"/>
      <c r="G2210" s="22">
        <v>63.831960419975999</v>
      </c>
      <c r="H2210" s="22"/>
      <c r="I2210" s="22"/>
      <c r="J2210" s="22">
        <v>5</v>
      </c>
      <c r="K2210" s="22" t="s">
        <v>2107</v>
      </c>
      <c r="L2210" s="22" t="s">
        <v>2742</v>
      </c>
    </row>
    <row r="2211" spans="1:12">
      <c r="A2211" t="s">
        <v>3346</v>
      </c>
      <c r="B2211" t="s">
        <v>2106</v>
      </c>
      <c r="C2211" t="s">
        <v>549</v>
      </c>
      <c r="D2211" s="1">
        <v>3372.7</v>
      </c>
      <c r="E2211">
        <v>13.662553967799001</v>
      </c>
      <c r="F2211" s="22"/>
      <c r="G2211" s="22"/>
      <c r="H2211" s="22">
        <v>63.831960419975999</v>
      </c>
      <c r="I2211" s="22"/>
      <c r="J2211" s="22">
        <v>5</v>
      </c>
      <c r="K2211" s="22" t="s">
        <v>2107</v>
      </c>
      <c r="L2211" s="22" t="s">
        <v>2742</v>
      </c>
    </row>
    <row r="2212" spans="1:12">
      <c r="A2212" t="s">
        <v>3346</v>
      </c>
      <c r="B2212" t="s">
        <v>2106</v>
      </c>
      <c r="C2212" t="s">
        <v>3332</v>
      </c>
      <c r="D2212" s="1">
        <v>3380</v>
      </c>
      <c r="E2212">
        <v>13.662553967799001</v>
      </c>
      <c r="F2212" s="22"/>
      <c r="G2212" s="22"/>
      <c r="H2212" s="22"/>
      <c r="I2212" s="22">
        <v>63.831960419975999</v>
      </c>
      <c r="J2212" s="22">
        <v>5</v>
      </c>
      <c r="K2212" s="22" t="s">
        <v>2107</v>
      </c>
      <c r="L2212" s="22" t="s">
        <v>2742</v>
      </c>
    </row>
    <row r="2213" spans="1:12">
      <c r="A2213" t="s">
        <v>3346</v>
      </c>
      <c r="B2213" t="s">
        <v>2130</v>
      </c>
      <c r="C2213" t="s">
        <v>542</v>
      </c>
      <c r="D2213" s="1">
        <v>892.1</v>
      </c>
      <c r="E2213">
        <v>13.662553967799001</v>
      </c>
      <c r="F2213" s="22">
        <v>68.521174661520007</v>
      </c>
      <c r="G2213" s="22"/>
      <c r="H2213" s="22"/>
      <c r="I2213" s="22"/>
      <c r="J2213" s="22">
        <v>5</v>
      </c>
      <c r="K2213" s="22" t="s">
        <v>2131</v>
      </c>
      <c r="L2213" s="22" t="s">
        <v>2744</v>
      </c>
    </row>
    <row r="2214" spans="1:12">
      <c r="A2214" t="s">
        <v>3346</v>
      </c>
      <c r="B2214" t="s">
        <v>2130</v>
      </c>
      <c r="C2214" t="s">
        <v>547</v>
      </c>
      <c r="D2214" s="1">
        <v>3188</v>
      </c>
      <c r="E2214">
        <v>13.662553967799001</v>
      </c>
      <c r="F2214" s="22"/>
      <c r="G2214" s="22">
        <v>70.221014289216001</v>
      </c>
      <c r="H2214" s="22"/>
      <c r="I2214" s="22"/>
      <c r="J2214" s="22">
        <v>5</v>
      </c>
      <c r="K2214" s="22" t="s">
        <v>2131</v>
      </c>
      <c r="L2214" s="22" t="s">
        <v>2744</v>
      </c>
    </row>
    <row r="2215" spans="1:12">
      <c r="A2215" t="s">
        <v>3346</v>
      </c>
      <c r="B2215" t="s">
        <v>2130</v>
      </c>
      <c r="C2215" t="s">
        <v>549</v>
      </c>
      <c r="D2215" s="1">
        <v>3780</v>
      </c>
      <c r="E2215">
        <v>13.662553967799001</v>
      </c>
      <c r="F2215" s="22"/>
      <c r="G2215" s="22"/>
      <c r="H2215" s="22">
        <v>70.221014289216001</v>
      </c>
      <c r="I2215" s="22"/>
      <c r="J2215" s="22">
        <v>5</v>
      </c>
      <c r="K2215" s="22" t="s">
        <v>2131</v>
      </c>
      <c r="L2215" s="22" t="s">
        <v>2744</v>
      </c>
    </row>
    <row r="2216" spans="1:12">
      <c r="A2216" t="s">
        <v>3346</v>
      </c>
      <c r="B2216" t="s">
        <v>2130</v>
      </c>
      <c r="C2216" t="s">
        <v>3332</v>
      </c>
      <c r="D2216" s="1">
        <v>3788.9</v>
      </c>
      <c r="E2216">
        <v>13.662553967799001</v>
      </c>
      <c r="F2216" s="22"/>
      <c r="G2216" s="22"/>
      <c r="H2216" s="22"/>
      <c r="I2216" s="22">
        <v>70.221014289216001</v>
      </c>
      <c r="J2216" s="22">
        <v>5</v>
      </c>
      <c r="K2216" s="22" t="s">
        <v>2131</v>
      </c>
      <c r="L2216" s="22" t="s">
        <v>2744</v>
      </c>
    </row>
    <row r="2217" spans="1:12">
      <c r="A2217" t="s">
        <v>3346</v>
      </c>
      <c r="B2217" t="s">
        <v>2133</v>
      </c>
      <c r="C2217" t="s">
        <v>542</v>
      </c>
      <c r="D2217" s="1">
        <v>359.5</v>
      </c>
      <c r="E2217">
        <v>2.9855737078437001</v>
      </c>
      <c r="F2217" s="22">
        <v>41.112704796911999</v>
      </c>
      <c r="G2217" s="22"/>
      <c r="H2217" s="22"/>
      <c r="I2217" s="22"/>
      <c r="J2217" s="22">
        <v>5</v>
      </c>
      <c r="K2217" s="22" t="s">
        <v>2132</v>
      </c>
      <c r="L2217" s="22" t="s">
        <v>2756</v>
      </c>
    </row>
    <row r="2218" spans="1:12">
      <c r="A2218" t="s">
        <v>3346</v>
      </c>
      <c r="B2218" t="s">
        <v>2133</v>
      </c>
      <c r="C2218" t="s">
        <v>549</v>
      </c>
      <c r="D2218" s="1">
        <v>695.8</v>
      </c>
      <c r="E2218">
        <v>2.9855737078437001</v>
      </c>
      <c r="F2218" s="22"/>
      <c r="G2218" s="22"/>
      <c r="H2218" s="22">
        <v>41.112704796911999</v>
      </c>
      <c r="I2218" s="22"/>
      <c r="J2218" s="22">
        <v>5</v>
      </c>
      <c r="K2218" s="22" t="s">
        <v>2132</v>
      </c>
      <c r="L2218" s="22" t="s">
        <v>2756</v>
      </c>
    </row>
    <row r="2219" spans="1:12">
      <c r="A2219" t="s">
        <v>3346</v>
      </c>
      <c r="B2219" t="s">
        <v>2133</v>
      </c>
      <c r="C2219" t="s">
        <v>3332</v>
      </c>
      <c r="D2219" s="1">
        <v>695.8</v>
      </c>
      <c r="E2219">
        <v>2.9855737078437001</v>
      </c>
      <c r="F2219" s="22"/>
      <c r="G2219" s="22"/>
      <c r="H2219" s="22"/>
      <c r="I2219" s="22">
        <v>41.112704796911999</v>
      </c>
      <c r="J2219" s="22">
        <v>5</v>
      </c>
      <c r="K2219" s="22" t="s">
        <v>2132</v>
      </c>
      <c r="L2219" s="22" t="s">
        <v>2756</v>
      </c>
    </row>
    <row r="2220" spans="1:12">
      <c r="A2220" t="s">
        <v>3346</v>
      </c>
      <c r="B2220" t="s">
        <v>2133</v>
      </c>
      <c r="C2220" t="s">
        <v>547</v>
      </c>
      <c r="D2220" s="1">
        <v>695.8</v>
      </c>
      <c r="E2220">
        <v>2.9855737078437001</v>
      </c>
      <c r="F2220" s="22"/>
      <c r="G2220" s="22">
        <v>41.112704796911999</v>
      </c>
      <c r="H2220" s="22"/>
      <c r="I2220" s="22"/>
      <c r="J2220" s="22">
        <v>5</v>
      </c>
      <c r="K2220" s="22" t="s">
        <v>2132</v>
      </c>
      <c r="L2220" s="22" t="s">
        <v>2756</v>
      </c>
    </row>
    <row r="2221" spans="1:12">
      <c r="A2221" t="s">
        <v>3346</v>
      </c>
      <c r="B2221" t="s">
        <v>2134</v>
      </c>
      <c r="C2221" t="s">
        <v>542</v>
      </c>
      <c r="D2221" s="1">
        <v>504.2</v>
      </c>
      <c r="E2221">
        <v>4.69161582661153</v>
      </c>
      <c r="F2221" s="22">
        <v>45.769099801823998</v>
      </c>
      <c r="G2221" s="22"/>
      <c r="H2221" s="22"/>
      <c r="I2221" s="22"/>
      <c r="J2221" s="22">
        <v>5</v>
      </c>
      <c r="K2221" s="22" t="s">
        <v>2132</v>
      </c>
      <c r="L2221" s="22" t="s">
        <v>2756</v>
      </c>
    </row>
    <row r="2222" spans="1:12">
      <c r="A2222" t="s">
        <v>3346</v>
      </c>
      <c r="B2222" t="s">
        <v>2134</v>
      </c>
      <c r="C2222" t="s">
        <v>549</v>
      </c>
      <c r="D2222" s="1">
        <v>513.4</v>
      </c>
      <c r="E2222">
        <v>4.69161582661153</v>
      </c>
      <c r="F2222" s="22"/>
      <c r="G2222" s="22"/>
      <c r="H2222" s="22">
        <v>45.769099801823998</v>
      </c>
      <c r="I2222" s="22"/>
      <c r="J2222" s="22">
        <v>5</v>
      </c>
      <c r="K2222" s="22" t="s">
        <v>2132</v>
      </c>
      <c r="L2222" s="22" t="s">
        <v>2756</v>
      </c>
    </row>
    <row r="2223" spans="1:12">
      <c r="A2223" t="s">
        <v>3346</v>
      </c>
      <c r="B2223" t="s">
        <v>2134</v>
      </c>
      <c r="C2223" t="s">
        <v>3332</v>
      </c>
      <c r="D2223" s="1">
        <v>513.4</v>
      </c>
      <c r="E2223">
        <v>4.69161582661153</v>
      </c>
      <c r="F2223" s="22"/>
      <c r="G2223" s="22"/>
      <c r="H2223" s="22"/>
      <c r="I2223" s="22">
        <v>45.769099801823998</v>
      </c>
      <c r="J2223" s="22">
        <v>5</v>
      </c>
      <c r="K2223" s="22" t="s">
        <v>2132</v>
      </c>
      <c r="L2223" s="22" t="s">
        <v>2756</v>
      </c>
    </row>
    <row r="2224" spans="1:12">
      <c r="A2224" t="s">
        <v>3346</v>
      </c>
      <c r="B2224" t="s">
        <v>2134</v>
      </c>
      <c r="C2224" t="s">
        <v>547</v>
      </c>
      <c r="D2224" s="1">
        <v>513.4</v>
      </c>
      <c r="E2224">
        <v>4.69161582661153</v>
      </c>
      <c r="F2224" s="22"/>
      <c r="G2224" s="22">
        <v>45.769099801823998</v>
      </c>
      <c r="H2224" s="22"/>
      <c r="I2224" s="22"/>
      <c r="J2224" s="22">
        <v>5</v>
      </c>
      <c r="K2224" s="22" t="s">
        <v>2132</v>
      </c>
      <c r="L2224" s="22" t="s">
        <v>2756</v>
      </c>
    </row>
    <row r="2225" spans="1:12">
      <c r="A2225" t="s">
        <v>3346</v>
      </c>
      <c r="B2225" t="s">
        <v>2135</v>
      </c>
      <c r="C2225" t="s">
        <v>542</v>
      </c>
      <c r="D2225" s="1">
        <v>675.9</v>
      </c>
      <c r="E2225">
        <v>6.3976579453793603</v>
      </c>
      <c r="F2225" s="22">
        <v>77.123537310456001</v>
      </c>
      <c r="G2225" s="22"/>
      <c r="H2225" s="22"/>
      <c r="I2225" s="22"/>
      <c r="J2225" s="22">
        <v>5</v>
      </c>
      <c r="K2225" s="22" t="s">
        <v>2132</v>
      </c>
      <c r="L2225" s="22" t="s">
        <v>2756</v>
      </c>
    </row>
    <row r="2226" spans="1:12">
      <c r="A2226" t="s">
        <v>3346</v>
      </c>
      <c r="B2226" t="s">
        <v>2135</v>
      </c>
      <c r="C2226" t="s">
        <v>547</v>
      </c>
      <c r="D2226" s="1">
        <v>838.2</v>
      </c>
      <c r="E2226">
        <v>6.3976579453793603</v>
      </c>
      <c r="F2226" s="22"/>
      <c r="G2226" s="22">
        <v>77.123537310456001</v>
      </c>
      <c r="H2226" s="22"/>
      <c r="I2226" s="22"/>
      <c r="J2226" s="22">
        <v>5</v>
      </c>
      <c r="K2226" s="22" t="s">
        <v>2132</v>
      </c>
      <c r="L2226" s="22" t="s">
        <v>2756</v>
      </c>
    </row>
    <row r="2227" spans="1:12">
      <c r="A2227" t="s">
        <v>3346</v>
      </c>
      <c r="B2227" t="s">
        <v>2135</v>
      </c>
      <c r="C2227" t="s">
        <v>549</v>
      </c>
      <c r="D2227" s="1">
        <v>838.2</v>
      </c>
      <c r="E2227">
        <v>6.3976579453793603</v>
      </c>
      <c r="F2227" s="22"/>
      <c r="G2227" s="22"/>
      <c r="H2227" s="22">
        <v>77.123537310456001</v>
      </c>
      <c r="I2227" s="22"/>
      <c r="J2227" s="22">
        <v>5</v>
      </c>
      <c r="K2227" s="22" t="s">
        <v>2132</v>
      </c>
      <c r="L2227" s="22" t="s">
        <v>2756</v>
      </c>
    </row>
    <row r="2228" spans="1:12">
      <c r="A2228" t="s">
        <v>3346</v>
      </c>
      <c r="B2228" t="s">
        <v>2135</v>
      </c>
      <c r="C2228" t="s">
        <v>3332</v>
      </c>
      <c r="D2228" s="1">
        <v>838.2</v>
      </c>
      <c r="E2228">
        <v>6.3976579453793603</v>
      </c>
      <c r="F2228" s="22"/>
      <c r="G2228" s="22"/>
      <c r="H2228" s="22"/>
      <c r="I2228" s="22">
        <v>77.123537310456001</v>
      </c>
      <c r="J2228" s="22">
        <v>5</v>
      </c>
      <c r="K2228" s="22" t="s">
        <v>2132</v>
      </c>
      <c r="L2228" s="22" t="s">
        <v>2756</v>
      </c>
    </row>
    <row r="2229" spans="1:12">
      <c r="A2229" t="s">
        <v>3346</v>
      </c>
      <c r="B2229" t="s">
        <v>2136</v>
      </c>
      <c r="C2229" t="s">
        <v>542</v>
      </c>
      <c r="D2229" s="1">
        <v>546.5</v>
      </c>
      <c r="E2229">
        <v>7.2506790047632697</v>
      </c>
      <c r="F2229" s="22">
        <v>56.175621894503998</v>
      </c>
      <c r="G2229" s="22"/>
      <c r="H2229" s="22"/>
      <c r="I2229" s="22"/>
      <c r="J2229" s="22">
        <v>5</v>
      </c>
      <c r="K2229" s="22" t="s">
        <v>2132</v>
      </c>
      <c r="L2229" s="22" t="s">
        <v>2756</v>
      </c>
    </row>
    <row r="2230" spans="1:12">
      <c r="A2230" t="s">
        <v>3346</v>
      </c>
      <c r="B2230" t="s">
        <v>2136</v>
      </c>
      <c r="C2230" t="s">
        <v>3332</v>
      </c>
      <c r="D2230" s="1">
        <v>782.1</v>
      </c>
      <c r="E2230">
        <v>7.2506790047632697</v>
      </c>
      <c r="F2230" s="22"/>
      <c r="G2230" s="22"/>
      <c r="H2230" s="22"/>
      <c r="I2230" s="22">
        <v>56.175621894503998</v>
      </c>
      <c r="J2230" s="22">
        <v>5</v>
      </c>
      <c r="K2230" s="22" t="s">
        <v>2132</v>
      </c>
      <c r="L2230" s="22" t="s">
        <v>2756</v>
      </c>
    </row>
    <row r="2231" spans="1:12">
      <c r="A2231" t="s">
        <v>3346</v>
      </c>
      <c r="B2231" t="s">
        <v>2136</v>
      </c>
      <c r="C2231" t="s">
        <v>549</v>
      </c>
      <c r="D2231" s="1">
        <v>782.1</v>
      </c>
      <c r="E2231">
        <v>7.2506790047632697</v>
      </c>
      <c r="F2231" s="22"/>
      <c r="G2231" s="22"/>
      <c r="H2231" s="22">
        <v>56.175621894503998</v>
      </c>
      <c r="I2231" s="22"/>
      <c r="J2231" s="22">
        <v>5</v>
      </c>
      <c r="K2231" s="22" t="s">
        <v>2132</v>
      </c>
      <c r="L2231" s="22" t="s">
        <v>2756</v>
      </c>
    </row>
    <row r="2232" spans="1:12">
      <c r="A2232" t="s">
        <v>3346</v>
      </c>
      <c r="B2232" t="s">
        <v>2136</v>
      </c>
      <c r="C2232" t="s">
        <v>547</v>
      </c>
      <c r="D2232" s="1">
        <v>782.1</v>
      </c>
      <c r="E2232">
        <v>7.2506790047632697</v>
      </c>
      <c r="F2232" s="22"/>
      <c r="G2232" s="22">
        <v>56.175621894503998</v>
      </c>
      <c r="H2232" s="22"/>
      <c r="I2232" s="22"/>
      <c r="J2232" s="22">
        <v>5</v>
      </c>
      <c r="K2232" s="22" t="s">
        <v>2132</v>
      </c>
      <c r="L2232" s="22" t="s">
        <v>2756</v>
      </c>
    </row>
    <row r="2233" spans="1:12">
      <c r="A2233" t="s">
        <v>3346</v>
      </c>
      <c r="B2233" t="s">
        <v>2137</v>
      </c>
      <c r="C2233" t="s">
        <v>542</v>
      </c>
      <c r="D2233" s="1">
        <v>302.8</v>
      </c>
      <c r="E2233">
        <v>8.1037000641471799</v>
      </c>
      <c r="F2233" s="22">
        <v>41.510707573356001</v>
      </c>
      <c r="G2233" s="22"/>
      <c r="H2233" s="22"/>
      <c r="I2233" s="22"/>
      <c r="J2233" s="22">
        <v>5</v>
      </c>
      <c r="K2233" s="22" t="s">
        <v>2132</v>
      </c>
      <c r="L2233" s="22" t="s">
        <v>2756</v>
      </c>
    </row>
    <row r="2234" spans="1:12">
      <c r="A2234" t="s">
        <v>3346</v>
      </c>
      <c r="B2234" t="s">
        <v>2137</v>
      </c>
      <c r="C2234" t="s">
        <v>547</v>
      </c>
      <c r="D2234" s="1">
        <v>595.1</v>
      </c>
      <c r="E2234">
        <v>8.1037000641471799</v>
      </c>
      <c r="F2234" s="22"/>
      <c r="G2234" s="22">
        <v>41.510707573356001</v>
      </c>
      <c r="H2234" s="22"/>
      <c r="I2234" s="22"/>
      <c r="J2234" s="22">
        <v>5</v>
      </c>
      <c r="K2234" s="22" t="s">
        <v>2132</v>
      </c>
      <c r="L2234" s="22" t="s">
        <v>2756</v>
      </c>
    </row>
    <row r="2235" spans="1:12">
      <c r="A2235" t="s">
        <v>3346</v>
      </c>
      <c r="B2235" t="s">
        <v>2137</v>
      </c>
      <c r="C2235" t="s">
        <v>3332</v>
      </c>
      <c r="D2235" s="1">
        <v>595.1</v>
      </c>
      <c r="E2235">
        <v>8.1037000641471799</v>
      </c>
      <c r="F2235" s="22"/>
      <c r="G2235" s="22"/>
      <c r="H2235" s="22"/>
      <c r="I2235" s="22">
        <v>41.510707573356001</v>
      </c>
      <c r="J2235" s="22">
        <v>5</v>
      </c>
      <c r="K2235" s="22" t="s">
        <v>2132</v>
      </c>
      <c r="L2235" s="22" t="s">
        <v>2756</v>
      </c>
    </row>
    <row r="2236" spans="1:12">
      <c r="A2236" t="s">
        <v>3346</v>
      </c>
      <c r="B2236" t="s">
        <v>2137</v>
      </c>
      <c r="C2236" t="s">
        <v>549</v>
      </c>
      <c r="D2236" s="1">
        <v>595.1</v>
      </c>
      <c r="E2236">
        <v>8.1037000641471799</v>
      </c>
      <c r="F2236" s="22"/>
      <c r="G2236" s="22"/>
      <c r="H2236" s="22">
        <v>41.510707573356001</v>
      </c>
      <c r="I2236" s="22"/>
      <c r="J2236" s="22">
        <v>5</v>
      </c>
      <c r="K2236" s="22" t="s">
        <v>2132</v>
      </c>
      <c r="L2236" s="22" t="s">
        <v>2756</v>
      </c>
    </row>
    <row r="2237" spans="1:12">
      <c r="A2237" t="s">
        <v>3347</v>
      </c>
      <c r="B2237" t="s">
        <v>2096</v>
      </c>
      <c r="C2237" t="s">
        <v>542</v>
      </c>
      <c r="D2237" s="1">
        <v>1635.3</v>
      </c>
      <c r="E2237">
        <v>13.662553967799001</v>
      </c>
      <c r="F2237" s="22">
        <v>131.122199762316</v>
      </c>
      <c r="G2237" s="22"/>
      <c r="H2237" s="22"/>
      <c r="I2237" s="22"/>
      <c r="J2237" s="22">
        <v>5</v>
      </c>
      <c r="K2237" s="22" t="s">
        <v>2097</v>
      </c>
      <c r="L2237" s="22" t="s">
        <v>2738</v>
      </c>
    </row>
    <row r="2238" spans="1:12">
      <c r="A2238" t="s">
        <v>3347</v>
      </c>
      <c r="B2238" t="s">
        <v>2096</v>
      </c>
      <c r="C2238" t="s">
        <v>547</v>
      </c>
      <c r="D2238" s="1">
        <v>6234</v>
      </c>
      <c r="E2238">
        <v>13.662553967799001</v>
      </c>
      <c r="F2238" s="22"/>
      <c r="G2238" s="22">
        <v>138.74218895073599</v>
      </c>
      <c r="H2238" s="22"/>
      <c r="I2238" s="22"/>
      <c r="J2238" s="22">
        <v>5</v>
      </c>
      <c r="K2238" s="22" t="s">
        <v>2097</v>
      </c>
      <c r="L2238" s="22" t="s">
        <v>2738</v>
      </c>
    </row>
    <row r="2239" spans="1:12">
      <c r="A2239" t="s">
        <v>3347</v>
      </c>
      <c r="B2239" t="s">
        <v>2096</v>
      </c>
      <c r="C2239" t="s">
        <v>549</v>
      </c>
      <c r="D2239" s="1">
        <v>7399.4</v>
      </c>
      <c r="E2239">
        <v>13.662553967799001</v>
      </c>
      <c r="F2239" s="22"/>
      <c r="G2239" s="22"/>
      <c r="H2239" s="22">
        <v>138.74218895073599</v>
      </c>
      <c r="I2239" s="22"/>
      <c r="J2239" s="22">
        <v>5</v>
      </c>
      <c r="K2239" s="22" t="s">
        <v>2097</v>
      </c>
      <c r="L2239" s="22" t="s">
        <v>2738</v>
      </c>
    </row>
    <row r="2240" spans="1:12">
      <c r="A2240" t="s">
        <v>3347</v>
      </c>
      <c r="B2240" t="s">
        <v>2096</v>
      </c>
      <c r="C2240" t="s">
        <v>3332</v>
      </c>
      <c r="D2240" s="1">
        <v>7415.6</v>
      </c>
      <c r="E2240">
        <v>13.662553967799001</v>
      </c>
      <c r="F2240" s="22"/>
      <c r="G2240" s="22"/>
      <c r="H2240" s="22"/>
      <c r="I2240" s="22">
        <v>138.74218895073599</v>
      </c>
      <c r="J2240" s="22">
        <v>5</v>
      </c>
      <c r="K2240" s="22" t="s">
        <v>2097</v>
      </c>
      <c r="L2240" s="22" t="s">
        <v>2738</v>
      </c>
    </row>
    <row r="2241" spans="1:12">
      <c r="A2241" t="s">
        <v>3347</v>
      </c>
      <c r="B2241" t="s">
        <v>2098</v>
      </c>
      <c r="C2241" t="s">
        <v>542</v>
      </c>
      <c r="D2241" s="1">
        <v>7.9</v>
      </c>
      <c r="E2241">
        <v>8.1037000641471799</v>
      </c>
      <c r="F2241" s="22">
        <v>0.56153350170035998</v>
      </c>
      <c r="G2241" s="22"/>
      <c r="H2241" s="22"/>
      <c r="I2241" s="22"/>
      <c r="J2241" s="22">
        <v>5</v>
      </c>
      <c r="K2241" s="22" t="s">
        <v>2097</v>
      </c>
      <c r="L2241" s="22" t="s">
        <v>2738</v>
      </c>
    </row>
    <row r="2242" spans="1:12">
      <c r="A2242" t="s">
        <v>3347</v>
      </c>
      <c r="B2242" t="s">
        <v>2098</v>
      </c>
      <c r="C2242" t="s">
        <v>547</v>
      </c>
      <c r="D2242" s="1">
        <v>542</v>
      </c>
      <c r="E2242">
        <v>8.1037000641471799</v>
      </c>
      <c r="F2242" s="22"/>
      <c r="G2242" s="22">
        <v>44.973094248936</v>
      </c>
      <c r="H2242" s="22"/>
      <c r="I2242" s="22"/>
      <c r="J2242" s="22">
        <v>5</v>
      </c>
      <c r="K2242" s="22" t="s">
        <v>2097</v>
      </c>
      <c r="L2242" s="22" t="s">
        <v>2738</v>
      </c>
    </row>
    <row r="2243" spans="1:12">
      <c r="A2243" t="s">
        <v>3347</v>
      </c>
      <c r="B2243" t="s">
        <v>2098</v>
      </c>
      <c r="C2243" t="s">
        <v>549</v>
      </c>
      <c r="D2243" s="1">
        <v>684.7</v>
      </c>
      <c r="E2243">
        <v>8.1037000641471799</v>
      </c>
      <c r="F2243" s="22"/>
      <c r="G2243" s="22"/>
      <c r="H2243" s="22">
        <v>44.973094248936</v>
      </c>
      <c r="I2243" s="22"/>
      <c r="J2243" s="22">
        <v>5</v>
      </c>
      <c r="K2243" s="22" t="s">
        <v>2097</v>
      </c>
      <c r="L2243" s="22" t="s">
        <v>2738</v>
      </c>
    </row>
    <row r="2244" spans="1:12">
      <c r="A2244" t="s">
        <v>3347</v>
      </c>
      <c r="B2244" t="s">
        <v>2098</v>
      </c>
      <c r="C2244" t="s">
        <v>3332</v>
      </c>
      <c r="D2244" s="1">
        <v>685</v>
      </c>
      <c r="E2244">
        <v>8.1037000641471799</v>
      </c>
      <c r="F2244" s="22"/>
      <c r="G2244" s="22"/>
      <c r="H2244" s="22"/>
      <c r="I2244" s="22">
        <v>44.973094248936</v>
      </c>
      <c r="J2244" s="22">
        <v>5</v>
      </c>
      <c r="K2244" s="22" t="s">
        <v>2097</v>
      </c>
      <c r="L2244" s="22" t="s">
        <v>2738</v>
      </c>
    </row>
    <row r="2245" spans="1:12">
      <c r="A2245" t="s">
        <v>3347</v>
      </c>
      <c r="B2245" t="s">
        <v>2099</v>
      </c>
      <c r="C2245" t="s">
        <v>542</v>
      </c>
      <c r="D2245" s="1">
        <v>62.1</v>
      </c>
      <c r="E2245">
        <v>8.9567211235310999</v>
      </c>
      <c r="F2245" s="22">
        <v>5.8632785732304002</v>
      </c>
      <c r="G2245" s="22"/>
      <c r="H2245" s="22"/>
      <c r="I2245" s="22"/>
      <c r="J2245" s="22">
        <v>5</v>
      </c>
      <c r="K2245" s="22" t="s">
        <v>2097</v>
      </c>
      <c r="L2245" s="22" t="s">
        <v>2738</v>
      </c>
    </row>
    <row r="2246" spans="1:12">
      <c r="A2246" t="s">
        <v>3347</v>
      </c>
      <c r="B2246" t="s">
        <v>2099</v>
      </c>
      <c r="C2246" t="s">
        <v>547</v>
      </c>
      <c r="D2246" s="1">
        <v>1094.5</v>
      </c>
      <c r="E2246">
        <v>8.9567211235310999</v>
      </c>
      <c r="F2246" s="22"/>
      <c r="G2246" s="22">
        <v>66.389336320607995</v>
      </c>
      <c r="H2246" s="22"/>
      <c r="I2246" s="22"/>
      <c r="J2246" s="22">
        <v>5</v>
      </c>
      <c r="K2246" s="22" t="s">
        <v>2097</v>
      </c>
      <c r="L2246" s="22" t="s">
        <v>2738</v>
      </c>
    </row>
    <row r="2247" spans="1:12">
      <c r="A2247" t="s">
        <v>3347</v>
      </c>
      <c r="B2247" t="s">
        <v>2099</v>
      </c>
      <c r="C2247" t="s">
        <v>549</v>
      </c>
      <c r="D2247" s="1">
        <v>1586.7</v>
      </c>
      <c r="E2247">
        <v>8.9567211235310999</v>
      </c>
      <c r="F2247" s="22"/>
      <c r="G2247" s="22"/>
      <c r="H2247" s="22">
        <v>66.389336320607995</v>
      </c>
      <c r="I2247" s="22"/>
      <c r="J2247" s="22">
        <v>5</v>
      </c>
      <c r="K2247" s="22" t="s">
        <v>2097</v>
      </c>
      <c r="L2247" s="22" t="s">
        <v>2738</v>
      </c>
    </row>
    <row r="2248" spans="1:12">
      <c r="A2248" t="s">
        <v>3347</v>
      </c>
      <c r="B2248" t="s">
        <v>2099</v>
      </c>
      <c r="C2248" t="s">
        <v>3332</v>
      </c>
      <c r="D2248" s="1">
        <v>1602.1</v>
      </c>
      <c r="E2248">
        <v>8.9567211235310999</v>
      </c>
      <c r="F2248" s="22"/>
      <c r="G2248" s="22"/>
      <c r="H2248" s="22"/>
      <c r="I2248" s="22">
        <v>66.389336320607995</v>
      </c>
      <c r="J2248" s="22">
        <v>5</v>
      </c>
      <c r="K2248" s="22" t="s">
        <v>2097</v>
      </c>
      <c r="L2248" s="22" t="s">
        <v>2738</v>
      </c>
    </row>
    <row r="2249" spans="1:12">
      <c r="A2249" t="s">
        <v>3347</v>
      </c>
      <c r="B2249" t="s">
        <v>2100</v>
      </c>
      <c r="C2249" t="s">
        <v>542</v>
      </c>
      <c r="D2249" s="1">
        <v>2.8</v>
      </c>
      <c r="E2249">
        <v>9.8097421829150093</v>
      </c>
      <c r="F2249" s="22">
        <v>1.23209148055392</v>
      </c>
      <c r="G2249" s="22"/>
      <c r="H2249" s="22"/>
      <c r="I2249" s="22"/>
      <c r="J2249" s="22">
        <v>5</v>
      </c>
      <c r="K2249" s="22" t="s">
        <v>2097</v>
      </c>
      <c r="L2249" s="22" t="s">
        <v>2738</v>
      </c>
    </row>
    <row r="2250" spans="1:12">
      <c r="A2250" t="s">
        <v>3347</v>
      </c>
      <c r="B2250" t="s">
        <v>2100</v>
      </c>
      <c r="C2250" t="s">
        <v>3332</v>
      </c>
      <c r="D2250" s="1">
        <v>525.9</v>
      </c>
      <c r="E2250">
        <v>9.8097421829150093</v>
      </c>
      <c r="F2250" s="22"/>
      <c r="G2250" s="22"/>
      <c r="H2250" s="22"/>
      <c r="I2250" s="22">
        <v>32.65043364828</v>
      </c>
      <c r="J2250" s="22">
        <v>5</v>
      </c>
      <c r="K2250" s="22" t="s">
        <v>2097</v>
      </c>
      <c r="L2250" s="22" t="s">
        <v>2738</v>
      </c>
    </row>
    <row r="2251" spans="1:12">
      <c r="A2251" t="s">
        <v>3347</v>
      </c>
      <c r="B2251" t="s">
        <v>2100</v>
      </c>
      <c r="C2251" t="s">
        <v>547</v>
      </c>
      <c r="D2251" s="1">
        <v>525.9</v>
      </c>
      <c r="E2251">
        <v>9.8097421829150093</v>
      </c>
      <c r="F2251" s="22"/>
      <c r="G2251" s="22">
        <v>32.65043364828</v>
      </c>
      <c r="H2251" s="22"/>
      <c r="I2251" s="22"/>
      <c r="J2251" s="22">
        <v>5</v>
      </c>
      <c r="K2251" s="22" t="s">
        <v>2097</v>
      </c>
      <c r="L2251" s="22" t="s">
        <v>2738</v>
      </c>
    </row>
    <row r="2252" spans="1:12">
      <c r="A2252" t="s">
        <v>3347</v>
      </c>
      <c r="B2252" t="s">
        <v>2100</v>
      </c>
      <c r="C2252" t="s">
        <v>549</v>
      </c>
      <c r="D2252" s="1">
        <v>525.9</v>
      </c>
      <c r="E2252">
        <v>9.8097421829150093</v>
      </c>
      <c r="F2252" s="22"/>
      <c r="G2252" s="22"/>
      <c r="H2252" s="22">
        <v>32.65043364828</v>
      </c>
      <c r="I2252" s="22"/>
      <c r="J2252" s="22">
        <v>5</v>
      </c>
      <c r="K2252" s="22" t="s">
        <v>2097</v>
      </c>
      <c r="L2252" s="22" t="s">
        <v>2738</v>
      </c>
    </row>
    <row r="2253" spans="1:12">
      <c r="A2253" t="s">
        <v>3347</v>
      </c>
      <c r="B2253" t="s">
        <v>2101</v>
      </c>
      <c r="C2253" t="s">
        <v>542</v>
      </c>
      <c r="D2253" s="1">
        <v>3.5</v>
      </c>
      <c r="E2253">
        <v>10.662763242298899</v>
      </c>
      <c r="F2253" s="22">
        <v>0.75613595690808</v>
      </c>
      <c r="G2253" s="22"/>
      <c r="H2253" s="22"/>
      <c r="I2253" s="22"/>
      <c r="J2253" s="22">
        <v>5</v>
      </c>
      <c r="K2253" s="22" t="s">
        <v>2097</v>
      </c>
      <c r="L2253" s="22" t="s">
        <v>2738</v>
      </c>
    </row>
    <row r="2254" spans="1:12">
      <c r="A2254" t="s">
        <v>3347</v>
      </c>
      <c r="B2254" t="s">
        <v>2101</v>
      </c>
      <c r="C2254" t="s">
        <v>547</v>
      </c>
      <c r="D2254" s="1">
        <v>1801.3</v>
      </c>
      <c r="E2254">
        <v>10.662763242298899</v>
      </c>
      <c r="F2254" s="22"/>
      <c r="G2254" s="22">
        <v>124.60420095228</v>
      </c>
      <c r="H2254" s="22"/>
      <c r="I2254" s="22"/>
      <c r="J2254" s="22">
        <v>5</v>
      </c>
      <c r="K2254" s="22" t="s">
        <v>2097</v>
      </c>
      <c r="L2254" s="22" t="s">
        <v>2738</v>
      </c>
    </row>
    <row r="2255" spans="1:12">
      <c r="A2255" t="s">
        <v>3347</v>
      </c>
      <c r="B2255" t="s">
        <v>2101</v>
      </c>
      <c r="C2255" t="s">
        <v>549</v>
      </c>
      <c r="D2255" s="1">
        <v>2032.3</v>
      </c>
      <c r="E2255">
        <v>10.662763242298899</v>
      </c>
      <c r="F2255" s="22"/>
      <c r="G2255" s="22"/>
      <c r="H2255" s="22">
        <v>124.60420095228</v>
      </c>
      <c r="I2255" s="22"/>
      <c r="J2255" s="22">
        <v>5</v>
      </c>
      <c r="K2255" s="22" t="s">
        <v>2097</v>
      </c>
      <c r="L2255" s="22" t="s">
        <v>2738</v>
      </c>
    </row>
    <row r="2256" spans="1:12">
      <c r="A2256" t="s">
        <v>3347</v>
      </c>
      <c r="B2256" t="s">
        <v>2101</v>
      </c>
      <c r="C2256" t="s">
        <v>3332</v>
      </c>
      <c r="D2256" s="1">
        <v>2032.3</v>
      </c>
      <c r="E2256">
        <v>10.662763242298899</v>
      </c>
      <c r="F2256" s="22"/>
      <c r="G2256" s="22"/>
      <c r="H2256" s="22"/>
      <c r="I2256" s="22">
        <v>124.60420095228</v>
      </c>
      <c r="J2256" s="22">
        <v>5</v>
      </c>
      <c r="K2256" s="22" t="s">
        <v>2097</v>
      </c>
      <c r="L2256" s="22" t="s">
        <v>2738</v>
      </c>
    </row>
    <row r="2257" spans="1:12">
      <c r="A2257" t="s">
        <v>3347</v>
      </c>
      <c r="B2257" t="s">
        <v>2108</v>
      </c>
      <c r="C2257" t="s">
        <v>542</v>
      </c>
      <c r="D2257" s="1">
        <v>756.4</v>
      </c>
      <c r="E2257">
        <v>13.662553967799001</v>
      </c>
      <c r="F2257" s="22">
        <v>57.970431920772</v>
      </c>
      <c r="G2257" s="22"/>
      <c r="H2257" s="22"/>
      <c r="I2257" s="22"/>
      <c r="J2257" s="22">
        <v>5</v>
      </c>
      <c r="K2257" s="22" t="s">
        <v>2109</v>
      </c>
      <c r="L2257" s="22" t="s">
        <v>2753</v>
      </c>
    </row>
    <row r="2258" spans="1:12">
      <c r="A2258" t="s">
        <v>3347</v>
      </c>
      <c r="B2258" t="s">
        <v>2108</v>
      </c>
      <c r="C2258" t="s">
        <v>547</v>
      </c>
      <c r="D2258" s="1">
        <v>2687.7</v>
      </c>
      <c r="E2258">
        <v>13.662553967799001</v>
      </c>
      <c r="F2258" s="22"/>
      <c r="G2258" s="22">
        <v>59.728892609988002</v>
      </c>
      <c r="H2258" s="22"/>
      <c r="I2258" s="22"/>
      <c r="J2258" s="22">
        <v>5</v>
      </c>
      <c r="K2258" s="22" t="s">
        <v>2109</v>
      </c>
      <c r="L2258" s="22" t="s">
        <v>2753</v>
      </c>
    </row>
    <row r="2259" spans="1:12">
      <c r="A2259" t="s">
        <v>3347</v>
      </c>
      <c r="B2259" t="s">
        <v>2108</v>
      </c>
      <c r="C2259" t="s">
        <v>549</v>
      </c>
      <c r="D2259" s="1">
        <v>3169.8</v>
      </c>
      <c r="E2259">
        <v>13.662553967799001</v>
      </c>
      <c r="F2259" s="22"/>
      <c r="G2259" s="22"/>
      <c r="H2259" s="22">
        <v>59.728892609988002</v>
      </c>
      <c r="I2259" s="22"/>
      <c r="J2259" s="22">
        <v>5</v>
      </c>
      <c r="K2259" s="22" t="s">
        <v>2109</v>
      </c>
      <c r="L2259" s="22" t="s">
        <v>2753</v>
      </c>
    </row>
    <row r="2260" spans="1:12">
      <c r="A2260" t="s">
        <v>3347</v>
      </c>
      <c r="B2260" t="s">
        <v>2108</v>
      </c>
      <c r="C2260" t="s">
        <v>3332</v>
      </c>
      <c r="D2260" s="1">
        <v>3176.8</v>
      </c>
      <c r="E2260">
        <v>13.662553967799001</v>
      </c>
      <c r="F2260" s="22"/>
      <c r="G2260" s="22"/>
      <c r="H2260" s="22"/>
      <c r="I2260" s="22">
        <v>59.728892609988002</v>
      </c>
      <c r="J2260" s="22">
        <v>5</v>
      </c>
      <c r="K2260" s="22" t="s">
        <v>2109</v>
      </c>
      <c r="L2260" s="22" t="s">
        <v>2753</v>
      </c>
    </row>
    <row r="2261" spans="1:12">
      <c r="A2261" t="s">
        <v>3347</v>
      </c>
      <c r="B2261" t="s">
        <v>2112</v>
      </c>
      <c r="C2261" t="s">
        <v>542</v>
      </c>
      <c r="D2261" s="1">
        <v>685.1</v>
      </c>
      <c r="E2261">
        <v>13.662553967799001</v>
      </c>
      <c r="F2261" s="22">
        <v>50.174622336888</v>
      </c>
      <c r="G2261" s="22"/>
      <c r="H2261" s="22"/>
      <c r="I2261" s="22"/>
      <c r="J2261" s="22">
        <v>5</v>
      </c>
      <c r="K2261" s="22" t="s">
        <v>2113</v>
      </c>
      <c r="L2261" s="22" t="s">
        <v>2755</v>
      </c>
    </row>
    <row r="2262" spans="1:12">
      <c r="A2262" t="s">
        <v>3347</v>
      </c>
      <c r="B2262" t="s">
        <v>2112</v>
      </c>
      <c r="C2262" t="s">
        <v>547</v>
      </c>
      <c r="D2262" s="1">
        <v>2269.4</v>
      </c>
      <c r="E2262">
        <v>13.662553967799001</v>
      </c>
      <c r="F2262" s="22"/>
      <c r="G2262" s="22">
        <v>50.877989496936003</v>
      </c>
      <c r="H2262" s="22"/>
      <c r="I2262" s="22"/>
      <c r="J2262" s="22">
        <v>5</v>
      </c>
      <c r="K2262" s="22" t="s">
        <v>2113</v>
      </c>
      <c r="L2262" s="22" t="s">
        <v>2755</v>
      </c>
    </row>
    <row r="2263" spans="1:12">
      <c r="A2263" t="s">
        <v>3347</v>
      </c>
      <c r="B2263" t="s">
        <v>2112</v>
      </c>
      <c r="C2263" t="s">
        <v>549</v>
      </c>
      <c r="D2263" s="1">
        <v>2654.4</v>
      </c>
      <c r="E2263">
        <v>13.662553967799001</v>
      </c>
      <c r="F2263" s="22"/>
      <c r="G2263" s="22"/>
      <c r="H2263" s="22">
        <v>50.877989496936003</v>
      </c>
      <c r="I2263" s="22"/>
      <c r="J2263" s="22">
        <v>5</v>
      </c>
      <c r="K2263" s="22" t="s">
        <v>2113</v>
      </c>
      <c r="L2263" s="22" t="s">
        <v>2755</v>
      </c>
    </row>
    <row r="2264" spans="1:12">
      <c r="A2264" t="s">
        <v>3347</v>
      </c>
      <c r="B2264" t="s">
        <v>2112</v>
      </c>
      <c r="C2264" t="s">
        <v>3332</v>
      </c>
      <c r="D2264" s="1">
        <v>2660.1</v>
      </c>
      <c r="E2264">
        <v>13.662553967799001</v>
      </c>
      <c r="F2264" s="22"/>
      <c r="G2264" s="22"/>
      <c r="H2264" s="22"/>
      <c r="I2264" s="22">
        <v>50.877989496936003</v>
      </c>
      <c r="J2264" s="22">
        <v>5</v>
      </c>
      <c r="K2264" s="22" t="s">
        <v>2113</v>
      </c>
      <c r="L2264" s="22" t="s">
        <v>2755</v>
      </c>
    </row>
    <row r="2265" spans="1:12">
      <c r="A2265" t="s">
        <v>3347</v>
      </c>
      <c r="B2265" t="s">
        <v>2114</v>
      </c>
      <c r="C2265" t="s">
        <v>542</v>
      </c>
      <c r="D2265" s="1">
        <v>2.2000000000000002</v>
      </c>
      <c r="E2265">
        <v>2.9855737078437001</v>
      </c>
      <c r="F2265" s="22">
        <v>0.30597134693076</v>
      </c>
      <c r="G2265" s="22"/>
      <c r="H2265" s="22"/>
      <c r="I2265" s="22"/>
      <c r="J2265" s="22">
        <v>5</v>
      </c>
      <c r="K2265" s="22" t="s">
        <v>2113</v>
      </c>
      <c r="L2265" s="22" t="s">
        <v>2755</v>
      </c>
    </row>
    <row r="2266" spans="1:12">
      <c r="A2266" t="s">
        <v>3347</v>
      </c>
      <c r="B2266" t="s">
        <v>2114</v>
      </c>
      <c r="C2266" t="s">
        <v>547</v>
      </c>
      <c r="D2266" s="1">
        <v>886</v>
      </c>
      <c r="E2266">
        <v>2.9855737078437001</v>
      </c>
      <c r="F2266" s="22"/>
      <c r="G2266" s="22">
        <v>46.492406680607999</v>
      </c>
      <c r="H2266" s="22"/>
      <c r="I2266" s="22"/>
      <c r="J2266" s="22">
        <v>5</v>
      </c>
      <c r="K2266" s="22" t="s">
        <v>2113</v>
      </c>
      <c r="L2266" s="22" t="s">
        <v>2755</v>
      </c>
    </row>
    <row r="2267" spans="1:12">
      <c r="A2267" t="s">
        <v>3347</v>
      </c>
      <c r="B2267" t="s">
        <v>2114</v>
      </c>
      <c r="C2267" t="s">
        <v>549</v>
      </c>
      <c r="D2267" s="1">
        <v>1707.2</v>
      </c>
      <c r="E2267">
        <v>2.9855737078437001</v>
      </c>
      <c r="F2267" s="22"/>
      <c r="G2267" s="22"/>
      <c r="H2267" s="22">
        <v>46.492406680607999</v>
      </c>
      <c r="I2267" s="22"/>
      <c r="J2267" s="22">
        <v>5</v>
      </c>
      <c r="K2267" s="22" t="s">
        <v>2113</v>
      </c>
      <c r="L2267" s="22" t="s">
        <v>2755</v>
      </c>
    </row>
    <row r="2268" spans="1:12">
      <c r="A2268" t="s">
        <v>3347</v>
      </c>
      <c r="B2268" t="s">
        <v>2114</v>
      </c>
      <c r="C2268" t="s">
        <v>3332</v>
      </c>
      <c r="D2268" s="1">
        <v>1719.5</v>
      </c>
      <c r="E2268">
        <v>2.9855737078437001</v>
      </c>
      <c r="F2268" s="22"/>
      <c r="G2268" s="22"/>
      <c r="H2268" s="22"/>
      <c r="I2268" s="22">
        <v>46.492406680607999</v>
      </c>
      <c r="J2268" s="22">
        <v>5</v>
      </c>
      <c r="K2268" s="22" t="s">
        <v>2113</v>
      </c>
      <c r="L2268" s="22" t="s">
        <v>2755</v>
      </c>
    </row>
    <row r="2269" spans="1:12">
      <c r="A2269" t="s">
        <v>3347</v>
      </c>
      <c r="B2269" t="s">
        <v>2147</v>
      </c>
      <c r="C2269" t="s">
        <v>542</v>
      </c>
      <c r="D2269" s="1">
        <v>419.3</v>
      </c>
      <c r="E2269">
        <v>13.662553967799001</v>
      </c>
      <c r="F2269" s="22">
        <v>30.257175325355998</v>
      </c>
      <c r="G2269" s="22"/>
      <c r="H2269" s="22"/>
      <c r="I2269" s="22"/>
      <c r="J2269" s="22">
        <v>5</v>
      </c>
      <c r="K2269" s="22" t="s">
        <v>2148</v>
      </c>
      <c r="L2269" s="22" t="s">
        <v>2739</v>
      </c>
    </row>
    <row r="2270" spans="1:12">
      <c r="A2270" t="s">
        <v>3347</v>
      </c>
      <c r="B2270" t="s">
        <v>2147</v>
      </c>
      <c r="C2270" t="s">
        <v>547</v>
      </c>
      <c r="D2270" s="1">
        <v>1356.2</v>
      </c>
      <c r="E2270">
        <v>13.662553967799001</v>
      </c>
      <c r="F2270" s="22"/>
      <c r="G2270" s="22">
        <v>30.368533947696001</v>
      </c>
      <c r="H2270" s="22"/>
      <c r="I2270" s="22"/>
      <c r="J2270" s="22">
        <v>5</v>
      </c>
      <c r="K2270" s="22" t="s">
        <v>2148</v>
      </c>
      <c r="L2270" s="22" t="s">
        <v>2739</v>
      </c>
    </row>
    <row r="2271" spans="1:12">
      <c r="A2271" t="s">
        <v>3347</v>
      </c>
      <c r="B2271" t="s">
        <v>2147</v>
      </c>
      <c r="C2271" t="s">
        <v>549</v>
      </c>
      <c r="D2271" s="1">
        <v>1595.3</v>
      </c>
      <c r="E2271">
        <v>13.662553967799001</v>
      </c>
      <c r="F2271" s="22"/>
      <c r="G2271" s="22"/>
      <c r="H2271" s="22">
        <v>30.368533947696001</v>
      </c>
      <c r="I2271" s="22"/>
      <c r="J2271" s="22">
        <v>5</v>
      </c>
      <c r="K2271" s="22" t="s">
        <v>2148</v>
      </c>
      <c r="L2271" s="22" t="s">
        <v>2739</v>
      </c>
    </row>
    <row r="2272" spans="1:12">
      <c r="A2272" t="s">
        <v>3347</v>
      </c>
      <c r="B2272" t="s">
        <v>2147</v>
      </c>
      <c r="C2272" t="s">
        <v>3332</v>
      </c>
      <c r="D2272" s="1">
        <v>1599.1</v>
      </c>
      <c r="E2272">
        <v>13.662553967799001</v>
      </c>
      <c r="F2272" s="22"/>
      <c r="G2272" s="22"/>
      <c r="H2272" s="22"/>
      <c r="I2272" s="22">
        <v>30.368533947696001</v>
      </c>
      <c r="J2272" s="22">
        <v>5</v>
      </c>
      <c r="K2272" s="22" t="s">
        <v>2148</v>
      </c>
      <c r="L2272" s="22" t="s">
        <v>2739</v>
      </c>
    </row>
    <row r="2273" spans="1:12">
      <c r="A2273" t="s">
        <v>3347</v>
      </c>
      <c r="B2273" t="s">
        <v>2149</v>
      </c>
      <c r="C2273" t="s">
        <v>542</v>
      </c>
      <c r="D2273" s="1">
        <v>99.2</v>
      </c>
      <c r="E2273">
        <v>13.662553967799001</v>
      </c>
      <c r="F2273" s="22">
        <v>9.0654262458480002</v>
      </c>
      <c r="G2273" s="22"/>
      <c r="H2273" s="22"/>
      <c r="I2273" s="22"/>
      <c r="J2273" s="22">
        <v>5</v>
      </c>
      <c r="K2273" s="22" t="s">
        <v>2150</v>
      </c>
      <c r="L2273" s="22" t="s">
        <v>2740</v>
      </c>
    </row>
    <row r="2274" spans="1:12">
      <c r="A2274" t="s">
        <v>3347</v>
      </c>
      <c r="B2274" t="s">
        <v>2149</v>
      </c>
      <c r="C2274" t="s">
        <v>547</v>
      </c>
      <c r="D2274" s="1">
        <v>457.8</v>
      </c>
      <c r="E2274">
        <v>13.662553967799001</v>
      </c>
      <c r="F2274" s="22"/>
      <c r="G2274" s="22">
        <v>10.5255314053848</v>
      </c>
      <c r="H2274" s="22"/>
      <c r="I2274" s="22"/>
      <c r="J2274" s="22">
        <v>5</v>
      </c>
      <c r="K2274" s="22" t="s">
        <v>2150</v>
      </c>
      <c r="L2274" s="22" t="s">
        <v>2740</v>
      </c>
    </row>
    <row r="2275" spans="1:12">
      <c r="A2275" t="s">
        <v>3347</v>
      </c>
      <c r="B2275" t="s">
        <v>2149</v>
      </c>
      <c r="C2275" t="s">
        <v>549</v>
      </c>
      <c r="D2275" s="1">
        <v>550.5</v>
      </c>
      <c r="E2275">
        <v>13.662553967799001</v>
      </c>
      <c r="F2275" s="22"/>
      <c r="G2275" s="22"/>
      <c r="H2275" s="22">
        <v>10.5255314053848</v>
      </c>
      <c r="I2275" s="22"/>
      <c r="J2275" s="22">
        <v>5</v>
      </c>
      <c r="K2275" s="22" t="s">
        <v>2150</v>
      </c>
      <c r="L2275" s="22" t="s">
        <v>2740</v>
      </c>
    </row>
    <row r="2276" spans="1:12">
      <c r="A2276" t="s">
        <v>3347</v>
      </c>
      <c r="B2276" t="s">
        <v>2149</v>
      </c>
      <c r="C2276" t="s">
        <v>3332</v>
      </c>
      <c r="D2276" s="1">
        <v>551.6</v>
      </c>
      <c r="E2276">
        <v>13.662553967799001</v>
      </c>
      <c r="F2276" s="22"/>
      <c r="G2276" s="22"/>
      <c r="H2276" s="22"/>
      <c r="I2276" s="22">
        <v>10.5255314053848</v>
      </c>
      <c r="J2276" s="22">
        <v>5</v>
      </c>
      <c r="K2276" s="22" t="s">
        <v>2150</v>
      </c>
      <c r="L2276" s="22" t="s">
        <v>2740</v>
      </c>
    </row>
    <row r="2277" spans="1:12">
      <c r="A2277" t="s">
        <v>3347</v>
      </c>
      <c r="B2277" t="s">
        <v>2151</v>
      </c>
      <c r="C2277" t="s">
        <v>542</v>
      </c>
      <c r="D2277" s="1">
        <v>470.8</v>
      </c>
      <c r="E2277">
        <v>2.1325526484597899</v>
      </c>
      <c r="F2277" s="22">
        <v>31.812216652187999</v>
      </c>
      <c r="G2277" s="22"/>
      <c r="H2277" s="22"/>
      <c r="I2277" s="22"/>
      <c r="J2277" s="22">
        <v>5</v>
      </c>
      <c r="K2277" s="22" t="s">
        <v>2152</v>
      </c>
      <c r="L2277" s="22" t="s">
        <v>2741</v>
      </c>
    </row>
    <row r="2278" spans="1:12">
      <c r="A2278" t="s">
        <v>3347</v>
      </c>
      <c r="B2278" t="s">
        <v>2151</v>
      </c>
      <c r="C2278" t="s">
        <v>547</v>
      </c>
      <c r="D2278" s="1">
        <v>935.8</v>
      </c>
      <c r="E2278">
        <v>2.1325526484597899</v>
      </c>
      <c r="F2278" s="22"/>
      <c r="G2278" s="22">
        <v>31.812216652187999</v>
      </c>
      <c r="H2278" s="22"/>
      <c r="I2278" s="22"/>
      <c r="J2278" s="22">
        <v>5</v>
      </c>
      <c r="K2278" s="22" t="s">
        <v>2152</v>
      </c>
      <c r="L2278" s="22" t="s">
        <v>2741</v>
      </c>
    </row>
    <row r="2279" spans="1:12">
      <c r="A2279" t="s">
        <v>3347</v>
      </c>
      <c r="B2279" t="s">
        <v>2151</v>
      </c>
      <c r="C2279" t="s">
        <v>549</v>
      </c>
      <c r="D2279" s="1">
        <v>1014.7</v>
      </c>
      <c r="E2279">
        <v>2.1325526484597899</v>
      </c>
      <c r="F2279" s="22"/>
      <c r="G2279" s="22"/>
      <c r="H2279" s="22">
        <v>31.812216652187999</v>
      </c>
      <c r="I2279" s="22"/>
      <c r="J2279" s="22">
        <v>5</v>
      </c>
      <c r="K2279" s="22" t="s">
        <v>2152</v>
      </c>
      <c r="L2279" s="22" t="s">
        <v>2741</v>
      </c>
    </row>
    <row r="2280" spans="1:12">
      <c r="A2280" t="s">
        <v>3347</v>
      </c>
      <c r="B2280" t="s">
        <v>2151</v>
      </c>
      <c r="C2280" t="s">
        <v>3332</v>
      </c>
      <c r="D2280" s="1">
        <v>1016.6</v>
      </c>
      <c r="E2280">
        <v>2.1325526484597899</v>
      </c>
      <c r="F2280" s="22"/>
      <c r="G2280" s="22"/>
      <c r="H2280" s="22"/>
      <c r="I2280" s="22">
        <v>31.812216652187999</v>
      </c>
      <c r="J2280" s="22">
        <v>5</v>
      </c>
      <c r="K2280" s="22" t="s">
        <v>2152</v>
      </c>
      <c r="L2280" s="22" t="s">
        <v>2741</v>
      </c>
    </row>
    <row r="2281" spans="1:12">
      <c r="A2281" t="s">
        <v>3348</v>
      </c>
      <c r="B2281" t="s">
        <v>2102</v>
      </c>
      <c r="C2281" t="s">
        <v>542</v>
      </c>
      <c r="D2281" s="1">
        <v>3184.2</v>
      </c>
      <c r="E2281">
        <v>13.662553967799001</v>
      </c>
      <c r="F2281" s="22">
        <v>269.92303116912001</v>
      </c>
      <c r="G2281" s="22"/>
      <c r="H2281" s="22"/>
      <c r="I2281" s="22"/>
      <c r="J2281" s="22">
        <v>5</v>
      </c>
      <c r="K2281" s="22" t="s">
        <v>2103</v>
      </c>
      <c r="L2281" s="22" t="s">
        <v>2752</v>
      </c>
    </row>
    <row r="2282" spans="1:12">
      <c r="A2282" t="s">
        <v>3348</v>
      </c>
      <c r="B2282" t="s">
        <v>2102</v>
      </c>
      <c r="C2282" t="s">
        <v>547</v>
      </c>
      <c r="D2282" s="1">
        <v>13185.6</v>
      </c>
      <c r="E2282">
        <v>13.662553967799001</v>
      </c>
      <c r="F2282" s="22"/>
      <c r="G2282" s="22">
        <v>295.77235195368002</v>
      </c>
      <c r="H2282" s="22"/>
      <c r="I2282" s="22"/>
      <c r="J2282" s="22">
        <v>5</v>
      </c>
      <c r="K2282" s="22" t="s">
        <v>2103</v>
      </c>
      <c r="L2282" s="22" t="s">
        <v>2752</v>
      </c>
    </row>
    <row r="2283" spans="1:12">
      <c r="A2283" t="s">
        <v>3348</v>
      </c>
      <c r="B2283" t="s">
        <v>2102</v>
      </c>
      <c r="C2283" t="s">
        <v>549</v>
      </c>
      <c r="D2283" s="1">
        <v>15771.4</v>
      </c>
      <c r="E2283">
        <v>13.662553967799001</v>
      </c>
      <c r="F2283" s="22"/>
      <c r="G2283" s="22"/>
      <c r="H2283" s="22">
        <v>295.77235195368002</v>
      </c>
      <c r="I2283" s="22"/>
      <c r="J2283" s="22">
        <v>5</v>
      </c>
      <c r="K2283" s="22" t="s">
        <v>2103</v>
      </c>
      <c r="L2283" s="22" t="s">
        <v>2752</v>
      </c>
    </row>
    <row r="2284" spans="1:12">
      <c r="A2284" t="s">
        <v>3348</v>
      </c>
      <c r="B2284" t="s">
        <v>2102</v>
      </c>
      <c r="C2284" t="s">
        <v>3332</v>
      </c>
      <c r="D2284" s="1">
        <v>15806.4</v>
      </c>
      <c r="E2284">
        <v>13.662553967799001</v>
      </c>
      <c r="F2284" s="22"/>
      <c r="G2284" s="22"/>
      <c r="H2284" s="22"/>
      <c r="I2284" s="22">
        <v>295.77235195368002</v>
      </c>
      <c r="J2284" s="22">
        <v>5</v>
      </c>
      <c r="K2284" s="22" t="s">
        <v>2103</v>
      </c>
      <c r="L2284" s="22" t="s">
        <v>2752</v>
      </c>
    </row>
    <row r="2285" spans="1:12">
      <c r="A2285" t="s">
        <v>3348</v>
      </c>
      <c r="B2285" t="s">
        <v>2104</v>
      </c>
      <c r="C2285" t="s">
        <v>542</v>
      </c>
      <c r="D2285" s="1">
        <v>2.1</v>
      </c>
      <c r="E2285">
        <v>6.3976579453793603</v>
      </c>
      <c r="F2285" s="22">
        <v>0.37865418906923998</v>
      </c>
      <c r="G2285" s="22"/>
      <c r="H2285" s="22"/>
      <c r="I2285" s="22"/>
      <c r="J2285" s="22">
        <v>5</v>
      </c>
      <c r="K2285" s="22" t="s">
        <v>2103</v>
      </c>
      <c r="L2285" s="22" t="s">
        <v>2752</v>
      </c>
    </row>
    <row r="2286" spans="1:12">
      <c r="A2286" t="s">
        <v>3348</v>
      </c>
      <c r="B2286" t="s">
        <v>2104</v>
      </c>
      <c r="C2286" t="s">
        <v>547</v>
      </c>
      <c r="D2286" s="1">
        <v>39.9</v>
      </c>
      <c r="E2286">
        <v>6.3976579453793603</v>
      </c>
      <c r="F2286" s="22"/>
      <c r="G2286" s="22">
        <v>5.9324450074595996</v>
      </c>
      <c r="H2286" s="22"/>
      <c r="I2286" s="22"/>
      <c r="J2286" s="22">
        <v>5</v>
      </c>
      <c r="K2286" s="22" t="s">
        <v>2103</v>
      </c>
      <c r="L2286" s="22" t="s">
        <v>2752</v>
      </c>
    </row>
    <row r="2287" spans="1:12">
      <c r="A2287" t="s">
        <v>3348</v>
      </c>
      <c r="B2287" t="s">
        <v>2104</v>
      </c>
      <c r="C2287" t="s">
        <v>549</v>
      </c>
      <c r="D2287" s="1">
        <v>1058.7</v>
      </c>
      <c r="E2287">
        <v>6.3976579453793603</v>
      </c>
      <c r="F2287" s="22"/>
      <c r="G2287" s="22"/>
      <c r="H2287" s="22">
        <v>87.301480052304001</v>
      </c>
      <c r="I2287" s="22"/>
      <c r="J2287" s="22">
        <v>5</v>
      </c>
      <c r="K2287" s="22" t="s">
        <v>2103</v>
      </c>
      <c r="L2287" s="22" t="s">
        <v>2752</v>
      </c>
    </row>
    <row r="2288" spans="1:12">
      <c r="A2288" t="s">
        <v>3348</v>
      </c>
      <c r="B2288" t="s">
        <v>2104</v>
      </c>
      <c r="C2288" t="s">
        <v>3332</v>
      </c>
      <c r="D2288" s="1">
        <v>1103</v>
      </c>
      <c r="E2288">
        <v>6.3976579453793603</v>
      </c>
      <c r="F2288" s="22"/>
      <c r="G2288" s="22"/>
      <c r="H2288" s="22"/>
      <c r="I2288" s="22">
        <v>87.301480052304001</v>
      </c>
      <c r="J2288" s="22">
        <v>5</v>
      </c>
      <c r="K2288" s="22" t="s">
        <v>2103</v>
      </c>
      <c r="L2288" s="22" t="s">
        <v>2752</v>
      </c>
    </row>
    <row r="2289" spans="1:12">
      <c r="A2289" t="s">
        <v>3348</v>
      </c>
      <c r="B2289" t="s">
        <v>2105</v>
      </c>
      <c r="C2289" t="s">
        <v>542</v>
      </c>
      <c r="D2289" s="1">
        <v>5.6</v>
      </c>
      <c r="E2289">
        <v>26.443652840901301</v>
      </c>
      <c r="F2289" s="22">
        <v>1.9313705703700801</v>
      </c>
      <c r="G2289" s="22"/>
      <c r="H2289" s="22"/>
      <c r="I2289" s="22"/>
      <c r="J2289" s="22">
        <v>5</v>
      </c>
      <c r="K2289" s="22" t="s">
        <v>2103</v>
      </c>
      <c r="L2289" s="22" t="s">
        <v>2752</v>
      </c>
    </row>
    <row r="2290" spans="1:12">
      <c r="A2290" t="s">
        <v>3348</v>
      </c>
      <c r="B2290" t="s">
        <v>2105</v>
      </c>
      <c r="C2290" t="s">
        <v>3332</v>
      </c>
      <c r="D2290" s="1">
        <v>691</v>
      </c>
      <c r="E2290">
        <v>26.443652840901301</v>
      </c>
      <c r="F2290" s="22"/>
      <c r="G2290" s="22"/>
      <c r="H2290" s="22"/>
      <c r="I2290" s="22">
        <v>37.664951992163999</v>
      </c>
      <c r="J2290" s="22">
        <v>5</v>
      </c>
      <c r="K2290" s="22" t="s">
        <v>2103</v>
      </c>
      <c r="L2290" s="22" t="s">
        <v>2752</v>
      </c>
    </row>
    <row r="2291" spans="1:12">
      <c r="A2291" t="s">
        <v>3348</v>
      </c>
      <c r="B2291" t="s">
        <v>2105</v>
      </c>
      <c r="C2291" t="s">
        <v>547</v>
      </c>
      <c r="D2291" s="1">
        <v>691</v>
      </c>
      <c r="E2291">
        <v>26.443652840901301</v>
      </c>
      <c r="F2291" s="22"/>
      <c r="G2291" s="22">
        <v>37.664951992163999</v>
      </c>
      <c r="H2291" s="22"/>
      <c r="I2291" s="22"/>
      <c r="J2291" s="22">
        <v>5</v>
      </c>
      <c r="K2291" s="22" t="s">
        <v>2103</v>
      </c>
      <c r="L2291" s="22" t="s">
        <v>2752</v>
      </c>
    </row>
    <row r="2292" spans="1:12">
      <c r="A2292" t="s">
        <v>3348</v>
      </c>
      <c r="B2292" t="s">
        <v>2105</v>
      </c>
      <c r="C2292" t="s">
        <v>549</v>
      </c>
      <c r="D2292" s="1">
        <v>691</v>
      </c>
      <c r="E2292">
        <v>26.443652840901301</v>
      </c>
      <c r="F2292" s="22"/>
      <c r="G2292" s="22"/>
      <c r="H2292" s="22">
        <v>37.664951992163999</v>
      </c>
      <c r="I2292" s="22"/>
      <c r="J2292" s="22">
        <v>5</v>
      </c>
      <c r="K2292" s="22" t="s">
        <v>2103</v>
      </c>
      <c r="L2292" s="22" t="s">
        <v>2752</v>
      </c>
    </row>
    <row r="2293" spans="1:12">
      <c r="A2293" t="s">
        <v>3348</v>
      </c>
      <c r="B2293" t="s">
        <v>2110</v>
      </c>
      <c r="C2293" t="s">
        <v>542</v>
      </c>
      <c r="D2293" s="1">
        <v>553.1</v>
      </c>
      <c r="E2293">
        <v>13.662553967799001</v>
      </c>
      <c r="F2293" s="22">
        <v>42.027107778431997</v>
      </c>
      <c r="G2293" s="22"/>
      <c r="H2293" s="22"/>
      <c r="I2293" s="22"/>
      <c r="J2293" s="22">
        <v>5</v>
      </c>
      <c r="K2293" s="22" t="s">
        <v>2111</v>
      </c>
      <c r="L2293" s="22" t="s">
        <v>2754</v>
      </c>
    </row>
    <row r="2294" spans="1:12">
      <c r="A2294" t="s">
        <v>3348</v>
      </c>
      <c r="B2294" t="s">
        <v>2110</v>
      </c>
      <c r="C2294" t="s">
        <v>547</v>
      </c>
      <c r="D2294" s="1">
        <v>1922.4</v>
      </c>
      <c r="E2294">
        <v>13.662553967799001</v>
      </c>
      <c r="F2294" s="22"/>
      <c r="G2294" s="22">
        <v>44.254472776164</v>
      </c>
      <c r="H2294" s="22"/>
      <c r="I2294" s="22"/>
      <c r="J2294" s="22">
        <v>5</v>
      </c>
      <c r="K2294" s="22" t="s">
        <v>2111</v>
      </c>
      <c r="L2294" s="22" t="s">
        <v>2754</v>
      </c>
    </row>
    <row r="2295" spans="1:12">
      <c r="A2295" t="s">
        <v>3348</v>
      </c>
      <c r="B2295" t="s">
        <v>2110</v>
      </c>
      <c r="C2295" t="s">
        <v>549</v>
      </c>
      <c r="D2295" s="1">
        <v>2237.9</v>
      </c>
      <c r="E2295">
        <v>13.662553967799001</v>
      </c>
      <c r="F2295" s="22"/>
      <c r="G2295" s="22"/>
      <c r="H2295" s="22">
        <v>44.254472776164</v>
      </c>
      <c r="I2295" s="22"/>
      <c r="J2295" s="22">
        <v>5</v>
      </c>
      <c r="K2295" s="22" t="s">
        <v>2111</v>
      </c>
      <c r="L2295" s="22" t="s">
        <v>2754</v>
      </c>
    </row>
    <row r="2296" spans="1:12">
      <c r="A2296" t="s">
        <v>3348</v>
      </c>
      <c r="B2296" t="s">
        <v>2110</v>
      </c>
      <c r="C2296" t="s">
        <v>3332</v>
      </c>
      <c r="D2296" s="1">
        <v>2242</v>
      </c>
      <c r="E2296">
        <v>13.662553967799001</v>
      </c>
      <c r="F2296" s="22"/>
      <c r="G2296" s="22"/>
      <c r="H2296" s="22"/>
      <c r="I2296" s="22">
        <v>44.254472776164</v>
      </c>
      <c r="J2296" s="22">
        <v>5</v>
      </c>
      <c r="K2296" s="22" t="s">
        <v>2111</v>
      </c>
      <c r="L2296" s="22" t="s">
        <v>2754</v>
      </c>
    </row>
    <row r="2297" spans="1:12">
      <c r="A2297" t="s">
        <v>3348</v>
      </c>
      <c r="B2297" t="s">
        <v>2121</v>
      </c>
      <c r="C2297" t="s">
        <v>542</v>
      </c>
      <c r="D2297" s="1">
        <v>463.1</v>
      </c>
      <c r="E2297">
        <v>7.2506790047632697</v>
      </c>
      <c r="F2297" s="22">
        <v>109.04420292645599</v>
      </c>
      <c r="G2297" s="22"/>
      <c r="H2297" s="22"/>
      <c r="I2297" s="22"/>
      <c r="J2297" s="22">
        <v>5</v>
      </c>
      <c r="K2297" s="22" t="s">
        <v>2120</v>
      </c>
      <c r="L2297" s="22" t="s">
        <v>2819</v>
      </c>
    </row>
    <row r="2298" spans="1:12">
      <c r="A2298" t="s">
        <v>3348</v>
      </c>
      <c r="B2298" t="s">
        <v>2121</v>
      </c>
      <c r="C2298" t="s">
        <v>3332</v>
      </c>
      <c r="D2298" s="1">
        <v>1268.5</v>
      </c>
      <c r="E2298">
        <v>7.2506790047632697</v>
      </c>
      <c r="F2298" s="22"/>
      <c r="G2298" s="22"/>
      <c r="H2298" s="22"/>
      <c r="I2298" s="22">
        <v>125.084850867648</v>
      </c>
      <c r="J2298" s="22">
        <v>5</v>
      </c>
      <c r="K2298" s="22" t="s">
        <v>2120</v>
      </c>
      <c r="L2298" s="22" t="s">
        <v>2819</v>
      </c>
    </row>
    <row r="2299" spans="1:12">
      <c r="A2299" t="s">
        <v>3348</v>
      </c>
      <c r="B2299" t="s">
        <v>2121</v>
      </c>
      <c r="C2299" t="s">
        <v>547</v>
      </c>
      <c r="D2299" s="1">
        <v>1268.5</v>
      </c>
      <c r="E2299">
        <v>7.2506790047632697</v>
      </c>
      <c r="F2299" s="22"/>
      <c r="G2299" s="22">
        <v>125.084850867648</v>
      </c>
      <c r="H2299" s="22"/>
      <c r="I2299" s="22"/>
      <c r="J2299" s="22">
        <v>5</v>
      </c>
      <c r="K2299" s="22" t="s">
        <v>2120</v>
      </c>
      <c r="L2299" s="22" t="s">
        <v>2819</v>
      </c>
    </row>
    <row r="2300" spans="1:12">
      <c r="A2300" t="s">
        <v>3348</v>
      </c>
      <c r="B2300" t="s">
        <v>2121</v>
      </c>
      <c r="C2300" t="s">
        <v>549</v>
      </c>
      <c r="D2300" s="1">
        <v>1268.5</v>
      </c>
      <c r="E2300">
        <v>7.2506790047632697</v>
      </c>
      <c r="F2300" s="22"/>
      <c r="G2300" s="22"/>
      <c r="H2300" s="22">
        <v>125.084850867648</v>
      </c>
      <c r="I2300" s="22"/>
      <c r="J2300" s="22">
        <v>5</v>
      </c>
      <c r="K2300" s="22" t="s">
        <v>2120</v>
      </c>
      <c r="L2300" s="22" t="s">
        <v>2819</v>
      </c>
    </row>
    <row r="2301" spans="1:12">
      <c r="A2301" t="s">
        <v>3348</v>
      </c>
      <c r="B2301" t="s">
        <v>2122</v>
      </c>
      <c r="C2301" t="s">
        <v>542</v>
      </c>
      <c r="D2301" s="1">
        <v>1.5</v>
      </c>
      <c r="E2301">
        <v>26.443652840901301</v>
      </c>
      <c r="F2301" s="22">
        <v>1.4507262175845601</v>
      </c>
      <c r="G2301" s="22"/>
      <c r="H2301" s="22"/>
      <c r="I2301" s="22"/>
      <c r="J2301" s="22">
        <v>5</v>
      </c>
      <c r="K2301" s="22" t="s">
        <v>2120</v>
      </c>
      <c r="L2301" s="22" t="s">
        <v>2819</v>
      </c>
    </row>
    <row r="2302" spans="1:12">
      <c r="A2302" t="s">
        <v>3348</v>
      </c>
      <c r="B2302" t="s">
        <v>2122</v>
      </c>
      <c r="C2302" t="s">
        <v>547</v>
      </c>
      <c r="D2302" s="1">
        <v>3492.6</v>
      </c>
      <c r="E2302">
        <v>26.443652840901301</v>
      </c>
      <c r="F2302" s="22"/>
      <c r="G2302" s="22">
        <v>172.318172140044</v>
      </c>
      <c r="H2302" s="22"/>
      <c r="I2302" s="22"/>
      <c r="J2302" s="22">
        <v>5</v>
      </c>
      <c r="K2302" s="22" t="s">
        <v>2120</v>
      </c>
      <c r="L2302" s="22" t="s">
        <v>2819</v>
      </c>
    </row>
    <row r="2303" spans="1:12">
      <c r="A2303" t="s">
        <v>3348</v>
      </c>
      <c r="B2303" t="s">
        <v>2122</v>
      </c>
      <c r="C2303" t="s">
        <v>549</v>
      </c>
      <c r="D2303" s="1">
        <v>3696.6</v>
      </c>
      <c r="E2303">
        <v>26.443652840901301</v>
      </c>
      <c r="F2303" s="22"/>
      <c r="G2303" s="22"/>
      <c r="H2303" s="22">
        <v>172.318172140044</v>
      </c>
      <c r="I2303" s="22"/>
      <c r="J2303" s="22">
        <v>5</v>
      </c>
      <c r="K2303" s="22" t="s">
        <v>2120</v>
      </c>
      <c r="L2303" s="22" t="s">
        <v>2819</v>
      </c>
    </row>
    <row r="2304" spans="1:12">
      <c r="A2304" t="s">
        <v>3348</v>
      </c>
      <c r="B2304" t="s">
        <v>2122</v>
      </c>
      <c r="C2304" t="s">
        <v>3332</v>
      </c>
      <c r="D2304" s="1">
        <v>3696.8</v>
      </c>
      <c r="E2304">
        <v>26.443652840901301</v>
      </c>
      <c r="F2304" s="22"/>
      <c r="G2304" s="22"/>
      <c r="H2304" s="22"/>
      <c r="I2304" s="22">
        <v>172.318172140044</v>
      </c>
      <c r="J2304" s="22">
        <v>5</v>
      </c>
      <c r="K2304" s="22" t="s">
        <v>2120</v>
      </c>
      <c r="L2304" s="22" t="s">
        <v>2819</v>
      </c>
    </row>
    <row r="2305" spans="1:12">
      <c r="A2305" t="s">
        <v>3349</v>
      </c>
      <c r="B2305" t="s">
        <v>2080</v>
      </c>
      <c r="C2305" t="s">
        <v>542</v>
      </c>
      <c r="D2305" s="1">
        <v>2772.5</v>
      </c>
      <c r="E2305">
        <v>13.662553967799001</v>
      </c>
      <c r="F2305" s="22">
        <v>194.19274961351999</v>
      </c>
      <c r="G2305" s="22"/>
      <c r="H2305" s="22"/>
      <c r="I2305" s="22"/>
      <c r="J2305" s="22">
        <v>5</v>
      </c>
      <c r="K2305" s="22" t="s">
        <v>2081</v>
      </c>
      <c r="L2305" s="22" t="s">
        <v>2746</v>
      </c>
    </row>
    <row r="2306" spans="1:12">
      <c r="A2306" t="s">
        <v>3349</v>
      </c>
      <c r="B2306" t="s">
        <v>2080</v>
      </c>
      <c r="C2306" t="s">
        <v>547</v>
      </c>
      <c r="D2306" s="1">
        <v>8591.2000000000007</v>
      </c>
      <c r="E2306">
        <v>13.662553967799001</v>
      </c>
      <c r="F2306" s="22"/>
      <c r="G2306" s="22">
        <v>194.54032544032799</v>
      </c>
      <c r="H2306" s="22"/>
      <c r="I2306" s="22"/>
      <c r="J2306" s="22">
        <v>5</v>
      </c>
      <c r="K2306" s="22" t="s">
        <v>2081</v>
      </c>
      <c r="L2306" s="22" t="s">
        <v>2746</v>
      </c>
    </row>
    <row r="2307" spans="1:12">
      <c r="A2307" t="s">
        <v>3349</v>
      </c>
      <c r="B2307" t="s">
        <v>2080</v>
      </c>
      <c r="C2307" t="s">
        <v>549</v>
      </c>
      <c r="D2307" s="1">
        <v>10085.299999999999</v>
      </c>
      <c r="E2307">
        <v>13.662553967799001</v>
      </c>
      <c r="F2307" s="22"/>
      <c r="G2307" s="22"/>
      <c r="H2307" s="22">
        <v>194.54032544032799</v>
      </c>
      <c r="I2307" s="22"/>
      <c r="J2307" s="22">
        <v>5</v>
      </c>
      <c r="K2307" s="22" t="s">
        <v>2081</v>
      </c>
      <c r="L2307" s="22" t="s">
        <v>2746</v>
      </c>
    </row>
    <row r="2308" spans="1:12">
      <c r="A2308" t="s">
        <v>3349</v>
      </c>
      <c r="B2308" t="s">
        <v>2080</v>
      </c>
      <c r="C2308" t="s">
        <v>3332</v>
      </c>
      <c r="D2308" s="1">
        <v>10110.200000000001</v>
      </c>
      <c r="E2308">
        <v>13.662553967799001</v>
      </c>
      <c r="F2308" s="22"/>
      <c r="G2308" s="22"/>
      <c r="H2308" s="22"/>
      <c r="I2308" s="22">
        <v>194.54032544032799</v>
      </c>
      <c r="J2308" s="22">
        <v>5</v>
      </c>
      <c r="K2308" s="22" t="s">
        <v>2081</v>
      </c>
      <c r="L2308" s="22" t="s">
        <v>2746</v>
      </c>
    </row>
    <row r="2309" spans="1:12">
      <c r="A2309" t="s">
        <v>3349</v>
      </c>
      <c r="B2309" t="s">
        <v>2082</v>
      </c>
      <c r="C2309" t="s">
        <v>542</v>
      </c>
      <c r="D2309" s="1">
        <v>1387</v>
      </c>
      <c r="E2309">
        <v>3.8385947672276099</v>
      </c>
      <c r="F2309" s="22">
        <v>128.132846543016</v>
      </c>
      <c r="G2309" s="22"/>
      <c r="H2309" s="22"/>
      <c r="I2309" s="22"/>
      <c r="J2309" s="22">
        <v>5</v>
      </c>
      <c r="K2309" s="22" t="s">
        <v>2081</v>
      </c>
      <c r="L2309" s="22" t="s">
        <v>2746</v>
      </c>
    </row>
    <row r="2310" spans="1:12">
      <c r="A2310" t="s">
        <v>3349</v>
      </c>
      <c r="B2310" t="s">
        <v>2082</v>
      </c>
      <c r="C2310" t="s">
        <v>3332</v>
      </c>
      <c r="D2310" s="1">
        <v>2060.8000000000002</v>
      </c>
      <c r="E2310">
        <v>3.8385947672276099</v>
      </c>
      <c r="F2310" s="22"/>
      <c r="G2310" s="22"/>
      <c r="H2310" s="22"/>
      <c r="I2310" s="22">
        <v>128.132846543016</v>
      </c>
      <c r="J2310" s="22">
        <v>5</v>
      </c>
      <c r="K2310" s="22" t="s">
        <v>2081</v>
      </c>
      <c r="L2310" s="22" t="s">
        <v>2746</v>
      </c>
    </row>
    <row r="2311" spans="1:12">
      <c r="A2311" t="s">
        <v>3349</v>
      </c>
      <c r="B2311" t="s">
        <v>2082</v>
      </c>
      <c r="C2311" t="s">
        <v>549</v>
      </c>
      <c r="D2311" s="1">
        <v>2060.8000000000002</v>
      </c>
      <c r="E2311">
        <v>3.8385947672276099</v>
      </c>
      <c r="F2311" s="22"/>
      <c r="G2311" s="22"/>
      <c r="H2311" s="22">
        <v>128.132846543016</v>
      </c>
      <c r="I2311" s="22"/>
      <c r="J2311" s="22">
        <v>5</v>
      </c>
      <c r="K2311" s="22" t="s">
        <v>2081</v>
      </c>
      <c r="L2311" s="22" t="s">
        <v>2746</v>
      </c>
    </row>
    <row r="2312" spans="1:12">
      <c r="A2312" t="s">
        <v>3349</v>
      </c>
      <c r="B2312" t="s">
        <v>2082</v>
      </c>
      <c r="C2312" t="s">
        <v>547</v>
      </c>
      <c r="D2312" s="1">
        <v>2060.8000000000002</v>
      </c>
      <c r="E2312">
        <v>3.8385947672276099</v>
      </c>
      <c r="F2312" s="22"/>
      <c r="G2312" s="22">
        <v>128.132846543016</v>
      </c>
      <c r="H2312" s="22"/>
      <c r="I2312" s="22"/>
      <c r="J2312" s="22">
        <v>5</v>
      </c>
      <c r="K2312" s="22" t="s">
        <v>2081</v>
      </c>
      <c r="L2312" s="22" t="s">
        <v>2746</v>
      </c>
    </row>
    <row r="2313" spans="1:12">
      <c r="A2313" t="s">
        <v>3349</v>
      </c>
      <c r="B2313" t="s">
        <v>2083</v>
      </c>
      <c r="C2313" t="s">
        <v>542</v>
      </c>
      <c r="D2313" s="1">
        <v>1287.9000000000001</v>
      </c>
      <c r="E2313">
        <v>4.69161582661153</v>
      </c>
      <c r="F2313" s="22">
        <v>113.73459386814</v>
      </c>
      <c r="G2313" s="22"/>
      <c r="H2313" s="22"/>
      <c r="I2313" s="22"/>
      <c r="J2313" s="22">
        <v>5</v>
      </c>
      <c r="K2313" s="22" t="s">
        <v>2081</v>
      </c>
      <c r="L2313" s="22" t="s">
        <v>2746</v>
      </c>
    </row>
    <row r="2314" spans="1:12">
      <c r="A2314" t="s">
        <v>3349</v>
      </c>
      <c r="B2314" t="s">
        <v>2083</v>
      </c>
      <c r="C2314" t="s">
        <v>547</v>
      </c>
      <c r="D2314" s="1">
        <v>1846.3</v>
      </c>
      <c r="E2314">
        <v>4.69161582661153</v>
      </c>
      <c r="F2314" s="22"/>
      <c r="G2314" s="22">
        <v>113.73459386814</v>
      </c>
      <c r="H2314" s="22"/>
      <c r="I2314" s="22"/>
      <c r="J2314" s="22">
        <v>5</v>
      </c>
      <c r="K2314" s="22" t="s">
        <v>2081</v>
      </c>
      <c r="L2314" s="22" t="s">
        <v>2746</v>
      </c>
    </row>
    <row r="2315" spans="1:12">
      <c r="A2315" t="s">
        <v>3349</v>
      </c>
      <c r="B2315" t="s">
        <v>2083</v>
      </c>
      <c r="C2315" t="s">
        <v>3332</v>
      </c>
      <c r="D2315" s="1">
        <v>1848.5</v>
      </c>
      <c r="E2315">
        <v>4.69161582661153</v>
      </c>
      <c r="F2315" s="22"/>
      <c r="G2315" s="22"/>
      <c r="H2315" s="22"/>
      <c r="I2315" s="22">
        <v>113.73459386814</v>
      </c>
      <c r="J2315" s="22">
        <v>5</v>
      </c>
      <c r="K2315" s="22" t="s">
        <v>2081</v>
      </c>
      <c r="L2315" s="22" t="s">
        <v>2746</v>
      </c>
    </row>
    <row r="2316" spans="1:12">
      <c r="A2316" t="s">
        <v>3349</v>
      </c>
      <c r="B2316" t="s">
        <v>2083</v>
      </c>
      <c r="C2316" t="s">
        <v>549</v>
      </c>
      <c r="D2316" s="1">
        <v>1848.5</v>
      </c>
      <c r="E2316">
        <v>4.69161582661153</v>
      </c>
      <c r="F2316" s="22"/>
      <c r="G2316" s="22"/>
      <c r="H2316" s="22">
        <v>113.73459386814</v>
      </c>
      <c r="I2316" s="22"/>
      <c r="J2316" s="22">
        <v>5</v>
      </c>
      <c r="K2316" s="22" t="s">
        <v>2081</v>
      </c>
      <c r="L2316" s="22" t="s">
        <v>2746</v>
      </c>
    </row>
    <row r="2317" spans="1:12">
      <c r="A2317" t="s">
        <v>3349</v>
      </c>
      <c r="B2317" t="s">
        <v>2084</v>
      </c>
      <c r="C2317" t="s">
        <v>542</v>
      </c>
      <c r="D2317" s="1">
        <v>117.8</v>
      </c>
      <c r="E2317">
        <v>6.3976579453793603</v>
      </c>
      <c r="F2317" s="22">
        <v>13.0811529530808</v>
      </c>
      <c r="G2317" s="22"/>
      <c r="H2317" s="22"/>
      <c r="I2317" s="22"/>
      <c r="J2317" s="22">
        <v>5</v>
      </c>
      <c r="K2317" s="22" t="s">
        <v>2081</v>
      </c>
      <c r="L2317" s="22" t="s">
        <v>2746</v>
      </c>
    </row>
    <row r="2318" spans="1:12">
      <c r="A2318" t="s">
        <v>3349</v>
      </c>
      <c r="B2318" t="s">
        <v>2084</v>
      </c>
      <c r="C2318" t="s">
        <v>547</v>
      </c>
      <c r="D2318" s="1">
        <v>560.6</v>
      </c>
      <c r="E2318">
        <v>6.3976579453793603</v>
      </c>
      <c r="F2318" s="22"/>
      <c r="G2318" s="22">
        <v>30.100674206735999</v>
      </c>
      <c r="H2318" s="22"/>
      <c r="I2318" s="22"/>
      <c r="J2318" s="22">
        <v>5</v>
      </c>
      <c r="K2318" s="22" t="s">
        <v>2081</v>
      </c>
      <c r="L2318" s="22" t="s">
        <v>2746</v>
      </c>
    </row>
    <row r="2319" spans="1:12">
      <c r="A2319" t="s">
        <v>3349</v>
      </c>
      <c r="B2319" t="s">
        <v>2084</v>
      </c>
      <c r="C2319" t="s">
        <v>549</v>
      </c>
      <c r="D2319" s="1">
        <v>702.6</v>
      </c>
      <c r="E2319">
        <v>6.3976579453793603</v>
      </c>
      <c r="F2319" s="22"/>
      <c r="G2319" s="22"/>
      <c r="H2319" s="22">
        <v>30.100674206735999</v>
      </c>
      <c r="I2319" s="22"/>
      <c r="J2319" s="22">
        <v>5</v>
      </c>
      <c r="K2319" s="22" t="s">
        <v>2081</v>
      </c>
      <c r="L2319" s="22" t="s">
        <v>2746</v>
      </c>
    </row>
    <row r="2320" spans="1:12">
      <c r="A2320" t="s">
        <v>3349</v>
      </c>
      <c r="B2320" t="s">
        <v>2084</v>
      </c>
      <c r="C2320" t="s">
        <v>3332</v>
      </c>
      <c r="D2320" s="1">
        <v>702.6</v>
      </c>
      <c r="E2320">
        <v>6.3976579453793603</v>
      </c>
      <c r="F2320" s="22"/>
      <c r="G2320" s="22"/>
      <c r="H2320" s="22"/>
      <c r="I2320" s="22">
        <v>30.100674206735999</v>
      </c>
      <c r="J2320" s="22">
        <v>5</v>
      </c>
      <c r="K2320" s="22" t="s">
        <v>2081</v>
      </c>
      <c r="L2320" s="22" t="s">
        <v>2746</v>
      </c>
    </row>
    <row r="2321" spans="1:12">
      <c r="A2321" t="s">
        <v>3349</v>
      </c>
      <c r="B2321" t="s">
        <v>2085</v>
      </c>
      <c r="C2321" t="s">
        <v>542</v>
      </c>
      <c r="D2321" s="1">
        <v>30.7</v>
      </c>
      <c r="E2321">
        <v>7.2506790047632697</v>
      </c>
      <c r="F2321" s="22">
        <v>4.9576730298480003</v>
      </c>
      <c r="G2321" s="22"/>
      <c r="H2321" s="22"/>
      <c r="I2321" s="22"/>
      <c r="J2321" s="22">
        <v>5</v>
      </c>
      <c r="K2321" s="22" t="s">
        <v>2081</v>
      </c>
      <c r="L2321" s="22" t="s">
        <v>2746</v>
      </c>
    </row>
    <row r="2322" spans="1:12">
      <c r="A2322" t="s">
        <v>3349</v>
      </c>
      <c r="B2322" t="s">
        <v>2085</v>
      </c>
      <c r="C2322" t="s">
        <v>547</v>
      </c>
      <c r="D2322" s="1">
        <v>517</v>
      </c>
      <c r="E2322">
        <v>7.2506790047632697</v>
      </c>
      <c r="F2322" s="22"/>
      <c r="G2322" s="22">
        <v>36.667901871719998</v>
      </c>
      <c r="H2322" s="22"/>
      <c r="I2322" s="22"/>
      <c r="J2322" s="22">
        <v>5</v>
      </c>
      <c r="K2322" s="22" t="s">
        <v>2081</v>
      </c>
      <c r="L2322" s="22" t="s">
        <v>2746</v>
      </c>
    </row>
    <row r="2323" spans="1:12">
      <c r="A2323" t="s">
        <v>3349</v>
      </c>
      <c r="B2323" t="s">
        <v>2085</v>
      </c>
      <c r="C2323" t="s">
        <v>3332</v>
      </c>
      <c r="D2323" s="1">
        <v>546.9</v>
      </c>
      <c r="E2323">
        <v>7.2506790047632697</v>
      </c>
      <c r="F2323" s="22"/>
      <c r="G2323" s="22"/>
      <c r="H2323" s="22"/>
      <c r="I2323" s="22">
        <v>36.667901871719998</v>
      </c>
      <c r="J2323" s="22">
        <v>5</v>
      </c>
      <c r="K2323" s="22" t="s">
        <v>2081</v>
      </c>
      <c r="L2323" s="22" t="s">
        <v>2746</v>
      </c>
    </row>
    <row r="2324" spans="1:12">
      <c r="A2324" t="s">
        <v>3349</v>
      </c>
      <c r="B2324" t="s">
        <v>2085</v>
      </c>
      <c r="C2324" t="s">
        <v>549</v>
      </c>
      <c r="D2324" s="1">
        <v>546.9</v>
      </c>
      <c r="E2324">
        <v>7.2506790047632697</v>
      </c>
      <c r="F2324" s="22"/>
      <c r="G2324" s="22"/>
      <c r="H2324" s="22">
        <v>36.667901871719998</v>
      </c>
      <c r="I2324" s="22"/>
      <c r="J2324" s="22">
        <v>5</v>
      </c>
      <c r="K2324" s="22" t="s">
        <v>2081</v>
      </c>
      <c r="L2324" s="22" t="s">
        <v>2746</v>
      </c>
    </row>
    <row r="2325" spans="1:12">
      <c r="A2325" t="s">
        <v>3349</v>
      </c>
      <c r="B2325" t="s">
        <v>2086</v>
      </c>
      <c r="C2325" t="s">
        <v>542</v>
      </c>
      <c r="D2325" s="1">
        <v>37.5</v>
      </c>
      <c r="E2325">
        <v>8.9567211235310999</v>
      </c>
      <c r="F2325" s="22">
        <v>21.3365195674596</v>
      </c>
      <c r="G2325" s="22"/>
      <c r="H2325" s="22"/>
      <c r="I2325" s="22"/>
      <c r="J2325" s="22">
        <v>5</v>
      </c>
      <c r="K2325" s="22" t="s">
        <v>2081</v>
      </c>
      <c r="L2325" s="22" t="s">
        <v>2746</v>
      </c>
    </row>
    <row r="2326" spans="1:12">
      <c r="A2326" t="s">
        <v>3349</v>
      </c>
      <c r="B2326" t="s">
        <v>2086</v>
      </c>
      <c r="C2326" t="s">
        <v>547</v>
      </c>
      <c r="D2326" s="1">
        <v>1271.5999999999999</v>
      </c>
      <c r="E2326">
        <v>8.9567211235310999</v>
      </c>
      <c r="F2326" s="22"/>
      <c r="G2326" s="22">
        <v>51.839866980468003</v>
      </c>
      <c r="H2326" s="22"/>
      <c r="I2326" s="22"/>
      <c r="J2326" s="22">
        <v>5</v>
      </c>
      <c r="K2326" s="22" t="s">
        <v>2081</v>
      </c>
      <c r="L2326" s="22" t="s">
        <v>2746</v>
      </c>
    </row>
    <row r="2327" spans="1:12">
      <c r="A2327" t="s">
        <v>3349</v>
      </c>
      <c r="B2327" t="s">
        <v>2086</v>
      </c>
      <c r="C2327" t="s">
        <v>3332</v>
      </c>
      <c r="D2327" s="1">
        <v>1322.7</v>
      </c>
      <c r="E2327">
        <v>8.9567211235310999</v>
      </c>
      <c r="F2327" s="22"/>
      <c r="G2327" s="22"/>
      <c r="H2327" s="22"/>
      <c r="I2327" s="22">
        <v>51.839866980468003</v>
      </c>
      <c r="J2327" s="22">
        <v>5</v>
      </c>
      <c r="K2327" s="22" t="s">
        <v>2081</v>
      </c>
      <c r="L2327" s="22" t="s">
        <v>2746</v>
      </c>
    </row>
    <row r="2328" spans="1:12">
      <c r="A2328" t="s">
        <v>3349</v>
      </c>
      <c r="B2328" t="s">
        <v>2086</v>
      </c>
      <c r="C2328" t="s">
        <v>549</v>
      </c>
      <c r="D2328" s="1">
        <v>1322.7</v>
      </c>
      <c r="E2328">
        <v>8.9567211235310999</v>
      </c>
      <c r="F2328" s="22"/>
      <c r="G2328" s="22"/>
      <c r="H2328" s="22">
        <v>51.839866980468003</v>
      </c>
      <c r="I2328" s="22"/>
      <c r="J2328" s="22">
        <v>5</v>
      </c>
      <c r="K2328" s="22" t="s">
        <v>2081</v>
      </c>
      <c r="L2328" s="22" t="s">
        <v>2746</v>
      </c>
    </row>
    <row r="2329" spans="1:12">
      <c r="A2329" t="s">
        <v>3349</v>
      </c>
      <c r="B2329" t="s">
        <v>2087</v>
      </c>
      <c r="C2329" t="s">
        <v>542</v>
      </c>
      <c r="D2329" s="1">
        <v>7.7</v>
      </c>
      <c r="E2329">
        <v>12.3688053610668</v>
      </c>
      <c r="F2329" s="22">
        <v>3.0831597544607998</v>
      </c>
      <c r="G2329" s="22"/>
      <c r="H2329" s="22"/>
      <c r="I2329" s="22"/>
      <c r="J2329" s="22">
        <v>5</v>
      </c>
      <c r="K2329" s="22" t="s">
        <v>2081</v>
      </c>
      <c r="L2329" s="22" t="s">
        <v>2746</v>
      </c>
    </row>
    <row r="2330" spans="1:12">
      <c r="A2330" t="s">
        <v>3349</v>
      </c>
      <c r="B2330" t="s">
        <v>2087</v>
      </c>
      <c r="C2330" t="s">
        <v>547</v>
      </c>
      <c r="D2330" s="1">
        <v>949.6</v>
      </c>
      <c r="E2330">
        <v>12.3688053610668</v>
      </c>
      <c r="F2330" s="22"/>
      <c r="G2330" s="22">
        <v>62.896462414128003</v>
      </c>
      <c r="H2330" s="22"/>
      <c r="I2330" s="22"/>
      <c r="J2330" s="22">
        <v>5</v>
      </c>
      <c r="K2330" s="22" t="s">
        <v>2081</v>
      </c>
      <c r="L2330" s="22" t="s">
        <v>2746</v>
      </c>
    </row>
    <row r="2331" spans="1:12">
      <c r="A2331" t="s">
        <v>3349</v>
      </c>
      <c r="B2331" t="s">
        <v>2087</v>
      </c>
      <c r="C2331" t="s">
        <v>3332</v>
      </c>
      <c r="D2331" s="1">
        <v>1076.5</v>
      </c>
      <c r="E2331">
        <v>12.3688053610668</v>
      </c>
      <c r="F2331" s="22"/>
      <c r="G2331" s="22"/>
      <c r="H2331" s="22"/>
      <c r="I2331" s="22">
        <v>62.896462414128003</v>
      </c>
      <c r="J2331" s="22">
        <v>5</v>
      </c>
      <c r="K2331" s="22" t="s">
        <v>2081</v>
      </c>
      <c r="L2331" s="22" t="s">
        <v>2746</v>
      </c>
    </row>
    <row r="2332" spans="1:12">
      <c r="A2332" t="s">
        <v>3349</v>
      </c>
      <c r="B2332" t="s">
        <v>2087</v>
      </c>
      <c r="C2332" t="s">
        <v>549</v>
      </c>
      <c r="D2332" s="1">
        <v>1076.5</v>
      </c>
      <c r="E2332">
        <v>12.3688053610668</v>
      </c>
      <c r="F2332" s="22"/>
      <c r="G2332" s="22"/>
      <c r="H2332" s="22">
        <v>62.896462414128003</v>
      </c>
      <c r="I2332" s="22"/>
      <c r="J2332" s="22">
        <v>5</v>
      </c>
      <c r="K2332" s="22" t="s">
        <v>2081</v>
      </c>
      <c r="L2332" s="22" t="s">
        <v>2746</v>
      </c>
    </row>
    <row r="2333" spans="1:12">
      <c r="A2333" t="s">
        <v>3349</v>
      </c>
      <c r="B2333" t="s">
        <v>2088</v>
      </c>
      <c r="C2333" t="s">
        <v>542</v>
      </c>
      <c r="D2333" s="1">
        <v>27.2</v>
      </c>
      <c r="E2333">
        <v>13.2218264204507</v>
      </c>
      <c r="F2333" s="22">
        <v>3.7789211526947999</v>
      </c>
      <c r="G2333" s="22"/>
      <c r="H2333" s="22"/>
      <c r="I2333" s="22"/>
      <c r="J2333" s="22">
        <v>5</v>
      </c>
      <c r="K2333" s="22" t="s">
        <v>2081</v>
      </c>
      <c r="L2333" s="22" t="s">
        <v>2746</v>
      </c>
    </row>
    <row r="2334" spans="1:12">
      <c r="A2334" t="s">
        <v>3349</v>
      </c>
      <c r="B2334" t="s">
        <v>2088</v>
      </c>
      <c r="C2334" t="s">
        <v>547</v>
      </c>
      <c r="D2334" s="1">
        <v>484.7</v>
      </c>
      <c r="E2334">
        <v>13.2218264204507</v>
      </c>
      <c r="F2334" s="22"/>
      <c r="G2334" s="22">
        <v>31.517399780748001</v>
      </c>
      <c r="H2334" s="22"/>
      <c r="I2334" s="22"/>
      <c r="J2334" s="22">
        <v>5</v>
      </c>
      <c r="K2334" s="22" t="s">
        <v>2081</v>
      </c>
      <c r="L2334" s="22" t="s">
        <v>2746</v>
      </c>
    </row>
    <row r="2335" spans="1:12">
      <c r="A2335" t="s">
        <v>3349</v>
      </c>
      <c r="B2335" t="s">
        <v>2088</v>
      </c>
      <c r="C2335" t="s">
        <v>549</v>
      </c>
      <c r="D2335" s="1">
        <v>558.1</v>
      </c>
      <c r="E2335">
        <v>13.2218264204507</v>
      </c>
      <c r="F2335" s="22"/>
      <c r="G2335" s="22"/>
      <c r="H2335" s="22">
        <v>31.517399780748001</v>
      </c>
      <c r="I2335" s="22"/>
      <c r="J2335" s="22">
        <v>5</v>
      </c>
      <c r="K2335" s="22" t="s">
        <v>2081</v>
      </c>
      <c r="L2335" s="22" t="s">
        <v>2746</v>
      </c>
    </row>
    <row r="2336" spans="1:12">
      <c r="A2336" t="s">
        <v>3349</v>
      </c>
      <c r="B2336" t="s">
        <v>2088</v>
      </c>
      <c r="C2336" t="s">
        <v>3332</v>
      </c>
      <c r="D2336" s="1">
        <v>558.1</v>
      </c>
      <c r="E2336">
        <v>13.2218264204507</v>
      </c>
      <c r="F2336" s="22"/>
      <c r="G2336" s="22"/>
      <c r="H2336" s="22"/>
      <c r="I2336" s="22">
        <v>31.517399780748001</v>
      </c>
      <c r="J2336" s="22">
        <v>5</v>
      </c>
      <c r="K2336" s="22" t="s">
        <v>2081</v>
      </c>
      <c r="L2336" s="22" t="s">
        <v>2746</v>
      </c>
    </row>
    <row r="2337" spans="1:12">
      <c r="A2337" t="s">
        <v>3349</v>
      </c>
      <c r="B2337" t="s">
        <v>2089</v>
      </c>
      <c r="C2337" t="s">
        <v>547</v>
      </c>
      <c r="D2337" s="1">
        <v>2062.8000000000002</v>
      </c>
      <c r="E2337">
        <v>14.927868539218499</v>
      </c>
      <c r="F2337" s="22"/>
      <c r="G2337" s="22">
        <v>99.763076847671996</v>
      </c>
      <c r="H2337" s="22"/>
      <c r="I2337" s="22"/>
      <c r="J2337" s="22">
        <v>5</v>
      </c>
      <c r="K2337" s="22" t="s">
        <v>2081</v>
      </c>
      <c r="L2337" s="22" t="s">
        <v>2746</v>
      </c>
    </row>
    <row r="2338" spans="1:12">
      <c r="A2338" t="s">
        <v>3349</v>
      </c>
      <c r="B2338" t="s">
        <v>2089</v>
      </c>
      <c r="C2338" t="s">
        <v>3332</v>
      </c>
      <c r="D2338" s="1">
        <v>2234</v>
      </c>
      <c r="E2338">
        <v>14.927868539218499</v>
      </c>
      <c r="F2338" s="22"/>
      <c r="G2338" s="22"/>
      <c r="H2338" s="22"/>
      <c r="I2338" s="22">
        <v>99.763076847671996</v>
      </c>
      <c r="J2338" s="22">
        <v>5</v>
      </c>
      <c r="K2338" s="22" t="s">
        <v>2081</v>
      </c>
      <c r="L2338" s="22" t="s">
        <v>2746</v>
      </c>
    </row>
    <row r="2339" spans="1:12">
      <c r="A2339" t="s">
        <v>3349</v>
      </c>
      <c r="B2339" t="s">
        <v>2089</v>
      </c>
      <c r="C2339" t="s">
        <v>549</v>
      </c>
      <c r="D2339" s="1">
        <v>2234</v>
      </c>
      <c r="E2339">
        <v>14.927868539218499</v>
      </c>
      <c r="F2339" s="22"/>
      <c r="G2339" s="22"/>
      <c r="H2339" s="22">
        <v>99.763076847671996</v>
      </c>
      <c r="I2339" s="22"/>
      <c r="J2339" s="22">
        <v>5</v>
      </c>
      <c r="K2339" s="22" t="s">
        <v>2081</v>
      </c>
      <c r="L2339" s="22" t="s">
        <v>2746</v>
      </c>
    </row>
    <row r="2340" spans="1:12">
      <c r="A2340" t="s">
        <v>3349</v>
      </c>
      <c r="B2340" t="s">
        <v>2090</v>
      </c>
      <c r="C2340" t="s">
        <v>542</v>
      </c>
      <c r="D2340" s="1">
        <v>0</v>
      </c>
      <c r="E2340">
        <v>15.7808895986024</v>
      </c>
      <c r="F2340" s="22">
        <v>1.6998406974234E-2</v>
      </c>
      <c r="G2340" s="22"/>
      <c r="H2340" s="22"/>
      <c r="I2340" s="22"/>
      <c r="J2340" s="22">
        <v>5</v>
      </c>
      <c r="K2340" s="22" t="s">
        <v>2081</v>
      </c>
      <c r="L2340" s="22" t="s">
        <v>2746</v>
      </c>
    </row>
    <row r="2341" spans="1:12">
      <c r="A2341" t="s">
        <v>3349</v>
      </c>
      <c r="B2341" t="s">
        <v>2090</v>
      </c>
      <c r="C2341" t="s">
        <v>547</v>
      </c>
      <c r="D2341" s="1">
        <v>588</v>
      </c>
      <c r="E2341">
        <v>15.7808895986024</v>
      </c>
      <c r="F2341" s="22"/>
      <c r="G2341" s="22">
        <v>58.410047093076003</v>
      </c>
      <c r="H2341" s="22"/>
      <c r="I2341" s="22"/>
      <c r="J2341" s="22">
        <v>5</v>
      </c>
      <c r="K2341" s="22" t="s">
        <v>2081</v>
      </c>
      <c r="L2341" s="22" t="s">
        <v>2746</v>
      </c>
    </row>
    <row r="2342" spans="1:12">
      <c r="A2342" t="s">
        <v>3349</v>
      </c>
      <c r="B2342" t="s">
        <v>2090</v>
      </c>
      <c r="C2342" t="s">
        <v>3332</v>
      </c>
      <c r="D2342" s="1">
        <v>588.20000000000005</v>
      </c>
      <c r="E2342">
        <v>15.7808895986024</v>
      </c>
      <c r="F2342" s="22"/>
      <c r="G2342" s="22"/>
      <c r="H2342" s="22"/>
      <c r="I2342" s="22">
        <v>58.410047093076003</v>
      </c>
      <c r="J2342" s="22">
        <v>5</v>
      </c>
      <c r="K2342" s="22" t="s">
        <v>2081</v>
      </c>
      <c r="L2342" s="22" t="s">
        <v>2746</v>
      </c>
    </row>
    <row r="2343" spans="1:12">
      <c r="A2343" t="s">
        <v>3349</v>
      </c>
      <c r="B2343" t="s">
        <v>2090</v>
      </c>
      <c r="C2343" t="s">
        <v>549</v>
      </c>
      <c r="D2343" s="1">
        <v>588.20000000000005</v>
      </c>
      <c r="E2343">
        <v>15.7808895986024</v>
      </c>
      <c r="F2343" s="22"/>
      <c r="G2343" s="22"/>
      <c r="H2343" s="22">
        <v>58.410047093076003</v>
      </c>
      <c r="I2343" s="22"/>
      <c r="J2343" s="22">
        <v>5</v>
      </c>
      <c r="K2343" s="22" t="s">
        <v>2081</v>
      </c>
      <c r="L2343" s="22" t="s">
        <v>2746</v>
      </c>
    </row>
    <row r="2344" spans="1:12">
      <c r="A2344" t="s">
        <v>3349</v>
      </c>
      <c r="B2344" t="s">
        <v>2091</v>
      </c>
      <c r="C2344" t="s">
        <v>542</v>
      </c>
      <c r="D2344" s="1">
        <v>2.6</v>
      </c>
      <c r="E2344">
        <v>26.443652840901301</v>
      </c>
      <c r="F2344" s="22">
        <v>2.5907920451531998</v>
      </c>
      <c r="G2344" s="22"/>
      <c r="H2344" s="22"/>
      <c r="I2344" s="22"/>
      <c r="J2344" s="22">
        <v>5</v>
      </c>
      <c r="K2344" s="22" t="s">
        <v>2081</v>
      </c>
      <c r="L2344" s="22" t="s">
        <v>2746</v>
      </c>
    </row>
    <row r="2345" spans="1:12">
      <c r="A2345" t="s">
        <v>3349</v>
      </c>
      <c r="B2345" t="s">
        <v>2091</v>
      </c>
      <c r="C2345" t="s">
        <v>549</v>
      </c>
      <c r="D2345" s="1">
        <v>1930.8</v>
      </c>
      <c r="E2345">
        <v>26.443652840901301</v>
      </c>
      <c r="F2345" s="22"/>
      <c r="G2345" s="22"/>
      <c r="H2345" s="22">
        <v>101.69735793235201</v>
      </c>
      <c r="I2345" s="22"/>
      <c r="J2345" s="22">
        <v>5</v>
      </c>
      <c r="K2345" s="22" t="s">
        <v>2081</v>
      </c>
      <c r="L2345" s="22" t="s">
        <v>2746</v>
      </c>
    </row>
    <row r="2346" spans="1:12">
      <c r="A2346" t="s">
        <v>3349</v>
      </c>
      <c r="B2346" t="s">
        <v>2091</v>
      </c>
      <c r="C2346" t="s">
        <v>3332</v>
      </c>
      <c r="D2346" s="1">
        <v>1930.8</v>
      </c>
      <c r="E2346">
        <v>26.443652840901301</v>
      </c>
      <c r="F2346" s="22"/>
      <c r="G2346" s="22"/>
      <c r="H2346" s="22"/>
      <c r="I2346" s="22">
        <v>101.69735793235201</v>
      </c>
      <c r="J2346" s="22">
        <v>5</v>
      </c>
      <c r="K2346" s="22" t="s">
        <v>2081</v>
      </c>
      <c r="L2346" s="22" t="s">
        <v>2746</v>
      </c>
    </row>
    <row r="2347" spans="1:12">
      <c r="A2347" t="s">
        <v>3349</v>
      </c>
      <c r="B2347" t="s">
        <v>2091</v>
      </c>
      <c r="C2347" t="s">
        <v>547</v>
      </c>
      <c r="D2347" s="1">
        <v>1930.8</v>
      </c>
      <c r="E2347">
        <v>26.443652840901301</v>
      </c>
      <c r="F2347" s="22"/>
      <c r="G2347" s="22">
        <v>101.69735793235201</v>
      </c>
      <c r="H2347" s="22"/>
      <c r="I2347" s="22"/>
      <c r="J2347" s="22">
        <v>5</v>
      </c>
      <c r="K2347" s="22" t="s">
        <v>2081</v>
      </c>
      <c r="L2347" s="22" t="s">
        <v>2746</v>
      </c>
    </row>
    <row r="2348" spans="1:12">
      <c r="A2348" t="s">
        <v>3349</v>
      </c>
      <c r="B2348" t="s">
        <v>2115</v>
      </c>
      <c r="C2348" t="s">
        <v>542</v>
      </c>
      <c r="D2348" s="1">
        <v>604.5</v>
      </c>
      <c r="E2348">
        <v>13.662553967799001</v>
      </c>
      <c r="F2348" s="22">
        <v>41.440939952328002</v>
      </c>
      <c r="G2348" s="22"/>
      <c r="H2348" s="22"/>
      <c r="I2348" s="22"/>
      <c r="J2348" s="22">
        <v>5</v>
      </c>
      <c r="K2348" s="22" t="s">
        <v>2116</v>
      </c>
      <c r="L2348" s="22" t="s">
        <v>2747</v>
      </c>
    </row>
    <row r="2349" spans="1:12">
      <c r="A2349" t="s">
        <v>3349</v>
      </c>
      <c r="B2349" t="s">
        <v>2115</v>
      </c>
      <c r="C2349" t="s">
        <v>547</v>
      </c>
      <c r="D2349" s="1">
        <v>1817.3</v>
      </c>
      <c r="E2349">
        <v>13.662553967799001</v>
      </c>
      <c r="F2349" s="22"/>
      <c r="G2349" s="22">
        <v>41.440939952328002</v>
      </c>
      <c r="H2349" s="22"/>
      <c r="I2349" s="22"/>
      <c r="J2349" s="22">
        <v>5</v>
      </c>
      <c r="K2349" s="22" t="s">
        <v>2116</v>
      </c>
      <c r="L2349" s="22" t="s">
        <v>2747</v>
      </c>
    </row>
    <row r="2350" spans="1:12">
      <c r="A2350" t="s">
        <v>3349</v>
      </c>
      <c r="B2350" t="s">
        <v>2115</v>
      </c>
      <c r="C2350" t="s">
        <v>549</v>
      </c>
      <c r="D2350" s="1">
        <v>2128.5</v>
      </c>
      <c r="E2350">
        <v>13.662553967799001</v>
      </c>
      <c r="F2350" s="22"/>
      <c r="G2350" s="22"/>
      <c r="H2350" s="22">
        <v>41.440939952328002</v>
      </c>
      <c r="I2350" s="22"/>
      <c r="J2350" s="22">
        <v>5</v>
      </c>
      <c r="K2350" s="22" t="s">
        <v>2116</v>
      </c>
      <c r="L2350" s="22" t="s">
        <v>2747</v>
      </c>
    </row>
    <row r="2351" spans="1:12">
      <c r="A2351" t="s">
        <v>3349</v>
      </c>
      <c r="B2351" t="s">
        <v>2115</v>
      </c>
      <c r="C2351" t="s">
        <v>3332</v>
      </c>
      <c r="D2351" s="1">
        <v>2133.9</v>
      </c>
      <c r="E2351">
        <v>13.662553967799001</v>
      </c>
      <c r="F2351" s="22"/>
      <c r="G2351" s="22"/>
      <c r="H2351" s="22"/>
      <c r="I2351" s="22">
        <v>41.440939952328002</v>
      </c>
      <c r="J2351" s="22">
        <v>5</v>
      </c>
      <c r="K2351" s="22" t="s">
        <v>2116</v>
      </c>
      <c r="L2351" s="22" t="s">
        <v>2747</v>
      </c>
    </row>
    <row r="2352" spans="1:12">
      <c r="A2352" t="s">
        <v>3349</v>
      </c>
      <c r="B2352" t="s">
        <v>2117</v>
      </c>
      <c r="C2352" t="s">
        <v>547</v>
      </c>
      <c r="D2352" s="1">
        <v>2671.8</v>
      </c>
      <c r="E2352">
        <v>26.443652840901301</v>
      </c>
      <c r="F2352" s="22"/>
      <c r="G2352" s="22">
        <v>163.37227723387201</v>
      </c>
      <c r="H2352" s="22"/>
      <c r="I2352" s="22"/>
      <c r="J2352" s="22">
        <v>5</v>
      </c>
      <c r="K2352" s="22" t="s">
        <v>2116</v>
      </c>
      <c r="L2352" s="22" t="s">
        <v>2747</v>
      </c>
    </row>
    <row r="2353" spans="1:12">
      <c r="A2353" t="s">
        <v>3349</v>
      </c>
      <c r="B2353" t="s">
        <v>2117</v>
      </c>
      <c r="C2353" t="s">
        <v>549</v>
      </c>
      <c r="D2353" s="1">
        <v>2713.7</v>
      </c>
      <c r="E2353">
        <v>26.443652840901301</v>
      </c>
      <c r="F2353" s="22"/>
      <c r="G2353" s="22"/>
      <c r="H2353" s="22">
        <v>163.37227723387201</v>
      </c>
      <c r="I2353" s="22"/>
      <c r="J2353" s="22">
        <v>5</v>
      </c>
      <c r="K2353" s="22" t="s">
        <v>2116</v>
      </c>
      <c r="L2353" s="22" t="s">
        <v>2747</v>
      </c>
    </row>
    <row r="2354" spans="1:12">
      <c r="A2354" t="s">
        <v>3349</v>
      </c>
      <c r="B2354" t="s">
        <v>2117</v>
      </c>
      <c r="C2354" t="s">
        <v>3332</v>
      </c>
      <c r="D2354" s="1">
        <v>2713.7</v>
      </c>
      <c r="E2354">
        <v>26.443652840901301</v>
      </c>
      <c r="F2354" s="22"/>
      <c r="G2354" s="22"/>
      <c r="H2354" s="22"/>
      <c r="I2354" s="22">
        <v>163.37227723387201</v>
      </c>
      <c r="J2354" s="22">
        <v>5</v>
      </c>
      <c r="K2354" s="22" t="s">
        <v>2116</v>
      </c>
      <c r="L2354" s="22" t="s">
        <v>2747</v>
      </c>
    </row>
    <row r="2355" spans="1:12">
      <c r="A2355" t="s">
        <v>3349</v>
      </c>
      <c r="B2355" t="s">
        <v>2154</v>
      </c>
      <c r="C2355" t="s">
        <v>547</v>
      </c>
      <c r="D2355" s="1">
        <v>605.79999999999995</v>
      </c>
      <c r="E2355">
        <v>12.3688053610668</v>
      </c>
      <c r="F2355" s="22"/>
      <c r="G2355" s="22">
        <v>42.935627259252001</v>
      </c>
      <c r="H2355" s="22"/>
      <c r="I2355" s="22"/>
      <c r="J2355" s="22">
        <v>5</v>
      </c>
      <c r="K2355" s="22" t="s">
        <v>2153</v>
      </c>
      <c r="L2355" s="22" t="s">
        <v>2757</v>
      </c>
    </row>
    <row r="2356" spans="1:12">
      <c r="A2356" t="s">
        <v>3349</v>
      </c>
      <c r="B2356" t="s">
        <v>2154</v>
      </c>
      <c r="C2356" t="s">
        <v>3332</v>
      </c>
      <c r="D2356" s="1">
        <v>623.79999999999995</v>
      </c>
      <c r="E2356">
        <v>12.3688053610668</v>
      </c>
      <c r="F2356" s="22"/>
      <c r="G2356" s="22"/>
      <c r="H2356" s="22"/>
      <c r="I2356" s="22">
        <v>42.935627259252001</v>
      </c>
      <c r="J2356" s="22">
        <v>5</v>
      </c>
      <c r="K2356" s="22" t="s">
        <v>2153</v>
      </c>
      <c r="L2356" s="22" t="s">
        <v>2757</v>
      </c>
    </row>
    <row r="2357" spans="1:12">
      <c r="A2357" t="s">
        <v>3349</v>
      </c>
      <c r="B2357" t="s">
        <v>2154</v>
      </c>
      <c r="C2357" t="s">
        <v>549</v>
      </c>
      <c r="D2357" s="1">
        <v>623.79999999999995</v>
      </c>
      <c r="E2357">
        <v>12.3688053610668</v>
      </c>
      <c r="F2357" s="22"/>
      <c r="G2357" s="22"/>
      <c r="H2357" s="22">
        <v>42.935627259252001</v>
      </c>
      <c r="I2357" s="22"/>
      <c r="J2357" s="22">
        <v>5</v>
      </c>
      <c r="K2357" s="22" t="s">
        <v>2153</v>
      </c>
      <c r="L2357" s="22" t="s">
        <v>2757</v>
      </c>
    </row>
    <row r="2358" spans="1:12">
      <c r="A2358" t="s">
        <v>3349</v>
      </c>
      <c r="B2358" t="s">
        <v>2155</v>
      </c>
      <c r="C2358" t="s">
        <v>547</v>
      </c>
      <c r="D2358" s="1">
        <v>446.7</v>
      </c>
      <c r="E2358">
        <v>20.899015954905899</v>
      </c>
      <c r="F2358" s="22"/>
      <c r="G2358" s="22">
        <v>43.023558851532002</v>
      </c>
      <c r="H2358" s="22"/>
      <c r="I2358" s="22"/>
      <c r="J2358" s="22">
        <v>5</v>
      </c>
      <c r="K2358" s="22" t="s">
        <v>2153</v>
      </c>
      <c r="L2358" s="22" t="s">
        <v>2757</v>
      </c>
    </row>
    <row r="2359" spans="1:12">
      <c r="A2359" t="s">
        <v>3349</v>
      </c>
      <c r="B2359" t="s">
        <v>2155</v>
      </c>
      <c r="C2359" t="s">
        <v>3332</v>
      </c>
      <c r="D2359" s="1">
        <v>529.79999999999995</v>
      </c>
      <c r="E2359">
        <v>20.899015954905899</v>
      </c>
      <c r="F2359" s="22"/>
      <c r="G2359" s="22"/>
      <c r="H2359" s="22"/>
      <c r="I2359" s="22">
        <v>43.023558851532002</v>
      </c>
      <c r="J2359" s="22">
        <v>5</v>
      </c>
      <c r="K2359" s="22" t="s">
        <v>2153</v>
      </c>
      <c r="L2359" s="22" t="s">
        <v>2757</v>
      </c>
    </row>
    <row r="2360" spans="1:12">
      <c r="A2360" t="s">
        <v>3349</v>
      </c>
      <c r="B2360" t="s">
        <v>2155</v>
      </c>
      <c r="C2360" t="s">
        <v>549</v>
      </c>
      <c r="D2360" s="1">
        <v>529.79999999999995</v>
      </c>
      <c r="E2360">
        <v>20.899015954905899</v>
      </c>
      <c r="F2360" s="22"/>
      <c r="G2360" s="22"/>
      <c r="H2360" s="22">
        <v>43.023558851532002</v>
      </c>
      <c r="I2360" s="22"/>
      <c r="J2360" s="22">
        <v>5</v>
      </c>
      <c r="K2360" s="22" t="s">
        <v>2153</v>
      </c>
      <c r="L2360" s="22" t="s">
        <v>2757</v>
      </c>
    </row>
    <row r="2361" spans="1:12">
      <c r="A2361" t="s">
        <v>3349</v>
      </c>
      <c r="B2361" t="s">
        <v>2156</v>
      </c>
      <c r="C2361" t="s">
        <v>3332</v>
      </c>
      <c r="D2361" s="1">
        <v>699.4</v>
      </c>
      <c r="E2361">
        <v>23.458079133057598</v>
      </c>
      <c r="F2361" s="22"/>
      <c r="G2361" s="22"/>
      <c r="H2361" s="22"/>
      <c r="I2361" s="22">
        <v>123.912536609988</v>
      </c>
      <c r="J2361" s="22">
        <v>5</v>
      </c>
      <c r="K2361" s="22" t="s">
        <v>2153</v>
      </c>
      <c r="L2361" s="22" t="s">
        <v>2757</v>
      </c>
    </row>
    <row r="2362" spans="1:12">
      <c r="A2362" t="s">
        <v>3349</v>
      </c>
      <c r="B2362" t="s">
        <v>2156</v>
      </c>
      <c r="C2362" t="s">
        <v>549</v>
      </c>
      <c r="D2362" s="1">
        <v>699.4</v>
      </c>
      <c r="E2362">
        <v>23.458079133057598</v>
      </c>
      <c r="F2362" s="22"/>
      <c r="G2362" s="22"/>
      <c r="H2362" s="22">
        <v>123.912536609988</v>
      </c>
      <c r="I2362" s="22"/>
      <c r="J2362" s="22">
        <v>5</v>
      </c>
      <c r="K2362" s="22" t="s">
        <v>2153</v>
      </c>
      <c r="L2362" s="22" t="s">
        <v>2757</v>
      </c>
    </row>
    <row r="2363" spans="1:12">
      <c r="A2363" t="s">
        <v>3349</v>
      </c>
      <c r="B2363" t="s">
        <v>2156</v>
      </c>
      <c r="C2363" t="s">
        <v>547</v>
      </c>
      <c r="D2363" s="1">
        <v>699.4</v>
      </c>
      <c r="E2363">
        <v>23.458079133057598</v>
      </c>
      <c r="F2363" s="22"/>
      <c r="G2363" s="22">
        <v>123.912536609988</v>
      </c>
      <c r="H2363" s="22"/>
      <c r="I2363" s="22"/>
      <c r="J2363" s="22">
        <v>5</v>
      </c>
      <c r="K2363" s="22" t="s">
        <v>2153</v>
      </c>
      <c r="L2363" s="22" t="s">
        <v>2757</v>
      </c>
    </row>
    <row r="2364" spans="1:12">
      <c r="A2364" t="s">
        <v>3349</v>
      </c>
      <c r="B2364" t="s">
        <v>2157</v>
      </c>
      <c r="C2364" t="s">
        <v>549</v>
      </c>
      <c r="D2364" s="1">
        <v>517.20000000000005</v>
      </c>
      <c r="E2364">
        <v>25.164121251825499</v>
      </c>
      <c r="F2364" s="22"/>
      <c r="G2364" s="22"/>
      <c r="H2364" s="22">
        <v>48.416161647671998</v>
      </c>
      <c r="I2364" s="22"/>
      <c r="J2364" s="22">
        <v>5</v>
      </c>
      <c r="K2364" s="22" t="s">
        <v>2153</v>
      </c>
      <c r="L2364" s="22" t="s">
        <v>2757</v>
      </c>
    </row>
    <row r="2365" spans="1:12">
      <c r="A2365" t="s">
        <v>3349</v>
      </c>
      <c r="B2365" t="s">
        <v>2157</v>
      </c>
      <c r="C2365" t="s">
        <v>3332</v>
      </c>
      <c r="D2365" s="1">
        <v>517.20000000000005</v>
      </c>
      <c r="E2365">
        <v>25.164121251825499</v>
      </c>
      <c r="F2365" s="22"/>
      <c r="G2365" s="22"/>
      <c r="H2365" s="22"/>
      <c r="I2365" s="22">
        <v>48.416161647671998</v>
      </c>
      <c r="J2365" s="22">
        <v>5</v>
      </c>
      <c r="K2365" s="22" t="s">
        <v>2153</v>
      </c>
      <c r="L2365" s="22" t="s">
        <v>2757</v>
      </c>
    </row>
    <row r="2366" spans="1:12">
      <c r="A2366" t="s">
        <v>3349</v>
      </c>
      <c r="B2366" t="s">
        <v>2157</v>
      </c>
      <c r="C2366" t="s">
        <v>547</v>
      </c>
      <c r="D2366" s="1">
        <v>517.20000000000005</v>
      </c>
      <c r="E2366">
        <v>25.164121251825499</v>
      </c>
      <c r="F2366" s="22"/>
      <c r="G2366" s="22">
        <v>48.416161647671998</v>
      </c>
      <c r="H2366" s="22"/>
      <c r="I2366" s="22"/>
      <c r="J2366" s="22">
        <v>5</v>
      </c>
      <c r="K2366" s="22" t="s">
        <v>2153</v>
      </c>
      <c r="L2366" s="22" t="s">
        <v>2757</v>
      </c>
    </row>
    <row r="2367" spans="1:12">
      <c r="A2367" t="s">
        <v>3350</v>
      </c>
      <c r="B2367" t="s">
        <v>2123</v>
      </c>
      <c r="C2367" t="s">
        <v>542</v>
      </c>
      <c r="D2367" s="1">
        <v>764.7</v>
      </c>
      <c r="E2367">
        <v>13.662553967799001</v>
      </c>
      <c r="F2367" s="22">
        <v>50.819389829964003</v>
      </c>
      <c r="G2367" s="22"/>
      <c r="H2367" s="22"/>
      <c r="I2367" s="22"/>
      <c r="J2367" s="22">
        <v>5</v>
      </c>
      <c r="K2367" s="22" t="s">
        <v>2124</v>
      </c>
      <c r="L2367" s="22" t="s">
        <v>2733</v>
      </c>
    </row>
    <row r="2368" spans="1:12">
      <c r="A2368" t="s">
        <v>3350</v>
      </c>
      <c r="B2368" t="s">
        <v>2123</v>
      </c>
      <c r="C2368" t="s">
        <v>547</v>
      </c>
      <c r="D2368" s="1">
        <v>2130.6</v>
      </c>
      <c r="E2368">
        <v>13.662553967799001</v>
      </c>
      <c r="F2368" s="22"/>
      <c r="G2368" s="22">
        <v>50.819389829964003</v>
      </c>
      <c r="H2368" s="22"/>
      <c r="I2368" s="22"/>
      <c r="J2368" s="22">
        <v>5</v>
      </c>
      <c r="K2368" s="22" t="s">
        <v>2124</v>
      </c>
      <c r="L2368" s="22" t="s">
        <v>2733</v>
      </c>
    </row>
    <row r="2369" spans="1:12">
      <c r="A2369" t="s">
        <v>3350</v>
      </c>
      <c r="B2369" t="s">
        <v>2123</v>
      </c>
      <c r="C2369" t="s">
        <v>549</v>
      </c>
      <c r="D2369" s="1">
        <v>2426</v>
      </c>
      <c r="E2369">
        <v>13.662553967799001</v>
      </c>
      <c r="F2369" s="22"/>
      <c r="G2369" s="22"/>
      <c r="H2369" s="22">
        <v>50.819389829964003</v>
      </c>
      <c r="I2369" s="22"/>
      <c r="J2369" s="22">
        <v>5</v>
      </c>
      <c r="K2369" s="22" t="s">
        <v>2124</v>
      </c>
      <c r="L2369" s="22" t="s">
        <v>2733</v>
      </c>
    </row>
    <row r="2370" spans="1:12">
      <c r="A2370" t="s">
        <v>3350</v>
      </c>
      <c r="B2370" t="s">
        <v>2123</v>
      </c>
      <c r="C2370" t="s">
        <v>3332</v>
      </c>
      <c r="D2370" s="1">
        <v>2430.5</v>
      </c>
      <c r="E2370">
        <v>13.662553967799001</v>
      </c>
      <c r="F2370" s="22"/>
      <c r="G2370" s="22"/>
      <c r="H2370" s="22"/>
      <c r="I2370" s="22">
        <v>50.819389829964003</v>
      </c>
      <c r="J2370" s="22">
        <v>5</v>
      </c>
      <c r="K2370" s="22" t="s">
        <v>2124</v>
      </c>
      <c r="L2370" s="22" t="s">
        <v>2733</v>
      </c>
    </row>
    <row r="2371" spans="1:12">
      <c r="A2371" t="s">
        <v>3350</v>
      </c>
      <c r="B2371" t="s">
        <v>2125</v>
      </c>
      <c r="C2371" t="s">
        <v>542</v>
      </c>
      <c r="D2371" s="1">
        <v>8.9</v>
      </c>
      <c r="E2371">
        <v>5.5446368859954402</v>
      </c>
      <c r="F2371" s="22">
        <v>2.3897410592327999</v>
      </c>
      <c r="G2371" s="22"/>
      <c r="H2371" s="22"/>
      <c r="I2371" s="22"/>
      <c r="J2371" s="22">
        <v>5</v>
      </c>
      <c r="K2371" s="22" t="s">
        <v>2124</v>
      </c>
      <c r="L2371" s="22" t="s">
        <v>2733</v>
      </c>
    </row>
    <row r="2372" spans="1:12">
      <c r="A2372" t="s">
        <v>3350</v>
      </c>
      <c r="B2372" t="s">
        <v>2125</v>
      </c>
      <c r="C2372" t="s">
        <v>547</v>
      </c>
      <c r="D2372" s="1">
        <v>631.9</v>
      </c>
      <c r="E2372">
        <v>5.5446368859954402</v>
      </c>
      <c r="F2372" s="22"/>
      <c r="G2372" s="22">
        <v>27.417263023836</v>
      </c>
      <c r="H2372" s="22"/>
      <c r="I2372" s="22"/>
      <c r="J2372" s="22">
        <v>5</v>
      </c>
      <c r="K2372" s="22" t="s">
        <v>2124</v>
      </c>
      <c r="L2372" s="22" t="s">
        <v>2733</v>
      </c>
    </row>
    <row r="2373" spans="1:12">
      <c r="A2373" t="s">
        <v>3350</v>
      </c>
      <c r="B2373" t="s">
        <v>2125</v>
      </c>
      <c r="C2373" t="s">
        <v>3332</v>
      </c>
      <c r="D2373" s="1">
        <v>812.3</v>
      </c>
      <c r="E2373">
        <v>5.5446368859954402</v>
      </c>
      <c r="F2373" s="22"/>
      <c r="G2373" s="22"/>
      <c r="H2373" s="22"/>
      <c r="I2373" s="22">
        <v>27.417263023836</v>
      </c>
      <c r="J2373" s="22">
        <v>5</v>
      </c>
      <c r="K2373" s="22" t="s">
        <v>2124</v>
      </c>
      <c r="L2373" s="22" t="s">
        <v>2733</v>
      </c>
    </row>
    <row r="2374" spans="1:12">
      <c r="A2374" t="s">
        <v>3350</v>
      </c>
      <c r="B2374" t="s">
        <v>2125</v>
      </c>
      <c r="C2374" t="s">
        <v>549</v>
      </c>
      <c r="D2374" s="1">
        <v>812.3</v>
      </c>
      <c r="E2374">
        <v>5.5446368859954402</v>
      </c>
      <c r="F2374" s="22"/>
      <c r="G2374" s="22"/>
      <c r="H2374" s="22">
        <v>27.417263023836</v>
      </c>
      <c r="I2374" s="22"/>
      <c r="J2374" s="22">
        <v>5</v>
      </c>
      <c r="K2374" s="22" t="s">
        <v>2124</v>
      </c>
      <c r="L2374" s="22" t="s">
        <v>2733</v>
      </c>
    </row>
    <row r="2375" spans="1:12">
      <c r="A2375" t="s">
        <v>3350</v>
      </c>
      <c r="B2375" t="s">
        <v>2126</v>
      </c>
      <c r="C2375" t="s">
        <v>542</v>
      </c>
      <c r="D2375" s="1">
        <v>5.3</v>
      </c>
      <c r="E2375">
        <v>6.3976579453793603</v>
      </c>
      <c r="F2375" s="22">
        <v>0.70514076807720005</v>
      </c>
      <c r="G2375" s="22"/>
      <c r="H2375" s="22"/>
      <c r="I2375" s="22"/>
      <c r="J2375" s="22">
        <v>5</v>
      </c>
      <c r="K2375" s="22" t="s">
        <v>2124</v>
      </c>
      <c r="L2375" s="22" t="s">
        <v>2733</v>
      </c>
    </row>
    <row r="2376" spans="1:12">
      <c r="A2376" t="s">
        <v>3350</v>
      </c>
      <c r="B2376" t="s">
        <v>2126</v>
      </c>
      <c r="C2376" t="s">
        <v>547</v>
      </c>
      <c r="D2376" s="1">
        <v>630.79999999999995</v>
      </c>
      <c r="E2376">
        <v>6.3976579453793603</v>
      </c>
      <c r="F2376" s="22"/>
      <c r="G2376" s="22">
        <v>23.866345708632</v>
      </c>
      <c r="H2376" s="22"/>
      <c r="I2376" s="22"/>
      <c r="J2376" s="22">
        <v>5</v>
      </c>
      <c r="K2376" s="22" t="s">
        <v>2124</v>
      </c>
      <c r="L2376" s="22" t="s">
        <v>2733</v>
      </c>
    </row>
    <row r="2377" spans="1:12">
      <c r="A2377" t="s">
        <v>3350</v>
      </c>
      <c r="B2377" t="s">
        <v>2126</v>
      </c>
      <c r="C2377" t="s">
        <v>549</v>
      </c>
      <c r="D2377" s="1">
        <v>775.3</v>
      </c>
      <c r="E2377">
        <v>6.3976579453793603</v>
      </c>
      <c r="F2377" s="22"/>
      <c r="G2377" s="22"/>
      <c r="H2377" s="22">
        <v>23.866345708632</v>
      </c>
      <c r="I2377" s="22"/>
      <c r="J2377" s="22">
        <v>5</v>
      </c>
      <c r="K2377" s="22" t="s">
        <v>2124</v>
      </c>
      <c r="L2377" s="22" t="s">
        <v>2733</v>
      </c>
    </row>
    <row r="2378" spans="1:12">
      <c r="A2378" t="s">
        <v>3350</v>
      </c>
      <c r="B2378" t="s">
        <v>2126</v>
      </c>
      <c r="C2378" t="s">
        <v>3332</v>
      </c>
      <c r="D2378" s="1">
        <v>775.3</v>
      </c>
      <c r="E2378">
        <v>6.3976579453793603</v>
      </c>
      <c r="F2378" s="22"/>
      <c r="G2378" s="22"/>
      <c r="H2378" s="22"/>
      <c r="I2378" s="22">
        <v>23.866345708632</v>
      </c>
      <c r="J2378" s="22">
        <v>5</v>
      </c>
      <c r="K2378" s="22" t="s">
        <v>2124</v>
      </c>
      <c r="L2378" s="22" t="s">
        <v>2733</v>
      </c>
    </row>
    <row r="2379" spans="1:12">
      <c r="A2379" t="s">
        <v>3350</v>
      </c>
      <c r="B2379" t="s">
        <v>2127</v>
      </c>
      <c r="C2379" t="s">
        <v>542</v>
      </c>
      <c r="D2379" s="1">
        <v>2.7</v>
      </c>
      <c r="E2379">
        <v>7.2506790047632697</v>
      </c>
      <c r="F2379" s="22">
        <v>0.57384285489216003</v>
      </c>
      <c r="G2379" s="22"/>
      <c r="H2379" s="22"/>
      <c r="I2379" s="22"/>
      <c r="J2379" s="22">
        <v>5</v>
      </c>
      <c r="K2379" s="22" t="s">
        <v>2124</v>
      </c>
      <c r="L2379" s="22" t="s">
        <v>2733</v>
      </c>
    </row>
    <row r="2380" spans="1:12">
      <c r="A2380" t="s">
        <v>3350</v>
      </c>
      <c r="B2380" t="s">
        <v>2127</v>
      </c>
      <c r="C2380" t="s">
        <v>547</v>
      </c>
      <c r="D2380" s="1">
        <v>586</v>
      </c>
      <c r="E2380">
        <v>7.2506790047632697</v>
      </c>
      <c r="F2380" s="22"/>
      <c r="G2380" s="22">
        <v>23.767288951392</v>
      </c>
      <c r="H2380" s="22"/>
      <c r="I2380" s="22"/>
      <c r="J2380" s="22">
        <v>5</v>
      </c>
      <c r="K2380" s="22" t="s">
        <v>2124</v>
      </c>
      <c r="L2380" s="22" t="s">
        <v>2733</v>
      </c>
    </row>
    <row r="2381" spans="1:12">
      <c r="A2381" t="s">
        <v>3350</v>
      </c>
      <c r="B2381" t="s">
        <v>2127</v>
      </c>
      <c r="C2381" t="s">
        <v>549</v>
      </c>
      <c r="D2381" s="1">
        <v>626</v>
      </c>
      <c r="E2381">
        <v>7.2506790047632697</v>
      </c>
      <c r="F2381" s="22"/>
      <c r="G2381" s="22"/>
      <c r="H2381" s="22">
        <v>23.767288951392</v>
      </c>
      <c r="I2381" s="22"/>
      <c r="J2381" s="22">
        <v>5</v>
      </c>
      <c r="K2381" s="22" t="s">
        <v>2124</v>
      </c>
      <c r="L2381" s="22" t="s">
        <v>2733</v>
      </c>
    </row>
    <row r="2382" spans="1:12">
      <c r="A2382" t="s">
        <v>3350</v>
      </c>
      <c r="B2382" t="s">
        <v>2127</v>
      </c>
      <c r="C2382" t="s">
        <v>3332</v>
      </c>
      <c r="D2382" s="1">
        <v>626</v>
      </c>
      <c r="E2382">
        <v>7.2506790047632697</v>
      </c>
      <c r="F2382" s="22"/>
      <c r="G2382" s="22"/>
      <c r="H2382" s="22"/>
      <c r="I2382" s="22">
        <v>23.767288951392</v>
      </c>
      <c r="J2382" s="22">
        <v>5</v>
      </c>
      <c r="K2382" s="22" t="s">
        <v>2124</v>
      </c>
      <c r="L2382" s="22" t="s">
        <v>2733</v>
      </c>
    </row>
    <row r="2383" spans="1:12">
      <c r="A2383" t="s">
        <v>3350</v>
      </c>
      <c r="B2383" t="s">
        <v>2128</v>
      </c>
      <c r="C2383" t="s">
        <v>542</v>
      </c>
      <c r="D2383" s="1">
        <v>6.1</v>
      </c>
      <c r="E2383">
        <v>8.1037000641471799</v>
      </c>
      <c r="F2383" s="22">
        <v>0.78309907786152</v>
      </c>
      <c r="G2383" s="22"/>
      <c r="H2383" s="22"/>
      <c r="I2383" s="22"/>
      <c r="J2383" s="22">
        <v>5</v>
      </c>
      <c r="K2383" s="22" t="s">
        <v>2124</v>
      </c>
      <c r="L2383" s="22" t="s">
        <v>2733</v>
      </c>
    </row>
    <row r="2384" spans="1:12">
      <c r="A2384" t="s">
        <v>3350</v>
      </c>
      <c r="B2384" t="s">
        <v>2128</v>
      </c>
      <c r="C2384" t="s">
        <v>547</v>
      </c>
      <c r="D2384" s="1">
        <v>1118.8</v>
      </c>
      <c r="E2384">
        <v>8.1037000641471799</v>
      </c>
      <c r="F2384" s="22"/>
      <c r="G2384" s="22">
        <v>52.462940401871997</v>
      </c>
      <c r="H2384" s="22"/>
      <c r="I2384" s="22"/>
      <c r="J2384" s="22">
        <v>5</v>
      </c>
      <c r="K2384" s="22" t="s">
        <v>2124</v>
      </c>
      <c r="L2384" s="22" t="s">
        <v>2733</v>
      </c>
    </row>
    <row r="2385" spans="1:12">
      <c r="A2385" t="s">
        <v>3350</v>
      </c>
      <c r="B2385" t="s">
        <v>2128</v>
      </c>
      <c r="C2385" t="s">
        <v>3332</v>
      </c>
      <c r="D2385" s="1">
        <v>1134.8</v>
      </c>
      <c r="E2385">
        <v>8.1037000641471799</v>
      </c>
      <c r="F2385" s="22"/>
      <c r="G2385" s="22"/>
      <c r="H2385" s="22"/>
      <c r="I2385" s="22">
        <v>52.462940401871997</v>
      </c>
      <c r="J2385" s="22">
        <v>5</v>
      </c>
      <c r="K2385" s="22" t="s">
        <v>2124</v>
      </c>
      <c r="L2385" s="22" t="s">
        <v>2733</v>
      </c>
    </row>
    <row r="2386" spans="1:12">
      <c r="A2386" t="s">
        <v>3350</v>
      </c>
      <c r="B2386" t="s">
        <v>2128</v>
      </c>
      <c r="C2386" t="s">
        <v>549</v>
      </c>
      <c r="D2386" s="1">
        <v>1134.8</v>
      </c>
      <c r="E2386">
        <v>8.1037000641471799</v>
      </c>
      <c r="F2386" s="22"/>
      <c r="G2386" s="22"/>
      <c r="H2386" s="22">
        <v>52.462940401871997</v>
      </c>
      <c r="I2386" s="22"/>
      <c r="J2386" s="22">
        <v>5</v>
      </c>
      <c r="K2386" s="22" t="s">
        <v>2124</v>
      </c>
      <c r="L2386" s="22" t="s">
        <v>2733</v>
      </c>
    </row>
    <row r="2387" spans="1:12">
      <c r="A2387" t="s">
        <v>3350</v>
      </c>
      <c r="B2387" t="s">
        <v>2129</v>
      </c>
      <c r="C2387" t="s">
        <v>542</v>
      </c>
      <c r="D2387" s="1">
        <v>2.1</v>
      </c>
      <c r="E2387">
        <v>8.9567211235310999</v>
      </c>
      <c r="F2387" s="22">
        <v>0.48357540586151998</v>
      </c>
      <c r="G2387" s="22"/>
      <c r="H2387" s="22"/>
      <c r="I2387" s="22"/>
      <c r="J2387" s="22">
        <v>5</v>
      </c>
      <c r="K2387" s="22" t="s">
        <v>2124</v>
      </c>
      <c r="L2387" s="22" t="s">
        <v>2733</v>
      </c>
    </row>
    <row r="2388" spans="1:12">
      <c r="A2388" t="s">
        <v>3350</v>
      </c>
      <c r="B2388" t="s">
        <v>2129</v>
      </c>
      <c r="C2388" t="s">
        <v>547</v>
      </c>
      <c r="D2388" s="1">
        <v>901.4</v>
      </c>
      <c r="E2388">
        <v>8.9567211235310999</v>
      </c>
      <c r="F2388" s="22"/>
      <c r="G2388" s="22">
        <v>49.031618609988001</v>
      </c>
      <c r="H2388" s="22"/>
      <c r="I2388" s="22"/>
      <c r="J2388" s="22">
        <v>5</v>
      </c>
      <c r="K2388" s="22" t="s">
        <v>2124</v>
      </c>
      <c r="L2388" s="22" t="s">
        <v>2733</v>
      </c>
    </row>
    <row r="2389" spans="1:12">
      <c r="A2389" t="s">
        <v>3350</v>
      </c>
      <c r="B2389" t="s">
        <v>2129</v>
      </c>
      <c r="C2389" t="s">
        <v>549</v>
      </c>
      <c r="D2389" s="1">
        <v>937.4</v>
      </c>
      <c r="E2389">
        <v>8.9567211235310999</v>
      </c>
      <c r="F2389" s="22"/>
      <c r="G2389" s="22"/>
      <c r="H2389" s="22">
        <v>49.031618609988001</v>
      </c>
      <c r="I2389" s="22"/>
      <c r="J2389" s="22">
        <v>5</v>
      </c>
      <c r="K2389" s="22" t="s">
        <v>2124</v>
      </c>
      <c r="L2389" s="22" t="s">
        <v>2733</v>
      </c>
    </row>
    <row r="2390" spans="1:12">
      <c r="A2390" t="s">
        <v>3350</v>
      </c>
      <c r="B2390" t="s">
        <v>2129</v>
      </c>
      <c r="C2390" t="s">
        <v>3332</v>
      </c>
      <c r="D2390" s="1">
        <v>937.4</v>
      </c>
      <c r="E2390">
        <v>8.9567211235310999</v>
      </c>
      <c r="F2390" s="22"/>
      <c r="G2390" s="22"/>
      <c r="H2390" s="22"/>
      <c r="I2390" s="22">
        <v>49.031618609988001</v>
      </c>
      <c r="J2390" s="22">
        <v>5</v>
      </c>
      <c r="K2390" s="22" t="s">
        <v>2124</v>
      </c>
      <c r="L2390" s="22" t="s">
        <v>2733</v>
      </c>
    </row>
    <row r="2391" spans="1:12">
      <c r="A2391" t="s">
        <v>3350</v>
      </c>
      <c r="B2391" t="s">
        <v>2138</v>
      </c>
      <c r="C2391" t="s">
        <v>542</v>
      </c>
      <c r="D2391" s="1">
        <v>274.89999999999998</v>
      </c>
      <c r="E2391">
        <v>13.662553967799001</v>
      </c>
      <c r="F2391" s="22">
        <v>22.344123618432</v>
      </c>
      <c r="G2391" s="22"/>
      <c r="H2391" s="22"/>
      <c r="I2391" s="22"/>
      <c r="J2391" s="22">
        <v>5</v>
      </c>
      <c r="K2391" s="22" t="s">
        <v>2139</v>
      </c>
      <c r="L2391" s="22" t="s">
        <v>2735</v>
      </c>
    </row>
    <row r="2392" spans="1:12">
      <c r="A2392" t="s">
        <v>3350</v>
      </c>
      <c r="B2392" t="s">
        <v>2138</v>
      </c>
      <c r="C2392" t="s">
        <v>547</v>
      </c>
      <c r="D2392" s="1">
        <v>1071.7</v>
      </c>
      <c r="E2392">
        <v>13.662553967799001</v>
      </c>
      <c r="F2392" s="22"/>
      <c r="G2392" s="22">
        <v>23.698120377708001</v>
      </c>
      <c r="H2392" s="22"/>
      <c r="I2392" s="22"/>
      <c r="J2392" s="22">
        <v>5</v>
      </c>
      <c r="K2392" s="22" t="s">
        <v>2139</v>
      </c>
      <c r="L2392" s="22" t="s">
        <v>2735</v>
      </c>
    </row>
    <row r="2393" spans="1:12">
      <c r="A2393" t="s">
        <v>3350</v>
      </c>
      <c r="B2393" t="s">
        <v>2138</v>
      </c>
      <c r="C2393" t="s">
        <v>549</v>
      </c>
      <c r="D2393" s="1">
        <v>1277.4000000000001</v>
      </c>
      <c r="E2393">
        <v>13.662553967799001</v>
      </c>
      <c r="F2393" s="22"/>
      <c r="G2393" s="22"/>
      <c r="H2393" s="22">
        <v>23.698120377708001</v>
      </c>
      <c r="I2393" s="22"/>
      <c r="J2393" s="22">
        <v>5</v>
      </c>
      <c r="K2393" s="22" t="s">
        <v>2139</v>
      </c>
      <c r="L2393" s="22" t="s">
        <v>2735</v>
      </c>
    </row>
    <row r="2394" spans="1:12">
      <c r="A2394" t="s">
        <v>3350</v>
      </c>
      <c r="B2394" t="s">
        <v>2138</v>
      </c>
      <c r="C2394" t="s">
        <v>3332</v>
      </c>
      <c r="D2394" s="1">
        <v>1280.3</v>
      </c>
      <c r="E2394">
        <v>13.662553967799001</v>
      </c>
      <c r="F2394" s="22"/>
      <c r="G2394" s="22"/>
      <c r="H2394" s="22"/>
      <c r="I2394" s="22">
        <v>23.698120377708001</v>
      </c>
      <c r="J2394" s="22">
        <v>5</v>
      </c>
      <c r="K2394" s="22" t="s">
        <v>2139</v>
      </c>
      <c r="L2394" s="22" t="s">
        <v>2735</v>
      </c>
    </row>
    <row r="2395" spans="1:12">
      <c r="A2395" t="s">
        <v>3350</v>
      </c>
      <c r="B2395" t="s">
        <v>2140</v>
      </c>
      <c r="C2395" t="s">
        <v>547</v>
      </c>
      <c r="D2395" s="1">
        <v>596.20000000000005</v>
      </c>
      <c r="E2395">
        <v>9.8097421829150093</v>
      </c>
      <c r="F2395" s="22"/>
      <c r="G2395" s="22">
        <v>51.809957402363999</v>
      </c>
      <c r="H2395" s="22"/>
      <c r="I2395" s="22"/>
      <c r="J2395" s="22">
        <v>5</v>
      </c>
      <c r="K2395" s="22" t="s">
        <v>2139</v>
      </c>
      <c r="L2395" s="22" t="s">
        <v>2735</v>
      </c>
    </row>
    <row r="2396" spans="1:12">
      <c r="A2396" t="s">
        <v>3350</v>
      </c>
      <c r="B2396" t="s">
        <v>2140</v>
      </c>
      <c r="C2396" t="s">
        <v>549</v>
      </c>
      <c r="D2396" s="1">
        <v>596.29999999999995</v>
      </c>
      <c r="E2396">
        <v>9.8097421829150093</v>
      </c>
      <c r="F2396" s="22"/>
      <c r="G2396" s="22"/>
      <c r="H2396" s="22">
        <v>51.809957402363999</v>
      </c>
      <c r="I2396" s="22"/>
      <c r="J2396" s="22">
        <v>5</v>
      </c>
      <c r="K2396" s="22" t="s">
        <v>2139</v>
      </c>
      <c r="L2396" s="22" t="s">
        <v>2735</v>
      </c>
    </row>
    <row r="2397" spans="1:12">
      <c r="A2397" t="s">
        <v>3350</v>
      </c>
      <c r="B2397" t="s">
        <v>2140</v>
      </c>
      <c r="C2397" t="s">
        <v>3332</v>
      </c>
      <c r="D2397" s="1">
        <v>596.29999999999995</v>
      </c>
      <c r="E2397">
        <v>9.8097421829150093</v>
      </c>
      <c r="F2397" s="22"/>
      <c r="G2397" s="22"/>
      <c r="H2397" s="22"/>
      <c r="I2397" s="22">
        <v>51.809957402363999</v>
      </c>
      <c r="J2397" s="22">
        <v>5</v>
      </c>
      <c r="K2397" s="22" t="s">
        <v>2139</v>
      </c>
      <c r="L2397" s="22" t="s">
        <v>2735</v>
      </c>
    </row>
    <row r="2398" spans="1:12">
      <c r="A2398" t="s">
        <v>3350</v>
      </c>
      <c r="B2398" t="s">
        <v>2141</v>
      </c>
      <c r="C2398" t="s">
        <v>542</v>
      </c>
      <c r="D2398" s="1">
        <v>7.5</v>
      </c>
      <c r="E2398">
        <v>26.443652840901301</v>
      </c>
      <c r="F2398" s="22">
        <v>1.8487232175006001</v>
      </c>
      <c r="G2398" s="22"/>
      <c r="H2398" s="22"/>
      <c r="I2398" s="22"/>
      <c r="J2398" s="22">
        <v>5</v>
      </c>
      <c r="K2398" s="22" t="s">
        <v>2139</v>
      </c>
      <c r="L2398" s="22" t="s">
        <v>2735</v>
      </c>
    </row>
    <row r="2399" spans="1:12">
      <c r="A2399" t="s">
        <v>3350</v>
      </c>
      <c r="B2399" t="s">
        <v>2141</v>
      </c>
      <c r="C2399" t="s">
        <v>547</v>
      </c>
      <c r="D2399" s="1">
        <v>1143.9000000000001</v>
      </c>
      <c r="E2399">
        <v>26.443652840901301</v>
      </c>
      <c r="F2399" s="22"/>
      <c r="G2399" s="22">
        <v>43.24629749076</v>
      </c>
      <c r="H2399" s="22"/>
      <c r="I2399" s="22"/>
      <c r="J2399" s="22">
        <v>5</v>
      </c>
      <c r="K2399" s="22" t="s">
        <v>2139</v>
      </c>
      <c r="L2399" s="22" t="s">
        <v>2735</v>
      </c>
    </row>
    <row r="2400" spans="1:12">
      <c r="A2400" t="s">
        <v>3350</v>
      </c>
      <c r="B2400" t="s">
        <v>2141</v>
      </c>
      <c r="C2400" t="s">
        <v>549</v>
      </c>
      <c r="D2400" s="1">
        <v>1371.4</v>
      </c>
      <c r="E2400">
        <v>26.443652840901301</v>
      </c>
      <c r="F2400" s="22"/>
      <c r="G2400" s="22"/>
      <c r="H2400" s="22">
        <v>43.24629749076</v>
      </c>
      <c r="I2400" s="22"/>
      <c r="J2400" s="22">
        <v>5</v>
      </c>
      <c r="K2400" s="22" t="s">
        <v>2139</v>
      </c>
      <c r="L2400" s="22" t="s">
        <v>2735</v>
      </c>
    </row>
    <row r="2401" spans="1:12">
      <c r="A2401" t="s">
        <v>3350</v>
      </c>
      <c r="B2401" t="s">
        <v>2141</v>
      </c>
      <c r="C2401" t="s">
        <v>3332</v>
      </c>
      <c r="D2401" s="1">
        <v>1371.4</v>
      </c>
      <c r="E2401">
        <v>26.443652840901301</v>
      </c>
      <c r="F2401" s="22"/>
      <c r="G2401" s="22"/>
      <c r="H2401" s="22"/>
      <c r="I2401" s="22">
        <v>43.24629749076</v>
      </c>
      <c r="J2401" s="22">
        <v>5</v>
      </c>
      <c r="K2401" s="22" t="s">
        <v>2139</v>
      </c>
      <c r="L2401" s="22" t="s">
        <v>2735</v>
      </c>
    </row>
    <row r="2402" spans="1:12">
      <c r="A2402" t="s">
        <v>3350</v>
      </c>
      <c r="B2402" t="s">
        <v>2143</v>
      </c>
      <c r="C2402" t="s">
        <v>542</v>
      </c>
      <c r="D2402" s="1">
        <v>0.1</v>
      </c>
      <c r="E2402">
        <v>5.5446368859954402</v>
      </c>
      <c r="F2402" s="22">
        <v>2.5790678328491998E-2</v>
      </c>
      <c r="G2402" s="22"/>
      <c r="H2402" s="22"/>
      <c r="I2402" s="22"/>
      <c r="J2402" s="22">
        <v>5</v>
      </c>
      <c r="K2402" s="22" t="s">
        <v>2142</v>
      </c>
      <c r="L2402" s="22" t="s">
        <v>2736</v>
      </c>
    </row>
    <row r="2403" spans="1:12">
      <c r="A2403" t="s">
        <v>3350</v>
      </c>
      <c r="B2403" t="s">
        <v>2143</v>
      </c>
      <c r="C2403" t="s">
        <v>547</v>
      </c>
      <c r="D2403" s="1">
        <v>1153.3</v>
      </c>
      <c r="E2403">
        <v>5.5446368859954402</v>
      </c>
      <c r="F2403" s="22"/>
      <c r="G2403" s="22">
        <v>39.401140956912002</v>
      </c>
      <c r="H2403" s="22"/>
      <c r="I2403" s="22"/>
      <c r="J2403" s="22">
        <v>5</v>
      </c>
      <c r="K2403" s="22" t="s">
        <v>2142</v>
      </c>
      <c r="L2403" s="22" t="s">
        <v>2736</v>
      </c>
    </row>
    <row r="2404" spans="1:12">
      <c r="A2404" t="s">
        <v>3350</v>
      </c>
      <c r="B2404" t="s">
        <v>2143</v>
      </c>
      <c r="C2404" t="s">
        <v>549</v>
      </c>
      <c r="D2404" s="1">
        <v>1282.4000000000001</v>
      </c>
      <c r="E2404">
        <v>5.5446368859954402</v>
      </c>
      <c r="F2404" s="22"/>
      <c r="G2404" s="22"/>
      <c r="H2404" s="22">
        <v>39.401140956912002</v>
      </c>
      <c r="I2404" s="22"/>
      <c r="J2404" s="22">
        <v>5</v>
      </c>
      <c r="K2404" s="22" t="s">
        <v>2142</v>
      </c>
      <c r="L2404" s="22" t="s">
        <v>2736</v>
      </c>
    </row>
    <row r="2405" spans="1:12">
      <c r="A2405" t="s">
        <v>3350</v>
      </c>
      <c r="B2405" t="s">
        <v>2143</v>
      </c>
      <c r="C2405" t="s">
        <v>3332</v>
      </c>
      <c r="D2405" s="1">
        <v>1282.4000000000001</v>
      </c>
      <c r="E2405">
        <v>5.5446368859954402</v>
      </c>
      <c r="F2405" s="22"/>
      <c r="G2405" s="22"/>
      <c r="H2405" s="22"/>
      <c r="I2405" s="22">
        <v>39.401140956912002</v>
      </c>
      <c r="J2405" s="22">
        <v>5</v>
      </c>
      <c r="K2405" s="22" t="s">
        <v>2142</v>
      </c>
      <c r="L2405" s="22" t="s">
        <v>2736</v>
      </c>
    </row>
    <row r="2406" spans="1:12">
      <c r="A2406" t="s">
        <v>3350</v>
      </c>
      <c r="B2406" t="s">
        <v>2144</v>
      </c>
      <c r="C2406" t="s">
        <v>542</v>
      </c>
      <c r="D2406" s="1">
        <v>3.9</v>
      </c>
      <c r="E2406">
        <v>6.3976579453793603</v>
      </c>
      <c r="F2406" s="22">
        <v>0.70338256412255995</v>
      </c>
      <c r="G2406" s="22"/>
      <c r="H2406" s="22"/>
      <c r="I2406" s="22"/>
      <c r="J2406" s="22">
        <v>5</v>
      </c>
      <c r="K2406" s="22" t="s">
        <v>2142</v>
      </c>
      <c r="L2406" s="22" t="s">
        <v>2736</v>
      </c>
    </row>
    <row r="2407" spans="1:12">
      <c r="A2407" t="s">
        <v>3350</v>
      </c>
      <c r="B2407" t="s">
        <v>2144</v>
      </c>
      <c r="C2407" t="s">
        <v>547</v>
      </c>
      <c r="D2407" s="1">
        <v>764.3</v>
      </c>
      <c r="E2407">
        <v>6.3976579453793603</v>
      </c>
      <c r="F2407" s="22"/>
      <c r="G2407" s="22">
        <v>34.056611710128003</v>
      </c>
      <c r="H2407" s="22"/>
      <c r="I2407" s="22"/>
      <c r="J2407" s="22">
        <v>5</v>
      </c>
      <c r="K2407" s="22" t="s">
        <v>2142</v>
      </c>
      <c r="L2407" s="22" t="s">
        <v>2736</v>
      </c>
    </row>
    <row r="2408" spans="1:12">
      <c r="A2408" t="s">
        <v>3350</v>
      </c>
      <c r="B2408" t="s">
        <v>2144</v>
      </c>
      <c r="C2408" t="s">
        <v>549</v>
      </c>
      <c r="D2408" s="1">
        <v>864.6</v>
      </c>
      <c r="E2408">
        <v>6.3976579453793603</v>
      </c>
      <c r="F2408" s="22"/>
      <c r="G2408" s="22"/>
      <c r="H2408" s="22">
        <v>34.056611710128003</v>
      </c>
      <c r="I2408" s="22"/>
      <c r="J2408" s="22">
        <v>5</v>
      </c>
      <c r="K2408" s="22" t="s">
        <v>2142</v>
      </c>
      <c r="L2408" s="22" t="s">
        <v>2736</v>
      </c>
    </row>
    <row r="2409" spans="1:12">
      <c r="A2409" t="s">
        <v>3350</v>
      </c>
      <c r="B2409" t="s">
        <v>2144</v>
      </c>
      <c r="C2409" t="s">
        <v>3332</v>
      </c>
      <c r="D2409" s="1">
        <v>864.6</v>
      </c>
      <c r="E2409">
        <v>6.3976579453793603</v>
      </c>
      <c r="F2409" s="22"/>
      <c r="G2409" s="22"/>
      <c r="H2409" s="22"/>
      <c r="I2409" s="22">
        <v>34.056611710128003</v>
      </c>
      <c r="J2409" s="22">
        <v>5</v>
      </c>
      <c r="K2409" s="22" t="s">
        <v>2142</v>
      </c>
      <c r="L2409" s="22" t="s">
        <v>2736</v>
      </c>
    </row>
    <row r="2410" spans="1:12">
      <c r="A2410" t="s">
        <v>3350</v>
      </c>
      <c r="B2410" t="s">
        <v>2145</v>
      </c>
      <c r="C2410" t="s">
        <v>542</v>
      </c>
      <c r="D2410" s="1">
        <v>1.9</v>
      </c>
      <c r="E2410">
        <v>8.1037000641471799</v>
      </c>
      <c r="F2410" s="22">
        <v>0.55918908713051996</v>
      </c>
      <c r="G2410" s="22"/>
      <c r="H2410" s="22"/>
      <c r="I2410" s="22"/>
      <c r="J2410" s="22">
        <v>5</v>
      </c>
      <c r="K2410" s="22" t="s">
        <v>2142</v>
      </c>
      <c r="L2410" s="22" t="s">
        <v>2736</v>
      </c>
    </row>
    <row r="2411" spans="1:12">
      <c r="A2411" t="s">
        <v>3350</v>
      </c>
      <c r="B2411" t="s">
        <v>2145</v>
      </c>
      <c r="C2411" t="s">
        <v>547</v>
      </c>
      <c r="D2411" s="1">
        <v>1288.3</v>
      </c>
      <c r="E2411">
        <v>8.1037000641471799</v>
      </c>
      <c r="F2411" s="22"/>
      <c r="G2411" s="22">
        <v>64.689496692912002</v>
      </c>
      <c r="H2411" s="22"/>
      <c r="I2411" s="22"/>
      <c r="J2411" s="22">
        <v>5</v>
      </c>
      <c r="K2411" s="22" t="s">
        <v>2142</v>
      </c>
      <c r="L2411" s="22" t="s">
        <v>2736</v>
      </c>
    </row>
    <row r="2412" spans="1:12">
      <c r="A2412" t="s">
        <v>3350</v>
      </c>
      <c r="B2412" t="s">
        <v>2145</v>
      </c>
      <c r="C2412" t="s">
        <v>3332</v>
      </c>
      <c r="D2412" s="1">
        <v>1317.8</v>
      </c>
      <c r="E2412">
        <v>8.1037000641471799</v>
      </c>
      <c r="F2412" s="22"/>
      <c r="G2412" s="22"/>
      <c r="H2412" s="22"/>
      <c r="I2412" s="22">
        <v>64.689496692912002</v>
      </c>
      <c r="J2412" s="22">
        <v>5</v>
      </c>
      <c r="K2412" s="22" t="s">
        <v>2142</v>
      </c>
      <c r="L2412" s="22" t="s">
        <v>2736</v>
      </c>
    </row>
    <row r="2413" spans="1:12">
      <c r="A2413" t="s">
        <v>3350</v>
      </c>
      <c r="B2413" t="s">
        <v>2145</v>
      </c>
      <c r="C2413" t="s">
        <v>549</v>
      </c>
      <c r="D2413" s="1">
        <v>1317.8</v>
      </c>
      <c r="E2413">
        <v>8.1037000641471799</v>
      </c>
      <c r="F2413" s="22"/>
      <c r="G2413" s="22"/>
      <c r="H2413" s="22">
        <v>64.689496692912002</v>
      </c>
      <c r="I2413" s="22"/>
      <c r="J2413" s="22">
        <v>5</v>
      </c>
      <c r="K2413" s="22" t="s">
        <v>2142</v>
      </c>
      <c r="L2413" s="22" t="s">
        <v>2736</v>
      </c>
    </row>
    <row r="2414" spans="1:12">
      <c r="A2414" t="s">
        <v>3350</v>
      </c>
      <c r="B2414" t="s">
        <v>2146</v>
      </c>
      <c r="C2414" t="s">
        <v>3332</v>
      </c>
      <c r="D2414" s="1">
        <v>508.3</v>
      </c>
      <c r="E2414">
        <v>17.486931717370201</v>
      </c>
      <c r="F2414" s="22"/>
      <c r="G2414" s="22"/>
      <c r="H2414" s="22"/>
      <c r="I2414" s="22">
        <v>37.264018162644</v>
      </c>
      <c r="J2414" s="22">
        <v>5</v>
      </c>
      <c r="K2414" s="22" t="s">
        <v>2142</v>
      </c>
      <c r="L2414" s="22" t="s">
        <v>2736</v>
      </c>
    </row>
    <row r="2415" spans="1:12">
      <c r="A2415" t="s">
        <v>3350</v>
      </c>
      <c r="B2415" t="s">
        <v>2146</v>
      </c>
      <c r="C2415" t="s">
        <v>547</v>
      </c>
      <c r="D2415" s="1">
        <v>508.3</v>
      </c>
      <c r="E2415">
        <v>17.486931717370201</v>
      </c>
      <c r="F2415" s="22"/>
      <c r="G2415" s="22">
        <v>37.264018162644</v>
      </c>
      <c r="H2415" s="22"/>
      <c r="I2415" s="22"/>
      <c r="J2415" s="22">
        <v>5</v>
      </c>
      <c r="K2415" s="22" t="s">
        <v>2142</v>
      </c>
      <c r="L2415" s="22" t="s">
        <v>2736</v>
      </c>
    </row>
    <row r="2416" spans="1:12">
      <c r="A2416" t="s">
        <v>3350</v>
      </c>
      <c r="B2416" t="s">
        <v>2146</v>
      </c>
      <c r="C2416" t="s">
        <v>549</v>
      </c>
      <c r="D2416" s="1">
        <v>508.3</v>
      </c>
      <c r="E2416">
        <v>17.486931717370201</v>
      </c>
      <c r="F2416" s="22"/>
      <c r="G2416" s="22"/>
      <c r="H2416" s="22">
        <v>37.264018162644</v>
      </c>
      <c r="I2416" s="22"/>
      <c r="J2416" s="22">
        <v>5</v>
      </c>
      <c r="K2416" s="22" t="s">
        <v>2142</v>
      </c>
      <c r="L2416" s="22" t="s">
        <v>2736</v>
      </c>
    </row>
    <row r="2417" spans="1:12">
      <c r="A2417" t="s">
        <v>3350</v>
      </c>
      <c r="B2417" t="s">
        <v>2158</v>
      </c>
      <c r="C2417" t="s">
        <v>542</v>
      </c>
      <c r="D2417" s="1">
        <v>801.8</v>
      </c>
      <c r="E2417">
        <v>13.662553967799001</v>
      </c>
      <c r="F2417" s="22">
        <v>55.291727538431999</v>
      </c>
      <c r="G2417" s="22"/>
      <c r="H2417" s="22"/>
      <c r="I2417" s="22"/>
      <c r="J2417" s="22">
        <v>5</v>
      </c>
      <c r="K2417" s="22" t="s">
        <v>2159</v>
      </c>
      <c r="L2417" s="22" t="s">
        <v>2737</v>
      </c>
    </row>
    <row r="2418" spans="1:12">
      <c r="A2418" t="s">
        <v>3350</v>
      </c>
      <c r="B2418" t="s">
        <v>2158</v>
      </c>
      <c r="C2418" t="s">
        <v>547</v>
      </c>
      <c r="D2418" s="1">
        <v>2415.5</v>
      </c>
      <c r="E2418">
        <v>13.662553967799001</v>
      </c>
      <c r="F2418" s="22"/>
      <c r="G2418" s="22">
        <v>55.338602993099997</v>
      </c>
      <c r="H2418" s="22"/>
      <c r="I2418" s="22"/>
      <c r="J2418" s="22">
        <v>5</v>
      </c>
      <c r="K2418" s="22" t="s">
        <v>2159</v>
      </c>
      <c r="L2418" s="22" t="s">
        <v>2737</v>
      </c>
    </row>
    <row r="2419" spans="1:12">
      <c r="A2419" t="s">
        <v>3350</v>
      </c>
      <c r="B2419" t="s">
        <v>2158</v>
      </c>
      <c r="C2419" t="s">
        <v>549</v>
      </c>
      <c r="D2419" s="1">
        <v>2825</v>
      </c>
      <c r="E2419">
        <v>13.662553967799001</v>
      </c>
      <c r="F2419" s="22"/>
      <c r="G2419" s="22"/>
      <c r="H2419" s="22">
        <v>55.338602993099997</v>
      </c>
      <c r="I2419" s="22"/>
      <c r="J2419" s="22">
        <v>5</v>
      </c>
      <c r="K2419" s="22" t="s">
        <v>2159</v>
      </c>
      <c r="L2419" s="22" t="s">
        <v>2737</v>
      </c>
    </row>
    <row r="2420" spans="1:12">
      <c r="A2420" t="s">
        <v>3350</v>
      </c>
      <c r="B2420" t="s">
        <v>2158</v>
      </c>
      <c r="C2420" t="s">
        <v>3332</v>
      </c>
      <c r="D2420" s="1">
        <v>2831.9</v>
      </c>
      <c r="E2420">
        <v>13.662553967799001</v>
      </c>
      <c r="F2420" s="22"/>
      <c r="G2420" s="22"/>
      <c r="H2420" s="22"/>
      <c r="I2420" s="22">
        <v>55.338602993099997</v>
      </c>
      <c r="J2420" s="22">
        <v>5</v>
      </c>
      <c r="K2420" s="22" t="s">
        <v>2159</v>
      </c>
      <c r="L2420" s="22" t="s">
        <v>2737</v>
      </c>
    </row>
    <row r="2421" spans="1:12">
      <c r="A2421" t="s">
        <v>3350</v>
      </c>
      <c r="B2421" t="s">
        <v>2160</v>
      </c>
      <c r="C2421" t="s">
        <v>542</v>
      </c>
      <c r="D2421" s="1">
        <v>366.5</v>
      </c>
      <c r="E2421">
        <v>4.69161582661153</v>
      </c>
      <c r="F2421" s="22">
        <v>25.657047981683998</v>
      </c>
      <c r="G2421" s="22"/>
      <c r="H2421" s="22"/>
      <c r="I2421" s="22"/>
      <c r="J2421" s="22">
        <v>5</v>
      </c>
      <c r="K2421" s="22" t="s">
        <v>2159</v>
      </c>
      <c r="L2421" s="22" t="s">
        <v>2737</v>
      </c>
    </row>
    <row r="2422" spans="1:12">
      <c r="A2422" t="s">
        <v>3350</v>
      </c>
      <c r="B2422" t="s">
        <v>2160</v>
      </c>
      <c r="C2422" t="s">
        <v>547</v>
      </c>
      <c r="D2422" s="1">
        <v>920.7</v>
      </c>
      <c r="E2422">
        <v>4.69161582661153</v>
      </c>
      <c r="F2422" s="22"/>
      <c r="G2422" s="22">
        <v>25.657047981683998</v>
      </c>
      <c r="H2422" s="22"/>
      <c r="I2422" s="22"/>
      <c r="J2422" s="22">
        <v>5</v>
      </c>
      <c r="K2422" s="22" t="s">
        <v>2159</v>
      </c>
      <c r="L2422" s="22" t="s">
        <v>2737</v>
      </c>
    </row>
    <row r="2423" spans="1:12">
      <c r="A2423" t="s">
        <v>3350</v>
      </c>
      <c r="B2423" t="s">
        <v>2160</v>
      </c>
      <c r="C2423" t="s">
        <v>549</v>
      </c>
      <c r="D2423" s="1">
        <v>1013.7</v>
      </c>
      <c r="E2423">
        <v>4.69161582661153</v>
      </c>
      <c r="F2423" s="22"/>
      <c r="G2423" s="22"/>
      <c r="H2423" s="22">
        <v>25.657047981683998</v>
      </c>
      <c r="I2423" s="22"/>
      <c r="J2423" s="22">
        <v>5</v>
      </c>
      <c r="K2423" s="22" t="s">
        <v>2159</v>
      </c>
      <c r="L2423" s="22" t="s">
        <v>2737</v>
      </c>
    </row>
    <row r="2424" spans="1:12">
      <c r="A2424" t="s">
        <v>3350</v>
      </c>
      <c r="B2424" t="s">
        <v>2160</v>
      </c>
      <c r="C2424" t="s">
        <v>3332</v>
      </c>
      <c r="D2424" s="1">
        <v>1015.2</v>
      </c>
      <c r="E2424">
        <v>4.69161582661153</v>
      </c>
      <c r="F2424" s="22"/>
      <c r="G2424" s="22"/>
      <c r="H2424" s="22"/>
      <c r="I2424" s="22">
        <v>25.657047981683998</v>
      </c>
      <c r="J2424" s="22">
        <v>5</v>
      </c>
      <c r="K2424" s="22" t="s">
        <v>2159</v>
      </c>
      <c r="L2424" s="22" t="s">
        <v>2737</v>
      </c>
    </row>
    <row r="2425" spans="1:12">
      <c r="A2425" t="s">
        <v>3350</v>
      </c>
      <c r="B2425" t="s">
        <v>2161</v>
      </c>
      <c r="C2425" t="s">
        <v>542</v>
      </c>
      <c r="D2425" s="1">
        <v>263.60000000000002</v>
      </c>
      <c r="E2425">
        <v>5.5446368859954402</v>
      </c>
      <c r="F2425" s="22">
        <v>22.528758567672</v>
      </c>
      <c r="G2425" s="22"/>
      <c r="H2425" s="22"/>
      <c r="I2425" s="22"/>
      <c r="J2425" s="22">
        <v>5</v>
      </c>
      <c r="K2425" s="22" t="s">
        <v>2159</v>
      </c>
      <c r="L2425" s="22" t="s">
        <v>2737</v>
      </c>
    </row>
    <row r="2426" spans="1:12">
      <c r="A2426" t="s">
        <v>3350</v>
      </c>
      <c r="B2426" t="s">
        <v>2161</v>
      </c>
      <c r="C2426" t="s">
        <v>547</v>
      </c>
      <c r="D2426" s="1">
        <v>625</v>
      </c>
      <c r="E2426">
        <v>5.5446368859954402</v>
      </c>
      <c r="F2426" s="22"/>
      <c r="G2426" s="22">
        <v>22.528758567672</v>
      </c>
      <c r="H2426" s="22"/>
      <c r="I2426" s="22"/>
      <c r="J2426" s="22">
        <v>5</v>
      </c>
      <c r="K2426" s="22" t="s">
        <v>2159</v>
      </c>
      <c r="L2426" s="22" t="s">
        <v>2737</v>
      </c>
    </row>
    <row r="2427" spans="1:12">
      <c r="A2427" t="s">
        <v>3350</v>
      </c>
      <c r="B2427" t="s">
        <v>2161</v>
      </c>
      <c r="C2427" t="s">
        <v>549</v>
      </c>
      <c r="D2427" s="1">
        <v>653.1</v>
      </c>
      <c r="E2427">
        <v>5.5446368859954402</v>
      </c>
      <c r="F2427" s="22"/>
      <c r="G2427" s="22"/>
      <c r="H2427" s="22">
        <v>22.528758567672</v>
      </c>
      <c r="I2427" s="22"/>
      <c r="J2427" s="22">
        <v>5</v>
      </c>
      <c r="K2427" s="22" t="s">
        <v>2159</v>
      </c>
      <c r="L2427" s="22" t="s">
        <v>2737</v>
      </c>
    </row>
    <row r="2428" spans="1:12">
      <c r="A2428" t="s">
        <v>3350</v>
      </c>
      <c r="B2428" t="s">
        <v>2161</v>
      </c>
      <c r="C2428" t="s">
        <v>3332</v>
      </c>
      <c r="D2428" s="1">
        <v>653.6</v>
      </c>
      <c r="E2428">
        <v>5.5446368859954402</v>
      </c>
      <c r="F2428" s="22"/>
      <c r="G2428" s="22"/>
      <c r="H2428" s="22"/>
      <c r="I2428" s="22">
        <v>22.528758567672</v>
      </c>
      <c r="J2428" s="22">
        <v>5</v>
      </c>
      <c r="K2428" s="22" t="s">
        <v>2159</v>
      </c>
      <c r="L2428" s="22" t="s">
        <v>2737</v>
      </c>
    </row>
    <row r="2429" spans="1:12">
      <c r="A2429" t="s">
        <v>3350</v>
      </c>
      <c r="B2429" t="s">
        <v>2162</v>
      </c>
      <c r="C2429" t="s">
        <v>542</v>
      </c>
      <c r="D2429" s="1">
        <v>252.6</v>
      </c>
      <c r="E2429">
        <v>6.3976579453793603</v>
      </c>
      <c r="F2429" s="22">
        <v>22.406831038619998</v>
      </c>
      <c r="G2429" s="22"/>
      <c r="H2429" s="22"/>
      <c r="I2429" s="22"/>
      <c r="J2429" s="22">
        <v>5</v>
      </c>
      <c r="K2429" s="22" t="s">
        <v>2159</v>
      </c>
      <c r="L2429" s="22" t="s">
        <v>2737</v>
      </c>
    </row>
    <row r="2430" spans="1:12">
      <c r="A2430" t="s">
        <v>3350</v>
      </c>
      <c r="B2430" t="s">
        <v>2162</v>
      </c>
      <c r="C2430" t="s">
        <v>547</v>
      </c>
      <c r="D2430" s="1">
        <v>529</v>
      </c>
      <c r="E2430">
        <v>6.3976579453793603</v>
      </c>
      <c r="F2430" s="22"/>
      <c r="G2430" s="22">
        <v>22.406831038619998</v>
      </c>
      <c r="H2430" s="22"/>
      <c r="I2430" s="22"/>
      <c r="J2430" s="22">
        <v>5</v>
      </c>
      <c r="K2430" s="22" t="s">
        <v>2159</v>
      </c>
      <c r="L2430" s="22" t="s">
        <v>2737</v>
      </c>
    </row>
    <row r="2431" spans="1:12">
      <c r="A2431" t="s">
        <v>3350</v>
      </c>
      <c r="B2431" t="s">
        <v>2162</v>
      </c>
      <c r="C2431" t="s">
        <v>549</v>
      </c>
      <c r="D2431" s="1">
        <v>538.4</v>
      </c>
      <c r="E2431">
        <v>6.3976579453793603</v>
      </c>
      <c r="F2431" s="22"/>
      <c r="G2431" s="22"/>
      <c r="H2431" s="22">
        <v>22.406831038619998</v>
      </c>
      <c r="I2431" s="22"/>
      <c r="J2431" s="22">
        <v>5</v>
      </c>
      <c r="K2431" s="22" t="s">
        <v>2159</v>
      </c>
      <c r="L2431" s="22" t="s">
        <v>2737</v>
      </c>
    </row>
    <row r="2432" spans="1:12">
      <c r="A2432" t="s">
        <v>3350</v>
      </c>
      <c r="B2432" t="s">
        <v>2162</v>
      </c>
      <c r="C2432" t="s">
        <v>3332</v>
      </c>
      <c r="D2432" s="1">
        <v>538.79999999999995</v>
      </c>
      <c r="E2432">
        <v>6.3976579453793603</v>
      </c>
      <c r="F2432" s="22"/>
      <c r="G2432" s="22"/>
      <c r="H2432" s="22"/>
      <c r="I2432" s="22">
        <v>22.406831038619998</v>
      </c>
      <c r="J2432" s="22">
        <v>5</v>
      </c>
      <c r="K2432" s="22" t="s">
        <v>2159</v>
      </c>
      <c r="L2432" s="22" t="s">
        <v>2737</v>
      </c>
    </row>
    <row r="2433" spans="1:12">
      <c r="A2433" t="s">
        <v>3350</v>
      </c>
      <c r="B2433" t="s">
        <v>2163</v>
      </c>
      <c r="C2433" t="s">
        <v>542</v>
      </c>
      <c r="D2433" s="1">
        <v>312.8</v>
      </c>
      <c r="E2433">
        <v>8.9567211235310999</v>
      </c>
      <c r="F2433" s="22">
        <v>28.867406881823999</v>
      </c>
      <c r="G2433" s="22"/>
      <c r="H2433" s="22"/>
      <c r="I2433" s="22"/>
      <c r="J2433" s="22">
        <v>5</v>
      </c>
      <c r="K2433" s="22" t="s">
        <v>2159</v>
      </c>
      <c r="L2433" s="22" t="s">
        <v>2737</v>
      </c>
    </row>
    <row r="2434" spans="1:12">
      <c r="A2434" t="s">
        <v>3350</v>
      </c>
      <c r="B2434" t="s">
        <v>2163</v>
      </c>
      <c r="C2434" t="s">
        <v>547</v>
      </c>
      <c r="D2434" s="1">
        <v>677.2</v>
      </c>
      <c r="E2434">
        <v>8.9567211235310999</v>
      </c>
      <c r="F2434" s="22"/>
      <c r="G2434" s="22">
        <v>28.867406881823999</v>
      </c>
      <c r="H2434" s="22"/>
      <c r="I2434" s="22"/>
      <c r="J2434" s="22">
        <v>5</v>
      </c>
      <c r="K2434" s="22" t="s">
        <v>2159</v>
      </c>
      <c r="L2434" s="22" t="s">
        <v>2737</v>
      </c>
    </row>
    <row r="2435" spans="1:12">
      <c r="A2435" t="s">
        <v>3350</v>
      </c>
      <c r="B2435" t="s">
        <v>2163</v>
      </c>
      <c r="C2435" t="s">
        <v>549</v>
      </c>
      <c r="D2435" s="1">
        <v>696.8</v>
      </c>
      <c r="E2435">
        <v>8.9567211235310999</v>
      </c>
      <c r="F2435" s="22"/>
      <c r="G2435" s="22"/>
      <c r="H2435" s="22">
        <v>28.867406881823999</v>
      </c>
      <c r="I2435" s="22"/>
      <c r="J2435" s="22">
        <v>5</v>
      </c>
      <c r="K2435" s="22" t="s">
        <v>2159</v>
      </c>
      <c r="L2435" s="22" t="s">
        <v>2737</v>
      </c>
    </row>
    <row r="2436" spans="1:12">
      <c r="A2436" t="s">
        <v>3350</v>
      </c>
      <c r="B2436" t="s">
        <v>2163</v>
      </c>
      <c r="C2436" t="s">
        <v>3332</v>
      </c>
      <c r="D2436" s="1">
        <v>697.8</v>
      </c>
      <c r="E2436">
        <v>8.9567211235310999</v>
      </c>
      <c r="F2436" s="22"/>
      <c r="G2436" s="22"/>
      <c r="H2436" s="22"/>
      <c r="I2436" s="22">
        <v>28.867406881823999</v>
      </c>
      <c r="J2436" s="22">
        <v>5</v>
      </c>
      <c r="K2436" s="22" t="s">
        <v>2159</v>
      </c>
      <c r="L2436" s="22" t="s">
        <v>2737</v>
      </c>
    </row>
    <row r="2437" spans="1:12">
      <c r="A2437" t="s">
        <v>3350</v>
      </c>
      <c r="B2437" t="s">
        <v>2164</v>
      </c>
      <c r="C2437" t="s">
        <v>542</v>
      </c>
      <c r="D2437" s="1">
        <v>33.799999999999997</v>
      </c>
      <c r="E2437">
        <v>26.443652840901301</v>
      </c>
      <c r="F2437" s="22">
        <v>8.8403449036139996</v>
      </c>
      <c r="G2437" s="22"/>
      <c r="H2437" s="22"/>
      <c r="I2437" s="22"/>
      <c r="J2437" s="22">
        <v>5</v>
      </c>
      <c r="K2437" s="22" t="s">
        <v>2159</v>
      </c>
      <c r="L2437" s="22" t="s">
        <v>2737</v>
      </c>
    </row>
    <row r="2438" spans="1:12">
      <c r="A2438" t="s">
        <v>3350</v>
      </c>
      <c r="B2438" t="s">
        <v>2164</v>
      </c>
      <c r="C2438" t="s">
        <v>547</v>
      </c>
      <c r="D2438" s="1">
        <v>1005.6</v>
      </c>
      <c r="E2438">
        <v>26.443652840901301</v>
      </c>
      <c r="F2438" s="22"/>
      <c r="G2438" s="22">
        <v>45.928531973520002</v>
      </c>
      <c r="H2438" s="22"/>
      <c r="I2438" s="22"/>
      <c r="J2438" s="22">
        <v>5</v>
      </c>
      <c r="K2438" s="22" t="s">
        <v>2159</v>
      </c>
      <c r="L2438" s="22" t="s">
        <v>2737</v>
      </c>
    </row>
    <row r="2439" spans="1:12">
      <c r="A2439" t="s">
        <v>3350</v>
      </c>
      <c r="B2439" t="s">
        <v>2164</v>
      </c>
      <c r="C2439" t="s">
        <v>549</v>
      </c>
      <c r="D2439" s="1">
        <v>1008.2</v>
      </c>
      <c r="E2439">
        <v>26.443652840901301</v>
      </c>
      <c r="F2439" s="22"/>
      <c r="G2439" s="22"/>
      <c r="H2439" s="22">
        <v>45.928531973520002</v>
      </c>
      <c r="I2439" s="22"/>
      <c r="J2439" s="22">
        <v>5</v>
      </c>
      <c r="K2439" s="22" t="s">
        <v>2159</v>
      </c>
      <c r="L2439" s="22" t="s">
        <v>2737</v>
      </c>
    </row>
    <row r="2440" spans="1:12">
      <c r="A2440" t="s">
        <v>3350</v>
      </c>
      <c r="B2440" t="s">
        <v>2164</v>
      </c>
      <c r="C2440" t="s">
        <v>3332</v>
      </c>
      <c r="D2440" s="1">
        <v>1008.3</v>
      </c>
      <c r="E2440">
        <v>26.443652840901301</v>
      </c>
      <c r="F2440" s="22"/>
      <c r="G2440" s="22"/>
      <c r="H2440" s="22"/>
      <c r="I2440" s="22">
        <v>45.928531973520002</v>
      </c>
      <c r="J2440" s="22">
        <v>5</v>
      </c>
      <c r="K2440" s="22" t="s">
        <v>2159</v>
      </c>
      <c r="L2440" s="22" t="s">
        <v>2737</v>
      </c>
    </row>
    <row r="2441" spans="1:12">
      <c r="A2441" t="s">
        <v>3351</v>
      </c>
      <c r="B2441" t="s">
        <v>2092</v>
      </c>
      <c r="C2441" t="s">
        <v>542</v>
      </c>
      <c r="D2441" s="1">
        <v>3987.9</v>
      </c>
      <c r="E2441">
        <v>13.662553967799001</v>
      </c>
      <c r="F2441" s="22">
        <v>306.38169436139998</v>
      </c>
      <c r="G2441" s="22"/>
      <c r="H2441" s="22"/>
      <c r="I2441" s="22"/>
      <c r="J2441" s="22">
        <v>5</v>
      </c>
      <c r="K2441" s="22" t="s">
        <v>2093</v>
      </c>
      <c r="L2441" s="22" t="s">
        <v>2748</v>
      </c>
    </row>
    <row r="2442" spans="1:12">
      <c r="A2442" t="s">
        <v>3351</v>
      </c>
      <c r="B2442" t="s">
        <v>2092</v>
      </c>
      <c r="C2442" t="s">
        <v>547</v>
      </c>
      <c r="D2442" s="1">
        <v>14205.3</v>
      </c>
      <c r="E2442">
        <v>13.662553967799001</v>
      </c>
      <c r="F2442" s="22"/>
      <c r="G2442" s="22">
        <v>314.64640825380002</v>
      </c>
      <c r="H2442" s="22"/>
      <c r="I2442" s="22"/>
      <c r="J2442" s="22">
        <v>5</v>
      </c>
      <c r="K2442" s="22" t="s">
        <v>2093</v>
      </c>
      <c r="L2442" s="22" t="s">
        <v>2748</v>
      </c>
    </row>
    <row r="2443" spans="1:12">
      <c r="A2443" t="s">
        <v>3351</v>
      </c>
      <c r="B2443" t="s">
        <v>2092</v>
      </c>
      <c r="C2443" t="s">
        <v>549</v>
      </c>
      <c r="D2443" s="1">
        <v>16792.5</v>
      </c>
      <c r="E2443">
        <v>13.662553967799001</v>
      </c>
      <c r="F2443" s="22"/>
      <c r="G2443" s="22"/>
      <c r="H2443" s="22">
        <v>314.64640825380002</v>
      </c>
      <c r="I2443" s="22"/>
      <c r="J2443" s="22">
        <v>5</v>
      </c>
      <c r="K2443" s="22" t="s">
        <v>2093</v>
      </c>
      <c r="L2443" s="22" t="s">
        <v>2748</v>
      </c>
    </row>
    <row r="2444" spans="1:12">
      <c r="A2444" t="s">
        <v>3351</v>
      </c>
      <c r="B2444" t="s">
        <v>2092</v>
      </c>
      <c r="C2444" t="s">
        <v>3332</v>
      </c>
      <c r="D2444" s="1">
        <v>16830.3</v>
      </c>
      <c r="E2444">
        <v>13.662553967799001</v>
      </c>
      <c r="F2444" s="22"/>
      <c r="G2444" s="22"/>
      <c r="H2444" s="22"/>
      <c r="I2444" s="22">
        <v>314.64640825380002</v>
      </c>
      <c r="J2444" s="22">
        <v>5</v>
      </c>
      <c r="K2444" s="22" t="s">
        <v>2093</v>
      </c>
      <c r="L2444" s="22" t="s">
        <v>2748</v>
      </c>
    </row>
    <row r="2445" spans="1:12">
      <c r="A2445" t="s">
        <v>3351</v>
      </c>
      <c r="B2445" t="s">
        <v>2094</v>
      </c>
      <c r="C2445" t="s">
        <v>547</v>
      </c>
      <c r="D2445" s="1">
        <v>641.5</v>
      </c>
      <c r="E2445">
        <v>2.1325526484597899</v>
      </c>
      <c r="F2445" s="22"/>
      <c r="G2445" s="22">
        <v>97.828774368444002</v>
      </c>
      <c r="H2445" s="22"/>
      <c r="I2445" s="22"/>
      <c r="J2445" s="22">
        <v>5</v>
      </c>
      <c r="K2445" s="22" t="s">
        <v>2093</v>
      </c>
      <c r="L2445" s="22" t="s">
        <v>2748</v>
      </c>
    </row>
    <row r="2446" spans="1:12">
      <c r="A2446" t="s">
        <v>3351</v>
      </c>
      <c r="B2446" t="s">
        <v>2094</v>
      </c>
      <c r="C2446" t="s">
        <v>549</v>
      </c>
      <c r="D2446" s="1">
        <v>2050</v>
      </c>
      <c r="E2446">
        <v>2.1325526484597899</v>
      </c>
      <c r="F2446" s="22"/>
      <c r="G2446" s="22"/>
      <c r="H2446" s="22">
        <v>97.828774368444002</v>
      </c>
      <c r="I2446" s="22"/>
      <c r="J2446" s="22">
        <v>5</v>
      </c>
      <c r="K2446" s="22" t="s">
        <v>2093</v>
      </c>
      <c r="L2446" s="22" t="s">
        <v>2748</v>
      </c>
    </row>
    <row r="2447" spans="1:12">
      <c r="A2447" t="s">
        <v>3351</v>
      </c>
      <c r="B2447" t="s">
        <v>2094</v>
      </c>
      <c r="C2447" t="s">
        <v>3332</v>
      </c>
      <c r="D2447" s="1">
        <v>2072.8000000000002</v>
      </c>
      <c r="E2447">
        <v>2.1325526484597899</v>
      </c>
      <c r="F2447" s="22"/>
      <c r="G2447" s="22"/>
      <c r="H2447" s="22"/>
      <c r="I2447" s="22">
        <v>97.828774368444002</v>
      </c>
      <c r="J2447" s="22">
        <v>5</v>
      </c>
      <c r="K2447" s="22" t="s">
        <v>2093</v>
      </c>
      <c r="L2447" s="22" t="s">
        <v>2748</v>
      </c>
    </row>
    <row r="2448" spans="1:12">
      <c r="A2448" t="s">
        <v>3351</v>
      </c>
      <c r="B2448" t="s">
        <v>2095</v>
      </c>
      <c r="C2448" t="s">
        <v>547</v>
      </c>
      <c r="D2448" s="1">
        <v>487.3</v>
      </c>
      <c r="E2448">
        <v>26.443652840901301</v>
      </c>
      <c r="F2448" s="22"/>
      <c r="G2448" s="22">
        <v>30.670411019976001</v>
      </c>
      <c r="H2448" s="22"/>
      <c r="I2448" s="22"/>
      <c r="J2448" s="22">
        <v>5</v>
      </c>
      <c r="K2448" s="22" t="s">
        <v>2093</v>
      </c>
      <c r="L2448" s="22" t="s">
        <v>2748</v>
      </c>
    </row>
    <row r="2449" spans="1:12">
      <c r="A2449" t="s">
        <v>3351</v>
      </c>
      <c r="B2449" t="s">
        <v>2095</v>
      </c>
      <c r="C2449" t="s">
        <v>3332</v>
      </c>
      <c r="D2449" s="1">
        <v>644.6</v>
      </c>
      <c r="E2449">
        <v>26.443652840901301</v>
      </c>
      <c r="F2449" s="22"/>
      <c r="G2449" s="22"/>
      <c r="H2449" s="22"/>
      <c r="I2449" s="22">
        <v>30.670411019976001</v>
      </c>
      <c r="J2449" s="22">
        <v>5</v>
      </c>
      <c r="K2449" s="22" t="s">
        <v>2093</v>
      </c>
      <c r="L2449" s="22" t="s">
        <v>2748</v>
      </c>
    </row>
    <row r="2450" spans="1:12">
      <c r="A2450" t="s">
        <v>3351</v>
      </c>
      <c r="B2450" t="s">
        <v>2095</v>
      </c>
      <c r="C2450" t="s">
        <v>549</v>
      </c>
      <c r="D2450" s="1">
        <v>644.6</v>
      </c>
      <c r="E2450">
        <v>26.443652840901301</v>
      </c>
      <c r="F2450" s="22"/>
      <c r="G2450" s="22"/>
      <c r="H2450" s="22">
        <v>30.670411019976001</v>
      </c>
      <c r="I2450" s="22"/>
      <c r="J2450" s="22">
        <v>5</v>
      </c>
      <c r="K2450" s="22" t="s">
        <v>2093</v>
      </c>
      <c r="L2450" s="22" t="s">
        <v>2748</v>
      </c>
    </row>
    <row r="2451" spans="1:12">
      <c r="A2451" t="s">
        <v>3351</v>
      </c>
      <c r="B2451" t="s">
        <v>2118</v>
      </c>
      <c r="C2451" t="s">
        <v>542</v>
      </c>
      <c r="D2451" s="1">
        <v>705.3</v>
      </c>
      <c r="E2451">
        <v>13.662553967799001</v>
      </c>
      <c r="F2451" s="22">
        <v>57.677348007719999</v>
      </c>
      <c r="G2451" s="22"/>
      <c r="H2451" s="22"/>
      <c r="I2451" s="22"/>
      <c r="J2451" s="22">
        <v>5</v>
      </c>
      <c r="K2451" s="22" t="s">
        <v>2119</v>
      </c>
      <c r="L2451" s="22" t="s">
        <v>2749</v>
      </c>
    </row>
    <row r="2452" spans="1:12">
      <c r="A2452" t="s">
        <v>3351</v>
      </c>
      <c r="B2452" t="s">
        <v>2118</v>
      </c>
      <c r="C2452" t="s">
        <v>547</v>
      </c>
      <c r="D2452" s="1">
        <v>2758.5</v>
      </c>
      <c r="E2452">
        <v>13.662553967799001</v>
      </c>
      <c r="F2452" s="22"/>
      <c r="G2452" s="22">
        <v>60.95980653462</v>
      </c>
      <c r="H2452" s="22"/>
      <c r="I2452" s="22"/>
      <c r="J2452" s="22">
        <v>5</v>
      </c>
      <c r="K2452" s="22" t="s">
        <v>2119</v>
      </c>
      <c r="L2452" s="22" t="s">
        <v>2749</v>
      </c>
    </row>
    <row r="2453" spans="1:12">
      <c r="A2453" t="s">
        <v>3351</v>
      </c>
      <c r="B2453" t="s">
        <v>2118</v>
      </c>
      <c r="C2453" t="s">
        <v>549</v>
      </c>
      <c r="D2453" s="1">
        <v>3288.7</v>
      </c>
      <c r="E2453">
        <v>13.662553967799001</v>
      </c>
      <c r="F2453" s="22"/>
      <c r="G2453" s="22"/>
      <c r="H2453" s="22">
        <v>60.95980653462</v>
      </c>
      <c r="I2453" s="22"/>
      <c r="J2453" s="22">
        <v>5</v>
      </c>
      <c r="K2453" s="22" t="s">
        <v>2119</v>
      </c>
      <c r="L2453" s="22" t="s">
        <v>2749</v>
      </c>
    </row>
    <row r="2454" spans="1:12">
      <c r="A2454" t="s">
        <v>3351</v>
      </c>
      <c r="B2454" t="s">
        <v>2118</v>
      </c>
      <c r="C2454" t="s">
        <v>3332</v>
      </c>
      <c r="D2454" s="1">
        <v>3296.2</v>
      </c>
      <c r="E2454">
        <v>13.662553967799001</v>
      </c>
      <c r="F2454" s="22"/>
      <c r="G2454" s="22"/>
      <c r="H2454" s="22"/>
      <c r="I2454" s="22">
        <v>60.95980653462</v>
      </c>
      <c r="J2454" s="22">
        <v>5</v>
      </c>
      <c r="K2454" s="22" t="s">
        <v>2119</v>
      </c>
      <c r="L2454" s="22" t="s">
        <v>2749</v>
      </c>
    </row>
    <row r="2455" spans="1:12">
      <c r="A2455" t="s">
        <v>3352</v>
      </c>
      <c r="B2455" t="s">
        <v>2216</v>
      </c>
      <c r="C2455" t="s">
        <v>542</v>
      </c>
      <c r="D2455" s="1">
        <v>802.1</v>
      </c>
      <c r="E2455">
        <v>13.662553967799001</v>
      </c>
      <c r="F2455" s="22">
        <v>50.895575815392</v>
      </c>
      <c r="G2455" s="22"/>
      <c r="H2455" s="22"/>
      <c r="I2455" s="22"/>
      <c r="J2455" s="22">
        <v>5</v>
      </c>
      <c r="K2455" s="22" t="s">
        <v>2217</v>
      </c>
      <c r="L2455" s="22" t="s">
        <v>526</v>
      </c>
    </row>
    <row r="2456" spans="1:12">
      <c r="A2456" t="s">
        <v>3352</v>
      </c>
      <c r="B2456" t="s">
        <v>2216</v>
      </c>
      <c r="C2456" t="s">
        <v>547</v>
      </c>
      <c r="D2456" s="1">
        <v>2065</v>
      </c>
      <c r="E2456">
        <v>13.662553967799001</v>
      </c>
      <c r="F2456" s="22"/>
      <c r="G2456" s="22">
        <v>50.895575815392</v>
      </c>
      <c r="H2456" s="22"/>
      <c r="I2456" s="22"/>
      <c r="J2456" s="22">
        <v>5</v>
      </c>
      <c r="K2456" s="22" t="s">
        <v>2217</v>
      </c>
      <c r="L2456" s="22" t="s">
        <v>526</v>
      </c>
    </row>
    <row r="2457" spans="1:12">
      <c r="A2457" t="s">
        <v>3352</v>
      </c>
      <c r="B2457" t="s">
        <v>2216</v>
      </c>
      <c r="C2457" t="s">
        <v>549</v>
      </c>
      <c r="D2457" s="1">
        <v>2378.1</v>
      </c>
      <c r="E2457">
        <v>13.662553967799001</v>
      </c>
      <c r="F2457" s="22"/>
      <c r="G2457" s="22"/>
      <c r="H2457" s="22">
        <v>50.895575815392</v>
      </c>
      <c r="I2457" s="22"/>
      <c r="J2457" s="22">
        <v>5</v>
      </c>
      <c r="K2457" s="22" t="s">
        <v>2217</v>
      </c>
      <c r="L2457" s="22" t="s">
        <v>526</v>
      </c>
    </row>
    <row r="2458" spans="1:12">
      <c r="A2458" t="s">
        <v>3352</v>
      </c>
      <c r="B2458" t="s">
        <v>2216</v>
      </c>
      <c r="C2458" t="s">
        <v>3332</v>
      </c>
      <c r="D2458" s="1">
        <v>2384.1999999999998</v>
      </c>
      <c r="E2458">
        <v>13.662553967799001</v>
      </c>
      <c r="F2458" s="22"/>
      <c r="G2458" s="22"/>
      <c r="H2458" s="22"/>
      <c r="I2458" s="22">
        <v>50.895575815392</v>
      </c>
      <c r="J2458" s="22">
        <v>5</v>
      </c>
      <c r="K2458" s="22" t="s">
        <v>2217</v>
      </c>
      <c r="L2458" s="22" t="s">
        <v>526</v>
      </c>
    </row>
    <row r="2459" spans="1:12">
      <c r="A2459" t="s">
        <v>3352</v>
      </c>
      <c r="B2459" t="s">
        <v>2218</v>
      </c>
      <c r="C2459" t="s">
        <v>542</v>
      </c>
      <c r="D2459" s="1">
        <v>1369.7</v>
      </c>
      <c r="E2459">
        <v>2.1325526484597899</v>
      </c>
      <c r="F2459" s="22">
        <v>103.821601208724</v>
      </c>
      <c r="G2459" s="22"/>
      <c r="H2459" s="22"/>
      <c r="I2459" s="22"/>
      <c r="J2459" s="22">
        <v>5</v>
      </c>
      <c r="K2459" s="22" t="s">
        <v>2217</v>
      </c>
      <c r="L2459" s="22" t="s">
        <v>526</v>
      </c>
    </row>
    <row r="2460" spans="1:12">
      <c r="A2460" t="s">
        <v>3352</v>
      </c>
      <c r="B2460" t="s">
        <v>2218</v>
      </c>
      <c r="C2460" t="s">
        <v>547</v>
      </c>
      <c r="D2460" s="1">
        <v>1804.8</v>
      </c>
      <c r="E2460">
        <v>2.1325526484597899</v>
      </c>
      <c r="F2460" s="22"/>
      <c r="G2460" s="22">
        <v>103.821601208724</v>
      </c>
      <c r="H2460" s="22"/>
      <c r="I2460" s="22"/>
      <c r="J2460" s="22">
        <v>5</v>
      </c>
      <c r="K2460" s="22" t="s">
        <v>2217</v>
      </c>
      <c r="L2460" s="22" t="s">
        <v>526</v>
      </c>
    </row>
    <row r="2461" spans="1:12">
      <c r="A2461" t="s">
        <v>3352</v>
      </c>
      <c r="B2461" t="s">
        <v>2218</v>
      </c>
      <c r="C2461" t="s">
        <v>549</v>
      </c>
      <c r="D2461" s="1">
        <v>1805.8</v>
      </c>
      <c r="E2461">
        <v>2.1325526484597899</v>
      </c>
      <c r="F2461" s="22"/>
      <c r="G2461" s="22"/>
      <c r="H2461" s="22">
        <v>103.821601208724</v>
      </c>
      <c r="I2461" s="22"/>
      <c r="J2461" s="22">
        <v>5</v>
      </c>
      <c r="K2461" s="22" t="s">
        <v>2217</v>
      </c>
      <c r="L2461" s="22" t="s">
        <v>526</v>
      </c>
    </row>
    <row r="2462" spans="1:12">
      <c r="A2462" t="s">
        <v>3352</v>
      </c>
      <c r="B2462" t="s">
        <v>2218</v>
      </c>
      <c r="C2462" t="s">
        <v>3332</v>
      </c>
      <c r="D2462" s="1">
        <v>1805.8</v>
      </c>
      <c r="E2462">
        <v>2.1325526484597899</v>
      </c>
      <c r="F2462" s="22"/>
      <c r="G2462" s="22"/>
      <c r="H2462" s="22"/>
      <c r="I2462" s="22">
        <v>103.821601208724</v>
      </c>
      <c r="J2462" s="22">
        <v>5</v>
      </c>
      <c r="K2462" s="22" t="s">
        <v>2217</v>
      </c>
      <c r="L2462" s="22" t="s">
        <v>526</v>
      </c>
    </row>
    <row r="2463" spans="1:12">
      <c r="A2463" t="s">
        <v>3352</v>
      </c>
      <c r="B2463" t="s">
        <v>2219</v>
      </c>
      <c r="C2463" t="s">
        <v>542</v>
      </c>
      <c r="D2463" s="1">
        <v>1196.2</v>
      </c>
      <c r="E2463">
        <v>2.9855737078437001</v>
      </c>
      <c r="F2463" s="22">
        <v>93.561588980747999</v>
      </c>
      <c r="G2463" s="22"/>
      <c r="H2463" s="22"/>
      <c r="I2463" s="22"/>
      <c r="J2463" s="22">
        <v>5</v>
      </c>
      <c r="K2463" s="22" t="s">
        <v>2217</v>
      </c>
      <c r="L2463" s="22" t="s">
        <v>526</v>
      </c>
    </row>
    <row r="2464" spans="1:12">
      <c r="A2464" t="s">
        <v>3352</v>
      </c>
      <c r="B2464" t="s">
        <v>2219</v>
      </c>
      <c r="C2464" t="s">
        <v>547</v>
      </c>
      <c r="D2464" s="1">
        <v>1545</v>
      </c>
      <c r="E2464">
        <v>2.9855737078437001</v>
      </c>
      <c r="F2464" s="22"/>
      <c r="G2464" s="22">
        <v>93.561588980747999</v>
      </c>
      <c r="H2464" s="22"/>
      <c r="I2464" s="22"/>
      <c r="J2464" s="22">
        <v>5</v>
      </c>
      <c r="K2464" s="22" t="s">
        <v>2217</v>
      </c>
      <c r="L2464" s="22" t="s">
        <v>526</v>
      </c>
    </row>
    <row r="2465" spans="1:12">
      <c r="A2465" t="s">
        <v>3352</v>
      </c>
      <c r="B2465" t="s">
        <v>2219</v>
      </c>
      <c r="C2465" t="s">
        <v>3332</v>
      </c>
      <c r="D2465" s="1">
        <v>1545</v>
      </c>
      <c r="E2465">
        <v>2.9855737078437001</v>
      </c>
      <c r="F2465" s="22"/>
      <c r="G2465" s="22"/>
      <c r="H2465" s="22"/>
      <c r="I2465" s="22">
        <v>93.561588980747999</v>
      </c>
      <c r="J2465" s="22">
        <v>5</v>
      </c>
      <c r="K2465" s="22" t="s">
        <v>2217</v>
      </c>
      <c r="L2465" s="22" t="s">
        <v>526</v>
      </c>
    </row>
    <row r="2466" spans="1:12">
      <c r="A2466" t="s">
        <v>3352</v>
      </c>
      <c r="B2466" t="s">
        <v>2219</v>
      </c>
      <c r="C2466" t="s">
        <v>549</v>
      </c>
      <c r="D2466" s="1">
        <v>1545</v>
      </c>
      <c r="E2466">
        <v>2.9855737078437001</v>
      </c>
      <c r="F2466" s="22"/>
      <c r="G2466" s="22"/>
      <c r="H2466" s="22">
        <v>93.561588980747999</v>
      </c>
      <c r="I2466" s="22"/>
      <c r="J2466" s="22">
        <v>5</v>
      </c>
      <c r="K2466" s="22" t="s">
        <v>2217</v>
      </c>
      <c r="L2466" s="22" t="s">
        <v>526</v>
      </c>
    </row>
    <row r="2467" spans="1:12">
      <c r="A2467" t="s">
        <v>3352</v>
      </c>
      <c r="B2467" t="s">
        <v>2220</v>
      </c>
      <c r="C2467" t="s">
        <v>542</v>
      </c>
      <c r="D2467" s="1">
        <v>777.1</v>
      </c>
      <c r="E2467">
        <v>3.8385947672276099</v>
      </c>
      <c r="F2467" s="22">
        <v>66.711131717076</v>
      </c>
      <c r="G2467" s="22"/>
      <c r="H2467" s="22"/>
      <c r="I2467" s="22"/>
      <c r="J2467" s="22">
        <v>5</v>
      </c>
      <c r="K2467" s="22" t="s">
        <v>2217</v>
      </c>
      <c r="L2467" s="22" t="s">
        <v>526</v>
      </c>
    </row>
    <row r="2468" spans="1:12">
      <c r="A2468" t="s">
        <v>3352</v>
      </c>
      <c r="B2468" t="s">
        <v>2220</v>
      </c>
      <c r="C2468" t="s">
        <v>3332</v>
      </c>
      <c r="D2468" s="1">
        <v>1288.8</v>
      </c>
      <c r="E2468">
        <v>3.8385947672276099</v>
      </c>
      <c r="F2468" s="22"/>
      <c r="G2468" s="22"/>
      <c r="H2468" s="22"/>
      <c r="I2468" s="22">
        <v>66.711131717076</v>
      </c>
      <c r="J2468" s="22">
        <v>5</v>
      </c>
      <c r="K2468" s="22" t="s">
        <v>2217</v>
      </c>
      <c r="L2468" s="22" t="s">
        <v>526</v>
      </c>
    </row>
    <row r="2469" spans="1:12">
      <c r="A2469" t="s">
        <v>3352</v>
      </c>
      <c r="B2469" t="s">
        <v>2220</v>
      </c>
      <c r="C2469" t="s">
        <v>549</v>
      </c>
      <c r="D2469" s="1">
        <v>1288.8</v>
      </c>
      <c r="E2469">
        <v>3.8385947672276099</v>
      </c>
      <c r="F2469" s="22"/>
      <c r="G2469" s="22"/>
      <c r="H2469" s="22">
        <v>66.711131717076</v>
      </c>
      <c r="I2469" s="22"/>
      <c r="J2469" s="22">
        <v>5</v>
      </c>
      <c r="K2469" s="22" t="s">
        <v>2217</v>
      </c>
      <c r="L2469" s="22" t="s">
        <v>526</v>
      </c>
    </row>
    <row r="2470" spans="1:12">
      <c r="A2470" t="s">
        <v>3352</v>
      </c>
      <c r="B2470" t="s">
        <v>2220</v>
      </c>
      <c r="C2470" t="s">
        <v>547</v>
      </c>
      <c r="D2470" s="1">
        <v>1288.8</v>
      </c>
      <c r="E2470">
        <v>3.8385947672276099</v>
      </c>
      <c r="F2470" s="22"/>
      <c r="G2470" s="22">
        <v>66.711131717076</v>
      </c>
      <c r="H2470" s="22"/>
      <c r="I2470" s="22"/>
      <c r="J2470" s="22">
        <v>5</v>
      </c>
      <c r="K2470" s="22" t="s">
        <v>2217</v>
      </c>
      <c r="L2470" s="22" t="s">
        <v>526</v>
      </c>
    </row>
    <row r="2471" spans="1:12">
      <c r="A2471" t="s">
        <v>3352</v>
      </c>
      <c r="B2471" t="s">
        <v>2221</v>
      </c>
      <c r="C2471" t="s">
        <v>542</v>
      </c>
      <c r="D2471" s="1">
        <v>257.7</v>
      </c>
      <c r="E2471">
        <v>4.69161582661153</v>
      </c>
      <c r="F2471" s="22">
        <v>33.997412995811999</v>
      </c>
      <c r="G2471" s="22"/>
      <c r="H2471" s="22"/>
      <c r="I2471" s="22"/>
      <c r="J2471" s="22">
        <v>5</v>
      </c>
      <c r="K2471" s="22" t="s">
        <v>2217</v>
      </c>
      <c r="L2471" s="22" t="s">
        <v>526</v>
      </c>
    </row>
    <row r="2472" spans="1:12">
      <c r="A2472" t="s">
        <v>3352</v>
      </c>
      <c r="B2472" t="s">
        <v>2221</v>
      </c>
      <c r="C2472" t="s">
        <v>547</v>
      </c>
      <c r="D2472" s="1">
        <v>1034.5999999999999</v>
      </c>
      <c r="E2472">
        <v>4.69161582661153</v>
      </c>
      <c r="F2472" s="22"/>
      <c r="G2472" s="22">
        <v>33.997412995811999</v>
      </c>
      <c r="H2472" s="22"/>
      <c r="I2472" s="22"/>
      <c r="J2472" s="22">
        <v>5</v>
      </c>
      <c r="K2472" s="22" t="s">
        <v>2217</v>
      </c>
      <c r="L2472" s="22" t="s">
        <v>526</v>
      </c>
    </row>
    <row r="2473" spans="1:12">
      <c r="A2473" t="s">
        <v>3352</v>
      </c>
      <c r="B2473" t="s">
        <v>2221</v>
      </c>
      <c r="C2473" t="s">
        <v>3332</v>
      </c>
      <c r="D2473" s="1">
        <v>1194.5999999999999</v>
      </c>
      <c r="E2473">
        <v>4.69161582661153</v>
      </c>
      <c r="F2473" s="22"/>
      <c r="G2473" s="22"/>
      <c r="H2473" s="22"/>
      <c r="I2473" s="22">
        <v>33.997412995811999</v>
      </c>
      <c r="J2473" s="22">
        <v>5</v>
      </c>
      <c r="K2473" s="22" t="s">
        <v>2217</v>
      </c>
      <c r="L2473" s="22" t="s">
        <v>526</v>
      </c>
    </row>
    <row r="2474" spans="1:12">
      <c r="A2474" t="s">
        <v>3352</v>
      </c>
      <c r="B2474" t="s">
        <v>2221</v>
      </c>
      <c r="C2474" t="s">
        <v>549</v>
      </c>
      <c r="D2474" s="1">
        <v>1194.5999999999999</v>
      </c>
      <c r="E2474">
        <v>4.69161582661153</v>
      </c>
      <c r="F2474" s="22"/>
      <c r="G2474" s="22"/>
      <c r="H2474" s="22">
        <v>33.997412995811999</v>
      </c>
      <c r="I2474" s="22"/>
      <c r="J2474" s="22">
        <v>5</v>
      </c>
      <c r="K2474" s="22" t="s">
        <v>2217</v>
      </c>
      <c r="L2474" s="22" t="s">
        <v>526</v>
      </c>
    </row>
    <row r="2475" spans="1:12">
      <c r="A2475" t="s">
        <v>3352</v>
      </c>
      <c r="B2475" t="s">
        <v>2222</v>
      </c>
      <c r="C2475" t="s">
        <v>542</v>
      </c>
      <c r="D2475" s="1">
        <v>82.5</v>
      </c>
      <c r="E2475">
        <v>5.5446368859954402</v>
      </c>
      <c r="F2475" s="22">
        <v>18.3031834363812</v>
      </c>
      <c r="G2475" s="22"/>
      <c r="H2475" s="22"/>
      <c r="I2475" s="22"/>
      <c r="J2475" s="22">
        <v>5</v>
      </c>
      <c r="K2475" s="22" t="s">
        <v>2217</v>
      </c>
      <c r="L2475" s="22" t="s">
        <v>526</v>
      </c>
    </row>
    <row r="2476" spans="1:12">
      <c r="A2476" t="s">
        <v>3352</v>
      </c>
      <c r="B2476" t="s">
        <v>2222</v>
      </c>
      <c r="C2476" t="s">
        <v>547</v>
      </c>
      <c r="D2476" s="1">
        <v>2450.8000000000002</v>
      </c>
      <c r="E2476">
        <v>5.5446368859954402</v>
      </c>
      <c r="F2476" s="22"/>
      <c r="G2476" s="22">
        <v>85.956255057708006</v>
      </c>
      <c r="H2476" s="22"/>
      <c r="I2476" s="22"/>
      <c r="J2476" s="22">
        <v>5</v>
      </c>
      <c r="K2476" s="22" t="s">
        <v>2217</v>
      </c>
      <c r="L2476" s="22" t="s">
        <v>526</v>
      </c>
    </row>
    <row r="2477" spans="1:12">
      <c r="A2477" t="s">
        <v>3352</v>
      </c>
      <c r="B2477" t="s">
        <v>2222</v>
      </c>
      <c r="C2477" t="s">
        <v>549</v>
      </c>
      <c r="D2477" s="1">
        <v>2703.3</v>
      </c>
      <c r="E2477">
        <v>5.5446368859954402</v>
      </c>
      <c r="F2477" s="22"/>
      <c r="G2477" s="22"/>
      <c r="H2477" s="22">
        <v>85.956255057708006</v>
      </c>
      <c r="I2477" s="22"/>
      <c r="J2477" s="22">
        <v>5</v>
      </c>
      <c r="K2477" s="22" t="s">
        <v>2217</v>
      </c>
      <c r="L2477" s="22" t="s">
        <v>526</v>
      </c>
    </row>
    <row r="2478" spans="1:12">
      <c r="A2478" t="s">
        <v>3352</v>
      </c>
      <c r="B2478" t="s">
        <v>2222</v>
      </c>
      <c r="C2478" t="s">
        <v>3332</v>
      </c>
      <c r="D2478" s="1">
        <v>2703.3</v>
      </c>
      <c r="E2478">
        <v>5.5446368859954402</v>
      </c>
      <c r="F2478" s="22"/>
      <c r="G2478" s="22"/>
      <c r="H2478" s="22"/>
      <c r="I2478" s="22">
        <v>85.956255057708006</v>
      </c>
      <c r="J2478" s="22">
        <v>5</v>
      </c>
      <c r="K2478" s="22" t="s">
        <v>2217</v>
      </c>
      <c r="L2478" s="22" t="s">
        <v>526</v>
      </c>
    </row>
    <row r="2479" spans="1:12">
      <c r="A2479" t="s">
        <v>3352</v>
      </c>
      <c r="B2479" t="s">
        <v>2223</v>
      </c>
      <c r="C2479" t="s">
        <v>542</v>
      </c>
      <c r="D2479" s="1">
        <v>121.1</v>
      </c>
      <c r="E2479">
        <v>6.3976579453793603</v>
      </c>
      <c r="F2479" s="22">
        <v>31.403687758128001</v>
      </c>
      <c r="G2479" s="22"/>
      <c r="H2479" s="22"/>
      <c r="I2479" s="22"/>
      <c r="J2479" s="22">
        <v>5</v>
      </c>
      <c r="K2479" s="22" t="s">
        <v>2217</v>
      </c>
      <c r="L2479" s="22" t="s">
        <v>526</v>
      </c>
    </row>
    <row r="2480" spans="1:12">
      <c r="A2480" t="s">
        <v>3352</v>
      </c>
      <c r="B2480" t="s">
        <v>2223</v>
      </c>
      <c r="C2480" t="s">
        <v>547</v>
      </c>
      <c r="D2480" s="1">
        <v>1660.2</v>
      </c>
      <c r="E2480">
        <v>6.3976579453793603</v>
      </c>
      <c r="F2480" s="22"/>
      <c r="G2480" s="22">
        <v>65.190086327016004</v>
      </c>
      <c r="H2480" s="22"/>
      <c r="I2480" s="22"/>
      <c r="J2480" s="22">
        <v>5</v>
      </c>
      <c r="K2480" s="22" t="s">
        <v>2217</v>
      </c>
      <c r="L2480" s="22" t="s">
        <v>526</v>
      </c>
    </row>
    <row r="2481" spans="1:12">
      <c r="A2481" t="s">
        <v>3352</v>
      </c>
      <c r="B2481" t="s">
        <v>2223</v>
      </c>
      <c r="C2481" t="s">
        <v>549</v>
      </c>
      <c r="D2481" s="1">
        <v>1723.4</v>
      </c>
      <c r="E2481">
        <v>6.3976579453793603</v>
      </c>
      <c r="F2481" s="22"/>
      <c r="G2481" s="22"/>
      <c r="H2481" s="22">
        <v>65.190086327016004</v>
      </c>
      <c r="I2481" s="22"/>
      <c r="J2481" s="22">
        <v>5</v>
      </c>
      <c r="K2481" s="22" t="s">
        <v>2217</v>
      </c>
      <c r="L2481" s="22" t="s">
        <v>526</v>
      </c>
    </row>
    <row r="2482" spans="1:12">
      <c r="A2482" t="s">
        <v>3352</v>
      </c>
      <c r="B2482" t="s">
        <v>2223</v>
      </c>
      <c r="C2482" t="s">
        <v>3332</v>
      </c>
      <c r="D2482" s="1">
        <v>1723.4</v>
      </c>
      <c r="E2482">
        <v>6.3976579453793603</v>
      </c>
      <c r="F2482" s="22"/>
      <c r="G2482" s="22"/>
      <c r="H2482" s="22"/>
      <c r="I2482" s="22">
        <v>65.190086327016004</v>
      </c>
      <c r="J2482" s="22">
        <v>5</v>
      </c>
      <c r="K2482" s="22" t="s">
        <v>2217</v>
      </c>
      <c r="L2482" s="22" t="s">
        <v>526</v>
      </c>
    </row>
    <row r="2483" spans="1:12">
      <c r="A2483" t="s">
        <v>3352</v>
      </c>
      <c r="B2483" t="s">
        <v>2224</v>
      </c>
      <c r="C2483" t="s">
        <v>542</v>
      </c>
      <c r="D2483" s="1">
        <v>103.5</v>
      </c>
      <c r="E2483">
        <v>7.2506790047632697</v>
      </c>
      <c r="F2483" s="22">
        <v>12.4996919275368</v>
      </c>
      <c r="G2483" s="22"/>
      <c r="H2483" s="22"/>
      <c r="I2483" s="22"/>
      <c r="J2483" s="22">
        <v>5</v>
      </c>
      <c r="K2483" s="22" t="s">
        <v>2217</v>
      </c>
      <c r="L2483" s="22" t="s">
        <v>526</v>
      </c>
    </row>
    <row r="2484" spans="1:12">
      <c r="A2484" t="s">
        <v>3352</v>
      </c>
      <c r="B2484" t="s">
        <v>2224</v>
      </c>
      <c r="C2484" t="s">
        <v>547</v>
      </c>
      <c r="D2484" s="1">
        <v>2497.4</v>
      </c>
      <c r="E2484">
        <v>7.2506790047632697</v>
      </c>
      <c r="F2484" s="22"/>
      <c r="G2484" s="22">
        <v>98.305894183391999</v>
      </c>
      <c r="H2484" s="22"/>
      <c r="I2484" s="22"/>
      <c r="J2484" s="22">
        <v>5</v>
      </c>
      <c r="K2484" s="22" t="s">
        <v>2217</v>
      </c>
      <c r="L2484" s="22" t="s">
        <v>526</v>
      </c>
    </row>
    <row r="2485" spans="1:12">
      <c r="A2485" t="s">
        <v>3352</v>
      </c>
      <c r="B2485" t="s">
        <v>2224</v>
      </c>
      <c r="C2485" t="s">
        <v>549</v>
      </c>
      <c r="D2485" s="1">
        <v>2693.2</v>
      </c>
      <c r="E2485">
        <v>7.2506790047632697</v>
      </c>
      <c r="F2485" s="22"/>
      <c r="G2485" s="22"/>
      <c r="H2485" s="22">
        <v>98.305894183391999</v>
      </c>
      <c r="I2485" s="22"/>
      <c r="J2485" s="22">
        <v>5</v>
      </c>
      <c r="K2485" s="22" t="s">
        <v>2217</v>
      </c>
      <c r="L2485" s="22" t="s">
        <v>526</v>
      </c>
    </row>
    <row r="2486" spans="1:12">
      <c r="A2486" t="s">
        <v>3352</v>
      </c>
      <c r="B2486" t="s">
        <v>2224</v>
      </c>
      <c r="C2486" t="s">
        <v>3332</v>
      </c>
      <c r="D2486" s="1">
        <v>2693.3</v>
      </c>
      <c r="E2486">
        <v>7.2506790047632697</v>
      </c>
      <c r="F2486" s="22"/>
      <c r="G2486" s="22"/>
      <c r="H2486" s="22"/>
      <c r="I2486" s="22">
        <v>98.305894183391999</v>
      </c>
      <c r="J2486" s="22">
        <v>5</v>
      </c>
      <c r="K2486" s="22" t="s">
        <v>2217</v>
      </c>
      <c r="L2486" s="22" t="s">
        <v>526</v>
      </c>
    </row>
    <row r="2487" spans="1:12">
      <c r="A2487" t="s">
        <v>3352</v>
      </c>
      <c r="B2487" t="s">
        <v>2225</v>
      </c>
      <c r="C2487" t="s">
        <v>542</v>
      </c>
      <c r="D2487" s="1">
        <v>46.6</v>
      </c>
      <c r="E2487">
        <v>8.1037000641471799</v>
      </c>
      <c r="F2487" s="22">
        <v>5.8322115500795997</v>
      </c>
      <c r="G2487" s="22"/>
      <c r="H2487" s="22"/>
      <c r="I2487" s="22"/>
      <c r="J2487" s="22">
        <v>5</v>
      </c>
      <c r="K2487" s="22" t="s">
        <v>2217</v>
      </c>
      <c r="L2487" s="22" t="s">
        <v>526</v>
      </c>
    </row>
    <row r="2488" spans="1:12">
      <c r="A2488" t="s">
        <v>3352</v>
      </c>
      <c r="B2488" t="s">
        <v>2225</v>
      </c>
      <c r="C2488" t="s">
        <v>547</v>
      </c>
      <c r="D2488" s="1">
        <v>697.2</v>
      </c>
      <c r="E2488">
        <v>8.1037000641471799</v>
      </c>
      <c r="F2488" s="22"/>
      <c r="G2488" s="22">
        <v>41.164265657591997</v>
      </c>
      <c r="H2488" s="22"/>
      <c r="I2488" s="22"/>
      <c r="J2488" s="22">
        <v>5</v>
      </c>
      <c r="K2488" s="22" t="s">
        <v>2217</v>
      </c>
      <c r="L2488" s="22" t="s">
        <v>526</v>
      </c>
    </row>
    <row r="2489" spans="1:12">
      <c r="A2489" t="s">
        <v>3352</v>
      </c>
      <c r="B2489" t="s">
        <v>2225</v>
      </c>
      <c r="C2489" t="s">
        <v>549</v>
      </c>
      <c r="D2489" s="1">
        <v>701.2</v>
      </c>
      <c r="E2489">
        <v>8.1037000641471799</v>
      </c>
      <c r="F2489" s="22"/>
      <c r="G2489" s="22"/>
      <c r="H2489" s="22">
        <v>41.164265657591997</v>
      </c>
      <c r="I2489" s="22"/>
      <c r="J2489" s="22">
        <v>5</v>
      </c>
      <c r="K2489" s="22" t="s">
        <v>2217</v>
      </c>
      <c r="L2489" s="22" t="s">
        <v>526</v>
      </c>
    </row>
    <row r="2490" spans="1:12">
      <c r="A2490" t="s">
        <v>3352</v>
      </c>
      <c r="B2490" t="s">
        <v>2225</v>
      </c>
      <c r="C2490" t="s">
        <v>3332</v>
      </c>
      <c r="D2490" s="1">
        <v>701.2</v>
      </c>
      <c r="E2490">
        <v>8.1037000641471799</v>
      </c>
      <c r="F2490" s="22"/>
      <c r="G2490" s="22"/>
      <c r="H2490" s="22"/>
      <c r="I2490" s="22">
        <v>41.164265657591997</v>
      </c>
      <c r="J2490" s="22">
        <v>5</v>
      </c>
      <c r="K2490" s="22" t="s">
        <v>2217</v>
      </c>
      <c r="L2490" s="22" t="s">
        <v>526</v>
      </c>
    </row>
    <row r="2491" spans="1:12">
      <c r="A2491" t="s">
        <v>3352</v>
      </c>
      <c r="B2491" t="s">
        <v>2226</v>
      </c>
      <c r="C2491" t="s">
        <v>542</v>
      </c>
      <c r="D2491" s="1">
        <v>8.6</v>
      </c>
      <c r="E2491">
        <v>10.662763242298899</v>
      </c>
      <c r="F2491" s="22">
        <v>0.93784327619976005</v>
      </c>
      <c r="G2491" s="22"/>
      <c r="H2491" s="22"/>
      <c r="I2491" s="22"/>
      <c r="J2491" s="22">
        <v>5</v>
      </c>
      <c r="K2491" s="22" t="s">
        <v>2217</v>
      </c>
      <c r="L2491" s="22" t="s">
        <v>526</v>
      </c>
    </row>
    <row r="2492" spans="1:12">
      <c r="A2492" t="s">
        <v>3352</v>
      </c>
      <c r="B2492" t="s">
        <v>2226</v>
      </c>
      <c r="C2492" t="s">
        <v>547</v>
      </c>
      <c r="D2492" s="1">
        <v>823.2</v>
      </c>
      <c r="E2492">
        <v>10.662763242298899</v>
      </c>
      <c r="F2492" s="22"/>
      <c r="G2492" s="22">
        <v>74.403199137708</v>
      </c>
      <c r="H2492" s="22"/>
      <c r="I2492" s="22"/>
      <c r="J2492" s="22">
        <v>5</v>
      </c>
      <c r="K2492" s="22" t="s">
        <v>2217</v>
      </c>
      <c r="L2492" s="22" t="s">
        <v>526</v>
      </c>
    </row>
    <row r="2493" spans="1:12">
      <c r="A2493" t="s">
        <v>3352</v>
      </c>
      <c r="B2493" t="s">
        <v>2226</v>
      </c>
      <c r="C2493" t="s">
        <v>3332</v>
      </c>
      <c r="D2493" s="1">
        <v>830.6</v>
      </c>
      <c r="E2493">
        <v>10.662763242298899</v>
      </c>
      <c r="F2493" s="22"/>
      <c r="G2493" s="22"/>
      <c r="H2493" s="22"/>
      <c r="I2493" s="22">
        <v>74.403199137708</v>
      </c>
      <c r="J2493" s="22">
        <v>5</v>
      </c>
      <c r="K2493" s="22" t="s">
        <v>2217</v>
      </c>
      <c r="L2493" s="22" t="s">
        <v>526</v>
      </c>
    </row>
    <row r="2494" spans="1:12">
      <c r="A2494" t="s">
        <v>3352</v>
      </c>
      <c r="B2494" t="s">
        <v>2226</v>
      </c>
      <c r="C2494" t="s">
        <v>549</v>
      </c>
      <c r="D2494" s="1">
        <v>830.6</v>
      </c>
      <c r="E2494">
        <v>10.662763242298899</v>
      </c>
      <c r="F2494" s="22"/>
      <c r="G2494" s="22"/>
      <c r="H2494" s="22">
        <v>74.403199137708</v>
      </c>
      <c r="I2494" s="22"/>
      <c r="J2494" s="22">
        <v>5</v>
      </c>
      <c r="K2494" s="22" t="s">
        <v>2217</v>
      </c>
      <c r="L2494" s="22" t="s">
        <v>526</v>
      </c>
    </row>
    <row r="2495" spans="1:12">
      <c r="A2495" t="s">
        <v>3352</v>
      </c>
      <c r="B2495" t="s">
        <v>2227</v>
      </c>
      <c r="C2495" t="s">
        <v>542</v>
      </c>
      <c r="D2495" s="1">
        <v>13.8</v>
      </c>
      <c r="E2495">
        <v>11.5157843016828</v>
      </c>
      <c r="F2495" s="22">
        <v>2.2971304793052001</v>
      </c>
      <c r="G2495" s="22"/>
      <c r="H2495" s="22"/>
      <c r="I2495" s="22"/>
      <c r="J2495" s="22">
        <v>5</v>
      </c>
      <c r="K2495" s="22" t="s">
        <v>2217</v>
      </c>
      <c r="L2495" s="22" t="s">
        <v>526</v>
      </c>
    </row>
    <row r="2496" spans="1:12">
      <c r="A2496" t="s">
        <v>3352</v>
      </c>
      <c r="B2496" t="s">
        <v>2227</v>
      </c>
      <c r="C2496" t="s">
        <v>547</v>
      </c>
      <c r="D2496" s="1">
        <v>546.9</v>
      </c>
      <c r="E2496">
        <v>11.5157843016828</v>
      </c>
      <c r="F2496" s="22"/>
      <c r="G2496" s="22">
        <v>59.585870056608002</v>
      </c>
      <c r="H2496" s="22"/>
      <c r="I2496" s="22"/>
      <c r="J2496" s="22">
        <v>5</v>
      </c>
      <c r="K2496" s="22" t="s">
        <v>2217</v>
      </c>
      <c r="L2496" s="22" t="s">
        <v>526</v>
      </c>
    </row>
    <row r="2497" spans="1:12">
      <c r="A2497" t="s">
        <v>3352</v>
      </c>
      <c r="B2497" t="s">
        <v>2227</v>
      </c>
      <c r="C2497" t="s">
        <v>549</v>
      </c>
      <c r="D2497" s="1">
        <v>555.5</v>
      </c>
      <c r="E2497">
        <v>11.5157843016828</v>
      </c>
      <c r="F2497" s="22"/>
      <c r="G2497" s="22"/>
      <c r="H2497" s="22">
        <v>59.585870056608002</v>
      </c>
      <c r="I2497" s="22"/>
      <c r="J2497" s="22">
        <v>5</v>
      </c>
      <c r="K2497" s="22" t="s">
        <v>2217</v>
      </c>
      <c r="L2497" s="22" t="s">
        <v>526</v>
      </c>
    </row>
    <row r="2498" spans="1:12">
      <c r="A2498" t="s">
        <v>3352</v>
      </c>
      <c r="B2498" t="s">
        <v>2227</v>
      </c>
      <c r="C2498" t="s">
        <v>3332</v>
      </c>
      <c r="D2498" s="1">
        <v>555.6</v>
      </c>
      <c r="E2498">
        <v>11.5157843016828</v>
      </c>
      <c r="F2498" s="22"/>
      <c r="G2498" s="22"/>
      <c r="H2498" s="22"/>
      <c r="I2498" s="22">
        <v>59.585870056608002</v>
      </c>
      <c r="J2498" s="22">
        <v>5</v>
      </c>
      <c r="K2498" s="22" t="s">
        <v>2217</v>
      </c>
      <c r="L2498" s="22" t="s">
        <v>526</v>
      </c>
    </row>
    <row r="2499" spans="1:12">
      <c r="A2499" t="s">
        <v>3352</v>
      </c>
      <c r="B2499" t="s">
        <v>2228</v>
      </c>
      <c r="C2499" t="s">
        <v>542</v>
      </c>
      <c r="D2499" s="1">
        <v>0.2</v>
      </c>
      <c r="E2499">
        <v>26.443652840901301</v>
      </c>
      <c r="F2499" s="22">
        <v>6.0373660103063997E-2</v>
      </c>
      <c r="G2499" s="22"/>
      <c r="H2499" s="22"/>
      <c r="I2499" s="22"/>
      <c r="J2499" s="22">
        <v>5</v>
      </c>
      <c r="K2499" s="22" t="s">
        <v>2217</v>
      </c>
      <c r="L2499" s="22" t="s">
        <v>526</v>
      </c>
    </row>
    <row r="2500" spans="1:12">
      <c r="A2500" t="s">
        <v>3352</v>
      </c>
      <c r="B2500" t="s">
        <v>2228</v>
      </c>
      <c r="C2500" t="s">
        <v>547</v>
      </c>
      <c r="D2500" s="1">
        <v>710.4</v>
      </c>
      <c r="E2500">
        <v>26.443652840901301</v>
      </c>
      <c r="F2500" s="22"/>
      <c r="G2500" s="22">
        <v>47.06918230014</v>
      </c>
      <c r="H2500" s="22"/>
      <c r="I2500" s="22"/>
      <c r="J2500" s="22">
        <v>5</v>
      </c>
      <c r="K2500" s="22" t="s">
        <v>2217</v>
      </c>
      <c r="L2500" s="22" t="s">
        <v>526</v>
      </c>
    </row>
    <row r="2501" spans="1:12">
      <c r="A2501" t="s">
        <v>3352</v>
      </c>
      <c r="B2501" t="s">
        <v>2228</v>
      </c>
      <c r="C2501" t="s">
        <v>3332</v>
      </c>
      <c r="D2501" s="1">
        <v>725.9</v>
      </c>
      <c r="E2501">
        <v>26.443652840901301</v>
      </c>
      <c r="F2501" s="22"/>
      <c r="G2501" s="22"/>
      <c r="H2501" s="22"/>
      <c r="I2501" s="22">
        <v>47.06918230014</v>
      </c>
      <c r="J2501" s="22">
        <v>5</v>
      </c>
      <c r="K2501" s="22" t="s">
        <v>2217</v>
      </c>
      <c r="L2501" s="22" t="s">
        <v>526</v>
      </c>
    </row>
    <row r="2502" spans="1:12">
      <c r="A2502" t="s">
        <v>3352</v>
      </c>
      <c r="B2502" t="s">
        <v>2228</v>
      </c>
      <c r="C2502" t="s">
        <v>549</v>
      </c>
      <c r="D2502" s="1">
        <v>725.9</v>
      </c>
      <c r="E2502">
        <v>26.443652840901301</v>
      </c>
      <c r="F2502" s="22"/>
      <c r="G2502" s="22"/>
      <c r="H2502" s="22">
        <v>47.06918230014</v>
      </c>
      <c r="I2502" s="22"/>
      <c r="J2502" s="22">
        <v>5</v>
      </c>
      <c r="K2502" s="22" t="s">
        <v>2217</v>
      </c>
      <c r="L2502" s="22" t="s">
        <v>526</v>
      </c>
    </row>
    <row r="2503" spans="1:12">
      <c r="A2503" t="s">
        <v>3352</v>
      </c>
      <c r="B2503" t="s">
        <v>2230</v>
      </c>
      <c r="C2503" t="s">
        <v>542</v>
      </c>
      <c r="D2503" s="1">
        <v>478.5</v>
      </c>
      <c r="E2503">
        <v>2.1325526484597899</v>
      </c>
      <c r="F2503" s="22">
        <v>46.517031805355998</v>
      </c>
      <c r="G2503" s="22"/>
      <c r="H2503" s="22"/>
      <c r="I2503" s="22"/>
      <c r="J2503" s="22">
        <v>5</v>
      </c>
      <c r="K2503" s="22" t="s">
        <v>2229</v>
      </c>
      <c r="L2503" s="22" t="s">
        <v>527</v>
      </c>
    </row>
    <row r="2504" spans="1:12">
      <c r="A2504" t="s">
        <v>3352</v>
      </c>
      <c r="B2504" t="s">
        <v>2230</v>
      </c>
      <c r="C2504" t="s">
        <v>547</v>
      </c>
      <c r="D2504" s="1">
        <v>722.2</v>
      </c>
      <c r="E2504">
        <v>2.1325526484597899</v>
      </c>
      <c r="F2504" s="22"/>
      <c r="G2504" s="22">
        <v>46.517031805355998</v>
      </c>
      <c r="H2504" s="22"/>
      <c r="I2504" s="22"/>
      <c r="J2504" s="22">
        <v>5</v>
      </c>
      <c r="K2504" s="22" t="s">
        <v>2229</v>
      </c>
      <c r="L2504" s="22" t="s">
        <v>527</v>
      </c>
    </row>
    <row r="2505" spans="1:12">
      <c r="A2505" t="s">
        <v>3352</v>
      </c>
      <c r="B2505" t="s">
        <v>2230</v>
      </c>
      <c r="C2505" t="s">
        <v>3332</v>
      </c>
      <c r="D2505" s="1">
        <v>734.4</v>
      </c>
      <c r="E2505">
        <v>2.1325526484597899</v>
      </c>
      <c r="F2505" s="22"/>
      <c r="G2505" s="22"/>
      <c r="H2505" s="22"/>
      <c r="I2505" s="22">
        <v>46.517031805355998</v>
      </c>
      <c r="J2505" s="22">
        <v>5</v>
      </c>
      <c r="K2505" s="22" t="s">
        <v>2229</v>
      </c>
      <c r="L2505" s="22" t="s">
        <v>527</v>
      </c>
    </row>
    <row r="2506" spans="1:12">
      <c r="A2506" t="s">
        <v>3352</v>
      </c>
      <c r="B2506" t="s">
        <v>2230</v>
      </c>
      <c r="C2506" t="s">
        <v>549</v>
      </c>
      <c r="D2506" s="1">
        <v>734.4</v>
      </c>
      <c r="E2506">
        <v>2.1325526484597899</v>
      </c>
      <c r="F2506" s="22"/>
      <c r="G2506" s="22"/>
      <c r="H2506" s="22">
        <v>46.517031805355998</v>
      </c>
      <c r="I2506" s="22"/>
      <c r="J2506" s="22">
        <v>5</v>
      </c>
      <c r="K2506" s="22" t="s">
        <v>2229</v>
      </c>
      <c r="L2506" s="22" t="s">
        <v>527</v>
      </c>
    </row>
    <row r="2507" spans="1:12">
      <c r="A2507" t="s">
        <v>3352</v>
      </c>
      <c r="B2507" t="s">
        <v>2231</v>
      </c>
      <c r="C2507" t="s">
        <v>542</v>
      </c>
      <c r="D2507" s="1">
        <v>127</v>
      </c>
      <c r="E2507">
        <v>7.2506790047632697</v>
      </c>
      <c r="F2507" s="22">
        <v>41.032389663719997</v>
      </c>
      <c r="G2507" s="22"/>
      <c r="H2507" s="22"/>
      <c r="I2507" s="22"/>
      <c r="J2507" s="22">
        <v>5</v>
      </c>
      <c r="K2507" s="22" t="s">
        <v>2229</v>
      </c>
      <c r="L2507" s="22" t="s">
        <v>527</v>
      </c>
    </row>
    <row r="2508" spans="1:12">
      <c r="A2508" t="s">
        <v>3352</v>
      </c>
      <c r="B2508" t="s">
        <v>2231</v>
      </c>
      <c r="C2508" t="s">
        <v>547</v>
      </c>
      <c r="D2508" s="1">
        <v>14575.1</v>
      </c>
      <c r="E2508">
        <v>7.2506790047632697</v>
      </c>
      <c r="F2508" s="22"/>
      <c r="G2508" s="22">
        <v>786.27253116635995</v>
      </c>
      <c r="H2508" s="22"/>
      <c r="I2508" s="22"/>
      <c r="J2508" s="22">
        <v>5</v>
      </c>
      <c r="K2508" s="22" t="s">
        <v>2229</v>
      </c>
      <c r="L2508" s="22" t="s">
        <v>527</v>
      </c>
    </row>
    <row r="2509" spans="1:12">
      <c r="A2509" t="s">
        <v>3352</v>
      </c>
      <c r="B2509" t="s">
        <v>2231</v>
      </c>
      <c r="C2509" t="s">
        <v>549</v>
      </c>
      <c r="D2509" s="1">
        <v>23848.9</v>
      </c>
      <c r="E2509">
        <v>7.2506790047632697</v>
      </c>
      <c r="F2509" s="22"/>
      <c r="G2509" s="22"/>
      <c r="H2509" s="22">
        <v>786.27253116635995</v>
      </c>
      <c r="I2509" s="22"/>
      <c r="J2509" s="22">
        <v>5</v>
      </c>
      <c r="K2509" s="22" t="s">
        <v>2229</v>
      </c>
      <c r="L2509" s="22" t="s">
        <v>527</v>
      </c>
    </row>
    <row r="2510" spans="1:12">
      <c r="A2510" t="s">
        <v>3352</v>
      </c>
      <c r="B2510" t="s">
        <v>2231</v>
      </c>
      <c r="C2510" t="s">
        <v>3332</v>
      </c>
      <c r="D2510" s="1">
        <v>23958.3</v>
      </c>
      <c r="E2510">
        <v>7.2506790047632697</v>
      </c>
      <c r="F2510" s="22"/>
      <c r="G2510" s="22"/>
      <c r="H2510" s="22"/>
      <c r="I2510" s="22">
        <v>786.27253116635995</v>
      </c>
      <c r="J2510" s="22">
        <v>5</v>
      </c>
      <c r="K2510" s="22" t="s">
        <v>2229</v>
      </c>
      <c r="L2510" s="22" t="s">
        <v>527</v>
      </c>
    </row>
    <row r="2511" spans="1:12">
      <c r="A2511" t="s">
        <v>3352</v>
      </c>
      <c r="B2511" t="s">
        <v>2232</v>
      </c>
      <c r="C2511" t="s">
        <v>542</v>
      </c>
      <c r="D2511" s="1">
        <v>9.8000000000000007</v>
      </c>
      <c r="E2511">
        <v>8.1037000641471799</v>
      </c>
      <c r="F2511" s="22">
        <v>1.8076927533461999</v>
      </c>
      <c r="G2511" s="22"/>
      <c r="H2511" s="22"/>
      <c r="I2511" s="22"/>
      <c r="J2511" s="22">
        <v>5</v>
      </c>
      <c r="K2511" s="22" t="s">
        <v>2229</v>
      </c>
      <c r="L2511" s="22" t="s">
        <v>527</v>
      </c>
    </row>
    <row r="2512" spans="1:12">
      <c r="A2512" t="s">
        <v>3352</v>
      </c>
      <c r="B2512" t="s">
        <v>2232</v>
      </c>
      <c r="C2512" t="s">
        <v>547</v>
      </c>
      <c r="D2512" s="1">
        <v>1529.4</v>
      </c>
      <c r="E2512">
        <v>8.1037000641471799</v>
      </c>
      <c r="F2512" s="22"/>
      <c r="G2512" s="22">
        <v>87.540628309848003</v>
      </c>
      <c r="H2512" s="22"/>
      <c r="I2512" s="22"/>
      <c r="J2512" s="22">
        <v>5</v>
      </c>
      <c r="K2512" s="22" t="s">
        <v>2229</v>
      </c>
      <c r="L2512" s="22" t="s">
        <v>527</v>
      </c>
    </row>
    <row r="2513" spans="1:12">
      <c r="A2513" t="s">
        <v>3352</v>
      </c>
      <c r="B2513" t="s">
        <v>2232</v>
      </c>
      <c r="C2513" t="s">
        <v>549</v>
      </c>
      <c r="D2513" s="1">
        <v>1976.1</v>
      </c>
      <c r="E2513">
        <v>8.1037000641471799</v>
      </c>
      <c r="F2513" s="22"/>
      <c r="G2513" s="22"/>
      <c r="H2513" s="22">
        <v>87.540628309848003</v>
      </c>
      <c r="I2513" s="22"/>
      <c r="J2513" s="22">
        <v>5</v>
      </c>
      <c r="K2513" s="22" t="s">
        <v>2229</v>
      </c>
      <c r="L2513" s="22" t="s">
        <v>527</v>
      </c>
    </row>
    <row r="2514" spans="1:12">
      <c r="A2514" t="s">
        <v>3352</v>
      </c>
      <c r="B2514" t="s">
        <v>2232</v>
      </c>
      <c r="C2514" t="s">
        <v>3332</v>
      </c>
      <c r="D2514" s="1">
        <v>1986.8</v>
      </c>
      <c r="E2514">
        <v>8.1037000641471799</v>
      </c>
      <c r="F2514" s="22"/>
      <c r="G2514" s="22"/>
      <c r="H2514" s="22"/>
      <c r="I2514" s="22">
        <v>87.540628309848003</v>
      </c>
      <c r="J2514" s="22">
        <v>5</v>
      </c>
      <c r="K2514" s="22" t="s">
        <v>2229</v>
      </c>
      <c r="L2514" s="22" t="s">
        <v>527</v>
      </c>
    </row>
    <row r="2515" spans="1:12">
      <c r="A2515" t="s">
        <v>3352</v>
      </c>
      <c r="B2515" t="s">
        <v>2233</v>
      </c>
      <c r="C2515" t="s">
        <v>542</v>
      </c>
      <c r="D2515" s="1">
        <v>0.1</v>
      </c>
      <c r="E2515">
        <v>8.9567211235310999</v>
      </c>
      <c r="F2515" s="22">
        <v>5.8615199413847997E-2</v>
      </c>
      <c r="G2515" s="22"/>
      <c r="H2515" s="22"/>
      <c r="I2515" s="22"/>
      <c r="J2515" s="22">
        <v>5</v>
      </c>
      <c r="K2515" s="22" t="s">
        <v>2229</v>
      </c>
      <c r="L2515" s="22" t="s">
        <v>527</v>
      </c>
    </row>
    <row r="2516" spans="1:12">
      <c r="A2516" t="s">
        <v>3352</v>
      </c>
      <c r="B2516" t="s">
        <v>2233</v>
      </c>
      <c r="C2516" t="s">
        <v>547</v>
      </c>
      <c r="D2516" s="1">
        <v>1611</v>
      </c>
      <c r="E2516">
        <v>8.9567211235310999</v>
      </c>
      <c r="F2516" s="22"/>
      <c r="G2516" s="22">
        <v>91.330116229799998</v>
      </c>
      <c r="H2516" s="22"/>
      <c r="I2516" s="22"/>
      <c r="J2516" s="22">
        <v>5</v>
      </c>
      <c r="K2516" s="22" t="s">
        <v>2229</v>
      </c>
      <c r="L2516" s="22" t="s">
        <v>527</v>
      </c>
    </row>
    <row r="2517" spans="1:12">
      <c r="A2517" t="s">
        <v>3352</v>
      </c>
      <c r="B2517" t="s">
        <v>2233</v>
      </c>
      <c r="C2517" t="s">
        <v>549</v>
      </c>
      <c r="D2517" s="1">
        <v>2175.3000000000002</v>
      </c>
      <c r="E2517">
        <v>8.9567211235310999</v>
      </c>
      <c r="F2517" s="22"/>
      <c r="G2517" s="22"/>
      <c r="H2517" s="22">
        <v>91.330116229799998</v>
      </c>
      <c r="I2517" s="22"/>
      <c r="J2517" s="22">
        <v>5</v>
      </c>
      <c r="K2517" s="22" t="s">
        <v>2229</v>
      </c>
      <c r="L2517" s="22" t="s">
        <v>527</v>
      </c>
    </row>
    <row r="2518" spans="1:12">
      <c r="A2518" t="s">
        <v>3352</v>
      </c>
      <c r="B2518" t="s">
        <v>2233</v>
      </c>
      <c r="C2518" t="s">
        <v>3332</v>
      </c>
      <c r="D2518" s="1">
        <v>2175.3000000000002</v>
      </c>
      <c r="E2518">
        <v>8.9567211235310999</v>
      </c>
      <c r="F2518" s="22"/>
      <c r="G2518" s="22"/>
      <c r="H2518" s="22"/>
      <c r="I2518" s="22">
        <v>91.330116229799998</v>
      </c>
      <c r="J2518" s="22">
        <v>5</v>
      </c>
      <c r="K2518" s="22" t="s">
        <v>2229</v>
      </c>
      <c r="L2518" s="22" t="s">
        <v>527</v>
      </c>
    </row>
    <row r="2519" spans="1:12">
      <c r="A2519" t="s">
        <v>3352</v>
      </c>
      <c r="B2519" t="s">
        <v>2234</v>
      </c>
      <c r="C2519" t="s">
        <v>542</v>
      </c>
      <c r="D2519" s="1">
        <v>0</v>
      </c>
      <c r="E2519">
        <v>11.5157843016828</v>
      </c>
      <c r="F2519" s="22">
        <v>5.4589665445811997E-9</v>
      </c>
      <c r="G2519" s="22"/>
      <c r="H2519" s="22"/>
      <c r="I2519" s="22"/>
      <c r="J2519" s="22">
        <v>5</v>
      </c>
      <c r="K2519" s="22" t="s">
        <v>2229</v>
      </c>
      <c r="L2519" s="22" t="s">
        <v>527</v>
      </c>
    </row>
    <row r="2520" spans="1:12">
      <c r="A2520" t="s">
        <v>3352</v>
      </c>
      <c r="B2520" t="s">
        <v>2234</v>
      </c>
      <c r="C2520" t="s">
        <v>547</v>
      </c>
      <c r="D2520" s="1">
        <v>461.1</v>
      </c>
      <c r="E2520">
        <v>11.5157843016828</v>
      </c>
      <c r="F2520" s="22"/>
      <c r="G2520" s="22">
        <v>28.267760490480001</v>
      </c>
      <c r="H2520" s="22"/>
      <c r="I2520" s="22"/>
      <c r="J2520" s="22">
        <v>5</v>
      </c>
      <c r="K2520" s="22" t="s">
        <v>2229</v>
      </c>
      <c r="L2520" s="22" t="s">
        <v>527</v>
      </c>
    </row>
    <row r="2521" spans="1:12">
      <c r="A2521" t="s">
        <v>3352</v>
      </c>
      <c r="B2521" t="s">
        <v>2234</v>
      </c>
      <c r="C2521" t="s">
        <v>549</v>
      </c>
      <c r="D2521" s="1">
        <v>568.20000000000005</v>
      </c>
      <c r="E2521">
        <v>11.5157843016828</v>
      </c>
      <c r="F2521" s="22"/>
      <c r="G2521" s="22"/>
      <c r="H2521" s="22">
        <v>28.267760490480001</v>
      </c>
      <c r="I2521" s="22"/>
      <c r="J2521" s="22">
        <v>5</v>
      </c>
      <c r="K2521" s="22" t="s">
        <v>2229</v>
      </c>
      <c r="L2521" s="22" t="s">
        <v>527</v>
      </c>
    </row>
    <row r="2522" spans="1:12">
      <c r="A2522" t="s">
        <v>3352</v>
      </c>
      <c r="B2522" t="s">
        <v>2234</v>
      </c>
      <c r="C2522" t="s">
        <v>3332</v>
      </c>
      <c r="D2522" s="1">
        <v>568.20000000000005</v>
      </c>
      <c r="E2522">
        <v>11.5157843016828</v>
      </c>
      <c r="F2522" s="22"/>
      <c r="G2522" s="22"/>
      <c r="H2522" s="22"/>
      <c r="I2522" s="22">
        <v>28.267760490480001</v>
      </c>
      <c r="J2522" s="22">
        <v>5</v>
      </c>
      <c r="K2522" s="22" t="s">
        <v>2229</v>
      </c>
      <c r="L2522" s="22" t="s">
        <v>527</v>
      </c>
    </row>
    <row r="2523" spans="1:12">
      <c r="A2523" t="s">
        <v>3352</v>
      </c>
      <c r="B2523" t="s">
        <v>2235</v>
      </c>
      <c r="C2523" t="s">
        <v>542</v>
      </c>
      <c r="D2523" s="1">
        <v>0.7</v>
      </c>
      <c r="E2523">
        <v>26.443652840901301</v>
      </c>
      <c r="F2523" s="22">
        <v>0.127195016531436</v>
      </c>
      <c r="G2523" s="22"/>
      <c r="H2523" s="22"/>
      <c r="I2523" s="22"/>
      <c r="J2523" s="22">
        <v>5</v>
      </c>
      <c r="K2523" s="22" t="s">
        <v>2229</v>
      </c>
      <c r="L2523" s="22" t="s">
        <v>527</v>
      </c>
    </row>
    <row r="2524" spans="1:12">
      <c r="A2524" t="s">
        <v>3352</v>
      </c>
      <c r="B2524" t="s">
        <v>2235</v>
      </c>
      <c r="C2524" t="s">
        <v>547</v>
      </c>
      <c r="D2524" s="1">
        <v>742.5</v>
      </c>
      <c r="E2524">
        <v>26.443652840901301</v>
      </c>
      <c r="F2524" s="22"/>
      <c r="G2524" s="22">
        <v>39.998433947975997</v>
      </c>
      <c r="H2524" s="22"/>
      <c r="I2524" s="22"/>
      <c r="J2524" s="22">
        <v>5</v>
      </c>
      <c r="K2524" s="22" t="s">
        <v>2229</v>
      </c>
      <c r="L2524" s="22" t="s">
        <v>527</v>
      </c>
    </row>
    <row r="2525" spans="1:12">
      <c r="A2525" t="s">
        <v>3352</v>
      </c>
      <c r="B2525" t="s">
        <v>2235</v>
      </c>
      <c r="C2525" t="s">
        <v>3332</v>
      </c>
      <c r="D2525" s="1">
        <v>882.1</v>
      </c>
      <c r="E2525">
        <v>26.443652840901301</v>
      </c>
      <c r="F2525" s="22"/>
      <c r="G2525" s="22"/>
      <c r="H2525" s="22"/>
      <c r="I2525" s="22">
        <v>39.998433947975997</v>
      </c>
      <c r="J2525" s="22">
        <v>5</v>
      </c>
      <c r="K2525" s="22" t="s">
        <v>2229</v>
      </c>
      <c r="L2525" s="22" t="s">
        <v>527</v>
      </c>
    </row>
    <row r="2526" spans="1:12">
      <c r="A2526" t="s">
        <v>3352</v>
      </c>
      <c r="B2526" t="s">
        <v>2235</v>
      </c>
      <c r="C2526" t="s">
        <v>549</v>
      </c>
      <c r="D2526" s="1">
        <v>882.1</v>
      </c>
      <c r="E2526">
        <v>26.443652840901301</v>
      </c>
      <c r="F2526" s="22"/>
      <c r="G2526" s="22"/>
      <c r="H2526" s="22">
        <v>39.998433947975997</v>
      </c>
      <c r="I2526" s="22"/>
      <c r="J2526" s="22">
        <v>5</v>
      </c>
      <c r="K2526" s="22" t="s">
        <v>2229</v>
      </c>
      <c r="L2526" s="22" t="s">
        <v>527</v>
      </c>
    </row>
    <row r="2527" spans="1:12">
      <c r="A2527" t="s">
        <v>3352</v>
      </c>
      <c r="B2527" t="s">
        <v>2237</v>
      </c>
      <c r="C2527" t="s">
        <v>542</v>
      </c>
      <c r="D2527" s="1">
        <v>619.5</v>
      </c>
      <c r="E2527">
        <v>2.9855737078437001</v>
      </c>
      <c r="F2527" s="22">
        <v>51.318203716584001</v>
      </c>
      <c r="G2527" s="22"/>
      <c r="H2527" s="22"/>
      <c r="I2527" s="22"/>
      <c r="J2527" s="22">
        <v>5</v>
      </c>
      <c r="K2527" s="22" t="s">
        <v>2236</v>
      </c>
      <c r="L2527" s="22" t="s">
        <v>2817</v>
      </c>
    </row>
    <row r="2528" spans="1:12">
      <c r="A2528" t="s">
        <v>3352</v>
      </c>
      <c r="B2528" t="s">
        <v>2237</v>
      </c>
      <c r="C2528" t="s">
        <v>3332</v>
      </c>
      <c r="D2528" s="1">
        <v>704.1</v>
      </c>
      <c r="E2528">
        <v>2.9855737078437001</v>
      </c>
      <c r="F2528" s="22"/>
      <c r="G2528" s="22"/>
      <c r="H2528" s="22"/>
      <c r="I2528" s="22">
        <v>51.318203716584001</v>
      </c>
      <c r="J2528" s="22">
        <v>5</v>
      </c>
      <c r="K2528" s="22" t="s">
        <v>2236</v>
      </c>
      <c r="L2528" s="22" t="s">
        <v>2817</v>
      </c>
    </row>
    <row r="2529" spans="1:12">
      <c r="A2529" t="s">
        <v>3352</v>
      </c>
      <c r="B2529" t="s">
        <v>2237</v>
      </c>
      <c r="C2529" t="s">
        <v>549</v>
      </c>
      <c r="D2529" s="1">
        <v>704.1</v>
      </c>
      <c r="E2529">
        <v>2.9855737078437001</v>
      </c>
      <c r="F2529" s="22"/>
      <c r="G2529" s="22"/>
      <c r="H2529" s="22">
        <v>51.318203716584001</v>
      </c>
      <c r="I2529" s="22"/>
      <c r="J2529" s="22">
        <v>5</v>
      </c>
      <c r="K2529" s="22" t="s">
        <v>2236</v>
      </c>
      <c r="L2529" s="22" t="s">
        <v>2817</v>
      </c>
    </row>
    <row r="2530" spans="1:12">
      <c r="A2530" t="s">
        <v>3352</v>
      </c>
      <c r="B2530" t="s">
        <v>2237</v>
      </c>
      <c r="C2530" t="s">
        <v>547</v>
      </c>
      <c r="D2530" s="1">
        <v>704.1</v>
      </c>
      <c r="E2530">
        <v>2.9855737078437001</v>
      </c>
      <c r="F2530" s="22"/>
      <c r="G2530" s="22">
        <v>51.318203716584001</v>
      </c>
      <c r="H2530" s="22"/>
      <c r="I2530" s="22"/>
      <c r="J2530" s="22">
        <v>5</v>
      </c>
      <c r="K2530" s="22" t="s">
        <v>2236</v>
      </c>
      <c r="L2530" s="22" t="s">
        <v>2817</v>
      </c>
    </row>
    <row r="2531" spans="1:12">
      <c r="A2531" t="s">
        <v>3352</v>
      </c>
      <c r="B2531" t="s">
        <v>2239</v>
      </c>
      <c r="C2531" t="s">
        <v>547</v>
      </c>
      <c r="D2531" s="1">
        <v>1098</v>
      </c>
      <c r="E2531">
        <v>26.443652840901301</v>
      </c>
      <c r="F2531" s="22"/>
      <c r="G2531" s="22">
        <v>45.903329195975999</v>
      </c>
      <c r="H2531" s="22"/>
      <c r="I2531" s="22"/>
      <c r="J2531" s="22">
        <v>5</v>
      </c>
      <c r="K2531" s="22" t="s">
        <v>2238</v>
      </c>
      <c r="L2531" s="22" t="s">
        <v>2820</v>
      </c>
    </row>
    <row r="2532" spans="1:12">
      <c r="A2532" t="s">
        <v>3352</v>
      </c>
      <c r="B2532" t="s">
        <v>2239</v>
      </c>
      <c r="C2532" t="s">
        <v>3332</v>
      </c>
      <c r="D2532" s="1">
        <v>1111.5</v>
      </c>
      <c r="E2532">
        <v>26.443652840901301</v>
      </c>
      <c r="F2532" s="22"/>
      <c r="G2532" s="22"/>
      <c r="H2532" s="22"/>
      <c r="I2532" s="22">
        <v>45.903329195975999</v>
      </c>
      <c r="J2532" s="22">
        <v>5</v>
      </c>
      <c r="K2532" s="22" t="s">
        <v>2238</v>
      </c>
      <c r="L2532" s="22" t="s">
        <v>2820</v>
      </c>
    </row>
    <row r="2533" spans="1:12">
      <c r="A2533" t="s">
        <v>3352</v>
      </c>
      <c r="B2533" t="s">
        <v>2239</v>
      </c>
      <c r="C2533" t="s">
        <v>549</v>
      </c>
      <c r="D2533" s="1">
        <v>1111.5</v>
      </c>
      <c r="E2533">
        <v>26.443652840901301</v>
      </c>
      <c r="F2533" s="22"/>
      <c r="G2533" s="22"/>
      <c r="H2533" s="22">
        <v>45.903329195975999</v>
      </c>
      <c r="I2533" s="22"/>
      <c r="J2533" s="22">
        <v>5</v>
      </c>
      <c r="K2533" s="22" t="s">
        <v>2238</v>
      </c>
      <c r="L2533" s="22" t="s">
        <v>2820</v>
      </c>
    </row>
    <row r="2534" spans="1:12">
      <c r="A2534" t="s">
        <v>3352</v>
      </c>
      <c r="B2534" t="s">
        <v>2207</v>
      </c>
      <c r="C2534" t="s">
        <v>547</v>
      </c>
      <c r="D2534" s="1">
        <v>478.3</v>
      </c>
      <c r="E2534">
        <v>26.443652840901301</v>
      </c>
      <c r="F2534" s="22"/>
      <c r="G2534" s="22">
        <v>63.433358596188</v>
      </c>
      <c r="H2534" s="22"/>
      <c r="I2534" s="22"/>
      <c r="J2534" s="22">
        <v>5</v>
      </c>
      <c r="K2534" s="22" t="s">
        <v>2206</v>
      </c>
      <c r="L2534" s="22" t="s">
        <v>2758</v>
      </c>
    </row>
    <row r="2535" spans="1:12">
      <c r="A2535" t="s">
        <v>3352</v>
      </c>
      <c r="B2535" t="s">
        <v>2207</v>
      </c>
      <c r="C2535" t="s">
        <v>549</v>
      </c>
      <c r="D2535" s="1">
        <v>508.4</v>
      </c>
      <c r="E2535">
        <v>26.443652840901301</v>
      </c>
      <c r="F2535" s="22"/>
      <c r="G2535" s="22"/>
      <c r="H2535" s="22">
        <v>63.433358596188</v>
      </c>
      <c r="I2535" s="22"/>
      <c r="J2535" s="22">
        <v>5</v>
      </c>
      <c r="K2535" s="22" t="s">
        <v>2206</v>
      </c>
      <c r="L2535" s="22" t="s">
        <v>2758</v>
      </c>
    </row>
    <row r="2536" spans="1:12">
      <c r="A2536" t="s">
        <v>3352</v>
      </c>
      <c r="B2536" t="s">
        <v>2207</v>
      </c>
      <c r="C2536" t="s">
        <v>3332</v>
      </c>
      <c r="D2536" s="1">
        <v>508.6</v>
      </c>
      <c r="E2536">
        <v>26.443652840901301</v>
      </c>
      <c r="F2536" s="22"/>
      <c r="G2536" s="22"/>
      <c r="H2536" s="22"/>
      <c r="I2536" s="22">
        <v>63.433358596188</v>
      </c>
      <c r="J2536" s="22">
        <v>5</v>
      </c>
      <c r="K2536" s="22" t="s">
        <v>2206</v>
      </c>
      <c r="L2536" s="22" t="s">
        <v>2758</v>
      </c>
    </row>
    <row r="2537" spans="1:12">
      <c r="A2537" t="s">
        <v>3352</v>
      </c>
      <c r="B2537" t="s">
        <v>2209</v>
      </c>
      <c r="C2537" t="s">
        <v>549</v>
      </c>
      <c r="D2537" s="1">
        <v>2075.9</v>
      </c>
      <c r="E2537">
        <v>8.9567211235310999</v>
      </c>
      <c r="F2537" s="22"/>
      <c r="G2537" s="22"/>
      <c r="H2537" s="22">
        <v>180.72473188568401</v>
      </c>
      <c r="I2537" s="22"/>
      <c r="J2537" s="22">
        <v>5</v>
      </c>
      <c r="K2537" s="22" t="s">
        <v>2208</v>
      </c>
      <c r="L2537" s="22" t="s">
        <v>2759</v>
      </c>
    </row>
    <row r="2538" spans="1:12">
      <c r="A2538" t="s">
        <v>3352</v>
      </c>
      <c r="B2538" t="s">
        <v>2209</v>
      </c>
      <c r="C2538" t="s">
        <v>3332</v>
      </c>
      <c r="D2538" s="1">
        <v>2137</v>
      </c>
      <c r="E2538">
        <v>8.9567211235310999</v>
      </c>
      <c r="F2538" s="22"/>
      <c r="G2538" s="22"/>
      <c r="H2538" s="22"/>
      <c r="I2538" s="22">
        <v>180.72473188568401</v>
      </c>
      <c r="J2538" s="22">
        <v>5</v>
      </c>
      <c r="K2538" s="22" t="s">
        <v>2208</v>
      </c>
      <c r="L2538" s="22" t="s">
        <v>2759</v>
      </c>
    </row>
    <row r="2539" spans="1:12">
      <c r="A2539" t="s">
        <v>3352</v>
      </c>
      <c r="B2539" t="s">
        <v>2210</v>
      </c>
      <c r="C2539" t="s">
        <v>549</v>
      </c>
      <c r="D2539" s="1">
        <v>980.7</v>
      </c>
      <c r="E2539">
        <v>9.8097421829150093</v>
      </c>
      <c r="F2539" s="22"/>
      <c r="G2539" s="22"/>
      <c r="H2539" s="22">
        <v>99.915470213076006</v>
      </c>
      <c r="I2539" s="22"/>
      <c r="J2539" s="22">
        <v>5</v>
      </c>
      <c r="K2539" s="22" t="s">
        <v>2208</v>
      </c>
      <c r="L2539" s="22" t="s">
        <v>2759</v>
      </c>
    </row>
    <row r="2540" spans="1:12">
      <c r="A2540" t="s">
        <v>3352</v>
      </c>
      <c r="B2540" t="s">
        <v>2210</v>
      </c>
      <c r="C2540" t="s">
        <v>3332</v>
      </c>
      <c r="D2540" s="1">
        <v>1047.4000000000001</v>
      </c>
      <c r="E2540">
        <v>9.8097421829150093</v>
      </c>
      <c r="F2540" s="22"/>
      <c r="G2540" s="22"/>
      <c r="H2540" s="22"/>
      <c r="I2540" s="22">
        <v>99.915470213076006</v>
      </c>
      <c r="J2540" s="22">
        <v>5</v>
      </c>
      <c r="K2540" s="22" t="s">
        <v>2208</v>
      </c>
      <c r="L2540" s="22" t="s">
        <v>2759</v>
      </c>
    </row>
    <row r="2541" spans="1:12">
      <c r="A2541" t="s">
        <v>3352</v>
      </c>
      <c r="B2541" t="s">
        <v>2211</v>
      </c>
      <c r="C2541" t="s">
        <v>549</v>
      </c>
      <c r="D2541" s="1">
        <v>513.20000000000005</v>
      </c>
      <c r="E2541">
        <v>11.5157843016828</v>
      </c>
      <c r="F2541" s="22"/>
      <c r="G2541" s="22"/>
      <c r="H2541" s="22">
        <v>110.128585591836</v>
      </c>
      <c r="I2541" s="22"/>
      <c r="J2541" s="22">
        <v>5</v>
      </c>
      <c r="K2541" s="22" t="s">
        <v>2208</v>
      </c>
      <c r="L2541" s="22" t="s">
        <v>2759</v>
      </c>
    </row>
    <row r="2542" spans="1:12">
      <c r="A2542" t="s">
        <v>3352</v>
      </c>
      <c r="B2542" t="s">
        <v>2211</v>
      </c>
      <c r="C2542" t="s">
        <v>3332</v>
      </c>
      <c r="D2542" s="1">
        <v>619.20000000000005</v>
      </c>
      <c r="E2542">
        <v>11.5157843016828</v>
      </c>
      <c r="F2542" s="22"/>
      <c r="G2542" s="22"/>
      <c r="H2542" s="22"/>
      <c r="I2542" s="22">
        <v>110.128585591836</v>
      </c>
      <c r="J2542" s="22">
        <v>5</v>
      </c>
      <c r="K2542" s="22" t="s">
        <v>2208</v>
      </c>
      <c r="L2542" s="22" t="s">
        <v>2759</v>
      </c>
    </row>
    <row r="2543" spans="1:12">
      <c r="A2543" t="s">
        <v>3352</v>
      </c>
      <c r="B2543" t="s">
        <v>2212</v>
      </c>
      <c r="C2543" t="s">
        <v>547</v>
      </c>
      <c r="D2543" s="1">
        <v>12.9</v>
      </c>
      <c r="E2543">
        <v>14.927868539218499</v>
      </c>
      <c r="F2543" s="22"/>
      <c r="G2543" s="22">
        <v>4.0884104051532004</v>
      </c>
      <c r="H2543" s="22"/>
      <c r="I2543" s="22"/>
      <c r="J2543" s="22">
        <v>5</v>
      </c>
      <c r="K2543" s="22" t="s">
        <v>2208</v>
      </c>
      <c r="L2543" s="22" t="s">
        <v>2759</v>
      </c>
    </row>
    <row r="2544" spans="1:12">
      <c r="A2544" t="s">
        <v>3352</v>
      </c>
      <c r="B2544" t="s">
        <v>2212</v>
      </c>
      <c r="C2544" t="s">
        <v>549</v>
      </c>
      <c r="D2544" s="1">
        <v>892</v>
      </c>
      <c r="E2544">
        <v>14.927868539218499</v>
      </c>
      <c r="F2544" s="22"/>
      <c r="G2544" s="22"/>
      <c r="H2544" s="22">
        <v>93.532257055439999</v>
      </c>
      <c r="I2544" s="22"/>
      <c r="J2544" s="22">
        <v>5</v>
      </c>
      <c r="K2544" s="22" t="s">
        <v>2208</v>
      </c>
      <c r="L2544" s="22" t="s">
        <v>2759</v>
      </c>
    </row>
    <row r="2545" spans="1:12">
      <c r="A2545" t="s">
        <v>3352</v>
      </c>
      <c r="B2545" t="s">
        <v>2212</v>
      </c>
      <c r="C2545" t="s">
        <v>3332</v>
      </c>
      <c r="D2545" s="1">
        <v>1011.1</v>
      </c>
      <c r="E2545">
        <v>14.927868539218499</v>
      </c>
      <c r="F2545" s="22"/>
      <c r="G2545" s="22"/>
      <c r="H2545" s="22"/>
      <c r="I2545" s="22">
        <v>119.032226265708</v>
      </c>
      <c r="J2545" s="22">
        <v>5</v>
      </c>
      <c r="K2545" s="22" t="s">
        <v>2208</v>
      </c>
      <c r="L2545" s="22" t="s">
        <v>2759</v>
      </c>
    </row>
    <row r="2546" spans="1:12">
      <c r="A2546" t="s">
        <v>3352</v>
      </c>
      <c r="B2546" t="s">
        <v>2213</v>
      </c>
      <c r="C2546" t="s">
        <v>549</v>
      </c>
      <c r="D2546" s="1">
        <v>1510.6</v>
      </c>
      <c r="E2546">
        <v>21.752037014289801</v>
      </c>
      <c r="F2546" s="22"/>
      <c r="G2546" s="22"/>
      <c r="H2546" s="22">
        <v>150.01974727614001</v>
      </c>
      <c r="I2546" s="22"/>
      <c r="J2546" s="22">
        <v>5</v>
      </c>
      <c r="K2546" s="22" t="s">
        <v>2208</v>
      </c>
      <c r="L2546" s="22" t="s">
        <v>2759</v>
      </c>
    </row>
    <row r="2547" spans="1:12">
      <c r="A2547" t="s">
        <v>3352</v>
      </c>
      <c r="B2547" t="s">
        <v>2213</v>
      </c>
      <c r="C2547" t="s">
        <v>3332</v>
      </c>
      <c r="D2547" s="1">
        <v>1571.1</v>
      </c>
      <c r="E2547">
        <v>21.752037014289801</v>
      </c>
      <c r="F2547" s="22"/>
      <c r="G2547" s="22"/>
      <c r="H2547" s="22"/>
      <c r="I2547" s="22">
        <v>150.01974727614001</v>
      </c>
      <c r="J2547" s="22">
        <v>5</v>
      </c>
      <c r="K2547" s="22" t="s">
        <v>2208</v>
      </c>
      <c r="L2547" s="22" t="s">
        <v>2759</v>
      </c>
    </row>
    <row r="2548" spans="1:12">
      <c r="A2548" t="s">
        <v>3352</v>
      </c>
      <c r="B2548" t="s">
        <v>2214</v>
      </c>
      <c r="C2548" t="s">
        <v>549</v>
      </c>
      <c r="D2548" s="1">
        <v>1134.2</v>
      </c>
      <c r="E2548">
        <v>22.6050580736737</v>
      </c>
      <c r="F2548" s="22"/>
      <c r="G2548" s="22"/>
      <c r="H2548" s="22">
        <v>162.932084408772</v>
      </c>
      <c r="I2548" s="22"/>
      <c r="J2548" s="22">
        <v>5</v>
      </c>
      <c r="K2548" s="22" t="s">
        <v>2208</v>
      </c>
      <c r="L2548" s="22" t="s">
        <v>2759</v>
      </c>
    </row>
    <row r="2549" spans="1:12">
      <c r="A2549" t="s">
        <v>3352</v>
      </c>
      <c r="B2549" t="s">
        <v>2214</v>
      </c>
      <c r="C2549" t="s">
        <v>3332</v>
      </c>
      <c r="D2549" s="1">
        <v>1191.5999999999999</v>
      </c>
      <c r="E2549">
        <v>22.6050580736737</v>
      </c>
      <c r="F2549" s="22"/>
      <c r="G2549" s="22"/>
      <c r="H2549" s="22"/>
      <c r="I2549" s="22">
        <v>162.932084408772</v>
      </c>
      <c r="J2549" s="22">
        <v>5</v>
      </c>
      <c r="K2549" s="22" t="s">
        <v>2208</v>
      </c>
      <c r="L2549" s="22" t="s">
        <v>2759</v>
      </c>
    </row>
    <row r="2550" spans="1:12">
      <c r="A2550" t="s">
        <v>3352</v>
      </c>
      <c r="B2550" t="s">
        <v>2215</v>
      </c>
      <c r="C2550" t="s">
        <v>547</v>
      </c>
      <c r="D2550" s="1">
        <v>48.7</v>
      </c>
      <c r="E2550">
        <v>26.443652840901301</v>
      </c>
      <c r="F2550" s="22"/>
      <c r="G2550" s="22">
        <v>16.543554604844399</v>
      </c>
      <c r="H2550" s="22"/>
      <c r="I2550" s="22"/>
      <c r="J2550" s="22">
        <v>5</v>
      </c>
      <c r="K2550" s="22" t="s">
        <v>2208</v>
      </c>
      <c r="L2550" s="22" t="s">
        <v>2759</v>
      </c>
    </row>
    <row r="2551" spans="1:12">
      <c r="A2551" t="s">
        <v>3352</v>
      </c>
      <c r="B2551" t="s">
        <v>2215</v>
      </c>
      <c r="C2551" t="s">
        <v>549</v>
      </c>
      <c r="D2551" s="1">
        <v>13355.2</v>
      </c>
      <c r="E2551">
        <v>26.443652840901301</v>
      </c>
      <c r="F2551" s="22"/>
      <c r="G2551" s="22"/>
      <c r="H2551" s="22">
        <v>1135.9550791159199</v>
      </c>
      <c r="I2551" s="22"/>
      <c r="J2551" s="22">
        <v>5</v>
      </c>
      <c r="K2551" s="22" t="s">
        <v>2208</v>
      </c>
      <c r="L2551" s="22" t="s">
        <v>2759</v>
      </c>
    </row>
    <row r="2552" spans="1:12">
      <c r="A2552" t="s">
        <v>3352</v>
      </c>
      <c r="B2552" t="s">
        <v>2215</v>
      </c>
      <c r="C2552" t="s">
        <v>3332</v>
      </c>
      <c r="D2552" s="1">
        <v>14436.6</v>
      </c>
      <c r="E2552">
        <v>26.443652840901301</v>
      </c>
      <c r="F2552" s="22"/>
      <c r="G2552" s="22"/>
      <c r="H2552" s="22"/>
      <c r="I2552" s="22">
        <v>1135.9550791159199</v>
      </c>
      <c r="J2552" s="22">
        <v>5</v>
      </c>
      <c r="K2552" s="22" t="s">
        <v>2208</v>
      </c>
      <c r="L2552" s="22" t="s">
        <v>2759</v>
      </c>
    </row>
    <row r="2553" spans="1:12">
      <c r="A2553" t="s">
        <v>2751</v>
      </c>
      <c r="B2553" t="s">
        <v>2073</v>
      </c>
      <c r="C2553" t="s">
        <v>542</v>
      </c>
      <c r="D2553" s="1">
        <v>5026.2</v>
      </c>
      <c r="E2553">
        <v>13.662553967799001</v>
      </c>
      <c r="F2553" s="22">
        <v>388.38442949964002</v>
      </c>
      <c r="G2553" s="22"/>
      <c r="H2553" s="22"/>
      <c r="I2553" s="22"/>
      <c r="J2553" s="22">
        <v>5</v>
      </c>
      <c r="K2553" s="22" t="s">
        <v>2074</v>
      </c>
      <c r="L2553" s="22" t="s">
        <v>2751</v>
      </c>
    </row>
    <row r="2554" spans="1:12">
      <c r="A2554" t="s">
        <v>2751</v>
      </c>
      <c r="B2554" t="s">
        <v>2073</v>
      </c>
      <c r="C2554" t="s">
        <v>547</v>
      </c>
      <c r="D2554" s="1">
        <v>17955</v>
      </c>
      <c r="E2554">
        <v>13.662553967799001</v>
      </c>
      <c r="F2554" s="22"/>
      <c r="G2554" s="22">
        <v>400.81081086900002</v>
      </c>
      <c r="H2554" s="22"/>
      <c r="I2554" s="22"/>
      <c r="J2554" s="22">
        <v>5</v>
      </c>
      <c r="K2554" s="22" t="s">
        <v>2074</v>
      </c>
      <c r="L2554" s="22" t="s">
        <v>2751</v>
      </c>
    </row>
    <row r="2555" spans="1:12">
      <c r="A2555" t="s">
        <v>2751</v>
      </c>
      <c r="B2555" t="s">
        <v>2073</v>
      </c>
      <c r="C2555" t="s">
        <v>549</v>
      </c>
      <c r="D2555" s="1">
        <v>21163.1</v>
      </c>
      <c r="E2555">
        <v>13.662553967799001</v>
      </c>
      <c r="F2555" s="22"/>
      <c r="G2555" s="22"/>
      <c r="H2555" s="22">
        <v>400.81081086900002</v>
      </c>
      <c r="I2555" s="22"/>
      <c r="J2555" s="22">
        <v>5</v>
      </c>
      <c r="K2555" s="22" t="s">
        <v>2074</v>
      </c>
      <c r="L2555" s="22" t="s">
        <v>2751</v>
      </c>
    </row>
    <row r="2556" spans="1:12">
      <c r="A2556" t="s">
        <v>2751</v>
      </c>
      <c r="B2556" t="s">
        <v>2073</v>
      </c>
      <c r="C2556" t="s">
        <v>3332</v>
      </c>
      <c r="D2556" s="1">
        <v>21208.7</v>
      </c>
      <c r="E2556">
        <v>13.662553967799001</v>
      </c>
      <c r="F2556" s="22"/>
      <c r="G2556" s="22"/>
      <c r="H2556" s="22"/>
      <c r="I2556" s="22">
        <v>400.81081086900002</v>
      </c>
      <c r="J2556" s="22">
        <v>5</v>
      </c>
      <c r="K2556" s="22" t="s">
        <v>2074</v>
      </c>
      <c r="L2556" s="22" t="s">
        <v>2751</v>
      </c>
    </row>
    <row r="2557" spans="1:12">
      <c r="A2557" t="s">
        <v>2751</v>
      </c>
      <c r="B2557" t="s">
        <v>2075</v>
      </c>
      <c r="C2557" t="s">
        <v>542</v>
      </c>
      <c r="D2557" s="1">
        <v>28.6</v>
      </c>
      <c r="E2557">
        <v>7.2506790047632697</v>
      </c>
      <c r="F2557" s="22">
        <v>4.7806545396960001</v>
      </c>
      <c r="G2557" s="22"/>
      <c r="H2557" s="22"/>
      <c r="I2557" s="22"/>
      <c r="J2557" s="22">
        <v>5</v>
      </c>
      <c r="K2557" s="22" t="s">
        <v>2074</v>
      </c>
      <c r="L2557" s="22" t="s">
        <v>2751</v>
      </c>
    </row>
    <row r="2558" spans="1:12">
      <c r="A2558" t="s">
        <v>2751</v>
      </c>
      <c r="B2558" t="s">
        <v>2075</v>
      </c>
      <c r="C2558" t="s">
        <v>547</v>
      </c>
      <c r="D2558" s="1">
        <v>53.7</v>
      </c>
      <c r="E2558">
        <v>7.2506790047632697</v>
      </c>
      <c r="F2558" s="22"/>
      <c r="G2558" s="22">
        <v>4.7806545396960001</v>
      </c>
      <c r="H2558" s="22"/>
      <c r="I2558" s="22"/>
      <c r="J2558" s="22">
        <v>5</v>
      </c>
      <c r="K2558" s="22" t="s">
        <v>2074</v>
      </c>
      <c r="L2558" s="22" t="s">
        <v>2751</v>
      </c>
    </row>
    <row r="2559" spans="1:12">
      <c r="A2559" t="s">
        <v>2751</v>
      </c>
      <c r="B2559" t="s">
        <v>2075</v>
      </c>
      <c r="C2559" t="s">
        <v>549</v>
      </c>
      <c r="D2559" s="1">
        <v>6007.3</v>
      </c>
      <c r="E2559">
        <v>7.2506790047632697</v>
      </c>
      <c r="F2559" s="22"/>
      <c r="G2559" s="22"/>
      <c r="H2559" s="22">
        <v>446.89980195252002</v>
      </c>
      <c r="I2559" s="22"/>
      <c r="J2559" s="22">
        <v>5</v>
      </c>
      <c r="K2559" s="22" t="s">
        <v>2074</v>
      </c>
      <c r="L2559" s="22" t="s">
        <v>2751</v>
      </c>
    </row>
    <row r="2560" spans="1:12">
      <c r="A2560" t="s">
        <v>2751</v>
      </c>
      <c r="B2560" t="s">
        <v>2075</v>
      </c>
      <c r="C2560" t="s">
        <v>3332</v>
      </c>
      <c r="D2560" s="1">
        <v>6209</v>
      </c>
      <c r="E2560">
        <v>7.2506790047632697</v>
      </c>
      <c r="F2560" s="22"/>
      <c r="G2560" s="22"/>
      <c r="H2560" s="22"/>
      <c r="I2560" s="22">
        <v>446.89980195252002</v>
      </c>
      <c r="J2560" s="22">
        <v>5</v>
      </c>
      <c r="K2560" s="22" t="s">
        <v>2074</v>
      </c>
      <c r="L2560" s="22" t="s">
        <v>2751</v>
      </c>
    </row>
    <row r="2561" spans="1:12">
      <c r="A2561" t="s">
        <v>2751</v>
      </c>
      <c r="B2561" t="s">
        <v>2076</v>
      </c>
      <c r="C2561" t="s">
        <v>542</v>
      </c>
      <c r="D2561" s="1">
        <v>22.2</v>
      </c>
      <c r="E2561">
        <v>8.9567211235310999</v>
      </c>
      <c r="F2561" s="22">
        <v>2.5550374765355999</v>
      </c>
      <c r="G2561" s="22"/>
      <c r="H2561" s="22"/>
      <c r="I2561" s="22"/>
      <c r="J2561" s="22">
        <v>5</v>
      </c>
      <c r="K2561" s="22" t="s">
        <v>2074</v>
      </c>
      <c r="L2561" s="22" t="s">
        <v>2751</v>
      </c>
    </row>
    <row r="2562" spans="1:12">
      <c r="A2562" t="s">
        <v>2751</v>
      </c>
      <c r="B2562" t="s">
        <v>2076</v>
      </c>
      <c r="C2562" t="s">
        <v>547</v>
      </c>
      <c r="D2562" s="1">
        <v>550</v>
      </c>
      <c r="E2562">
        <v>8.9567211235310999</v>
      </c>
      <c r="F2562" s="22"/>
      <c r="G2562" s="22">
        <v>61.028397455507999</v>
      </c>
      <c r="H2562" s="22"/>
      <c r="I2562" s="22"/>
      <c r="J2562" s="22">
        <v>5</v>
      </c>
      <c r="K2562" s="22" t="s">
        <v>2074</v>
      </c>
      <c r="L2562" s="22" t="s">
        <v>2751</v>
      </c>
    </row>
    <row r="2563" spans="1:12">
      <c r="A2563" t="s">
        <v>2751</v>
      </c>
      <c r="B2563" t="s">
        <v>2076</v>
      </c>
      <c r="C2563" t="s">
        <v>549</v>
      </c>
      <c r="D2563" s="1">
        <v>576.1</v>
      </c>
      <c r="E2563">
        <v>8.9567211235310999</v>
      </c>
      <c r="F2563" s="22"/>
      <c r="G2563" s="22"/>
      <c r="H2563" s="22">
        <v>61.028397455507999</v>
      </c>
      <c r="I2563" s="22"/>
      <c r="J2563" s="22">
        <v>5</v>
      </c>
      <c r="K2563" s="22" t="s">
        <v>2074</v>
      </c>
      <c r="L2563" s="22" t="s">
        <v>2751</v>
      </c>
    </row>
    <row r="2564" spans="1:12">
      <c r="A2564" t="s">
        <v>2751</v>
      </c>
      <c r="B2564" t="s">
        <v>2076</v>
      </c>
      <c r="C2564" t="s">
        <v>3332</v>
      </c>
      <c r="D2564" s="1">
        <v>576.20000000000005</v>
      </c>
      <c r="E2564">
        <v>8.9567211235310999</v>
      </c>
      <c r="F2564" s="22"/>
      <c r="G2564" s="22"/>
      <c r="H2564" s="22"/>
      <c r="I2564" s="22">
        <v>61.028397455507999</v>
      </c>
      <c r="J2564" s="22">
        <v>5</v>
      </c>
      <c r="K2564" s="22" t="s">
        <v>2074</v>
      </c>
      <c r="L2564" s="22" t="s">
        <v>2751</v>
      </c>
    </row>
    <row r="2565" spans="1:12">
      <c r="A2565" t="s">
        <v>2751</v>
      </c>
      <c r="B2565" t="s">
        <v>2077</v>
      </c>
      <c r="C2565" t="s">
        <v>542</v>
      </c>
      <c r="D2565" s="1">
        <v>4.0999999999999996</v>
      </c>
      <c r="E2565">
        <v>11.5157843016828</v>
      </c>
      <c r="F2565" s="22">
        <v>0.53163975556188003</v>
      </c>
      <c r="G2565" s="22"/>
      <c r="H2565" s="22"/>
      <c r="I2565" s="22"/>
      <c r="J2565" s="22">
        <v>5</v>
      </c>
      <c r="K2565" s="22" t="s">
        <v>2074</v>
      </c>
      <c r="L2565" s="22" t="s">
        <v>2751</v>
      </c>
    </row>
    <row r="2566" spans="1:12">
      <c r="A2566" t="s">
        <v>2751</v>
      </c>
      <c r="B2566" t="s">
        <v>2077</v>
      </c>
      <c r="C2566" t="s">
        <v>3332</v>
      </c>
      <c r="D2566" s="1">
        <v>585.4</v>
      </c>
      <c r="E2566">
        <v>11.5157843016828</v>
      </c>
      <c r="F2566" s="22"/>
      <c r="G2566" s="22"/>
      <c r="H2566" s="22"/>
      <c r="I2566" s="22">
        <v>48.304781630783999</v>
      </c>
      <c r="J2566" s="22">
        <v>5</v>
      </c>
      <c r="K2566" s="22" t="s">
        <v>2074</v>
      </c>
      <c r="L2566" s="22" t="s">
        <v>2751</v>
      </c>
    </row>
    <row r="2567" spans="1:12">
      <c r="A2567" t="s">
        <v>2751</v>
      </c>
      <c r="B2567" t="s">
        <v>2077</v>
      </c>
      <c r="C2567" t="s">
        <v>547</v>
      </c>
      <c r="D2567" s="1">
        <v>585.4</v>
      </c>
      <c r="E2567">
        <v>11.5157843016828</v>
      </c>
      <c r="F2567" s="22"/>
      <c r="G2567" s="22">
        <v>48.304781630783999</v>
      </c>
      <c r="H2567" s="22"/>
      <c r="I2567" s="22"/>
      <c r="J2567" s="22">
        <v>5</v>
      </c>
      <c r="K2567" s="22" t="s">
        <v>2074</v>
      </c>
      <c r="L2567" s="22" t="s">
        <v>2751</v>
      </c>
    </row>
    <row r="2568" spans="1:12">
      <c r="A2568" t="s">
        <v>2751</v>
      </c>
      <c r="B2568" t="s">
        <v>2077</v>
      </c>
      <c r="C2568" t="s">
        <v>549</v>
      </c>
      <c r="D2568" s="1">
        <v>585.4</v>
      </c>
      <c r="E2568">
        <v>11.5157843016828</v>
      </c>
      <c r="F2568" s="22"/>
      <c r="G2568" s="22"/>
      <c r="H2568" s="22">
        <v>48.304781630783999</v>
      </c>
      <c r="I2568" s="22"/>
      <c r="J2568" s="22">
        <v>5</v>
      </c>
      <c r="K2568" s="22" t="s">
        <v>2074</v>
      </c>
      <c r="L2568" s="22" t="s">
        <v>2751</v>
      </c>
    </row>
    <row r="2569" spans="1:12">
      <c r="A2569" t="s">
        <v>2751</v>
      </c>
      <c r="B2569" t="s">
        <v>2078</v>
      </c>
      <c r="C2569" t="s">
        <v>547</v>
      </c>
      <c r="D2569" s="1">
        <v>348.4</v>
      </c>
      <c r="E2569">
        <v>13.2218264204507</v>
      </c>
      <c r="F2569" s="22"/>
      <c r="G2569" s="22">
        <v>37.928725374456</v>
      </c>
      <c r="H2569" s="22"/>
      <c r="I2569" s="22"/>
      <c r="J2569" s="22">
        <v>5</v>
      </c>
      <c r="K2569" s="22" t="s">
        <v>2074</v>
      </c>
      <c r="L2569" s="22" t="s">
        <v>2751</v>
      </c>
    </row>
    <row r="2570" spans="1:12">
      <c r="A2570" t="s">
        <v>2751</v>
      </c>
      <c r="B2570" t="s">
        <v>2078</v>
      </c>
      <c r="C2570" t="s">
        <v>549</v>
      </c>
      <c r="D2570" s="1">
        <v>522.79999999999995</v>
      </c>
      <c r="E2570">
        <v>13.2218264204507</v>
      </c>
      <c r="F2570" s="22"/>
      <c r="G2570" s="22"/>
      <c r="H2570" s="22">
        <v>37.928725374456</v>
      </c>
      <c r="I2570" s="22"/>
      <c r="J2570" s="22">
        <v>5</v>
      </c>
      <c r="K2570" s="22" t="s">
        <v>2074</v>
      </c>
      <c r="L2570" s="22" t="s">
        <v>2751</v>
      </c>
    </row>
    <row r="2571" spans="1:12">
      <c r="A2571" t="s">
        <v>2751</v>
      </c>
      <c r="B2571" t="s">
        <v>2078</v>
      </c>
      <c r="C2571" t="s">
        <v>3332</v>
      </c>
      <c r="D2571" s="1">
        <v>522.79999999999995</v>
      </c>
      <c r="E2571">
        <v>13.2218264204507</v>
      </c>
      <c r="F2571" s="22"/>
      <c r="G2571" s="22"/>
      <c r="H2571" s="22"/>
      <c r="I2571" s="22">
        <v>37.928725374456</v>
      </c>
      <c r="J2571" s="22">
        <v>5</v>
      </c>
      <c r="K2571" s="22" t="s">
        <v>2074</v>
      </c>
      <c r="L2571" s="22" t="s">
        <v>2751</v>
      </c>
    </row>
    <row r="2572" spans="1:12">
      <c r="A2572" t="s">
        <v>2751</v>
      </c>
      <c r="B2572" t="s">
        <v>2079</v>
      </c>
      <c r="C2572" t="s">
        <v>542</v>
      </c>
      <c r="D2572" s="1">
        <v>0.1</v>
      </c>
      <c r="E2572">
        <v>26.443652840901301</v>
      </c>
      <c r="F2572" s="22">
        <v>1.17230398827696E-2</v>
      </c>
      <c r="G2572" s="22"/>
      <c r="H2572" s="22"/>
      <c r="I2572" s="22"/>
      <c r="J2572" s="22">
        <v>5</v>
      </c>
      <c r="K2572" s="22" t="s">
        <v>2074</v>
      </c>
      <c r="L2572" s="22" t="s">
        <v>2751</v>
      </c>
    </row>
    <row r="2573" spans="1:12">
      <c r="A2573" t="s">
        <v>2751</v>
      </c>
      <c r="B2573" t="s">
        <v>2079</v>
      </c>
      <c r="C2573" t="s">
        <v>547</v>
      </c>
      <c r="D2573" s="1">
        <v>567.29999999999995</v>
      </c>
      <c r="E2573">
        <v>26.443652840901301</v>
      </c>
      <c r="F2573" s="22"/>
      <c r="G2573" s="22">
        <v>46.415043995040001</v>
      </c>
      <c r="H2573" s="22"/>
      <c r="I2573" s="22"/>
      <c r="J2573" s="22">
        <v>5</v>
      </c>
      <c r="K2573" s="22" t="s">
        <v>2074</v>
      </c>
      <c r="L2573" s="22" t="s">
        <v>2751</v>
      </c>
    </row>
    <row r="2574" spans="1:12">
      <c r="A2574" t="s">
        <v>2751</v>
      </c>
      <c r="B2574" t="s">
        <v>2079</v>
      </c>
      <c r="C2574" t="s">
        <v>549</v>
      </c>
      <c r="D2574" s="1">
        <v>719.6</v>
      </c>
      <c r="E2574">
        <v>26.443652840901301</v>
      </c>
      <c r="F2574" s="22"/>
      <c r="G2574" s="22"/>
      <c r="H2574" s="22">
        <v>46.415043995040001</v>
      </c>
      <c r="I2574" s="22"/>
      <c r="J2574" s="22">
        <v>5</v>
      </c>
      <c r="K2574" s="22" t="s">
        <v>2074</v>
      </c>
      <c r="L2574" s="22" t="s">
        <v>2751</v>
      </c>
    </row>
    <row r="2575" spans="1:12">
      <c r="A2575" t="s">
        <v>2751</v>
      </c>
      <c r="B2575" t="s">
        <v>2079</v>
      </c>
      <c r="C2575" t="s">
        <v>3332</v>
      </c>
      <c r="D2575" s="1">
        <v>719.6</v>
      </c>
      <c r="E2575">
        <v>26.443652840901301</v>
      </c>
      <c r="F2575" s="22"/>
      <c r="G2575" s="22"/>
      <c r="H2575" s="22"/>
      <c r="I2575" s="22">
        <v>46.415043995040001</v>
      </c>
      <c r="J2575" s="22">
        <v>5</v>
      </c>
      <c r="K2575" s="22" t="s">
        <v>2074</v>
      </c>
      <c r="L2575" s="22" t="s">
        <v>2751</v>
      </c>
    </row>
    <row r="2576" spans="1:12">
      <c r="A2576" t="s">
        <v>2750</v>
      </c>
      <c r="B2576" t="s">
        <v>2066</v>
      </c>
      <c r="C2576" t="s">
        <v>542</v>
      </c>
      <c r="D2576" s="1">
        <v>8308.5</v>
      </c>
      <c r="E2576">
        <v>13.662553967799001</v>
      </c>
      <c r="F2576" s="22">
        <v>660.38230393380002</v>
      </c>
      <c r="G2576" s="22"/>
      <c r="H2576" s="22"/>
      <c r="I2576" s="22"/>
      <c r="J2576" s="22">
        <v>5</v>
      </c>
      <c r="K2576" s="22" t="s">
        <v>2067</v>
      </c>
      <c r="L2576" s="22" t="s">
        <v>2750</v>
      </c>
    </row>
    <row r="2577" spans="1:12">
      <c r="A2577" t="s">
        <v>2750</v>
      </c>
      <c r="B2577" t="s">
        <v>2066</v>
      </c>
      <c r="C2577" t="s">
        <v>547</v>
      </c>
      <c r="D2577" s="1">
        <v>31059.200000000001</v>
      </c>
      <c r="E2577">
        <v>13.662553967799001</v>
      </c>
      <c r="F2577" s="22"/>
      <c r="G2577" s="22">
        <v>687.63831624935995</v>
      </c>
      <c r="H2577" s="22"/>
      <c r="I2577" s="22"/>
      <c r="J2577" s="22">
        <v>5</v>
      </c>
      <c r="K2577" s="22" t="s">
        <v>2067</v>
      </c>
      <c r="L2577" s="22" t="s">
        <v>2750</v>
      </c>
    </row>
    <row r="2578" spans="1:12">
      <c r="A2578" t="s">
        <v>2750</v>
      </c>
      <c r="B2578" t="s">
        <v>2066</v>
      </c>
      <c r="C2578" t="s">
        <v>549</v>
      </c>
      <c r="D2578" s="1">
        <v>36871.4</v>
      </c>
      <c r="E2578">
        <v>13.662553967799001</v>
      </c>
      <c r="F2578" s="22"/>
      <c r="G2578" s="22"/>
      <c r="H2578" s="22">
        <v>687.63831624935995</v>
      </c>
      <c r="I2578" s="22"/>
      <c r="J2578" s="22">
        <v>5</v>
      </c>
      <c r="K2578" s="22" t="s">
        <v>2067</v>
      </c>
      <c r="L2578" s="22" t="s">
        <v>2750</v>
      </c>
    </row>
    <row r="2579" spans="1:12">
      <c r="A2579" t="s">
        <v>2750</v>
      </c>
      <c r="B2579" t="s">
        <v>2066</v>
      </c>
      <c r="C2579" t="s">
        <v>3332</v>
      </c>
      <c r="D2579" s="1">
        <v>36955.199999999997</v>
      </c>
      <c r="E2579">
        <v>13.662553967799001</v>
      </c>
      <c r="F2579" s="22"/>
      <c r="G2579" s="22"/>
      <c r="H2579" s="22"/>
      <c r="I2579" s="22">
        <v>687.63831624935995</v>
      </c>
      <c r="J2579" s="22">
        <v>5</v>
      </c>
      <c r="K2579" s="22" t="s">
        <v>2067</v>
      </c>
      <c r="L2579" s="22" t="s">
        <v>2750</v>
      </c>
    </row>
    <row r="2580" spans="1:12">
      <c r="A2580" t="s">
        <v>2750</v>
      </c>
      <c r="B2580" t="s">
        <v>2068</v>
      </c>
      <c r="C2580" t="s">
        <v>542</v>
      </c>
      <c r="D2580" s="1">
        <v>53.1</v>
      </c>
      <c r="E2580">
        <v>5.5446368859954402</v>
      </c>
      <c r="F2580" s="22">
        <v>6.3069950803859998</v>
      </c>
      <c r="G2580" s="22"/>
      <c r="H2580" s="22"/>
      <c r="I2580" s="22"/>
      <c r="J2580" s="22">
        <v>5</v>
      </c>
      <c r="K2580" s="22" t="s">
        <v>2067</v>
      </c>
      <c r="L2580" s="22" t="s">
        <v>2750</v>
      </c>
    </row>
    <row r="2581" spans="1:12">
      <c r="A2581" t="s">
        <v>2750</v>
      </c>
      <c r="B2581" t="s">
        <v>2068</v>
      </c>
      <c r="C2581" t="s">
        <v>547</v>
      </c>
      <c r="D2581" s="1">
        <v>93</v>
      </c>
      <c r="E2581">
        <v>5.5446368859954402</v>
      </c>
      <c r="F2581" s="22"/>
      <c r="G2581" s="22">
        <v>6.3069950803859998</v>
      </c>
      <c r="H2581" s="22"/>
      <c r="I2581" s="22"/>
      <c r="J2581" s="22">
        <v>5</v>
      </c>
      <c r="K2581" s="22" t="s">
        <v>2067</v>
      </c>
      <c r="L2581" s="22" t="s">
        <v>2750</v>
      </c>
    </row>
    <row r="2582" spans="1:12">
      <c r="A2582" t="s">
        <v>2750</v>
      </c>
      <c r="B2582" t="s">
        <v>2068</v>
      </c>
      <c r="C2582" t="s">
        <v>549</v>
      </c>
      <c r="D2582" s="1">
        <v>7721.6</v>
      </c>
      <c r="E2582">
        <v>5.5446368859954402</v>
      </c>
      <c r="F2582" s="22"/>
      <c r="G2582" s="22"/>
      <c r="H2582" s="22">
        <v>672.72674418431995</v>
      </c>
      <c r="I2582" s="22"/>
      <c r="J2582" s="22">
        <v>5</v>
      </c>
      <c r="K2582" s="22" t="s">
        <v>2067</v>
      </c>
      <c r="L2582" s="22" t="s">
        <v>2750</v>
      </c>
    </row>
    <row r="2583" spans="1:12">
      <c r="A2583" t="s">
        <v>2750</v>
      </c>
      <c r="B2583" t="s">
        <v>2068</v>
      </c>
      <c r="C2583" t="s">
        <v>3332</v>
      </c>
      <c r="D2583" s="1">
        <v>8248.7000000000007</v>
      </c>
      <c r="E2583">
        <v>5.5446368859954402</v>
      </c>
      <c r="F2583" s="22"/>
      <c r="G2583" s="22"/>
      <c r="H2583" s="22"/>
      <c r="I2583" s="22">
        <v>672.72674418431995</v>
      </c>
      <c r="J2583" s="22">
        <v>5</v>
      </c>
      <c r="K2583" s="22" t="s">
        <v>2067</v>
      </c>
      <c r="L2583" s="22" t="s">
        <v>2750</v>
      </c>
    </row>
    <row r="2584" spans="1:12">
      <c r="A2584" t="s">
        <v>2750</v>
      </c>
      <c r="B2584" t="s">
        <v>2069</v>
      </c>
      <c r="C2584" t="s">
        <v>542</v>
      </c>
      <c r="D2584" s="1">
        <v>79.900000000000006</v>
      </c>
      <c r="E2584">
        <v>7.2506790047632697</v>
      </c>
      <c r="F2584" s="22">
        <v>8.0971047244584007</v>
      </c>
      <c r="G2584" s="22"/>
      <c r="H2584" s="22"/>
      <c r="I2584" s="22"/>
      <c r="J2584" s="22">
        <v>5</v>
      </c>
      <c r="K2584" s="22" t="s">
        <v>2067</v>
      </c>
      <c r="L2584" s="22" t="s">
        <v>2750</v>
      </c>
    </row>
    <row r="2585" spans="1:12">
      <c r="A2585" t="s">
        <v>2750</v>
      </c>
      <c r="B2585" t="s">
        <v>2069</v>
      </c>
      <c r="C2585" t="s">
        <v>547</v>
      </c>
      <c r="D2585" s="1">
        <v>192.3</v>
      </c>
      <c r="E2585">
        <v>7.2506790047632697</v>
      </c>
      <c r="F2585" s="22"/>
      <c r="G2585" s="22">
        <v>8.0971047244584007</v>
      </c>
      <c r="H2585" s="22"/>
      <c r="I2585" s="22"/>
      <c r="J2585" s="22">
        <v>5</v>
      </c>
      <c r="K2585" s="22" t="s">
        <v>2067</v>
      </c>
      <c r="L2585" s="22" t="s">
        <v>2750</v>
      </c>
    </row>
    <row r="2586" spans="1:12">
      <c r="A2586" t="s">
        <v>2750</v>
      </c>
      <c r="B2586" t="s">
        <v>2069</v>
      </c>
      <c r="C2586" t="s">
        <v>549</v>
      </c>
      <c r="D2586" s="1">
        <v>3230.9</v>
      </c>
      <c r="E2586">
        <v>7.2506790047632697</v>
      </c>
      <c r="F2586" s="22"/>
      <c r="G2586" s="22"/>
      <c r="H2586" s="22">
        <v>313.25726025215999</v>
      </c>
      <c r="I2586" s="22"/>
      <c r="J2586" s="22">
        <v>5</v>
      </c>
      <c r="K2586" s="22" t="s">
        <v>2067</v>
      </c>
      <c r="L2586" s="22" t="s">
        <v>2750</v>
      </c>
    </row>
    <row r="2587" spans="1:12">
      <c r="A2587" t="s">
        <v>2750</v>
      </c>
      <c r="B2587" t="s">
        <v>2069</v>
      </c>
      <c r="C2587" t="s">
        <v>3332</v>
      </c>
      <c r="D2587" s="1">
        <v>3477</v>
      </c>
      <c r="E2587">
        <v>7.2506790047632697</v>
      </c>
      <c r="F2587" s="22"/>
      <c r="G2587" s="22"/>
      <c r="H2587" s="22"/>
      <c r="I2587" s="22">
        <v>313.25726025215999</v>
      </c>
      <c r="J2587" s="22">
        <v>5</v>
      </c>
      <c r="K2587" s="22" t="s">
        <v>2067</v>
      </c>
      <c r="L2587" s="22" t="s">
        <v>2750</v>
      </c>
    </row>
    <row r="2588" spans="1:12">
      <c r="A2588" t="s">
        <v>2750</v>
      </c>
      <c r="B2588" t="s">
        <v>2070</v>
      </c>
      <c r="C2588" t="s">
        <v>542</v>
      </c>
      <c r="D2588" s="1">
        <v>11.1</v>
      </c>
      <c r="E2588">
        <v>9.8097421829150093</v>
      </c>
      <c r="F2588" s="22">
        <v>3.3187928877683999</v>
      </c>
      <c r="G2588" s="22"/>
      <c r="H2588" s="22"/>
      <c r="I2588" s="22"/>
      <c r="J2588" s="22">
        <v>5</v>
      </c>
      <c r="K2588" s="22" t="s">
        <v>2067</v>
      </c>
      <c r="L2588" s="22" t="s">
        <v>2750</v>
      </c>
    </row>
    <row r="2589" spans="1:12">
      <c r="A2589" t="s">
        <v>2750</v>
      </c>
      <c r="B2589" t="s">
        <v>2070</v>
      </c>
      <c r="C2589" t="s">
        <v>547</v>
      </c>
      <c r="D2589" s="1">
        <v>884</v>
      </c>
      <c r="E2589">
        <v>9.8097421829150093</v>
      </c>
      <c r="F2589" s="22"/>
      <c r="G2589" s="22">
        <v>24.388608019860001</v>
      </c>
      <c r="H2589" s="22"/>
      <c r="I2589" s="22"/>
      <c r="J2589" s="22">
        <v>5</v>
      </c>
      <c r="K2589" s="22" t="s">
        <v>2067</v>
      </c>
      <c r="L2589" s="22" t="s">
        <v>2750</v>
      </c>
    </row>
    <row r="2590" spans="1:12">
      <c r="A2590" t="s">
        <v>2750</v>
      </c>
      <c r="B2590" t="s">
        <v>2070</v>
      </c>
      <c r="C2590" t="s">
        <v>549</v>
      </c>
      <c r="D2590" s="1">
        <v>1337.5</v>
      </c>
      <c r="E2590">
        <v>9.8097421829150093</v>
      </c>
      <c r="F2590" s="22"/>
      <c r="G2590" s="22"/>
      <c r="H2590" s="22">
        <v>24.388608019860001</v>
      </c>
      <c r="I2590" s="22"/>
      <c r="J2590" s="22">
        <v>5</v>
      </c>
      <c r="K2590" s="22" t="s">
        <v>2067</v>
      </c>
      <c r="L2590" s="22" t="s">
        <v>2750</v>
      </c>
    </row>
    <row r="2591" spans="1:12">
      <c r="A2591" t="s">
        <v>2750</v>
      </c>
      <c r="B2591" t="s">
        <v>2070</v>
      </c>
      <c r="C2591" t="s">
        <v>3332</v>
      </c>
      <c r="D2591" s="1">
        <v>1352.2</v>
      </c>
      <c r="E2591">
        <v>9.8097421829150093</v>
      </c>
      <c r="F2591" s="22"/>
      <c r="G2591" s="22"/>
      <c r="H2591" s="22"/>
      <c r="I2591" s="22">
        <v>24.388608019860001</v>
      </c>
      <c r="J2591" s="22">
        <v>5</v>
      </c>
      <c r="K2591" s="22" t="s">
        <v>2067</v>
      </c>
      <c r="L2591" s="22" t="s">
        <v>2750</v>
      </c>
    </row>
    <row r="2592" spans="1:12">
      <c r="A2592" t="s">
        <v>2750</v>
      </c>
      <c r="B2592" t="s">
        <v>2071</v>
      </c>
      <c r="C2592" t="s">
        <v>542</v>
      </c>
      <c r="D2592" s="1">
        <v>490.6</v>
      </c>
      <c r="E2592">
        <v>11.5157843016828</v>
      </c>
      <c r="F2592" s="22">
        <v>47.896830389519998</v>
      </c>
      <c r="G2592" s="22"/>
      <c r="H2592" s="22"/>
      <c r="I2592" s="22"/>
      <c r="J2592" s="22">
        <v>5</v>
      </c>
      <c r="K2592" s="22" t="s">
        <v>2067</v>
      </c>
      <c r="L2592" s="22" t="s">
        <v>2750</v>
      </c>
    </row>
    <row r="2593" spans="1:12">
      <c r="A2593" t="s">
        <v>2750</v>
      </c>
      <c r="B2593" t="s">
        <v>2071</v>
      </c>
      <c r="C2593" t="s">
        <v>547</v>
      </c>
      <c r="D2593" s="1">
        <v>699.1</v>
      </c>
      <c r="E2593">
        <v>11.5157843016828</v>
      </c>
      <c r="F2593" s="22"/>
      <c r="G2593" s="22">
        <v>47.896830389519998</v>
      </c>
      <c r="H2593" s="22"/>
      <c r="I2593" s="22"/>
      <c r="J2593" s="22">
        <v>5</v>
      </c>
      <c r="K2593" s="22" t="s">
        <v>2067</v>
      </c>
      <c r="L2593" s="22" t="s">
        <v>2750</v>
      </c>
    </row>
    <row r="2594" spans="1:12">
      <c r="A2594" t="s">
        <v>2750</v>
      </c>
      <c r="B2594" t="s">
        <v>2071</v>
      </c>
      <c r="C2594" t="s">
        <v>549</v>
      </c>
      <c r="D2594" s="1">
        <v>699.1</v>
      </c>
      <c r="E2594">
        <v>11.5157843016828</v>
      </c>
      <c r="F2594" s="22"/>
      <c r="G2594" s="22"/>
      <c r="H2594" s="22">
        <v>47.896830389519998</v>
      </c>
      <c r="I2594" s="22"/>
      <c r="J2594" s="22">
        <v>5</v>
      </c>
      <c r="K2594" s="22" t="s">
        <v>2067</v>
      </c>
      <c r="L2594" s="22" t="s">
        <v>2750</v>
      </c>
    </row>
    <row r="2595" spans="1:12">
      <c r="A2595" t="s">
        <v>2750</v>
      </c>
      <c r="B2595" t="s">
        <v>2071</v>
      </c>
      <c r="C2595" t="s">
        <v>3332</v>
      </c>
      <c r="D2595" s="1">
        <v>699.1</v>
      </c>
      <c r="E2595">
        <v>11.5157843016828</v>
      </c>
      <c r="F2595" s="22"/>
      <c r="G2595" s="22"/>
      <c r="H2595" s="22"/>
      <c r="I2595" s="22">
        <v>47.896830389519998</v>
      </c>
      <c r="J2595" s="22">
        <v>5</v>
      </c>
      <c r="K2595" s="22" t="s">
        <v>2067</v>
      </c>
      <c r="L2595" s="22" t="s">
        <v>2750</v>
      </c>
    </row>
    <row r="2596" spans="1:12">
      <c r="A2596" t="s">
        <v>2750</v>
      </c>
      <c r="B2596" t="s">
        <v>2072</v>
      </c>
      <c r="C2596" t="s">
        <v>542</v>
      </c>
      <c r="D2596" s="1">
        <v>2.6</v>
      </c>
      <c r="E2596">
        <v>26.443652840901301</v>
      </c>
      <c r="F2596" s="22">
        <v>1.1441688739840801</v>
      </c>
      <c r="G2596" s="22"/>
      <c r="H2596" s="22"/>
      <c r="I2596" s="22"/>
      <c r="J2596" s="22">
        <v>5</v>
      </c>
      <c r="K2596" s="22" t="s">
        <v>2067</v>
      </c>
      <c r="L2596" s="22" t="s">
        <v>2750</v>
      </c>
    </row>
    <row r="2597" spans="1:12">
      <c r="A2597" t="s">
        <v>2750</v>
      </c>
      <c r="B2597" t="s">
        <v>2072</v>
      </c>
      <c r="C2597" t="s">
        <v>547</v>
      </c>
      <c r="D2597" s="1">
        <v>2729.2</v>
      </c>
      <c r="E2597">
        <v>26.443652840901301</v>
      </c>
      <c r="F2597" s="22"/>
      <c r="G2597" s="22">
        <v>138.75682282156799</v>
      </c>
      <c r="H2597" s="22"/>
      <c r="I2597" s="22"/>
      <c r="J2597" s="22">
        <v>5</v>
      </c>
      <c r="K2597" s="22" t="s">
        <v>2067</v>
      </c>
      <c r="L2597" s="22" t="s">
        <v>2750</v>
      </c>
    </row>
    <row r="2598" spans="1:12">
      <c r="A2598" t="s">
        <v>2750</v>
      </c>
      <c r="B2598" t="s">
        <v>2072</v>
      </c>
      <c r="C2598" t="s">
        <v>549</v>
      </c>
      <c r="D2598" s="1">
        <v>2811.1</v>
      </c>
      <c r="E2598">
        <v>26.443652840901301</v>
      </c>
      <c r="F2598" s="22"/>
      <c r="G2598" s="22"/>
      <c r="H2598" s="22">
        <v>138.75682282156799</v>
      </c>
      <c r="I2598" s="22"/>
      <c r="J2598" s="22">
        <v>5</v>
      </c>
      <c r="K2598" s="22" t="s">
        <v>2067</v>
      </c>
      <c r="L2598" s="22" t="s">
        <v>2750</v>
      </c>
    </row>
    <row r="2599" spans="1:12">
      <c r="A2599" t="s">
        <v>2750</v>
      </c>
      <c r="B2599" t="s">
        <v>2072</v>
      </c>
      <c r="C2599" t="s">
        <v>3332</v>
      </c>
      <c r="D2599" s="1">
        <v>2811.1</v>
      </c>
      <c r="E2599">
        <v>26.443652840901301</v>
      </c>
      <c r="F2599" s="22"/>
      <c r="G2599" s="22"/>
      <c r="H2599" s="22"/>
      <c r="I2599" s="22">
        <v>138.75682282156799</v>
      </c>
      <c r="J2599" s="22">
        <v>5</v>
      </c>
      <c r="K2599" s="22" t="s">
        <v>2067</v>
      </c>
      <c r="L2599" s="22" t="s">
        <v>2750</v>
      </c>
    </row>
    <row r="2600" spans="1:12">
      <c r="A2600" t="s">
        <v>202</v>
      </c>
      <c r="B2600" t="s">
        <v>2316</v>
      </c>
      <c r="C2600" t="s">
        <v>542</v>
      </c>
      <c r="D2600" s="1">
        <v>8362.5</v>
      </c>
      <c r="E2600">
        <v>13.662553967799001</v>
      </c>
      <c r="F2600" s="22">
        <v>517.39633523088003</v>
      </c>
      <c r="G2600" s="22"/>
      <c r="H2600" s="22"/>
      <c r="I2600" s="22"/>
      <c r="J2600" s="22">
        <v>5</v>
      </c>
      <c r="K2600" s="22" t="s">
        <v>2317</v>
      </c>
      <c r="L2600" s="22" t="s">
        <v>202</v>
      </c>
    </row>
    <row r="2601" spans="1:12">
      <c r="A2601" t="s">
        <v>202</v>
      </c>
      <c r="B2601" t="s">
        <v>2316</v>
      </c>
      <c r="C2601" t="s">
        <v>547</v>
      </c>
      <c r="D2601" s="1">
        <v>19238.3</v>
      </c>
      <c r="E2601">
        <v>13.662553967799001</v>
      </c>
      <c r="F2601" s="22"/>
      <c r="G2601" s="22">
        <v>517.39633523088003</v>
      </c>
      <c r="H2601" s="22"/>
      <c r="I2601" s="22"/>
      <c r="J2601" s="22">
        <v>5</v>
      </c>
      <c r="K2601" s="22" t="s">
        <v>2317</v>
      </c>
      <c r="L2601" s="22" t="s">
        <v>202</v>
      </c>
    </row>
    <row r="2602" spans="1:12">
      <c r="A2602" t="s">
        <v>202</v>
      </c>
      <c r="B2602" t="s">
        <v>2316</v>
      </c>
      <c r="C2602" t="s">
        <v>549</v>
      </c>
      <c r="D2602" s="1">
        <v>22081</v>
      </c>
      <c r="E2602">
        <v>13.662553967799001</v>
      </c>
      <c r="F2602" s="22"/>
      <c r="G2602" s="22"/>
      <c r="H2602" s="22">
        <v>517.39633523088003</v>
      </c>
      <c r="I2602" s="22"/>
      <c r="J2602" s="22">
        <v>5</v>
      </c>
      <c r="K2602" s="22" t="s">
        <v>2317</v>
      </c>
      <c r="L2602" s="22" t="s">
        <v>202</v>
      </c>
    </row>
    <row r="2603" spans="1:12">
      <c r="A2603" t="s">
        <v>202</v>
      </c>
      <c r="B2603" t="s">
        <v>2316</v>
      </c>
      <c r="C2603" t="s">
        <v>3332</v>
      </c>
      <c r="D2603" s="1">
        <v>22157.9</v>
      </c>
      <c r="E2603">
        <v>13.662553967799001</v>
      </c>
      <c r="F2603" s="22"/>
      <c r="G2603" s="22"/>
      <c r="H2603" s="22"/>
      <c r="I2603" s="22">
        <v>517.39633523088003</v>
      </c>
      <c r="J2603" s="22">
        <v>5</v>
      </c>
      <c r="K2603" s="22" t="s">
        <v>2317</v>
      </c>
      <c r="L2603" s="22" t="s">
        <v>202</v>
      </c>
    </row>
    <row r="2604" spans="1:12">
      <c r="A2604" t="s">
        <v>202</v>
      </c>
      <c r="B2604" t="s">
        <v>2318</v>
      </c>
      <c r="C2604" t="s">
        <v>542</v>
      </c>
      <c r="D2604" s="1">
        <v>677.9</v>
      </c>
      <c r="E2604">
        <v>2.1325526484597899</v>
      </c>
      <c r="F2604" s="22">
        <v>74.209171981896006</v>
      </c>
      <c r="G2604" s="22"/>
      <c r="H2604" s="22"/>
      <c r="I2604" s="22"/>
      <c r="J2604" s="22">
        <v>5</v>
      </c>
      <c r="K2604" s="22" t="s">
        <v>2317</v>
      </c>
      <c r="L2604" s="22" t="s">
        <v>202</v>
      </c>
    </row>
    <row r="2605" spans="1:12">
      <c r="A2605" t="s">
        <v>202</v>
      </c>
      <c r="B2605" t="s">
        <v>2318</v>
      </c>
      <c r="C2605" t="s">
        <v>547</v>
      </c>
      <c r="D2605" s="1">
        <v>1165.8</v>
      </c>
      <c r="E2605">
        <v>2.1325526484597899</v>
      </c>
      <c r="F2605" s="22"/>
      <c r="G2605" s="22">
        <v>74.209171981896006</v>
      </c>
      <c r="H2605" s="22"/>
      <c r="I2605" s="22"/>
      <c r="J2605" s="22">
        <v>5</v>
      </c>
      <c r="K2605" s="22" t="s">
        <v>2317</v>
      </c>
      <c r="L2605" s="22" t="s">
        <v>202</v>
      </c>
    </row>
    <row r="2606" spans="1:12">
      <c r="A2606" t="s">
        <v>202</v>
      </c>
      <c r="B2606" t="s">
        <v>2318</v>
      </c>
      <c r="C2606" t="s">
        <v>549</v>
      </c>
      <c r="D2606" s="1">
        <v>1877.3</v>
      </c>
      <c r="E2606">
        <v>2.1325526484597899</v>
      </c>
      <c r="F2606" s="22"/>
      <c r="G2606" s="22"/>
      <c r="H2606" s="22">
        <v>74.209171981896006</v>
      </c>
      <c r="I2606" s="22"/>
      <c r="J2606" s="22">
        <v>5</v>
      </c>
      <c r="K2606" s="22" t="s">
        <v>2317</v>
      </c>
      <c r="L2606" s="22" t="s">
        <v>202</v>
      </c>
    </row>
    <row r="2607" spans="1:12">
      <c r="A2607" t="s">
        <v>202</v>
      </c>
      <c r="B2607" t="s">
        <v>2318</v>
      </c>
      <c r="C2607" t="s">
        <v>3332</v>
      </c>
      <c r="D2607" s="1">
        <v>1901.7</v>
      </c>
      <c r="E2607">
        <v>2.1325526484597899</v>
      </c>
      <c r="F2607" s="22"/>
      <c r="G2607" s="22"/>
      <c r="H2607" s="22"/>
      <c r="I2607" s="22">
        <v>74.209171981896006</v>
      </c>
      <c r="J2607" s="22">
        <v>5</v>
      </c>
      <c r="K2607" s="22" t="s">
        <v>2317</v>
      </c>
      <c r="L2607" s="22" t="s">
        <v>202</v>
      </c>
    </row>
    <row r="2608" spans="1:12">
      <c r="A2608" t="s">
        <v>202</v>
      </c>
      <c r="B2608" t="s">
        <v>2319</v>
      </c>
      <c r="C2608" t="s">
        <v>542</v>
      </c>
      <c r="D2608" s="1">
        <v>5374</v>
      </c>
      <c r="E2608">
        <v>2.9855737078437001</v>
      </c>
      <c r="F2608" s="22">
        <v>501.94369504692003</v>
      </c>
      <c r="G2608" s="22"/>
      <c r="H2608" s="22"/>
      <c r="I2608" s="22"/>
      <c r="J2608" s="22">
        <v>5</v>
      </c>
      <c r="K2608" s="22" t="s">
        <v>2317</v>
      </c>
      <c r="L2608" s="22" t="s">
        <v>202</v>
      </c>
    </row>
    <row r="2609" spans="1:12">
      <c r="A2609" t="s">
        <v>202</v>
      </c>
      <c r="B2609" t="s">
        <v>2319</v>
      </c>
      <c r="C2609" t="s">
        <v>547</v>
      </c>
      <c r="D2609" s="1">
        <v>6282.4</v>
      </c>
      <c r="E2609">
        <v>2.9855737078437001</v>
      </c>
      <c r="F2609" s="22"/>
      <c r="G2609" s="22">
        <v>501.94369504692003</v>
      </c>
      <c r="H2609" s="22"/>
      <c r="I2609" s="22"/>
      <c r="J2609" s="22">
        <v>5</v>
      </c>
      <c r="K2609" s="22" t="s">
        <v>2317</v>
      </c>
      <c r="L2609" s="22" t="s">
        <v>202</v>
      </c>
    </row>
    <row r="2610" spans="1:12">
      <c r="A2610" t="s">
        <v>202</v>
      </c>
      <c r="B2610" t="s">
        <v>2319</v>
      </c>
      <c r="C2610" t="s">
        <v>549</v>
      </c>
      <c r="D2610" s="1">
        <v>6300.6</v>
      </c>
      <c r="E2610">
        <v>2.9855737078437001</v>
      </c>
      <c r="F2610" s="22"/>
      <c r="G2610" s="22"/>
      <c r="H2610" s="22">
        <v>501.94369504692003</v>
      </c>
      <c r="I2610" s="22"/>
      <c r="J2610" s="22">
        <v>5</v>
      </c>
      <c r="K2610" s="22" t="s">
        <v>2317</v>
      </c>
      <c r="L2610" s="22" t="s">
        <v>202</v>
      </c>
    </row>
    <row r="2611" spans="1:12">
      <c r="A2611" t="s">
        <v>202</v>
      </c>
      <c r="B2611" t="s">
        <v>2319</v>
      </c>
      <c r="C2611" t="s">
        <v>3332</v>
      </c>
      <c r="D2611" s="1">
        <v>6300.9</v>
      </c>
      <c r="E2611">
        <v>2.9855737078437001</v>
      </c>
      <c r="F2611" s="22"/>
      <c r="G2611" s="22"/>
      <c r="H2611" s="22"/>
      <c r="I2611" s="22">
        <v>501.94369504692003</v>
      </c>
      <c r="J2611" s="22">
        <v>5</v>
      </c>
      <c r="K2611" s="22" t="s">
        <v>2317</v>
      </c>
      <c r="L2611" s="22" t="s">
        <v>202</v>
      </c>
    </row>
    <row r="2612" spans="1:12">
      <c r="A2612" t="s">
        <v>202</v>
      </c>
      <c r="B2612" t="s">
        <v>2320</v>
      </c>
      <c r="C2612" t="s">
        <v>542</v>
      </c>
      <c r="D2612" s="1">
        <v>1389.5</v>
      </c>
      <c r="E2612">
        <v>3.8385947672276099</v>
      </c>
      <c r="F2612" s="22">
        <v>120.320605946268</v>
      </c>
      <c r="G2612" s="22"/>
      <c r="H2612" s="22"/>
      <c r="I2612" s="22"/>
      <c r="J2612" s="22">
        <v>5</v>
      </c>
      <c r="K2612" s="22" t="s">
        <v>2317</v>
      </c>
      <c r="L2612" s="22" t="s">
        <v>202</v>
      </c>
    </row>
    <row r="2613" spans="1:12">
      <c r="A2613" t="s">
        <v>202</v>
      </c>
      <c r="B2613" t="s">
        <v>2320</v>
      </c>
      <c r="C2613" t="s">
        <v>547</v>
      </c>
      <c r="D2613" s="1">
        <v>1879.4</v>
      </c>
      <c r="E2613">
        <v>3.8385947672276099</v>
      </c>
      <c r="F2613" s="22"/>
      <c r="G2613" s="22">
        <v>120.320605946268</v>
      </c>
      <c r="H2613" s="22"/>
      <c r="I2613" s="22"/>
      <c r="J2613" s="22">
        <v>5</v>
      </c>
      <c r="K2613" s="22" t="s">
        <v>2317</v>
      </c>
      <c r="L2613" s="22" t="s">
        <v>202</v>
      </c>
    </row>
    <row r="2614" spans="1:12">
      <c r="A2614" t="s">
        <v>202</v>
      </c>
      <c r="B2614" t="s">
        <v>2320</v>
      </c>
      <c r="C2614" t="s">
        <v>549</v>
      </c>
      <c r="D2614" s="1">
        <v>2205.5</v>
      </c>
      <c r="E2614">
        <v>3.8385947672276099</v>
      </c>
      <c r="F2614" s="22"/>
      <c r="G2614" s="22"/>
      <c r="H2614" s="22">
        <v>120.320605946268</v>
      </c>
      <c r="I2614" s="22"/>
      <c r="J2614" s="22">
        <v>5</v>
      </c>
      <c r="K2614" s="22" t="s">
        <v>2317</v>
      </c>
      <c r="L2614" s="22" t="s">
        <v>202</v>
      </c>
    </row>
    <row r="2615" spans="1:12">
      <c r="A2615" t="s">
        <v>202</v>
      </c>
      <c r="B2615" t="s">
        <v>2320</v>
      </c>
      <c r="C2615" t="s">
        <v>3332</v>
      </c>
      <c r="D2615" s="1">
        <v>2208.8000000000002</v>
      </c>
      <c r="E2615">
        <v>3.8385947672276099</v>
      </c>
      <c r="F2615" s="22"/>
      <c r="G2615" s="22"/>
      <c r="H2615" s="22"/>
      <c r="I2615" s="22">
        <v>120.320605946268</v>
      </c>
      <c r="J2615" s="22">
        <v>5</v>
      </c>
      <c r="K2615" s="22" t="s">
        <v>2317</v>
      </c>
      <c r="L2615" s="22" t="s">
        <v>202</v>
      </c>
    </row>
    <row r="2616" spans="1:12">
      <c r="A2616" t="s">
        <v>202</v>
      </c>
      <c r="B2616" t="s">
        <v>2321</v>
      </c>
      <c r="C2616" t="s">
        <v>542</v>
      </c>
      <c r="D2616" s="1">
        <v>2603.1999999999998</v>
      </c>
      <c r="E2616">
        <v>4.69161582661153</v>
      </c>
      <c r="F2616" s="22">
        <v>200.96515099382401</v>
      </c>
      <c r="G2616" s="22"/>
      <c r="H2616" s="22"/>
      <c r="I2616" s="22"/>
      <c r="J2616" s="22">
        <v>5</v>
      </c>
      <c r="K2616" s="22" t="s">
        <v>2317</v>
      </c>
      <c r="L2616" s="22" t="s">
        <v>202</v>
      </c>
    </row>
    <row r="2617" spans="1:12">
      <c r="A2617" t="s">
        <v>202</v>
      </c>
      <c r="B2617" t="s">
        <v>2321</v>
      </c>
      <c r="C2617" t="s">
        <v>547</v>
      </c>
      <c r="D2617" s="1">
        <v>14251.7</v>
      </c>
      <c r="E2617">
        <v>4.69161582661153</v>
      </c>
      <c r="F2617" s="22"/>
      <c r="G2617" s="22">
        <v>763.68459527892003</v>
      </c>
      <c r="H2617" s="22"/>
      <c r="I2617" s="22"/>
      <c r="J2617" s="22">
        <v>5</v>
      </c>
      <c r="K2617" s="22" t="s">
        <v>2317</v>
      </c>
      <c r="L2617" s="22" t="s">
        <v>202</v>
      </c>
    </row>
    <row r="2618" spans="1:12">
      <c r="A2618" t="s">
        <v>202</v>
      </c>
      <c r="B2618" t="s">
        <v>2321</v>
      </c>
      <c r="C2618" t="s">
        <v>549</v>
      </c>
      <c r="D2618" s="1">
        <v>28080.5</v>
      </c>
      <c r="E2618">
        <v>4.69161582661153</v>
      </c>
      <c r="F2618" s="22"/>
      <c r="G2618" s="22"/>
      <c r="H2618" s="22">
        <v>779.00009641019994</v>
      </c>
      <c r="I2618" s="22"/>
      <c r="J2618" s="22">
        <v>5</v>
      </c>
      <c r="K2618" s="22" t="s">
        <v>2317</v>
      </c>
      <c r="L2618" s="22" t="s">
        <v>202</v>
      </c>
    </row>
    <row r="2619" spans="1:12">
      <c r="A2619" t="s">
        <v>202</v>
      </c>
      <c r="B2619" t="s">
        <v>2321</v>
      </c>
      <c r="C2619" t="s">
        <v>3332</v>
      </c>
      <c r="D2619" s="1">
        <v>28256</v>
      </c>
      <c r="E2619">
        <v>4.69161582661153</v>
      </c>
      <c r="F2619" s="22"/>
      <c r="G2619" s="22"/>
      <c r="H2619" s="22"/>
      <c r="I2619" s="22">
        <v>779.00009641019994</v>
      </c>
      <c r="J2619" s="22">
        <v>5</v>
      </c>
      <c r="K2619" s="22" t="s">
        <v>2317</v>
      </c>
      <c r="L2619" s="22" t="s">
        <v>202</v>
      </c>
    </row>
    <row r="2620" spans="1:12">
      <c r="A2620" t="s">
        <v>202</v>
      </c>
      <c r="B2620" t="s">
        <v>2322</v>
      </c>
      <c r="C2620" t="s">
        <v>542</v>
      </c>
      <c r="D2620" s="1">
        <v>2151.8000000000002</v>
      </c>
      <c r="E2620">
        <v>5.5446368859954402</v>
      </c>
      <c r="F2620" s="22">
        <v>209.83479573092399</v>
      </c>
      <c r="G2620" s="22"/>
      <c r="H2620" s="22"/>
      <c r="I2620" s="22"/>
      <c r="J2620" s="22">
        <v>5</v>
      </c>
      <c r="K2620" s="22" t="s">
        <v>2317</v>
      </c>
      <c r="L2620" s="22" t="s">
        <v>202</v>
      </c>
    </row>
    <row r="2621" spans="1:12">
      <c r="A2621" t="s">
        <v>202</v>
      </c>
      <c r="B2621" t="s">
        <v>2322</v>
      </c>
      <c r="C2621" t="s">
        <v>547</v>
      </c>
      <c r="D2621" s="1">
        <v>5999.8</v>
      </c>
      <c r="E2621">
        <v>5.5446368859954402</v>
      </c>
      <c r="F2621" s="22"/>
      <c r="G2621" s="22">
        <v>209.83479573092399</v>
      </c>
      <c r="H2621" s="22"/>
      <c r="I2621" s="22"/>
      <c r="J2621" s="22">
        <v>5</v>
      </c>
      <c r="K2621" s="22" t="s">
        <v>2317</v>
      </c>
      <c r="L2621" s="22" t="s">
        <v>202</v>
      </c>
    </row>
    <row r="2622" spans="1:12">
      <c r="A2622" t="s">
        <v>202</v>
      </c>
      <c r="B2622" t="s">
        <v>2322</v>
      </c>
      <c r="C2622" t="s">
        <v>549</v>
      </c>
      <c r="D2622" s="1">
        <v>7968</v>
      </c>
      <c r="E2622">
        <v>5.5446368859954402</v>
      </c>
      <c r="F2622" s="22"/>
      <c r="G2622" s="22"/>
      <c r="H2622" s="22">
        <v>209.83479573092399</v>
      </c>
      <c r="I2622" s="22"/>
      <c r="J2622" s="22">
        <v>5</v>
      </c>
      <c r="K2622" s="22" t="s">
        <v>2317</v>
      </c>
      <c r="L2622" s="22" t="s">
        <v>202</v>
      </c>
    </row>
    <row r="2623" spans="1:12">
      <c r="A2623" t="s">
        <v>202</v>
      </c>
      <c r="B2623" t="s">
        <v>2322</v>
      </c>
      <c r="C2623" t="s">
        <v>3332</v>
      </c>
      <c r="D2623" s="1">
        <v>7988.3</v>
      </c>
      <c r="E2623">
        <v>5.5446368859954402</v>
      </c>
      <c r="F2623" s="22"/>
      <c r="G2623" s="22"/>
      <c r="H2623" s="22"/>
      <c r="I2623" s="22">
        <v>209.83479573092399</v>
      </c>
      <c r="J2623" s="22">
        <v>5</v>
      </c>
      <c r="K2623" s="22" t="s">
        <v>2317</v>
      </c>
      <c r="L2623" s="22" t="s">
        <v>202</v>
      </c>
    </row>
    <row r="2624" spans="1:12">
      <c r="A2624" t="s">
        <v>202</v>
      </c>
      <c r="B2624" t="s">
        <v>2323</v>
      </c>
      <c r="C2624" t="s">
        <v>542</v>
      </c>
      <c r="D2624" s="1">
        <v>1639.7</v>
      </c>
      <c r="E2624">
        <v>6.3976579453793603</v>
      </c>
      <c r="F2624" s="22">
        <v>122.012230067532</v>
      </c>
      <c r="G2624" s="22"/>
      <c r="H2624" s="22"/>
      <c r="I2624" s="22"/>
      <c r="J2624" s="22">
        <v>5</v>
      </c>
      <c r="K2624" s="22" t="s">
        <v>2317</v>
      </c>
      <c r="L2624" s="22" t="s">
        <v>202</v>
      </c>
    </row>
    <row r="2625" spans="1:12">
      <c r="A2625" t="s">
        <v>202</v>
      </c>
      <c r="B2625" t="s">
        <v>2323</v>
      </c>
      <c r="C2625" t="s">
        <v>547</v>
      </c>
      <c r="D2625" s="1">
        <v>2934.8</v>
      </c>
      <c r="E2625">
        <v>6.3976579453793603</v>
      </c>
      <c r="F2625" s="22"/>
      <c r="G2625" s="22">
        <v>122.012230067532</v>
      </c>
      <c r="H2625" s="22"/>
      <c r="I2625" s="22"/>
      <c r="J2625" s="22">
        <v>5</v>
      </c>
      <c r="K2625" s="22" t="s">
        <v>2317</v>
      </c>
      <c r="L2625" s="22" t="s">
        <v>202</v>
      </c>
    </row>
    <row r="2626" spans="1:12">
      <c r="A2626" t="s">
        <v>202</v>
      </c>
      <c r="B2626" t="s">
        <v>2323</v>
      </c>
      <c r="C2626" t="s">
        <v>549</v>
      </c>
      <c r="D2626" s="1">
        <v>2939</v>
      </c>
      <c r="E2626">
        <v>6.3976579453793603</v>
      </c>
      <c r="F2626" s="22"/>
      <c r="G2626" s="22"/>
      <c r="H2626" s="22">
        <v>122.012230067532</v>
      </c>
      <c r="I2626" s="22"/>
      <c r="J2626" s="22">
        <v>5</v>
      </c>
      <c r="K2626" s="22" t="s">
        <v>2317</v>
      </c>
      <c r="L2626" s="22" t="s">
        <v>202</v>
      </c>
    </row>
    <row r="2627" spans="1:12">
      <c r="A2627" t="s">
        <v>202</v>
      </c>
      <c r="B2627" t="s">
        <v>2323</v>
      </c>
      <c r="C2627" t="s">
        <v>3332</v>
      </c>
      <c r="D2627" s="1">
        <v>2939.1</v>
      </c>
      <c r="E2627">
        <v>6.3976579453793603</v>
      </c>
      <c r="F2627" s="22"/>
      <c r="G2627" s="22"/>
      <c r="H2627" s="22"/>
      <c r="I2627" s="22">
        <v>122.012230067532</v>
      </c>
      <c r="J2627" s="22">
        <v>5</v>
      </c>
      <c r="K2627" s="22" t="s">
        <v>2317</v>
      </c>
      <c r="L2627" s="22" t="s">
        <v>202</v>
      </c>
    </row>
    <row r="2628" spans="1:12">
      <c r="A2628" t="s">
        <v>202</v>
      </c>
      <c r="B2628" t="s">
        <v>2324</v>
      </c>
      <c r="C2628" t="s">
        <v>542</v>
      </c>
      <c r="D2628" s="1">
        <v>1821.5</v>
      </c>
      <c r="E2628">
        <v>7.2506790047632697</v>
      </c>
      <c r="F2628" s="22">
        <v>158.193042264936</v>
      </c>
      <c r="G2628" s="22"/>
      <c r="H2628" s="22"/>
      <c r="I2628" s="22"/>
      <c r="J2628" s="22">
        <v>5</v>
      </c>
      <c r="K2628" s="22" t="s">
        <v>2317</v>
      </c>
      <c r="L2628" s="22" t="s">
        <v>202</v>
      </c>
    </row>
    <row r="2629" spans="1:12">
      <c r="A2629" t="s">
        <v>202</v>
      </c>
      <c r="B2629" t="s">
        <v>2324</v>
      </c>
      <c r="C2629" t="s">
        <v>547</v>
      </c>
      <c r="D2629" s="1">
        <v>3995.7</v>
      </c>
      <c r="E2629">
        <v>7.2506790047632697</v>
      </c>
      <c r="F2629" s="22"/>
      <c r="G2629" s="22">
        <v>158.193042264936</v>
      </c>
      <c r="H2629" s="22"/>
      <c r="I2629" s="22"/>
      <c r="J2629" s="22">
        <v>5</v>
      </c>
      <c r="K2629" s="22" t="s">
        <v>2317</v>
      </c>
      <c r="L2629" s="22" t="s">
        <v>202</v>
      </c>
    </row>
    <row r="2630" spans="1:12">
      <c r="A2630" t="s">
        <v>202</v>
      </c>
      <c r="B2630" t="s">
        <v>2324</v>
      </c>
      <c r="C2630" t="s">
        <v>549</v>
      </c>
      <c r="D2630" s="1">
        <v>4149.5</v>
      </c>
      <c r="E2630">
        <v>7.2506790047632697</v>
      </c>
      <c r="F2630" s="22"/>
      <c r="G2630" s="22"/>
      <c r="H2630" s="22">
        <v>158.193042264936</v>
      </c>
      <c r="I2630" s="22"/>
      <c r="J2630" s="22">
        <v>5</v>
      </c>
      <c r="K2630" s="22" t="s">
        <v>2317</v>
      </c>
      <c r="L2630" s="22" t="s">
        <v>202</v>
      </c>
    </row>
    <row r="2631" spans="1:12">
      <c r="A2631" t="s">
        <v>202</v>
      </c>
      <c r="B2631" t="s">
        <v>2324</v>
      </c>
      <c r="C2631" t="s">
        <v>3332</v>
      </c>
      <c r="D2631" s="1">
        <v>4153.7</v>
      </c>
      <c r="E2631">
        <v>7.2506790047632697</v>
      </c>
      <c r="F2631" s="22"/>
      <c r="G2631" s="22"/>
      <c r="H2631" s="22"/>
      <c r="I2631" s="22">
        <v>158.193042264936</v>
      </c>
      <c r="J2631" s="22">
        <v>5</v>
      </c>
      <c r="K2631" s="22" t="s">
        <v>2317</v>
      </c>
      <c r="L2631" s="22" t="s">
        <v>202</v>
      </c>
    </row>
    <row r="2632" spans="1:12">
      <c r="A2632" t="s">
        <v>202</v>
      </c>
      <c r="B2632" t="s">
        <v>2325</v>
      </c>
      <c r="C2632" t="s">
        <v>542</v>
      </c>
      <c r="D2632" s="1">
        <v>726.5</v>
      </c>
      <c r="E2632">
        <v>8.1037000641471799</v>
      </c>
      <c r="F2632" s="22">
        <v>57.971608620912001</v>
      </c>
      <c r="G2632" s="22"/>
      <c r="H2632" s="22"/>
      <c r="I2632" s="22"/>
      <c r="J2632" s="22">
        <v>5</v>
      </c>
      <c r="K2632" s="22" t="s">
        <v>2317</v>
      </c>
      <c r="L2632" s="22" t="s">
        <v>202</v>
      </c>
    </row>
    <row r="2633" spans="1:12">
      <c r="A2633" t="s">
        <v>202</v>
      </c>
      <c r="B2633" t="s">
        <v>2325</v>
      </c>
      <c r="C2633" t="s">
        <v>547</v>
      </c>
      <c r="D2633" s="1">
        <v>3782.5</v>
      </c>
      <c r="E2633">
        <v>8.1037000641471799</v>
      </c>
      <c r="F2633" s="22"/>
      <c r="G2633" s="22">
        <v>250.88701814064001</v>
      </c>
      <c r="H2633" s="22"/>
      <c r="I2633" s="22"/>
      <c r="J2633" s="22">
        <v>5</v>
      </c>
      <c r="K2633" s="22" t="s">
        <v>2317</v>
      </c>
      <c r="L2633" s="22" t="s">
        <v>202</v>
      </c>
    </row>
    <row r="2634" spans="1:12">
      <c r="A2634" t="s">
        <v>202</v>
      </c>
      <c r="B2634" t="s">
        <v>2325</v>
      </c>
      <c r="C2634" t="s">
        <v>549</v>
      </c>
      <c r="D2634" s="1">
        <v>7619.9</v>
      </c>
      <c r="E2634">
        <v>8.1037000641471799</v>
      </c>
      <c r="F2634" s="22"/>
      <c r="G2634" s="22"/>
      <c r="H2634" s="22">
        <v>281.08456686071997</v>
      </c>
      <c r="I2634" s="22"/>
      <c r="J2634" s="22">
        <v>5</v>
      </c>
      <c r="K2634" s="22" t="s">
        <v>2317</v>
      </c>
      <c r="L2634" s="22" t="s">
        <v>202</v>
      </c>
    </row>
    <row r="2635" spans="1:12">
      <c r="A2635" t="s">
        <v>202</v>
      </c>
      <c r="B2635" t="s">
        <v>2325</v>
      </c>
      <c r="C2635" t="s">
        <v>3332</v>
      </c>
      <c r="D2635" s="1">
        <v>7657.6</v>
      </c>
      <c r="E2635">
        <v>8.1037000641471799</v>
      </c>
      <c r="F2635" s="22"/>
      <c r="G2635" s="22"/>
      <c r="H2635" s="22"/>
      <c r="I2635" s="22">
        <v>281.08456686071997</v>
      </c>
      <c r="J2635" s="22">
        <v>5</v>
      </c>
      <c r="K2635" s="22" t="s">
        <v>2317</v>
      </c>
      <c r="L2635" s="22" t="s">
        <v>202</v>
      </c>
    </row>
    <row r="2636" spans="1:12">
      <c r="A2636" t="s">
        <v>202</v>
      </c>
      <c r="B2636" t="s">
        <v>2326</v>
      </c>
      <c r="C2636" t="s">
        <v>542</v>
      </c>
      <c r="D2636" s="1">
        <v>1372.8</v>
      </c>
      <c r="E2636">
        <v>8.9567211235310999</v>
      </c>
      <c r="F2636" s="22">
        <v>110.517795209052</v>
      </c>
      <c r="G2636" s="22"/>
      <c r="H2636" s="22"/>
      <c r="I2636" s="22"/>
      <c r="J2636" s="22">
        <v>5</v>
      </c>
      <c r="K2636" s="22" t="s">
        <v>2317</v>
      </c>
      <c r="L2636" s="22" t="s">
        <v>202</v>
      </c>
    </row>
    <row r="2637" spans="1:12">
      <c r="A2637" t="s">
        <v>202</v>
      </c>
      <c r="B2637" t="s">
        <v>2326</v>
      </c>
      <c r="C2637" t="s">
        <v>547</v>
      </c>
      <c r="D2637" s="1">
        <v>2241.9</v>
      </c>
      <c r="E2637">
        <v>8.9567211235310999</v>
      </c>
      <c r="F2637" s="22"/>
      <c r="G2637" s="22">
        <v>110.517795209052</v>
      </c>
      <c r="H2637" s="22"/>
      <c r="I2637" s="22"/>
      <c r="J2637" s="22">
        <v>5</v>
      </c>
      <c r="K2637" s="22" t="s">
        <v>2317</v>
      </c>
      <c r="L2637" s="22" t="s">
        <v>202</v>
      </c>
    </row>
    <row r="2638" spans="1:12">
      <c r="A2638" t="s">
        <v>202</v>
      </c>
      <c r="B2638" t="s">
        <v>2326</v>
      </c>
      <c r="C2638" t="s">
        <v>549</v>
      </c>
      <c r="D2638" s="1">
        <v>2313.8000000000002</v>
      </c>
      <c r="E2638">
        <v>8.9567211235310999</v>
      </c>
      <c r="F2638" s="22"/>
      <c r="G2638" s="22"/>
      <c r="H2638" s="22">
        <v>110.517795209052</v>
      </c>
      <c r="I2638" s="22"/>
      <c r="J2638" s="22">
        <v>5</v>
      </c>
      <c r="K2638" s="22" t="s">
        <v>2317</v>
      </c>
      <c r="L2638" s="22" t="s">
        <v>202</v>
      </c>
    </row>
    <row r="2639" spans="1:12">
      <c r="A2639" t="s">
        <v>202</v>
      </c>
      <c r="B2639" t="s">
        <v>2326</v>
      </c>
      <c r="C2639" t="s">
        <v>3332</v>
      </c>
      <c r="D2639" s="1">
        <v>2314.1999999999998</v>
      </c>
      <c r="E2639">
        <v>8.9567211235310999</v>
      </c>
      <c r="F2639" s="22"/>
      <c r="G2639" s="22"/>
      <c r="H2639" s="22"/>
      <c r="I2639" s="22">
        <v>110.517795209052</v>
      </c>
      <c r="J2639" s="22">
        <v>5</v>
      </c>
      <c r="K2639" s="22" t="s">
        <v>2317</v>
      </c>
      <c r="L2639" s="22" t="s">
        <v>202</v>
      </c>
    </row>
    <row r="2640" spans="1:12">
      <c r="A2640" t="s">
        <v>202</v>
      </c>
      <c r="B2640" t="s">
        <v>2327</v>
      </c>
      <c r="C2640" t="s">
        <v>542</v>
      </c>
      <c r="D2640" s="1">
        <v>592.4</v>
      </c>
      <c r="E2640">
        <v>9.8097421829150093</v>
      </c>
      <c r="F2640" s="22">
        <v>50.356326233052002</v>
      </c>
      <c r="G2640" s="22"/>
      <c r="H2640" s="22"/>
      <c r="I2640" s="22"/>
      <c r="J2640" s="22">
        <v>5</v>
      </c>
      <c r="K2640" s="22" t="s">
        <v>2317</v>
      </c>
      <c r="L2640" s="22" t="s">
        <v>202</v>
      </c>
    </row>
    <row r="2641" spans="1:12">
      <c r="A2641" t="s">
        <v>202</v>
      </c>
      <c r="B2641" t="s">
        <v>2327</v>
      </c>
      <c r="C2641" t="s">
        <v>547</v>
      </c>
      <c r="D2641" s="1">
        <v>1588.2</v>
      </c>
      <c r="E2641">
        <v>9.8097421829150093</v>
      </c>
      <c r="F2641" s="22"/>
      <c r="G2641" s="22">
        <v>50.356326233052002</v>
      </c>
      <c r="H2641" s="22"/>
      <c r="I2641" s="22"/>
      <c r="J2641" s="22">
        <v>5</v>
      </c>
      <c r="K2641" s="22" t="s">
        <v>2317</v>
      </c>
      <c r="L2641" s="22" t="s">
        <v>202</v>
      </c>
    </row>
    <row r="2642" spans="1:12">
      <c r="A2642" t="s">
        <v>202</v>
      </c>
      <c r="B2642" t="s">
        <v>2327</v>
      </c>
      <c r="C2642" t="s">
        <v>549</v>
      </c>
      <c r="D2642" s="1">
        <v>1679.9</v>
      </c>
      <c r="E2642">
        <v>9.8097421829150093</v>
      </c>
      <c r="F2642" s="22"/>
      <c r="G2642" s="22"/>
      <c r="H2642" s="22">
        <v>50.356326233052002</v>
      </c>
      <c r="I2642" s="22"/>
      <c r="J2642" s="22">
        <v>5</v>
      </c>
      <c r="K2642" s="22" t="s">
        <v>2317</v>
      </c>
      <c r="L2642" s="22" t="s">
        <v>202</v>
      </c>
    </row>
    <row r="2643" spans="1:12">
      <c r="A2643" t="s">
        <v>202</v>
      </c>
      <c r="B2643" t="s">
        <v>2327</v>
      </c>
      <c r="C2643" t="s">
        <v>3332</v>
      </c>
      <c r="D2643" s="1">
        <v>1680.2</v>
      </c>
      <c r="E2643">
        <v>9.8097421829150093</v>
      </c>
      <c r="F2643" s="22"/>
      <c r="G2643" s="22"/>
      <c r="H2643" s="22"/>
      <c r="I2643" s="22">
        <v>50.356326233052002</v>
      </c>
      <c r="J2643" s="22">
        <v>5</v>
      </c>
      <c r="K2643" s="22" t="s">
        <v>2317</v>
      </c>
      <c r="L2643" s="22" t="s">
        <v>202</v>
      </c>
    </row>
    <row r="2644" spans="1:12">
      <c r="A2644" t="s">
        <v>202</v>
      </c>
      <c r="B2644" t="s">
        <v>2328</v>
      </c>
      <c r="C2644" t="s">
        <v>542</v>
      </c>
      <c r="D2644" s="1">
        <v>682.4</v>
      </c>
      <c r="E2644">
        <v>10.662763242298899</v>
      </c>
      <c r="F2644" s="22">
        <v>54.485752126176003</v>
      </c>
      <c r="G2644" s="22"/>
      <c r="H2644" s="22"/>
      <c r="I2644" s="22"/>
      <c r="J2644" s="22">
        <v>5</v>
      </c>
      <c r="K2644" s="22" t="s">
        <v>2317</v>
      </c>
      <c r="L2644" s="22" t="s">
        <v>202</v>
      </c>
    </row>
    <row r="2645" spans="1:12">
      <c r="A2645" t="s">
        <v>202</v>
      </c>
      <c r="B2645" t="s">
        <v>2328</v>
      </c>
      <c r="C2645" t="s">
        <v>547</v>
      </c>
      <c r="D2645" s="1">
        <v>1526</v>
      </c>
      <c r="E2645">
        <v>10.662763242298899</v>
      </c>
      <c r="F2645" s="22"/>
      <c r="G2645" s="22">
        <v>88.642019640887995</v>
      </c>
      <c r="H2645" s="22"/>
      <c r="I2645" s="22"/>
      <c r="J2645" s="22">
        <v>5</v>
      </c>
      <c r="K2645" s="22" t="s">
        <v>2317</v>
      </c>
      <c r="L2645" s="22" t="s">
        <v>202</v>
      </c>
    </row>
    <row r="2646" spans="1:12">
      <c r="A2646" t="s">
        <v>202</v>
      </c>
      <c r="B2646" t="s">
        <v>2328</v>
      </c>
      <c r="C2646" t="s">
        <v>549</v>
      </c>
      <c r="D2646" s="1">
        <v>1532.7</v>
      </c>
      <c r="E2646">
        <v>10.662763242298899</v>
      </c>
      <c r="F2646" s="22"/>
      <c r="G2646" s="22"/>
      <c r="H2646" s="22">
        <v>88.642019640887995</v>
      </c>
      <c r="I2646" s="22"/>
      <c r="J2646" s="22">
        <v>5</v>
      </c>
      <c r="K2646" s="22" t="s">
        <v>2317</v>
      </c>
      <c r="L2646" s="22" t="s">
        <v>202</v>
      </c>
    </row>
    <row r="2647" spans="1:12">
      <c r="A2647" t="s">
        <v>202</v>
      </c>
      <c r="B2647" t="s">
        <v>2328</v>
      </c>
      <c r="C2647" t="s">
        <v>3332</v>
      </c>
      <c r="D2647" s="1">
        <v>1532.8</v>
      </c>
      <c r="E2647">
        <v>10.662763242298899</v>
      </c>
      <c r="F2647" s="22"/>
      <c r="G2647" s="22"/>
      <c r="H2647" s="22"/>
      <c r="I2647" s="22">
        <v>88.642019640887995</v>
      </c>
      <c r="J2647" s="22">
        <v>5</v>
      </c>
      <c r="K2647" s="22" t="s">
        <v>2317</v>
      </c>
      <c r="L2647" s="22" t="s">
        <v>202</v>
      </c>
    </row>
    <row r="2648" spans="1:12">
      <c r="A2648" t="s">
        <v>202</v>
      </c>
      <c r="B2648" t="s">
        <v>2329</v>
      </c>
      <c r="C2648" t="s">
        <v>542</v>
      </c>
      <c r="D2648" s="1">
        <v>646.4</v>
      </c>
      <c r="E2648">
        <v>11.5157843016828</v>
      </c>
      <c r="F2648" s="22">
        <v>125.338632996024</v>
      </c>
      <c r="G2648" s="22"/>
      <c r="H2648" s="22"/>
      <c r="I2648" s="22"/>
      <c r="J2648" s="22">
        <v>5</v>
      </c>
      <c r="K2648" s="22" t="s">
        <v>2317</v>
      </c>
      <c r="L2648" s="22" t="s">
        <v>202</v>
      </c>
    </row>
    <row r="2649" spans="1:12">
      <c r="A2649" t="s">
        <v>202</v>
      </c>
      <c r="B2649" t="s">
        <v>2329</v>
      </c>
      <c r="C2649" t="s">
        <v>547</v>
      </c>
      <c r="D2649" s="1">
        <v>2254.3000000000002</v>
      </c>
      <c r="E2649">
        <v>11.5157843016828</v>
      </c>
      <c r="F2649" s="22"/>
      <c r="G2649" s="22">
        <v>125.338632996024</v>
      </c>
      <c r="H2649" s="22"/>
      <c r="I2649" s="22"/>
      <c r="J2649" s="22">
        <v>5</v>
      </c>
      <c r="K2649" s="22" t="s">
        <v>2317</v>
      </c>
      <c r="L2649" s="22" t="s">
        <v>202</v>
      </c>
    </row>
    <row r="2650" spans="1:12">
      <c r="A2650" t="s">
        <v>202</v>
      </c>
      <c r="B2650" t="s">
        <v>2329</v>
      </c>
      <c r="C2650" t="s">
        <v>549</v>
      </c>
      <c r="D2650" s="1">
        <v>2392.1999999999998</v>
      </c>
      <c r="E2650">
        <v>11.5157843016828</v>
      </c>
      <c r="F2650" s="22"/>
      <c r="G2650" s="22"/>
      <c r="H2650" s="22">
        <v>125.338632996024</v>
      </c>
      <c r="I2650" s="22"/>
      <c r="J2650" s="22">
        <v>5</v>
      </c>
      <c r="K2650" s="22" t="s">
        <v>2317</v>
      </c>
      <c r="L2650" s="22" t="s">
        <v>202</v>
      </c>
    </row>
    <row r="2651" spans="1:12">
      <c r="A2651" t="s">
        <v>202</v>
      </c>
      <c r="B2651" t="s">
        <v>2329</v>
      </c>
      <c r="C2651" t="s">
        <v>3332</v>
      </c>
      <c r="D2651" s="1">
        <v>2395</v>
      </c>
      <c r="E2651">
        <v>11.5157843016828</v>
      </c>
      <c r="F2651" s="22"/>
      <c r="G2651" s="22"/>
      <c r="H2651" s="22"/>
      <c r="I2651" s="22">
        <v>125.338632996024</v>
      </c>
      <c r="J2651" s="22">
        <v>5</v>
      </c>
      <c r="K2651" s="22" t="s">
        <v>2317</v>
      </c>
      <c r="L2651" s="22" t="s">
        <v>202</v>
      </c>
    </row>
    <row r="2652" spans="1:12">
      <c r="A2652" t="s">
        <v>202</v>
      </c>
      <c r="B2652" t="s">
        <v>2330</v>
      </c>
      <c r="C2652" t="s">
        <v>542</v>
      </c>
      <c r="D2652" s="1">
        <v>375.4</v>
      </c>
      <c r="E2652">
        <v>12.3688053610668</v>
      </c>
      <c r="F2652" s="22">
        <v>28.346898923531999</v>
      </c>
      <c r="G2652" s="22"/>
      <c r="H2652" s="22"/>
      <c r="I2652" s="22"/>
      <c r="J2652" s="22">
        <v>5</v>
      </c>
      <c r="K2652" s="22" t="s">
        <v>2317</v>
      </c>
      <c r="L2652" s="22" t="s">
        <v>202</v>
      </c>
    </row>
    <row r="2653" spans="1:12">
      <c r="A2653" t="s">
        <v>202</v>
      </c>
      <c r="B2653" t="s">
        <v>2330</v>
      </c>
      <c r="C2653" t="s">
        <v>547</v>
      </c>
      <c r="D2653" s="1">
        <v>1528.4</v>
      </c>
      <c r="E2653">
        <v>12.3688053610668</v>
      </c>
      <c r="F2653" s="22"/>
      <c r="G2653" s="22">
        <v>51.078477806244003</v>
      </c>
      <c r="H2653" s="22"/>
      <c r="I2653" s="22"/>
      <c r="J2653" s="22">
        <v>5</v>
      </c>
      <c r="K2653" s="22" t="s">
        <v>2317</v>
      </c>
      <c r="L2653" s="22" t="s">
        <v>202</v>
      </c>
    </row>
    <row r="2654" spans="1:12">
      <c r="A2654" t="s">
        <v>202</v>
      </c>
      <c r="B2654" t="s">
        <v>2330</v>
      </c>
      <c r="C2654" t="s">
        <v>549</v>
      </c>
      <c r="D2654" s="1">
        <v>1557.5</v>
      </c>
      <c r="E2654">
        <v>12.3688053610668</v>
      </c>
      <c r="F2654" s="22"/>
      <c r="G2654" s="22"/>
      <c r="H2654" s="22">
        <v>51.078477806244003</v>
      </c>
      <c r="I2654" s="22"/>
      <c r="J2654" s="22">
        <v>5</v>
      </c>
      <c r="K2654" s="22" t="s">
        <v>2317</v>
      </c>
      <c r="L2654" s="22" t="s">
        <v>202</v>
      </c>
    </row>
    <row r="2655" spans="1:12">
      <c r="A2655" t="s">
        <v>202</v>
      </c>
      <c r="B2655" t="s">
        <v>2330</v>
      </c>
      <c r="C2655" t="s">
        <v>3332</v>
      </c>
      <c r="D2655" s="1">
        <v>1557.7</v>
      </c>
      <c r="E2655">
        <v>12.3688053610668</v>
      </c>
      <c r="F2655" s="22"/>
      <c r="G2655" s="22"/>
      <c r="H2655" s="22"/>
      <c r="I2655" s="22">
        <v>51.078477806244003</v>
      </c>
      <c r="J2655" s="22">
        <v>5</v>
      </c>
      <c r="K2655" s="22" t="s">
        <v>2317</v>
      </c>
      <c r="L2655" s="22" t="s">
        <v>202</v>
      </c>
    </row>
    <row r="2656" spans="1:12">
      <c r="A2656" t="s">
        <v>202</v>
      </c>
      <c r="B2656" t="s">
        <v>2331</v>
      </c>
      <c r="C2656" t="s">
        <v>542</v>
      </c>
      <c r="D2656" s="1">
        <v>437.4</v>
      </c>
      <c r="E2656">
        <v>13.2218264204507</v>
      </c>
      <c r="F2656" s="22">
        <v>40.430432661192</v>
      </c>
      <c r="G2656" s="22"/>
      <c r="H2656" s="22"/>
      <c r="I2656" s="22"/>
      <c r="J2656" s="22">
        <v>5</v>
      </c>
      <c r="K2656" s="22" t="s">
        <v>2317</v>
      </c>
      <c r="L2656" s="22" t="s">
        <v>202</v>
      </c>
    </row>
    <row r="2657" spans="1:12">
      <c r="A2657" t="s">
        <v>202</v>
      </c>
      <c r="B2657" t="s">
        <v>2331</v>
      </c>
      <c r="C2657" t="s">
        <v>547</v>
      </c>
      <c r="D2657" s="1">
        <v>3507.1</v>
      </c>
      <c r="E2657">
        <v>13.2218264204507</v>
      </c>
      <c r="F2657" s="22"/>
      <c r="G2657" s="22">
        <v>389.85487678368003</v>
      </c>
      <c r="H2657" s="22"/>
      <c r="I2657" s="22"/>
      <c r="J2657" s="22">
        <v>5</v>
      </c>
      <c r="K2657" s="22" t="s">
        <v>2317</v>
      </c>
      <c r="L2657" s="22" t="s">
        <v>202</v>
      </c>
    </row>
    <row r="2658" spans="1:12">
      <c r="A2658" t="s">
        <v>202</v>
      </c>
      <c r="B2658" t="s">
        <v>2331</v>
      </c>
      <c r="C2658" t="s">
        <v>549</v>
      </c>
      <c r="D2658" s="1">
        <v>17587.400000000001</v>
      </c>
      <c r="E2658">
        <v>13.2218264204507</v>
      </c>
      <c r="F2658" s="22"/>
      <c r="G2658" s="22"/>
      <c r="H2658" s="22">
        <v>646.65812928276</v>
      </c>
      <c r="I2658" s="22"/>
      <c r="J2658" s="22">
        <v>5</v>
      </c>
      <c r="K2658" s="22" t="s">
        <v>2317</v>
      </c>
      <c r="L2658" s="22" t="s">
        <v>202</v>
      </c>
    </row>
    <row r="2659" spans="1:12">
      <c r="A2659" t="s">
        <v>202</v>
      </c>
      <c r="B2659" t="s">
        <v>2331</v>
      </c>
      <c r="C2659" t="s">
        <v>3332</v>
      </c>
      <c r="D2659" s="1">
        <v>18175.8</v>
      </c>
      <c r="E2659">
        <v>13.2218264204507</v>
      </c>
      <c r="F2659" s="22"/>
      <c r="G2659" s="22"/>
      <c r="H2659" s="22"/>
      <c r="I2659" s="22">
        <v>646.65812928276</v>
      </c>
      <c r="J2659" s="22">
        <v>5</v>
      </c>
      <c r="K2659" s="22" t="s">
        <v>2317</v>
      </c>
      <c r="L2659" s="22" t="s">
        <v>202</v>
      </c>
    </row>
    <row r="2660" spans="1:12">
      <c r="A2660" t="s">
        <v>202</v>
      </c>
      <c r="B2660" t="s">
        <v>2332</v>
      </c>
      <c r="C2660" t="s">
        <v>542</v>
      </c>
      <c r="D2660" s="1">
        <v>57</v>
      </c>
      <c r="E2660">
        <v>14.927868539218499</v>
      </c>
      <c r="F2660" s="22">
        <v>6.9693467524632</v>
      </c>
      <c r="G2660" s="22"/>
      <c r="H2660" s="22"/>
      <c r="I2660" s="22"/>
      <c r="J2660" s="22">
        <v>5</v>
      </c>
      <c r="K2660" s="22" t="s">
        <v>2317</v>
      </c>
      <c r="L2660" s="22" t="s">
        <v>202</v>
      </c>
    </row>
    <row r="2661" spans="1:12">
      <c r="A2661" t="s">
        <v>202</v>
      </c>
      <c r="B2661" t="s">
        <v>2332</v>
      </c>
      <c r="C2661" t="s">
        <v>547</v>
      </c>
      <c r="D2661" s="1">
        <v>1451.9</v>
      </c>
      <c r="E2661">
        <v>14.927868539218499</v>
      </c>
      <c r="F2661" s="22"/>
      <c r="G2661" s="22">
        <v>74.619498017987993</v>
      </c>
      <c r="H2661" s="22"/>
      <c r="I2661" s="22"/>
      <c r="J2661" s="22">
        <v>5</v>
      </c>
      <c r="K2661" s="22" t="s">
        <v>2317</v>
      </c>
      <c r="L2661" s="22" t="s">
        <v>202</v>
      </c>
    </row>
    <row r="2662" spans="1:12">
      <c r="A2662" t="s">
        <v>202</v>
      </c>
      <c r="B2662" t="s">
        <v>2332</v>
      </c>
      <c r="C2662" t="s">
        <v>549</v>
      </c>
      <c r="D2662" s="1">
        <v>1458.3</v>
      </c>
      <c r="E2662">
        <v>14.927868539218499</v>
      </c>
      <c r="F2662" s="22"/>
      <c r="G2662" s="22"/>
      <c r="H2662" s="22">
        <v>74.619498017987993</v>
      </c>
      <c r="I2662" s="22"/>
      <c r="J2662" s="22">
        <v>5</v>
      </c>
      <c r="K2662" s="22" t="s">
        <v>2317</v>
      </c>
      <c r="L2662" s="22" t="s">
        <v>202</v>
      </c>
    </row>
    <row r="2663" spans="1:12">
      <c r="A2663" t="s">
        <v>202</v>
      </c>
      <c r="B2663" t="s">
        <v>2332</v>
      </c>
      <c r="C2663" t="s">
        <v>3332</v>
      </c>
      <c r="D2663" s="1">
        <v>1458.3</v>
      </c>
      <c r="E2663">
        <v>14.927868539218499</v>
      </c>
      <c r="F2663" s="22"/>
      <c r="G2663" s="22"/>
      <c r="H2663" s="22"/>
      <c r="I2663" s="22">
        <v>74.619498017987993</v>
      </c>
      <c r="J2663" s="22">
        <v>5</v>
      </c>
      <c r="K2663" s="22" t="s">
        <v>2317</v>
      </c>
      <c r="L2663" s="22" t="s">
        <v>202</v>
      </c>
    </row>
    <row r="2664" spans="1:12">
      <c r="A2664" t="s">
        <v>202</v>
      </c>
      <c r="B2664" t="s">
        <v>2333</v>
      </c>
      <c r="C2664" t="s">
        <v>542</v>
      </c>
      <c r="D2664" s="1">
        <v>22</v>
      </c>
      <c r="E2664">
        <v>15.7808895986024</v>
      </c>
      <c r="F2664" s="22">
        <v>4.3041145169988004</v>
      </c>
      <c r="G2664" s="22"/>
      <c r="H2664" s="22"/>
      <c r="I2664" s="22"/>
      <c r="J2664" s="22">
        <v>5</v>
      </c>
      <c r="K2664" s="22" t="s">
        <v>2317</v>
      </c>
      <c r="L2664" s="22" t="s">
        <v>202</v>
      </c>
    </row>
    <row r="2665" spans="1:12">
      <c r="A2665" t="s">
        <v>202</v>
      </c>
      <c r="B2665" t="s">
        <v>2333</v>
      </c>
      <c r="C2665" t="s">
        <v>547</v>
      </c>
      <c r="D2665" s="1">
        <v>751.5</v>
      </c>
      <c r="E2665">
        <v>15.7808895986024</v>
      </c>
      <c r="F2665" s="22"/>
      <c r="G2665" s="22">
        <v>45.430295739696</v>
      </c>
      <c r="H2665" s="22"/>
      <c r="I2665" s="22"/>
      <c r="J2665" s="22">
        <v>5</v>
      </c>
      <c r="K2665" s="22" t="s">
        <v>2317</v>
      </c>
      <c r="L2665" s="22" t="s">
        <v>202</v>
      </c>
    </row>
    <row r="2666" spans="1:12">
      <c r="A2666" t="s">
        <v>202</v>
      </c>
      <c r="B2666" t="s">
        <v>2333</v>
      </c>
      <c r="C2666" t="s">
        <v>549</v>
      </c>
      <c r="D2666" s="1">
        <v>761.3</v>
      </c>
      <c r="E2666">
        <v>15.7808895986024</v>
      </c>
      <c r="F2666" s="22"/>
      <c r="G2666" s="22"/>
      <c r="H2666" s="22">
        <v>45.430295739696</v>
      </c>
      <c r="I2666" s="22"/>
      <c r="J2666" s="22">
        <v>5</v>
      </c>
      <c r="K2666" s="22" t="s">
        <v>2317</v>
      </c>
      <c r="L2666" s="22" t="s">
        <v>202</v>
      </c>
    </row>
    <row r="2667" spans="1:12">
      <c r="A2667" t="s">
        <v>202</v>
      </c>
      <c r="B2667" t="s">
        <v>2333</v>
      </c>
      <c r="C2667" t="s">
        <v>3332</v>
      </c>
      <c r="D2667" s="1">
        <v>761.3</v>
      </c>
      <c r="E2667">
        <v>15.7808895986024</v>
      </c>
      <c r="F2667" s="22"/>
      <c r="G2667" s="22"/>
      <c r="H2667" s="22"/>
      <c r="I2667" s="22">
        <v>45.430295739696</v>
      </c>
      <c r="J2667" s="22">
        <v>5</v>
      </c>
      <c r="K2667" s="22" t="s">
        <v>2317</v>
      </c>
      <c r="L2667" s="22" t="s">
        <v>202</v>
      </c>
    </row>
    <row r="2668" spans="1:12">
      <c r="A2668" t="s">
        <v>202</v>
      </c>
      <c r="B2668" t="s">
        <v>2334</v>
      </c>
      <c r="C2668" t="s">
        <v>542</v>
      </c>
      <c r="D2668" s="1">
        <v>67</v>
      </c>
      <c r="E2668">
        <v>16.633910657986299</v>
      </c>
      <c r="F2668" s="22">
        <v>7.1545721912279996</v>
      </c>
      <c r="G2668" s="22"/>
      <c r="H2668" s="22"/>
      <c r="I2668" s="22"/>
      <c r="J2668" s="22">
        <v>5</v>
      </c>
      <c r="K2668" s="22" t="s">
        <v>2317</v>
      </c>
      <c r="L2668" s="22" t="s">
        <v>202</v>
      </c>
    </row>
    <row r="2669" spans="1:12">
      <c r="A2669" t="s">
        <v>202</v>
      </c>
      <c r="B2669" t="s">
        <v>2334</v>
      </c>
      <c r="C2669" t="s">
        <v>547</v>
      </c>
      <c r="D2669" s="1">
        <v>867.9</v>
      </c>
      <c r="E2669">
        <v>16.633910657986299</v>
      </c>
      <c r="F2669" s="22"/>
      <c r="G2669" s="22">
        <v>55.404262860911999</v>
      </c>
      <c r="H2669" s="22"/>
      <c r="I2669" s="22"/>
      <c r="J2669" s="22">
        <v>5</v>
      </c>
      <c r="K2669" s="22" t="s">
        <v>2317</v>
      </c>
      <c r="L2669" s="22" t="s">
        <v>202</v>
      </c>
    </row>
    <row r="2670" spans="1:12">
      <c r="A2670" t="s">
        <v>202</v>
      </c>
      <c r="B2670" t="s">
        <v>2334</v>
      </c>
      <c r="C2670" t="s">
        <v>3332</v>
      </c>
      <c r="D2670" s="1">
        <v>871.6</v>
      </c>
      <c r="E2670">
        <v>16.633910657986299</v>
      </c>
      <c r="F2670" s="22"/>
      <c r="G2670" s="22"/>
      <c r="H2670" s="22"/>
      <c r="I2670" s="22">
        <v>55.404262860911999</v>
      </c>
      <c r="J2670" s="22">
        <v>5</v>
      </c>
      <c r="K2670" s="22" t="s">
        <v>2317</v>
      </c>
      <c r="L2670" s="22" t="s">
        <v>202</v>
      </c>
    </row>
    <row r="2671" spans="1:12">
      <c r="A2671" t="s">
        <v>202</v>
      </c>
      <c r="B2671" t="s">
        <v>2334</v>
      </c>
      <c r="C2671" t="s">
        <v>549</v>
      </c>
      <c r="D2671" s="1">
        <v>871.6</v>
      </c>
      <c r="E2671">
        <v>16.633910657986299</v>
      </c>
      <c r="F2671" s="22"/>
      <c r="G2671" s="22"/>
      <c r="H2671" s="22">
        <v>55.404262860911999</v>
      </c>
      <c r="I2671" s="22"/>
      <c r="J2671" s="22">
        <v>5</v>
      </c>
      <c r="K2671" s="22" t="s">
        <v>2317</v>
      </c>
      <c r="L2671" s="22" t="s">
        <v>202</v>
      </c>
    </row>
    <row r="2672" spans="1:12">
      <c r="A2672" t="s">
        <v>202</v>
      </c>
      <c r="B2672" t="s">
        <v>2335</v>
      </c>
      <c r="C2672" t="s">
        <v>542</v>
      </c>
      <c r="D2672" s="1">
        <v>79.3</v>
      </c>
      <c r="E2672">
        <v>18.339952776754199</v>
      </c>
      <c r="F2672" s="22">
        <v>13.834947062764799</v>
      </c>
      <c r="G2672" s="22"/>
      <c r="H2672" s="22"/>
      <c r="I2672" s="22"/>
      <c r="J2672" s="22">
        <v>5</v>
      </c>
      <c r="K2672" s="22" t="s">
        <v>2317</v>
      </c>
      <c r="L2672" s="22" t="s">
        <v>202</v>
      </c>
    </row>
    <row r="2673" spans="1:12">
      <c r="A2673" t="s">
        <v>202</v>
      </c>
      <c r="B2673" t="s">
        <v>2335</v>
      </c>
      <c r="C2673" t="s">
        <v>547</v>
      </c>
      <c r="D2673" s="1">
        <v>624.5</v>
      </c>
      <c r="E2673">
        <v>18.339952776754199</v>
      </c>
      <c r="F2673" s="22"/>
      <c r="G2673" s="22">
        <v>31.999804049051999</v>
      </c>
      <c r="H2673" s="22"/>
      <c r="I2673" s="22"/>
      <c r="J2673" s="22">
        <v>5</v>
      </c>
      <c r="K2673" s="22" t="s">
        <v>2317</v>
      </c>
      <c r="L2673" s="22" t="s">
        <v>202</v>
      </c>
    </row>
    <row r="2674" spans="1:12">
      <c r="A2674" t="s">
        <v>202</v>
      </c>
      <c r="B2674" t="s">
        <v>2335</v>
      </c>
      <c r="C2674" t="s">
        <v>549</v>
      </c>
      <c r="D2674" s="1">
        <v>624.5</v>
      </c>
      <c r="E2674">
        <v>18.339952776754199</v>
      </c>
      <c r="F2674" s="22"/>
      <c r="G2674" s="22"/>
      <c r="H2674" s="22">
        <v>31.999804049051999</v>
      </c>
      <c r="I2674" s="22"/>
      <c r="J2674" s="22">
        <v>5</v>
      </c>
      <c r="K2674" s="22" t="s">
        <v>2317</v>
      </c>
      <c r="L2674" s="22" t="s">
        <v>202</v>
      </c>
    </row>
    <row r="2675" spans="1:12">
      <c r="A2675" t="s">
        <v>202</v>
      </c>
      <c r="B2675" t="s">
        <v>2335</v>
      </c>
      <c r="C2675" t="s">
        <v>3332</v>
      </c>
      <c r="D2675" s="1">
        <v>624.5</v>
      </c>
      <c r="E2675">
        <v>18.339952776754199</v>
      </c>
      <c r="F2675" s="22"/>
      <c r="G2675" s="22"/>
      <c r="H2675" s="22"/>
      <c r="I2675" s="22">
        <v>31.999804049051999</v>
      </c>
      <c r="J2675" s="22">
        <v>5</v>
      </c>
      <c r="K2675" s="22" t="s">
        <v>2317</v>
      </c>
      <c r="L2675" s="22" t="s">
        <v>202</v>
      </c>
    </row>
    <row r="2676" spans="1:12">
      <c r="A2676" t="s">
        <v>202</v>
      </c>
      <c r="B2676" t="s">
        <v>2336</v>
      </c>
      <c r="C2676" t="s">
        <v>542</v>
      </c>
      <c r="D2676" s="1">
        <v>189.6</v>
      </c>
      <c r="E2676">
        <v>26.443652840901301</v>
      </c>
      <c r="F2676" s="22">
        <v>20.101500029066401</v>
      </c>
      <c r="G2676" s="22"/>
      <c r="H2676" s="22"/>
      <c r="I2676" s="22"/>
      <c r="J2676" s="22">
        <v>5</v>
      </c>
      <c r="K2676" s="22" t="s">
        <v>2317</v>
      </c>
      <c r="L2676" s="22" t="s">
        <v>202</v>
      </c>
    </row>
    <row r="2677" spans="1:12">
      <c r="A2677" t="s">
        <v>202</v>
      </c>
      <c r="B2677" t="s">
        <v>2336</v>
      </c>
      <c r="C2677" t="s">
        <v>547</v>
      </c>
      <c r="D2677" s="1">
        <v>3902.8</v>
      </c>
      <c r="E2677">
        <v>26.443652840901301</v>
      </c>
      <c r="F2677" s="22"/>
      <c r="G2677" s="22">
        <v>214.89154691255999</v>
      </c>
      <c r="H2677" s="22"/>
      <c r="I2677" s="22"/>
      <c r="J2677" s="22">
        <v>5</v>
      </c>
      <c r="K2677" s="22" t="s">
        <v>2317</v>
      </c>
      <c r="L2677" s="22" t="s">
        <v>202</v>
      </c>
    </row>
    <row r="2678" spans="1:12">
      <c r="A2678" t="s">
        <v>202</v>
      </c>
      <c r="B2678" t="s">
        <v>2336</v>
      </c>
      <c r="C2678" t="s">
        <v>3332</v>
      </c>
      <c r="D2678" s="1">
        <v>3940.4</v>
      </c>
      <c r="E2678">
        <v>26.443652840901301</v>
      </c>
      <c r="F2678" s="22"/>
      <c r="G2678" s="22"/>
      <c r="H2678" s="22"/>
      <c r="I2678" s="22">
        <v>214.89154691255999</v>
      </c>
      <c r="J2678" s="22">
        <v>5</v>
      </c>
      <c r="K2678" s="22" t="s">
        <v>2317</v>
      </c>
      <c r="L2678" s="22" t="s">
        <v>202</v>
      </c>
    </row>
    <row r="2679" spans="1:12">
      <c r="A2679" t="s">
        <v>202</v>
      </c>
      <c r="B2679" t="s">
        <v>2336</v>
      </c>
      <c r="C2679" t="s">
        <v>549</v>
      </c>
      <c r="D2679" s="1">
        <v>3940.4</v>
      </c>
      <c r="E2679">
        <v>26.443652840901301</v>
      </c>
      <c r="F2679" s="22"/>
      <c r="G2679" s="22"/>
      <c r="H2679" s="22">
        <v>214.89154691255999</v>
      </c>
      <c r="I2679" s="22"/>
      <c r="J2679" s="22">
        <v>5</v>
      </c>
      <c r="K2679" s="22" t="s">
        <v>2317</v>
      </c>
      <c r="L2679" s="22" t="s">
        <v>202</v>
      </c>
    </row>
    <row r="2680" spans="1:12">
      <c r="A2680" t="s">
        <v>3353</v>
      </c>
      <c r="B2680" t="s">
        <v>2369</v>
      </c>
      <c r="C2680" t="s">
        <v>542</v>
      </c>
      <c r="D2680" s="1">
        <v>1467.5</v>
      </c>
      <c r="E2680">
        <v>13.662553967799001</v>
      </c>
      <c r="F2680" s="22">
        <v>108.019596628188</v>
      </c>
      <c r="G2680" s="22"/>
      <c r="H2680" s="22"/>
      <c r="I2680" s="22"/>
      <c r="J2680" s="22">
        <v>5</v>
      </c>
      <c r="K2680" s="22" t="s">
        <v>2370</v>
      </c>
      <c r="L2680" s="22" t="s">
        <v>2762</v>
      </c>
    </row>
    <row r="2681" spans="1:12">
      <c r="A2681" t="s">
        <v>3353</v>
      </c>
      <c r="B2681" t="s">
        <v>2369</v>
      </c>
      <c r="C2681" t="s">
        <v>547</v>
      </c>
      <c r="D2681" s="1">
        <v>4824.8999999999996</v>
      </c>
      <c r="E2681">
        <v>13.662553967799001</v>
      </c>
      <c r="F2681" s="22"/>
      <c r="G2681" s="22">
        <v>108.019596628188</v>
      </c>
      <c r="H2681" s="22"/>
      <c r="I2681" s="22"/>
      <c r="J2681" s="22">
        <v>5</v>
      </c>
      <c r="K2681" s="22" t="s">
        <v>2370</v>
      </c>
      <c r="L2681" s="22" t="s">
        <v>2762</v>
      </c>
    </row>
    <row r="2682" spans="1:12">
      <c r="A2682" t="s">
        <v>3353</v>
      </c>
      <c r="B2682" t="s">
        <v>2369</v>
      </c>
      <c r="C2682" t="s">
        <v>549</v>
      </c>
      <c r="D2682" s="1">
        <v>5643.1</v>
      </c>
      <c r="E2682">
        <v>13.662553967799001</v>
      </c>
      <c r="F2682" s="22"/>
      <c r="G2682" s="22"/>
      <c r="H2682" s="22">
        <v>108.019596628188</v>
      </c>
      <c r="I2682" s="22"/>
      <c r="J2682" s="22">
        <v>5</v>
      </c>
      <c r="K2682" s="22" t="s">
        <v>2370</v>
      </c>
      <c r="L2682" s="22" t="s">
        <v>2762</v>
      </c>
    </row>
    <row r="2683" spans="1:12">
      <c r="A2683" t="s">
        <v>3353</v>
      </c>
      <c r="B2683" t="s">
        <v>2369</v>
      </c>
      <c r="C2683" t="s">
        <v>3332</v>
      </c>
      <c r="D2683" s="1">
        <v>5654.7</v>
      </c>
      <c r="E2683">
        <v>13.662553967799001</v>
      </c>
      <c r="F2683" s="22"/>
      <c r="G2683" s="22"/>
      <c r="H2683" s="22"/>
      <c r="I2683" s="22">
        <v>108.019596628188</v>
      </c>
      <c r="J2683" s="22">
        <v>5</v>
      </c>
      <c r="K2683" s="22" t="s">
        <v>2370</v>
      </c>
      <c r="L2683" s="22" t="s">
        <v>2762</v>
      </c>
    </row>
    <row r="2684" spans="1:12">
      <c r="A2684" t="s">
        <v>3353</v>
      </c>
      <c r="B2684" t="s">
        <v>2371</v>
      </c>
      <c r="C2684" t="s">
        <v>542</v>
      </c>
      <c r="D2684" s="1">
        <v>1029.4000000000001</v>
      </c>
      <c r="E2684">
        <v>2.9855737078437001</v>
      </c>
      <c r="F2684" s="22">
        <v>86.506073546760007</v>
      </c>
      <c r="G2684" s="22"/>
      <c r="H2684" s="22"/>
      <c r="I2684" s="22"/>
      <c r="J2684" s="22">
        <v>5</v>
      </c>
      <c r="K2684" s="22" t="s">
        <v>2370</v>
      </c>
      <c r="L2684" s="22" t="s">
        <v>2762</v>
      </c>
    </row>
    <row r="2685" spans="1:12">
      <c r="A2685" t="s">
        <v>3353</v>
      </c>
      <c r="B2685" t="s">
        <v>2371</v>
      </c>
      <c r="C2685" t="s">
        <v>547</v>
      </c>
      <c r="D2685" s="1">
        <v>1146.7</v>
      </c>
      <c r="E2685">
        <v>2.9855737078437001</v>
      </c>
      <c r="F2685" s="22"/>
      <c r="G2685" s="22">
        <v>86.506073546760007</v>
      </c>
      <c r="H2685" s="22"/>
      <c r="I2685" s="22"/>
      <c r="J2685" s="22">
        <v>5</v>
      </c>
      <c r="K2685" s="22" t="s">
        <v>2370</v>
      </c>
      <c r="L2685" s="22" t="s">
        <v>2762</v>
      </c>
    </row>
    <row r="2686" spans="1:12">
      <c r="A2686" t="s">
        <v>3353</v>
      </c>
      <c r="B2686" t="s">
        <v>2371</v>
      </c>
      <c r="C2686" t="s">
        <v>3332</v>
      </c>
      <c r="D2686" s="1">
        <v>1146.8</v>
      </c>
      <c r="E2686">
        <v>2.9855737078437001</v>
      </c>
      <c r="F2686" s="22"/>
      <c r="G2686" s="22"/>
      <c r="H2686" s="22"/>
      <c r="I2686" s="22">
        <v>86.506073546760007</v>
      </c>
      <c r="J2686" s="22">
        <v>5</v>
      </c>
      <c r="K2686" s="22" t="s">
        <v>2370</v>
      </c>
      <c r="L2686" s="22" t="s">
        <v>2762</v>
      </c>
    </row>
    <row r="2687" spans="1:12">
      <c r="A2687" t="s">
        <v>3353</v>
      </c>
      <c r="B2687" t="s">
        <v>2371</v>
      </c>
      <c r="C2687" t="s">
        <v>549</v>
      </c>
      <c r="D2687" s="1">
        <v>1146.8</v>
      </c>
      <c r="E2687">
        <v>2.9855737078437001</v>
      </c>
      <c r="F2687" s="22"/>
      <c r="G2687" s="22"/>
      <c r="H2687" s="22">
        <v>86.506073546760007</v>
      </c>
      <c r="I2687" s="22"/>
      <c r="J2687" s="22">
        <v>5</v>
      </c>
      <c r="K2687" s="22" t="s">
        <v>2370</v>
      </c>
      <c r="L2687" s="22" t="s">
        <v>2762</v>
      </c>
    </row>
    <row r="2688" spans="1:12">
      <c r="A2688" t="s">
        <v>3353</v>
      </c>
      <c r="B2688" t="s">
        <v>2372</v>
      </c>
      <c r="C2688" t="s">
        <v>542</v>
      </c>
      <c r="D2688" s="1">
        <v>1121.5</v>
      </c>
      <c r="E2688">
        <v>3.8385947672276099</v>
      </c>
      <c r="F2688" s="22">
        <v>97.196330135015998</v>
      </c>
      <c r="G2688" s="22"/>
      <c r="H2688" s="22"/>
      <c r="I2688" s="22"/>
      <c r="J2688" s="22">
        <v>5</v>
      </c>
      <c r="K2688" s="22" t="s">
        <v>2370</v>
      </c>
      <c r="L2688" s="22" t="s">
        <v>2762</v>
      </c>
    </row>
    <row r="2689" spans="1:12">
      <c r="A2689" t="s">
        <v>3353</v>
      </c>
      <c r="B2689" t="s">
        <v>2372</v>
      </c>
      <c r="C2689" t="s">
        <v>547</v>
      </c>
      <c r="D2689" s="1">
        <v>1232.0999999999999</v>
      </c>
      <c r="E2689">
        <v>3.8385947672276099</v>
      </c>
      <c r="F2689" s="22"/>
      <c r="G2689" s="22">
        <v>97.196330135015998</v>
      </c>
      <c r="H2689" s="22"/>
      <c r="I2689" s="22"/>
      <c r="J2689" s="22">
        <v>5</v>
      </c>
      <c r="K2689" s="22" t="s">
        <v>2370</v>
      </c>
      <c r="L2689" s="22" t="s">
        <v>2762</v>
      </c>
    </row>
    <row r="2690" spans="1:12">
      <c r="A2690" t="s">
        <v>3353</v>
      </c>
      <c r="B2690" t="s">
        <v>2372</v>
      </c>
      <c r="C2690" t="s">
        <v>549</v>
      </c>
      <c r="D2690" s="1">
        <v>1232.3</v>
      </c>
      <c r="E2690">
        <v>3.8385947672276099</v>
      </c>
      <c r="F2690" s="22"/>
      <c r="G2690" s="22"/>
      <c r="H2690" s="22">
        <v>97.196330135015998</v>
      </c>
      <c r="I2690" s="22"/>
      <c r="J2690" s="22">
        <v>5</v>
      </c>
      <c r="K2690" s="22" t="s">
        <v>2370</v>
      </c>
      <c r="L2690" s="22" t="s">
        <v>2762</v>
      </c>
    </row>
    <row r="2691" spans="1:12">
      <c r="A2691" t="s">
        <v>3353</v>
      </c>
      <c r="B2691" t="s">
        <v>2372</v>
      </c>
      <c r="C2691" t="s">
        <v>3332</v>
      </c>
      <c r="D2691" s="1">
        <v>1232.3</v>
      </c>
      <c r="E2691">
        <v>3.8385947672276099</v>
      </c>
      <c r="F2691" s="22"/>
      <c r="G2691" s="22"/>
      <c r="H2691" s="22"/>
      <c r="I2691" s="22">
        <v>97.196330135015998</v>
      </c>
      <c r="J2691" s="22">
        <v>5</v>
      </c>
      <c r="K2691" s="22" t="s">
        <v>2370</v>
      </c>
      <c r="L2691" s="22" t="s">
        <v>2762</v>
      </c>
    </row>
    <row r="2692" spans="1:12">
      <c r="A2692" t="s">
        <v>3353</v>
      </c>
      <c r="B2692" t="s">
        <v>2373</v>
      </c>
      <c r="C2692" t="s">
        <v>542</v>
      </c>
      <c r="D2692" s="1">
        <v>5146.7</v>
      </c>
      <c r="E2692">
        <v>4.69161582661153</v>
      </c>
      <c r="F2692" s="22">
        <v>447.56987919587999</v>
      </c>
      <c r="G2692" s="22"/>
      <c r="H2692" s="22"/>
      <c r="I2692" s="22"/>
      <c r="J2692" s="22">
        <v>5</v>
      </c>
      <c r="K2692" s="22" t="s">
        <v>2370</v>
      </c>
      <c r="L2692" s="22" t="s">
        <v>2762</v>
      </c>
    </row>
    <row r="2693" spans="1:12">
      <c r="A2693" t="s">
        <v>3353</v>
      </c>
      <c r="B2693" t="s">
        <v>2373</v>
      </c>
      <c r="C2693" t="s">
        <v>547</v>
      </c>
      <c r="D2693" s="1">
        <v>5770</v>
      </c>
      <c r="E2693">
        <v>4.69161582661153</v>
      </c>
      <c r="F2693" s="22"/>
      <c r="G2693" s="22">
        <v>447.56987919587999</v>
      </c>
      <c r="H2693" s="22"/>
      <c r="I2693" s="22"/>
      <c r="J2693" s="22">
        <v>5</v>
      </c>
      <c r="K2693" s="22" t="s">
        <v>2370</v>
      </c>
      <c r="L2693" s="22" t="s">
        <v>2762</v>
      </c>
    </row>
    <row r="2694" spans="1:12">
      <c r="A2694" t="s">
        <v>3353</v>
      </c>
      <c r="B2694" t="s">
        <v>2373</v>
      </c>
      <c r="C2694" t="s">
        <v>549</v>
      </c>
      <c r="D2694" s="1">
        <v>5790.4</v>
      </c>
      <c r="E2694">
        <v>4.69161582661153</v>
      </c>
      <c r="F2694" s="22"/>
      <c r="G2694" s="22"/>
      <c r="H2694" s="22">
        <v>447.56987919587999</v>
      </c>
      <c r="I2694" s="22"/>
      <c r="J2694" s="22">
        <v>5</v>
      </c>
      <c r="K2694" s="22" t="s">
        <v>2370</v>
      </c>
      <c r="L2694" s="22" t="s">
        <v>2762</v>
      </c>
    </row>
    <row r="2695" spans="1:12">
      <c r="A2695" t="s">
        <v>3353</v>
      </c>
      <c r="B2695" t="s">
        <v>2373</v>
      </c>
      <c r="C2695" t="s">
        <v>3332</v>
      </c>
      <c r="D2695" s="1">
        <v>5791.1</v>
      </c>
      <c r="E2695">
        <v>4.69161582661153</v>
      </c>
      <c r="F2695" s="22"/>
      <c r="G2695" s="22"/>
      <c r="H2695" s="22"/>
      <c r="I2695" s="22">
        <v>447.56987919587999</v>
      </c>
      <c r="J2695" s="22">
        <v>5</v>
      </c>
      <c r="K2695" s="22" t="s">
        <v>2370</v>
      </c>
      <c r="L2695" s="22" t="s">
        <v>2762</v>
      </c>
    </row>
    <row r="2696" spans="1:12">
      <c r="A2696" t="s">
        <v>3353</v>
      </c>
      <c r="B2696" t="s">
        <v>2374</v>
      </c>
      <c r="C2696" t="s">
        <v>542</v>
      </c>
      <c r="D2696" s="1">
        <v>5352.1</v>
      </c>
      <c r="E2696">
        <v>5.5446368859954402</v>
      </c>
      <c r="F2696" s="22">
        <v>479.69443485431998</v>
      </c>
      <c r="G2696" s="22"/>
      <c r="H2696" s="22"/>
      <c r="I2696" s="22"/>
      <c r="J2696" s="22">
        <v>5</v>
      </c>
      <c r="K2696" s="22" t="s">
        <v>2370</v>
      </c>
      <c r="L2696" s="22" t="s">
        <v>2762</v>
      </c>
    </row>
    <row r="2697" spans="1:12">
      <c r="A2697" t="s">
        <v>3353</v>
      </c>
      <c r="B2697" t="s">
        <v>2374</v>
      </c>
      <c r="C2697" t="s">
        <v>547</v>
      </c>
      <c r="D2697" s="1">
        <v>6001.5</v>
      </c>
      <c r="E2697">
        <v>5.5446368859954402</v>
      </c>
      <c r="F2697" s="22"/>
      <c r="G2697" s="22">
        <v>479.69443485431998</v>
      </c>
      <c r="H2697" s="22"/>
      <c r="I2697" s="22"/>
      <c r="J2697" s="22">
        <v>5</v>
      </c>
      <c r="K2697" s="22" t="s">
        <v>2370</v>
      </c>
      <c r="L2697" s="22" t="s">
        <v>2762</v>
      </c>
    </row>
    <row r="2698" spans="1:12">
      <c r="A2698" t="s">
        <v>3353</v>
      </c>
      <c r="B2698" t="s">
        <v>2374</v>
      </c>
      <c r="C2698" t="s">
        <v>549</v>
      </c>
      <c r="D2698" s="1">
        <v>6036.2</v>
      </c>
      <c r="E2698">
        <v>5.5446368859954402</v>
      </c>
      <c r="F2698" s="22"/>
      <c r="G2698" s="22"/>
      <c r="H2698" s="22">
        <v>479.69443485431998</v>
      </c>
      <c r="I2698" s="22"/>
      <c r="J2698" s="22">
        <v>5</v>
      </c>
      <c r="K2698" s="22" t="s">
        <v>2370</v>
      </c>
      <c r="L2698" s="22" t="s">
        <v>2762</v>
      </c>
    </row>
    <row r="2699" spans="1:12">
      <c r="A2699" t="s">
        <v>3353</v>
      </c>
      <c r="B2699" t="s">
        <v>2374</v>
      </c>
      <c r="C2699" t="s">
        <v>3332</v>
      </c>
      <c r="D2699" s="1">
        <v>6037.6</v>
      </c>
      <c r="E2699">
        <v>5.5446368859954402</v>
      </c>
      <c r="F2699" s="22"/>
      <c r="G2699" s="22"/>
      <c r="H2699" s="22"/>
      <c r="I2699" s="22">
        <v>479.69443485431998</v>
      </c>
      <c r="J2699" s="22">
        <v>5</v>
      </c>
      <c r="K2699" s="22" t="s">
        <v>2370</v>
      </c>
      <c r="L2699" s="22" t="s">
        <v>2762</v>
      </c>
    </row>
    <row r="2700" spans="1:12">
      <c r="A2700" t="s">
        <v>3353</v>
      </c>
      <c r="B2700" t="s">
        <v>2375</v>
      </c>
      <c r="C2700" t="s">
        <v>542</v>
      </c>
      <c r="D2700" s="1">
        <v>2707</v>
      </c>
      <c r="E2700">
        <v>6.3976579453793603</v>
      </c>
      <c r="F2700" s="22">
        <v>233.61263219448</v>
      </c>
      <c r="G2700" s="22"/>
      <c r="H2700" s="22"/>
      <c r="I2700" s="22"/>
      <c r="J2700" s="22">
        <v>5</v>
      </c>
      <c r="K2700" s="22" t="s">
        <v>2370</v>
      </c>
      <c r="L2700" s="22" t="s">
        <v>2762</v>
      </c>
    </row>
    <row r="2701" spans="1:12">
      <c r="A2701" t="s">
        <v>3353</v>
      </c>
      <c r="B2701" t="s">
        <v>2375</v>
      </c>
      <c r="C2701" t="s">
        <v>547</v>
      </c>
      <c r="D2701" s="1">
        <v>3585.8</v>
      </c>
      <c r="E2701">
        <v>6.3976579453793603</v>
      </c>
      <c r="F2701" s="22"/>
      <c r="G2701" s="22">
        <v>233.61263219448</v>
      </c>
      <c r="H2701" s="22"/>
      <c r="I2701" s="22"/>
      <c r="J2701" s="22">
        <v>5</v>
      </c>
      <c r="K2701" s="22" t="s">
        <v>2370</v>
      </c>
      <c r="L2701" s="22" t="s">
        <v>2762</v>
      </c>
    </row>
    <row r="2702" spans="1:12">
      <c r="A2702" t="s">
        <v>3353</v>
      </c>
      <c r="B2702" t="s">
        <v>2375</v>
      </c>
      <c r="C2702" t="s">
        <v>549</v>
      </c>
      <c r="D2702" s="1">
        <v>3616.7</v>
      </c>
      <c r="E2702">
        <v>6.3976579453793603</v>
      </c>
      <c r="F2702" s="22"/>
      <c r="G2702" s="22"/>
      <c r="H2702" s="22">
        <v>233.61263219448</v>
      </c>
      <c r="I2702" s="22"/>
      <c r="J2702" s="22">
        <v>5</v>
      </c>
      <c r="K2702" s="22" t="s">
        <v>2370</v>
      </c>
      <c r="L2702" s="22" t="s">
        <v>2762</v>
      </c>
    </row>
    <row r="2703" spans="1:12">
      <c r="A2703" t="s">
        <v>3353</v>
      </c>
      <c r="B2703" t="s">
        <v>2375</v>
      </c>
      <c r="C2703" t="s">
        <v>3332</v>
      </c>
      <c r="D2703" s="1">
        <v>3617.4</v>
      </c>
      <c r="E2703">
        <v>6.3976579453793603</v>
      </c>
      <c r="F2703" s="22"/>
      <c r="G2703" s="22"/>
      <c r="H2703" s="22"/>
      <c r="I2703" s="22">
        <v>233.61263219448</v>
      </c>
      <c r="J2703" s="22">
        <v>5</v>
      </c>
      <c r="K2703" s="22" t="s">
        <v>2370</v>
      </c>
      <c r="L2703" s="22" t="s">
        <v>2762</v>
      </c>
    </row>
    <row r="2704" spans="1:12">
      <c r="A2704" t="s">
        <v>3353</v>
      </c>
      <c r="B2704" t="s">
        <v>2376</v>
      </c>
      <c r="C2704" t="s">
        <v>542</v>
      </c>
      <c r="D2704" s="1">
        <v>541.20000000000005</v>
      </c>
      <c r="E2704">
        <v>7.2506790047632697</v>
      </c>
      <c r="F2704" s="22">
        <v>45.612598683203998</v>
      </c>
      <c r="G2704" s="22"/>
      <c r="H2704" s="22"/>
      <c r="I2704" s="22"/>
      <c r="J2704" s="22">
        <v>5</v>
      </c>
      <c r="K2704" s="22" t="s">
        <v>2370</v>
      </c>
      <c r="L2704" s="22" t="s">
        <v>2762</v>
      </c>
    </row>
    <row r="2705" spans="1:12">
      <c r="A2705" t="s">
        <v>3353</v>
      </c>
      <c r="B2705" t="s">
        <v>2376</v>
      </c>
      <c r="C2705" t="s">
        <v>547</v>
      </c>
      <c r="D2705" s="1">
        <v>810.7</v>
      </c>
      <c r="E2705">
        <v>7.2506790047632697</v>
      </c>
      <c r="F2705" s="22"/>
      <c r="G2705" s="22">
        <v>45.612598683203998</v>
      </c>
      <c r="H2705" s="22"/>
      <c r="I2705" s="22"/>
      <c r="J2705" s="22">
        <v>5</v>
      </c>
      <c r="K2705" s="22" t="s">
        <v>2370</v>
      </c>
      <c r="L2705" s="22" t="s">
        <v>2762</v>
      </c>
    </row>
    <row r="2706" spans="1:12">
      <c r="A2706" t="s">
        <v>3353</v>
      </c>
      <c r="B2706" t="s">
        <v>2376</v>
      </c>
      <c r="C2706" t="s">
        <v>549</v>
      </c>
      <c r="D2706" s="1">
        <v>822.6</v>
      </c>
      <c r="E2706">
        <v>7.2506790047632697</v>
      </c>
      <c r="F2706" s="22"/>
      <c r="G2706" s="22"/>
      <c r="H2706" s="22">
        <v>45.612598683203998</v>
      </c>
      <c r="I2706" s="22"/>
      <c r="J2706" s="22">
        <v>5</v>
      </c>
      <c r="K2706" s="22" t="s">
        <v>2370</v>
      </c>
      <c r="L2706" s="22" t="s">
        <v>2762</v>
      </c>
    </row>
    <row r="2707" spans="1:12">
      <c r="A2707" t="s">
        <v>3353</v>
      </c>
      <c r="B2707" t="s">
        <v>2376</v>
      </c>
      <c r="C2707" t="s">
        <v>3332</v>
      </c>
      <c r="D2707" s="1">
        <v>823.1</v>
      </c>
      <c r="E2707">
        <v>7.2506790047632697</v>
      </c>
      <c r="F2707" s="22"/>
      <c r="G2707" s="22"/>
      <c r="H2707" s="22"/>
      <c r="I2707" s="22">
        <v>45.612598683203998</v>
      </c>
      <c r="J2707" s="22">
        <v>5</v>
      </c>
      <c r="K2707" s="22" t="s">
        <v>2370</v>
      </c>
      <c r="L2707" s="22" t="s">
        <v>2762</v>
      </c>
    </row>
    <row r="2708" spans="1:12">
      <c r="A2708" t="s">
        <v>3353</v>
      </c>
      <c r="B2708" t="s">
        <v>2377</v>
      </c>
      <c r="C2708" t="s">
        <v>542</v>
      </c>
      <c r="D2708" s="1">
        <v>492.8</v>
      </c>
      <c r="E2708">
        <v>8.1037000641471799</v>
      </c>
      <c r="F2708" s="22">
        <v>37.756991337659997</v>
      </c>
      <c r="G2708" s="22"/>
      <c r="H2708" s="22"/>
      <c r="I2708" s="22"/>
      <c r="J2708" s="22">
        <v>5</v>
      </c>
      <c r="K2708" s="22" t="s">
        <v>2370</v>
      </c>
      <c r="L2708" s="22" t="s">
        <v>2762</v>
      </c>
    </row>
    <row r="2709" spans="1:12">
      <c r="A2709" t="s">
        <v>3353</v>
      </c>
      <c r="B2709" t="s">
        <v>2377</v>
      </c>
      <c r="C2709" t="s">
        <v>547</v>
      </c>
      <c r="D2709" s="1">
        <v>6686.6</v>
      </c>
      <c r="E2709">
        <v>8.1037000641471799</v>
      </c>
      <c r="F2709" s="22"/>
      <c r="G2709" s="22">
        <v>341.96874366816002</v>
      </c>
      <c r="H2709" s="22"/>
      <c r="I2709" s="22"/>
      <c r="J2709" s="22">
        <v>5</v>
      </c>
      <c r="K2709" s="22" t="s">
        <v>2370</v>
      </c>
      <c r="L2709" s="22" t="s">
        <v>2762</v>
      </c>
    </row>
    <row r="2710" spans="1:12">
      <c r="A2710" t="s">
        <v>3353</v>
      </c>
      <c r="B2710" t="s">
        <v>2377</v>
      </c>
      <c r="C2710" t="s">
        <v>549</v>
      </c>
      <c r="D2710" s="1">
        <v>9473.7000000000007</v>
      </c>
      <c r="E2710">
        <v>8.1037000641471799</v>
      </c>
      <c r="F2710" s="22"/>
      <c r="G2710" s="22"/>
      <c r="H2710" s="22">
        <v>341.96874366816002</v>
      </c>
      <c r="I2710" s="22"/>
      <c r="J2710" s="22">
        <v>5</v>
      </c>
      <c r="K2710" s="22" t="s">
        <v>2370</v>
      </c>
      <c r="L2710" s="22" t="s">
        <v>2762</v>
      </c>
    </row>
    <row r="2711" spans="1:12">
      <c r="A2711" t="s">
        <v>3353</v>
      </c>
      <c r="B2711" t="s">
        <v>2377</v>
      </c>
      <c r="C2711" t="s">
        <v>3332</v>
      </c>
      <c r="D2711" s="1">
        <v>9507.7999999999993</v>
      </c>
      <c r="E2711">
        <v>8.1037000641471799</v>
      </c>
      <c r="F2711" s="22"/>
      <c r="G2711" s="22"/>
      <c r="H2711" s="22"/>
      <c r="I2711" s="22">
        <v>341.96874366816002</v>
      </c>
      <c r="J2711" s="22">
        <v>5</v>
      </c>
      <c r="K2711" s="22" t="s">
        <v>2370</v>
      </c>
      <c r="L2711" s="22" t="s">
        <v>2762</v>
      </c>
    </row>
    <row r="2712" spans="1:12">
      <c r="A2712" t="s">
        <v>3353</v>
      </c>
      <c r="B2712" t="s">
        <v>2378</v>
      </c>
      <c r="C2712" t="s">
        <v>542</v>
      </c>
      <c r="D2712" s="1">
        <v>1356.5</v>
      </c>
      <c r="E2712">
        <v>8.9567211235310999</v>
      </c>
      <c r="F2712" s="22">
        <v>119.42201353572</v>
      </c>
      <c r="G2712" s="22"/>
      <c r="H2712" s="22"/>
      <c r="I2712" s="22"/>
      <c r="J2712" s="22">
        <v>5</v>
      </c>
      <c r="K2712" s="22" t="s">
        <v>2370</v>
      </c>
      <c r="L2712" s="22" t="s">
        <v>2762</v>
      </c>
    </row>
    <row r="2713" spans="1:12">
      <c r="A2713" t="s">
        <v>3353</v>
      </c>
      <c r="B2713" t="s">
        <v>2378</v>
      </c>
      <c r="C2713" t="s">
        <v>547</v>
      </c>
      <c r="D2713" s="1">
        <v>1927.7</v>
      </c>
      <c r="E2713">
        <v>8.9567211235310999</v>
      </c>
      <c r="F2713" s="22"/>
      <c r="G2713" s="22">
        <v>119.42201353572</v>
      </c>
      <c r="H2713" s="22"/>
      <c r="I2713" s="22"/>
      <c r="J2713" s="22">
        <v>5</v>
      </c>
      <c r="K2713" s="22" t="s">
        <v>2370</v>
      </c>
      <c r="L2713" s="22" t="s">
        <v>2762</v>
      </c>
    </row>
    <row r="2714" spans="1:12">
      <c r="A2714" t="s">
        <v>3353</v>
      </c>
      <c r="B2714" t="s">
        <v>2378</v>
      </c>
      <c r="C2714" t="s">
        <v>549</v>
      </c>
      <c r="D2714" s="1">
        <v>2101.1999999999998</v>
      </c>
      <c r="E2714">
        <v>8.9567211235310999</v>
      </c>
      <c r="F2714" s="22"/>
      <c r="G2714" s="22"/>
      <c r="H2714" s="22">
        <v>119.42201353572</v>
      </c>
      <c r="I2714" s="22"/>
      <c r="J2714" s="22">
        <v>5</v>
      </c>
      <c r="K2714" s="22" t="s">
        <v>2370</v>
      </c>
      <c r="L2714" s="22" t="s">
        <v>2762</v>
      </c>
    </row>
    <row r="2715" spans="1:12">
      <c r="A2715" t="s">
        <v>3353</v>
      </c>
      <c r="B2715" t="s">
        <v>2378</v>
      </c>
      <c r="C2715" t="s">
        <v>3332</v>
      </c>
      <c r="D2715" s="1">
        <v>2105.1</v>
      </c>
      <c r="E2715">
        <v>8.9567211235310999</v>
      </c>
      <c r="F2715" s="22"/>
      <c r="G2715" s="22"/>
      <c r="H2715" s="22"/>
      <c r="I2715" s="22">
        <v>119.42201353572</v>
      </c>
      <c r="J2715" s="22">
        <v>5</v>
      </c>
      <c r="K2715" s="22" t="s">
        <v>2370</v>
      </c>
      <c r="L2715" s="22" t="s">
        <v>2762</v>
      </c>
    </row>
    <row r="2716" spans="1:12">
      <c r="A2716" t="s">
        <v>3353</v>
      </c>
      <c r="B2716" t="s">
        <v>2379</v>
      </c>
      <c r="C2716" t="s">
        <v>542</v>
      </c>
      <c r="D2716" s="1">
        <v>1894.6</v>
      </c>
      <c r="E2716">
        <v>9.8097421829150093</v>
      </c>
      <c r="F2716" s="22">
        <v>163.31485426704</v>
      </c>
      <c r="G2716" s="22"/>
      <c r="H2716" s="22"/>
      <c r="I2716" s="22"/>
      <c r="J2716" s="22">
        <v>5</v>
      </c>
      <c r="K2716" s="22" t="s">
        <v>2370</v>
      </c>
      <c r="L2716" s="22" t="s">
        <v>2762</v>
      </c>
    </row>
    <row r="2717" spans="1:12">
      <c r="A2717" t="s">
        <v>3353</v>
      </c>
      <c r="B2717" t="s">
        <v>2379</v>
      </c>
      <c r="C2717" t="s">
        <v>547</v>
      </c>
      <c r="D2717" s="1">
        <v>2139.1</v>
      </c>
      <c r="E2717">
        <v>9.8097421829150093</v>
      </c>
      <c r="F2717" s="22"/>
      <c r="G2717" s="22">
        <v>163.31485426704</v>
      </c>
      <c r="H2717" s="22"/>
      <c r="I2717" s="22"/>
      <c r="J2717" s="22">
        <v>5</v>
      </c>
      <c r="K2717" s="22" t="s">
        <v>2370</v>
      </c>
      <c r="L2717" s="22" t="s">
        <v>2762</v>
      </c>
    </row>
    <row r="2718" spans="1:12">
      <c r="A2718" t="s">
        <v>3353</v>
      </c>
      <c r="B2718" t="s">
        <v>2379</v>
      </c>
      <c r="C2718" t="s">
        <v>549</v>
      </c>
      <c r="D2718" s="1">
        <v>2139.3000000000002</v>
      </c>
      <c r="E2718">
        <v>9.8097421829150093</v>
      </c>
      <c r="F2718" s="22"/>
      <c r="G2718" s="22"/>
      <c r="H2718" s="22">
        <v>163.31485426704</v>
      </c>
      <c r="I2718" s="22"/>
      <c r="J2718" s="22">
        <v>5</v>
      </c>
      <c r="K2718" s="22" t="s">
        <v>2370</v>
      </c>
      <c r="L2718" s="22" t="s">
        <v>2762</v>
      </c>
    </row>
    <row r="2719" spans="1:12">
      <c r="A2719" t="s">
        <v>3353</v>
      </c>
      <c r="B2719" t="s">
        <v>2379</v>
      </c>
      <c r="C2719" t="s">
        <v>3332</v>
      </c>
      <c r="D2719" s="1">
        <v>2139.3000000000002</v>
      </c>
      <c r="E2719">
        <v>9.8097421829150093</v>
      </c>
      <c r="F2719" s="22"/>
      <c r="G2719" s="22"/>
      <c r="H2719" s="22"/>
      <c r="I2719" s="22">
        <v>163.31485426704</v>
      </c>
      <c r="J2719" s="22">
        <v>5</v>
      </c>
      <c r="K2719" s="22" t="s">
        <v>2370</v>
      </c>
      <c r="L2719" s="22" t="s">
        <v>2762</v>
      </c>
    </row>
    <row r="2720" spans="1:12">
      <c r="A2720" t="s">
        <v>3353</v>
      </c>
      <c r="B2720" t="s">
        <v>2380</v>
      </c>
      <c r="C2720" t="s">
        <v>542</v>
      </c>
      <c r="D2720" s="1">
        <v>314.3</v>
      </c>
      <c r="E2720">
        <v>10.662763242298899</v>
      </c>
      <c r="F2720" s="22">
        <v>27.539190552888002</v>
      </c>
      <c r="G2720" s="22"/>
      <c r="H2720" s="22"/>
      <c r="I2720" s="22"/>
      <c r="J2720" s="22">
        <v>5</v>
      </c>
      <c r="K2720" s="22" t="s">
        <v>2370</v>
      </c>
      <c r="L2720" s="22" t="s">
        <v>2762</v>
      </c>
    </row>
    <row r="2721" spans="1:12">
      <c r="A2721" t="s">
        <v>3353</v>
      </c>
      <c r="B2721" t="s">
        <v>2380</v>
      </c>
      <c r="C2721" t="s">
        <v>547</v>
      </c>
      <c r="D2721" s="1">
        <v>709.1</v>
      </c>
      <c r="E2721">
        <v>10.662763242298899</v>
      </c>
      <c r="F2721" s="22"/>
      <c r="G2721" s="22">
        <v>27.539190552888002</v>
      </c>
      <c r="H2721" s="22"/>
      <c r="I2721" s="22"/>
      <c r="J2721" s="22">
        <v>5</v>
      </c>
      <c r="K2721" s="22" t="s">
        <v>2370</v>
      </c>
      <c r="L2721" s="22" t="s">
        <v>2762</v>
      </c>
    </row>
    <row r="2722" spans="1:12">
      <c r="A2722" t="s">
        <v>3353</v>
      </c>
      <c r="B2722" t="s">
        <v>2380</v>
      </c>
      <c r="C2722" t="s">
        <v>549</v>
      </c>
      <c r="D2722" s="1">
        <v>760.7</v>
      </c>
      <c r="E2722">
        <v>10.662763242298899</v>
      </c>
      <c r="F2722" s="22"/>
      <c r="G2722" s="22"/>
      <c r="H2722" s="22">
        <v>27.539190552888002</v>
      </c>
      <c r="I2722" s="22"/>
      <c r="J2722" s="22">
        <v>5</v>
      </c>
      <c r="K2722" s="22" t="s">
        <v>2370</v>
      </c>
      <c r="L2722" s="22" t="s">
        <v>2762</v>
      </c>
    </row>
    <row r="2723" spans="1:12">
      <c r="A2723" t="s">
        <v>3353</v>
      </c>
      <c r="B2723" t="s">
        <v>2380</v>
      </c>
      <c r="C2723" t="s">
        <v>3332</v>
      </c>
      <c r="D2723" s="1">
        <v>761.3</v>
      </c>
      <c r="E2723">
        <v>10.662763242298899</v>
      </c>
      <c r="F2723" s="22"/>
      <c r="G2723" s="22"/>
      <c r="H2723" s="22"/>
      <c r="I2723" s="22">
        <v>27.539190552888002</v>
      </c>
      <c r="J2723" s="22">
        <v>5</v>
      </c>
      <c r="K2723" s="22" t="s">
        <v>2370</v>
      </c>
      <c r="L2723" s="22" t="s">
        <v>2762</v>
      </c>
    </row>
    <row r="2724" spans="1:12">
      <c r="A2724" t="s">
        <v>3353</v>
      </c>
      <c r="B2724" t="s">
        <v>2381</v>
      </c>
      <c r="C2724" t="s">
        <v>542</v>
      </c>
      <c r="D2724" s="1">
        <v>97.5</v>
      </c>
      <c r="E2724">
        <v>11.5157843016828</v>
      </c>
      <c r="F2724" s="22">
        <v>15.788592352839601</v>
      </c>
      <c r="G2724" s="22"/>
      <c r="H2724" s="22"/>
      <c r="I2724" s="22"/>
      <c r="J2724" s="22">
        <v>5</v>
      </c>
      <c r="K2724" s="22" t="s">
        <v>2370</v>
      </c>
      <c r="L2724" s="22" t="s">
        <v>2762</v>
      </c>
    </row>
    <row r="2725" spans="1:12">
      <c r="A2725" t="s">
        <v>3353</v>
      </c>
      <c r="B2725" t="s">
        <v>2381</v>
      </c>
      <c r="C2725" t="s">
        <v>547</v>
      </c>
      <c r="D2725" s="1">
        <v>2288.3000000000002</v>
      </c>
      <c r="E2725">
        <v>11.5157843016828</v>
      </c>
      <c r="F2725" s="22"/>
      <c r="G2725" s="22">
        <v>114.232209660072</v>
      </c>
      <c r="H2725" s="22"/>
      <c r="I2725" s="22"/>
      <c r="J2725" s="22">
        <v>5</v>
      </c>
      <c r="K2725" s="22" t="s">
        <v>2370</v>
      </c>
      <c r="L2725" s="22" t="s">
        <v>2762</v>
      </c>
    </row>
    <row r="2726" spans="1:12">
      <c r="A2726" t="s">
        <v>3353</v>
      </c>
      <c r="B2726" t="s">
        <v>2381</v>
      </c>
      <c r="C2726" t="s">
        <v>549</v>
      </c>
      <c r="D2726" s="1">
        <v>2336.1</v>
      </c>
      <c r="E2726">
        <v>11.5157843016828</v>
      </c>
      <c r="F2726" s="22"/>
      <c r="G2726" s="22"/>
      <c r="H2726" s="22">
        <v>114.232209660072</v>
      </c>
      <c r="I2726" s="22"/>
      <c r="J2726" s="22">
        <v>5</v>
      </c>
      <c r="K2726" s="22" t="s">
        <v>2370</v>
      </c>
      <c r="L2726" s="22" t="s">
        <v>2762</v>
      </c>
    </row>
    <row r="2727" spans="1:12">
      <c r="A2727" t="s">
        <v>3353</v>
      </c>
      <c r="B2727" t="s">
        <v>2381</v>
      </c>
      <c r="C2727" t="s">
        <v>3332</v>
      </c>
      <c r="D2727" s="1">
        <v>2336.1999999999998</v>
      </c>
      <c r="E2727">
        <v>11.5157843016828</v>
      </c>
      <c r="F2727" s="22"/>
      <c r="G2727" s="22"/>
      <c r="H2727" s="22"/>
      <c r="I2727" s="22">
        <v>114.232209660072</v>
      </c>
      <c r="J2727" s="22">
        <v>5</v>
      </c>
      <c r="K2727" s="22" t="s">
        <v>2370</v>
      </c>
      <c r="L2727" s="22" t="s">
        <v>2762</v>
      </c>
    </row>
    <row r="2728" spans="1:12">
      <c r="A2728" t="s">
        <v>3353</v>
      </c>
      <c r="B2728" t="s">
        <v>2382</v>
      </c>
      <c r="C2728" t="s">
        <v>542</v>
      </c>
      <c r="D2728" s="1">
        <v>986.5</v>
      </c>
      <c r="E2728">
        <v>12.3688053610668</v>
      </c>
      <c r="F2728" s="22">
        <v>106.65916010996401</v>
      </c>
      <c r="G2728" s="22"/>
      <c r="H2728" s="22"/>
      <c r="I2728" s="22"/>
      <c r="J2728" s="22">
        <v>5</v>
      </c>
      <c r="K2728" s="22" t="s">
        <v>2370</v>
      </c>
      <c r="L2728" s="22" t="s">
        <v>2762</v>
      </c>
    </row>
    <row r="2729" spans="1:12">
      <c r="A2729" t="s">
        <v>3353</v>
      </c>
      <c r="B2729" t="s">
        <v>2382</v>
      </c>
      <c r="C2729" t="s">
        <v>547</v>
      </c>
      <c r="D2729" s="1">
        <v>2031.1</v>
      </c>
      <c r="E2729">
        <v>12.3688053610668</v>
      </c>
      <c r="F2729" s="22"/>
      <c r="G2729" s="22">
        <v>106.65916010996401</v>
      </c>
      <c r="H2729" s="22"/>
      <c r="I2729" s="22"/>
      <c r="J2729" s="22">
        <v>5</v>
      </c>
      <c r="K2729" s="22" t="s">
        <v>2370</v>
      </c>
      <c r="L2729" s="22" t="s">
        <v>2762</v>
      </c>
    </row>
    <row r="2730" spans="1:12">
      <c r="A2730" t="s">
        <v>3353</v>
      </c>
      <c r="B2730" t="s">
        <v>2382</v>
      </c>
      <c r="C2730" t="s">
        <v>3332</v>
      </c>
      <c r="D2730" s="1">
        <v>2036.7</v>
      </c>
      <c r="E2730">
        <v>12.3688053610668</v>
      </c>
      <c r="F2730" s="22"/>
      <c r="G2730" s="22"/>
      <c r="H2730" s="22"/>
      <c r="I2730" s="22">
        <v>106.65916010996401</v>
      </c>
      <c r="J2730" s="22">
        <v>5</v>
      </c>
      <c r="K2730" s="22" t="s">
        <v>2370</v>
      </c>
      <c r="L2730" s="22" t="s">
        <v>2762</v>
      </c>
    </row>
    <row r="2731" spans="1:12">
      <c r="A2731" t="s">
        <v>3353</v>
      </c>
      <c r="B2731" t="s">
        <v>2382</v>
      </c>
      <c r="C2731" t="s">
        <v>549</v>
      </c>
      <c r="D2731" s="1">
        <v>2036.7</v>
      </c>
      <c r="E2731">
        <v>12.3688053610668</v>
      </c>
      <c r="F2731" s="22"/>
      <c r="G2731" s="22"/>
      <c r="H2731" s="22">
        <v>106.65916010996401</v>
      </c>
      <c r="I2731" s="22"/>
      <c r="J2731" s="22">
        <v>5</v>
      </c>
      <c r="K2731" s="22" t="s">
        <v>2370</v>
      </c>
      <c r="L2731" s="22" t="s">
        <v>2762</v>
      </c>
    </row>
    <row r="2732" spans="1:12">
      <c r="A2732" t="s">
        <v>3353</v>
      </c>
      <c r="B2732" t="s">
        <v>2383</v>
      </c>
      <c r="C2732" t="s">
        <v>542</v>
      </c>
      <c r="D2732" s="1">
        <v>28.9</v>
      </c>
      <c r="E2732">
        <v>13.2218264204507</v>
      </c>
      <c r="F2732" s="22">
        <v>3.628280000772</v>
      </c>
      <c r="G2732" s="22"/>
      <c r="H2732" s="22"/>
      <c r="I2732" s="22"/>
      <c r="J2732" s="22">
        <v>5</v>
      </c>
      <c r="K2732" s="22" t="s">
        <v>2370</v>
      </c>
      <c r="L2732" s="22" t="s">
        <v>2762</v>
      </c>
    </row>
    <row r="2733" spans="1:12">
      <c r="A2733" t="s">
        <v>3353</v>
      </c>
      <c r="B2733" t="s">
        <v>2383</v>
      </c>
      <c r="C2733" t="s">
        <v>547</v>
      </c>
      <c r="D2733" s="1">
        <v>1013.3</v>
      </c>
      <c r="E2733">
        <v>13.2218264204507</v>
      </c>
      <c r="F2733" s="22"/>
      <c r="G2733" s="22">
        <v>49.808861144280002</v>
      </c>
      <c r="H2733" s="22"/>
      <c r="I2733" s="22"/>
      <c r="J2733" s="22">
        <v>5</v>
      </c>
      <c r="K2733" s="22" t="s">
        <v>2370</v>
      </c>
      <c r="L2733" s="22" t="s">
        <v>2762</v>
      </c>
    </row>
    <row r="2734" spans="1:12">
      <c r="A2734" t="s">
        <v>3353</v>
      </c>
      <c r="B2734" t="s">
        <v>2383</v>
      </c>
      <c r="C2734" t="s">
        <v>549</v>
      </c>
      <c r="D2734" s="1">
        <v>7055.6</v>
      </c>
      <c r="E2734">
        <v>13.2218264204507</v>
      </c>
      <c r="F2734" s="22"/>
      <c r="G2734" s="22"/>
      <c r="H2734" s="22">
        <v>332.87584682267999</v>
      </c>
      <c r="I2734" s="22"/>
      <c r="J2734" s="22">
        <v>5</v>
      </c>
      <c r="K2734" s="22" t="s">
        <v>2370</v>
      </c>
      <c r="L2734" s="22" t="s">
        <v>2762</v>
      </c>
    </row>
    <row r="2735" spans="1:12">
      <c r="A2735" t="s">
        <v>3353</v>
      </c>
      <c r="B2735" t="s">
        <v>2383</v>
      </c>
      <c r="C2735" t="s">
        <v>3332</v>
      </c>
      <c r="D2735" s="1">
        <v>7276.5</v>
      </c>
      <c r="E2735">
        <v>13.2218264204507</v>
      </c>
      <c r="F2735" s="22"/>
      <c r="G2735" s="22"/>
      <c r="H2735" s="22"/>
      <c r="I2735" s="22">
        <v>332.87584682267999</v>
      </c>
      <c r="J2735" s="22">
        <v>5</v>
      </c>
      <c r="K2735" s="22" t="s">
        <v>2370</v>
      </c>
      <c r="L2735" s="22" t="s">
        <v>2762</v>
      </c>
    </row>
    <row r="2736" spans="1:12">
      <c r="A2736" t="s">
        <v>3353</v>
      </c>
      <c r="B2736" t="s">
        <v>2384</v>
      </c>
      <c r="C2736" t="s">
        <v>542</v>
      </c>
      <c r="D2736" s="1">
        <v>14.9</v>
      </c>
      <c r="E2736">
        <v>17.486931717370201</v>
      </c>
      <c r="F2736" s="22">
        <v>3.2144580955367998</v>
      </c>
      <c r="G2736" s="22"/>
      <c r="H2736" s="22"/>
      <c r="I2736" s="22"/>
      <c r="J2736" s="22">
        <v>5</v>
      </c>
      <c r="K2736" s="22" t="s">
        <v>2370</v>
      </c>
      <c r="L2736" s="22" t="s">
        <v>2762</v>
      </c>
    </row>
    <row r="2737" spans="1:12">
      <c r="A2737" t="s">
        <v>3353</v>
      </c>
      <c r="B2737" t="s">
        <v>2384</v>
      </c>
      <c r="C2737" t="s">
        <v>547</v>
      </c>
      <c r="D2737" s="1">
        <v>456.6</v>
      </c>
      <c r="E2737">
        <v>17.486931717370201</v>
      </c>
      <c r="F2737" s="22"/>
      <c r="G2737" s="22">
        <v>29.373837227532</v>
      </c>
      <c r="H2737" s="22"/>
      <c r="I2737" s="22"/>
      <c r="J2737" s="22">
        <v>5</v>
      </c>
      <c r="K2737" s="22" t="s">
        <v>2370</v>
      </c>
      <c r="L2737" s="22" t="s">
        <v>2762</v>
      </c>
    </row>
    <row r="2738" spans="1:12">
      <c r="A2738" t="s">
        <v>3353</v>
      </c>
      <c r="B2738" t="s">
        <v>2384</v>
      </c>
      <c r="C2738" t="s">
        <v>549</v>
      </c>
      <c r="D2738" s="1">
        <v>510.6</v>
      </c>
      <c r="E2738">
        <v>17.486931717370201</v>
      </c>
      <c r="F2738" s="22"/>
      <c r="G2738" s="22"/>
      <c r="H2738" s="22">
        <v>29.373837227532</v>
      </c>
      <c r="I2738" s="22"/>
      <c r="J2738" s="22">
        <v>5</v>
      </c>
      <c r="K2738" s="22" t="s">
        <v>2370</v>
      </c>
      <c r="L2738" s="22" t="s">
        <v>2762</v>
      </c>
    </row>
    <row r="2739" spans="1:12">
      <c r="A2739" t="s">
        <v>3353</v>
      </c>
      <c r="B2739" t="s">
        <v>2384</v>
      </c>
      <c r="C2739" t="s">
        <v>3332</v>
      </c>
      <c r="D2739" s="1">
        <v>510.6</v>
      </c>
      <c r="E2739">
        <v>17.486931717370201</v>
      </c>
      <c r="F2739" s="22"/>
      <c r="G2739" s="22"/>
      <c r="H2739" s="22"/>
      <c r="I2739" s="22">
        <v>29.373837227532</v>
      </c>
      <c r="J2739" s="22">
        <v>5</v>
      </c>
      <c r="K2739" s="22" t="s">
        <v>2370</v>
      </c>
      <c r="L2739" s="22" t="s">
        <v>2762</v>
      </c>
    </row>
    <row r="2740" spans="1:12">
      <c r="A2740" t="s">
        <v>3353</v>
      </c>
      <c r="B2740" t="s">
        <v>2385</v>
      </c>
      <c r="C2740" t="s">
        <v>542</v>
      </c>
      <c r="D2740" s="1">
        <v>23.9</v>
      </c>
      <c r="E2740">
        <v>18.339952776754199</v>
      </c>
      <c r="F2740" s="22">
        <v>5.9007917736935998</v>
      </c>
      <c r="G2740" s="22"/>
      <c r="H2740" s="22"/>
      <c r="I2740" s="22"/>
      <c r="J2740" s="22">
        <v>5</v>
      </c>
      <c r="K2740" s="22" t="s">
        <v>2370</v>
      </c>
      <c r="L2740" s="22" t="s">
        <v>2762</v>
      </c>
    </row>
    <row r="2741" spans="1:12">
      <c r="A2741" t="s">
        <v>3353</v>
      </c>
      <c r="B2741" t="s">
        <v>2385</v>
      </c>
      <c r="C2741" t="s">
        <v>547</v>
      </c>
      <c r="D2741" s="1">
        <v>515.70000000000005</v>
      </c>
      <c r="E2741">
        <v>18.339952776754199</v>
      </c>
      <c r="F2741" s="22"/>
      <c r="G2741" s="22">
        <v>45.602628823836</v>
      </c>
      <c r="H2741" s="22"/>
      <c r="I2741" s="22"/>
      <c r="J2741" s="22">
        <v>5</v>
      </c>
      <c r="K2741" s="22" t="s">
        <v>2370</v>
      </c>
      <c r="L2741" s="22" t="s">
        <v>2762</v>
      </c>
    </row>
    <row r="2742" spans="1:12">
      <c r="A2742" t="s">
        <v>3353</v>
      </c>
      <c r="B2742" t="s">
        <v>2385</v>
      </c>
      <c r="C2742" t="s">
        <v>3332</v>
      </c>
      <c r="D2742" s="1">
        <v>516.1</v>
      </c>
      <c r="E2742">
        <v>18.339952776754199</v>
      </c>
      <c r="F2742" s="22"/>
      <c r="G2742" s="22"/>
      <c r="H2742" s="22"/>
      <c r="I2742" s="22">
        <v>45.602628823836</v>
      </c>
      <c r="J2742" s="22">
        <v>5</v>
      </c>
      <c r="K2742" s="22" t="s">
        <v>2370</v>
      </c>
      <c r="L2742" s="22" t="s">
        <v>2762</v>
      </c>
    </row>
    <row r="2743" spans="1:12">
      <c r="A2743" t="s">
        <v>3353</v>
      </c>
      <c r="B2743" t="s">
        <v>2385</v>
      </c>
      <c r="C2743" t="s">
        <v>549</v>
      </c>
      <c r="D2743" s="1">
        <v>516.1</v>
      </c>
      <c r="E2743">
        <v>18.339952776754199</v>
      </c>
      <c r="F2743" s="22"/>
      <c r="G2743" s="22"/>
      <c r="H2743" s="22">
        <v>45.602628823836</v>
      </c>
      <c r="I2743" s="22"/>
      <c r="J2743" s="22">
        <v>5</v>
      </c>
      <c r="K2743" s="22" t="s">
        <v>2370</v>
      </c>
      <c r="L2743" s="22" t="s">
        <v>2762</v>
      </c>
    </row>
    <row r="2744" spans="1:12">
      <c r="A2744" t="s">
        <v>3353</v>
      </c>
      <c r="B2744" t="s">
        <v>2386</v>
      </c>
      <c r="C2744" t="s">
        <v>542</v>
      </c>
      <c r="D2744" s="1">
        <v>2.5</v>
      </c>
      <c r="E2744">
        <v>19.192973836138101</v>
      </c>
      <c r="F2744" s="22">
        <v>1.8874099089216001</v>
      </c>
      <c r="G2744" s="22"/>
      <c r="H2744" s="22"/>
      <c r="I2744" s="22"/>
      <c r="J2744" s="22">
        <v>5</v>
      </c>
      <c r="K2744" s="22" t="s">
        <v>2370</v>
      </c>
      <c r="L2744" s="22" t="s">
        <v>2762</v>
      </c>
    </row>
    <row r="2745" spans="1:12">
      <c r="A2745" t="s">
        <v>3353</v>
      </c>
      <c r="B2745" t="s">
        <v>2386</v>
      </c>
      <c r="C2745" t="s">
        <v>547</v>
      </c>
      <c r="D2745" s="1">
        <v>948.6</v>
      </c>
      <c r="E2745">
        <v>19.192973836138101</v>
      </c>
      <c r="F2745" s="22"/>
      <c r="G2745" s="22">
        <v>45.911523307860001</v>
      </c>
      <c r="H2745" s="22"/>
      <c r="I2745" s="22"/>
      <c r="J2745" s="22">
        <v>5</v>
      </c>
      <c r="K2745" s="22" t="s">
        <v>2370</v>
      </c>
      <c r="L2745" s="22" t="s">
        <v>2762</v>
      </c>
    </row>
    <row r="2746" spans="1:12">
      <c r="A2746" t="s">
        <v>3353</v>
      </c>
      <c r="B2746" t="s">
        <v>2386</v>
      </c>
      <c r="C2746" t="s">
        <v>3332</v>
      </c>
      <c r="D2746" s="1">
        <v>1043.5999999999999</v>
      </c>
      <c r="E2746">
        <v>19.192973836138101</v>
      </c>
      <c r="F2746" s="22"/>
      <c r="G2746" s="22"/>
      <c r="H2746" s="22"/>
      <c r="I2746" s="22">
        <v>45.911523307860001</v>
      </c>
      <c r="J2746" s="22">
        <v>5</v>
      </c>
      <c r="K2746" s="22" t="s">
        <v>2370</v>
      </c>
      <c r="L2746" s="22" t="s">
        <v>2762</v>
      </c>
    </row>
    <row r="2747" spans="1:12">
      <c r="A2747" t="s">
        <v>3353</v>
      </c>
      <c r="B2747" t="s">
        <v>2386</v>
      </c>
      <c r="C2747" t="s">
        <v>549</v>
      </c>
      <c r="D2747" s="1">
        <v>1043.5999999999999</v>
      </c>
      <c r="E2747">
        <v>19.192973836138101</v>
      </c>
      <c r="F2747" s="22"/>
      <c r="G2747" s="22"/>
      <c r="H2747" s="22">
        <v>45.911523307860001</v>
      </c>
      <c r="I2747" s="22"/>
      <c r="J2747" s="22">
        <v>5</v>
      </c>
      <c r="K2747" s="22" t="s">
        <v>2370</v>
      </c>
      <c r="L2747" s="22" t="s">
        <v>2762</v>
      </c>
    </row>
    <row r="2748" spans="1:12">
      <c r="A2748" t="s">
        <v>3353</v>
      </c>
      <c r="B2748" t="s">
        <v>2387</v>
      </c>
      <c r="C2748" t="s">
        <v>3332</v>
      </c>
      <c r="D2748" s="1">
        <v>535.1</v>
      </c>
      <c r="E2748">
        <v>23.458079133057598</v>
      </c>
      <c r="F2748" s="22"/>
      <c r="G2748" s="22"/>
      <c r="H2748" s="22"/>
      <c r="I2748" s="22">
        <v>34.432321367556</v>
      </c>
      <c r="J2748" s="22">
        <v>5</v>
      </c>
      <c r="K2748" s="22" t="s">
        <v>2370</v>
      </c>
      <c r="L2748" s="22" t="s">
        <v>2762</v>
      </c>
    </row>
    <row r="2749" spans="1:12">
      <c r="A2749" t="s">
        <v>3353</v>
      </c>
      <c r="B2749" t="s">
        <v>2387</v>
      </c>
      <c r="C2749" t="s">
        <v>549</v>
      </c>
      <c r="D2749" s="1">
        <v>535.1</v>
      </c>
      <c r="E2749">
        <v>23.458079133057598</v>
      </c>
      <c r="F2749" s="22"/>
      <c r="G2749" s="22"/>
      <c r="H2749" s="22">
        <v>34.432321367556</v>
      </c>
      <c r="I2749" s="22"/>
      <c r="J2749" s="22">
        <v>5</v>
      </c>
      <c r="K2749" s="22" t="s">
        <v>2370</v>
      </c>
      <c r="L2749" s="22" t="s">
        <v>2762</v>
      </c>
    </row>
    <row r="2750" spans="1:12">
      <c r="A2750" t="s">
        <v>3353</v>
      </c>
      <c r="B2750" t="s">
        <v>2387</v>
      </c>
      <c r="C2750" t="s">
        <v>547</v>
      </c>
      <c r="D2750" s="1">
        <v>535.1</v>
      </c>
      <c r="E2750">
        <v>23.458079133057598</v>
      </c>
      <c r="F2750" s="22"/>
      <c r="G2750" s="22">
        <v>34.432321367556</v>
      </c>
      <c r="H2750" s="22"/>
      <c r="I2750" s="22"/>
      <c r="J2750" s="22">
        <v>5</v>
      </c>
      <c r="K2750" s="22" t="s">
        <v>2370</v>
      </c>
      <c r="L2750" s="22" t="s">
        <v>2762</v>
      </c>
    </row>
    <row r="2751" spans="1:12">
      <c r="A2751" t="s">
        <v>3353</v>
      </c>
      <c r="B2751" t="s">
        <v>2388</v>
      </c>
      <c r="C2751" t="s">
        <v>542</v>
      </c>
      <c r="D2751" s="1">
        <v>85.3</v>
      </c>
      <c r="E2751">
        <v>26.443652840901301</v>
      </c>
      <c r="F2751" s="22">
        <v>13.0348487328444</v>
      </c>
      <c r="G2751" s="22"/>
      <c r="H2751" s="22"/>
      <c r="I2751" s="22"/>
      <c r="J2751" s="22">
        <v>5</v>
      </c>
      <c r="K2751" s="22" t="s">
        <v>2370</v>
      </c>
      <c r="L2751" s="22" t="s">
        <v>2762</v>
      </c>
    </row>
    <row r="2752" spans="1:12">
      <c r="A2752" t="s">
        <v>3353</v>
      </c>
      <c r="B2752" t="s">
        <v>2388</v>
      </c>
      <c r="C2752" t="s">
        <v>547</v>
      </c>
      <c r="D2752" s="1">
        <v>2619.8000000000002</v>
      </c>
      <c r="E2752">
        <v>26.443652840901301</v>
      </c>
      <c r="F2752" s="22"/>
      <c r="G2752" s="22">
        <v>121.994643749076</v>
      </c>
      <c r="H2752" s="22"/>
      <c r="I2752" s="22"/>
      <c r="J2752" s="22">
        <v>5</v>
      </c>
      <c r="K2752" s="22" t="s">
        <v>2370</v>
      </c>
      <c r="L2752" s="22" t="s">
        <v>2762</v>
      </c>
    </row>
    <row r="2753" spans="1:12">
      <c r="A2753" t="s">
        <v>3353</v>
      </c>
      <c r="B2753" t="s">
        <v>2388</v>
      </c>
      <c r="C2753" t="s">
        <v>549</v>
      </c>
      <c r="D2753" s="1">
        <v>2679</v>
      </c>
      <c r="E2753">
        <v>26.443652840901301</v>
      </c>
      <c r="F2753" s="22"/>
      <c r="G2753" s="22"/>
      <c r="H2753" s="22">
        <v>121.994643749076</v>
      </c>
      <c r="I2753" s="22"/>
      <c r="J2753" s="22">
        <v>5</v>
      </c>
      <c r="K2753" s="22" t="s">
        <v>2370</v>
      </c>
      <c r="L2753" s="22" t="s">
        <v>2762</v>
      </c>
    </row>
    <row r="2754" spans="1:12">
      <c r="A2754" t="s">
        <v>3353</v>
      </c>
      <c r="B2754" t="s">
        <v>2388</v>
      </c>
      <c r="C2754" t="s">
        <v>3332</v>
      </c>
      <c r="D2754" s="1">
        <v>2679.1</v>
      </c>
      <c r="E2754">
        <v>26.443652840901301</v>
      </c>
      <c r="F2754" s="22"/>
      <c r="G2754" s="22"/>
      <c r="H2754" s="22"/>
      <c r="I2754" s="22">
        <v>121.994643749076</v>
      </c>
      <c r="J2754" s="22">
        <v>5</v>
      </c>
      <c r="K2754" s="22" t="s">
        <v>2370</v>
      </c>
      <c r="L2754" s="22" t="s">
        <v>2762</v>
      </c>
    </row>
    <row r="2755" spans="1:12">
      <c r="A2755" t="s">
        <v>3353</v>
      </c>
      <c r="B2755" t="s">
        <v>2389</v>
      </c>
      <c r="C2755" t="s">
        <v>542</v>
      </c>
      <c r="D2755" s="1">
        <v>402</v>
      </c>
      <c r="E2755">
        <v>13.662553967799001</v>
      </c>
      <c r="F2755" s="22">
        <v>33.507392268419999</v>
      </c>
      <c r="G2755" s="22"/>
      <c r="H2755" s="22"/>
      <c r="I2755" s="22"/>
      <c r="J2755" s="22">
        <v>5</v>
      </c>
      <c r="K2755" s="22" t="s">
        <v>2390</v>
      </c>
      <c r="L2755" s="22" t="s">
        <v>2763</v>
      </c>
    </row>
    <row r="2756" spans="1:12">
      <c r="A2756" t="s">
        <v>3353</v>
      </c>
      <c r="B2756" t="s">
        <v>2389</v>
      </c>
      <c r="C2756" t="s">
        <v>547</v>
      </c>
      <c r="D2756" s="1">
        <v>1122.5</v>
      </c>
      <c r="E2756">
        <v>13.662553967799001</v>
      </c>
      <c r="F2756" s="22"/>
      <c r="G2756" s="22">
        <v>33.507392268419999</v>
      </c>
      <c r="H2756" s="22"/>
      <c r="I2756" s="22"/>
      <c r="J2756" s="22">
        <v>5</v>
      </c>
      <c r="K2756" s="22" t="s">
        <v>2390</v>
      </c>
      <c r="L2756" s="22" t="s">
        <v>2763</v>
      </c>
    </row>
    <row r="2757" spans="1:12">
      <c r="A2757" t="s">
        <v>3353</v>
      </c>
      <c r="B2757" t="s">
        <v>2389</v>
      </c>
      <c r="C2757" t="s">
        <v>549</v>
      </c>
      <c r="D2757" s="1">
        <v>1290.2</v>
      </c>
      <c r="E2757">
        <v>13.662553967799001</v>
      </c>
      <c r="F2757" s="22"/>
      <c r="G2757" s="22"/>
      <c r="H2757" s="22">
        <v>33.507392268419999</v>
      </c>
      <c r="I2757" s="22"/>
      <c r="J2757" s="22">
        <v>5</v>
      </c>
      <c r="K2757" s="22" t="s">
        <v>2390</v>
      </c>
      <c r="L2757" s="22" t="s">
        <v>2763</v>
      </c>
    </row>
    <row r="2758" spans="1:12">
      <c r="A2758" t="s">
        <v>3353</v>
      </c>
      <c r="B2758" t="s">
        <v>2389</v>
      </c>
      <c r="C2758" t="s">
        <v>3332</v>
      </c>
      <c r="D2758" s="1">
        <v>1292.8</v>
      </c>
      <c r="E2758">
        <v>13.662553967799001</v>
      </c>
      <c r="F2758" s="22"/>
      <c r="G2758" s="22"/>
      <c r="H2758" s="22"/>
      <c r="I2758" s="22">
        <v>33.507392268419999</v>
      </c>
      <c r="J2758" s="22">
        <v>5</v>
      </c>
      <c r="K2758" s="22" t="s">
        <v>2390</v>
      </c>
      <c r="L2758" s="22" t="s">
        <v>2763</v>
      </c>
    </row>
    <row r="2759" spans="1:12">
      <c r="A2759" t="s">
        <v>3353</v>
      </c>
      <c r="B2759" t="s">
        <v>2391</v>
      </c>
      <c r="C2759" t="s">
        <v>542</v>
      </c>
      <c r="D2759" s="1">
        <v>536.4</v>
      </c>
      <c r="E2759">
        <v>4.69161582661153</v>
      </c>
      <c r="F2759" s="22">
        <v>37.255824050759998</v>
      </c>
      <c r="G2759" s="22"/>
      <c r="H2759" s="22"/>
      <c r="I2759" s="22"/>
      <c r="J2759" s="22">
        <v>5</v>
      </c>
      <c r="K2759" s="22" t="s">
        <v>2390</v>
      </c>
      <c r="L2759" s="22" t="s">
        <v>2763</v>
      </c>
    </row>
    <row r="2760" spans="1:12">
      <c r="A2760" t="s">
        <v>3353</v>
      </c>
      <c r="B2760" t="s">
        <v>2391</v>
      </c>
      <c r="C2760" t="s">
        <v>547</v>
      </c>
      <c r="D2760" s="1">
        <v>761.9</v>
      </c>
      <c r="E2760">
        <v>4.69161582661153</v>
      </c>
      <c r="F2760" s="22"/>
      <c r="G2760" s="22">
        <v>37.255824050759998</v>
      </c>
      <c r="H2760" s="22"/>
      <c r="I2760" s="22"/>
      <c r="J2760" s="22">
        <v>5</v>
      </c>
      <c r="K2760" s="22" t="s">
        <v>2390</v>
      </c>
      <c r="L2760" s="22" t="s">
        <v>2763</v>
      </c>
    </row>
    <row r="2761" spans="1:12">
      <c r="A2761" t="s">
        <v>3353</v>
      </c>
      <c r="B2761" t="s">
        <v>2391</v>
      </c>
      <c r="C2761" t="s">
        <v>3332</v>
      </c>
      <c r="D2761" s="1">
        <v>762.1</v>
      </c>
      <c r="E2761">
        <v>4.69161582661153</v>
      </c>
      <c r="F2761" s="22"/>
      <c r="G2761" s="22"/>
      <c r="H2761" s="22"/>
      <c r="I2761" s="22">
        <v>37.255824050759998</v>
      </c>
      <c r="J2761" s="22">
        <v>5</v>
      </c>
      <c r="K2761" s="22" t="s">
        <v>2390</v>
      </c>
      <c r="L2761" s="22" t="s">
        <v>2763</v>
      </c>
    </row>
    <row r="2762" spans="1:12">
      <c r="A2762" t="s">
        <v>3353</v>
      </c>
      <c r="B2762" t="s">
        <v>2391</v>
      </c>
      <c r="C2762" t="s">
        <v>549</v>
      </c>
      <c r="D2762" s="1">
        <v>762.1</v>
      </c>
      <c r="E2762">
        <v>4.69161582661153</v>
      </c>
      <c r="F2762" s="22"/>
      <c r="G2762" s="22"/>
      <c r="H2762" s="22">
        <v>37.255824050759998</v>
      </c>
      <c r="I2762" s="22"/>
      <c r="J2762" s="22">
        <v>5</v>
      </c>
      <c r="K2762" s="22" t="s">
        <v>2390</v>
      </c>
      <c r="L2762" s="22" t="s">
        <v>2763</v>
      </c>
    </row>
    <row r="2763" spans="1:12">
      <c r="A2763" t="s">
        <v>3353</v>
      </c>
      <c r="B2763" t="s">
        <v>2392</v>
      </c>
      <c r="C2763" t="s">
        <v>542</v>
      </c>
      <c r="D2763" s="1">
        <v>119.3</v>
      </c>
      <c r="E2763">
        <v>5.5446368859954402</v>
      </c>
      <c r="F2763" s="22">
        <v>11.240633475010799</v>
      </c>
      <c r="G2763" s="22"/>
      <c r="H2763" s="22"/>
      <c r="I2763" s="22"/>
      <c r="J2763" s="22">
        <v>5</v>
      </c>
      <c r="K2763" s="22" t="s">
        <v>2390</v>
      </c>
      <c r="L2763" s="22" t="s">
        <v>2763</v>
      </c>
    </row>
    <row r="2764" spans="1:12">
      <c r="A2764" t="s">
        <v>3353</v>
      </c>
      <c r="B2764" t="s">
        <v>2392</v>
      </c>
      <c r="C2764" t="s">
        <v>547</v>
      </c>
      <c r="D2764" s="1">
        <v>567.29999999999995</v>
      </c>
      <c r="E2764">
        <v>5.5446368859954402</v>
      </c>
      <c r="F2764" s="22"/>
      <c r="G2764" s="22">
        <v>22.715147869848</v>
      </c>
      <c r="H2764" s="22"/>
      <c r="I2764" s="22"/>
      <c r="J2764" s="22">
        <v>5</v>
      </c>
      <c r="K2764" s="22" t="s">
        <v>2390</v>
      </c>
      <c r="L2764" s="22" t="s">
        <v>2763</v>
      </c>
    </row>
    <row r="2765" spans="1:12">
      <c r="A2765" t="s">
        <v>3353</v>
      </c>
      <c r="B2765" t="s">
        <v>2392</v>
      </c>
      <c r="C2765" t="s">
        <v>549</v>
      </c>
      <c r="D2765" s="1">
        <v>659.4</v>
      </c>
      <c r="E2765">
        <v>5.5446368859954402</v>
      </c>
      <c r="F2765" s="22"/>
      <c r="G2765" s="22"/>
      <c r="H2765" s="22">
        <v>22.715147869848</v>
      </c>
      <c r="I2765" s="22"/>
      <c r="J2765" s="22">
        <v>5</v>
      </c>
      <c r="K2765" s="22" t="s">
        <v>2390</v>
      </c>
      <c r="L2765" s="22" t="s">
        <v>2763</v>
      </c>
    </row>
    <row r="2766" spans="1:12">
      <c r="A2766" t="s">
        <v>3353</v>
      </c>
      <c r="B2766" t="s">
        <v>2392</v>
      </c>
      <c r="C2766" t="s">
        <v>3332</v>
      </c>
      <c r="D2766" s="1">
        <v>659.6</v>
      </c>
      <c r="E2766">
        <v>5.5446368859954402</v>
      </c>
      <c r="F2766" s="22"/>
      <c r="G2766" s="22"/>
      <c r="H2766" s="22"/>
      <c r="I2766" s="22">
        <v>22.715147869848</v>
      </c>
      <c r="J2766" s="22">
        <v>5</v>
      </c>
      <c r="K2766" s="22" t="s">
        <v>2390</v>
      </c>
      <c r="L2766" s="22" t="s">
        <v>2763</v>
      </c>
    </row>
    <row r="2767" spans="1:12">
      <c r="A2767" t="s">
        <v>3353</v>
      </c>
      <c r="B2767" t="s">
        <v>2393</v>
      </c>
      <c r="C2767" t="s">
        <v>542</v>
      </c>
      <c r="D2767" s="1">
        <v>144.80000000000001</v>
      </c>
      <c r="E2767">
        <v>6.3976579453793603</v>
      </c>
      <c r="F2767" s="22">
        <v>29.673360899532</v>
      </c>
      <c r="G2767" s="22"/>
      <c r="H2767" s="22"/>
      <c r="I2767" s="22"/>
      <c r="J2767" s="22">
        <v>5</v>
      </c>
      <c r="K2767" s="22" t="s">
        <v>2390</v>
      </c>
      <c r="L2767" s="22" t="s">
        <v>2763</v>
      </c>
    </row>
    <row r="2768" spans="1:12">
      <c r="A2768" t="s">
        <v>3353</v>
      </c>
      <c r="B2768" t="s">
        <v>2393</v>
      </c>
      <c r="C2768" t="s">
        <v>547</v>
      </c>
      <c r="D2768" s="1">
        <v>438.2</v>
      </c>
      <c r="E2768">
        <v>6.3976579453793603</v>
      </c>
      <c r="F2768" s="22"/>
      <c r="G2768" s="22">
        <v>29.673360899532</v>
      </c>
      <c r="H2768" s="22"/>
      <c r="I2768" s="22"/>
      <c r="J2768" s="22">
        <v>5</v>
      </c>
      <c r="K2768" s="22" t="s">
        <v>2390</v>
      </c>
      <c r="L2768" s="22" t="s">
        <v>2763</v>
      </c>
    </row>
    <row r="2769" spans="1:12">
      <c r="A2769" t="s">
        <v>3353</v>
      </c>
      <c r="B2769" t="s">
        <v>2393</v>
      </c>
      <c r="C2769" t="s">
        <v>549</v>
      </c>
      <c r="D2769" s="1">
        <v>509.8</v>
      </c>
      <c r="E2769">
        <v>6.3976579453793603</v>
      </c>
      <c r="F2769" s="22"/>
      <c r="G2769" s="22"/>
      <c r="H2769" s="22">
        <v>29.673360899532</v>
      </c>
      <c r="I2769" s="22"/>
      <c r="J2769" s="22">
        <v>5</v>
      </c>
      <c r="K2769" s="22" t="s">
        <v>2390</v>
      </c>
      <c r="L2769" s="22" t="s">
        <v>2763</v>
      </c>
    </row>
    <row r="2770" spans="1:12">
      <c r="A2770" t="s">
        <v>3353</v>
      </c>
      <c r="B2770" t="s">
        <v>2393</v>
      </c>
      <c r="C2770" t="s">
        <v>3332</v>
      </c>
      <c r="D2770" s="1">
        <v>510.3</v>
      </c>
      <c r="E2770">
        <v>6.3976579453793603</v>
      </c>
      <c r="F2770" s="22"/>
      <c r="G2770" s="22"/>
      <c r="H2770" s="22"/>
      <c r="I2770" s="22">
        <v>29.673360899532</v>
      </c>
      <c r="J2770" s="22">
        <v>5</v>
      </c>
      <c r="K2770" s="22" t="s">
        <v>2390</v>
      </c>
      <c r="L2770" s="22" t="s">
        <v>2763</v>
      </c>
    </row>
    <row r="2771" spans="1:12">
      <c r="A2771" t="s">
        <v>3353</v>
      </c>
      <c r="B2771" t="s">
        <v>2394</v>
      </c>
      <c r="C2771" t="s">
        <v>542</v>
      </c>
      <c r="D2771" s="1">
        <v>157.69999999999999</v>
      </c>
      <c r="E2771">
        <v>8.1037000641471799</v>
      </c>
      <c r="F2771" s="22">
        <v>17.9139780980748</v>
      </c>
      <c r="G2771" s="22"/>
      <c r="H2771" s="22"/>
      <c r="I2771" s="22"/>
      <c r="J2771" s="22">
        <v>5</v>
      </c>
      <c r="K2771" s="22" t="s">
        <v>2390</v>
      </c>
      <c r="L2771" s="22" t="s">
        <v>2763</v>
      </c>
    </row>
    <row r="2772" spans="1:12">
      <c r="A2772" t="s">
        <v>3353</v>
      </c>
      <c r="B2772" t="s">
        <v>2394</v>
      </c>
      <c r="C2772" t="s">
        <v>547</v>
      </c>
      <c r="D2772" s="1">
        <v>522.29999999999995</v>
      </c>
      <c r="E2772">
        <v>8.1037000641471799</v>
      </c>
      <c r="F2772" s="22"/>
      <c r="G2772" s="22">
        <v>17.9139780980748</v>
      </c>
      <c r="H2772" s="22"/>
      <c r="I2772" s="22"/>
      <c r="J2772" s="22">
        <v>5</v>
      </c>
      <c r="K2772" s="22" t="s">
        <v>2390</v>
      </c>
      <c r="L2772" s="22" t="s">
        <v>2763</v>
      </c>
    </row>
    <row r="2773" spans="1:12">
      <c r="A2773" t="s">
        <v>3353</v>
      </c>
      <c r="B2773" t="s">
        <v>2394</v>
      </c>
      <c r="C2773" t="s">
        <v>549</v>
      </c>
      <c r="D2773" s="1">
        <v>547.70000000000005</v>
      </c>
      <c r="E2773">
        <v>8.1037000641471799</v>
      </c>
      <c r="F2773" s="22"/>
      <c r="G2773" s="22"/>
      <c r="H2773" s="22">
        <v>17.9139780980748</v>
      </c>
      <c r="I2773" s="22"/>
      <c r="J2773" s="22">
        <v>5</v>
      </c>
      <c r="K2773" s="22" t="s">
        <v>2390</v>
      </c>
      <c r="L2773" s="22" t="s">
        <v>2763</v>
      </c>
    </row>
    <row r="2774" spans="1:12">
      <c r="A2774" t="s">
        <v>3353</v>
      </c>
      <c r="B2774" t="s">
        <v>2394</v>
      </c>
      <c r="C2774" t="s">
        <v>3332</v>
      </c>
      <c r="D2774" s="1">
        <v>547.70000000000005</v>
      </c>
      <c r="E2774">
        <v>8.1037000641471799</v>
      </c>
      <c r="F2774" s="22"/>
      <c r="G2774" s="22"/>
      <c r="H2774" s="22"/>
      <c r="I2774" s="22">
        <v>17.9139780980748</v>
      </c>
      <c r="J2774" s="22">
        <v>5</v>
      </c>
      <c r="K2774" s="22" t="s">
        <v>2390</v>
      </c>
      <c r="L2774" s="22" t="s">
        <v>2763</v>
      </c>
    </row>
    <row r="2775" spans="1:12">
      <c r="A2775" t="s">
        <v>3353</v>
      </c>
      <c r="B2775" t="s">
        <v>2395</v>
      </c>
      <c r="C2775" t="s">
        <v>542</v>
      </c>
      <c r="D2775" s="1">
        <v>636.20000000000005</v>
      </c>
      <c r="E2775">
        <v>13.662553967799001</v>
      </c>
      <c r="F2775" s="22">
        <v>161.63257956325199</v>
      </c>
      <c r="G2775" s="22"/>
      <c r="H2775" s="22"/>
      <c r="I2775" s="22"/>
      <c r="J2775" s="22">
        <v>5</v>
      </c>
      <c r="K2775" s="22" t="s">
        <v>2396</v>
      </c>
      <c r="L2775" s="22" t="s">
        <v>2764</v>
      </c>
    </row>
    <row r="2776" spans="1:12">
      <c r="A2776" t="s">
        <v>3353</v>
      </c>
      <c r="B2776" t="s">
        <v>2395</v>
      </c>
      <c r="C2776" t="s">
        <v>547</v>
      </c>
      <c r="D2776" s="1">
        <v>1103.7</v>
      </c>
      <c r="E2776">
        <v>13.662553967799001</v>
      </c>
      <c r="F2776" s="22"/>
      <c r="G2776" s="22">
        <v>161.63257956325199</v>
      </c>
      <c r="H2776" s="22"/>
      <c r="I2776" s="22"/>
      <c r="J2776" s="22">
        <v>5</v>
      </c>
      <c r="K2776" s="22" t="s">
        <v>2396</v>
      </c>
      <c r="L2776" s="22" t="s">
        <v>2764</v>
      </c>
    </row>
    <row r="2777" spans="1:12">
      <c r="A2777" t="s">
        <v>3353</v>
      </c>
      <c r="B2777" t="s">
        <v>2395</v>
      </c>
      <c r="C2777" t="s">
        <v>549</v>
      </c>
      <c r="D2777" s="1">
        <v>1221.7</v>
      </c>
      <c r="E2777">
        <v>13.662553967799001</v>
      </c>
      <c r="F2777" s="22"/>
      <c r="G2777" s="22"/>
      <c r="H2777" s="22">
        <v>161.63257956325199</v>
      </c>
      <c r="I2777" s="22"/>
      <c r="J2777" s="22">
        <v>5</v>
      </c>
      <c r="K2777" s="22" t="s">
        <v>2396</v>
      </c>
      <c r="L2777" s="22" t="s">
        <v>2764</v>
      </c>
    </row>
    <row r="2778" spans="1:12">
      <c r="A2778" t="s">
        <v>3353</v>
      </c>
      <c r="B2778" t="s">
        <v>2395</v>
      </c>
      <c r="C2778" t="s">
        <v>3332</v>
      </c>
      <c r="D2778" s="1">
        <v>1224.7</v>
      </c>
      <c r="E2778">
        <v>13.662553967799001</v>
      </c>
      <c r="F2778" s="22"/>
      <c r="G2778" s="22"/>
      <c r="H2778" s="22"/>
      <c r="I2778" s="22">
        <v>161.63257956325199</v>
      </c>
      <c r="J2778" s="22">
        <v>5</v>
      </c>
      <c r="K2778" s="22" t="s">
        <v>2396</v>
      </c>
      <c r="L2778" s="22" t="s">
        <v>2764</v>
      </c>
    </row>
    <row r="2779" spans="1:12">
      <c r="A2779" t="s">
        <v>3353</v>
      </c>
      <c r="B2779" t="s">
        <v>2397</v>
      </c>
      <c r="C2779" t="s">
        <v>542</v>
      </c>
      <c r="D2779" s="1">
        <v>2002.2</v>
      </c>
      <c r="E2779">
        <v>2.1325526484597899</v>
      </c>
      <c r="F2779" s="22">
        <v>248.85089900748</v>
      </c>
      <c r="G2779" s="22"/>
      <c r="H2779" s="22"/>
      <c r="I2779" s="22"/>
      <c r="J2779" s="22">
        <v>5</v>
      </c>
      <c r="K2779" s="22" t="s">
        <v>2396</v>
      </c>
      <c r="L2779" s="22" t="s">
        <v>2764</v>
      </c>
    </row>
    <row r="2780" spans="1:12">
      <c r="A2780" t="s">
        <v>3353</v>
      </c>
      <c r="B2780" t="s">
        <v>2397</v>
      </c>
      <c r="C2780" t="s">
        <v>549</v>
      </c>
      <c r="D2780" s="1">
        <v>3402</v>
      </c>
      <c r="E2780">
        <v>2.1325526484597899</v>
      </c>
      <c r="F2780" s="22"/>
      <c r="G2780" s="22"/>
      <c r="H2780" s="22">
        <v>248.85089900748</v>
      </c>
      <c r="I2780" s="22"/>
      <c r="J2780" s="22">
        <v>5</v>
      </c>
      <c r="K2780" s="22" t="s">
        <v>2396</v>
      </c>
      <c r="L2780" s="22" t="s">
        <v>2764</v>
      </c>
    </row>
    <row r="2781" spans="1:12">
      <c r="A2781" t="s">
        <v>3353</v>
      </c>
      <c r="B2781" t="s">
        <v>2397</v>
      </c>
      <c r="C2781" t="s">
        <v>3332</v>
      </c>
      <c r="D2781" s="1">
        <v>3402</v>
      </c>
      <c r="E2781">
        <v>2.1325526484597899</v>
      </c>
      <c r="F2781" s="22"/>
      <c r="G2781" s="22"/>
      <c r="H2781" s="22"/>
      <c r="I2781" s="22">
        <v>248.85089900748</v>
      </c>
      <c r="J2781" s="22">
        <v>5</v>
      </c>
      <c r="K2781" s="22" t="s">
        <v>2396</v>
      </c>
      <c r="L2781" s="22" t="s">
        <v>2764</v>
      </c>
    </row>
    <row r="2782" spans="1:12">
      <c r="A2782" t="s">
        <v>3353</v>
      </c>
      <c r="B2782" t="s">
        <v>2397</v>
      </c>
      <c r="C2782" t="s">
        <v>547</v>
      </c>
      <c r="D2782" s="1">
        <v>3402</v>
      </c>
      <c r="E2782">
        <v>2.1325526484597899</v>
      </c>
      <c r="F2782" s="22"/>
      <c r="G2782" s="22">
        <v>248.85089900748</v>
      </c>
      <c r="H2782" s="22"/>
      <c r="I2782" s="22"/>
      <c r="J2782" s="22">
        <v>5</v>
      </c>
      <c r="K2782" s="22" t="s">
        <v>2396</v>
      </c>
      <c r="L2782" s="22" t="s">
        <v>2764</v>
      </c>
    </row>
    <row r="2783" spans="1:12">
      <c r="A2783" t="s">
        <v>3353</v>
      </c>
      <c r="B2783" t="s">
        <v>2398</v>
      </c>
      <c r="C2783" t="s">
        <v>542</v>
      </c>
      <c r="D2783" s="1">
        <v>1112.8</v>
      </c>
      <c r="E2783">
        <v>2.9855737078437001</v>
      </c>
      <c r="F2783" s="22">
        <v>130.97273744998799</v>
      </c>
      <c r="G2783" s="22"/>
      <c r="H2783" s="22"/>
      <c r="I2783" s="22"/>
      <c r="J2783" s="22">
        <v>5</v>
      </c>
      <c r="K2783" s="22" t="s">
        <v>2396</v>
      </c>
      <c r="L2783" s="22" t="s">
        <v>2764</v>
      </c>
    </row>
    <row r="2784" spans="1:12">
      <c r="A2784" t="s">
        <v>3353</v>
      </c>
      <c r="B2784" t="s">
        <v>2398</v>
      </c>
      <c r="C2784" t="s">
        <v>547</v>
      </c>
      <c r="D2784" s="1">
        <v>2159.5</v>
      </c>
      <c r="E2784">
        <v>2.9855737078437001</v>
      </c>
      <c r="F2784" s="22"/>
      <c r="G2784" s="22">
        <v>130.97273744998799</v>
      </c>
      <c r="H2784" s="22"/>
      <c r="I2784" s="22"/>
      <c r="J2784" s="22">
        <v>5</v>
      </c>
      <c r="K2784" s="22" t="s">
        <v>2396</v>
      </c>
      <c r="L2784" s="22" t="s">
        <v>2764</v>
      </c>
    </row>
    <row r="2785" spans="1:12">
      <c r="A2785" t="s">
        <v>3353</v>
      </c>
      <c r="B2785" t="s">
        <v>2398</v>
      </c>
      <c r="C2785" t="s">
        <v>549</v>
      </c>
      <c r="D2785" s="1">
        <v>2327.6999999999998</v>
      </c>
      <c r="E2785">
        <v>2.9855737078437001</v>
      </c>
      <c r="F2785" s="22"/>
      <c r="G2785" s="22"/>
      <c r="H2785" s="22">
        <v>130.97273744998799</v>
      </c>
      <c r="I2785" s="22"/>
      <c r="J2785" s="22">
        <v>5</v>
      </c>
      <c r="K2785" s="22" t="s">
        <v>2396</v>
      </c>
      <c r="L2785" s="22" t="s">
        <v>2764</v>
      </c>
    </row>
    <row r="2786" spans="1:12">
      <c r="A2786" t="s">
        <v>3353</v>
      </c>
      <c r="B2786" t="s">
        <v>2398</v>
      </c>
      <c r="C2786" t="s">
        <v>3332</v>
      </c>
      <c r="D2786" s="1">
        <v>2331.3000000000002</v>
      </c>
      <c r="E2786">
        <v>2.9855737078437001</v>
      </c>
      <c r="F2786" s="22"/>
      <c r="G2786" s="22"/>
      <c r="H2786" s="22"/>
      <c r="I2786" s="22">
        <v>130.97273744998799</v>
      </c>
      <c r="J2786" s="22">
        <v>5</v>
      </c>
      <c r="K2786" s="22" t="s">
        <v>2396</v>
      </c>
      <c r="L2786" s="22" t="s">
        <v>2764</v>
      </c>
    </row>
    <row r="2787" spans="1:12">
      <c r="A2787" t="s">
        <v>3353</v>
      </c>
      <c r="B2787" t="s">
        <v>2399</v>
      </c>
      <c r="C2787" t="s">
        <v>542</v>
      </c>
      <c r="D2787" s="1">
        <v>3762.5</v>
      </c>
      <c r="E2787">
        <v>3.8385947672276099</v>
      </c>
      <c r="F2787" s="22">
        <v>921.07979205983997</v>
      </c>
      <c r="G2787" s="22"/>
      <c r="H2787" s="22"/>
      <c r="I2787" s="22"/>
      <c r="J2787" s="22">
        <v>5</v>
      </c>
      <c r="K2787" s="22" t="s">
        <v>2396</v>
      </c>
      <c r="L2787" s="22" t="s">
        <v>2764</v>
      </c>
    </row>
    <row r="2788" spans="1:12">
      <c r="A2788" t="s">
        <v>3353</v>
      </c>
      <c r="B2788" t="s">
        <v>2399</v>
      </c>
      <c r="C2788" t="s">
        <v>547</v>
      </c>
      <c r="D2788" s="1">
        <v>27598.5</v>
      </c>
      <c r="E2788">
        <v>3.8385947672276099</v>
      </c>
      <c r="F2788" s="22"/>
      <c r="G2788" s="22">
        <v>1196.46699078816</v>
      </c>
      <c r="H2788" s="22"/>
      <c r="I2788" s="22"/>
      <c r="J2788" s="22">
        <v>5</v>
      </c>
      <c r="K2788" s="22" t="s">
        <v>2396</v>
      </c>
      <c r="L2788" s="22" t="s">
        <v>2764</v>
      </c>
    </row>
    <row r="2789" spans="1:12">
      <c r="A2789" t="s">
        <v>3353</v>
      </c>
      <c r="B2789" t="s">
        <v>2399</v>
      </c>
      <c r="C2789" t="s">
        <v>549</v>
      </c>
      <c r="D2789" s="1">
        <v>28045.599999999999</v>
      </c>
      <c r="E2789">
        <v>3.8385947672276099</v>
      </c>
      <c r="F2789" s="22"/>
      <c r="G2789" s="22"/>
      <c r="H2789" s="22">
        <v>1196.46699078816</v>
      </c>
      <c r="I2789" s="22"/>
      <c r="J2789" s="22">
        <v>5</v>
      </c>
      <c r="K2789" s="22" t="s">
        <v>2396</v>
      </c>
      <c r="L2789" s="22" t="s">
        <v>2764</v>
      </c>
    </row>
    <row r="2790" spans="1:12">
      <c r="A2790" t="s">
        <v>3353</v>
      </c>
      <c r="B2790" t="s">
        <v>2399</v>
      </c>
      <c r="C2790" t="s">
        <v>3332</v>
      </c>
      <c r="D2790" s="1">
        <v>28059.3</v>
      </c>
      <c r="E2790">
        <v>3.8385947672276099</v>
      </c>
      <c r="F2790" s="22"/>
      <c r="G2790" s="22"/>
      <c r="H2790" s="22"/>
      <c r="I2790" s="22">
        <v>1196.46699078816</v>
      </c>
      <c r="J2790" s="22">
        <v>5</v>
      </c>
      <c r="K2790" s="22" t="s">
        <v>2396</v>
      </c>
      <c r="L2790" s="22" t="s">
        <v>2764</v>
      </c>
    </row>
    <row r="2791" spans="1:12">
      <c r="A2791" t="s">
        <v>3353</v>
      </c>
      <c r="B2791" t="s">
        <v>2400</v>
      </c>
      <c r="C2791" t="s">
        <v>542</v>
      </c>
      <c r="D2791" s="1">
        <v>5828.3</v>
      </c>
      <c r="E2791">
        <v>4.69161582661153</v>
      </c>
      <c r="F2791" s="22">
        <v>504.98813922732</v>
      </c>
      <c r="G2791" s="22"/>
      <c r="H2791" s="22"/>
      <c r="I2791" s="22"/>
      <c r="J2791" s="22">
        <v>5</v>
      </c>
      <c r="K2791" s="22" t="s">
        <v>2396</v>
      </c>
      <c r="L2791" s="22" t="s">
        <v>2764</v>
      </c>
    </row>
    <row r="2792" spans="1:12">
      <c r="A2792" t="s">
        <v>3353</v>
      </c>
      <c r="B2792" t="s">
        <v>2400</v>
      </c>
      <c r="C2792" t="s">
        <v>547</v>
      </c>
      <c r="D2792" s="1">
        <v>11131.5</v>
      </c>
      <c r="E2792">
        <v>4.69161582661153</v>
      </c>
      <c r="F2792" s="22"/>
      <c r="G2792" s="22">
        <v>504.98813922732</v>
      </c>
      <c r="H2792" s="22"/>
      <c r="I2792" s="22"/>
      <c r="J2792" s="22">
        <v>5</v>
      </c>
      <c r="K2792" s="22" t="s">
        <v>2396</v>
      </c>
      <c r="L2792" s="22" t="s">
        <v>2764</v>
      </c>
    </row>
    <row r="2793" spans="1:12">
      <c r="A2793" t="s">
        <v>3353</v>
      </c>
      <c r="B2793" t="s">
        <v>2400</v>
      </c>
      <c r="C2793" t="s">
        <v>549</v>
      </c>
      <c r="D2793" s="1">
        <v>11299.5</v>
      </c>
      <c r="E2793">
        <v>4.69161582661153</v>
      </c>
      <c r="F2793" s="22"/>
      <c r="G2793" s="22"/>
      <c r="H2793" s="22">
        <v>504.98813922732</v>
      </c>
      <c r="I2793" s="22"/>
      <c r="J2793" s="22">
        <v>5</v>
      </c>
      <c r="K2793" s="22" t="s">
        <v>2396</v>
      </c>
      <c r="L2793" s="22" t="s">
        <v>2764</v>
      </c>
    </row>
    <row r="2794" spans="1:12">
      <c r="A2794" t="s">
        <v>3353</v>
      </c>
      <c r="B2794" t="s">
        <v>2400</v>
      </c>
      <c r="C2794" t="s">
        <v>3332</v>
      </c>
      <c r="D2794" s="1">
        <v>11304.7</v>
      </c>
      <c r="E2794">
        <v>4.69161582661153</v>
      </c>
      <c r="F2794" s="22"/>
      <c r="G2794" s="22"/>
      <c r="H2794" s="22"/>
      <c r="I2794" s="22">
        <v>504.98813922732</v>
      </c>
      <c r="J2794" s="22">
        <v>5</v>
      </c>
      <c r="K2794" s="22" t="s">
        <v>2396</v>
      </c>
      <c r="L2794" s="22" t="s">
        <v>2764</v>
      </c>
    </row>
    <row r="2795" spans="1:12">
      <c r="A2795" t="s">
        <v>3353</v>
      </c>
      <c r="B2795" t="s">
        <v>2401</v>
      </c>
      <c r="C2795" t="s">
        <v>542</v>
      </c>
      <c r="D2795" s="1">
        <v>3934.7</v>
      </c>
      <c r="E2795">
        <v>5.5446368859954402</v>
      </c>
      <c r="F2795" s="22">
        <v>332.29241749872</v>
      </c>
      <c r="G2795" s="22"/>
      <c r="H2795" s="22"/>
      <c r="I2795" s="22"/>
      <c r="J2795" s="22">
        <v>5</v>
      </c>
      <c r="K2795" s="22" t="s">
        <v>2396</v>
      </c>
      <c r="L2795" s="22" t="s">
        <v>2764</v>
      </c>
    </row>
    <row r="2796" spans="1:12">
      <c r="A2796" t="s">
        <v>3353</v>
      </c>
      <c r="B2796" t="s">
        <v>2401</v>
      </c>
      <c r="C2796" t="s">
        <v>547</v>
      </c>
      <c r="D2796" s="1">
        <v>6388.7</v>
      </c>
      <c r="E2796">
        <v>5.5446368859954402</v>
      </c>
      <c r="F2796" s="22"/>
      <c r="G2796" s="22">
        <v>332.29241749872</v>
      </c>
      <c r="H2796" s="22"/>
      <c r="I2796" s="22"/>
      <c r="J2796" s="22">
        <v>5</v>
      </c>
      <c r="K2796" s="22" t="s">
        <v>2396</v>
      </c>
      <c r="L2796" s="22" t="s">
        <v>2764</v>
      </c>
    </row>
    <row r="2797" spans="1:12">
      <c r="A2797" t="s">
        <v>3353</v>
      </c>
      <c r="B2797" t="s">
        <v>2401</v>
      </c>
      <c r="C2797" t="s">
        <v>549</v>
      </c>
      <c r="D2797" s="1">
        <v>6470.5</v>
      </c>
      <c r="E2797">
        <v>5.5446368859954402</v>
      </c>
      <c r="F2797" s="22"/>
      <c r="G2797" s="22"/>
      <c r="H2797" s="22">
        <v>332.29241749872</v>
      </c>
      <c r="I2797" s="22"/>
      <c r="J2797" s="22">
        <v>5</v>
      </c>
      <c r="K2797" s="22" t="s">
        <v>2396</v>
      </c>
      <c r="L2797" s="22" t="s">
        <v>2764</v>
      </c>
    </row>
    <row r="2798" spans="1:12">
      <c r="A2798" t="s">
        <v>3353</v>
      </c>
      <c r="B2798" t="s">
        <v>2401</v>
      </c>
      <c r="C2798" t="s">
        <v>3332</v>
      </c>
      <c r="D2798" s="1">
        <v>6470.6</v>
      </c>
      <c r="E2798">
        <v>5.5446368859954402</v>
      </c>
      <c r="F2798" s="22"/>
      <c r="G2798" s="22"/>
      <c r="H2798" s="22"/>
      <c r="I2798" s="22">
        <v>332.29241749872</v>
      </c>
      <c r="J2798" s="22">
        <v>5</v>
      </c>
      <c r="K2798" s="22" t="s">
        <v>2396</v>
      </c>
      <c r="L2798" s="22" t="s">
        <v>2764</v>
      </c>
    </row>
    <row r="2799" spans="1:12">
      <c r="A2799" t="s">
        <v>3353</v>
      </c>
      <c r="B2799" t="s">
        <v>2402</v>
      </c>
      <c r="C2799" t="s">
        <v>542</v>
      </c>
      <c r="D2799" s="1">
        <v>6711.6</v>
      </c>
      <c r="E2799">
        <v>6.3976579453793603</v>
      </c>
      <c r="F2799" s="22">
        <v>498.06636111287997</v>
      </c>
      <c r="G2799" s="22"/>
      <c r="H2799" s="22"/>
      <c r="I2799" s="22"/>
      <c r="J2799" s="22">
        <v>5</v>
      </c>
      <c r="K2799" s="22" t="s">
        <v>2396</v>
      </c>
      <c r="L2799" s="22" t="s">
        <v>2764</v>
      </c>
    </row>
    <row r="2800" spans="1:12">
      <c r="A2800" t="s">
        <v>3353</v>
      </c>
      <c r="B2800" t="s">
        <v>2402</v>
      </c>
      <c r="C2800" t="s">
        <v>547</v>
      </c>
      <c r="D2800" s="1">
        <v>14830.9</v>
      </c>
      <c r="E2800">
        <v>6.3976579453793603</v>
      </c>
      <c r="F2800" s="22"/>
      <c r="G2800" s="22">
        <v>498.06636111287997</v>
      </c>
      <c r="H2800" s="22"/>
      <c r="I2800" s="22"/>
      <c r="J2800" s="22">
        <v>5</v>
      </c>
      <c r="K2800" s="22" t="s">
        <v>2396</v>
      </c>
      <c r="L2800" s="22" t="s">
        <v>2764</v>
      </c>
    </row>
    <row r="2801" spans="1:12">
      <c r="A2801" t="s">
        <v>3353</v>
      </c>
      <c r="B2801" t="s">
        <v>2402</v>
      </c>
      <c r="C2801" t="s">
        <v>549</v>
      </c>
      <c r="D2801" s="1">
        <v>14863</v>
      </c>
      <c r="E2801">
        <v>6.3976579453793603</v>
      </c>
      <c r="F2801" s="22"/>
      <c r="G2801" s="22"/>
      <c r="H2801" s="22">
        <v>498.06636111287997</v>
      </c>
      <c r="I2801" s="22"/>
      <c r="J2801" s="22">
        <v>5</v>
      </c>
      <c r="K2801" s="22" t="s">
        <v>2396</v>
      </c>
      <c r="L2801" s="22" t="s">
        <v>2764</v>
      </c>
    </row>
    <row r="2802" spans="1:12">
      <c r="A2802" t="s">
        <v>3353</v>
      </c>
      <c r="B2802" t="s">
        <v>2402</v>
      </c>
      <c r="C2802" t="s">
        <v>3332</v>
      </c>
      <c r="D2802" s="1">
        <v>14863.2</v>
      </c>
      <c r="E2802">
        <v>6.3976579453793603</v>
      </c>
      <c r="F2802" s="22"/>
      <c r="G2802" s="22"/>
      <c r="H2802" s="22"/>
      <c r="I2802" s="22">
        <v>498.06636111287997</v>
      </c>
      <c r="J2802" s="22">
        <v>5</v>
      </c>
      <c r="K2802" s="22" t="s">
        <v>2396</v>
      </c>
      <c r="L2802" s="22" t="s">
        <v>2764</v>
      </c>
    </row>
    <row r="2803" spans="1:12">
      <c r="A2803" t="s">
        <v>3353</v>
      </c>
      <c r="B2803" t="s">
        <v>2403</v>
      </c>
      <c r="C2803" t="s">
        <v>542</v>
      </c>
      <c r="D2803" s="1">
        <v>980</v>
      </c>
      <c r="E2803">
        <v>7.2506790047632697</v>
      </c>
      <c r="F2803" s="22">
        <v>120.118363284024</v>
      </c>
      <c r="G2803" s="22"/>
      <c r="H2803" s="22"/>
      <c r="I2803" s="22"/>
      <c r="J2803" s="22">
        <v>5</v>
      </c>
      <c r="K2803" s="22" t="s">
        <v>2396</v>
      </c>
      <c r="L2803" s="22" t="s">
        <v>2764</v>
      </c>
    </row>
    <row r="2804" spans="1:12">
      <c r="A2804" t="s">
        <v>3353</v>
      </c>
      <c r="B2804" t="s">
        <v>2403</v>
      </c>
      <c r="C2804" t="s">
        <v>547</v>
      </c>
      <c r="D2804" s="1">
        <v>36241.9</v>
      </c>
      <c r="E2804">
        <v>7.2506790047632697</v>
      </c>
      <c r="F2804" s="22"/>
      <c r="G2804" s="22">
        <v>1067.12496718128</v>
      </c>
      <c r="H2804" s="22"/>
      <c r="I2804" s="22"/>
      <c r="J2804" s="22">
        <v>5</v>
      </c>
      <c r="K2804" s="22" t="s">
        <v>2396</v>
      </c>
      <c r="L2804" s="22" t="s">
        <v>2764</v>
      </c>
    </row>
    <row r="2805" spans="1:12">
      <c r="A2805" t="s">
        <v>3353</v>
      </c>
      <c r="B2805" t="s">
        <v>2403</v>
      </c>
      <c r="C2805" t="s">
        <v>549</v>
      </c>
      <c r="D2805" s="1">
        <v>46601.9</v>
      </c>
      <c r="E2805">
        <v>7.2506790047632697</v>
      </c>
      <c r="F2805" s="22"/>
      <c r="G2805" s="22"/>
      <c r="H2805" s="22">
        <v>1067.12496718128</v>
      </c>
      <c r="I2805" s="22"/>
      <c r="J2805" s="22">
        <v>5</v>
      </c>
      <c r="K2805" s="22" t="s">
        <v>2396</v>
      </c>
      <c r="L2805" s="22" t="s">
        <v>2764</v>
      </c>
    </row>
    <row r="2806" spans="1:12">
      <c r="A2806" t="s">
        <v>3353</v>
      </c>
      <c r="B2806" t="s">
        <v>2403</v>
      </c>
      <c r="C2806" t="s">
        <v>3332</v>
      </c>
      <c r="D2806" s="1">
        <v>46667.7</v>
      </c>
      <c r="E2806">
        <v>7.2506790047632697</v>
      </c>
      <c r="F2806" s="22"/>
      <c r="G2806" s="22"/>
      <c r="H2806" s="22"/>
      <c r="I2806" s="22">
        <v>1067.12496718128</v>
      </c>
      <c r="J2806" s="22">
        <v>5</v>
      </c>
      <c r="K2806" s="22" t="s">
        <v>2396</v>
      </c>
      <c r="L2806" s="22" t="s">
        <v>2764</v>
      </c>
    </row>
    <row r="2807" spans="1:12">
      <c r="A2807" t="s">
        <v>3353</v>
      </c>
      <c r="B2807" t="s">
        <v>2404</v>
      </c>
      <c r="C2807" t="s">
        <v>542</v>
      </c>
      <c r="D2807" s="1">
        <v>236.5</v>
      </c>
      <c r="E2807">
        <v>8.1037000641471799</v>
      </c>
      <c r="F2807" s="22">
        <v>33.921783268631998</v>
      </c>
      <c r="G2807" s="22"/>
      <c r="H2807" s="22"/>
      <c r="I2807" s="22"/>
      <c r="J2807" s="22">
        <v>5</v>
      </c>
      <c r="K2807" s="22" t="s">
        <v>2396</v>
      </c>
      <c r="L2807" s="22" t="s">
        <v>2764</v>
      </c>
    </row>
    <row r="2808" spans="1:12">
      <c r="A2808" t="s">
        <v>3353</v>
      </c>
      <c r="B2808" t="s">
        <v>2404</v>
      </c>
      <c r="C2808" t="s">
        <v>547</v>
      </c>
      <c r="D2808" s="1">
        <v>3840.7</v>
      </c>
      <c r="E2808">
        <v>8.1037000641471799</v>
      </c>
      <c r="F2808" s="22"/>
      <c r="G2808" s="22">
        <v>142.64831994638399</v>
      </c>
      <c r="H2808" s="22"/>
      <c r="I2808" s="22"/>
      <c r="J2808" s="22">
        <v>5</v>
      </c>
      <c r="K2808" s="22" t="s">
        <v>2396</v>
      </c>
      <c r="L2808" s="22" t="s">
        <v>2764</v>
      </c>
    </row>
    <row r="2809" spans="1:12">
      <c r="A2809" t="s">
        <v>3353</v>
      </c>
      <c r="B2809" t="s">
        <v>2404</v>
      </c>
      <c r="C2809" t="s">
        <v>549</v>
      </c>
      <c r="D2809" s="1">
        <v>4440.7</v>
      </c>
      <c r="E2809">
        <v>8.1037000641471799</v>
      </c>
      <c r="F2809" s="22"/>
      <c r="G2809" s="22"/>
      <c r="H2809" s="22">
        <v>142.64831994638399</v>
      </c>
      <c r="I2809" s="22"/>
      <c r="J2809" s="22">
        <v>5</v>
      </c>
      <c r="K2809" s="22" t="s">
        <v>2396</v>
      </c>
      <c r="L2809" s="22" t="s">
        <v>2764</v>
      </c>
    </row>
    <row r="2810" spans="1:12">
      <c r="A2810" t="s">
        <v>3353</v>
      </c>
      <c r="B2810" t="s">
        <v>2404</v>
      </c>
      <c r="C2810" t="s">
        <v>3332</v>
      </c>
      <c r="D2810" s="1">
        <v>4441.1000000000004</v>
      </c>
      <c r="E2810">
        <v>8.1037000641471799</v>
      </c>
      <c r="F2810" s="22"/>
      <c r="G2810" s="22"/>
      <c r="H2810" s="22"/>
      <c r="I2810" s="22">
        <v>142.64831994638399</v>
      </c>
      <c r="J2810" s="22">
        <v>5</v>
      </c>
      <c r="K2810" s="22" t="s">
        <v>2396</v>
      </c>
      <c r="L2810" s="22" t="s">
        <v>2764</v>
      </c>
    </row>
    <row r="2811" spans="1:12">
      <c r="A2811" t="s">
        <v>3353</v>
      </c>
      <c r="B2811" t="s">
        <v>2405</v>
      </c>
      <c r="C2811" t="s">
        <v>542</v>
      </c>
      <c r="D2811" s="1">
        <v>717.4</v>
      </c>
      <c r="E2811">
        <v>8.9567211235310999</v>
      </c>
      <c r="F2811" s="22">
        <v>72.361645789356004</v>
      </c>
      <c r="G2811" s="22"/>
      <c r="H2811" s="22"/>
      <c r="I2811" s="22"/>
      <c r="J2811" s="22">
        <v>5</v>
      </c>
      <c r="K2811" s="22" t="s">
        <v>2396</v>
      </c>
      <c r="L2811" s="22" t="s">
        <v>2764</v>
      </c>
    </row>
    <row r="2812" spans="1:12">
      <c r="A2812" t="s">
        <v>3353</v>
      </c>
      <c r="B2812" t="s">
        <v>2405</v>
      </c>
      <c r="C2812" t="s">
        <v>547</v>
      </c>
      <c r="D2812" s="1">
        <v>16563.599999999999</v>
      </c>
      <c r="E2812">
        <v>8.9567211235310999</v>
      </c>
      <c r="F2812" s="22"/>
      <c r="G2812" s="22">
        <v>623.92257101411997</v>
      </c>
      <c r="H2812" s="22"/>
      <c r="I2812" s="22"/>
      <c r="J2812" s="22">
        <v>5</v>
      </c>
      <c r="K2812" s="22" t="s">
        <v>2396</v>
      </c>
      <c r="L2812" s="22" t="s">
        <v>2764</v>
      </c>
    </row>
    <row r="2813" spans="1:12">
      <c r="A2813" t="s">
        <v>3353</v>
      </c>
      <c r="B2813" t="s">
        <v>2405</v>
      </c>
      <c r="C2813" t="s">
        <v>549</v>
      </c>
      <c r="D2813" s="1">
        <v>17191.2</v>
      </c>
      <c r="E2813">
        <v>8.9567211235310999</v>
      </c>
      <c r="F2813" s="22"/>
      <c r="G2813" s="22"/>
      <c r="H2813" s="22">
        <v>623.92257101411997</v>
      </c>
      <c r="I2813" s="22"/>
      <c r="J2813" s="22">
        <v>5</v>
      </c>
      <c r="K2813" s="22" t="s">
        <v>2396</v>
      </c>
      <c r="L2813" s="22" t="s">
        <v>2764</v>
      </c>
    </row>
    <row r="2814" spans="1:12">
      <c r="A2814" t="s">
        <v>3353</v>
      </c>
      <c r="B2814" t="s">
        <v>2405</v>
      </c>
      <c r="C2814" t="s">
        <v>3332</v>
      </c>
      <c r="D2814" s="1">
        <v>17192.900000000001</v>
      </c>
      <c r="E2814">
        <v>8.9567211235310999</v>
      </c>
      <c r="F2814" s="22"/>
      <c r="G2814" s="22"/>
      <c r="H2814" s="22"/>
      <c r="I2814" s="22">
        <v>623.92257101411997</v>
      </c>
      <c r="J2814" s="22">
        <v>5</v>
      </c>
      <c r="K2814" s="22" t="s">
        <v>2396</v>
      </c>
      <c r="L2814" s="22" t="s">
        <v>2764</v>
      </c>
    </row>
    <row r="2815" spans="1:12">
      <c r="A2815" t="s">
        <v>3353</v>
      </c>
      <c r="B2815" t="s">
        <v>2406</v>
      </c>
      <c r="C2815" t="s">
        <v>542</v>
      </c>
      <c r="D2815" s="1">
        <v>572.4</v>
      </c>
      <c r="E2815">
        <v>9.8097421829150093</v>
      </c>
      <c r="F2815" s="22">
        <v>119.698687830456</v>
      </c>
      <c r="G2815" s="22"/>
      <c r="H2815" s="22"/>
      <c r="I2815" s="22"/>
      <c r="J2815" s="22">
        <v>5</v>
      </c>
      <c r="K2815" s="22" t="s">
        <v>2396</v>
      </c>
      <c r="L2815" s="22" t="s">
        <v>2764</v>
      </c>
    </row>
    <row r="2816" spans="1:12">
      <c r="A2816" t="s">
        <v>3353</v>
      </c>
      <c r="B2816" t="s">
        <v>2406</v>
      </c>
      <c r="C2816" t="s">
        <v>547</v>
      </c>
      <c r="D2816" s="1">
        <v>2542.5</v>
      </c>
      <c r="E2816">
        <v>9.8097421829150093</v>
      </c>
      <c r="F2816" s="22"/>
      <c r="G2816" s="22">
        <v>119.698687830456</v>
      </c>
      <c r="H2816" s="22"/>
      <c r="I2816" s="22"/>
      <c r="J2816" s="22">
        <v>5</v>
      </c>
      <c r="K2816" s="22" t="s">
        <v>2396</v>
      </c>
      <c r="L2816" s="22" t="s">
        <v>2764</v>
      </c>
    </row>
    <row r="2817" spans="1:12">
      <c r="A2817" t="s">
        <v>3353</v>
      </c>
      <c r="B2817" t="s">
        <v>2406</v>
      </c>
      <c r="C2817" t="s">
        <v>549</v>
      </c>
      <c r="D2817" s="1">
        <v>2727.9</v>
      </c>
      <c r="E2817">
        <v>9.8097421829150093</v>
      </c>
      <c r="F2817" s="22"/>
      <c r="G2817" s="22"/>
      <c r="H2817" s="22">
        <v>119.698687830456</v>
      </c>
      <c r="I2817" s="22"/>
      <c r="J2817" s="22">
        <v>5</v>
      </c>
      <c r="K2817" s="22" t="s">
        <v>2396</v>
      </c>
      <c r="L2817" s="22" t="s">
        <v>2764</v>
      </c>
    </row>
    <row r="2818" spans="1:12">
      <c r="A2818" t="s">
        <v>3353</v>
      </c>
      <c r="B2818" t="s">
        <v>2406</v>
      </c>
      <c r="C2818" t="s">
        <v>3332</v>
      </c>
      <c r="D2818" s="1">
        <v>2730.6</v>
      </c>
      <c r="E2818">
        <v>9.8097421829150093</v>
      </c>
      <c r="F2818" s="22"/>
      <c r="G2818" s="22"/>
      <c r="H2818" s="22"/>
      <c r="I2818" s="22">
        <v>119.698687830456</v>
      </c>
      <c r="J2818" s="22">
        <v>5</v>
      </c>
      <c r="K2818" s="22" t="s">
        <v>2396</v>
      </c>
      <c r="L2818" s="22" t="s">
        <v>2764</v>
      </c>
    </row>
    <row r="2819" spans="1:12">
      <c r="A2819" t="s">
        <v>3353</v>
      </c>
      <c r="B2819" t="s">
        <v>2407</v>
      </c>
      <c r="C2819" t="s">
        <v>542</v>
      </c>
      <c r="D2819" s="1">
        <v>369.6</v>
      </c>
      <c r="E2819">
        <v>10.662763242298899</v>
      </c>
      <c r="F2819" s="22">
        <v>63.284495331203999</v>
      </c>
      <c r="G2819" s="22"/>
      <c r="H2819" s="22"/>
      <c r="I2819" s="22"/>
      <c r="J2819" s="22">
        <v>5</v>
      </c>
      <c r="K2819" s="22" t="s">
        <v>2396</v>
      </c>
      <c r="L2819" s="22" t="s">
        <v>2764</v>
      </c>
    </row>
    <row r="2820" spans="1:12">
      <c r="A2820" t="s">
        <v>3353</v>
      </c>
      <c r="B2820" t="s">
        <v>2407</v>
      </c>
      <c r="C2820" t="s">
        <v>547</v>
      </c>
      <c r="D2820" s="1">
        <v>14083.9</v>
      </c>
      <c r="E2820">
        <v>10.662763242298899</v>
      </c>
      <c r="F2820" s="22"/>
      <c r="G2820" s="22">
        <v>861.69751252200001</v>
      </c>
      <c r="H2820" s="22"/>
      <c r="I2820" s="22"/>
      <c r="J2820" s="22">
        <v>5</v>
      </c>
      <c r="K2820" s="22" t="s">
        <v>2396</v>
      </c>
      <c r="L2820" s="22" t="s">
        <v>2764</v>
      </c>
    </row>
    <row r="2821" spans="1:12">
      <c r="A2821" t="s">
        <v>3353</v>
      </c>
      <c r="B2821" t="s">
        <v>2407</v>
      </c>
      <c r="C2821" t="s">
        <v>549</v>
      </c>
      <c r="D2821" s="1">
        <v>19557.8</v>
      </c>
      <c r="E2821">
        <v>10.662763242298899</v>
      </c>
      <c r="F2821" s="22"/>
      <c r="G2821" s="22"/>
      <c r="H2821" s="22">
        <v>861.69751252200001</v>
      </c>
      <c r="I2821" s="22"/>
      <c r="J2821" s="22">
        <v>5</v>
      </c>
      <c r="K2821" s="22" t="s">
        <v>2396</v>
      </c>
      <c r="L2821" s="22" t="s">
        <v>2764</v>
      </c>
    </row>
    <row r="2822" spans="1:12">
      <c r="A2822" t="s">
        <v>3353</v>
      </c>
      <c r="B2822" t="s">
        <v>2407</v>
      </c>
      <c r="C2822" t="s">
        <v>3332</v>
      </c>
      <c r="D2822" s="1">
        <v>19559</v>
      </c>
      <c r="E2822">
        <v>10.662763242298899</v>
      </c>
      <c r="F2822" s="22"/>
      <c r="G2822" s="22"/>
      <c r="H2822" s="22"/>
      <c r="I2822" s="22">
        <v>861.69751252200001</v>
      </c>
      <c r="J2822" s="22">
        <v>5</v>
      </c>
      <c r="K2822" s="22" t="s">
        <v>2396</v>
      </c>
      <c r="L2822" s="22" t="s">
        <v>2764</v>
      </c>
    </row>
    <row r="2823" spans="1:12">
      <c r="A2823" t="s">
        <v>3353</v>
      </c>
      <c r="B2823" t="s">
        <v>2408</v>
      </c>
      <c r="C2823" t="s">
        <v>542</v>
      </c>
      <c r="D2823" s="1">
        <v>485.6</v>
      </c>
      <c r="E2823">
        <v>11.5157843016828</v>
      </c>
      <c r="F2823" s="22">
        <v>127.151029340748</v>
      </c>
      <c r="G2823" s="22"/>
      <c r="H2823" s="22"/>
      <c r="I2823" s="22"/>
      <c r="J2823" s="22">
        <v>5</v>
      </c>
      <c r="K2823" s="22" t="s">
        <v>2396</v>
      </c>
      <c r="L2823" s="22" t="s">
        <v>2764</v>
      </c>
    </row>
    <row r="2824" spans="1:12">
      <c r="A2824" t="s">
        <v>3353</v>
      </c>
      <c r="B2824" t="s">
        <v>2408</v>
      </c>
      <c r="C2824" t="s">
        <v>547</v>
      </c>
      <c r="D2824" s="1">
        <v>3742.8</v>
      </c>
      <c r="E2824">
        <v>11.5157843016828</v>
      </c>
      <c r="F2824" s="22"/>
      <c r="G2824" s="22">
        <v>258.99533788716002</v>
      </c>
      <c r="H2824" s="22"/>
      <c r="I2824" s="22"/>
      <c r="J2824" s="22">
        <v>5</v>
      </c>
      <c r="K2824" s="22" t="s">
        <v>2396</v>
      </c>
      <c r="L2824" s="22" t="s">
        <v>2764</v>
      </c>
    </row>
    <row r="2825" spans="1:12">
      <c r="A2825" t="s">
        <v>3353</v>
      </c>
      <c r="B2825" t="s">
        <v>2408</v>
      </c>
      <c r="C2825" t="s">
        <v>549</v>
      </c>
      <c r="D2825" s="1">
        <v>5000.7</v>
      </c>
      <c r="E2825">
        <v>11.5157843016828</v>
      </c>
      <c r="F2825" s="22"/>
      <c r="G2825" s="22"/>
      <c r="H2825" s="22">
        <v>258.99533788716002</v>
      </c>
      <c r="I2825" s="22"/>
      <c r="J2825" s="22">
        <v>5</v>
      </c>
      <c r="K2825" s="22" t="s">
        <v>2396</v>
      </c>
      <c r="L2825" s="22" t="s">
        <v>2764</v>
      </c>
    </row>
    <row r="2826" spans="1:12">
      <c r="A2826" t="s">
        <v>3353</v>
      </c>
      <c r="B2826" t="s">
        <v>2408</v>
      </c>
      <c r="C2826" t="s">
        <v>3332</v>
      </c>
      <c r="D2826" s="1">
        <v>5003.6000000000004</v>
      </c>
      <c r="E2826">
        <v>11.5157843016828</v>
      </c>
      <c r="F2826" s="22"/>
      <c r="G2826" s="22"/>
      <c r="H2826" s="22"/>
      <c r="I2826" s="22">
        <v>258.99533788716002</v>
      </c>
      <c r="J2826" s="22">
        <v>5</v>
      </c>
      <c r="K2826" s="22" t="s">
        <v>2396</v>
      </c>
      <c r="L2826" s="22" t="s">
        <v>2764</v>
      </c>
    </row>
    <row r="2827" spans="1:12">
      <c r="A2827" t="s">
        <v>3353</v>
      </c>
      <c r="B2827" t="s">
        <v>2409</v>
      </c>
      <c r="C2827" t="s">
        <v>542</v>
      </c>
      <c r="D2827" s="1">
        <v>11.1</v>
      </c>
      <c r="E2827">
        <v>12.3688053610668</v>
      </c>
      <c r="F2827" s="22">
        <v>2.4378060507696002</v>
      </c>
      <c r="G2827" s="22"/>
      <c r="H2827" s="22"/>
      <c r="I2827" s="22"/>
      <c r="J2827" s="22">
        <v>5</v>
      </c>
      <c r="K2827" s="22" t="s">
        <v>2396</v>
      </c>
      <c r="L2827" s="22" t="s">
        <v>2764</v>
      </c>
    </row>
    <row r="2828" spans="1:12">
      <c r="A2828" t="s">
        <v>3353</v>
      </c>
      <c r="B2828" t="s">
        <v>2409</v>
      </c>
      <c r="C2828" t="s">
        <v>547</v>
      </c>
      <c r="D2828" s="1">
        <v>7109.1</v>
      </c>
      <c r="E2828">
        <v>12.3688053610668</v>
      </c>
      <c r="F2828" s="22"/>
      <c r="G2828" s="22">
        <v>428.58029233655998</v>
      </c>
      <c r="H2828" s="22"/>
      <c r="I2828" s="22"/>
      <c r="J2828" s="22">
        <v>5</v>
      </c>
      <c r="K2828" s="22" t="s">
        <v>2396</v>
      </c>
      <c r="L2828" s="22" t="s">
        <v>2764</v>
      </c>
    </row>
    <row r="2829" spans="1:12">
      <c r="A2829" t="s">
        <v>3353</v>
      </c>
      <c r="B2829" t="s">
        <v>2409</v>
      </c>
      <c r="C2829" t="s">
        <v>3332</v>
      </c>
      <c r="D2829" s="1">
        <v>8064.4</v>
      </c>
      <c r="E2829">
        <v>12.3688053610668</v>
      </c>
      <c r="F2829" s="22"/>
      <c r="G2829" s="22"/>
      <c r="H2829" s="22"/>
      <c r="I2829" s="22">
        <v>428.58029233655998</v>
      </c>
      <c r="J2829" s="22">
        <v>5</v>
      </c>
      <c r="K2829" s="22" t="s">
        <v>2396</v>
      </c>
      <c r="L2829" s="22" t="s">
        <v>2764</v>
      </c>
    </row>
    <row r="2830" spans="1:12">
      <c r="A2830" t="s">
        <v>3353</v>
      </c>
      <c r="B2830" t="s">
        <v>2409</v>
      </c>
      <c r="C2830" t="s">
        <v>549</v>
      </c>
      <c r="D2830" s="1">
        <v>8064.4</v>
      </c>
      <c r="E2830">
        <v>12.3688053610668</v>
      </c>
      <c r="F2830" s="22"/>
      <c r="G2830" s="22"/>
      <c r="H2830" s="22">
        <v>428.58029233655998</v>
      </c>
      <c r="I2830" s="22"/>
      <c r="J2830" s="22">
        <v>5</v>
      </c>
      <c r="K2830" s="22" t="s">
        <v>2396</v>
      </c>
      <c r="L2830" s="22" t="s">
        <v>2764</v>
      </c>
    </row>
    <row r="2831" spans="1:12">
      <c r="A2831" t="s">
        <v>3353</v>
      </c>
      <c r="B2831" t="s">
        <v>2410</v>
      </c>
      <c r="C2831" t="s">
        <v>542</v>
      </c>
      <c r="D2831" s="1">
        <v>3.6</v>
      </c>
      <c r="E2831">
        <v>13.2218264204507</v>
      </c>
      <c r="F2831" s="22">
        <v>1.668774744</v>
      </c>
      <c r="G2831" s="22"/>
      <c r="H2831" s="22"/>
      <c r="I2831" s="22"/>
      <c r="J2831" s="22">
        <v>5</v>
      </c>
      <c r="K2831" s="22" t="s">
        <v>2396</v>
      </c>
      <c r="L2831" s="22" t="s">
        <v>2764</v>
      </c>
    </row>
    <row r="2832" spans="1:12">
      <c r="A2832" t="s">
        <v>3353</v>
      </c>
      <c r="B2832" t="s">
        <v>2410</v>
      </c>
      <c r="C2832" t="s">
        <v>547</v>
      </c>
      <c r="D2832" s="1">
        <v>2230.6999999999998</v>
      </c>
      <c r="E2832">
        <v>13.2218264204507</v>
      </c>
      <c r="F2832" s="22"/>
      <c r="G2832" s="22">
        <v>210.57218022229199</v>
      </c>
      <c r="H2832" s="22"/>
      <c r="I2832" s="22"/>
      <c r="J2832" s="22">
        <v>5</v>
      </c>
      <c r="K2832" s="22" t="s">
        <v>2396</v>
      </c>
      <c r="L2832" s="22" t="s">
        <v>2764</v>
      </c>
    </row>
    <row r="2833" spans="1:12">
      <c r="A2833" t="s">
        <v>3353</v>
      </c>
      <c r="B2833" t="s">
        <v>2410</v>
      </c>
      <c r="C2833" t="s">
        <v>549</v>
      </c>
      <c r="D2833" s="1">
        <v>3519.9</v>
      </c>
      <c r="E2833">
        <v>13.2218264204507</v>
      </c>
      <c r="F2833" s="22"/>
      <c r="G2833" s="22"/>
      <c r="H2833" s="22">
        <v>210.57218022229199</v>
      </c>
      <c r="I2833" s="22"/>
      <c r="J2833" s="22">
        <v>5</v>
      </c>
      <c r="K2833" s="22" t="s">
        <v>2396</v>
      </c>
      <c r="L2833" s="22" t="s">
        <v>2764</v>
      </c>
    </row>
    <row r="2834" spans="1:12">
      <c r="A2834" t="s">
        <v>3353</v>
      </c>
      <c r="B2834" t="s">
        <v>2410</v>
      </c>
      <c r="C2834" t="s">
        <v>3332</v>
      </c>
      <c r="D2834" s="1">
        <v>3519.9</v>
      </c>
      <c r="E2834">
        <v>13.2218264204507</v>
      </c>
      <c r="F2834" s="22"/>
      <c r="G2834" s="22"/>
      <c r="H2834" s="22"/>
      <c r="I2834" s="22">
        <v>210.57218022229199</v>
      </c>
      <c r="J2834" s="22">
        <v>5</v>
      </c>
      <c r="K2834" s="22" t="s">
        <v>2396</v>
      </c>
      <c r="L2834" s="22" t="s">
        <v>2764</v>
      </c>
    </row>
    <row r="2835" spans="1:12">
      <c r="A2835" t="s">
        <v>3353</v>
      </c>
      <c r="B2835" t="s">
        <v>2411</v>
      </c>
      <c r="C2835" t="s">
        <v>542</v>
      </c>
      <c r="D2835" s="1">
        <v>0</v>
      </c>
      <c r="E2835">
        <v>14.074847479834601</v>
      </c>
      <c r="F2835" s="22">
        <v>6.4476727913052E-3</v>
      </c>
      <c r="G2835" s="22"/>
      <c r="H2835" s="22"/>
      <c r="I2835" s="22"/>
      <c r="J2835" s="22">
        <v>5</v>
      </c>
      <c r="K2835" s="22" t="s">
        <v>2396</v>
      </c>
      <c r="L2835" s="22" t="s">
        <v>2764</v>
      </c>
    </row>
    <row r="2836" spans="1:12">
      <c r="A2836" t="s">
        <v>3353</v>
      </c>
      <c r="B2836" t="s">
        <v>2411</v>
      </c>
      <c r="C2836" t="s">
        <v>547</v>
      </c>
      <c r="D2836" s="1">
        <v>946.4</v>
      </c>
      <c r="E2836">
        <v>14.074847479834601</v>
      </c>
      <c r="F2836" s="22"/>
      <c r="G2836" s="22">
        <v>103.96813246797601</v>
      </c>
      <c r="H2836" s="22"/>
      <c r="I2836" s="22"/>
      <c r="J2836" s="22">
        <v>5</v>
      </c>
      <c r="K2836" s="22" t="s">
        <v>2396</v>
      </c>
      <c r="L2836" s="22" t="s">
        <v>2764</v>
      </c>
    </row>
    <row r="2837" spans="1:12">
      <c r="A2837" t="s">
        <v>3353</v>
      </c>
      <c r="B2837" t="s">
        <v>2411</v>
      </c>
      <c r="C2837" t="s">
        <v>549</v>
      </c>
      <c r="D2837" s="1">
        <v>16460.7</v>
      </c>
      <c r="E2837">
        <v>14.074847479834601</v>
      </c>
      <c r="F2837" s="22"/>
      <c r="G2837" s="22"/>
      <c r="H2837" s="22">
        <v>1012.1086730538</v>
      </c>
      <c r="I2837" s="22"/>
      <c r="J2837" s="22">
        <v>5</v>
      </c>
      <c r="K2837" s="22" t="s">
        <v>2396</v>
      </c>
      <c r="L2837" s="22" t="s">
        <v>2764</v>
      </c>
    </row>
    <row r="2838" spans="1:12">
      <c r="A2838" t="s">
        <v>3353</v>
      </c>
      <c r="B2838" t="s">
        <v>2411</v>
      </c>
      <c r="C2838" t="s">
        <v>3332</v>
      </c>
      <c r="D2838" s="1">
        <v>17370.599999999999</v>
      </c>
      <c r="E2838">
        <v>14.074847479834601</v>
      </c>
      <c r="F2838" s="22"/>
      <c r="G2838" s="22"/>
      <c r="H2838" s="22"/>
      <c r="I2838" s="22">
        <v>1012.1086730538</v>
      </c>
      <c r="J2838" s="22">
        <v>5</v>
      </c>
      <c r="K2838" s="22" t="s">
        <v>2396</v>
      </c>
      <c r="L2838" s="22" t="s">
        <v>2764</v>
      </c>
    </row>
    <row r="2839" spans="1:12">
      <c r="A2839" t="s">
        <v>3353</v>
      </c>
      <c r="B2839" t="s">
        <v>2412</v>
      </c>
      <c r="C2839" t="s">
        <v>542</v>
      </c>
      <c r="D2839" s="1">
        <v>214.3</v>
      </c>
      <c r="E2839">
        <v>14.927868539218499</v>
      </c>
      <c r="F2839" s="22">
        <v>55.098299429964001</v>
      </c>
      <c r="G2839" s="22"/>
      <c r="H2839" s="22"/>
      <c r="I2839" s="22"/>
      <c r="J2839" s="22">
        <v>5</v>
      </c>
      <c r="K2839" s="22" t="s">
        <v>2396</v>
      </c>
      <c r="L2839" s="22" t="s">
        <v>2764</v>
      </c>
    </row>
    <row r="2840" spans="1:12">
      <c r="A2840" t="s">
        <v>3353</v>
      </c>
      <c r="B2840" t="s">
        <v>2412</v>
      </c>
      <c r="C2840" t="s">
        <v>547</v>
      </c>
      <c r="D2840" s="1">
        <v>9486.7999999999993</v>
      </c>
      <c r="E2840">
        <v>14.927868539218499</v>
      </c>
      <c r="F2840" s="22"/>
      <c r="G2840" s="22">
        <v>525.26781733103996</v>
      </c>
      <c r="H2840" s="22"/>
      <c r="I2840" s="22"/>
      <c r="J2840" s="22">
        <v>5</v>
      </c>
      <c r="K2840" s="22" t="s">
        <v>2396</v>
      </c>
      <c r="L2840" s="22" t="s">
        <v>2764</v>
      </c>
    </row>
    <row r="2841" spans="1:12">
      <c r="A2841" t="s">
        <v>3353</v>
      </c>
      <c r="B2841" t="s">
        <v>2412</v>
      </c>
      <c r="C2841" t="s">
        <v>549</v>
      </c>
      <c r="D2841" s="1">
        <v>12032</v>
      </c>
      <c r="E2841">
        <v>14.927868539218499</v>
      </c>
      <c r="F2841" s="22"/>
      <c r="G2841" s="22"/>
      <c r="H2841" s="22">
        <v>525.26781733103996</v>
      </c>
      <c r="I2841" s="22"/>
      <c r="J2841" s="22">
        <v>5</v>
      </c>
      <c r="K2841" s="22" t="s">
        <v>2396</v>
      </c>
      <c r="L2841" s="22" t="s">
        <v>2764</v>
      </c>
    </row>
    <row r="2842" spans="1:12">
      <c r="A2842" t="s">
        <v>3353</v>
      </c>
      <c r="B2842" t="s">
        <v>2412</v>
      </c>
      <c r="C2842" t="s">
        <v>3332</v>
      </c>
      <c r="D2842" s="1">
        <v>12035.4</v>
      </c>
      <c r="E2842">
        <v>14.927868539218499</v>
      </c>
      <c r="F2842" s="22"/>
      <c r="G2842" s="22"/>
      <c r="H2842" s="22"/>
      <c r="I2842" s="22">
        <v>525.26781733103996</v>
      </c>
      <c r="J2842" s="22">
        <v>5</v>
      </c>
      <c r="K2842" s="22" t="s">
        <v>2396</v>
      </c>
      <c r="L2842" s="22" t="s">
        <v>2764</v>
      </c>
    </row>
    <row r="2843" spans="1:12">
      <c r="A2843" t="s">
        <v>3353</v>
      </c>
      <c r="B2843" t="s">
        <v>2413</v>
      </c>
      <c r="C2843" t="s">
        <v>547</v>
      </c>
      <c r="D2843" s="1">
        <v>1201.5999999999999</v>
      </c>
      <c r="E2843">
        <v>15.7808895986024</v>
      </c>
      <c r="F2843" s="22"/>
      <c r="G2843" s="22">
        <v>76.122978484140006</v>
      </c>
      <c r="H2843" s="22"/>
      <c r="I2843" s="22"/>
      <c r="J2843" s="22">
        <v>5</v>
      </c>
      <c r="K2843" s="22" t="s">
        <v>2396</v>
      </c>
      <c r="L2843" s="22" t="s">
        <v>2764</v>
      </c>
    </row>
    <row r="2844" spans="1:12">
      <c r="A2844" t="s">
        <v>3353</v>
      </c>
      <c r="B2844" t="s">
        <v>2413</v>
      </c>
      <c r="C2844" t="s">
        <v>549</v>
      </c>
      <c r="D2844" s="1">
        <v>1286.0999999999999</v>
      </c>
      <c r="E2844">
        <v>15.7808895986024</v>
      </c>
      <c r="F2844" s="22"/>
      <c r="G2844" s="22"/>
      <c r="H2844" s="22">
        <v>76.122978484140006</v>
      </c>
      <c r="I2844" s="22"/>
      <c r="J2844" s="22">
        <v>5</v>
      </c>
      <c r="K2844" s="22" t="s">
        <v>2396</v>
      </c>
      <c r="L2844" s="22" t="s">
        <v>2764</v>
      </c>
    </row>
    <row r="2845" spans="1:12">
      <c r="A2845" t="s">
        <v>3353</v>
      </c>
      <c r="B2845" t="s">
        <v>2413</v>
      </c>
      <c r="C2845" t="s">
        <v>3332</v>
      </c>
      <c r="D2845" s="1">
        <v>1286.0999999999999</v>
      </c>
      <c r="E2845">
        <v>15.7808895986024</v>
      </c>
      <c r="F2845" s="22"/>
      <c r="G2845" s="22"/>
      <c r="H2845" s="22"/>
      <c r="I2845" s="22">
        <v>76.122978484140006</v>
      </c>
      <c r="J2845" s="22">
        <v>5</v>
      </c>
      <c r="K2845" s="22" t="s">
        <v>2396</v>
      </c>
      <c r="L2845" s="22" t="s">
        <v>2764</v>
      </c>
    </row>
    <row r="2846" spans="1:12">
      <c r="A2846" t="s">
        <v>3353</v>
      </c>
      <c r="B2846" t="s">
        <v>2414</v>
      </c>
      <c r="C2846" t="s">
        <v>547</v>
      </c>
      <c r="D2846" s="1">
        <v>2088.1999999999998</v>
      </c>
      <c r="E2846">
        <v>18.339952776754199</v>
      </c>
      <c r="F2846" s="22"/>
      <c r="G2846" s="22">
        <v>213.71101714846799</v>
      </c>
      <c r="H2846" s="22"/>
      <c r="I2846" s="22"/>
      <c r="J2846" s="22">
        <v>5</v>
      </c>
      <c r="K2846" s="22" t="s">
        <v>2396</v>
      </c>
      <c r="L2846" s="22" t="s">
        <v>2764</v>
      </c>
    </row>
    <row r="2847" spans="1:12">
      <c r="A2847" t="s">
        <v>3353</v>
      </c>
      <c r="B2847" t="s">
        <v>2414</v>
      </c>
      <c r="C2847" t="s">
        <v>549</v>
      </c>
      <c r="D2847" s="1">
        <v>4385.3999999999996</v>
      </c>
      <c r="E2847">
        <v>18.339952776754199</v>
      </c>
      <c r="F2847" s="22"/>
      <c r="G2847" s="22"/>
      <c r="H2847" s="22">
        <v>213.71101714846799</v>
      </c>
      <c r="I2847" s="22"/>
      <c r="J2847" s="22">
        <v>5</v>
      </c>
      <c r="K2847" s="22" t="s">
        <v>2396</v>
      </c>
      <c r="L2847" s="22" t="s">
        <v>2764</v>
      </c>
    </row>
    <row r="2848" spans="1:12">
      <c r="A2848" t="s">
        <v>3353</v>
      </c>
      <c r="B2848" t="s">
        <v>2414</v>
      </c>
      <c r="C2848" t="s">
        <v>3332</v>
      </c>
      <c r="D2848" s="1">
        <v>4386.7</v>
      </c>
      <c r="E2848">
        <v>18.339952776754199</v>
      </c>
      <c r="F2848" s="22"/>
      <c r="G2848" s="22"/>
      <c r="H2848" s="22"/>
      <c r="I2848" s="22">
        <v>213.71101714846799</v>
      </c>
      <c r="J2848" s="22">
        <v>5</v>
      </c>
      <c r="K2848" s="22" t="s">
        <v>2396</v>
      </c>
      <c r="L2848" s="22" t="s">
        <v>2764</v>
      </c>
    </row>
    <row r="2849" spans="1:12">
      <c r="A2849" t="s">
        <v>3353</v>
      </c>
      <c r="B2849" t="s">
        <v>2415</v>
      </c>
      <c r="C2849" t="s">
        <v>542</v>
      </c>
      <c r="D2849" s="1">
        <v>0</v>
      </c>
      <c r="E2849">
        <v>19.192973836138101</v>
      </c>
      <c r="F2849" s="22">
        <v>5.2753692309191998E-3</v>
      </c>
      <c r="G2849" s="22"/>
      <c r="H2849" s="22"/>
      <c r="I2849" s="22"/>
      <c r="J2849" s="22">
        <v>5</v>
      </c>
      <c r="K2849" s="22" t="s">
        <v>2396</v>
      </c>
      <c r="L2849" s="22" t="s">
        <v>2764</v>
      </c>
    </row>
    <row r="2850" spans="1:12">
      <c r="A2850" t="s">
        <v>3353</v>
      </c>
      <c r="B2850" t="s">
        <v>2415</v>
      </c>
      <c r="C2850" t="s">
        <v>547</v>
      </c>
      <c r="D2850" s="1">
        <v>1377.2</v>
      </c>
      <c r="E2850">
        <v>19.192973836138101</v>
      </c>
      <c r="F2850" s="22"/>
      <c r="G2850" s="22">
        <v>178.65913106538</v>
      </c>
      <c r="H2850" s="22"/>
      <c r="I2850" s="22"/>
      <c r="J2850" s="22">
        <v>5</v>
      </c>
      <c r="K2850" s="22" t="s">
        <v>2396</v>
      </c>
      <c r="L2850" s="22" t="s">
        <v>2764</v>
      </c>
    </row>
    <row r="2851" spans="1:12">
      <c r="A2851" t="s">
        <v>3353</v>
      </c>
      <c r="B2851" t="s">
        <v>2415</v>
      </c>
      <c r="C2851" t="s">
        <v>549</v>
      </c>
      <c r="D2851" s="1">
        <v>3626.2</v>
      </c>
      <c r="E2851">
        <v>19.192973836138101</v>
      </c>
      <c r="F2851" s="22"/>
      <c r="G2851" s="22"/>
      <c r="H2851" s="22">
        <v>178.65913106538</v>
      </c>
      <c r="I2851" s="22"/>
      <c r="J2851" s="22">
        <v>5</v>
      </c>
      <c r="K2851" s="22" t="s">
        <v>2396</v>
      </c>
      <c r="L2851" s="22" t="s">
        <v>2764</v>
      </c>
    </row>
    <row r="2852" spans="1:12">
      <c r="A2852" t="s">
        <v>3353</v>
      </c>
      <c r="B2852" t="s">
        <v>2415</v>
      </c>
      <c r="C2852" t="s">
        <v>3332</v>
      </c>
      <c r="D2852" s="1">
        <v>3628.5</v>
      </c>
      <c r="E2852">
        <v>19.192973836138101</v>
      </c>
      <c r="F2852" s="22"/>
      <c r="G2852" s="22"/>
      <c r="H2852" s="22"/>
      <c r="I2852" s="22">
        <v>178.65913106538</v>
      </c>
      <c r="J2852" s="22">
        <v>5</v>
      </c>
      <c r="K2852" s="22" t="s">
        <v>2396</v>
      </c>
      <c r="L2852" s="22" t="s">
        <v>2764</v>
      </c>
    </row>
    <row r="2853" spans="1:12">
      <c r="A2853" t="s">
        <v>3353</v>
      </c>
      <c r="B2853" t="s">
        <v>2416</v>
      </c>
      <c r="C2853" t="s">
        <v>547</v>
      </c>
      <c r="D2853" s="1">
        <v>1237</v>
      </c>
      <c r="E2853">
        <v>20.045994895522</v>
      </c>
      <c r="F2853" s="22"/>
      <c r="G2853" s="22">
        <v>168.15703952678399</v>
      </c>
      <c r="H2853" s="22"/>
      <c r="I2853" s="22"/>
      <c r="J2853" s="22">
        <v>5</v>
      </c>
      <c r="K2853" s="22" t="s">
        <v>2396</v>
      </c>
      <c r="L2853" s="22" t="s">
        <v>2764</v>
      </c>
    </row>
    <row r="2854" spans="1:12">
      <c r="A2854" t="s">
        <v>3353</v>
      </c>
      <c r="B2854" t="s">
        <v>2416</v>
      </c>
      <c r="C2854" t="s">
        <v>549</v>
      </c>
      <c r="D2854" s="1">
        <v>3486</v>
      </c>
      <c r="E2854">
        <v>20.045994895522</v>
      </c>
      <c r="F2854" s="22"/>
      <c r="G2854" s="22"/>
      <c r="H2854" s="22">
        <v>168.15703952678399</v>
      </c>
      <c r="I2854" s="22"/>
      <c r="J2854" s="22">
        <v>5</v>
      </c>
      <c r="K2854" s="22" t="s">
        <v>2396</v>
      </c>
      <c r="L2854" s="22" t="s">
        <v>2764</v>
      </c>
    </row>
    <row r="2855" spans="1:12">
      <c r="A2855" t="s">
        <v>3353</v>
      </c>
      <c r="B2855" t="s">
        <v>2416</v>
      </c>
      <c r="C2855" t="s">
        <v>3332</v>
      </c>
      <c r="D2855" s="1">
        <v>3488.8</v>
      </c>
      <c r="E2855">
        <v>20.045994895522</v>
      </c>
      <c r="F2855" s="22"/>
      <c r="G2855" s="22"/>
      <c r="H2855" s="22"/>
      <c r="I2855" s="22">
        <v>168.15703952678399</v>
      </c>
      <c r="J2855" s="22">
        <v>5</v>
      </c>
      <c r="K2855" s="22" t="s">
        <v>2396</v>
      </c>
      <c r="L2855" s="22" t="s">
        <v>2764</v>
      </c>
    </row>
    <row r="2856" spans="1:12">
      <c r="A2856" t="s">
        <v>3353</v>
      </c>
      <c r="B2856" t="s">
        <v>2417</v>
      </c>
      <c r="C2856" t="s">
        <v>547</v>
      </c>
      <c r="D2856" s="1">
        <v>4922.3999999999996</v>
      </c>
      <c r="E2856">
        <v>20.899015954905899</v>
      </c>
      <c r="F2856" s="22"/>
      <c r="G2856" s="22">
        <v>318.87247332023998</v>
      </c>
      <c r="H2856" s="22"/>
      <c r="I2856" s="22"/>
      <c r="J2856" s="22">
        <v>5</v>
      </c>
      <c r="K2856" s="22" t="s">
        <v>2396</v>
      </c>
      <c r="L2856" s="22" t="s">
        <v>2764</v>
      </c>
    </row>
    <row r="2857" spans="1:12">
      <c r="A2857" t="s">
        <v>3353</v>
      </c>
      <c r="B2857" t="s">
        <v>2417</v>
      </c>
      <c r="C2857" t="s">
        <v>549</v>
      </c>
      <c r="D2857" s="1">
        <v>6838</v>
      </c>
      <c r="E2857">
        <v>20.899015954905899</v>
      </c>
      <c r="F2857" s="22"/>
      <c r="G2857" s="22"/>
      <c r="H2857" s="22">
        <v>318.87247332023998</v>
      </c>
      <c r="I2857" s="22"/>
      <c r="J2857" s="22">
        <v>5</v>
      </c>
      <c r="K2857" s="22" t="s">
        <v>2396</v>
      </c>
      <c r="L2857" s="22" t="s">
        <v>2764</v>
      </c>
    </row>
    <row r="2858" spans="1:12">
      <c r="A2858" t="s">
        <v>3353</v>
      </c>
      <c r="B2858" t="s">
        <v>2417</v>
      </c>
      <c r="C2858" t="s">
        <v>3332</v>
      </c>
      <c r="D2858" s="1">
        <v>6838.5</v>
      </c>
      <c r="E2858">
        <v>20.899015954905899</v>
      </c>
      <c r="F2858" s="22"/>
      <c r="G2858" s="22"/>
      <c r="H2858" s="22"/>
      <c r="I2858" s="22">
        <v>318.87247332023998</v>
      </c>
      <c r="J2858" s="22">
        <v>5</v>
      </c>
      <c r="K2858" s="22" t="s">
        <v>2396</v>
      </c>
      <c r="L2858" s="22" t="s">
        <v>2764</v>
      </c>
    </row>
    <row r="2859" spans="1:12">
      <c r="A2859" t="s">
        <v>3353</v>
      </c>
      <c r="B2859" t="s">
        <v>2418</v>
      </c>
      <c r="C2859" t="s">
        <v>542</v>
      </c>
      <c r="D2859" s="1">
        <v>0</v>
      </c>
      <c r="E2859">
        <v>24.3111001924416</v>
      </c>
      <c r="F2859" s="22">
        <v>2.3446092602267998E-3</v>
      </c>
      <c r="G2859" s="22"/>
      <c r="H2859" s="22"/>
      <c r="I2859" s="22"/>
      <c r="J2859" s="22">
        <v>5</v>
      </c>
      <c r="K2859" s="22" t="s">
        <v>2396</v>
      </c>
      <c r="L2859" s="22" t="s">
        <v>2764</v>
      </c>
    </row>
    <row r="2860" spans="1:12">
      <c r="A2860" t="s">
        <v>3353</v>
      </c>
      <c r="B2860" t="s">
        <v>2418</v>
      </c>
      <c r="C2860" t="s">
        <v>547</v>
      </c>
      <c r="D2860" s="1">
        <v>4608.2</v>
      </c>
      <c r="E2860">
        <v>24.3111001924416</v>
      </c>
      <c r="F2860" s="22"/>
      <c r="G2860" s="22">
        <v>343.07484179976001</v>
      </c>
      <c r="H2860" s="22"/>
      <c r="I2860" s="22"/>
      <c r="J2860" s="22">
        <v>5</v>
      </c>
      <c r="K2860" s="22" t="s">
        <v>2396</v>
      </c>
      <c r="L2860" s="22" t="s">
        <v>2764</v>
      </c>
    </row>
    <row r="2861" spans="1:12">
      <c r="A2861" t="s">
        <v>3353</v>
      </c>
      <c r="B2861" t="s">
        <v>2418</v>
      </c>
      <c r="C2861" t="s">
        <v>549</v>
      </c>
      <c r="D2861" s="1">
        <v>7138.2</v>
      </c>
      <c r="E2861">
        <v>24.3111001924416</v>
      </c>
      <c r="F2861" s="22"/>
      <c r="G2861" s="22"/>
      <c r="H2861" s="22">
        <v>343.07484179976001</v>
      </c>
      <c r="I2861" s="22"/>
      <c r="J2861" s="22">
        <v>5</v>
      </c>
      <c r="K2861" s="22" t="s">
        <v>2396</v>
      </c>
      <c r="L2861" s="22" t="s">
        <v>2764</v>
      </c>
    </row>
    <row r="2862" spans="1:12">
      <c r="A2862" t="s">
        <v>3353</v>
      </c>
      <c r="B2862" t="s">
        <v>2418</v>
      </c>
      <c r="C2862" t="s">
        <v>3332</v>
      </c>
      <c r="D2862" s="1">
        <v>7139.2</v>
      </c>
      <c r="E2862">
        <v>24.3111001924416</v>
      </c>
      <c r="F2862" s="22"/>
      <c r="G2862" s="22"/>
      <c r="H2862" s="22"/>
      <c r="I2862" s="22">
        <v>343.07484179976001</v>
      </c>
      <c r="J2862" s="22">
        <v>5</v>
      </c>
      <c r="K2862" s="22" t="s">
        <v>2396</v>
      </c>
      <c r="L2862" s="22" t="s">
        <v>2764</v>
      </c>
    </row>
    <row r="2863" spans="1:12">
      <c r="A2863" t="s">
        <v>3353</v>
      </c>
      <c r="B2863" t="s">
        <v>2419</v>
      </c>
      <c r="C2863" t="s">
        <v>542</v>
      </c>
      <c r="D2863" s="1">
        <v>107.4</v>
      </c>
      <c r="E2863">
        <v>26.443652840901301</v>
      </c>
      <c r="F2863" s="22">
        <v>55.342133093519998</v>
      </c>
      <c r="G2863" s="22"/>
      <c r="H2863" s="22"/>
      <c r="I2863" s="22"/>
      <c r="J2863" s="22">
        <v>5</v>
      </c>
      <c r="K2863" s="22" t="s">
        <v>2396</v>
      </c>
      <c r="L2863" s="22" t="s">
        <v>2764</v>
      </c>
    </row>
    <row r="2864" spans="1:12">
      <c r="A2864" t="s">
        <v>3353</v>
      </c>
      <c r="B2864" t="s">
        <v>2419</v>
      </c>
      <c r="C2864" t="s">
        <v>547</v>
      </c>
      <c r="D2864" s="1">
        <v>23247.1</v>
      </c>
      <c r="E2864">
        <v>26.443652840901301</v>
      </c>
      <c r="F2864" s="22"/>
      <c r="G2864" s="22">
        <v>1102.47154176852</v>
      </c>
      <c r="H2864" s="22"/>
      <c r="I2864" s="22"/>
      <c r="J2864" s="22">
        <v>5</v>
      </c>
      <c r="K2864" s="22" t="s">
        <v>2396</v>
      </c>
      <c r="L2864" s="22" t="s">
        <v>2764</v>
      </c>
    </row>
    <row r="2865" spans="1:12">
      <c r="A2865" t="s">
        <v>3353</v>
      </c>
      <c r="B2865" t="s">
        <v>2419</v>
      </c>
      <c r="C2865" t="s">
        <v>549</v>
      </c>
      <c r="D2865" s="1">
        <v>27973.5</v>
      </c>
      <c r="E2865">
        <v>26.443652840901301</v>
      </c>
      <c r="F2865" s="22"/>
      <c r="G2865" s="22"/>
      <c r="H2865" s="22">
        <v>1102.47154176852</v>
      </c>
      <c r="I2865" s="22"/>
      <c r="J2865" s="22">
        <v>5</v>
      </c>
      <c r="K2865" s="22" t="s">
        <v>2396</v>
      </c>
      <c r="L2865" s="22" t="s">
        <v>2764</v>
      </c>
    </row>
    <row r="2866" spans="1:12">
      <c r="A2866" t="s">
        <v>3353</v>
      </c>
      <c r="B2866" t="s">
        <v>2419</v>
      </c>
      <c r="C2866" t="s">
        <v>3332</v>
      </c>
      <c r="D2866" s="1">
        <v>27983.1</v>
      </c>
      <c r="E2866">
        <v>26.443652840901301</v>
      </c>
      <c r="F2866" s="22"/>
      <c r="G2866" s="22"/>
      <c r="H2866" s="22"/>
      <c r="I2866" s="22">
        <v>1102.47154176852</v>
      </c>
      <c r="J2866" s="22">
        <v>5</v>
      </c>
      <c r="K2866" s="22" t="s">
        <v>2396</v>
      </c>
      <c r="L2866" s="22" t="s">
        <v>2764</v>
      </c>
    </row>
    <row r="2867" spans="1:12">
      <c r="A2867" t="s">
        <v>3353</v>
      </c>
      <c r="B2867" t="s">
        <v>2423</v>
      </c>
      <c r="C2867" t="s">
        <v>542</v>
      </c>
      <c r="D2867" s="1">
        <v>2297.5</v>
      </c>
      <c r="E2867">
        <v>1.2795315890758701</v>
      </c>
      <c r="F2867" s="22">
        <v>150.629342132304</v>
      </c>
      <c r="G2867" s="22"/>
      <c r="H2867" s="22"/>
      <c r="I2867" s="22"/>
      <c r="J2867" s="22">
        <v>5</v>
      </c>
      <c r="K2867" s="22" t="s">
        <v>2422</v>
      </c>
      <c r="L2867" s="22" t="s">
        <v>2766</v>
      </c>
    </row>
    <row r="2868" spans="1:12">
      <c r="A2868" t="s">
        <v>3353</v>
      </c>
      <c r="B2868" t="s">
        <v>2423</v>
      </c>
      <c r="C2868" t="s">
        <v>547</v>
      </c>
      <c r="D2868" s="1">
        <v>2685.7</v>
      </c>
      <c r="E2868">
        <v>1.2795315890758701</v>
      </c>
      <c r="F2868" s="22"/>
      <c r="G2868" s="22">
        <v>150.629342132304</v>
      </c>
      <c r="H2868" s="22"/>
      <c r="I2868" s="22"/>
      <c r="J2868" s="22">
        <v>5</v>
      </c>
      <c r="K2868" s="22" t="s">
        <v>2422</v>
      </c>
      <c r="L2868" s="22" t="s">
        <v>2766</v>
      </c>
    </row>
    <row r="2869" spans="1:12">
      <c r="A2869" t="s">
        <v>3353</v>
      </c>
      <c r="B2869" t="s">
        <v>2423</v>
      </c>
      <c r="C2869" t="s">
        <v>3332</v>
      </c>
      <c r="D2869" s="1">
        <v>2685.7</v>
      </c>
      <c r="E2869">
        <v>1.2795315890758701</v>
      </c>
      <c r="F2869" s="22"/>
      <c r="G2869" s="22"/>
      <c r="H2869" s="22"/>
      <c r="I2869" s="22">
        <v>150.629342132304</v>
      </c>
      <c r="J2869" s="22">
        <v>5</v>
      </c>
      <c r="K2869" s="22" t="s">
        <v>2422</v>
      </c>
      <c r="L2869" s="22" t="s">
        <v>2766</v>
      </c>
    </row>
    <row r="2870" spans="1:12">
      <c r="A2870" t="s">
        <v>3353</v>
      </c>
      <c r="B2870" t="s">
        <v>2423</v>
      </c>
      <c r="C2870" t="s">
        <v>549</v>
      </c>
      <c r="D2870" s="1">
        <v>2685.7</v>
      </c>
      <c r="E2870">
        <v>1.2795315890758701</v>
      </c>
      <c r="F2870" s="22"/>
      <c r="G2870" s="22"/>
      <c r="H2870" s="22">
        <v>150.629342132304</v>
      </c>
      <c r="I2870" s="22"/>
      <c r="J2870" s="22">
        <v>5</v>
      </c>
      <c r="K2870" s="22" t="s">
        <v>2422</v>
      </c>
      <c r="L2870" s="22" t="s">
        <v>2766</v>
      </c>
    </row>
    <row r="2871" spans="1:12">
      <c r="A2871" t="s">
        <v>3353</v>
      </c>
      <c r="B2871" t="s">
        <v>2424</v>
      </c>
      <c r="C2871" t="s">
        <v>542</v>
      </c>
      <c r="D2871" s="1">
        <v>4128.1000000000004</v>
      </c>
      <c r="E2871">
        <v>2.1325526484597899</v>
      </c>
      <c r="F2871" s="22">
        <v>272.58002008523999</v>
      </c>
      <c r="G2871" s="22"/>
      <c r="H2871" s="22"/>
      <c r="I2871" s="22"/>
      <c r="J2871" s="22">
        <v>5</v>
      </c>
      <c r="K2871" s="22" t="s">
        <v>2422</v>
      </c>
      <c r="L2871" s="22" t="s">
        <v>2766</v>
      </c>
    </row>
    <row r="2872" spans="1:12">
      <c r="A2872" t="s">
        <v>3353</v>
      </c>
      <c r="B2872" t="s">
        <v>2424</v>
      </c>
      <c r="C2872" t="s">
        <v>547</v>
      </c>
      <c r="D2872" s="1">
        <v>5374.4</v>
      </c>
      <c r="E2872">
        <v>2.1325526484597899</v>
      </c>
      <c r="F2872" s="22"/>
      <c r="G2872" s="22">
        <v>272.58002008523999</v>
      </c>
      <c r="H2872" s="22"/>
      <c r="I2872" s="22"/>
      <c r="J2872" s="22">
        <v>5</v>
      </c>
      <c r="K2872" s="22" t="s">
        <v>2422</v>
      </c>
      <c r="L2872" s="22" t="s">
        <v>2766</v>
      </c>
    </row>
    <row r="2873" spans="1:12">
      <c r="A2873" t="s">
        <v>3353</v>
      </c>
      <c r="B2873" t="s">
        <v>2424</v>
      </c>
      <c r="C2873" t="s">
        <v>549</v>
      </c>
      <c r="D2873" s="1">
        <v>5374.4</v>
      </c>
      <c r="E2873">
        <v>2.1325526484597899</v>
      </c>
      <c r="F2873" s="22"/>
      <c r="G2873" s="22"/>
      <c r="H2873" s="22">
        <v>272.58002008523999</v>
      </c>
      <c r="I2873" s="22"/>
      <c r="J2873" s="22">
        <v>5</v>
      </c>
      <c r="K2873" s="22" t="s">
        <v>2422</v>
      </c>
      <c r="L2873" s="22" t="s">
        <v>2766</v>
      </c>
    </row>
    <row r="2874" spans="1:12">
      <c r="A2874" t="s">
        <v>3353</v>
      </c>
      <c r="B2874" t="s">
        <v>2424</v>
      </c>
      <c r="C2874" t="s">
        <v>3332</v>
      </c>
      <c r="D2874" s="1">
        <v>5374.4</v>
      </c>
      <c r="E2874">
        <v>2.1325526484597899</v>
      </c>
      <c r="F2874" s="22"/>
      <c r="G2874" s="22"/>
      <c r="H2874" s="22"/>
      <c r="I2874" s="22">
        <v>272.58002008523999</v>
      </c>
      <c r="J2874" s="22">
        <v>5</v>
      </c>
      <c r="K2874" s="22" t="s">
        <v>2422</v>
      </c>
      <c r="L2874" s="22" t="s">
        <v>2766</v>
      </c>
    </row>
    <row r="2875" spans="1:12">
      <c r="A2875" t="s">
        <v>3353</v>
      </c>
      <c r="B2875" t="s">
        <v>2425</v>
      </c>
      <c r="C2875" t="s">
        <v>542</v>
      </c>
      <c r="D2875" s="1">
        <v>4305.1000000000004</v>
      </c>
      <c r="E2875">
        <v>2.9855737078437001</v>
      </c>
      <c r="F2875" s="22">
        <v>329.68591971588</v>
      </c>
      <c r="G2875" s="22"/>
      <c r="H2875" s="22"/>
      <c r="I2875" s="22"/>
      <c r="J2875" s="22">
        <v>5</v>
      </c>
      <c r="K2875" s="22" t="s">
        <v>2422</v>
      </c>
      <c r="L2875" s="22" t="s">
        <v>2766</v>
      </c>
    </row>
    <row r="2876" spans="1:12">
      <c r="A2876" t="s">
        <v>3353</v>
      </c>
      <c r="B2876" t="s">
        <v>2425</v>
      </c>
      <c r="C2876" t="s">
        <v>549</v>
      </c>
      <c r="D2876" s="1">
        <v>5029.6000000000004</v>
      </c>
      <c r="E2876">
        <v>2.9855737078437001</v>
      </c>
      <c r="F2876" s="22"/>
      <c r="G2876" s="22"/>
      <c r="H2876" s="22">
        <v>329.68591971588</v>
      </c>
      <c r="I2876" s="22"/>
      <c r="J2876" s="22">
        <v>5</v>
      </c>
      <c r="K2876" s="22" t="s">
        <v>2422</v>
      </c>
      <c r="L2876" s="22" t="s">
        <v>2766</v>
      </c>
    </row>
    <row r="2877" spans="1:12">
      <c r="A2877" t="s">
        <v>3353</v>
      </c>
      <c r="B2877" t="s">
        <v>2425</v>
      </c>
      <c r="C2877" t="s">
        <v>3332</v>
      </c>
      <c r="D2877" s="1">
        <v>5029.6000000000004</v>
      </c>
      <c r="E2877">
        <v>2.9855737078437001</v>
      </c>
      <c r="F2877" s="22"/>
      <c r="G2877" s="22"/>
      <c r="H2877" s="22"/>
      <c r="I2877" s="22">
        <v>329.68591971588</v>
      </c>
      <c r="J2877" s="22">
        <v>5</v>
      </c>
      <c r="K2877" s="22" t="s">
        <v>2422</v>
      </c>
      <c r="L2877" s="22" t="s">
        <v>2766</v>
      </c>
    </row>
    <row r="2878" spans="1:12">
      <c r="A2878" t="s">
        <v>3353</v>
      </c>
      <c r="B2878" t="s">
        <v>2425</v>
      </c>
      <c r="C2878" t="s">
        <v>547</v>
      </c>
      <c r="D2878" s="1">
        <v>5029.6000000000004</v>
      </c>
      <c r="E2878">
        <v>2.9855737078437001</v>
      </c>
      <c r="F2878" s="22"/>
      <c r="G2878" s="22">
        <v>329.68591971588</v>
      </c>
      <c r="H2878" s="22"/>
      <c r="I2878" s="22"/>
      <c r="J2878" s="22">
        <v>5</v>
      </c>
      <c r="K2878" s="22" t="s">
        <v>2422</v>
      </c>
      <c r="L2878" s="22" t="s">
        <v>2766</v>
      </c>
    </row>
    <row r="2879" spans="1:12">
      <c r="A2879" t="s">
        <v>3353</v>
      </c>
      <c r="B2879" t="s">
        <v>2426</v>
      </c>
      <c r="C2879" t="s">
        <v>542</v>
      </c>
      <c r="D2879" s="1">
        <v>2076.6999999999998</v>
      </c>
      <c r="E2879">
        <v>3.8385947672276099</v>
      </c>
      <c r="F2879" s="22">
        <v>171.880289926128</v>
      </c>
      <c r="G2879" s="22"/>
      <c r="H2879" s="22"/>
      <c r="I2879" s="22"/>
      <c r="J2879" s="22">
        <v>5</v>
      </c>
      <c r="K2879" s="22" t="s">
        <v>2422</v>
      </c>
      <c r="L2879" s="22" t="s">
        <v>2766</v>
      </c>
    </row>
    <row r="2880" spans="1:12">
      <c r="A2880" t="s">
        <v>3353</v>
      </c>
      <c r="B2880" t="s">
        <v>2426</v>
      </c>
      <c r="C2880" t="s">
        <v>547</v>
      </c>
      <c r="D2880" s="1">
        <v>2469.5</v>
      </c>
      <c r="E2880">
        <v>3.8385947672276099</v>
      </c>
      <c r="F2880" s="22"/>
      <c r="G2880" s="22">
        <v>171.880289926128</v>
      </c>
      <c r="H2880" s="22"/>
      <c r="I2880" s="22"/>
      <c r="J2880" s="22">
        <v>5</v>
      </c>
      <c r="K2880" s="22" t="s">
        <v>2422</v>
      </c>
      <c r="L2880" s="22" t="s">
        <v>2766</v>
      </c>
    </row>
    <row r="2881" spans="1:12">
      <c r="A2881" t="s">
        <v>3353</v>
      </c>
      <c r="B2881" t="s">
        <v>2426</v>
      </c>
      <c r="C2881" t="s">
        <v>3332</v>
      </c>
      <c r="D2881" s="1">
        <v>2470.8000000000002</v>
      </c>
      <c r="E2881">
        <v>3.8385947672276099</v>
      </c>
      <c r="F2881" s="22"/>
      <c r="G2881" s="22"/>
      <c r="H2881" s="22"/>
      <c r="I2881" s="22">
        <v>171.880289926128</v>
      </c>
      <c r="J2881" s="22">
        <v>5</v>
      </c>
      <c r="K2881" s="22" t="s">
        <v>2422</v>
      </c>
      <c r="L2881" s="22" t="s">
        <v>2766</v>
      </c>
    </row>
    <row r="2882" spans="1:12">
      <c r="A2882" t="s">
        <v>3353</v>
      </c>
      <c r="B2882" t="s">
        <v>2426</v>
      </c>
      <c r="C2882" t="s">
        <v>549</v>
      </c>
      <c r="D2882" s="1">
        <v>2470.8000000000002</v>
      </c>
      <c r="E2882">
        <v>3.8385947672276099</v>
      </c>
      <c r="F2882" s="22"/>
      <c r="G2882" s="22"/>
      <c r="H2882" s="22">
        <v>171.880289926128</v>
      </c>
      <c r="I2882" s="22"/>
      <c r="J2882" s="22">
        <v>5</v>
      </c>
      <c r="K2882" s="22" t="s">
        <v>2422</v>
      </c>
      <c r="L2882" s="22" t="s">
        <v>2766</v>
      </c>
    </row>
    <row r="2883" spans="1:12">
      <c r="A2883" t="s">
        <v>3353</v>
      </c>
      <c r="B2883" t="s">
        <v>2427</v>
      </c>
      <c r="C2883" t="s">
        <v>542</v>
      </c>
      <c r="D2883" s="1">
        <v>600.79999999999995</v>
      </c>
      <c r="E2883">
        <v>4.69161582661153</v>
      </c>
      <c r="F2883" s="22">
        <v>62.448054082596002</v>
      </c>
      <c r="G2883" s="22"/>
      <c r="H2883" s="22"/>
      <c r="I2883" s="22"/>
      <c r="J2883" s="22">
        <v>5</v>
      </c>
      <c r="K2883" s="22" t="s">
        <v>2422</v>
      </c>
      <c r="L2883" s="22" t="s">
        <v>2766</v>
      </c>
    </row>
    <row r="2884" spans="1:12">
      <c r="A2884" t="s">
        <v>3353</v>
      </c>
      <c r="B2884" t="s">
        <v>2427</v>
      </c>
      <c r="C2884" t="s">
        <v>547</v>
      </c>
      <c r="D2884" s="1">
        <v>711</v>
      </c>
      <c r="E2884">
        <v>4.69161582661153</v>
      </c>
      <c r="F2884" s="22"/>
      <c r="G2884" s="22">
        <v>62.448054082596002</v>
      </c>
      <c r="H2884" s="22"/>
      <c r="I2884" s="22"/>
      <c r="J2884" s="22">
        <v>5</v>
      </c>
      <c r="K2884" s="22" t="s">
        <v>2422</v>
      </c>
      <c r="L2884" s="22" t="s">
        <v>2766</v>
      </c>
    </row>
    <row r="2885" spans="1:12">
      <c r="A2885" t="s">
        <v>3353</v>
      </c>
      <c r="B2885" t="s">
        <v>2427</v>
      </c>
      <c r="C2885" t="s">
        <v>549</v>
      </c>
      <c r="D2885" s="1">
        <v>719.8</v>
      </c>
      <c r="E2885">
        <v>4.69161582661153</v>
      </c>
      <c r="F2885" s="22"/>
      <c r="G2885" s="22"/>
      <c r="H2885" s="22">
        <v>62.448054082596002</v>
      </c>
      <c r="I2885" s="22"/>
      <c r="J2885" s="22">
        <v>5</v>
      </c>
      <c r="K2885" s="22" t="s">
        <v>2422</v>
      </c>
      <c r="L2885" s="22" t="s">
        <v>2766</v>
      </c>
    </row>
    <row r="2886" spans="1:12">
      <c r="A2886" t="s">
        <v>3353</v>
      </c>
      <c r="B2886" t="s">
        <v>2427</v>
      </c>
      <c r="C2886" t="s">
        <v>3332</v>
      </c>
      <c r="D2886" s="1">
        <v>719.9</v>
      </c>
      <c r="E2886">
        <v>4.69161582661153</v>
      </c>
      <c r="F2886" s="22"/>
      <c r="G2886" s="22"/>
      <c r="H2886" s="22"/>
      <c r="I2886" s="22">
        <v>62.448054082596002</v>
      </c>
      <c r="J2886" s="22">
        <v>5</v>
      </c>
      <c r="K2886" s="22" t="s">
        <v>2422</v>
      </c>
      <c r="L2886" s="22" t="s">
        <v>2766</v>
      </c>
    </row>
    <row r="2887" spans="1:12">
      <c r="A2887" t="s">
        <v>3353</v>
      </c>
      <c r="B2887" t="s">
        <v>2428</v>
      </c>
      <c r="C2887" t="s">
        <v>542</v>
      </c>
      <c r="D2887" s="1">
        <v>1001.7</v>
      </c>
      <c r="E2887">
        <v>6.3976579453793603</v>
      </c>
      <c r="F2887" s="22">
        <v>93.450208963860007</v>
      </c>
      <c r="G2887" s="22"/>
      <c r="H2887" s="22"/>
      <c r="I2887" s="22"/>
      <c r="J2887" s="22">
        <v>5</v>
      </c>
      <c r="K2887" s="22" t="s">
        <v>2422</v>
      </c>
      <c r="L2887" s="22" t="s">
        <v>2766</v>
      </c>
    </row>
    <row r="2888" spans="1:12">
      <c r="A2888" t="s">
        <v>3353</v>
      </c>
      <c r="B2888" t="s">
        <v>2428</v>
      </c>
      <c r="C2888" t="s">
        <v>547</v>
      </c>
      <c r="D2888" s="1">
        <v>3009.2</v>
      </c>
      <c r="E2888">
        <v>6.3976579453793603</v>
      </c>
      <c r="F2888" s="22"/>
      <c r="G2888" s="22">
        <v>94.442573678292007</v>
      </c>
      <c r="H2888" s="22"/>
      <c r="I2888" s="22"/>
      <c r="J2888" s="22">
        <v>5</v>
      </c>
      <c r="K2888" s="22" t="s">
        <v>2422</v>
      </c>
      <c r="L2888" s="22" t="s">
        <v>2766</v>
      </c>
    </row>
    <row r="2889" spans="1:12">
      <c r="A2889" t="s">
        <v>3353</v>
      </c>
      <c r="B2889" t="s">
        <v>2428</v>
      </c>
      <c r="C2889" t="s">
        <v>549</v>
      </c>
      <c r="D2889" s="1">
        <v>3274.4</v>
      </c>
      <c r="E2889">
        <v>6.3976579453793603</v>
      </c>
      <c r="F2889" s="22"/>
      <c r="G2889" s="22"/>
      <c r="H2889" s="22">
        <v>94.442573678292007</v>
      </c>
      <c r="I2889" s="22"/>
      <c r="J2889" s="22">
        <v>5</v>
      </c>
      <c r="K2889" s="22" t="s">
        <v>2422</v>
      </c>
      <c r="L2889" s="22" t="s">
        <v>2766</v>
      </c>
    </row>
    <row r="2890" spans="1:12">
      <c r="A2890" t="s">
        <v>3353</v>
      </c>
      <c r="B2890" t="s">
        <v>2428</v>
      </c>
      <c r="C2890" t="s">
        <v>3332</v>
      </c>
      <c r="D2890" s="1">
        <v>3274.6</v>
      </c>
      <c r="E2890">
        <v>6.3976579453793603</v>
      </c>
      <c r="F2890" s="22"/>
      <c r="G2890" s="22"/>
      <c r="H2890" s="22"/>
      <c r="I2890" s="22">
        <v>94.442573678292007</v>
      </c>
      <c r="J2890" s="22">
        <v>5</v>
      </c>
      <c r="K2890" s="22" t="s">
        <v>2422</v>
      </c>
      <c r="L2890" s="22" t="s">
        <v>2766</v>
      </c>
    </row>
    <row r="2891" spans="1:12">
      <c r="A2891" t="s">
        <v>3353</v>
      </c>
      <c r="B2891" t="s">
        <v>2429</v>
      </c>
      <c r="C2891" t="s">
        <v>542</v>
      </c>
      <c r="D2891" s="1">
        <v>91.3</v>
      </c>
      <c r="E2891">
        <v>7.2506790047632697</v>
      </c>
      <c r="F2891" s="22">
        <v>12.1034499223932</v>
      </c>
      <c r="G2891" s="22"/>
      <c r="H2891" s="22"/>
      <c r="I2891" s="22"/>
      <c r="J2891" s="22">
        <v>5</v>
      </c>
      <c r="K2891" s="22" t="s">
        <v>2422</v>
      </c>
      <c r="L2891" s="22" t="s">
        <v>2766</v>
      </c>
    </row>
    <row r="2892" spans="1:12">
      <c r="A2892" t="s">
        <v>3353</v>
      </c>
      <c r="B2892" t="s">
        <v>2429</v>
      </c>
      <c r="C2892" t="s">
        <v>549</v>
      </c>
      <c r="D2892" s="1">
        <v>815.8</v>
      </c>
      <c r="E2892">
        <v>7.2506790047632697</v>
      </c>
      <c r="F2892" s="22"/>
      <c r="G2892" s="22"/>
      <c r="H2892" s="22">
        <v>41.442694305263998</v>
      </c>
      <c r="I2892" s="22"/>
      <c r="J2892" s="22">
        <v>5</v>
      </c>
      <c r="K2892" s="22" t="s">
        <v>2422</v>
      </c>
      <c r="L2892" s="22" t="s">
        <v>2766</v>
      </c>
    </row>
    <row r="2893" spans="1:12">
      <c r="A2893" t="s">
        <v>3353</v>
      </c>
      <c r="B2893" t="s">
        <v>2429</v>
      </c>
      <c r="C2893" t="s">
        <v>547</v>
      </c>
      <c r="D2893" s="1">
        <v>815.8</v>
      </c>
      <c r="E2893">
        <v>7.2506790047632697</v>
      </c>
      <c r="F2893" s="22"/>
      <c r="G2893" s="22">
        <v>41.442694305263998</v>
      </c>
      <c r="H2893" s="22"/>
      <c r="I2893" s="22"/>
      <c r="J2893" s="22">
        <v>5</v>
      </c>
      <c r="K2893" s="22" t="s">
        <v>2422</v>
      </c>
      <c r="L2893" s="22" t="s">
        <v>2766</v>
      </c>
    </row>
    <row r="2894" spans="1:12">
      <c r="A2894" t="s">
        <v>3353</v>
      </c>
      <c r="B2894" t="s">
        <v>2429</v>
      </c>
      <c r="C2894" t="s">
        <v>3332</v>
      </c>
      <c r="D2894" s="1">
        <v>815.8</v>
      </c>
      <c r="E2894">
        <v>7.2506790047632697</v>
      </c>
      <c r="F2894" s="22"/>
      <c r="G2894" s="22"/>
      <c r="H2894" s="22"/>
      <c r="I2894" s="22">
        <v>41.442694305263998</v>
      </c>
      <c r="J2894" s="22">
        <v>5</v>
      </c>
      <c r="K2894" s="22" t="s">
        <v>2422</v>
      </c>
      <c r="L2894" s="22" t="s">
        <v>2766</v>
      </c>
    </row>
    <row r="2895" spans="1:12">
      <c r="A2895" t="s">
        <v>3353</v>
      </c>
      <c r="B2895" t="s">
        <v>2430</v>
      </c>
      <c r="C2895" t="s">
        <v>542</v>
      </c>
      <c r="D2895" s="1">
        <v>276.60000000000002</v>
      </c>
      <c r="E2895">
        <v>9.8097421829150093</v>
      </c>
      <c r="F2895" s="22">
        <v>92.005349559227994</v>
      </c>
      <c r="G2895" s="22"/>
      <c r="H2895" s="22"/>
      <c r="I2895" s="22"/>
      <c r="J2895" s="22">
        <v>5</v>
      </c>
      <c r="K2895" s="22" t="s">
        <v>2422</v>
      </c>
      <c r="L2895" s="22" t="s">
        <v>2766</v>
      </c>
    </row>
    <row r="2896" spans="1:12">
      <c r="A2896" t="s">
        <v>3353</v>
      </c>
      <c r="B2896" t="s">
        <v>2430</v>
      </c>
      <c r="C2896" t="s">
        <v>547</v>
      </c>
      <c r="D2896" s="1">
        <v>6473.7</v>
      </c>
      <c r="E2896">
        <v>9.8097421829150093</v>
      </c>
      <c r="F2896" s="22"/>
      <c r="G2896" s="22">
        <v>316.10829771864002</v>
      </c>
      <c r="H2896" s="22"/>
      <c r="I2896" s="22"/>
      <c r="J2896" s="22">
        <v>5</v>
      </c>
      <c r="K2896" s="22" t="s">
        <v>2422</v>
      </c>
      <c r="L2896" s="22" t="s">
        <v>2766</v>
      </c>
    </row>
    <row r="2897" spans="1:12">
      <c r="A2897" t="s">
        <v>3353</v>
      </c>
      <c r="B2897" t="s">
        <v>2430</v>
      </c>
      <c r="C2897" t="s">
        <v>549</v>
      </c>
      <c r="D2897" s="1">
        <v>6485.7</v>
      </c>
      <c r="E2897">
        <v>9.8097421829150093</v>
      </c>
      <c r="F2897" s="22"/>
      <c r="G2897" s="22"/>
      <c r="H2897" s="22">
        <v>316.10829771864002</v>
      </c>
      <c r="I2897" s="22"/>
      <c r="J2897" s="22">
        <v>5</v>
      </c>
      <c r="K2897" s="22" t="s">
        <v>2422</v>
      </c>
      <c r="L2897" s="22" t="s">
        <v>2766</v>
      </c>
    </row>
    <row r="2898" spans="1:12">
      <c r="A2898" t="s">
        <v>3353</v>
      </c>
      <c r="B2898" t="s">
        <v>2430</v>
      </c>
      <c r="C2898" t="s">
        <v>3332</v>
      </c>
      <c r="D2898" s="1">
        <v>6486.1</v>
      </c>
      <c r="E2898">
        <v>9.8097421829150093</v>
      </c>
      <c r="F2898" s="22"/>
      <c r="G2898" s="22"/>
      <c r="H2898" s="22"/>
      <c r="I2898" s="22">
        <v>316.10829771864002</v>
      </c>
      <c r="J2898" s="22">
        <v>5</v>
      </c>
      <c r="K2898" s="22" t="s">
        <v>2422</v>
      </c>
      <c r="L2898" s="22" t="s">
        <v>2766</v>
      </c>
    </row>
    <row r="2899" spans="1:12">
      <c r="A2899" t="s">
        <v>3353</v>
      </c>
      <c r="B2899" t="s">
        <v>2432</v>
      </c>
      <c r="C2899" t="s">
        <v>542</v>
      </c>
      <c r="D2899" s="1">
        <v>33.6</v>
      </c>
      <c r="E2899">
        <v>7.2506790047632697</v>
      </c>
      <c r="F2899" s="22">
        <v>3.1746000526128002</v>
      </c>
      <c r="G2899" s="22"/>
      <c r="H2899" s="22"/>
      <c r="I2899" s="22"/>
      <c r="J2899" s="22">
        <v>5</v>
      </c>
      <c r="K2899" s="22" t="s">
        <v>2431</v>
      </c>
      <c r="L2899" s="22" t="s">
        <v>2767</v>
      </c>
    </row>
    <row r="2900" spans="1:12">
      <c r="A2900" t="s">
        <v>3353</v>
      </c>
      <c r="B2900" t="s">
        <v>2432</v>
      </c>
      <c r="C2900" t="s">
        <v>547</v>
      </c>
      <c r="D2900" s="1">
        <v>3640</v>
      </c>
      <c r="E2900">
        <v>7.2506790047632697</v>
      </c>
      <c r="F2900" s="22"/>
      <c r="G2900" s="22">
        <v>225.7563402234</v>
      </c>
      <c r="H2900" s="22"/>
      <c r="I2900" s="22"/>
      <c r="J2900" s="22">
        <v>5</v>
      </c>
      <c r="K2900" s="22" t="s">
        <v>2431</v>
      </c>
      <c r="L2900" s="22" t="s">
        <v>2767</v>
      </c>
    </row>
    <row r="2901" spans="1:12">
      <c r="A2901" t="s">
        <v>3353</v>
      </c>
      <c r="B2901" t="s">
        <v>2432</v>
      </c>
      <c r="C2901" t="s">
        <v>549</v>
      </c>
      <c r="D2901" s="1">
        <v>6520.8</v>
      </c>
      <c r="E2901">
        <v>7.2506790047632697</v>
      </c>
      <c r="F2901" s="22"/>
      <c r="G2901" s="22"/>
      <c r="H2901" s="22">
        <v>225.7563402234</v>
      </c>
      <c r="I2901" s="22"/>
      <c r="J2901" s="22">
        <v>5</v>
      </c>
      <c r="K2901" s="22" t="s">
        <v>2431</v>
      </c>
      <c r="L2901" s="22" t="s">
        <v>2767</v>
      </c>
    </row>
    <row r="2902" spans="1:12">
      <c r="A2902" t="s">
        <v>3353</v>
      </c>
      <c r="B2902" t="s">
        <v>2432</v>
      </c>
      <c r="C2902" t="s">
        <v>3332</v>
      </c>
      <c r="D2902" s="1">
        <v>6554.4</v>
      </c>
      <c r="E2902">
        <v>7.2506790047632697</v>
      </c>
      <c r="F2902" s="22"/>
      <c r="G2902" s="22"/>
      <c r="H2902" s="22"/>
      <c r="I2902" s="22">
        <v>225.7563402234</v>
      </c>
      <c r="J2902" s="22">
        <v>5</v>
      </c>
      <c r="K2902" s="22" t="s">
        <v>2431</v>
      </c>
      <c r="L2902" s="22" t="s">
        <v>2767</v>
      </c>
    </row>
    <row r="2903" spans="1:12">
      <c r="A2903" t="s">
        <v>3353</v>
      </c>
      <c r="B2903" t="s">
        <v>2433</v>
      </c>
      <c r="C2903" t="s">
        <v>542</v>
      </c>
      <c r="D2903" s="1">
        <v>18.8</v>
      </c>
      <c r="E2903">
        <v>26.443652840901301</v>
      </c>
      <c r="F2903" s="22">
        <v>3.6165579279228002</v>
      </c>
      <c r="G2903" s="22"/>
      <c r="H2903" s="22"/>
      <c r="I2903" s="22"/>
      <c r="J2903" s="22">
        <v>5</v>
      </c>
      <c r="K2903" s="22" t="s">
        <v>2431</v>
      </c>
      <c r="L2903" s="22" t="s">
        <v>2767</v>
      </c>
    </row>
    <row r="2904" spans="1:12">
      <c r="A2904" t="s">
        <v>3353</v>
      </c>
      <c r="B2904" t="s">
        <v>2433</v>
      </c>
      <c r="C2904" t="s">
        <v>547</v>
      </c>
      <c r="D2904" s="1">
        <v>1684.5</v>
      </c>
      <c r="E2904">
        <v>26.443652840901301</v>
      </c>
      <c r="F2904" s="22"/>
      <c r="G2904" s="22">
        <v>69.063954344280006</v>
      </c>
      <c r="H2904" s="22"/>
      <c r="I2904" s="22"/>
      <c r="J2904" s="22">
        <v>5</v>
      </c>
      <c r="K2904" s="22" t="s">
        <v>2431</v>
      </c>
      <c r="L2904" s="22" t="s">
        <v>2767</v>
      </c>
    </row>
    <row r="2905" spans="1:12">
      <c r="A2905" t="s">
        <v>3353</v>
      </c>
      <c r="B2905" t="s">
        <v>2433</v>
      </c>
      <c r="C2905" t="s">
        <v>3332</v>
      </c>
      <c r="D2905" s="1">
        <v>1945.6</v>
      </c>
      <c r="E2905">
        <v>26.443652840901301</v>
      </c>
      <c r="F2905" s="22"/>
      <c r="G2905" s="22"/>
      <c r="H2905" s="22"/>
      <c r="I2905" s="22">
        <v>69.063954344280006</v>
      </c>
      <c r="J2905" s="22">
        <v>5</v>
      </c>
      <c r="K2905" s="22" t="s">
        <v>2431</v>
      </c>
      <c r="L2905" s="22" t="s">
        <v>2767</v>
      </c>
    </row>
    <row r="2906" spans="1:12">
      <c r="A2906" t="s">
        <v>3353</v>
      </c>
      <c r="B2906" t="s">
        <v>2433</v>
      </c>
      <c r="C2906" t="s">
        <v>549</v>
      </c>
      <c r="D2906" s="1">
        <v>1945.6</v>
      </c>
      <c r="E2906">
        <v>26.443652840901301</v>
      </c>
      <c r="F2906" s="22"/>
      <c r="G2906" s="22"/>
      <c r="H2906" s="22">
        <v>69.063954344280006</v>
      </c>
      <c r="I2906" s="22"/>
      <c r="J2906" s="22">
        <v>5</v>
      </c>
      <c r="K2906" s="22" t="s">
        <v>2431</v>
      </c>
      <c r="L2906" s="22" t="s">
        <v>2767</v>
      </c>
    </row>
    <row r="2907" spans="1:12">
      <c r="A2907" t="s">
        <v>3353</v>
      </c>
      <c r="B2907" t="s">
        <v>2434</v>
      </c>
      <c r="C2907" t="s">
        <v>542</v>
      </c>
      <c r="D2907" s="1">
        <v>351.2</v>
      </c>
      <c r="E2907">
        <v>13.662553967799001</v>
      </c>
      <c r="F2907" s="22">
        <v>21.3359333568444</v>
      </c>
      <c r="G2907" s="22"/>
      <c r="H2907" s="22"/>
      <c r="I2907" s="22"/>
      <c r="J2907" s="22">
        <v>5</v>
      </c>
      <c r="K2907" s="22" t="s">
        <v>2435</v>
      </c>
      <c r="L2907" s="22" t="s">
        <v>2768</v>
      </c>
    </row>
    <row r="2908" spans="1:12">
      <c r="A2908" t="s">
        <v>3353</v>
      </c>
      <c r="B2908" t="s">
        <v>2434</v>
      </c>
      <c r="C2908" t="s">
        <v>547</v>
      </c>
      <c r="D2908" s="1">
        <v>773.3</v>
      </c>
      <c r="E2908">
        <v>13.662553967799001</v>
      </c>
      <c r="F2908" s="22"/>
      <c r="G2908" s="22">
        <v>21.3359333568444</v>
      </c>
      <c r="H2908" s="22"/>
      <c r="I2908" s="22"/>
      <c r="J2908" s="22">
        <v>5</v>
      </c>
      <c r="K2908" s="22" t="s">
        <v>2435</v>
      </c>
      <c r="L2908" s="22" t="s">
        <v>2768</v>
      </c>
    </row>
    <row r="2909" spans="1:12">
      <c r="A2909" t="s">
        <v>3353</v>
      </c>
      <c r="B2909" t="s">
        <v>2434</v>
      </c>
      <c r="C2909" t="s">
        <v>549</v>
      </c>
      <c r="D2909" s="1">
        <v>830.9</v>
      </c>
      <c r="E2909">
        <v>13.662553967799001</v>
      </c>
      <c r="F2909" s="22"/>
      <c r="G2909" s="22"/>
      <c r="H2909" s="22">
        <v>21.3359333568444</v>
      </c>
      <c r="I2909" s="22"/>
      <c r="J2909" s="22">
        <v>5</v>
      </c>
      <c r="K2909" s="22" t="s">
        <v>2435</v>
      </c>
      <c r="L2909" s="22" t="s">
        <v>2768</v>
      </c>
    </row>
    <row r="2910" spans="1:12">
      <c r="A2910" t="s">
        <v>3353</v>
      </c>
      <c r="B2910" t="s">
        <v>2434</v>
      </c>
      <c r="C2910" t="s">
        <v>3332</v>
      </c>
      <c r="D2910" s="1">
        <v>831.7</v>
      </c>
      <c r="E2910">
        <v>13.662553967799001</v>
      </c>
      <c r="F2910" s="22"/>
      <c r="G2910" s="22"/>
      <c r="H2910" s="22"/>
      <c r="I2910" s="22">
        <v>21.3359333568444</v>
      </c>
      <c r="J2910" s="22">
        <v>5</v>
      </c>
      <c r="K2910" s="22" t="s">
        <v>2435</v>
      </c>
      <c r="L2910" s="22" t="s">
        <v>2768</v>
      </c>
    </row>
    <row r="2911" spans="1:12">
      <c r="A2911" t="s">
        <v>3353</v>
      </c>
      <c r="B2911" t="s">
        <v>2436</v>
      </c>
      <c r="C2911" t="s">
        <v>547</v>
      </c>
      <c r="D2911" s="1">
        <v>929.4</v>
      </c>
      <c r="E2911">
        <v>8.9567211235310999</v>
      </c>
      <c r="F2911" s="22"/>
      <c r="G2911" s="22">
        <v>69.488315203859997</v>
      </c>
      <c r="H2911" s="22"/>
      <c r="I2911" s="22"/>
      <c r="J2911" s="22">
        <v>5</v>
      </c>
      <c r="K2911" s="22" t="s">
        <v>2435</v>
      </c>
      <c r="L2911" s="22" t="s">
        <v>2768</v>
      </c>
    </row>
    <row r="2912" spans="1:12">
      <c r="A2912" t="s">
        <v>3353</v>
      </c>
      <c r="B2912" t="s">
        <v>2436</v>
      </c>
      <c r="C2912" t="s">
        <v>549</v>
      </c>
      <c r="D2912" s="1">
        <v>1353.4</v>
      </c>
      <c r="E2912">
        <v>8.9567211235310999</v>
      </c>
      <c r="F2912" s="22"/>
      <c r="G2912" s="22"/>
      <c r="H2912" s="22">
        <v>69.488315203859997</v>
      </c>
      <c r="I2912" s="22"/>
      <c r="J2912" s="22">
        <v>5</v>
      </c>
      <c r="K2912" s="22" t="s">
        <v>2435</v>
      </c>
      <c r="L2912" s="22" t="s">
        <v>2768</v>
      </c>
    </row>
    <row r="2913" spans="1:12">
      <c r="A2913" t="s">
        <v>3353</v>
      </c>
      <c r="B2913" t="s">
        <v>2436</v>
      </c>
      <c r="C2913" t="s">
        <v>3332</v>
      </c>
      <c r="D2913" s="1">
        <v>1353.4</v>
      </c>
      <c r="E2913">
        <v>8.9567211235310999</v>
      </c>
      <c r="F2913" s="22"/>
      <c r="G2913" s="22"/>
      <c r="H2913" s="22"/>
      <c r="I2913" s="22">
        <v>69.488315203859997</v>
      </c>
      <c r="J2913" s="22">
        <v>5</v>
      </c>
      <c r="K2913" s="22" t="s">
        <v>2435</v>
      </c>
      <c r="L2913" s="22" t="s">
        <v>2768</v>
      </c>
    </row>
    <row r="2914" spans="1:12">
      <c r="A2914" t="s">
        <v>3353</v>
      </c>
      <c r="B2914" t="s">
        <v>2437</v>
      </c>
      <c r="C2914" t="s">
        <v>547</v>
      </c>
      <c r="D2914" s="1">
        <v>771.8</v>
      </c>
      <c r="E2914">
        <v>9.8097421829150093</v>
      </c>
      <c r="F2914" s="22"/>
      <c r="G2914" s="22">
        <v>44.908033428468002</v>
      </c>
      <c r="H2914" s="22"/>
      <c r="I2914" s="22"/>
      <c r="J2914" s="22">
        <v>5</v>
      </c>
      <c r="K2914" s="22" t="s">
        <v>2435</v>
      </c>
      <c r="L2914" s="22" t="s">
        <v>2768</v>
      </c>
    </row>
    <row r="2915" spans="1:12">
      <c r="A2915" t="s">
        <v>3353</v>
      </c>
      <c r="B2915" t="s">
        <v>2437</v>
      </c>
      <c r="C2915" t="s">
        <v>3332</v>
      </c>
      <c r="D2915" s="1">
        <v>890.5</v>
      </c>
      <c r="E2915">
        <v>9.8097421829150093</v>
      </c>
      <c r="F2915" s="22"/>
      <c r="G2915" s="22"/>
      <c r="H2915" s="22"/>
      <c r="I2915" s="22">
        <v>44.908033428468002</v>
      </c>
      <c r="J2915" s="22">
        <v>5</v>
      </c>
      <c r="K2915" s="22" t="s">
        <v>2435</v>
      </c>
      <c r="L2915" s="22" t="s">
        <v>2768</v>
      </c>
    </row>
    <row r="2916" spans="1:12">
      <c r="A2916" t="s">
        <v>3353</v>
      </c>
      <c r="B2916" t="s">
        <v>2437</v>
      </c>
      <c r="C2916" t="s">
        <v>549</v>
      </c>
      <c r="D2916" s="1">
        <v>890.5</v>
      </c>
      <c r="E2916">
        <v>9.8097421829150093</v>
      </c>
      <c r="F2916" s="22"/>
      <c r="G2916" s="22"/>
      <c r="H2916" s="22">
        <v>44.908033428468002</v>
      </c>
      <c r="I2916" s="22"/>
      <c r="J2916" s="22">
        <v>5</v>
      </c>
      <c r="K2916" s="22" t="s">
        <v>2435</v>
      </c>
      <c r="L2916" s="22" t="s">
        <v>2768</v>
      </c>
    </row>
    <row r="2917" spans="1:12">
      <c r="A2917" t="s">
        <v>3353</v>
      </c>
      <c r="B2917" t="s">
        <v>2438</v>
      </c>
      <c r="C2917" t="s">
        <v>547</v>
      </c>
      <c r="D2917" s="1">
        <v>505.6</v>
      </c>
      <c r="E2917">
        <v>10.662763242298899</v>
      </c>
      <c r="F2917" s="22"/>
      <c r="G2917" s="22">
        <v>26.331126005520002</v>
      </c>
      <c r="H2917" s="22"/>
      <c r="I2917" s="22"/>
      <c r="J2917" s="22">
        <v>5</v>
      </c>
      <c r="K2917" s="22" t="s">
        <v>2435</v>
      </c>
      <c r="L2917" s="22" t="s">
        <v>2768</v>
      </c>
    </row>
    <row r="2918" spans="1:12">
      <c r="A2918" t="s">
        <v>3353</v>
      </c>
      <c r="B2918" t="s">
        <v>2438</v>
      </c>
      <c r="C2918" t="s">
        <v>549</v>
      </c>
      <c r="D2918" s="1">
        <v>521.29999999999995</v>
      </c>
      <c r="E2918">
        <v>10.662763242298899</v>
      </c>
      <c r="F2918" s="22"/>
      <c r="G2918" s="22"/>
      <c r="H2918" s="22">
        <v>26.331126005520002</v>
      </c>
      <c r="I2918" s="22"/>
      <c r="J2918" s="22">
        <v>5</v>
      </c>
      <c r="K2918" s="22" t="s">
        <v>2435</v>
      </c>
      <c r="L2918" s="22" t="s">
        <v>2768</v>
      </c>
    </row>
    <row r="2919" spans="1:12">
      <c r="A2919" t="s">
        <v>3353</v>
      </c>
      <c r="B2919" t="s">
        <v>2438</v>
      </c>
      <c r="C2919" t="s">
        <v>3332</v>
      </c>
      <c r="D2919" s="1">
        <v>521.29999999999995</v>
      </c>
      <c r="E2919">
        <v>10.662763242298899</v>
      </c>
      <c r="F2919" s="22"/>
      <c r="G2919" s="22"/>
      <c r="H2919" s="22"/>
      <c r="I2919" s="22">
        <v>26.331126005520002</v>
      </c>
      <c r="J2919" s="22">
        <v>5</v>
      </c>
      <c r="K2919" s="22" t="s">
        <v>2435</v>
      </c>
      <c r="L2919" s="22" t="s">
        <v>2768</v>
      </c>
    </row>
    <row r="2920" spans="1:12">
      <c r="A2920" t="s">
        <v>3353</v>
      </c>
      <c r="B2920" t="s">
        <v>2439</v>
      </c>
      <c r="C2920" t="s">
        <v>547</v>
      </c>
      <c r="D2920" s="1">
        <v>1.5</v>
      </c>
      <c r="E2920">
        <v>11.5157843016828</v>
      </c>
      <c r="F2920" s="22"/>
      <c r="G2920" s="22">
        <v>0.130711895120772</v>
      </c>
      <c r="H2920" s="22"/>
      <c r="I2920" s="22"/>
      <c r="J2920" s="22">
        <v>5</v>
      </c>
      <c r="K2920" s="22" t="s">
        <v>2435</v>
      </c>
      <c r="L2920" s="22" t="s">
        <v>2768</v>
      </c>
    </row>
    <row r="2921" spans="1:12">
      <c r="A2921" t="s">
        <v>3353</v>
      </c>
      <c r="B2921" t="s">
        <v>2439</v>
      </c>
      <c r="C2921" t="s">
        <v>549</v>
      </c>
      <c r="D2921" s="1">
        <v>2715.8</v>
      </c>
      <c r="E2921">
        <v>11.5157843016828</v>
      </c>
      <c r="F2921" s="22"/>
      <c r="G2921" s="22"/>
      <c r="H2921" s="22">
        <v>161.77795551691199</v>
      </c>
      <c r="I2921" s="22"/>
      <c r="J2921" s="22">
        <v>5</v>
      </c>
      <c r="K2921" s="22" t="s">
        <v>2435</v>
      </c>
      <c r="L2921" s="22" t="s">
        <v>2768</v>
      </c>
    </row>
    <row r="2922" spans="1:12">
      <c r="A2922" t="s">
        <v>3353</v>
      </c>
      <c r="B2922" t="s">
        <v>2439</v>
      </c>
      <c r="C2922" t="s">
        <v>3332</v>
      </c>
      <c r="D2922" s="1">
        <v>2865.6</v>
      </c>
      <c r="E2922">
        <v>11.5157843016828</v>
      </c>
      <c r="F2922" s="22"/>
      <c r="G2922" s="22"/>
      <c r="H2922" s="22"/>
      <c r="I2922" s="22">
        <v>161.77795551691199</v>
      </c>
      <c r="J2922" s="22">
        <v>5</v>
      </c>
      <c r="K2922" s="22" t="s">
        <v>2435</v>
      </c>
      <c r="L2922" s="22" t="s">
        <v>2768</v>
      </c>
    </row>
    <row r="2923" spans="1:12">
      <c r="A2923" t="s">
        <v>3353</v>
      </c>
      <c r="B2923" t="s">
        <v>2441</v>
      </c>
      <c r="C2923" t="s">
        <v>542</v>
      </c>
      <c r="D2923" s="1">
        <v>513.79999999999995</v>
      </c>
      <c r="E2923">
        <v>4.69161582661153</v>
      </c>
      <c r="F2923" s="22">
        <v>38.041260696936</v>
      </c>
      <c r="G2923" s="22"/>
      <c r="H2923" s="22"/>
      <c r="I2923" s="22"/>
      <c r="J2923" s="22">
        <v>5</v>
      </c>
      <c r="K2923" s="22" t="s">
        <v>2440</v>
      </c>
      <c r="L2923" s="22" t="s">
        <v>2770</v>
      </c>
    </row>
    <row r="2924" spans="1:12">
      <c r="A2924" t="s">
        <v>3353</v>
      </c>
      <c r="B2924" t="s">
        <v>2441</v>
      </c>
      <c r="C2924" t="s">
        <v>3332</v>
      </c>
      <c r="D2924" s="1">
        <v>577.1</v>
      </c>
      <c r="E2924">
        <v>4.69161582661153</v>
      </c>
      <c r="F2924" s="22"/>
      <c r="G2924" s="22"/>
      <c r="H2924" s="22"/>
      <c r="I2924" s="22">
        <v>38.041260696936</v>
      </c>
      <c r="J2924" s="22">
        <v>5</v>
      </c>
      <c r="K2924" s="22" t="s">
        <v>2440</v>
      </c>
      <c r="L2924" s="22" t="s">
        <v>2770</v>
      </c>
    </row>
    <row r="2925" spans="1:12">
      <c r="A2925" t="s">
        <v>3353</v>
      </c>
      <c r="B2925" t="s">
        <v>2441</v>
      </c>
      <c r="C2925" t="s">
        <v>549</v>
      </c>
      <c r="D2925" s="1">
        <v>577.1</v>
      </c>
      <c r="E2925">
        <v>4.69161582661153</v>
      </c>
      <c r="F2925" s="22"/>
      <c r="G2925" s="22"/>
      <c r="H2925" s="22">
        <v>38.041260696936</v>
      </c>
      <c r="I2925" s="22"/>
      <c r="J2925" s="22">
        <v>5</v>
      </c>
      <c r="K2925" s="22" t="s">
        <v>2440</v>
      </c>
      <c r="L2925" s="22" t="s">
        <v>2770</v>
      </c>
    </row>
    <row r="2926" spans="1:12">
      <c r="A2926" t="s">
        <v>3353</v>
      </c>
      <c r="B2926" t="s">
        <v>2441</v>
      </c>
      <c r="C2926" t="s">
        <v>547</v>
      </c>
      <c r="D2926" s="1">
        <v>577.1</v>
      </c>
      <c r="E2926">
        <v>4.69161582661153</v>
      </c>
      <c r="F2926" s="22"/>
      <c r="G2926" s="22">
        <v>38.041260696936</v>
      </c>
      <c r="H2926" s="22"/>
      <c r="I2926" s="22"/>
      <c r="J2926" s="22">
        <v>5</v>
      </c>
      <c r="K2926" s="22" t="s">
        <v>2440</v>
      </c>
      <c r="L2926" s="22" t="s">
        <v>2770</v>
      </c>
    </row>
    <row r="2927" spans="1:12">
      <c r="A2927" t="s">
        <v>3353</v>
      </c>
      <c r="B2927" t="s">
        <v>2442</v>
      </c>
      <c r="C2927" t="s">
        <v>542</v>
      </c>
      <c r="D2927" s="1">
        <v>688.8</v>
      </c>
      <c r="E2927">
        <v>5.5446368859954402</v>
      </c>
      <c r="F2927" s="22">
        <v>52.478194714596</v>
      </c>
      <c r="G2927" s="22"/>
      <c r="H2927" s="22"/>
      <c r="I2927" s="22"/>
      <c r="J2927" s="22">
        <v>5</v>
      </c>
      <c r="K2927" s="22" t="s">
        <v>2440</v>
      </c>
      <c r="L2927" s="22" t="s">
        <v>2770</v>
      </c>
    </row>
    <row r="2928" spans="1:12">
      <c r="A2928" t="s">
        <v>3353</v>
      </c>
      <c r="B2928" t="s">
        <v>2442</v>
      </c>
      <c r="C2928" t="s">
        <v>3332</v>
      </c>
      <c r="D2928" s="1">
        <v>794.7</v>
      </c>
      <c r="E2928">
        <v>5.5446368859954402</v>
      </c>
      <c r="F2928" s="22"/>
      <c r="G2928" s="22"/>
      <c r="H2928" s="22"/>
      <c r="I2928" s="22">
        <v>52.478194714596</v>
      </c>
      <c r="J2928" s="22">
        <v>5</v>
      </c>
      <c r="K2928" s="22" t="s">
        <v>2440</v>
      </c>
      <c r="L2928" s="22" t="s">
        <v>2770</v>
      </c>
    </row>
    <row r="2929" spans="1:12">
      <c r="A2929" t="s">
        <v>3353</v>
      </c>
      <c r="B2929" t="s">
        <v>2442</v>
      </c>
      <c r="C2929" t="s">
        <v>549</v>
      </c>
      <c r="D2929" s="1">
        <v>794.7</v>
      </c>
      <c r="E2929">
        <v>5.5446368859954402</v>
      </c>
      <c r="F2929" s="22"/>
      <c r="G2929" s="22"/>
      <c r="H2929" s="22">
        <v>52.478194714596</v>
      </c>
      <c r="I2929" s="22"/>
      <c r="J2929" s="22">
        <v>5</v>
      </c>
      <c r="K2929" s="22" t="s">
        <v>2440</v>
      </c>
      <c r="L2929" s="22" t="s">
        <v>2770</v>
      </c>
    </row>
    <row r="2930" spans="1:12">
      <c r="A2930" t="s">
        <v>3353</v>
      </c>
      <c r="B2930" t="s">
        <v>2442</v>
      </c>
      <c r="C2930" t="s">
        <v>547</v>
      </c>
      <c r="D2930" s="1">
        <v>794.7</v>
      </c>
      <c r="E2930">
        <v>5.5446368859954402</v>
      </c>
      <c r="F2930" s="22"/>
      <c r="G2930" s="22">
        <v>52.478194714596</v>
      </c>
      <c r="H2930" s="22"/>
      <c r="I2930" s="22"/>
      <c r="J2930" s="22">
        <v>5</v>
      </c>
      <c r="K2930" s="22" t="s">
        <v>2440</v>
      </c>
      <c r="L2930" s="22" t="s">
        <v>2770</v>
      </c>
    </row>
    <row r="2931" spans="1:12">
      <c r="A2931" t="s">
        <v>3353</v>
      </c>
      <c r="B2931" t="s">
        <v>2443</v>
      </c>
      <c r="C2931" t="s">
        <v>542</v>
      </c>
      <c r="D2931" s="1">
        <v>0.3</v>
      </c>
      <c r="E2931">
        <v>26.443652840901301</v>
      </c>
      <c r="F2931" s="22">
        <v>0.113127331017708</v>
      </c>
      <c r="G2931" s="22"/>
      <c r="H2931" s="22"/>
      <c r="I2931" s="22"/>
      <c r="J2931" s="22">
        <v>5</v>
      </c>
      <c r="K2931" s="22" t="s">
        <v>2440</v>
      </c>
      <c r="L2931" s="22" t="s">
        <v>2770</v>
      </c>
    </row>
    <row r="2932" spans="1:12">
      <c r="A2932" t="s">
        <v>3353</v>
      </c>
      <c r="B2932" t="s">
        <v>2443</v>
      </c>
      <c r="C2932" t="s">
        <v>3332</v>
      </c>
      <c r="D2932" s="1">
        <v>2434.3000000000002</v>
      </c>
      <c r="E2932">
        <v>26.443652840901301</v>
      </c>
      <c r="F2932" s="22"/>
      <c r="G2932" s="22"/>
      <c r="H2932" s="22"/>
      <c r="I2932" s="22">
        <v>164.59148834074799</v>
      </c>
      <c r="J2932" s="22">
        <v>5</v>
      </c>
      <c r="K2932" s="22" t="s">
        <v>2440</v>
      </c>
      <c r="L2932" s="22" t="s">
        <v>2770</v>
      </c>
    </row>
    <row r="2933" spans="1:12">
      <c r="A2933" t="s">
        <v>3353</v>
      </c>
      <c r="B2933" t="s">
        <v>2443</v>
      </c>
      <c r="C2933" t="s">
        <v>549</v>
      </c>
      <c r="D2933" s="1">
        <v>2434.3000000000002</v>
      </c>
      <c r="E2933">
        <v>26.443652840901301</v>
      </c>
      <c r="F2933" s="22"/>
      <c r="G2933" s="22"/>
      <c r="H2933" s="22">
        <v>164.59148834074799</v>
      </c>
      <c r="I2933" s="22"/>
      <c r="J2933" s="22">
        <v>5</v>
      </c>
      <c r="K2933" s="22" t="s">
        <v>2440</v>
      </c>
      <c r="L2933" s="22" t="s">
        <v>2770</v>
      </c>
    </row>
    <row r="2934" spans="1:12">
      <c r="A2934" t="s">
        <v>3353</v>
      </c>
      <c r="B2934" t="s">
        <v>2443</v>
      </c>
      <c r="C2934" t="s">
        <v>547</v>
      </c>
      <c r="D2934" s="1">
        <v>2434.3000000000002</v>
      </c>
      <c r="E2934">
        <v>26.443652840901301</v>
      </c>
      <c r="F2934" s="22"/>
      <c r="G2934" s="22">
        <v>164.59148834074799</v>
      </c>
      <c r="H2934" s="22"/>
      <c r="I2934" s="22"/>
      <c r="J2934" s="22">
        <v>5</v>
      </c>
      <c r="K2934" s="22" t="s">
        <v>2440</v>
      </c>
      <c r="L2934" s="22" t="s">
        <v>2770</v>
      </c>
    </row>
    <row r="2935" spans="1:12">
      <c r="A2935" t="s">
        <v>3353</v>
      </c>
      <c r="B2935" t="s">
        <v>2445</v>
      </c>
      <c r="C2935" t="s">
        <v>547</v>
      </c>
      <c r="D2935" s="1">
        <v>879.9</v>
      </c>
      <c r="E2935">
        <v>13.2218264204507</v>
      </c>
      <c r="F2935" s="22"/>
      <c r="G2935" s="22">
        <v>79.364979920772001</v>
      </c>
      <c r="H2935" s="22"/>
      <c r="I2935" s="22"/>
      <c r="J2935" s="22">
        <v>5</v>
      </c>
      <c r="K2935" s="22" t="s">
        <v>2444</v>
      </c>
      <c r="L2935" s="22" t="s">
        <v>2771</v>
      </c>
    </row>
    <row r="2936" spans="1:12">
      <c r="A2936" t="s">
        <v>3353</v>
      </c>
      <c r="B2936" t="s">
        <v>2445</v>
      </c>
      <c r="C2936" t="s">
        <v>3332</v>
      </c>
      <c r="D2936" s="1">
        <v>1099.5999999999999</v>
      </c>
      <c r="E2936">
        <v>13.2218264204507</v>
      </c>
      <c r="F2936" s="22"/>
      <c r="G2936" s="22"/>
      <c r="H2936" s="22"/>
      <c r="I2936" s="22">
        <v>79.364979920772001</v>
      </c>
      <c r="J2936" s="22">
        <v>5</v>
      </c>
      <c r="K2936" s="22" t="s">
        <v>2444</v>
      </c>
      <c r="L2936" s="22" t="s">
        <v>2771</v>
      </c>
    </row>
    <row r="2937" spans="1:12">
      <c r="A2937" t="s">
        <v>3353</v>
      </c>
      <c r="B2937" t="s">
        <v>2445</v>
      </c>
      <c r="C2937" t="s">
        <v>549</v>
      </c>
      <c r="D2937" s="1">
        <v>1099.5999999999999</v>
      </c>
      <c r="E2937">
        <v>13.2218264204507</v>
      </c>
      <c r="F2937" s="22"/>
      <c r="G2937" s="22"/>
      <c r="H2937" s="22">
        <v>79.364979920772001</v>
      </c>
      <c r="I2937" s="22"/>
      <c r="J2937" s="22">
        <v>5</v>
      </c>
      <c r="K2937" s="22" t="s">
        <v>2444</v>
      </c>
      <c r="L2937" s="22" t="s">
        <v>2771</v>
      </c>
    </row>
    <row r="2938" spans="1:12">
      <c r="A2938" t="s">
        <v>3353</v>
      </c>
      <c r="B2938" t="s">
        <v>2446</v>
      </c>
      <c r="C2938" t="s">
        <v>547</v>
      </c>
      <c r="D2938" s="1">
        <v>132.69999999999999</v>
      </c>
      <c r="E2938">
        <v>14.074847479834601</v>
      </c>
      <c r="F2938" s="22"/>
      <c r="G2938" s="22">
        <v>30.128208990011998</v>
      </c>
      <c r="H2938" s="22"/>
      <c r="I2938" s="22"/>
      <c r="J2938" s="22">
        <v>5</v>
      </c>
      <c r="K2938" s="22" t="s">
        <v>2444</v>
      </c>
      <c r="L2938" s="22" t="s">
        <v>2771</v>
      </c>
    </row>
    <row r="2939" spans="1:12">
      <c r="A2939" t="s">
        <v>3353</v>
      </c>
      <c r="B2939" t="s">
        <v>2446</v>
      </c>
      <c r="C2939" t="s">
        <v>549</v>
      </c>
      <c r="D2939" s="1">
        <v>598.4</v>
      </c>
      <c r="E2939">
        <v>14.074847479834601</v>
      </c>
      <c r="F2939" s="22"/>
      <c r="G2939" s="22"/>
      <c r="H2939" s="22">
        <v>43.961410257659999</v>
      </c>
      <c r="I2939" s="22"/>
      <c r="J2939" s="22">
        <v>5</v>
      </c>
      <c r="K2939" s="22" t="s">
        <v>2444</v>
      </c>
      <c r="L2939" s="22" t="s">
        <v>2771</v>
      </c>
    </row>
    <row r="2940" spans="1:12">
      <c r="A2940" t="s">
        <v>3353</v>
      </c>
      <c r="B2940" t="s">
        <v>2446</v>
      </c>
      <c r="C2940" t="s">
        <v>3332</v>
      </c>
      <c r="D2940" s="1">
        <v>606</v>
      </c>
      <c r="E2940">
        <v>14.074847479834601</v>
      </c>
      <c r="F2940" s="22"/>
      <c r="G2940" s="22"/>
      <c r="H2940" s="22"/>
      <c r="I2940" s="22">
        <v>43.961410257659999</v>
      </c>
      <c r="J2940" s="22">
        <v>5</v>
      </c>
      <c r="K2940" s="22" t="s">
        <v>2444</v>
      </c>
      <c r="L2940" s="22" t="s">
        <v>2771</v>
      </c>
    </row>
    <row r="2941" spans="1:12">
      <c r="A2941" t="s">
        <v>3353</v>
      </c>
      <c r="B2941" t="s">
        <v>2447</v>
      </c>
      <c r="C2941" t="s">
        <v>3332</v>
      </c>
      <c r="D2941" s="1">
        <v>937.4</v>
      </c>
      <c r="E2941">
        <v>14.927868539218499</v>
      </c>
      <c r="F2941" s="22"/>
      <c r="G2941" s="22"/>
      <c r="H2941" s="22"/>
      <c r="I2941" s="22">
        <v>65.473178986152007</v>
      </c>
      <c r="J2941" s="22">
        <v>5</v>
      </c>
      <c r="K2941" s="22" t="s">
        <v>2444</v>
      </c>
      <c r="L2941" s="22" t="s">
        <v>2771</v>
      </c>
    </row>
    <row r="2942" spans="1:12">
      <c r="A2942" t="s">
        <v>3353</v>
      </c>
      <c r="B2942" t="s">
        <v>2447</v>
      </c>
      <c r="C2942" t="s">
        <v>549</v>
      </c>
      <c r="D2942" s="1">
        <v>937.4</v>
      </c>
      <c r="E2942">
        <v>14.927868539218499</v>
      </c>
      <c r="F2942" s="22"/>
      <c r="G2942" s="22"/>
      <c r="H2942" s="22">
        <v>65.473178986152007</v>
      </c>
      <c r="I2942" s="22"/>
      <c r="J2942" s="22">
        <v>5</v>
      </c>
      <c r="K2942" s="22" t="s">
        <v>2444</v>
      </c>
      <c r="L2942" s="22" t="s">
        <v>2771</v>
      </c>
    </row>
    <row r="2943" spans="1:12">
      <c r="A2943" t="s">
        <v>3353</v>
      </c>
      <c r="B2943" t="s">
        <v>2447</v>
      </c>
      <c r="C2943" t="s">
        <v>547</v>
      </c>
      <c r="D2943" s="1">
        <v>937.4</v>
      </c>
      <c r="E2943">
        <v>14.927868539218499</v>
      </c>
      <c r="F2943" s="22"/>
      <c r="G2943" s="22">
        <v>65.473178986152007</v>
      </c>
      <c r="H2943" s="22"/>
      <c r="I2943" s="22"/>
      <c r="J2943" s="22">
        <v>5</v>
      </c>
      <c r="K2943" s="22" t="s">
        <v>2444</v>
      </c>
      <c r="L2943" s="22" t="s">
        <v>2771</v>
      </c>
    </row>
    <row r="2944" spans="1:12">
      <c r="A2944" t="s">
        <v>3353</v>
      </c>
      <c r="B2944" t="s">
        <v>2448</v>
      </c>
      <c r="C2944" t="s">
        <v>547</v>
      </c>
      <c r="D2944" s="1">
        <v>2098.9</v>
      </c>
      <c r="E2944">
        <v>15.7808895986024</v>
      </c>
      <c r="F2944" s="22"/>
      <c r="G2944" s="22">
        <v>144.017549623836</v>
      </c>
      <c r="H2944" s="22"/>
      <c r="I2944" s="22"/>
      <c r="J2944" s="22">
        <v>5</v>
      </c>
      <c r="K2944" s="22" t="s">
        <v>2444</v>
      </c>
      <c r="L2944" s="22" t="s">
        <v>2771</v>
      </c>
    </row>
    <row r="2945" spans="1:12">
      <c r="A2945" t="s">
        <v>3353</v>
      </c>
      <c r="B2945" t="s">
        <v>2448</v>
      </c>
      <c r="C2945" t="s">
        <v>3332</v>
      </c>
      <c r="D2945" s="1">
        <v>2172.1</v>
      </c>
      <c r="E2945">
        <v>15.7808895986024</v>
      </c>
      <c r="F2945" s="22"/>
      <c r="G2945" s="22"/>
      <c r="H2945" s="22"/>
      <c r="I2945" s="22">
        <v>144.017549623836</v>
      </c>
      <c r="J2945" s="22">
        <v>5</v>
      </c>
      <c r="K2945" s="22" t="s">
        <v>2444</v>
      </c>
      <c r="L2945" s="22" t="s">
        <v>2771</v>
      </c>
    </row>
    <row r="2946" spans="1:12">
      <c r="A2946" t="s">
        <v>3353</v>
      </c>
      <c r="B2946" t="s">
        <v>2448</v>
      </c>
      <c r="C2946" t="s">
        <v>549</v>
      </c>
      <c r="D2946" s="1">
        <v>2172.1</v>
      </c>
      <c r="E2946">
        <v>15.7808895986024</v>
      </c>
      <c r="F2946" s="22"/>
      <c r="G2946" s="22"/>
      <c r="H2946" s="22">
        <v>144.017549623836</v>
      </c>
      <c r="I2946" s="22"/>
      <c r="J2946" s="22">
        <v>5</v>
      </c>
      <c r="K2946" s="22" t="s">
        <v>2444</v>
      </c>
      <c r="L2946" s="22" t="s">
        <v>2771</v>
      </c>
    </row>
    <row r="2947" spans="1:12">
      <c r="A2947" t="s">
        <v>3353</v>
      </c>
      <c r="B2947" t="s">
        <v>2449</v>
      </c>
      <c r="C2947" t="s">
        <v>547</v>
      </c>
      <c r="D2947" s="1">
        <v>2854.1</v>
      </c>
      <c r="E2947">
        <v>26.443652840901301</v>
      </c>
      <c r="F2947" s="22"/>
      <c r="G2947" s="22">
        <v>130.67143803050399</v>
      </c>
      <c r="H2947" s="22"/>
      <c r="I2947" s="22"/>
      <c r="J2947" s="22">
        <v>5</v>
      </c>
      <c r="K2947" s="22" t="s">
        <v>2444</v>
      </c>
      <c r="L2947" s="22" t="s">
        <v>2771</v>
      </c>
    </row>
    <row r="2948" spans="1:12">
      <c r="A2948" t="s">
        <v>3353</v>
      </c>
      <c r="B2948" t="s">
        <v>2449</v>
      </c>
      <c r="C2948" t="s">
        <v>549</v>
      </c>
      <c r="D2948" s="1">
        <v>3469.6</v>
      </c>
      <c r="E2948">
        <v>26.443652840901301</v>
      </c>
      <c r="F2948" s="22"/>
      <c r="G2948" s="22"/>
      <c r="H2948" s="22">
        <v>130.67143803050399</v>
      </c>
      <c r="I2948" s="22"/>
      <c r="J2948" s="22">
        <v>5</v>
      </c>
      <c r="K2948" s="22" t="s">
        <v>2444</v>
      </c>
      <c r="L2948" s="22" t="s">
        <v>2771</v>
      </c>
    </row>
    <row r="2949" spans="1:12">
      <c r="A2949" t="s">
        <v>3353</v>
      </c>
      <c r="B2949" t="s">
        <v>2449</v>
      </c>
      <c r="C2949" t="s">
        <v>3332</v>
      </c>
      <c r="D2949" s="1">
        <v>3469.6</v>
      </c>
      <c r="E2949">
        <v>26.443652840901301</v>
      </c>
      <c r="F2949" s="22"/>
      <c r="G2949" s="22"/>
      <c r="H2949" s="22"/>
      <c r="I2949" s="22">
        <v>130.67143803050399</v>
      </c>
      <c r="J2949" s="22">
        <v>5</v>
      </c>
      <c r="K2949" s="22" t="s">
        <v>2444</v>
      </c>
      <c r="L2949" s="22" t="s">
        <v>2771</v>
      </c>
    </row>
    <row r="2950" spans="1:12">
      <c r="A2950" t="s">
        <v>3353</v>
      </c>
      <c r="B2950" t="s">
        <v>2450</v>
      </c>
      <c r="C2950" t="s">
        <v>547</v>
      </c>
      <c r="D2950" s="1">
        <v>607.70000000000005</v>
      </c>
      <c r="E2950">
        <v>8.9567211235310999</v>
      </c>
      <c r="F2950" s="22"/>
      <c r="G2950" s="22">
        <v>50.472969308747999</v>
      </c>
      <c r="H2950" s="22"/>
      <c r="I2950" s="22"/>
      <c r="J2950" s="22">
        <v>5</v>
      </c>
      <c r="K2950" s="22" t="s">
        <v>2451</v>
      </c>
      <c r="L2950" s="22" t="s">
        <v>2772</v>
      </c>
    </row>
    <row r="2951" spans="1:12">
      <c r="A2951" t="s">
        <v>3353</v>
      </c>
      <c r="B2951" t="s">
        <v>2450</v>
      </c>
      <c r="C2951" t="s">
        <v>3332</v>
      </c>
      <c r="D2951" s="1">
        <v>658.1</v>
      </c>
      <c r="E2951">
        <v>8.9567211235310999</v>
      </c>
      <c r="F2951" s="22"/>
      <c r="G2951" s="22"/>
      <c r="H2951" s="22"/>
      <c r="I2951" s="22">
        <v>50.472969308747999</v>
      </c>
      <c r="J2951" s="22">
        <v>5</v>
      </c>
      <c r="K2951" s="22" t="s">
        <v>2451</v>
      </c>
      <c r="L2951" s="22" t="s">
        <v>2772</v>
      </c>
    </row>
    <row r="2952" spans="1:12">
      <c r="A2952" t="s">
        <v>3353</v>
      </c>
      <c r="B2952" t="s">
        <v>2450</v>
      </c>
      <c r="C2952" t="s">
        <v>549</v>
      </c>
      <c r="D2952" s="1">
        <v>658.1</v>
      </c>
      <c r="E2952">
        <v>8.9567211235310999</v>
      </c>
      <c r="F2952" s="22"/>
      <c r="G2952" s="22"/>
      <c r="H2952" s="22">
        <v>50.472969308747999</v>
      </c>
      <c r="I2952" s="22"/>
      <c r="J2952" s="22">
        <v>5</v>
      </c>
      <c r="K2952" s="22" t="s">
        <v>2451</v>
      </c>
      <c r="L2952" s="22" t="s">
        <v>2772</v>
      </c>
    </row>
    <row r="2953" spans="1:12">
      <c r="A2953" t="s">
        <v>3353</v>
      </c>
      <c r="B2953" t="s">
        <v>2452</v>
      </c>
      <c r="C2953" t="s">
        <v>547</v>
      </c>
      <c r="D2953" s="1">
        <v>705.1</v>
      </c>
      <c r="E2953">
        <v>9.8097421829150093</v>
      </c>
      <c r="F2953" s="22"/>
      <c r="G2953" s="22">
        <v>41.112704796911999</v>
      </c>
      <c r="H2953" s="22"/>
      <c r="I2953" s="22"/>
      <c r="J2953" s="22">
        <v>5</v>
      </c>
      <c r="K2953" s="22" t="s">
        <v>2451</v>
      </c>
      <c r="L2953" s="22" t="s">
        <v>2772</v>
      </c>
    </row>
    <row r="2954" spans="1:12">
      <c r="A2954" t="s">
        <v>3353</v>
      </c>
      <c r="B2954" t="s">
        <v>2452</v>
      </c>
      <c r="C2954" t="s">
        <v>3332</v>
      </c>
      <c r="D2954" s="1">
        <v>726</v>
      </c>
      <c r="E2954">
        <v>9.8097421829150093</v>
      </c>
      <c r="F2954" s="22"/>
      <c r="G2954" s="22"/>
      <c r="H2954" s="22"/>
      <c r="I2954" s="22">
        <v>41.112704796911999</v>
      </c>
      <c r="J2954" s="22">
        <v>5</v>
      </c>
      <c r="K2954" s="22" t="s">
        <v>2451</v>
      </c>
      <c r="L2954" s="22" t="s">
        <v>2772</v>
      </c>
    </row>
    <row r="2955" spans="1:12">
      <c r="A2955" t="s">
        <v>3353</v>
      </c>
      <c r="B2955" t="s">
        <v>2452</v>
      </c>
      <c r="C2955" t="s">
        <v>549</v>
      </c>
      <c r="D2955" s="1">
        <v>726</v>
      </c>
      <c r="E2955">
        <v>9.8097421829150093</v>
      </c>
      <c r="F2955" s="22"/>
      <c r="G2955" s="22"/>
      <c r="H2955" s="22">
        <v>41.112704796911999</v>
      </c>
      <c r="I2955" s="22"/>
      <c r="J2955" s="22">
        <v>5</v>
      </c>
      <c r="K2955" s="22" t="s">
        <v>2451</v>
      </c>
      <c r="L2955" s="22" t="s">
        <v>2772</v>
      </c>
    </row>
    <row r="2956" spans="1:12">
      <c r="A2956" t="s">
        <v>3353</v>
      </c>
      <c r="B2956" t="s">
        <v>2454</v>
      </c>
      <c r="C2956" t="s">
        <v>542</v>
      </c>
      <c r="D2956" s="1">
        <v>135.1</v>
      </c>
      <c r="E2956">
        <v>9.8097421829150093</v>
      </c>
      <c r="F2956" s="22">
        <v>12.483280169765999</v>
      </c>
      <c r="G2956" s="22"/>
      <c r="H2956" s="22"/>
      <c r="I2956" s="22"/>
      <c r="J2956" s="22">
        <v>5</v>
      </c>
      <c r="K2956" s="22" t="s">
        <v>2453</v>
      </c>
      <c r="L2956" s="22" t="s">
        <v>2773</v>
      </c>
    </row>
    <row r="2957" spans="1:12">
      <c r="A2957" t="s">
        <v>3353</v>
      </c>
      <c r="B2957" t="s">
        <v>2454</v>
      </c>
      <c r="C2957" t="s">
        <v>549</v>
      </c>
      <c r="D2957" s="1">
        <v>601.70000000000005</v>
      </c>
      <c r="E2957">
        <v>9.8097421829150093</v>
      </c>
      <c r="F2957" s="22"/>
      <c r="G2957" s="22"/>
      <c r="H2957" s="22">
        <v>42.964937790012002</v>
      </c>
      <c r="I2957" s="22"/>
      <c r="J2957" s="22">
        <v>5</v>
      </c>
      <c r="K2957" s="22" t="s">
        <v>2453</v>
      </c>
      <c r="L2957" s="22" t="s">
        <v>2773</v>
      </c>
    </row>
    <row r="2958" spans="1:12">
      <c r="A2958" t="s">
        <v>3353</v>
      </c>
      <c r="B2958" t="s">
        <v>2454</v>
      </c>
      <c r="C2958" t="s">
        <v>547</v>
      </c>
      <c r="D2958" s="1">
        <v>601.70000000000005</v>
      </c>
      <c r="E2958">
        <v>9.8097421829150093</v>
      </c>
      <c r="F2958" s="22"/>
      <c r="G2958" s="22">
        <v>42.964937790012002</v>
      </c>
      <c r="H2958" s="22"/>
      <c r="I2958" s="22"/>
      <c r="J2958" s="22">
        <v>5</v>
      </c>
      <c r="K2958" s="22" t="s">
        <v>2453</v>
      </c>
      <c r="L2958" s="22" t="s">
        <v>2773</v>
      </c>
    </row>
    <row r="2959" spans="1:12">
      <c r="A2959" t="s">
        <v>3353</v>
      </c>
      <c r="B2959" t="s">
        <v>2454</v>
      </c>
      <c r="C2959" t="s">
        <v>3332</v>
      </c>
      <c r="D2959" s="1">
        <v>601.70000000000005</v>
      </c>
      <c r="E2959">
        <v>9.8097421829150093</v>
      </c>
      <c r="F2959" s="22"/>
      <c r="G2959" s="22"/>
      <c r="H2959" s="22"/>
      <c r="I2959" s="22">
        <v>42.964937790012002</v>
      </c>
      <c r="J2959" s="22">
        <v>5</v>
      </c>
      <c r="K2959" s="22" t="s">
        <v>2453</v>
      </c>
      <c r="L2959" s="22" t="s">
        <v>2773</v>
      </c>
    </row>
    <row r="2960" spans="1:12">
      <c r="A2960" t="s">
        <v>3353</v>
      </c>
      <c r="B2960" t="s">
        <v>2455</v>
      </c>
      <c r="C2960" t="s">
        <v>542</v>
      </c>
      <c r="D2960" s="1">
        <v>113.8</v>
      </c>
      <c r="E2960">
        <v>10.662763242298899</v>
      </c>
      <c r="F2960" s="22">
        <v>25.688711912723999</v>
      </c>
      <c r="G2960" s="22"/>
      <c r="H2960" s="22"/>
      <c r="I2960" s="22"/>
      <c r="J2960" s="22">
        <v>5</v>
      </c>
      <c r="K2960" s="22" t="s">
        <v>2453</v>
      </c>
      <c r="L2960" s="22" t="s">
        <v>2773</v>
      </c>
    </row>
    <row r="2961" spans="1:12">
      <c r="A2961" t="s">
        <v>3353</v>
      </c>
      <c r="B2961" t="s">
        <v>2455</v>
      </c>
      <c r="C2961" t="s">
        <v>547</v>
      </c>
      <c r="D2961" s="1">
        <v>836</v>
      </c>
      <c r="E2961">
        <v>10.662763242298899</v>
      </c>
      <c r="F2961" s="22"/>
      <c r="G2961" s="22">
        <v>41.067562300631998</v>
      </c>
      <c r="H2961" s="22"/>
      <c r="I2961" s="22"/>
      <c r="J2961" s="22">
        <v>5</v>
      </c>
      <c r="K2961" s="22" t="s">
        <v>2453</v>
      </c>
      <c r="L2961" s="22" t="s">
        <v>2773</v>
      </c>
    </row>
    <row r="2962" spans="1:12">
      <c r="A2962" t="s">
        <v>3353</v>
      </c>
      <c r="B2962" t="s">
        <v>2455</v>
      </c>
      <c r="C2962" t="s">
        <v>3332</v>
      </c>
      <c r="D2962" s="1">
        <v>873.3</v>
      </c>
      <c r="E2962">
        <v>10.662763242298899</v>
      </c>
      <c r="F2962" s="22"/>
      <c r="G2962" s="22"/>
      <c r="H2962" s="22"/>
      <c r="I2962" s="22">
        <v>41.067562300631998</v>
      </c>
      <c r="J2962" s="22">
        <v>5</v>
      </c>
      <c r="K2962" s="22" t="s">
        <v>2453</v>
      </c>
      <c r="L2962" s="22" t="s">
        <v>2773</v>
      </c>
    </row>
    <row r="2963" spans="1:12">
      <c r="A2963" t="s">
        <v>3353</v>
      </c>
      <c r="B2963" t="s">
        <v>2455</v>
      </c>
      <c r="C2963" t="s">
        <v>549</v>
      </c>
      <c r="D2963" s="1">
        <v>873.3</v>
      </c>
      <c r="E2963">
        <v>10.662763242298899</v>
      </c>
      <c r="F2963" s="22"/>
      <c r="G2963" s="22"/>
      <c r="H2963" s="22">
        <v>41.067562300631998</v>
      </c>
      <c r="I2963" s="22"/>
      <c r="J2963" s="22">
        <v>5</v>
      </c>
      <c r="K2963" s="22" t="s">
        <v>2453</v>
      </c>
      <c r="L2963" s="22" t="s">
        <v>2773</v>
      </c>
    </row>
    <row r="2964" spans="1:12">
      <c r="A2964" t="s">
        <v>3353</v>
      </c>
      <c r="B2964" t="s">
        <v>2456</v>
      </c>
      <c r="C2964" t="s">
        <v>542</v>
      </c>
      <c r="D2964" s="1">
        <v>2</v>
      </c>
      <c r="E2964">
        <v>11.5157843016828</v>
      </c>
      <c r="F2964" s="22">
        <v>0.27197455437683998</v>
      </c>
      <c r="G2964" s="22"/>
      <c r="H2964" s="22"/>
      <c r="I2964" s="22"/>
      <c r="J2964" s="22">
        <v>5</v>
      </c>
      <c r="K2964" s="22" t="s">
        <v>2453</v>
      </c>
      <c r="L2964" s="22" t="s">
        <v>2773</v>
      </c>
    </row>
    <row r="2965" spans="1:12">
      <c r="A2965" t="s">
        <v>3353</v>
      </c>
      <c r="B2965" t="s">
        <v>2456</v>
      </c>
      <c r="C2965" t="s">
        <v>547</v>
      </c>
      <c r="D2965" s="1">
        <v>702.3</v>
      </c>
      <c r="E2965">
        <v>11.5157843016828</v>
      </c>
      <c r="F2965" s="22"/>
      <c r="G2965" s="22">
        <v>45.202871694456</v>
      </c>
      <c r="H2965" s="22"/>
      <c r="I2965" s="22"/>
      <c r="J2965" s="22">
        <v>5</v>
      </c>
      <c r="K2965" s="22" t="s">
        <v>2453</v>
      </c>
      <c r="L2965" s="22" t="s">
        <v>2773</v>
      </c>
    </row>
    <row r="2966" spans="1:12">
      <c r="A2966" t="s">
        <v>3353</v>
      </c>
      <c r="B2966" t="s">
        <v>2456</v>
      </c>
      <c r="C2966" t="s">
        <v>3332</v>
      </c>
      <c r="D2966" s="1">
        <v>810.1</v>
      </c>
      <c r="E2966">
        <v>11.5157843016828</v>
      </c>
      <c r="F2966" s="22"/>
      <c r="G2966" s="22"/>
      <c r="H2966" s="22"/>
      <c r="I2966" s="22">
        <v>45.202871694456</v>
      </c>
      <c r="J2966" s="22">
        <v>5</v>
      </c>
      <c r="K2966" s="22" t="s">
        <v>2453</v>
      </c>
      <c r="L2966" s="22" t="s">
        <v>2773</v>
      </c>
    </row>
    <row r="2967" spans="1:12">
      <c r="A2967" t="s">
        <v>3353</v>
      </c>
      <c r="B2967" t="s">
        <v>2456</v>
      </c>
      <c r="C2967" t="s">
        <v>549</v>
      </c>
      <c r="D2967" s="1">
        <v>810.1</v>
      </c>
      <c r="E2967">
        <v>11.5157843016828</v>
      </c>
      <c r="F2967" s="22"/>
      <c r="G2967" s="22"/>
      <c r="H2967" s="22">
        <v>45.202871694456</v>
      </c>
      <c r="I2967" s="22"/>
      <c r="J2967" s="22">
        <v>5</v>
      </c>
      <c r="K2967" s="22" t="s">
        <v>2453</v>
      </c>
      <c r="L2967" s="22" t="s">
        <v>2773</v>
      </c>
    </row>
    <row r="2968" spans="1:12">
      <c r="A2968" t="s">
        <v>3353</v>
      </c>
      <c r="B2968" t="s">
        <v>2457</v>
      </c>
      <c r="C2968" t="s">
        <v>547</v>
      </c>
      <c r="D2968" s="1">
        <v>1705.7</v>
      </c>
      <c r="E2968">
        <v>12.3688053610668</v>
      </c>
      <c r="F2968" s="22"/>
      <c r="G2968" s="22">
        <v>90.912173734619998</v>
      </c>
      <c r="H2968" s="22"/>
      <c r="I2968" s="22"/>
      <c r="J2968" s="22">
        <v>5</v>
      </c>
      <c r="K2968" s="22" t="s">
        <v>2453</v>
      </c>
      <c r="L2968" s="22" t="s">
        <v>2773</v>
      </c>
    </row>
    <row r="2969" spans="1:12">
      <c r="A2969" t="s">
        <v>3353</v>
      </c>
      <c r="B2969" t="s">
        <v>2457</v>
      </c>
      <c r="C2969" t="s">
        <v>549</v>
      </c>
      <c r="D2969" s="1">
        <v>1800</v>
      </c>
      <c r="E2969">
        <v>12.3688053610668</v>
      </c>
      <c r="F2969" s="22"/>
      <c r="G2969" s="22"/>
      <c r="H2969" s="22">
        <v>90.912173734619998</v>
      </c>
      <c r="I2969" s="22"/>
      <c r="J2969" s="22">
        <v>5</v>
      </c>
      <c r="K2969" s="22" t="s">
        <v>2453</v>
      </c>
      <c r="L2969" s="22" t="s">
        <v>2773</v>
      </c>
    </row>
    <row r="2970" spans="1:12">
      <c r="A2970" t="s">
        <v>3353</v>
      </c>
      <c r="B2970" t="s">
        <v>2457</v>
      </c>
      <c r="C2970" t="s">
        <v>3332</v>
      </c>
      <c r="D2970" s="1">
        <v>1800</v>
      </c>
      <c r="E2970">
        <v>12.3688053610668</v>
      </c>
      <c r="F2970" s="22"/>
      <c r="G2970" s="22"/>
      <c r="H2970" s="22"/>
      <c r="I2970" s="22">
        <v>90.912173734619998</v>
      </c>
      <c r="J2970" s="22">
        <v>5</v>
      </c>
      <c r="K2970" s="22" t="s">
        <v>2453</v>
      </c>
      <c r="L2970" s="22" t="s">
        <v>2773</v>
      </c>
    </row>
    <row r="2971" spans="1:12">
      <c r="A2971" t="s">
        <v>3353</v>
      </c>
      <c r="B2971" t="s">
        <v>2458</v>
      </c>
      <c r="C2971" t="s">
        <v>542</v>
      </c>
      <c r="D2971" s="1">
        <v>21</v>
      </c>
      <c r="E2971">
        <v>13.2218264204507</v>
      </c>
      <c r="F2971" s="22">
        <v>3.9911101403039999</v>
      </c>
      <c r="G2971" s="22"/>
      <c r="H2971" s="22"/>
      <c r="I2971" s="22"/>
      <c r="J2971" s="22">
        <v>5</v>
      </c>
      <c r="K2971" s="22" t="s">
        <v>2453</v>
      </c>
      <c r="L2971" s="22" t="s">
        <v>2773</v>
      </c>
    </row>
    <row r="2972" spans="1:12">
      <c r="A2972" t="s">
        <v>3353</v>
      </c>
      <c r="B2972" t="s">
        <v>2458</v>
      </c>
      <c r="C2972" t="s">
        <v>547</v>
      </c>
      <c r="D2972" s="1">
        <v>1011.3</v>
      </c>
      <c r="E2972">
        <v>13.2218264204507</v>
      </c>
      <c r="F2972" s="22"/>
      <c r="G2972" s="22">
        <v>67.366446722315999</v>
      </c>
      <c r="H2972" s="22"/>
      <c r="I2972" s="22"/>
      <c r="J2972" s="22">
        <v>5</v>
      </c>
      <c r="K2972" s="22" t="s">
        <v>2453</v>
      </c>
      <c r="L2972" s="22" t="s">
        <v>2773</v>
      </c>
    </row>
    <row r="2973" spans="1:12">
      <c r="A2973" t="s">
        <v>3353</v>
      </c>
      <c r="B2973" t="s">
        <v>2458</v>
      </c>
      <c r="C2973" t="s">
        <v>3332</v>
      </c>
      <c r="D2973" s="1">
        <v>1046.2</v>
      </c>
      <c r="E2973">
        <v>13.2218264204507</v>
      </c>
      <c r="F2973" s="22"/>
      <c r="G2973" s="22"/>
      <c r="H2973" s="22"/>
      <c r="I2973" s="22">
        <v>67.366446722315999</v>
      </c>
      <c r="J2973" s="22">
        <v>5</v>
      </c>
      <c r="K2973" s="22" t="s">
        <v>2453</v>
      </c>
      <c r="L2973" s="22" t="s">
        <v>2773</v>
      </c>
    </row>
    <row r="2974" spans="1:12">
      <c r="A2974" t="s">
        <v>3353</v>
      </c>
      <c r="B2974" t="s">
        <v>2458</v>
      </c>
      <c r="C2974" t="s">
        <v>549</v>
      </c>
      <c r="D2974" s="1">
        <v>1046.2</v>
      </c>
      <c r="E2974">
        <v>13.2218264204507</v>
      </c>
      <c r="F2974" s="22"/>
      <c r="G2974" s="22"/>
      <c r="H2974" s="22">
        <v>67.366446722315999</v>
      </c>
      <c r="I2974" s="22"/>
      <c r="J2974" s="22">
        <v>5</v>
      </c>
      <c r="K2974" s="22" t="s">
        <v>2453</v>
      </c>
      <c r="L2974" s="22" t="s">
        <v>2773</v>
      </c>
    </row>
    <row r="2975" spans="1:12">
      <c r="A2975" t="s">
        <v>3353</v>
      </c>
      <c r="B2975" t="s">
        <v>2459</v>
      </c>
      <c r="C2975" t="s">
        <v>542</v>
      </c>
      <c r="D2975" s="1">
        <v>21.1</v>
      </c>
      <c r="E2975">
        <v>14.074847479834601</v>
      </c>
      <c r="F2975" s="22">
        <v>2.579069972304</v>
      </c>
      <c r="G2975" s="22"/>
      <c r="H2975" s="22"/>
      <c r="I2975" s="22"/>
      <c r="J2975" s="22">
        <v>5</v>
      </c>
      <c r="K2975" s="22" t="s">
        <v>2453</v>
      </c>
      <c r="L2975" s="22" t="s">
        <v>2773</v>
      </c>
    </row>
    <row r="2976" spans="1:12">
      <c r="A2976" t="s">
        <v>3353</v>
      </c>
      <c r="B2976" t="s">
        <v>2459</v>
      </c>
      <c r="C2976" t="s">
        <v>547</v>
      </c>
      <c r="D2976" s="1">
        <v>1491.2</v>
      </c>
      <c r="E2976">
        <v>14.074847479834601</v>
      </c>
      <c r="F2976" s="22"/>
      <c r="G2976" s="22">
        <v>66.581010076140004</v>
      </c>
      <c r="H2976" s="22"/>
      <c r="I2976" s="22"/>
      <c r="J2976" s="22">
        <v>5</v>
      </c>
      <c r="K2976" s="22" t="s">
        <v>2453</v>
      </c>
      <c r="L2976" s="22" t="s">
        <v>2773</v>
      </c>
    </row>
    <row r="2977" spans="1:12">
      <c r="A2977" t="s">
        <v>3353</v>
      </c>
      <c r="B2977" t="s">
        <v>2459</v>
      </c>
      <c r="C2977" t="s">
        <v>549</v>
      </c>
      <c r="D2977" s="1">
        <v>1617.2</v>
      </c>
      <c r="E2977">
        <v>14.074847479834601</v>
      </c>
      <c r="F2977" s="22"/>
      <c r="G2977" s="22"/>
      <c r="H2977" s="22">
        <v>66.581010076140004</v>
      </c>
      <c r="I2977" s="22"/>
      <c r="J2977" s="22">
        <v>5</v>
      </c>
      <c r="K2977" s="22" t="s">
        <v>2453</v>
      </c>
      <c r="L2977" s="22" t="s">
        <v>2773</v>
      </c>
    </row>
    <row r="2978" spans="1:12">
      <c r="A2978" t="s">
        <v>3353</v>
      </c>
      <c r="B2978" t="s">
        <v>2459</v>
      </c>
      <c r="C2978" t="s">
        <v>3332</v>
      </c>
      <c r="D2978" s="1">
        <v>1617.2</v>
      </c>
      <c r="E2978">
        <v>14.074847479834601</v>
      </c>
      <c r="F2978" s="22"/>
      <c r="G2978" s="22"/>
      <c r="H2978" s="22"/>
      <c r="I2978" s="22">
        <v>66.581010076140004</v>
      </c>
      <c r="J2978" s="22">
        <v>5</v>
      </c>
      <c r="K2978" s="22" t="s">
        <v>2453</v>
      </c>
      <c r="L2978" s="22" t="s">
        <v>2773</v>
      </c>
    </row>
    <row r="2979" spans="1:12">
      <c r="A2979" t="s">
        <v>3353</v>
      </c>
      <c r="B2979" t="s">
        <v>2460</v>
      </c>
      <c r="C2979" t="s">
        <v>542</v>
      </c>
      <c r="D2979" s="1">
        <v>17.899999999999999</v>
      </c>
      <c r="E2979">
        <v>14.927868539218499</v>
      </c>
      <c r="F2979" s="22">
        <v>4.0503109940747999</v>
      </c>
      <c r="G2979" s="22"/>
      <c r="H2979" s="22"/>
      <c r="I2979" s="22"/>
      <c r="J2979" s="22">
        <v>5</v>
      </c>
      <c r="K2979" s="22" t="s">
        <v>2453</v>
      </c>
      <c r="L2979" s="22" t="s">
        <v>2773</v>
      </c>
    </row>
    <row r="2980" spans="1:12">
      <c r="A2980" t="s">
        <v>3353</v>
      </c>
      <c r="B2980" t="s">
        <v>2460</v>
      </c>
      <c r="C2980" t="s">
        <v>547</v>
      </c>
      <c r="D2980" s="1">
        <v>948.5</v>
      </c>
      <c r="E2980">
        <v>14.927868539218499</v>
      </c>
      <c r="F2980" s="22"/>
      <c r="G2980" s="22">
        <v>66.006566462340004</v>
      </c>
      <c r="H2980" s="22"/>
      <c r="I2980" s="22"/>
      <c r="J2980" s="22">
        <v>5</v>
      </c>
      <c r="K2980" s="22" t="s">
        <v>2453</v>
      </c>
      <c r="L2980" s="22" t="s">
        <v>2773</v>
      </c>
    </row>
    <row r="2981" spans="1:12">
      <c r="A2981" t="s">
        <v>3353</v>
      </c>
      <c r="B2981" t="s">
        <v>2460</v>
      </c>
      <c r="C2981" t="s">
        <v>549</v>
      </c>
      <c r="D2981" s="1">
        <v>948.5</v>
      </c>
      <c r="E2981">
        <v>14.927868539218499</v>
      </c>
      <c r="F2981" s="22"/>
      <c r="G2981" s="22"/>
      <c r="H2981" s="22">
        <v>66.006566462340004</v>
      </c>
      <c r="I2981" s="22"/>
      <c r="J2981" s="22">
        <v>5</v>
      </c>
      <c r="K2981" s="22" t="s">
        <v>2453</v>
      </c>
      <c r="L2981" s="22" t="s">
        <v>2773</v>
      </c>
    </row>
    <row r="2982" spans="1:12">
      <c r="A2982" t="s">
        <v>3353</v>
      </c>
      <c r="B2982" t="s">
        <v>2460</v>
      </c>
      <c r="C2982" t="s">
        <v>3332</v>
      </c>
      <c r="D2982" s="1">
        <v>948.5</v>
      </c>
      <c r="E2982">
        <v>14.927868539218499</v>
      </c>
      <c r="F2982" s="22"/>
      <c r="G2982" s="22"/>
      <c r="H2982" s="22"/>
      <c r="I2982" s="22">
        <v>66.006566462340004</v>
      </c>
      <c r="J2982" s="22">
        <v>5</v>
      </c>
      <c r="K2982" s="22" t="s">
        <v>2453</v>
      </c>
      <c r="L2982" s="22" t="s">
        <v>2773</v>
      </c>
    </row>
    <row r="2983" spans="1:12">
      <c r="A2983" t="s">
        <v>3353</v>
      </c>
      <c r="B2983" t="s">
        <v>2461</v>
      </c>
      <c r="C2983" t="s">
        <v>542</v>
      </c>
      <c r="D2983" s="1">
        <v>24.7</v>
      </c>
      <c r="E2983">
        <v>16.633910657986299</v>
      </c>
      <c r="F2983" s="22">
        <v>3.2754175811531998</v>
      </c>
      <c r="G2983" s="22"/>
      <c r="H2983" s="22"/>
      <c r="I2983" s="22"/>
      <c r="J2983" s="22">
        <v>5</v>
      </c>
      <c r="K2983" s="22" t="s">
        <v>2453</v>
      </c>
      <c r="L2983" s="22" t="s">
        <v>2773</v>
      </c>
    </row>
    <row r="2984" spans="1:12">
      <c r="A2984" t="s">
        <v>3353</v>
      </c>
      <c r="B2984" t="s">
        <v>2461</v>
      </c>
      <c r="C2984" t="s">
        <v>549</v>
      </c>
      <c r="D2984" s="1">
        <v>1543.6</v>
      </c>
      <c r="E2984">
        <v>16.633910657986299</v>
      </c>
      <c r="F2984" s="22"/>
      <c r="G2984" s="22"/>
      <c r="H2984" s="22">
        <v>104.92121679228001</v>
      </c>
      <c r="I2984" s="22"/>
      <c r="J2984" s="22">
        <v>5</v>
      </c>
      <c r="K2984" s="22" t="s">
        <v>2453</v>
      </c>
      <c r="L2984" s="22" t="s">
        <v>2773</v>
      </c>
    </row>
    <row r="2985" spans="1:12">
      <c r="A2985" t="s">
        <v>3353</v>
      </c>
      <c r="B2985" t="s">
        <v>2461</v>
      </c>
      <c r="C2985" t="s">
        <v>3332</v>
      </c>
      <c r="D2985" s="1">
        <v>1543.6</v>
      </c>
      <c r="E2985">
        <v>16.633910657986299</v>
      </c>
      <c r="F2985" s="22"/>
      <c r="G2985" s="22"/>
      <c r="H2985" s="22"/>
      <c r="I2985" s="22">
        <v>104.92121679228001</v>
      </c>
      <c r="J2985" s="22">
        <v>5</v>
      </c>
      <c r="K2985" s="22" t="s">
        <v>2453</v>
      </c>
      <c r="L2985" s="22" t="s">
        <v>2773</v>
      </c>
    </row>
    <row r="2986" spans="1:12">
      <c r="A2986" t="s">
        <v>3353</v>
      </c>
      <c r="B2986" t="s">
        <v>2461</v>
      </c>
      <c r="C2986" t="s">
        <v>547</v>
      </c>
      <c r="D2986" s="1">
        <v>1543.6</v>
      </c>
      <c r="E2986">
        <v>16.633910657986299</v>
      </c>
      <c r="F2986" s="22"/>
      <c r="G2986" s="22">
        <v>104.92121679228001</v>
      </c>
      <c r="H2986" s="22"/>
      <c r="I2986" s="22"/>
      <c r="J2986" s="22">
        <v>5</v>
      </c>
      <c r="K2986" s="22" t="s">
        <v>2453</v>
      </c>
      <c r="L2986" s="22" t="s">
        <v>2773</v>
      </c>
    </row>
    <row r="2987" spans="1:12">
      <c r="A2987" t="s">
        <v>3353</v>
      </c>
      <c r="B2987" t="s">
        <v>2462</v>
      </c>
      <c r="C2987" t="s">
        <v>547</v>
      </c>
      <c r="D2987" s="1">
        <v>693.9</v>
      </c>
      <c r="E2987">
        <v>17.486931717370201</v>
      </c>
      <c r="F2987" s="22"/>
      <c r="G2987" s="22">
        <v>54.336289813847998</v>
      </c>
      <c r="H2987" s="22"/>
      <c r="I2987" s="22"/>
      <c r="J2987" s="22">
        <v>5</v>
      </c>
      <c r="K2987" s="22" t="s">
        <v>2453</v>
      </c>
      <c r="L2987" s="22" t="s">
        <v>2773</v>
      </c>
    </row>
    <row r="2988" spans="1:12">
      <c r="A2988" t="s">
        <v>3353</v>
      </c>
      <c r="B2988" t="s">
        <v>2462</v>
      </c>
      <c r="C2988" t="s">
        <v>549</v>
      </c>
      <c r="D2988" s="1">
        <v>693.9</v>
      </c>
      <c r="E2988">
        <v>17.486931717370201</v>
      </c>
      <c r="F2988" s="22"/>
      <c r="G2988" s="22"/>
      <c r="H2988" s="22">
        <v>54.336289813847998</v>
      </c>
      <c r="I2988" s="22"/>
      <c r="J2988" s="22">
        <v>5</v>
      </c>
      <c r="K2988" s="22" t="s">
        <v>2453</v>
      </c>
      <c r="L2988" s="22" t="s">
        <v>2773</v>
      </c>
    </row>
    <row r="2989" spans="1:12">
      <c r="A2989" t="s">
        <v>3353</v>
      </c>
      <c r="B2989" t="s">
        <v>2462</v>
      </c>
      <c r="C2989" t="s">
        <v>3332</v>
      </c>
      <c r="D2989" s="1">
        <v>693.9</v>
      </c>
      <c r="E2989">
        <v>17.486931717370201</v>
      </c>
      <c r="F2989" s="22"/>
      <c r="G2989" s="22"/>
      <c r="H2989" s="22"/>
      <c r="I2989" s="22">
        <v>54.336289813847998</v>
      </c>
      <c r="J2989" s="22">
        <v>5</v>
      </c>
      <c r="K2989" s="22" t="s">
        <v>2453</v>
      </c>
      <c r="L2989" s="22" t="s">
        <v>2773</v>
      </c>
    </row>
    <row r="2990" spans="1:12">
      <c r="A2990" t="s">
        <v>3353</v>
      </c>
      <c r="B2990" t="s">
        <v>2463</v>
      </c>
      <c r="C2990" t="s">
        <v>547</v>
      </c>
      <c r="D2990" s="1">
        <v>1073.5</v>
      </c>
      <c r="E2990">
        <v>9.8097421829150093</v>
      </c>
      <c r="F2990" s="22"/>
      <c r="G2990" s="22">
        <v>127.077753013848</v>
      </c>
      <c r="H2990" s="22"/>
      <c r="I2990" s="22"/>
      <c r="J2990" s="22">
        <v>5</v>
      </c>
      <c r="K2990" s="22" t="s">
        <v>2464</v>
      </c>
      <c r="L2990" s="22" t="s">
        <v>2774</v>
      </c>
    </row>
    <row r="2991" spans="1:12">
      <c r="A2991" t="s">
        <v>3353</v>
      </c>
      <c r="B2991" t="s">
        <v>2463</v>
      </c>
      <c r="C2991" t="s">
        <v>3332</v>
      </c>
      <c r="D2991" s="1">
        <v>1246</v>
      </c>
      <c r="E2991">
        <v>9.8097421829150093</v>
      </c>
      <c r="F2991" s="22"/>
      <c r="G2991" s="22"/>
      <c r="H2991" s="22"/>
      <c r="I2991" s="22">
        <v>127.077753013848</v>
      </c>
      <c r="J2991" s="22">
        <v>5</v>
      </c>
      <c r="K2991" s="22" t="s">
        <v>2464</v>
      </c>
      <c r="L2991" s="22" t="s">
        <v>2774</v>
      </c>
    </row>
    <row r="2992" spans="1:12">
      <c r="A2992" t="s">
        <v>3353</v>
      </c>
      <c r="B2992" t="s">
        <v>2463</v>
      </c>
      <c r="C2992" t="s">
        <v>549</v>
      </c>
      <c r="D2992" s="1">
        <v>1246</v>
      </c>
      <c r="E2992">
        <v>9.8097421829150093</v>
      </c>
      <c r="F2992" s="22"/>
      <c r="G2992" s="22"/>
      <c r="H2992" s="22">
        <v>127.077753013848</v>
      </c>
      <c r="I2992" s="22"/>
      <c r="J2992" s="22">
        <v>5</v>
      </c>
      <c r="K2992" s="22" t="s">
        <v>2464</v>
      </c>
      <c r="L2992" s="22" t="s">
        <v>2774</v>
      </c>
    </row>
    <row r="2993" spans="1:12">
      <c r="A2993" t="s">
        <v>3353</v>
      </c>
      <c r="B2993" t="s">
        <v>2465</v>
      </c>
      <c r="C2993" t="s">
        <v>3332</v>
      </c>
      <c r="D2993" s="1">
        <v>523</v>
      </c>
      <c r="E2993">
        <v>12.3688053610668</v>
      </c>
      <c r="F2993" s="22"/>
      <c r="G2993" s="22"/>
      <c r="H2993" s="22"/>
      <c r="I2993" s="22">
        <v>65.121495406128005</v>
      </c>
      <c r="J2993" s="22">
        <v>5</v>
      </c>
      <c r="K2993" s="22" t="s">
        <v>2464</v>
      </c>
      <c r="L2993" s="22" t="s">
        <v>2774</v>
      </c>
    </row>
    <row r="2994" spans="1:12">
      <c r="A2994" t="s">
        <v>3353</v>
      </c>
      <c r="B2994" t="s">
        <v>2465</v>
      </c>
      <c r="C2994" t="s">
        <v>547</v>
      </c>
      <c r="D2994" s="1">
        <v>523</v>
      </c>
      <c r="E2994">
        <v>12.3688053610668</v>
      </c>
      <c r="F2994" s="22"/>
      <c r="G2994" s="22">
        <v>65.121495406128005</v>
      </c>
      <c r="H2994" s="22"/>
      <c r="I2994" s="22"/>
      <c r="J2994" s="22">
        <v>5</v>
      </c>
      <c r="K2994" s="22" t="s">
        <v>2464</v>
      </c>
      <c r="L2994" s="22" t="s">
        <v>2774</v>
      </c>
    </row>
    <row r="2995" spans="1:12">
      <c r="A2995" t="s">
        <v>3353</v>
      </c>
      <c r="B2995" t="s">
        <v>2465</v>
      </c>
      <c r="C2995" t="s">
        <v>549</v>
      </c>
      <c r="D2995" s="1">
        <v>523</v>
      </c>
      <c r="E2995">
        <v>12.3688053610668</v>
      </c>
      <c r="F2995" s="22"/>
      <c r="G2995" s="22"/>
      <c r="H2995" s="22">
        <v>65.121495406128005</v>
      </c>
      <c r="I2995" s="22"/>
      <c r="J2995" s="22">
        <v>5</v>
      </c>
      <c r="K2995" s="22" t="s">
        <v>2464</v>
      </c>
      <c r="L2995" s="22" t="s">
        <v>2774</v>
      </c>
    </row>
    <row r="2996" spans="1:12">
      <c r="A2996" t="s">
        <v>3353</v>
      </c>
      <c r="B2996" t="s">
        <v>2466</v>
      </c>
      <c r="C2996" t="s">
        <v>542</v>
      </c>
      <c r="D2996" s="1">
        <v>1797.8</v>
      </c>
      <c r="E2996">
        <v>2.9855737078437001</v>
      </c>
      <c r="F2996" s="22">
        <v>452.74372273872001</v>
      </c>
      <c r="G2996" s="22"/>
      <c r="H2996" s="22"/>
      <c r="I2996" s="22"/>
      <c r="J2996" s="22">
        <v>5</v>
      </c>
      <c r="K2996" s="22" t="s">
        <v>2467</v>
      </c>
      <c r="L2996" s="22" t="s">
        <v>2775</v>
      </c>
    </row>
    <row r="2997" spans="1:12">
      <c r="A2997" t="s">
        <v>3353</v>
      </c>
      <c r="B2997" t="s">
        <v>2466</v>
      </c>
      <c r="C2997" t="s">
        <v>547</v>
      </c>
      <c r="D2997" s="1">
        <v>3751.1</v>
      </c>
      <c r="E2997">
        <v>2.9855737078437001</v>
      </c>
      <c r="F2997" s="22"/>
      <c r="G2997" s="22">
        <v>452.74372273872001</v>
      </c>
      <c r="H2997" s="22"/>
      <c r="I2997" s="22"/>
      <c r="J2997" s="22">
        <v>5</v>
      </c>
      <c r="K2997" s="22" t="s">
        <v>2467</v>
      </c>
      <c r="L2997" s="22" t="s">
        <v>2775</v>
      </c>
    </row>
    <row r="2998" spans="1:12">
      <c r="A2998" t="s">
        <v>3353</v>
      </c>
      <c r="B2998" t="s">
        <v>2466</v>
      </c>
      <c r="C2998" t="s">
        <v>549</v>
      </c>
      <c r="D2998" s="1">
        <v>3751.1</v>
      </c>
      <c r="E2998">
        <v>2.9855737078437001</v>
      </c>
      <c r="F2998" s="22"/>
      <c r="G2998" s="22"/>
      <c r="H2998" s="22">
        <v>452.74372273872001</v>
      </c>
      <c r="I2998" s="22"/>
      <c r="J2998" s="22">
        <v>5</v>
      </c>
      <c r="K2998" s="22" t="s">
        <v>2467</v>
      </c>
      <c r="L2998" s="22" t="s">
        <v>2775</v>
      </c>
    </row>
    <row r="2999" spans="1:12">
      <c r="A2999" t="s">
        <v>3353</v>
      </c>
      <c r="B2999" t="s">
        <v>2466</v>
      </c>
      <c r="C2999" t="s">
        <v>3332</v>
      </c>
      <c r="D2999" s="1">
        <v>3751.1</v>
      </c>
      <c r="E2999">
        <v>2.9855737078437001</v>
      </c>
      <c r="F2999" s="22"/>
      <c r="G2999" s="22"/>
      <c r="H2999" s="22"/>
      <c r="I2999" s="22">
        <v>452.74372273872001</v>
      </c>
      <c r="J2999" s="22">
        <v>5</v>
      </c>
      <c r="K2999" s="22" t="s">
        <v>2467</v>
      </c>
      <c r="L2999" s="22" t="s">
        <v>2775</v>
      </c>
    </row>
    <row r="3000" spans="1:12">
      <c r="A3000" t="s">
        <v>3353</v>
      </c>
      <c r="B3000" t="s">
        <v>2776</v>
      </c>
      <c r="C3000" t="s">
        <v>542</v>
      </c>
      <c r="D3000" s="1">
        <v>1608.3</v>
      </c>
      <c r="E3000">
        <v>5.5446368859954402</v>
      </c>
      <c r="F3000" s="22">
        <v>316.19387591063997</v>
      </c>
      <c r="G3000" s="22"/>
      <c r="H3000" s="22"/>
      <c r="I3000" s="22"/>
      <c r="J3000" s="22">
        <v>5</v>
      </c>
      <c r="K3000" s="22" t="s">
        <v>2467</v>
      </c>
      <c r="L3000" s="22" t="s">
        <v>2775</v>
      </c>
    </row>
    <row r="3001" spans="1:12">
      <c r="A3001" t="s">
        <v>3353</v>
      </c>
      <c r="B3001" t="s">
        <v>2776</v>
      </c>
      <c r="C3001" t="s">
        <v>549</v>
      </c>
      <c r="D3001" s="1">
        <v>2626</v>
      </c>
      <c r="E3001">
        <v>5.5446368859954402</v>
      </c>
      <c r="F3001" s="22"/>
      <c r="G3001" s="22"/>
      <c r="H3001" s="22">
        <v>316.19387591063997</v>
      </c>
      <c r="I3001" s="22"/>
      <c r="J3001" s="22">
        <v>5</v>
      </c>
      <c r="K3001" s="22" t="s">
        <v>2467</v>
      </c>
      <c r="L3001" s="22" t="s">
        <v>2775</v>
      </c>
    </row>
    <row r="3002" spans="1:12">
      <c r="A3002" t="s">
        <v>3353</v>
      </c>
      <c r="B3002" t="s">
        <v>2776</v>
      </c>
      <c r="C3002" t="s">
        <v>547</v>
      </c>
      <c r="D3002" s="1">
        <v>2626</v>
      </c>
      <c r="E3002">
        <v>5.5446368859954402</v>
      </c>
      <c r="F3002" s="22"/>
      <c r="G3002" s="22">
        <v>316.19387591063997</v>
      </c>
      <c r="H3002" s="22"/>
      <c r="I3002" s="22"/>
      <c r="J3002" s="22">
        <v>5</v>
      </c>
      <c r="K3002" s="22" t="s">
        <v>2467</v>
      </c>
      <c r="L3002" s="22" t="s">
        <v>2775</v>
      </c>
    </row>
    <row r="3003" spans="1:12">
      <c r="A3003" t="s">
        <v>3353</v>
      </c>
      <c r="B3003" t="s">
        <v>2776</v>
      </c>
      <c r="C3003" t="s">
        <v>3332</v>
      </c>
      <c r="D3003" s="1">
        <v>2626</v>
      </c>
      <c r="E3003">
        <v>5.5446368859954402</v>
      </c>
      <c r="F3003" s="22"/>
      <c r="G3003" s="22"/>
      <c r="H3003" s="22"/>
      <c r="I3003" s="22">
        <v>316.19387591063997</v>
      </c>
      <c r="J3003" s="22">
        <v>5</v>
      </c>
      <c r="K3003" s="22" t="s">
        <v>2467</v>
      </c>
      <c r="L3003" s="22" t="s">
        <v>2775</v>
      </c>
    </row>
    <row r="3004" spans="1:12">
      <c r="A3004" t="s">
        <v>3353</v>
      </c>
      <c r="B3004" t="s">
        <v>2468</v>
      </c>
      <c r="C3004" t="s">
        <v>542</v>
      </c>
      <c r="D3004" s="1">
        <v>1505.8</v>
      </c>
      <c r="E3004">
        <v>6.3976579453793603</v>
      </c>
      <c r="F3004" s="22">
        <v>193.87093282250399</v>
      </c>
      <c r="G3004" s="22"/>
      <c r="H3004" s="22"/>
      <c r="I3004" s="22"/>
      <c r="J3004" s="22">
        <v>5</v>
      </c>
      <c r="K3004" s="22" t="s">
        <v>2467</v>
      </c>
      <c r="L3004" s="22" t="s">
        <v>2775</v>
      </c>
    </row>
    <row r="3005" spans="1:12">
      <c r="A3005" t="s">
        <v>3353</v>
      </c>
      <c r="B3005" t="s">
        <v>2468</v>
      </c>
      <c r="C3005" t="s">
        <v>3332</v>
      </c>
      <c r="D3005" s="1">
        <v>2174.4</v>
      </c>
      <c r="E3005">
        <v>6.3976579453793603</v>
      </c>
      <c r="F3005" s="22"/>
      <c r="G3005" s="22"/>
      <c r="H3005" s="22"/>
      <c r="I3005" s="22">
        <v>193.87093282250399</v>
      </c>
      <c r="J3005" s="22">
        <v>5</v>
      </c>
      <c r="K3005" s="22" t="s">
        <v>2467</v>
      </c>
      <c r="L3005" s="22" t="s">
        <v>2775</v>
      </c>
    </row>
    <row r="3006" spans="1:12">
      <c r="A3006" t="s">
        <v>3353</v>
      </c>
      <c r="B3006" t="s">
        <v>2468</v>
      </c>
      <c r="C3006" t="s">
        <v>549</v>
      </c>
      <c r="D3006" s="1">
        <v>2174.4</v>
      </c>
      <c r="E3006">
        <v>6.3976579453793603</v>
      </c>
      <c r="F3006" s="22"/>
      <c r="G3006" s="22"/>
      <c r="H3006" s="22">
        <v>193.87093282250399</v>
      </c>
      <c r="I3006" s="22"/>
      <c r="J3006" s="22">
        <v>5</v>
      </c>
      <c r="K3006" s="22" t="s">
        <v>2467</v>
      </c>
      <c r="L3006" s="22" t="s">
        <v>2775</v>
      </c>
    </row>
    <row r="3007" spans="1:12">
      <c r="A3007" t="s">
        <v>3353</v>
      </c>
      <c r="B3007" t="s">
        <v>2468</v>
      </c>
      <c r="C3007" t="s">
        <v>547</v>
      </c>
      <c r="D3007" s="1">
        <v>2174.4</v>
      </c>
      <c r="E3007">
        <v>6.3976579453793603</v>
      </c>
      <c r="F3007" s="22"/>
      <c r="G3007" s="22">
        <v>193.87093282250399</v>
      </c>
      <c r="H3007" s="22"/>
      <c r="I3007" s="22"/>
      <c r="J3007" s="22">
        <v>5</v>
      </c>
      <c r="K3007" s="22" t="s">
        <v>2467</v>
      </c>
      <c r="L3007" s="22" t="s">
        <v>2775</v>
      </c>
    </row>
    <row r="3008" spans="1:12">
      <c r="A3008" t="s">
        <v>3353</v>
      </c>
      <c r="B3008" t="s">
        <v>2777</v>
      </c>
      <c r="C3008" t="s">
        <v>542</v>
      </c>
      <c r="D3008" s="1">
        <v>471.2</v>
      </c>
      <c r="E3008">
        <v>7.2506790047632697</v>
      </c>
      <c r="F3008" s="22">
        <v>145.68221661461999</v>
      </c>
      <c r="G3008" s="22"/>
      <c r="H3008" s="22"/>
      <c r="I3008" s="22"/>
      <c r="J3008" s="22">
        <v>5</v>
      </c>
      <c r="K3008" s="22" t="s">
        <v>2467</v>
      </c>
      <c r="L3008" s="22" t="s">
        <v>2775</v>
      </c>
    </row>
    <row r="3009" spans="1:12">
      <c r="A3009" t="s">
        <v>3353</v>
      </c>
      <c r="B3009" t="s">
        <v>2777</v>
      </c>
      <c r="C3009" t="s">
        <v>547</v>
      </c>
      <c r="D3009" s="1">
        <v>1941.1</v>
      </c>
      <c r="E3009">
        <v>7.2506790047632697</v>
      </c>
      <c r="F3009" s="22"/>
      <c r="G3009" s="22">
        <v>145.68221661461999</v>
      </c>
      <c r="H3009" s="22"/>
      <c r="I3009" s="22"/>
      <c r="J3009" s="22">
        <v>5</v>
      </c>
      <c r="K3009" s="22" t="s">
        <v>2467</v>
      </c>
      <c r="L3009" s="22" t="s">
        <v>2775</v>
      </c>
    </row>
    <row r="3010" spans="1:12">
      <c r="A3010" t="s">
        <v>3353</v>
      </c>
      <c r="B3010" t="s">
        <v>2777</v>
      </c>
      <c r="C3010" t="s">
        <v>549</v>
      </c>
      <c r="D3010" s="1">
        <v>2076</v>
      </c>
      <c r="E3010">
        <v>7.2506790047632697</v>
      </c>
      <c r="F3010" s="22"/>
      <c r="G3010" s="22"/>
      <c r="H3010" s="22">
        <v>145.68221661461999</v>
      </c>
      <c r="I3010" s="22"/>
      <c r="J3010" s="22">
        <v>5</v>
      </c>
      <c r="K3010" s="22" t="s">
        <v>2467</v>
      </c>
      <c r="L3010" s="22" t="s">
        <v>2775</v>
      </c>
    </row>
    <row r="3011" spans="1:12">
      <c r="A3011" t="s">
        <v>3353</v>
      </c>
      <c r="B3011" t="s">
        <v>2777</v>
      </c>
      <c r="C3011" t="s">
        <v>3332</v>
      </c>
      <c r="D3011" s="1">
        <v>2079.3000000000002</v>
      </c>
      <c r="E3011">
        <v>7.2506790047632697</v>
      </c>
      <c r="F3011" s="22"/>
      <c r="G3011" s="22"/>
      <c r="H3011" s="22"/>
      <c r="I3011" s="22">
        <v>145.68221661461999</v>
      </c>
      <c r="J3011" s="22">
        <v>5</v>
      </c>
      <c r="K3011" s="22" t="s">
        <v>2467</v>
      </c>
      <c r="L3011" s="22" t="s">
        <v>2775</v>
      </c>
    </row>
    <row r="3012" spans="1:12">
      <c r="A3012" t="s">
        <v>3353</v>
      </c>
      <c r="B3012" t="s">
        <v>2469</v>
      </c>
      <c r="C3012" t="s">
        <v>547</v>
      </c>
      <c r="D3012" s="1">
        <v>907.1</v>
      </c>
      <c r="E3012">
        <v>9.8097421829150093</v>
      </c>
      <c r="F3012" s="22"/>
      <c r="G3012" s="22">
        <v>68.187056005404003</v>
      </c>
      <c r="H3012" s="22"/>
      <c r="I3012" s="22"/>
      <c r="J3012" s="22">
        <v>5</v>
      </c>
      <c r="K3012" s="22" t="s">
        <v>2467</v>
      </c>
      <c r="L3012" s="22" t="s">
        <v>2775</v>
      </c>
    </row>
    <row r="3013" spans="1:12">
      <c r="A3013" t="s">
        <v>3353</v>
      </c>
      <c r="B3013" t="s">
        <v>2469</v>
      </c>
      <c r="C3013" t="s">
        <v>3332</v>
      </c>
      <c r="D3013" s="1">
        <v>1274.3</v>
      </c>
      <c r="E3013">
        <v>9.8097421829150093</v>
      </c>
      <c r="F3013" s="22"/>
      <c r="G3013" s="22"/>
      <c r="H3013" s="22"/>
      <c r="I3013" s="22">
        <v>68.187056005404003</v>
      </c>
      <c r="J3013" s="22">
        <v>5</v>
      </c>
      <c r="K3013" s="22" t="s">
        <v>2467</v>
      </c>
      <c r="L3013" s="22" t="s">
        <v>2775</v>
      </c>
    </row>
    <row r="3014" spans="1:12">
      <c r="A3014" t="s">
        <v>3353</v>
      </c>
      <c r="B3014" t="s">
        <v>2469</v>
      </c>
      <c r="C3014" t="s">
        <v>549</v>
      </c>
      <c r="D3014" s="1">
        <v>1274.3</v>
      </c>
      <c r="E3014">
        <v>9.8097421829150093</v>
      </c>
      <c r="F3014" s="22"/>
      <c r="G3014" s="22"/>
      <c r="H3014" s="22">
        <v>68.187056005404003</v>
      </c>
      <c r="I3014" s="22"/>
      <c r="J3014" s="22">
        <v>5</v>
      </c>
      <c r="K3014" s="22" t="s">
        <v>2467</v>
      </c>
      <c r="L3014" s="22" t="s">
        <v>2775</v>
      </c>
    </row>
    <row r="3015" spans="1:12">
      <c r="A3015" t="s">
        <v>3353</v>
      </c>
      <c r="B3015" t="s">
        <v>2470</v>
      </c>
      <c r="C3015" t="s">
        <v>547</v>
      </c>
      <c r="D3015" s="1">
        <v>981.2</v>
      </c>
      <c r="E3015">
        <v>14.074847479834601</v>
      </c>
      <c r="F3015" s="22"/>
      <c r="G3015" s="22">
        <v>65.649020776163994</v>
      </c>
      <c r="H3015" s="22"/>
      <c r="I3015" s="22"/>
      <c r="J3015" s="22">
        <v>5</v>
      </c>
      <c r="K3015" s="22" t="s">
        <v>2467</v>
      </c>
      <c r="L3015" s="22" t="s">
        <v>2775</v>
      </c>
    </row>
    <row r="3016" spans="1:12">
      <c r="A3016" t="s">
        <v>3353</v>
      </c>
      <c r="B3016" t="s">
        <v>2470</v>
      </c>
      <c r="C3016" t="s">
        <v>3332</v>
      </c>
      <c r="D3016" s="1">
        <v>1260.7</v>
      </c>
      <c r="E3016">
        <v>14.074847479834601</v>
      </c>
      <c r="F3016" s="22"/>
      <c r="G3016" s="22"/>
      <c r="H3016" s="22"/>
      <c r="I3016" s="22">
        <v>65.649020776163994</v>
      </c>
      <c r="J3016" s="22">
        <v>5</v>
      </c>
      <c r="K3016" s="22" t="s">
        <v>2467</v>
      </c>
      <c r="L3016" s="22" t="s">
        <v>2775</v>
      </c>
    </row>
    <row r="3017" spans="1:12">
      <c r="A3017" t="s">
        <v>3353</v>
      </c>
      <c r="B3017" t="s">
        <v>2470</v>
      </c>
      <c r="C3017" t="s">
        <v>549</v>
      </c>
      <c r="D3017" s="1">
        <v>1260.7</v>
      </c>
      <c r="E3017">
        <v>14.074847479834601</v>
      </c>
      <c r="F3017" s="22"/>
      <c r="G3017" s="22"/>
      <c r="H3017" s="22">
        <v>65.649020776163994</v>
      </c>
      <c r="I3017" s="22"/>
      <c r="J3017" s="22">
        <v>5</v>
      </c>
      <c r="K3017" s="22" t="s">
        <v>2467</v>
      </c>
      <c r="L3017" s="22" t="s">
        <v>2775</v>
      </c>
    </row>
    <row r="3018" spans="1:12">
      <c r="A3018" t="s">
        <v>3353</v>
      </c>
      <c r="B3018" t="s">
        <v>2471</v>
      </c>
      <c r="C3018" t="s">
        <v>542</v>
      </c>
      <c r="D3018" s="1">
        <v>0.4</v>
      </c>
      <c r="E3018">
        <v>18.339952776754199</v>
      </c>
      <c r="F3018" s="22">
        <v>0.43609705283088002</v>
      </c>
      <c r="G3018" s="22"/>
      <c r="H3018" s="22"/>
      <c r="I3018" s="22"/>
      <c r="J3018" s="22">
        <v>5</v>
      </c>
      <c r="K3018" s="22" t="s">
        <v>2467</v>
      </c>
      <c r="L3018" s="22" t="s">
        <v>2775</v>
      </c>
    </row>
    <row r="3019" spans="1:12">
      <c r="A3019" t="s">
        <v>3353</v>
      </c>
      <c r="B3019" t="s">
        <v>2471</v>
      </c>
      <c r="C3019" t="s">
        <v>547</v>
      </c>
      <c r="D3019" s="1">
        <v>509.3</v>
      </c>
      <c r="E3019">
        <v>18.339952776754199</v>
      </c>
      <c r="F3019" s="22"/>
      <c r="G3019" s="22">
        <v>57.146313931812003</v>
      </c>
      <c r="H3019" s="22"/>
      <c r="I3019" s="22"/>
      <c r="J3019" s="22">
        <v>5</v>
      </c>
      <c r="K3019" s="22" t="s">
        <v>2467</v>
      </c>
      <c r="L3019" s="22" t="s">
        <v>2775</v>
      </c>
    </row>
    <row r="3020" spans="1:12">
      <c r="A3020" t="s">
        <v>3353</v>
      </c>
      <c r="B3020" t="s">
        <v>2471</v>
      </c>
      <c r="C3020" t="s">
        <v>549</v>
      </c>
      <c r="D3020" s="1">
        <v>509.3</v>
      </c>
      <c r="E3020">
        <v>18.339952776754199</v>
      </c>
      <c r="F3020" s="22"/>
      <c r="G3020" s="22"/>
      <c r="H3020" s="22">
        <v>57.146313931812003</v>
      </c>
      <c r="I3020" s="22"/>
      <c r="J3020" s="22">
        <v>5</v>
      </c>
      <c r="K3020" s="22" t="s">
        <v>2467</v>
      </c>
      <c r="L3020" s="22" t="s">
        <v>2775</v>
      </c>
    </row>
    <row r="3021" spans="1:12">
      <c r="A3021" t="s">
        <v>3353</v>
      </c>
      <c r="B3021" t="s">
        <v>2471</v>
      </c>
      <c r="C3021" t="s">
        <v>3332</v>
      </c>
      <c r="D3021" s="1">
        <v>509.3</v>
      </c>
      <c r="E3021">
        <v>18.339952776754199</v>
      </c>
      <c r="F3021" s="22"/>
      <c r="G3021" s="22"/>
      <c r="H3021" s="22"/>
      <c r="I3021" s="22">
        <v>57.146313931812003</v>
      </c>
      <c r="J3021" s="22">
        <v>5</v>
      </c>
      <c r="K3021" s="22" t="s">
        <v>2467</v>
      </c>
      <c r="L3021" s="22" t="s">
        <v>2775</v>
      </c>
    </row>
    <row r="3022" spans="1:12">
      <c r="A3022" t="s">
        <v>3353</v>
      </c>
      <c r="B3022" t="s">
        <v>2472</v>
      </c>
      <c r="C3022" t="s">
        <v>547</v>
      </c>
      <c r="D3022" s="1">
        <v>445.5</v>
      </c>
      <c r="E3022">
        <v>21.752037014289801</v>
      </c>
      <c r="F3022" s="22"/>
      <c r="G3022" s="22">
        <v>32.892512958899999</v>
      </c>
      <c r="H3022" s="22"/>
      <c r="I3022" s="22"/>
      <c r="J3022" s="22">
        <v>5</v>
      </c>
      <c r="K3022" s="22" t="s">
        <v>2467</v>
      </c>
      <c r="L3022" s="22" t="s">
        <v>2775</v>
      </c>
    </row>
    <row r="3023" spans="1:12">
      <c r="A3023" t="s">
        <v>3353</v>
      </c>
      <c r="B3023" t="s">
        <v>2472</v>
      </c>
      <c r="C3023" t="s">
        <v>549</v>
      </c>
      <c r="D3023" s="1">
        <v>545.79999999999995</v>
      </c>
      <c r="E3023">
        <v>21.752037014289801</v>
      </c>
      <c r="F3023" s="22"/>
      <c r="G3023" s="22"/>
      <c r="H3023" s="22">
        <v>32.892512958899999</v>
      </c>
      <c r="I3023" s="22"/>
      <c r="J3023" s="22">
        <v>5</v>
      </c>
      <c r="K3023" s="22" t="s">
        <v>2467</v>
      </c>
      <c r="L3023" s="22" t="s">
        <v>2775</v>
      </c>
    </row>
    <row r="3024" spans="1:12">
      <c r="A3024" t="s">
        <v>3353</v>
      </c>
      <c r="B3024" t="s">
        <v>2472</v>
      </c>
      <c r="C3024" t="s">
        <v>3332</v>
      </c>
      <c r="D3024" s="1">
        <v>545.79999999999995</v>
      </c>
      <c r="E3024">
        <v>21.752037014289801</v>
      </c>
      <c r="F3024" s="22"/>
      <c r="G3024" s="22"/>
      <c r="H3024" s="22"/>
      <c r="I3024" s="22">
        <v>32.892512958899999</v>
      </c>
      <c r="J3024" s="22">
        <v>5</v>
      </c>
      <c r="K3024" s="22" t="s">
        <v>2467</v>
      </c>
      <c r="L3024" s="22" t="s">
        <v>2775</v>
      </c>
    </row>
    <row r="3025" spans="1:12">
      <c r="A3025" t="s">
        <v>3353</v>
      </c>
      <c r="B3025" t="s">
        <v>2473</v>
      </c>
      <c r="C3025" t="s">
        <v>547</v>
      </c>
      <c r="D3025" s="1">
        <v>265.2</v>
      </c>
      <c r="E3025">
        <v>22.6050580736737</v>
      </c>
      <c r="F3025" s="22"/>
      <c r="G3025" s="22">
        <v>41.610941030736001</v>
      </c>
      <c r="H3025" s="22"/>
      <c r="I3025" s="22"/>
      <c r="J3025" s="22">
        <v>5</v>
      </c>
      <c r="K3025" s="22" t="s">
        <v>2467</v>
      </c>
      <c r="L3025" s="22" t="s">
        <v>2775</v>
      </c>
    </row>
    <row r="3026" spans="1:12">
      <c r="A3026" t="s">
        <v>3353</v>
      </c>
      <c r="B3026" t="s">
        <v>2473</v>
      </c>
      <c r="C3026" t="s">
        <v>3332</v>
      </c>
      <c r="D3026" s="1">
        <v>583</v>
      </c>
      <c r="E3026">
        <v>22.6050580736737</v>
      </c>
      <c r="F3026" s="22"/>
      <c r="G3026" s="22"/>
      <c r="H3026" s="22"/>
      <c r="I3026" s="22">
        <v>41.610941030736001</v>
      </c>
      <c r="J3026" s="22">
        <v>5</v>
      </c>
      <c r="K3026" s="22" t="s">
        <v>2467</v>
      </c>
      <c r="L3026" s="22" t="s">
        <v>2775</v>
      </c>
    </row>
    <row r="3027" spans="1:12">
      <c r="A3027" t="s">
        <v>3353</v>
      </c>
      <c r="B3027" t="s">
        <v>2473</v>
      </c>
      <c r="C3027" t="s">
        <v>549</v>
      </c>
      <c r="D3027" s="1">
        <v>583</v>
      </c>
      <c r="E3027">
        <v>22.6050580736737</v>
      </c>
      <c r="F3027" s="22"/>
      <c r="G3027" s="22"/>
      <c r="H3027" s="22">
        <v>41.610941030736001</v>
      </c>
      <c r="I3027" s="22"/>
      <c r="J3027" s="22">
        <v>5</v>
      </c>
      <c r="K3027" s="22" t="s">
        <v>2467</v>
      </c>
      <c r="L3027" s="22" t="s">
        <v>2775</v>
      </c>
    </row>
    <row r="3028" spans="1:12">
      <c r="A3028" t="s">
        <v>3353</v>
      </c>
      <c r="B3028" t="s">
        <v>2474</v>
      </c>
      <c r="C3028" t="s">
        <v>547</v>
      </c>
      <c r="D3028" s="1">
        <v>1669.3</v>
      </c>
      <c r="E3028">
        <v>26.443652840901301</v>
      </c>
      <c r="F3028" s="22"/>
      <c r="G3028" s="22">
        <v>87.851298541356002</v>
      </c>
      <c r="H3028" s="22"/>
      <c r="I3028" s="22"/>
      <c r="J3028" s="22">
        <v>5</v>
      </c>
      <c r="K3028" s="22" t="s">
        <v>2467</v>
      </c>
      <c r="L3028" s="22" t="s">
        <v>2775</v>
      </c>
    </row>
    <row r="3029" spans="1:12">
      <c r="A3029" t="s">
        <v>3353</v>
      </c>
      <c r="B3029" t="s">
        <v>2474</v>
      </c>
      <c r="C3029" t="s">
        <v>3332</v>
      </c>
      <c r="D3029" s="1">
        <v>1772.1</v>
      </c>
      <c r="E3029">
        <v>26.443652840901301</v>
      </c>
      <c r="F3029" s="22"/>
      <c r="G3029" s="22"/>
      <c r="H3029" s="22"/>
      <c r="I3029" s="22">
        <v>87.851298541356002</v>
      </c>
      <c r="J3029" s="22">
        <v>5</v>
      </c>
      <c r="K3029" s="22" t="s">
        <v>2467</v>
      </c>
      <c r="L3029" s="22" t="s">
        <v>2775</v>
      </c>
    </row>
    <row r="3030" spans="1:12">
      <c r="A3030" t="s">
        <v>3353</v>
      </c>
      <c r="B3030" t="s">
        <v>2474</v>
      </c>
      <c r="C3030" t="s">
        <v>549</v>
      </c>
      <c r="D3030" s="1">
        <v>1772.1</v>
      </c>
      <c r="E3030">
        <v>26.443652840901301</v>
      </c>
      <c r="F3030" s="22"/>
      <c r="G3030" s="22"/>
      <c r="H3030" s="22">
        <v>87.851298541356002</v>
      </c>
      <c r="I3030" s="22"/>
      <c r="J3030" s="22">
        <v>5</v>
      </c>
      <c r="K3030" s="22" t="s">
        <v>2467</v>
      </c>
      <c r="L3030" s="22" t="s">
        <v>2775</v>
      </c>
    </row>
    <row r="3031" spans="1:12">
      <c r="A3031" t="s">
        <v>3353</v>
      </c>
      <c r="B3031" t="s">
        <v>2476</v>
      </c>
      <c r="C3031" t="s">
        <v>547</v>
      </c>
      <c r="D3031" s="1">
        <v>2981.4</v>
      </c>
      <c r="E3031">
        <v>26.443652840901301</v>
      </c>
      <c r="F3031" s="22"/>
      <c r="G3031" s="22">
        <v>164.84353751073601</v>
      </c>
      <c r="H3031" s="22"/>
      <c r="I3031" s="22"/>
      <c r="J3031" s="22">
        <v>5</v>
      </c>
      <c r="K3031" s="22" t="s">
        <v>2475</v>
      </c>
      <c r="L3031" s="22" t="s">
        <v>2778</v>
      </c>
    </row>
    <row r="3032" spans="1:12">
      <c r="A3032" t="s">
        <v>3353</v>
      </c>
      <c r="B3032" t="s">
        <v>2476</v>
      </c>
      <c r="C3032" t="s">
        <v>549</v>
      </c>
      <c r="D3032" s="1">
        <v>3333.1</v>
      </c>
      <c r="E3032">
        <v>26.443652840901301</v>
      </c>
      <c r="F3032" s="22"/>
      <c r="G3032" s="22"/>
      <c r="H3032" s="22">
        <v>164.84353751073601</v>
      </c>
      <c r="I3032" s="22"/>
      <c r="J3032" s="22">
        <v>5</v>
      </c>
      <c r="K3032" s="22" t="s">
        <v>2475</v>
      </c>
      <c r="L3032" s="22" t="s">
        <v>2778</v>
      </c>
    </row>
    <row r="3033" spans="1:12">
      <c r="A3033" t="s">
        <v>3353</v>
      </c>
      <c r="B3033" t="s">
        <v>2476</v>
      </c>
      <c r="C3033" t="s">
        <v>3332</v>
      </c>
      <c r="D3033" s="1">
        <v>3333.1</v>
      </c>
      <c r="E3033">
        <v>26.443652840901301</v>
      </c>
      <c r="F3033" s="22"/>
      <c r="G3033" s="22"/>
      <c r="H3033" s="22"/>
      <c r="I3033" s="22">
        <v>164.84353751073601</v>
      </c>
      <c r="J3033" s="22">
        <v>5</v>
      </c>
      <c r="K3033" s="22" t="s">
        <v>2475</v>
      </c>
      <c r="L3033" s="22" t="s">
        <v>2778</v>
      </c>
    </row>
    <row r="3034" spans="1:12">
      <c r="A3034" t="s">
        <v>3353</v>
      </c>
      <c r="B3034" t="s">
        <v>2477</v>
      </c>
      <c r="C3034" t="s">
        <v>542</v>
      </c>
      <c r="D3034" s="1">
        <v>8461.2999999999993</v>
      </c>
      <c r="E3034">
        <v>2.9855737078437001</v>
      </c>
      <c r="F3034" s="22">
        <v>770.24480553215994</v>
      </c>
      <c r="G3034" s="22"/>
      <c r="H3034" s="22"/>
      <c r="I3034" s="22"/>
      <c r="J3034" s="22">
        <v>5</v>
      </c>
      <c r="K3034" s="22" t="s">
        <v>2478</v>
      </c>
      <c r="L3034" s="22" t="s">
        <v>2779</v>
      </c>
    </row>
    <row r="3035" spans="1:12">
      <c r="A3035" t="s">
        <v>3353</v>
      </c>
      <c r="B3035" t="s">
        <v>2477</v>
      </c>
      <c r="C3035" t="s">
        <v>547</v>
      </c>
      <c r="D3035" s="1">
        <v>11754.5</v>
      </c>
      <c r="E3035">
        <v>2.9855737078437001</v>
      </c>
      <c r="F3035" s="22"/>
      <c r="G3035" s="22">
        <v>770.24480553215994</v>
      </c>
      <c r="H3035" s="22"/>
      <c r="I3035" s="22"/>
      <c r="J3035" s="22">
        <v>5</v>
      </c>
      <c r="K3035" s="22" t="s">
        <v>2478</v>
      </c>
      <c r="L3035" s="22" t="s">
        <v>2779</v>
      </c>
    </row>
    <row r="3036" spans="1:12">
      <c r="A3036" t="s">
        <v>3353</v>
      </c>
      <c r="B3036" t="s">
        <v>2477</v>
      </c>
      <c r="C3036" t="s">
        <v>549</v>
      </c>
      <c r="D3036" s="1">
        <v>11884.7</v>
      </c>
      <c r="E3036">
        <v>2.9855737078437001</v>
      </c>
      <c r="F3036" s="22"/>
      <c r="G3036" s="22"/>
      <c r="H3036" s="22">
        <v>770.24480553215994</v>
      </c>
      <c r="I3036" s="22"/>
      <c r="J3036" s="22">
        <v>5</v>
      </c>
      <c r="K3036" s="22" t="s">
        <v>2478</v>
      </c>
      <c r="L3036" s="22" t="s">
        <v>2779</v>
      </c>
    </row>
    <row r="3037" spans="1:12">
      <c r="A3037" t="s">
        <v>3353</v>
      </c>
      <c r="B3037" t="s">
        <v>2477</v>
      </c>
      <c r="C3037" t="s">
        <v>3332</v>
      </c>
      <c r="D3037" s="1">
        <v>11887.8</v>
      </c>
      <c r="E3037">
        <v>2.9855737078437001</v>
      </c>
      <c r="F3037" s="22"/>
      <c r="G3037" s="22"/>
      <c r="H3037" s="22"/>
      <c r="I3037" s="22">
        <v>770.24480553215994</v>
      </c>
      <c r="J3037" s="22">
        <v>5</v>
      </c>
      <c r="K3037" s="22" t="s">
        <v>2478</v>
      </c>
      <c r="L3037" s="22" t="s">
        <v>2779</v>
      </c>
    </row>
    <row r="3038" spans="1:12">
      <c r="A3038" t="s">
        <v>3353</v>
      </c>
      <c r="B3038" t="s">
        <v>2479</v>
      </c>
      <c r="C3038" t="s">
        <v>542</v>
      </c>
      <c r="D3038" s="1">
        <v>11434.1</v>
      </c>
      <c r="E3038">
        <v>3.8385947672276099</v>
      </c>
      <c r="F3038" s="22">
        <v>1729.83991868352</v>
      </c>
      <c r="G3038" s="22"/>
      <c r="H3038" s="22"/>
      <c r="I3038" s="22"/>
      <c r="J3038" s="22">
        <v>5</v>
      </c>
      <c r="K3038" s="22" t="s">
        <v>2478</v>
      </c>
      <c r="L3038" s="22" t="s">
        <v>2779</v>
      </c>
    </row>
    <row r="3039" spans="1:12">
      <c r="A3039" t="s">
        <v>3353</v>
      </c>
      <c r="B3039" t="s">
        <v>2479</v>
      </c>
      <c r="C3039" t="s">
        <v>547</v>
      </c>
      <c r="D3039" s="1">
        <v>20826.099999999999</v>
      </c>
      <c r="E3039">
        <v>3.8385947672276099</v>
      </c>
      <c r="F3039" s="22"/>
      <c r="G3039" s="22">
        <v>1729.83991868352</v>
      </c>
      <c r="H3039" s="22"/>
      <c r="I3039" s="22"/>
      <c r="J3039" s="22">
        <v>5</v>
      </c>
      <c r="K3039" s="22" t="s">
        <v>2478</v>
      </c>
      <c r="L3039" s="22" t="s">
        <v>2779</v>
      </c>
    </row>
    <row r="3040" spans="1:12">
      <c r="A3040" t="s">
        <v>3353</v>
      </c>
      <c r="B3040" t="s">
        <v>2479</v>
      </c>
      <c r="C3040" t="s">
        <v>549</v>
      </c>
      <c r="D3040" s="1">
        <v>20970.8</v>
      </c>
      <c r="E3040">
        <v>3.8385947672276099</v>
      </c>
      <c r="F3040" s="22"/>
      <c r="G3040" s="22"/>
      <c r="H3040" s="22">
        <v>1729.83991868352</v>
      </c>
      <c r="I3040" s="22"/>
      <c r="J3040" s="22">
        <v>5</v>
      </c>
      <c r="K3040" s="22" t="s">
        <v>2478</v>
      </c>
      <c r="L3040" s="22" t="s">
        <v>2779</v>
      </c>
    </row>
    <row r="3041" spans="1:12">
      <c r="A3041" t="s">
        <v>3353</v>
      </c>
      <c r="B3041" t="s">
        <v>2479</v>
      </c>
      <c r="C3041" t="s">
        <v>3332</v>
      </c>
      <c r="D3041" s="1">
        <v>20970.8</v>
      </c>
      <c r="E3041">
        <v>3.8385947672276099</v>
      </c>
      <c r="F3041" s="22"/>
      <c r="G3041" s="22"/>
      <c r="H3041" s="22"/>
      <c r="I3041" s="22">
        <v>1729.83991868352</v>
      </c>
      <c r="J3041" s="22">
        <v>5</v>
      </c>
      <c r="K3041" s="22" t="s">
        <v>2478</v>
      </c>
      <c r="L3041" s="22" t="s">
        <v>2779</v>
      </c>
    </row>
    <row r="3042" spans="1:12">
      <c r="A3042" t="s">
        <v>3353</v>
      </c>
      <c r="B3042" t="s">
        <v>2480</v>
      </c>
      <c r="C3042" t="s">
        <v>542</v>
      </c>
      <c r="D3042" s="1">
        <v>6522.3</v>
      </c>
      <c r="E3042">
        <v>4.69161582661153</v>
      </c>
      <c r="F3042" s="22">
        <v>775.38548752559996</v>
      </c>
      <c r="G3042" s="22"/>
      <c r="H3042" s="22"/>
      <c r="I3042" s="22"/>
      <c r="J3042" s="22">
        <v>5</v>
      </c>
      <c r="K3042" s="22" t="s">
        <v>2478</v>
      </c>
      <c r="L3042" s="22" t="s">
        <v>2779</v>
      </c>
    </row>
    <row r="3043" spans="1:12">
      <c r="A3043" t="s">
        <v>3353</v>
      </c>
      <c r="B3043" t="s">
        <v>2480</v>
      </c>
      <c r="C3043" t="s">
        <v>547</v>
      </c>
      <c r="D3043" s="1">
        <v>13048.2</v>
      </c>
      <c r="E3043">
        <v>4.69161582661153</v>
      </c>
      <c r="F3043" s="22"/>
      <c r="G3043" s="22">
        <v>810.36685717848002</v>
      </c>
      <c r="H3043" s="22"/>
      <c r="I3043" s="22"/>
      <c r="J3043" s="22">
        <v>5</v>
      </c>
      <c r="K3043" s="22" t="s">
        <v>2478</v>
      </c>
      <c r="L3043" s="22" t="s">
        <v>2779</v>
      </c>
    </row>
    <row r="3044" spans="1:12">
      <c r="A3044" t="s">
        <v>3353</v>
      </c>
      <c r="B3044" t="s">
        <v>2480</v>
      </c>
      <c r="C3044" t="s">
        <v>549</v>
      </c>
      <c r="D3044" s="1">
        <v>13048.2</v>
      </c>
      <c r="E3044">
        <v>4.69161582661153</v>
      </c>
      <c r="F3044" s="22"/>
      <c r="G3044" s="22"/>
      <c r="H3044" s="22">
        <v>810.36685717848002</v>
      </c>
      <c r="I3044" s="22"/>
      <c r="J3044" s="22">
        <v>5</v>
      </c>
      <c r="K3044" s="22" t="s">
        <v>2478</v>
      </c>
      <c r="L3044" s="22" t="s">
        <v>2779</v>
      </c>
    </row>
    <row r="3045" spans="1:12">
      <c r="A3045" t="s">
        <v>3353</v>
      </c>
      <c r="B3045" t="s">
        <v>2480</v>
      </c>
      <c r="C3045" t="s">
        <v>3332</v>
      </c>
      <c r="D3045" s="1">
        <v>13048.2</v>
      </c>
      <c r="E3045">
        <v>4.69161582661153</v>
      </c>
      <c r="F3045" s="22"/>
      <c r="G3045" s="22"/>
      <c r="H3045" s="22"/>
      <c r="I3045" s="22">
        <v>810.36685717848002</v>
      </c>
      <c r="J3045" s="22">
        <v>5</v>
      </c>
      <c r="K3045" s="22" t="s">
        <v>2478</v>
      </c>
      <c r="L3045" s="22" t="s">
        <v>2779</v>
      </c>
    </row>
    <row r="3046" spans="1:12">
      <c r="A3046" t="s">
        <v>3353</v>
      </c>
      <c r="B3046" t="s">
        <v>2481</v>
      </c>
      <c r="C3046" t="s">
        <v>542</v>
      </c>
      <c r="D3046" s="1">
        <v>2772.7</v>
      </c>
      <c r="E3046">
        <v>5.5446368859954402</v>
      </c>
      <c r="F3046" s="22">
        <v>323.26284851532</v>
      </c>
      <c r="G3046" s="22"/>
      <c r="H3046" s="22"/>
      <c r="I3046" s="22"/>
      <c r="J3046" s="22">
        <v>5</v>
      </c>
      <c r="K3046" s="22" t="s">
        <v>2478</v>
      </c>
      <c r="L3046" s="22" t="s">
        <v>2779</v>
      </c>
    </row>
    <row r="3047" spans="1:12">
      <c r="A3047" t="s">
        <v>3353</v>
      </c>
      <c r="B3047" t="s">
        <v>2481</v>
      </c>
      <c r="C3047" t="s">
        <v>547</v>
      </c>
      <c r="D3047" s="1">
        <v>28683.9</v>
      </c>
      <c r="E3047">
        <v>5.5446368859954402</v>
      </c>
      <c r="F3047" s="22"/>
      <c r="G3047" s="22">
        <v>2792.7501599088</v>
      </c>
      <c r="H3047" s="22"/>
      <c r="I3047" s="22"/>
      <c r="J3047" s="22">
        <v>5</v>
      </c>
      <c r="K3047" s="22" t="s">
        <v>2478</v>
      </c>
      <c r="L3047" s="22" t="s">
        <v>2779</v>
      </c>
    </row>
    <row r="3048" spans="1:12">
      <c r="A3048" t="s">
        <v>3353</v>
      </c>
      <c r="B3048" t="s">
        <v>2481</v>
      </c>
      <c r="C3048" t="s">
        <v>3332</v>
      </c>
      <c r="D3048" s="1">
        <v>28957</v>
      </c>
      <c r="E3048">
        <v>5.5446368859954402</v>
      </c>
      <c r="F3048" s="22"/>
      <c r="G3048" s="22"/>
      <c r="H3048" s="22"/>
      <c r="I3048" s="22">
        <v>2792.7501599088</v>
      </c>
      <c r="J3048" s="22">
        <v>5</v>
      </c>
      <c r="K3048" s="22" t="s">
        <v>2478</v>
      </c>
      <c r="L3048" s="22" t="s">
        <v>2779</v>
      </c>
    </row>
    <row r="3049" spans="1:12">
      <c r="A3049" t="s">
        <v>3353</v>
      </c>
      <c r="B3049" t="s">
        <v>2481</v>
      </c>
      <c r="C3049" t="s">
        <v>549</v>
      </c>
      <c r="D3049" s="1">
        <v>28957</v>
      </c>
      <c r="E3049">
        <v>5.5446368859954402</v>
      </c>
      <c r="F3049" s="22"/>
      <c r="G3049" s="22"/>
      <c r="H3049" s="22">
        <v>2792.7501599088</v>
      </c>
      <c r="I3049" s="22"/>
      <c r="J3049" s="22">
        <v>5</v>
      </c>
      <c r="K3049" s="22" t="s">
        <v>2478</v>
      </c>
      <c r="L3049" s="22" t="s">
        <v>2779</v>
      </c>
    </row>
    <row r="3050" spans="1:12">
      <c r="A3050" t="s">
        <v>3353</v>
      </c>
      <c r="B3050" t="s">
        <v>2482</v>
      </c>
      <c r="C3050" t="s">
        <v>542</v>
      </c>
      <c r="D3050" s="1">
        <v>1320.5</v>
      </c>
      <c r="E3050">
        <v>6.3976579453793603</v>
      </c>
      <c r="F3050" s="22">
        <v>397.70346671748001</v>
      </c>
      <c r="G3050" s="22"/>
      <c r="H3050" s="22"/>
      <c r="I3050" s="22"/>
      <c r="J3050" s="22">
        <v>5</v>
      </c>
      <c r="K3050" s="22" t="s">
        <v>2478</v>
      </c>
      <c r="L3050" s="22" t="s">
        <v>2779</v>
      </c>
    </row>
    <row r="3051" spans="1:12">
      <c r="A3051" t="s">
        <v>3353</v>
      </c>
      <c r="B3051" t="s">
        <v>2482</v>
      </c>
      <c r="C3051" t="s">
        <v>547</v>
      </c>
      <c r="D3051" s="1">
        <v>5426.7</v>
      </c>
      <c r="E3051">
        <v>6.3976579453793603</v>
      </c>
      <c r="F3051" s="22"/>
      <c r="G3051" s="22">
        <v>397.70346671748001</v>
      </c>
      <c r="H3051" s="22"/>
      <c r="I3051" s="22"/>
      <c r="J3051" s="22">
        <v>5</v>
      </c>
      <c r="K3051" s="22" t="s">
        <v>2478</v>
      </c>
      <c r="L3051" s="22" t="s">
        <v>2779</v>
      </c>
    </row>
    <row r="3052" spans="1:12">
      <c r="A3052" t="s">
        <v>3353</v>
      </c>
      <c r="B3052" t="s">
        <v>2482</v>
      </c>
      <c r="C3052" t="s">
        <v>549</v>
      </c>
      <c r="D3052" s="1">
        <v>5426.7</v>
      </c>
      <c r="E3052">
        <v>6.3976579453793603</v>
      </c>
      <c r="F3052" s="22"/>
      <c r="G3052" s="22"/>
      <c r="H3052" s="22">
        <v>397.70346671748001</v>
      </c>
      <c r="I3052" s="22"/>
      <c r="J3052" s="22">
        <v>5</v>
      </c>
      <c r="K3052" s="22" t="s">
        <v>2478</v>
      </c>
      <c r="L3052" s="22" t="s">
        <v>2779</v>
      </c>
    </row>
    <row r="3053" spans="1:12">
      <c r="A3053" t="s">
        <v>3353</v>
      </c>
      <c r="B3053" t="s">
        <v>2482</v>
      </c>
      <c r="C3053" t="s">
        <v>3332</v>
      </c>
      <c r="D3053" s="1">
        <v>5426.7</v>
      </c>
      <c r="E3053">
        <v>6.3976579453793603</v>
      </c>
      <c r="F3053" s="22"/>
      <c r="G3053" s="22"/>
      <c r="H3053" s="22"/>
      <c r="I3053" s="22">
        <v>397.70346671748001</v>
      </c>
      <c r="J3053" s="22">
        <v>5</v>
      </c>
      <c r="K3053" s="22" t="s">
        <v>2478</v>
      </c>
      <c r="L3053" s="22" t="s">
        <v>2779</v>
      </c>
    </row>
    <row r="3054" spans="1:12">
      <c r="A3054" t="s">
        <v>3353</v>
      </c>
      <c r="B3054" t="s">
        <v>2483</v>
      </c>
      <c r="C3054" t="s">
        <v>542</v>
      </c>
      <c r="D3054" s="1">
        <v>1141.5</v>
      </c>
      <c r="E3054">
        <v>7.2506790047632697</v>
      </c>
      <c r="F3054" s="22">
        <v>266.44641711911999</v>
      </c>
      <c r="G3054" s="22"/>
      <c r="H3054" s="22"/>
      <c r="I3054" s="22"/>
      <c r="J3054" s="22">
        <v>5</v>
      </c>
      <c r="K3054" s="22" t="s">
        <v>2478</v>
      </c>
      <c r="L3054" s="22" t="s">
        <v>2779</v>
      </c>
    </row>
    <row r="3055" spans="1:12">
      <c r="A3055" t="s">
        <v>3353</v>
      </c>
      <c r="B3055" t="s">
        <v>2483</v>
      </c>
      <c r="C3055" t="s">
        <v>547</v>
      </c>
      <c r="D3055" s="1">
        <v>4103</v>
      </c>
      <c r="E3055">
        <v>7.2506790047632697</v>
      </c>
      <c r="F3055" s="22"/>
      <c r="G3055" s="22">
        <v>330.02694881100001</v>
      </c>
      <c r="H3055" s="22"/>
      <c r="I3055" s="22"/>
      <c r="J3055" s="22">
        <v>5</v>
      </c>
      <c r="K3055" s="22" t="s">
        <v>2478</v>
      </c>
      <c r="L3055" s="22" t="s">
        <v>2779</v>
      </c>
    </row>
    <row r="3056" spans="1:12">
      <c r="A3056" t="s">
        <v>3353</v>
      </c>
      <c r="B3056" t="s">
        <v>2483</v>
      </c>
      <c r="C3056" t="s">
        <v>549</v>
      </c>
      <c r="D3056" s="1">
        <v>4216.3</v>
      </c>
      <c r="E3056">
        <v>7.2506790047632697</v>
      </c>
      <c r="F3056" s="22"/>
      <c r="G3056" s="22"/>
      <c r="H3056" s="22">
        <v>330.02694881100001</v>
      </c>
      <c r="I3056" s="22"/>
      <c r="J3056" s="22">
        <v>5</v>
      </c>
      <c r="K3056" s="22" t="s">
        <v>2478</v>
      </c>
      <c r="L3056" s="22" t="s">
        <v>2779</v>
      </c>
    </row>
    <row r="3057" spans="1:12">
      <c r="A3057" t="s">
        <v>3353</v>
      </c>
      <c r="B3057" t="s">
        <v>2483</v>
      </c>
      <c r="C3057" t="s">
        <v>3332</v>
      </c>
      <c r="D3057" s="1">
        <v>4216.3</v>
      </c>
      <c r="E3057">
        <v>7.2506790047632697</v>
      </c>
      <c r="F3057" s="22"/>
      <c r="G3057" s="22"/>
      <c r="H3057" s="22"/>
      <c r="I3057" s="22">
        <v>330.02694881100001</v>
      </c>
      <c r="J3057" s="22">
        <v>5</v>
      </c>
      <c r="K3057" s="22" t="s">
        <v>2478</v>
      </c>
      <c r="L3057" s="22" t="s">
        <v>2779</v>
      </c>
    </row>
    <row r="3058" spans="1:12">
      <c r="A3058" t="s">
        <v>3353</v>
      </c>
      <c r="B3058" t="s">
        <v>2484</v>
      </c>
      <c r="C3058" t="s">
        <v>547</v>
      </c>
      <c r="D3058" s="1">
        <v>556.6</v>
      </c>
      <c r="E3058">
        <v>8.1037000641471799</v>
      </c>
      <c r="F3058" s="22"/>
      <c r="G3058" s="22">
        <v>74.752550712000001</v>
      </c>
      <c r="H3058" s="22"/>
      <c r="I3058" s="22"/>
      <c r="J3058" s="22">
        <v>5</v>
      </c>
      <c r="K3058" s="22" t="s">
        <v>2478</v>
      </c>
      <c r="L3058" s="22" t="s">
        <v>2779</v>
      </c>
    </row>
    <row r="3059" spans="1:12">
      <c r="A3059" t="s">
        <v>3353</v>
      </c>
      <c r="B3059" t="s">
        <v>2484</v>
      </c>
      <c r="C3059" t="s">
        <v>549</v>
      </c>
      <c r="D3059" s="1">
        <v>568.9</v>
      </c>
      <c r="E3059">
        <v>8.1037000641471799</v>
      </c>
      <c r="F3059" s="22"/>
      <c r="G3059" s="22"/>
      <c r="H3059" s="22">
        <v>74.752550712000001</v>
      </c>
      <c r="I3059" s="22"/>
      <c r="J3059" s="22">
        <v>5</v>
      </c>
      <c r="K3059" s="22" t="s">
        <v>2478</v>
      </c>
      <c r="L3059" s="22" t="s">
        <v>2779</v>
      </c>
    </row>
    <row r="3060" spans="1:12">
      <c r="A3060" t="s">
        <v>3353</v>
      </c>
      <c r="B3060" t="s">
        <v>2484</v>
      </c>
      <c r="C3060" t="s">
        <v>3332</v>
      </c>
      <c r="D3060" s="1">
        <v>568.9</v>
      </c>
      <c r="E3060">
        <v>8.1037000641471799</v>
      </c>
      <c r="F3060" s="22"/>
      <c r="G3060" s="22"/>
      <c r="H3060" s="22"/>
      <c r="I3060" s="22">
        <v>74.752550712000001</v>
      </c>
      <c r="J3060" s="22">
        <v>5</v>
      </c>
      <c r="K3060" s="22" t="s">
        <v>2478</v>
      </c>
      <c r="L3060" s="22" t="s">
        <v>2779</v>
      </c>
    </row>
    <row r="3061" spans="1:12">
      <c r="A3061" t="s">
        <v>3353</v>
      </c>
      <c r="B3061" t="s">
        <v>2485</v>
      </c>
      <c r="C3061" t="s">
        <v>547</v>
      </c>
      <c r="D3061" s="1">
        <v>2045.3</v>
      </c>
      <c r="E3061">
        <v>14.927868539218499</v>
      </c>
      <c r="F3061" s="22"/>
      <c r="G3061" s="22">
        <v>122.329917710784</v>
      </c>
      <c r="H3061" s="22"/>
      <c r="I3061" s="22"/>
      <c r="J3061" s="22">
        <v>5</v>
      </c>
      <c r="K3061" s="22" t="s">
        <v>2478</v>
      </c>
      <c r="L3061" s="22" t="s">
        <v>2779</v>
      </c>
    </row>
    <row r="3062" spans="1:12">
      <c r="A3062" t="s">
        <v>3353</v>
      </c>
      <c r="B3062" t="s">
        <v>2485</v>
      </c>
      <c r="C3062" t="s">
        <v>3332</v>
      </c>
      <c r="D3062" s="1">
        <v>2348.4</v>
      </c>
      <c r="E3062">
        <v>14.927868539218499</v>
      </c>
      <c r="F3062" s="22"/>
      <c r="G3062" s="22"/>
      <c r="H3062" s="22"/>
      <c r="I3062" s="22">
        <v>122.329917710784</v>
      </c>
      <c r="J3062" s="22">
        <v>5</v>
      </c>
      <c r="K3062" s="22" t="s">
        <v>2478</v>
      </c>
      <c r="L3062" s="22" t="s">
        <v>2779</v>
      </c>
    </row>
    <row r="3063" spans="1:12">
      <c r="A3063" t="s">
        <v>3353</v>
      </c>
      <c r="B3063" t="s">
        <v>2485</v>
      </c>
      <c r="C3063" t="s">
        <v>549</v>
      </c>
      <c r="D3063" s="1">
        <v>2348.4</v>
      </c>
      <c r="E3063">
        <v>14.927868539218499</v>
      </c>
      <c r="F3063" s="22"/>
      <c r="G3063" s="22"/>
      <c r="H3063" s="22">
        <v>122.329917710784</v>
      </c>
      <c r="I3063" s="22"/>
      <c r="J3063" s="22">
        <v>5</v>
      </c>
      <c r="K3063" s="22" t="s">
        <v>2478</v>
      </c>
      <c r="L3063" s="22" t="s">
        <v>2779</v>
      </c>
    </row>
    <row r="3064" spans="1:12">
      <c r="A3064" t="s">
        <v>3353</v>
      </c>
      <c r="B3064" t="s">
        <v>2486</v>
      </c>
      <c r="C3064" t="s">
        <v>3332</v>
      </c>
      <c r="D3064" s="1">
        <v>530.79999999999995</v>
      </c>
      <c r="E3064">
        <v>15.7808895986024</v>
      </c>
      <c r="F3064" s="22"/>
      <c r="G3064" s="22"/>
      <c r="H3064" s="22"/>
      <c r="I3064" s="22">
        <v>32.924155495392</v>
      </c>
      <c r="J3064" s="22">
        <v>5</v>
      </c>
      <c r="K3064" s="22" t="s">
        <v>2478</v>
      </c>
      <c r="L3064" s="22" t="s">
        <v>2779</v>
      </c>
    </row>
    <row r="3065" spans="1:12">
      <c r="A3065" t="s">
        <v>3353</v>
      </c>
      <c r="B3065" t="s">
        <v>2486</v>
      </c>
      <c r="C3065" t="s">
        <v>549</v>
      </c>
      <c r="D3065" s="1">
        <v>530.79999999999995</v>
      </c>
      <c r="E3065">
        <v>15.7808895986024</v>
      </c>
      <c r="F3065" s="22"/>
      <c r="G3065" s="22"/>
      <c r="H3065" s="22">
        <v>32.924155495392</v>
      </c>
      <c r="I3065" s="22"/>
      <c r="J3065" s="22">
        <v>5</v>
      </c>
      <c r="K3065" s="22" t="s">
        <v>2478</v>
      </c>
      <c r="L3065" s="22" t="s">
        <v>2779</v>
      </c>
    </row>
    <row r="3066" spans="1:12">
      <c r="A3066" t="s">
        <v>3353</v>
      </c>
      <c r="B3066" t="s">
        <v>2486</v>
      </c>
      <c r="C3066" t="s">
        <v>547</v>
      </c>
      <c r="D3066" s="1">
        <v>530.79999999999995</v>
      </c>
      <c r="E3066">
        <v>15.7808895986024</v>
      </c>
      <c r="F3066" s="22"/>
      <c r="G3066" s="22">
        <v>32.924155495392</v>
      </c>
      <c r="H3066" s="22"/>
      <c r="I3066" s="22"/>
      <c r="J3066" s="22">
        <v>5</v>
      </c>
      <c r="K3066" s="22" t="s">
        <v>2478</v>
      </c>
      <c r="L3066" s="22" t="s">
        <v>2779</v>
      </c>
    </row>
    <row r="3067" spans="1:12">
      <c r="A3067" t="s">
        <v>3353</v>
      </c>
      <c r="B3067" t="s">
        <v>2488</v>
      </c>
      <c r="C3067" t="s">
        <v>547</v>
      </c>
      <c r="D3067" s="1">
        <v>1654.2</v>
      </c>
      <c r="E3067">
        <v>26.443652840901301</v>
      </c>
      <c r="F3067" s="22"/>
      <c r="G3067" s="22">
        <v>104.46401530152001</v>
      </c>
      <c r="H3067" s="22"/>
      <c r="I3067" s="22"/>
      <c r="J3067" s="22">
        <v>5</v>
      </c>
      <c r="K3067" s="22" t="s">
        <v>2487</v>
      </c>
      <c r="L3067" s="22" t="s">
        <v>2780</v>
      </c>
    </row>
    <row r="3068" spans="1:12">
      <c r="A3068" t="s">
        <v>3353</v>
      </c>
      <c r="B3068" t="s">
        <v>2488</v>
      </c>
      <c r="C3068" t="s">
        <v>549</v>
      </c>
      <c r="D3068" s="1">
        <v>1933.2</v>
      </c>
      <c r="E3068">
        <v>26.443652840901301</v>
      </c>
      <c r="F3068" s="22"/>
      <c r="G3068" s="22"/>
      <c r="H3068" s="22">
        <v>104.46401530152001</v>
      </c>
      <c r="I3068" s="22"/>
      <c r="J3068" s="22">
        <v>5</v>
      </c>
      <c r="K3068" s="22" t="s">
        <v>2487</v>
      </c>
      <c r="L3068" s="22" t="s">
        <v>2780</v>
      </c>
    </row>
    <row r="3069" spans="1:12">
      <c r="A3069" t="s">
        <v>3353</v>
      </c>
      <c r="B3069" t="s">
        <v>2488</v>
      </c>
      <c r="C3069" t="s">
        <v>3332</v>
      </c>
      <c r="D3069" s="1">
        <v>1933.2</v>
      </c>
      <c r="E3069">
        <v>26.443652840901301</v>
      </c>
      <c r="F3069" s="22"/>
      <c r="G3069" s="22"/>
      <c r="H3069" s="22"/>
      <c r="I3069" s="22">
        <v>104.46401530152001</v>
      </c>
      <c r="J3069" s="22">
        <v>5</v>
      </c>
      <c r="K3069" s="22" t="s">
        <v>2487</v>
      </c>
      <c r="L3069" s="22" t="s">
        <v>2780</v>
      </c>
    </row>
    <row r="3070" spans="1:12">
      <c r="A3070" t="s">
        <v>3353</v>
      </c>
      <c r="B3070" t="s">
        <v>2489</v>
      </c>
      <c r="C3070" t="s">
        <v>542</v>
      </c>
      <c r="D3070" s="1">
        <v>197.4</v>
      </c>
      <c r="E3070">
        <v>6.3976579453793603</v>
      </c>
      <c r="F3070" s="22">
        <v>173.12001840453601</v>
      </c>
      <c r="G3070" s="22"/>
      <c r="H3070" s="22"/>
      <c r="I3070" s="22"/>
      <c r="J3070" s="22">
        <v>5</v>
      </c>
      <c r="K3070" s="22" t="s">
        <v>2490</v>
      </c>
      <c r="L3070" s="22" t="s">
        <v>2782</v>
      </c>
    </row>
    <row r="3071" spans="1:12">
      <c r="A3071" t="s">
        <v>3353</v>
      </c>
      <c r="B3071" t="s">
        <v>2489</v>
      </c>
      <c r="C3071" t="s">
        <v>547</v>
      </c>
      <c r="D3071" s="1">
        <v>1597.9</v>
      </c>
      <c r="E3071">
        <v>6.3976579453793603</v>
      </c>
      <c r="F3071" s="22"/>
      <c r="G3071" s="22">
        <v>216.84101812631999</v>
      </c>
      <c r="H3071" s="22"/>
      <c r="I3071" s="22"/>
      <c r="J3071" s="22">
        <v>5</v>
      </c>
      <c r="K3071" s="22" t="s">
        <v>2490</v>
      </c>
      <c r="L3071" s="22" t="s">
        <v>2782</v>
      </c>
    </row>
    <row r="3072" spans="1:12">
      <c r="A3072" t="s">
        <v>3353</v>
      </c>
      <c r="B3072" t="s">
        <v>2489</v>
      </c>
      <c r="C3072" t="s">
        <v>549</v>
      </c>
      <c r="D3072" s="1">
        <v>1597.9</v>
      </c>
      <c r="E3072">
        <v>6.3976579453793603</v>
      </c>
      <c r="F3072" s="22"/>
      <c r="G3072" s="22"/>
      <c r="H3072" s="22">
        <v>216.84101812631999</v>
      </c>
      <c r="I3072" s="22"/>
      <c r="J3072" s="22">
        <v>5</v>
      </c>
      <c r="K3072" s="22" t="s">
        <v>2490</v>
      </c>
      <c r="L3072" s="22" t="s">
        <v>2782</v>
      </c>
    </row>
    <row r="3073" spans="1:12">
      <c r="A3073" t="s">
        <v>3353</v>
      </c>
      <c r="B3073" t="s">
        <v>2489</v>
      </c>
      <c r="C3073" t="s">
        <v>3332</v>
      </c>
      <c r="D3073" s="1">
        <v>1597.9</v>
      </c>
      <c r="E3073">
        <v>6.3976579453793603</v>
      </c>
      <c r="F3073" s="22"/>
      <c r="G3073" s="22"/>
      <c r="H3073" s="22"/>
      <c r="I3073" s="22">
        <v>216.84101812631999</v>
      </c>
      <c r="J3073" s="22">
        <v>5</v>
      </c>
      <c r="K3073" s="22" t="s">
        <v>2490</v>
      </c>
      <c r="L3073" s="22" t="s">
        <v>2782</v>
      </c>
    </row>
    <row r="3074" spans="1:12">
      <c r="A3074" t="s">
        <v>3353</v>
      </c>
      <c r="B3074" t="s">
        <v>2491</v>
      </c>
      <c r="C3074" t="s">
        <v>542</v>
      </c>
      <c r="D3074" s="1">
        <v>650.20000000000005</v>
      </c>
      <c r="E3074">
        <v>8.9567211235310999</v>
      </c>
      <c r="F3074" s="22">
        <v>158.565842263836</v>
      </c>
      <c r="G3074" s="22"/>
      <c r="H3074" s="22"/>
      <c r="I3074" s="22"/>
      <c r="J3074" s="22">
        <v>5</v>
      </c>
      <c r="K3074" s="22" t="s">
        <v>2490</v>
      </c>
      <c r="L3074" s="22" t="s">
        <v>2782</v>
      </c>
    </row>
    <row r="3075" spans="1:12">
      <c r="A3075" t="s">
        <v>3353</v>
      </c>
      <c r="B3075" t="s">
        <v>2491</v>
      </c>
      <c r="C3075" t="s">
        <v>547</v>
      </c>
      <c r="D3075" s="1">
        <v>1453.5</v>
      </c>
      <c r="E3075">
        <v>8.9567211235310999</v>
      </c>
      <c r="F3075" s="22"/>
      <c r="G3075" s="22">
        <v>158.565842263836</v>
      </c>
      <c r="H3075" s="22"/>
      <c r="I3075" s="22"/>
      <c r="J3075" s="22">
        <v>5</v>
      </c>
      <c r="K3075" s="22" t="s">
        <v>2490</v>
      </c>
      <c r="L3075" s="22" t="s">
        <v>2782</v>
      </c>
    </row>
    <row r="3076" spans="1:12">
      <c r="A3076" t="s">
        <v>3353</v>
      </c>
      <c r="B3076" t="s">
        <v>2491</v>
      </c>
      <c r="C3076" t="s">
        <v>3332</v>
      </c>
      <c r="D3076" s="1">
        <v>1453.5</v>
      </c>
      <c r="E3076">
        <v>8.9567211235310999</v>
      </c>
      <c r="F3076" s="22"/>
      <c r="G3076" s="22"/>
      <c r="H3076" s="22"/>
      <c r="I3076" s="22">
        <v>158.565842263836</v>
      </c>
      <c r="J3076" s="22">
        <v>5</v>
      </c>
      <c r="K3076" s="22" t="s">
        <v>2490</v>
      </c>
      <c r="L3076" s="22" t="s">
        <v>2782</v>
      </c>
    </row>
    <row r="3077" spans="1:12">
      <c r="A3077" t="s">
        <v>3353</v>
      </c>
      <c r="B3077" t="s">
        <v>2491</v>
      </c>
      <c r="C3077" t="s">
        <v>549</v>
      </c>
      <c r="D3077" s="1">
        <v>1453.5</v>
      </c>
      <c r="E3077">
        <v>8.9567211235310999</v>
      </c>
      <c r="F3077" s="22"/>
      <c r="G3077" s="22"/>
      <c r="H3077" s="22">
        <v>158.565842263836</v>
      </c>
      <c r="I3077" s="22"/>
      <c r="J3077" s="22">
        <v>5</v>
      </c>
      <c r="K3077" s="22" t="s">
        <v>2490</v>
      </c>
      <c r="L3077" s="22" t="s">
        <v>2782</v>
      </c>
    </row>
    <row r="3078" spans="1:12">
      <c r="A3078" t="s">
        <v>3353</v>
      </c>
      <c r="B3078" t="s">
        <v>2492</v>
      </c>
      <c r="C3078" t="s">
        <v>542</v>
      </c>
      <c r="D3078" s="1">
        <v>290.89999999999998</v>
      </c>
      <c r="E3078">
        <v>9.8097421829150093</v>
      </c>
      <c r="F3078" s="22">
        <v>65.824862566175995</v>
      </c>
      <c r="G3078" s="22"/>
      <c r="H3078" s="22"/>
      <c r="I3078" s="22"/>
      <c r="J3078" s="22">
        <v>5</v>
      </c>
      <c r="K3078" s="22" t="s">
        <v>2490</v>
      </c>
      <c r="L3078" s="22" t="s">
        <v>2782</v>
      </c>
    </row>
    <row r="3079" spans="1:12">
      <c r="A3079" t="s">
        <v>3353</v>
      </c>
      <c r="B3079" t="s">
        <v>2492</v>
      </c>
      <c r="C3079" t="s">
        <v>547</v>
      </c>
      <c r="D3079" s="1">
        <v>525.70000000000005</v>
      </c>
      <c r="E3079">
        <v>9.8097421829150093</v>
      </c>
      <c r="F3079" s="22"/>
      <c r="G3079" s="22">
        <v>65.824862566175995</v>
      </c>
      <c r="H3079" s="22"/>
      <c r="I3079" s="22"/>
      <c r="J3079" s="22">
        <v>5</v>
      </c>
      <c r="K3079" s="22" t="s">
        <v>2490</v>
      </c>
      <c r="L3079" s="22" t="s">
        <v>2782</v>
      </c>
    </row>
    <row r="3080" spans="1:12">
      <c r="A3080" t="s">
        <v>3353</v>
      </c>
      <c r="B3080" t="s">
        <v>2492</v>
      </c>
      <c r="C3080" t="s">
        <v>3332</v>
      </c>
      <c r="D3080" s="1">
        <v>564.70000000000005</v>
      </c>
      <c r="E3080">
        <v>9.8097421829150093</v>
      </c>
      <c r="F3080" s="22"/>
      <c r="G3080" s="22"/>
      <c r="H3080" s="22"/>
      <c r="I3080" s="22">
        <v>65.824862566175995</v>
      </c>
      <c r="J3080" s="22">
        <v>5</v>
      </c>
      <c r="K3080" s="22" t="s">
        <v>2490</v>
      </c>
      <c r="L3080" s="22" t="s">
        <v>2782</v>
      </c>
    </row>
    <row r="3081" spans="1:12">
      <c r="A3081" t="s">
        <v>3353</v>
      </c>
      <c r="B3081" t="s">
        <v>2492</v>
      </c>
      <c r="C3081" t="s">
        <v>549</v>
      </c>
      <c r="D3081" s="1">
        <v>564.70000000000005</v>
      </c>
      <c r="E3081">
        <v>9.8097421829150093</v>
      </c>
      <c r="F3081" s="22"/>
      <c r="G3081" s="22"/>
      <c r="H3081" s="22">
        <v>65.824862566175995</v>
      </c>
      <c r="I3081" s="22"/>
      <c r="J3081" s="22">
        <v>5</v>
      </c>
      <c r="K3081" s="22" t="s">
        <v>2490</v>
      </c>
      <c r="L3081" s="22" t="s">
        <v>2782</v>
      </c>
    </row>
    <row r="3082" spans="1:12">
      <c r="A3082" t="s">
        <v>3353</v>
      </c>
      <c r="B3082" t="s">
        <v>2783</v>
      </c>
      <c r="C3082" t="s">
        <v>542</v>
      </c>
      <c r="D3082" s="1">
        <v>364.1</v>
      </c>
      <c r="E3082">
        <v>8.1037000641471799</v>
      </c>
      <c r="F3082" s="22">
        <v>149.82045706151999</v>
      </c>
      <c r="G3082" s="22"/>
      <c r="H3082" s="22"/>
      <c r="I3082" s="22"/>
      <c r="J3082" s="22">
        <v>5</v>
      </c>
      <c r="K3082" s="22" t="s">
        <v>2784</v>
      </c>
      <c r="L3082" s="22" t="s">
        <v>2785</v>
      </c>
    </row>
    <row r="3083" spans="1:12">
      <c r="A3083" t="s">
        <v>3353</v>
      </c>
      <c r="B3083" t="s">
        <v>2783</v>
      </c>
      <c r="C3083" t="s">
        <v>547</v>
      </c>
      <c r="D3083" s="1">
        <v>1118.9000000000001</v>
      </c>
      <c r="E3083">
        <v>8.1037000641471799</v>
      </c>
      <c r="F3083" s="22"/>
      <c r="G3083" s="22">
        <v>149.82045706151999</v>
      </c>
      <c r="H3083" s="22"/>
      <c r="I3083" s="22"/>
      <c r="J3083" s="22">
        <v>5</v>
      </c>
      <c r="K3083" s="22" t="s">
        <v>2784</v>
      </c>
      <c r="L3083" s="22" t="s">
        <v>2785</v>
      </c>
    </row>
    <row r="3084" spans="1:12">
      <c r="A3084" t="s">
        <v>3353</v>
      </c>
      <c r="B3084" t="s">
        <v>2783</v>
      </c>
      <c r="C3084" t="s">
        <v>549</v>
      </c>
      <c r="D3084" s="1">
        <v>1118.9000000000001</v>
      </c>
      <c r="E3084">
        <v>8.1037000641471799</v>
      </c>
      <c r="F3084" s="22"/>
      <c r="G3084" s="22"/>
      <c r="H3084" s="22">
        <v>149.82045706151999</v>
      </c>
      <c r="I3084" s="22"/>
      <c r="J3084" s="22">
        <v>5</v>
      </c>
      <c r="K3084" s="22" t="s">
        <v>2784</v>
      </c>
      <c r="L3084" s="22" t="s">
        <v>2785</v>
      </c>
    </row>
    <row r="3085" spans="1:12">
      <c r="A3085" t="s">
        <v>3353</v>
      </c>
      <c r="B3085" t="s">
        <v>2783</v>
      </c>
      <c r="C3085" t="s">
        <v>3332</v>
      </c>
      <c r="D3085" s="1">
        <v>1118.9000000000001</v>
      </c>
      <c r="E3085">
        <v>8.1037000641471799</v>
      </c>
      <c r="F3085" s="22"/>
      <c r="G3085" s="22"/>
      <c r="H3085" s="22"/>
      <c r="I3085" s="22">
        <v>149.82045706151999</v>
      </c>
      <c r="J3085" s="22">
        <v>5</v>
      </c>
      <c r="K3085" s="22" t="s">
        <v>2784</v>
      </c>
      <c r="L3085" s="22" t="s">
        <v>2785</v>
      </c>
    </row>
    <row r="3086" spans="1:12">
      <c r="A3086" t="s">
        <v>2815</v>
      </c>
      <c r="B3086" t="s">
        <v>2493</v>
      </c>
      <c r="C3086" t="s">
        <v>542</v>
      </c>
      <c r="D3086" s="1">
        <v>1037.0999999999999</v>
      </c>
      <c r="E3086">
        <v>13.662553967799001</v>
      </c>
      <c r="F3086" s="22">
        <v>92.491283927951997</v>
      </c>
      <c r="G3086" s="22"/>
      <c r="H3086" s="22"/>
      <c r="I3086" s="22"/>
      <c r="J3086" s="22">
        <v>5</v>
      </c>
      <c r="K3086" s="22" t="s">
        <v>2494</v>
      </c>
      <c r="L3086" s="22" t="s">
        <v>2815</v>
      </c>
    </row>
    <row r="3087" spans="1:12">
      <c r="A3087" t="s">
        <v>2815</v>
      </c>
      <c r="B3087" t="s">
        <v>2493</v>
      </c>
      <c r="C3087" t="s">
        <v>547</v>
      </c>
      <c r="D3087" s="1">
        <v>2065.3000000000002</v>
      </c>
      <c r="E3087">
        <v>13.662553967799001</v>
      </c>
      <c r="F3087" s="22"/>
      <c r="G3087" s="22">
        <v>92.491283927951997</v>
      </c>
      <c r="H3087" s="22"/>
      <c r="I3087" s="22"/>
      <c r="J3087" s="22">
        <v>5</v>
      </c>
      <c r="K3087" s="22" t="s">
        <v>2494</v>
      </c>
      <c r="L3087" s="22" t="s">
        <v>2815</v>
      </c>
    </row>
    <row r="3088" spans="1:12">
      <c r="A3088" t="s">
        <v>2815</v>
      </c>
      <c r="B3088" t="s">
        <v>2493</v>
      </c>
      <c r="C3088" t="s">
        <v>549</v>
      </c>
      <c r="D3088" s="1">
        <v>2320.1</v>
      </c>
      <c r="E3088">
        <v>13.662553967799001</v>
      </c>
      <c r="F3088" s="22"/>
      <c r="G3088" s="22"/>
      <c r="H3088" s="22">
        <v>92.491283927951997</v>
      </c>
      <c r="I3088" s="22"/>
      <c r="J3088" s="22">
        <v>5</v>
      </c>
      <c r="K3088" s="22" t="s">
        <v>2494</v>
      </c>
      <c r="L3088" s="22" t="s">
        <v>2815</v>
      </c>
    </row>
    <row r="3089" spans="1:12">
      <c r="A3089" t="s">
        <v>2815</v>
      </c>
      <c r="B3089" t="s">
        <v>2493</v>
      </c>
      <c r="C3089" t="s">
        <v>3332</v>
      </c>
      <c r="D3089" s="1">
        <v>2326.6</v>
      </c>
      <c r="E3089">
        <v>13.662553967799001</v>
      </c>
      <c r="F3089" s="22"/>
      <c r="G3089" s="22"/>
      <c r="H3089" s="22"/>
      <c r="I3089" s="22">
        <v>92.491283927951997</v>
      </c>
      <c r="J3089" s="22">
        <v>5</v>
      </c>
      <c r="K3089" s="22" t="s">
        <v>2494</v>
      </c>
      <c r="L3089" s="22" t="s">
        <v>2815</v>
      </c>
    </row>
    <row r="3090" spans="1:12">
      <c r="A3090" t="s">
        <v>2815</v>
      </c>
      <c r="B3090" t="s">
        <v>2495</v>
      </c>
      <c r="C3090" t="s">
        <v>542</v>
      </c>
      <c r="D3090" s="1">
        <v>601.9</v>
      </c>
      <c r="E3090">
        <v>1.2795315890758701</v>
      </c>
      <c r="F3090" s="22">
        <v>235.38452865983999</v>
      </c>
      <c r="G3090" s="22"/>
      <c r="H3090" s="22"/>
      <c r="I3090" s="22"/>
      <c r="J3090" s="22">
        <v>5</v>
      </c>
      <c r="K3090" s="22" t="s">
        <v>2494</v>
      </c>
      <c r="L3090" s="22" t="s">
        <v>2815</v>
      </c>
    </row>
    <row r="3091" spans="1:12">
      <c r="A3091" t="s">
        <v>2815</v>
      </c>
      <c r="B3091" t="s">
        <v>2495</v>
      </c>
      <c r="C3091" t="s">
        <v>547</v>
      </c>
      <c r="D3091" s="1">
        <v>666.5</v>
      </c>
      <c r="E3091">
        <v>1.2795315890758701</v>
      </c>
      <c r="F3091" s="22"/>
      <c r="G3091" s="22">
        <v>235.38452865983999</v>
      </c>
      <c r="H3091" s="22"/>
      <c r="I3091" s="22"/>
      <c r="J3091" s="22">
        <v>5</v>
      </c>
      <c r="K3091" s="22" t="s">
        <v>2494</v>
      </c>
      <c r="L3091" s="22" t="s">
        <v>2815</v>
      </c>
    </row>
    <row r="3092" spans="1:12">
      <c r="A3092" t="s">
        <v>2815</v>
      </c>
      <c r="B3092" t="s">
        <v>2495</v>
      </c>
      <c r="C3092" t="s">
        <v>549</v>
      </c>
      <c r="D3092" s="1">
        <v>666.5</v>
      </c>
      <c r="E3092">
        <v>1.2795315890758701</v>
      </c>
      <c r="F3092" s="22"/>
      <c r="G3092" s="22"/>
      <c r="H3092" s="22">
        <v>235.38452865983999</v>
      </c>
      <c r="I3092" s="22"/>
      <c r="J3092" s="22">
        <v>5</v>
      </c>
      <c r="K3092" s="22" t="s">
        <v>2494</v>
      </c>
      <c r="L3092" s="22" t="s">
        <v>2815</v>
      </c>
    </row>
    <row r="3093" spans="1:12">
      <c r="A3093" t="s">
        <v>2815</v>
      </c>
      <c r="B3093" t="s">
        <v>2495</v>
      </c>
      <c r="C3093" t="s">
        <v>3332</v>
      </c>
      <c r="D3093" s="1">
        <v>666.5</v>
      </c>
      <c r="E3093">
        <v>1.2795315890758701</v>
      </c>
      <c r="F3093" s="22"/>
      <c r="G3093" s="22"/>
      <c r="H3093" s="22"/>
      <c r="I3093" s="22">
        <v>235.38452865983999</v>
      </c>
      <c r="J3093" s="22">
        <v>5</v>
      </c>
      <c r="K3093" s="22" t="s">
        <v>2494</v>
      </c>
      <c r="L3093" s="22" t="s">
        <v>2815</v>
      </c>
    </row>
    <row r="3094" spans="1:12">
      <c r="A3094" t="s">
        <v>2815</v>
      </c>
      <c r="B3094" t="s">
        <v>2496</v>
      </c>
      <c r="C3094" t="s">
        <v>542</v>
      </c>
      <c r="D3094" s="1">
        <v>1550.8</v>
      </c>
      <c r="E3094">
        <v>2.9855737078437001</v>
      </c>
      <c r="F3094" s="22">
        <v>204.01019422156801</v>
      </c>
      <c r="G3094" s="22"/>
      <c r="H3094" s="22"/>
      <c r="I3094" s="22"/>
      <c r="J3094" s="22">
        <v>5</v>
      </c>
      <c r="K3094" s="22" t="s">
        <v>2494</v>
      </c>
      <c r="L3094" s="22" t="s">
        <v>2815</v>
      </c>
    </row>
    <row r="3095" spans="1:12">
      <c r="A3095" t="s">
        <v>2815</v>
      </c>
      <c r="B3095" t="s">
        <v>2496</v>
      </c>
      <c r="C3095" t="s">
        <v>547</v>
      </c>
      <c r="D3095" s="1">
        <v>1949.1</v>
      </c>
      <c r="E3095">
        <v>2.9855737078437001</v>
      </c>
      <c r="F3095" s="22"/>
      <c r="G3095" s="22">
        <v>204.01019422156801</v>
      </c>
      <c r="H3095" s="22"/>
      <c r="I3095" s="22"/>
      <c r="J3095" s="22">
        <v>5</v>
      </c>
      <c r="K3095" s="22" t="s">
        <v>2494</v>
      </c>
      <c r="L3095" s="22" t="s">
        <v>2815</v>
      </c>
    </row>
    <row r="3096" spans="1:12">
      <c r="A3096" t="s">
        <v>2815</v>
      </c>
      <c r="B3096" t="s">
        <v>2496</v>
      </c>
      <c r="C3096" t="s">
        <v>549</v>
      </c>
      <c r="D3096" s="1">
        <v>2096.3000000000002</v>
      </c>
      <c r="E3096">
        <v>2.9855737078437001</v>
      </c>
      <c r="F3096" s="22"/>
      <c r="G3096" s="22"/>
      <c r="H3096" s="22">
        <v>204.01019422156801</v>
      </c>
      <c r="I3096" s="22"/>
      <c r="J3096" s="22">
        <v>5</v>
      </c>
      <c r="K3096" s="22" t="s">
        <v>2494</v>
      </c>
      <c r="L3096" s="22" t="s">
        <v>2815</v>
      </c>
    </row>
    <row r="3097" spans="1:12">
      <c r="A3097" t="s">
        <v>2815</v>
      </c>
      <c r="B3097" t="s">
        <v>2496</v>
      </c>
      <c r="C3097" t="s">
        <v>3332</v>
      </c>
      <c r="D3097" s="1">
        <v>2101.6</v>
      </c>
      <c r="E3097">
        <v>2.9855737078437001</v>
      </c>
      <c r="F3097" s="22"/>
      <c r="G3097" s="22"/>
      <c r="H3097" s="22"/>
      <c r="I3097" s="22">
        <v>204.01019422156801</v>
      </c>
      <c r="J3097" s="22">
        <v>5</v>
      </c>
      <c r="K3097" s="22" t="s">
        <v>2494</v>
      </c>
      <c r="L3097" s="22" t="s">
        <v>2815</v>
      </c>
    </row>
    <row r="3098" spans="1:12">
      <c r="A3098" t="s">
        <v>2815</v>
      </c>
      <c r="B3098" t="s">
        <v>2497</v>
      </c>
      <c r="C3098" t="s">
        <v>542</v>
      </c>
      <c r="D3098" s="1">
        <v>1480</v>
      </c>
      <c r="E3098">
        <v>3.8385947672276099</v>
      </c>
      <c r="F3098" s="22">
        <v>132.21597463426801</v>
      </c>
      <c r="G3098" s="22"/>
      <c r="H3098" s="22"/>
      <c r="I3098" s="22"/>
      <c r="J3098" s="22">
        <v>5</v>
      </c>
      <c r="K3098" s="22" t="s">
        <v>2494</v>
      </c>
      <c r="L3098" s="22" t="s">
        <v>2815</v>
      </c>
    </row>
    <row r="3099" spans="1:12">
      <c r="A3099" t="s">
        <v>2815</v>
      </c>
      <c r="B3099" t="s">
        <v>2497</v>
      </c>
      <c r="C3099" t="s">
        <v>547</v>
      </c>
      <c r="D3099" s="1">
        <v>7748.9</v>
      </c>
      <c r="E3099">
        <v>3.8385947672276099</v>
      </c>
      <c r="F3099" s="22"/>
      <c r="G3099" s="22">
        <v>222.3931172778</v>
      </c>
      <c r="H3099" s="22"/>
      <c r="I3099" s="22"/>
      <c r="J3099" s="22">
        <v>5</v>
      </c>
      <c r="K3099" s="22" t="s">
        <v>2494</v>
      </c>
      <c r="L3099" s="22" t="s">
        <v>2815</v>
      </c>
    </row>
    <row r="3100" spans="1:12">
      <c r="A3100" t="s">
        <v>2815</v>
      </c>
      <c r="B3100" t="s">
        <v>2497</v>
      </c>
      <c r="C3100" t="s">
        <v>549</v>
      </c>
      <c r="D3100" s="1">
        <v>8778</v>
      </c>
      <c r="E3100">
        <v>3.8385947672276099</v>
      </c>
      <c r="F3100" s="22"/>
      <c r="G3100" s="22"/>
      <c r="H3100" s="22">
        <v>222.3931172778</v>
      </c>
      <c r="I3100" s="22"/>
      <c r="J3100" s="22">
        <v>5</v>
      </c>
      <c r="K3100" s="22" t="s">
        <v>2494</v>
      </c>
      <c r="L3100" s="22" t="s">
        <v>2815</v>
      </c>
    </row>
    <row r="3101" spans="1:12">
      <c r="A3101" t="s">
        <v>2815</v>
      </c>
      <c r="B3101" t="s">
        <v>2497</v>
      </c>
      <c r="C3101" t="s">
        <v>3332</v>
      </c>
      <c r="D3101" s="1">
        <v>8788.2999999999993</v>
      </c>
      <c r="E3101">
        <v>3.8385947672276099</v>
      </c>
      <c r="F3101" s="22"/>
      <c r="G3101" s="22"/>
      <c r="H3101" s="22"/>
      <c r="I3101" s="22">
        <v>222.3931172778</v>
      </c>
      <c r="J3101" s="22">
        <v>5</v>
      </c>
      <c r="K3101" s="22" t="s">
        <v>2494</v>
      </c>
      <c r="L3101" s="22" t="s">
        <v>2815</v>
      </c>
    </row>
    <row r="3102" spans="1:12">
      <c r="A3102" t="s">
        <v>2815</v>
      </c>
      <c r="B3102" t="s">
        <v>2498</v>
      </c>
      <c r="C3102" t="s">
        <v>542</v>
      </c>
      <c r="D3102" s="1">
        <v>31886.6</v>
      </c>
      <c r="E3102">
        <v>4.69161582661153</v>
      </c>
      <c r="F3102" s="22">
        <v>2117.5042076974801</v>
      </c>
      <c r="G3102" s="22"/>
      <c r="H3102" s="22"/>
      <c r="I3102" s="22"/>
      <c r="J3102" s="22">
        <v>5</v>
      </c>
      <c r="K3102" s="22" t="s">
        <v>2494</v>
      </c>
      <c r="L3102" s="22" t="s">
        <v>2815</v>
      </c>
    </row>
    <row r="3103" spans="1:12">
      <c r="A3103" t="s">
        <v>2815</v>
      </c>
      <c r="B3103" t="s">
        <v>2498</v>
      </c>
      <c r="C3103" t="s">
        <v>547</v>
      </c>
      <c r="D3103" s="1">
        <v>66524.800000000003</v>
      </c>
      <c r="E3103">
        <v>4.69161582661153</v>
      </c>
      <c r="F3103" s="22"/>
      <c r="G3103" s="22">
        <v>2117.5042076974801</v>
      </c>
      <c r="H3103" s="22"/>
      <c r="I3103" s="22"/>
      <c r="J3103" s="22">
        <v>5</v>
      </c>
      <c r="K3103" s="22" t="s">
        <v>2494</v>
      </c>
      <c r="L3103" s="22" t="s">
        <v>2815</v>
      </c>
    </row>
    <row r="3104" spans="1:12">
      <c r="A3104" t="s">
        <v>2815</v>
      </c>
      <c r="B3104" t="s">
        <v>2498</v>
      </c>
      <c r="C3104" t="s">
        <v>549</v>
      </c>
      <c r="D3104" s="1">
        <v>67604.399999999994</v>
      </c>
      <c r="E3104">
        <v>4.69161582661153</v>
      </c>
      <c r="F3104" s="22"/>
      <c r="G3104" s="22"/>
      <c r="H3104" s="22">
        <v>2117.5042076974801</v>
      </c>
      <c r="I3104" s="22"/>
      <c r="J3104" s="22">
        <v>5</v>
      </c>
      <c r="K3104" s="22" t="s">
        <v>2494</v>
      </c>
      <c r="L3104" s="22" t="s">
        <v>2815</v>
      </c>
    </row>
    <row r="3105" spans="1:12">
      <c r="A3105" t="s">
        <v>2815</v>
      </c>
      <c r="B3105" t="s">
        <v>2498</v>
      </c>
      <c r="C3105" t="s">
        <v>3332</v>
      </c>
      <c r="D3105" s="1">
        <v>67614.2</v>
      </c>
      <c r="E3105">
        <v>4.69161582661153</v>
      </c>
      <c r="F3105" s="22"/>
      <c r="G3105" s="22"/>
      <c r="H3105" s="22"/>
      <c r="I3105" s="22">
        <v>2117.5042076974801</v>
      </c>
      <c r="J3105" s="22">
        <v>5</v>
      </c>
      <c r="K3105" s="22" t="s">
        <v>2494</v>
      </c>
      <c r="L3105" s="22" t="s">
        <v>2815</v>
      </c>
    </row>
    <row r="3106" spans="1:12">
      <c r="A3106" t="s">
        <v>2815</v>
      </c>
      <c r="B3106" t="s">
        <v>2499</v>
      </c>
      <c r="C3106" t="s">
        <v>542</v>
      </c>
      <c r="D3106" s="1">
        <v>6573.2</v>
      </c>
      <c r="E3106">
        <v>5.5446368859954402</v>
      </c>
      <c r="F3106" s="22">
        <v>608.96799590759997</v>
      </c>
      <c r="G3106" s="22"/>
      <c r="H3106" s="22"/>
      <c r="I3106" s="22"/>
      <c r="J3106" s="22">
        <v>5</v>
      </c>
      <c r="K3106" s="22" t="s">
        <v>2494</v>
      </c>
      <c r="L3106" s="22" t="s">
        <v>2815</v>
      </c>
    </row>
    <row r="3107" spans="1:12">
      <c r="A3107" t="s">
        <v>2815</v>
      </c>
      <c r="B3107" t="s">
        <v>2499</v>
      </c>
      <c r="C3107" t="s">
        <v>547</v>
      </c>
      <c r="D3107" s="1">
        <v>17474.7</v>
      </c>
      <c r="E3107">
        <v>5.5446368859954402</v>
      </c>
      <c r="F3107" s="22"/>
      <c r="G3107" s="22">
        <v>655.89586721820001</v>
      </c>
      <c r="H3107" s="22"/>
      <c r="I3107" s="22"/>
      <c r="J3107" s="22">
        <v>5</v>
      </c>
      <c r="K3107" s="22" t="s">
        <v>2494</v>
      </c>
      <c r="L3107" s="22" t="s">
        <v>2815</v>
      </c>
    </row>
    <row r="3108" spans="1:12">
      <c r="A3108" t="s">
        <v>2815</v>
      </c>
      <c r="B3108" t="s">
        <v>2499</v>
      </c>
      <c r="C3108" t="s">
        <v>549</v>
      </c>
      <c r="D3108" s="1">
        <v>25354.1</v>
      </c>
      <c r="E3108">
        <v>5.5446368859954402</v>
      </c>
      <c r="F3108" s="22"/>
      <c r="G3108" s="22"/>
      <c r="H3108" s="22">
        <v>655.89586721820001</v>
      </c>
      <c r="I3108" s="22"/>
      <c r="J3108" s="22">
        <v>5</v>
      </c>
      <c r="K3108" s="22" t="s">
        <v>2494</v>
      </c>
      <c r="L3108" s="22" t="s">
        <v>2815</v>
      </c>
    </row>
    <row r="3109" spans="1:12">
      <c r="A3109" t="s">
        <v>2815</v>
      </c>
      <c r="B3109" t="s">
        <v>2499</v>
      </c>
      <c r="C3109" t="s">
        <v>3332</v>
      </c>
      <c r="D3109" s="1">
        <v>25437.4</v>
      </c>
      <c r="E3109">
        <v>5.5446368859954402</v>
      </c>
      <c r="F3109" s="22"/>
      <c r="G3109" s="22"/>
      <c r="H3109" s="22"/>
      <c r="I3109" s="22">
        <v>655.89586721820001</v>
      </c>
      <c r="J3109" s="22">
        <v>5</v>
      </c>
      <c r="K3109" s="22" t="s">
        <v>2494</v>
      </c>
      <c r="L3109" s="22" t="s">
        <v>2815</v>
      </c>
    </row>
    <row r="3110" spans="1:12">
      <c r="A3110" t="s">
        <v>2815</v>
      </c>
      <c r="B3110" t="s">
        <v>2500</v>
      </c>
      <c r="C3110" t="s">
        <v>542</v>
      </c>
      <c r="D3110" s="1">
        <v>5248.7</v>
      </c>
      <c r="E3110">
        <v>6.3976579453793603</v>
      </c>
      <c r="F3110" s="22">
        <v>434.73015515916001</v>
      </c>
      <c r="G3110" s="22"/>
      <c r="H3110" s="22"/>
      <c r="I3110" s="22"/>
      <c r="J3110" s="22">
        <v>5</v>
      </c>
      <c r="K3110" s="22" t="s">
        <v>2494</v>
      </c>
      <c r="L3110" s="22" t="s">
        <v>2815</v>
      </c>
    </row>
    <row r="3111" spans="1:12">
      <c r="A3111" t="s">
        <v>2815</v>
      </c>
      <c r="B3111" t="s">
        <v>2500</v>
      </c>
      <c r="C3111" t="s">
        <v>547</v>
      </c>
      <c r="D3111" s="1">
        <v>11548.6</v>
      </c>
      <c r="E3111">
        <v>6.3976579453793603</v>
      </c>
      <c r="F3111" s="22"/>
      <c r="G3111" s="22">
        <v>434.73015515916001</v>
      </c>
      <c r="H3111" s="22"/>
      <c r="I3111" s="22"/>
      <c r="J3111" s="22">
        <v>5</v>
      </c>
      <c r="K3111" s="22" t="s">
        <v>2494</v>
      </c>
      <c r="L3111" s="22" t="s">
        <v>2815</v>
      </c>
    </row>
    <row r="3112" spans="1:12">
      <c r="A3112" t="s">
        <v>2815</v>
      </c>
      <c r="B3112" t="s">
        <v>2500</v>
      </c>
      <c r="C3112" t="s">
        <v>549</v>
      </c>
      <c r="D3112" s="1">
        <v>11984</v>
      </c>
      <c r="E3112">
        <v>6.3976579453793603</v>
      </c>
      <c r="F3112" s="22"/>
      <c r="G3112" s="22"/>
      <c r="H3112" s="22">
        <v>434.73015515916001</v>
      </c>
      <c r="I3112" s="22"/>
      <c r="J3112" s="22">
        <v>5</v>
      </c>
      <c r="K3112" s="22" t="s">
        <v>2494</v>
      </c>
      <c r="L3112" s="22" t="s">
        <v>2815</v>
      </c>
    </row>
    <row r="3113" spans="1:12">
      <c r="A3113" t="s">
        <v>2815</v>
      </c>
      <c r="B3113" t="s">
        <v>2500</v>
      </c>
      <c r="C3113" t="s">
        <v>3332</v>
      </c>
      <c r="D3113" s="1">
        <v>11987.5</v>
      </c>
      <c r="E3113">
        <v>6.3976579453793603</v>
      </c>
      <c r="F3113" s="22"/>
      <c r="G3113" s="22"/>
      <c r="H3113" s="22"/>
      <c r="I3113" s="22">
        <v>434.73015515916001</v>
      </c>
      <c r="J3113" s="22">
        <v>5</v>
      </c>
      <c r="K3113" s="22" t="s">
        <v>2494</v>
      </c>
      <c r="L3113" s="22" t="s">
        <v>2815</v>
      </c>
    </row>
    <row r="3114" spans="1:12">
      <c r="A3114" t="s">
        <v>2815</v>
      </c>
      <c r="B3114" t="s">
        <v>2501</v>
      </c>
      <c r="C3114" t="s">
        <v>542</v>
      </c>
      <c r="D3114" s="1">
        <v>2822.8</v>
      </c>
      <c r="E3114">
        <v>7.2506790047632697</v>
      </c>
      <c r="F3114" s="22">
        <v>350.36011328472</v>
      </c>
      <c r="G3114" s="22"/>
      <c r="H3114" s="22"/>
      <c r="I3114" s="22"/>
      <c r="J3114" s="22">
        <v>5</v>
      </c>
      <c r="K3114" s="22" t="s">
        <v>2494</v>
      </c>
      <c r="L3114" s="22" t="s">
        <v>2815</v>
      </c>
    </row>
    <row r="3115" spans="1:12">
      <c r="A3115" t="s">
        <v>2815</v>
      </c>
      <c r="B3115" t="s">
        <v>2501</v>
      </c>
      <c r="C3115" t="s">
        <v>547</v>
      </c>
      <c r="D3115" s="1">
        <v>10776.4</v>
      </c>
      <c r="E3115">
        <v>7.2506790047632697</v>
      </c>
      <c r="F3115" s="22"/>
      <c r="G3115" s="22">
        <v>730.32364869156004</v>
      </c>
      <c r="H3115" s="22"/>
      <c r="I3115" s="22"/>
      <c r="J3115" s="22">
        <v>5</v>
      </c>
      <c r="K3115" s="22" t="s">
        <v>2494</v>
      </c>
      <c r="L3115" s="22" t="s">
        <v>2815</v>
      </c>
    </row>
    <row r="3116" spans="1:12">
      <c r="A3116" t="s">
        <v>2815</v>
      </c>
      <c r="B3116" t="s">
        <v>2501</v>
      </c>
      <c r="C3116" t="s">
        <v>549</v>
      </c>
      <c r="D3116" s="1">
        <v>10793.1</v>
      </c>
      <c r="E3116">
        <v>7.2506790047632697</v>
      </c>
      <c r="F3116" s="22"/>
      <c r="G3116" s="22"/>
      <c r="H3116" s="22">
        <v>730.32364869156004</v>
      </c>
      <c r="I3116" s="22"/>
      <c r="J3116" s="22">
        <v>5</v>
      </c>
      <c r="K3116" s="22" t="s">
        <v>2494</v>
      </c>
      <c r="L3116" s="22" t="s">
        <v>2815</v>
      </c>
    </row>
    <row r="3117" spans="1:12">
      <c r="A3117" t="s">
        <v>2815</v>
      </c>
      <c r="B3117" t="s">
        <v>2501</v>
      </c>
      <c r="C3117" t="s">
        <v>3332</v>
      </c>
      <c r="D3117" s="1">
        <v>10793.1</v>
      </c>
      <c r="E3117">
        <v>7.2506790047632697</v>
      </c>
      <c r="F3117" s="22"/>
      <c r="G3117" s="22"/>
      <c r="H3117" s="22"/>
      <c r="I3117" s="22">
        <v>730.32364869156004</v>
      </c>
      <c r="J3117" s="22">
        <v>5</v>
      </c>
      <c r="K3117" s="22" t="s">
        <v>2494</v>
      </c>
      <c r="L3117" s="22" t="s">
        <v>2815</v>
      </c>
    </row>
    <row r="3118" spans="1:12">
      <c r="A3118" t="s">
        <v>2815</v>
      </c>
      <c r="B3118" t="s">
        <v>2502</v>
      </c>
      <c r="C3118" t="s">
        <v>542</v>
      </c>
      <c r="D3118" s="1">
        <v>6774.8</v>
      </c>
      <c r="E3118">
        <v>8.1037000641471799</v>
      </c>
      <c r="F3118" s="22">
        <v>738.34981337375996</v>
      </c>
      <c r="G3118" s="22"/>
      <c r="H3118" s="22"/>
      <c r="I3118" s="22"/>
      <c r="J3118" s="22">
        <v>5</v>
      </c>
      <c r="K3118" s="22" t="s">
        <v>2494</v>
      </c>
      <c r="L3118" s="22" t="s">
        <v>2815</v>
      </c>
    </row>
    <row r="3119" spans="1:12">
      <c r="A3119" t="s">
        <v>2815</v>
      </c>
      <c r="B3119" t="s">
        <v>2502</v>
      </c>
      <c r="C3119" t="s">
        <v>547</v>
      </c>
      <c r="D3119" s="1">
        <v>13858</v>
      </c>
      <c r="E3119">
        <v>8.1037000641471799</v>
      </c>
      <c r="F3119" s="22"/>
      <c r="G3119" s="22">
        <v>750.79095698124002</v>
      </c>
      <c r="H3119" s="22"/>
      <c r="I3119" s="22"/>
      <c r="J3119" s="22">
        <v>5</v>
      </c>
      <c r="K3119" s="22" t="s">
        <v>2494</v>
      </c>
      <c r="L3119" s="22" t="s">
        <v>2815</v>
      </c>
    </row>
    <row r="3120" spans="1:12">
      <c r="A3120" t="s">
        <v>2815</v>
      </c>
      <c r="B3120" t="s">
        <v>2502</v>
      </c>
      <c r="C3120" t="s">
        <v>549</v>
      </c>
      <c r="D3120" s="1">
        <v>13897.8</v>
      </c>
      <c r="E3120">
        <v>8.1037000641471799</v>
      </c>
      <c r="F3120" s="22"/>
      <c r="G3120" s="22"/>
      <c r="H3120" s="22">
        <v>750.79095698124002</v>
      </c>
      <c r="I3120" s="22"/>
      <c r="J3120" s="22">
        <v>5</v>
      </c>
      <c r="K3120" s="22" t="s">
        <v>2494</v>
      </c>
      <c r="L3120" s="22" t="s">
        <v>2815</v>
      </c>
    </row>
    <row r="3121" spans="1:12">
      <c r="A3121" t="s">
        <v>2815</v>
      </c>
      <c r="B3121" t="s">
        <v>2502</v>
      </c>
      <c r="C3121" t="s">
        <v>3332</v>
      </c>
      <c r="D3121" s="1">
        <v>13898.2</v>
      </c>
      <c r="E3121">
        <v>8.1037000641471799</v>
      </c>
      <c r="F3121" s="22"/>
      <c r="G3121" s="22"/>
      <c r="H3121" s="22"/>
      <c r="I3121" s="22">
        <v>750.79095698124002</v>
      </c>
      <c r="J3121" s="22">
        <v>5</v>
      </c>
      <c r="K3121" s="22" t="s">
        <v>2494</v>
      </c>
      <c r="L3121" s="22" t="s">
        <v>2815</v>
      </c>
    </row>
    <row r="3122" spans="1:12">
      <c r="A3122" t="s">
        <v>2815</v>
      </c>
      <c r="B3122" t="s">
        <v>2503</v>
      </c>
      <c r="C3122" t="s">
        <v>542</v>
      </c>
      <c r="D3122" s="1">
        <v>1435</v>
      </c>
      <c r="E3122">
        <v>8.9567211235310999</v>
      </c>
      <c r="F3122" s="22">
        <v>168.33172601120401</v>
      </c>
      <c r="G3122" s="22"/>
      <c r="H3122" s="22"/>
      <c r="I3122" s="22"/>
      <c r="J3122" s="22">
        <v>5</v>
      </c>
      <c r="K3122" s="22" t="s">
        <v>2494</v>
      </c>
      <c r="L3122" s="22" t="s">
        <v>2815</v>
      </c>
    </row>
    <row r="3123" spans="1:12">
      <c r="A3123" t="s">
        <v>2815</v>
      </c>
      <c r="B3123" t="s">
        <v>2503</v>
      </c>
      <c r="C3123" t="s">
        <v>547</v>
      </c>
      <c r="D3123" s="1">
        <v>6637.8</v>
      </c>
      <c r="E3123">
        <v>8.9567211235310999</v>
      </c>
      <c r="F3123" s="22"/>
      <c r="G3123" s="22">
        <v>176.56188770858401</v>
      </c>
      <c r="H3123" s="22"/>
      <c r="I3123" s="22"/>
      <c r="J3123" s="22">
        <v>5</v>
      </c>
      <c r="K3123" s="22" t="s">
        <v>2494</v>
      </c>
      <c r="L3123" s="22" t="s">
        <v>2815</v>
      </c>
    </row>
    <row r="3124" spans="1:12">
      <c r="A3124" t="s">
        <v>2815</v>
      </c>
      <c r="B3124" t="s">
        <v>2503</v>
      </c>
      <c r="C3124" t="s">
        <v>549</v>
      </c>
      <c r="D3124" s="1">
        <v>7319.7</v>
      </c>
      <c r="E3124">
        <v>8.9567211235310999</v>
      </c>
      <c r="F3124" s="22"/>
      <c r="G3124" s="22"/>
      <c r="H3124" s="22">
        <v>176.56188770858401</v>
      </c>
      <c r="I3124" s="22"/>
      <c r="J3124" s="22">
        <v>5</v>
      </c>
      <c r="K3124" s="22" t="s">
        <v>2494</v>
      </c>
      <c r="L3124" s="22" t="s">
        <v>2815</v>
      </c>
    </row>
    <row r="3125" spans="1:12">
      <c r="A3125" t="s">
        <v>2815</v>
      </c>
      <c r="B3125" t="s">
        <v>2503</v>
      </c>
      <c r="C3125" t="s">
        <v>3332</v>
      </c>
      <c r="D3125" s="1">
        <v>7327.2</v>
      </c>
      <c r="E3125">
        <v>8.9567211235310999</v>
      </c>
      <c r="F3125" s="22"/>
      <c r="G3125" s="22"/>
      <c r="H3125" s="22"/>
      <c r="I3125" s="22">
        <v>176.56188770858401</v>
      </c>
      <c r="J3125" s="22">
        <v>5</v>
      </c>
      <c r="K3125" s="22" t="s">
        <v>2494</v>
      </c>
      <c r="L3125" s="22" t="s">
        <v>2815</v>
      </c>
    </row>
    <row r="3126" spans="1:12">
      <c r="A3126" t="s">
        <v>2815</v>
      </c>
      <c r="B3126" t="s">
        <v>2504</v>
      </c>
      <c r="C3126" t="s">
        <v>542</v>
      </c>
      <c r="D3126" s="1">
        <v>1477.5</v>
      </c>
      <c r="E3126">
        <v>9.8097421829150093</v>
      </c>
      <c r="F3126" s="22">
        <v>127.79462013368401</v>
      </c>
      <c r="G3126" s="22"/>
      <c r="H3126" s="22"/>
      <c r="I3126" s="22"/>
      <c r="J3126" s="22">
        <v>5</v>
      </c>
      <c r="K3126" s="22" t="s">
        <v>2494</v>
      </c>
      <c r="L3126" s="22" t="s">
        <v>2815</v>
      </c>
    </row>
    <row r="3127" spans="1:12">
      <c r="A3127" t="s">
        <v>2815</v>
      </c>
      <c r="B3127" t="s">
        <v>2504</v>
      </c>
      <c r="C3127" t="s">
        <v>547</v>
      </c>
      <c r="D3127" s="1">
        <v>15197</v>
      </c>
      <c r="E3127">
        <v>9.8097421829150093</v>
      </c>
      <c r="F3127" s="22"/>
      <c r="G3127" s="22">
        <v>542.25444660660003</v>
      </c>
      <c r="H3127" s="22"/>
      <c r="I3127" s="22"/>
      <c r="J3127" s="22">
        <v>5</v>
      </c>
      <c r="K3127" s="22" t="s">
        <v>2494</v>
      </c>
      <c r="L3127" s="22" t="s">
        <v>2815</v>
      </c>
    </row>
    <row r="3128" spans="1:12">
      <c r="A3128" t="s">
        <v>2815</v>
      </c>
      <c r="B3128" t="s">
        <v>2504</v>
      </c>
      <c r="C3128" t="s">
        <v>549</v>
      </c>
      <c r="D3128" s="1">
        <v>18373.7</v>
      </c>
      <c r="E3128">
        <v>9.8097421829150093</v>
      </c>
      <c r="F3128" s="22"/>
      <c r="G3128" s="22"/>
      <c r="H3128" s="22">
        <v>542.25444660660003</v>
      </c>
      <c r="I3128" s="22"/>
      <c r="J3128" s="22">
        <v>5</v>
      </c>
      <c r="K3128" s="22" t="s">
        <v>2494</v>
      </c>
      <c r="L3128" s="22" t="s">
        <v>2815</v>
      </c>
    </row>
    <row r="3129" spans="1:12">
      <c r="A3129" t="s">
        <v>2815</v>
      </c>
      <c r="B3129" t="s">
        <v>2504</v>
      </c>
      <c r="C3129" t="s">
        <v>3332</v>
      </c>
      <c r="D3129" s="1">
        <v>18373.7</v>
      </c>
      <c r="E3129">
        <v>9.8097421829150093</v>
      </c>
      <c r="F3129" s="22"/>
      <c r="G3129" s="22"/>
      <c r="H3129" s="22"/>
      <c r="I3129" s="22">
        <v>542.25444660660003</v>
      </c>
      <c r="J3129" s="22">
        <v>5</v>
      </c>
      <c r="K3129" s="22" t="s">
        <v>2494</v>
      </c>
      <c r="L3129" s="22" t="s">
        <v>2815</v>
      </c>
    </row>
    <row r="3130" spans="1:12">
      <c r="A3130" t="s">
        <v>2815</v>
      </c>
      <c r="B3130" t="s">
        <v>2505</v>
      </c>
      <c r="C3130" t="s">
        <v>542</v>
      </c>
      <c r="D3130" s="1">
        <v>2303.4</v>
      </c>
      <c r="E3130">
        <v>10.662763242298899</v>
      </c>
      <c r="F3130" s="22">
        <v>235.01247747011999</v>
      </c>
      <c r="G3130" s="22"/>
      <c r="H3130" s="22"/>
      <c r="I3130" s="22"/>
      <c r="J3130" s="22">
        <v>5</v>
      </c>
      <c r="K3130" s="22" t="s">
        <v>2494</v>
      </c>
      <c r="L3130" s="22" t="s">
        <v>2815</v>
      </c>
    </row>
    <row r="3131" spans="1:12">
      <c r="A3131" t="s">
        <v>2815</v>
      </c>
      <c r="B3131" t="s">
        <v>2505</v>
      </c>
      <c r="C3131" t="s">
        <v>547</v>
      </c>
      <c r="D3131" s="1">
        <v>10027.1</v>
      </c>
      <c r="E3131">
        <v>10.662763242298899</v>
      </c>
      <c r="F3131" s="22"/>
      <c r="G3131" s="22">
        <v>491.24877444719999</v>
      </c>
      <c r="H3131" s="22"/>
      <c r="I3131" s="22"/>
      <c r="J3131" s="22">
        <v>5</v>
      </c>
      <c r="K3131" s="22" t="s">
        <v>2494</v>
      </c>
      <c r="L3131" s="22" t="s">
        <v>2815</v>
      </c>
    </row>
    <row r="3132" spans="1:12">
      <c r="A3132" t="s">
        <v>2815</v>
      </c>
      <c r="B3132" t="s">
        <v>2505</v>
      </c>
      <c r="C3132" t="s">
        <v>549</v>
      </c>
      <c r="D3132" s="1">
        <v>10619.4</v>
      </c>
      <c r="E3132">
        <v>10.662763242298899</v>
      </c>
      <c r="F3132" s="22"/>
      <c r="G3132" s="22"/>
      <c r="H3132" s="22">
        <v>491.24877444719999</v>
      </c>
      <c r="I3132" s="22"/>
      <c r="J3132" s="22">
        <v>5</v>
      </c>
      <c r="K3132" s="22" t="s">
        <v>2494</v>
      </c>
      <c r="L3132" s="22" t="s">
        <v>2815</v>
      </c>
    </row>
    <row r="3133" spans="1:12">
      <c r="A3133" t="s">
        <v>2815</v>
      </c>
      <c r="B3133" t="s">
        <v>2505</v>
      </c>
      <c r="C3133" t="s">
        <v>3332</v>
      </c>
      <c r="D3133" s="1">
        <v>10623.1</v>
      </c>
      <c r="E3133">
        <v>10.662763242298899</v>
      </c>
      <c r="F3133" s="22"/>
      <c r="G3133" s="22"/>
      <c r="H3133" s="22"/>
      <c r="I3133" s="22">
        <v>491.24877444719999</v>
      </c>
      <c r="J3133" s="22">
        <v>5</v>
      </c>
      <c r="K3133" s="22" t="s">
        <v>2494</v>
      </c>
      <c r="L3133" s="22" t="s">
        <v>2815</v>
      </c>
    </row>
    <row r="3134" spans="1:12">
      <c r="A3134" t="s">
        <v>2815</v>
      </c>
      <c r="B3134" t="s">
        <v>2506</v>
      </c>
      <c r="C3134" t="s">
        <v>542</v>
      </c>
      <c r="D3134" s="1">
        <v>571.79999999999995</v>
      </c>
      <c r="E3134">
        <v>11.5157843016828</v>
      </c>
      <c r="F3134" s="22">
        <v>95.441955804467995</v>
      </c>
      <c r="G3134" s="22"/>
      <c r="H3134" s="22"/>
      <c r="I3134" s="22"/>
      <c r="J3134" s="22">
        <v>5</v>
      </c>
      <c r="K3134" s="22" t="s">
        <v>2494</v>
      </c>
      <c r="L3134" s="22" t="s">
        <v>2815</v>
      </c>
    </row>
    <row r="3135" spans="1:12">
      <c r="A3135" t="s">
        <v>2815</v>
      </c>
      <c r="B3135" t="s">
        <v>2506</v>
      </c>
      <c r="C3135" t="s">
        <v>547</v>
      </c>
      <c r="D3135" s="1">
        <v>4582.7</v>
      </c>
      <c r="E3135">
        <v>11.5157843016828</v>
      </c>
      <c r="F3135" s="22"/>
      <c r="G3135" s="22">
        <v>274.00960378259998</v>
      </c>
      <c r="H3135" s="22"/>
      <c r="I3135" s="22"/>
      <c r="J3135" s="22">
        <v>5</v>
      </c>
      <c r="K3135" s="22" t="s">
        <v>2494</v>
      </c>
      <c r="L3135" s="22" t="s">
        <v>2815</v>
      </c>
    </row>
    <row r="3136" spans="1:12">
      <c r="A3136" t="s">
        <v>2815</v>
      </c>
      <c r="B3136" t="s">
        <v>2506</v>
      </c>
      <c r="C3136" t="s">
        <v>3332</v>
      </c>
      <c r="D3136" s="1">
        <v>4782.5</v>
      </c>
      <c r="E3136">
        <v>11.5157843016828</v>
      </c>
      <c r="F3136" s="22"/>
      <c r="G3136" s="22"/>
      <c r="H3136" s="22"/>
      <c r="I3136" s="22">
        <v>274.00960378259998</v>
      </c>
      <c r="J3136" s="22">
        <v>5</v>
      </c>
      <c r="K3136" s="22" t="s">
        <v>2494</v>
      </c>
      <c r="L3136" s="22" t="s">
        <v>2815</v>
      </c>
    </row>
    <row r="3137" spans="1:12">
      <c r="A3137" t="s">
        <v>2815</v>
      </c>
      <c r="B3137" t="s">
        <v>2506</v>
      </c>
      <c r="C3137" t="s">
        <v>549</v>
      </c>
      <c r="D3137" s="1">
        <v>4782.5</v>
      </c>
      <c r="E3137">
        <v>11.5157843016828</v>
      </c>
      <c r="F3137" s="22"/>
      <c r="G3137" s="22"/>
      <c r="H3137" s="22">
        <v>274.00960378259998</v>
      </c>
      <c r="I3137" s="22"/>
      <c r="J3137" s="22">
        <v>5</v>
      </c>
      <c r="K3137" s="22" t="s">
        <v>2494</v>
      </c>
      <c r="L3137" s="22" t="s">
        <v>2815</v>
      </c>
    </row>
    <row r="3138" spans="1:12">
      <c r="A3138" t="s">
        <v>2815</v>
      </c>
      <c r="B3138" t="s">
        <v>2507</v>
      </c>
      <c r="C3138" t="s">
        <v>542</v>
      </c>
      <c r="D3138" s="1">
        <v>198.2</v>
      </c>
      <c r="E3138">
        <v>12.3688053610668</v>
      </c>
      <c r="F3138" s="22">
        <v>31.156901646948</v>
      </c>
      <c r="G3138" s="22"/>
      <c r="H3138" s="22"/>
      <c r="I3138" s="22"/>
      <c r="J3138" s="22">
        <v>5</v>
      </c>
      <c r="K3138" s="22" t="s">
        <v>2494</v>
      </c>
      <c r="L3138" s="22" t="s">
        <v>2815</v>
      </c>
    </row>
    <row r="3139" spans="1:12">
      <c r="A3139" t="s">
        <v>2815</v>
      </c>
      <c r="B3139" t="s">
        <v>2507</v>
      </c>
      <c r="C3139" t="s">
        <v>547</v>
      </c>
      <c r="D3139" s="1">
        <v>2020.7</v>
      </c>
      <c r="E3139">
        <v>12.3688053610668</v>
      </c>
      <c r="F3139" s="22"/>
      <c r="G3139" s="22">
        <v>178.71832977969601</v>
      </c>
      <c r="H3139" s="22"/>
      <c r="I3139" s="22"/>
      <c r="J3139" s="22">
        <v>5</v>
      </c>
      <c r="K3139" s="22" t="s">
        <v>2494</v>
      </c>
      <c r="L3139" s="22" t="s">
        <v>2815</v>
      </c>
    </row>
    <row r="3140" spans="1:12">
      <c r="A3140" t="s">
        <v>2815</v>
      </c>
      <c r="B3140" t="s">
        <v>2507</v>
      </c>
      <c r="C3140" t="s">
        <v>549</v>
      </c>
      <c r="D3140" s="1">
        <v>2610.3000000000002</v>
      </c>
      <c r="E3140">
        <v>12.3688053610668</v>
      </c>
      <c r="F3140" s="22"/>
      <c r="G3140" s="22"/>
      <c r="H3140" s="22">
        <v>178.71832977969601</v>
      </c>
      <c r="I3140" s="22"/>
      <c r="J3140" s="22">
        <v>5</v>
      </c>
      <c r="K3140" s="22" t="s">
        <v>2494</v>
      </c>
      <c r="L3140" s="22" t="s">
        <v>2815</v>
      </c>
    </row>
    <row r="3141" spans="1:12">
      <c r="A3141" t="s">
        <v>2815</v>
      </c>
      <c r="B3141" t="s">
        <v>2507</v>
      </c>
      <c r="C3141" t="s">
        <v>3332</v>
      </c>
      <c r="D3141" s="1">
        <v>2615.1999999999998</v>
      </c>
      <c r="E3141">
        <v>12.3688053610668</v>
      </c>
      <c r="F3141" s="22"/>
      <c r="G3141" s="22"/>
      <c r="H3141" s="22"/>
      <c r="I3141" s="22">
        <v>178.71832977969601</v>
      </c>
      <c r="J3141" s="22">
        <v>5</v>
      </c>
      <c r="K3141" s="22" t="s">
        <v>2494</v>
      </c>
      <c r="L3141" s="22" t="s">
        <v>2815</v>
      </c>
    </row>
    <row r="3142" spans="1:12">
      <c r="A3142" t="s">
        <v>2815</v>
      </c>
      <c r="B3142" t="s">
        <v>2508</v>
      </c>
      <c r="C3142" t="s">
        <v>542</v>
      </c>
      <c r="D3142" s="1">
        <v>515.20000000000005</v>
      </c>
      <c r="E3142">
        <v>13.2218264204507</v>
      </c>
      <c r="F3142" s="22">
        <v>66.180076246620004</v>
      </c>
      <c r="G3142" s="22"/>
      <c r="H3142" s="22"/>
      <c r="I3142" s="22"/>
      <c r="J3142" s="22">
        <v>5</v>
      </c>
      <c r="K3142" s="22" t="s">
        <v>2494</v>
      </c>
      <c r="L3142" s="22" t="s">
        <v>2815</v>
      </c>
    </row>
    <row r="3143" spans="1:12">
      <c r="A3143" t="s">
        <v>2815</v>
      </c>
      <c r="B3143" t="s">
        <v>2508</v>
      </c>
      <c r="C3143" t="s">
        <v>547</v>
      </c>
      <c r="D3143" s="1">
        <v>6091.7</v>
      </c>
      <c r="E3143">
        <v>13.2218264204507</v>
      </c>
      <c r="F3143" s="22"/>
      <c r="G3143" s="22">
        <v>304.95917086487998</v>
      </c>
      <c r="H3143" s="22"/>
      <c r="I3143" s="22"/>
      <c r="J3143" s="22">
        <v>5</v>
      </c>
      <c r="K3143" s="22" t="s">
        <v>2494</v>
      </c>
      <c r="L3143" s="22" t="s">
        <v>2815</v>
      </c>
    </row>
    <row r="3144" spans="1:12">
      <c r="A3144" t="s">
        <v>2815</v>
      </c>
      <c r="B3144" t="s">
        <v>2508</v>
      </c>
      <c r="C3144" t="s">
        <v>549</v>
      </c>
      <c r="D3144" s="1">
        <v>7523.9</v>
      </c>
      <c r="E3144">
        <v>13.2218264204507</v>
      </c>
      <c r="F3144" s="22"/>
      <c r="G3144" s="22"/>
      <c r="H3144" s="22">
        <v>304.95917086487998</v>
      </c>
      <c r="I3144" s="22"/>
      <c r="J3144" s="22">
        <v>5</v>
      </c>
      <c r="K3144" s="22" t="s">
        <v>2494</v>
      </c>
      <c r="L3144" s="22" t="s">
        <v>2815</v>
      </c>
    </row>
    <row r="3145" spans="1:12">
      <c r="A3145" t="s">
        <v>2815</v>
      </c>
      <c r="B3145" t="s">
        <v>2508</v>
      </c>
      <c r="C3145" t="s">
        <v>3332</v>
      </c>
      <c r="D3145" s="1">
        <v>7530.2</v>
      </c>
      <c r="E3145">
        <v>13.2218264204507</v>
      </c>
      <c r="F3145" s="22"/>
      <c r="G3145" s="22"/>
      <c r="H3145" s="22"/>
      <c r="I3145" s="22">
        <v>304.95917086487998</v>
      </c>
      <c r="J3145" s="22">
        <v>5</v>
      </c>
      <c r="K3145" s="22" t="s">
        <v>2494</v>
      </c>
      <c r="L3145" s="22" t="s">
        <v>2815</v>
      </c>
    </row>
    <row r="3146" spans="1:12">
      <c r="A3146" t="s">
        <v>2815</v>
      </c>
      <c r="B3146" t="s">
        <v>2509</v>
      </c>
      <c r="C3146" t="s">
        <v>542</v>
      </c>
      <c r="D3146" s="1">
        <v>309.39999999999998</v>
      </c>
      <c r="E3146">
        <v>14.074847479834601</v>
      </c>
      <c r="F3146" s="22">
        <v>62.023094175672</v>
      </c>
      <c r="G3146" s="22"/>
      <c r="H3146" s="22"/>
      <c r="I3146" s="22"/>
      <c r="J3146" s="22">
        <v>5</v>
      </c>
      <c r="K3146" s="22" t="s">
        <v>2494</v>
      </c>
      <c r="L3146" s="22" t="s">
        <v>2815</v>
      </c>
    </row>
    <row r="3147" spans="1:12">
      <c r="A3147" t="s">
        <v>2815</v>
      </c>
      <c r="B3147" t="s">
        <v>2509</v>
      </c>
      <c r="C3147" t="s">
        <v>547</v>
      </c>
      <c r="D3147" s="1">
        <v>4115.3999999999996</v>
      </c>
      <c r="E3147">
        <v>14.074847479834601</v>
      </c>
      <c r="F3147" s="22"/>
      <c r="G3147" s="22">
        <v>187.19525619370799</v>
      </c>
      <c r="H3147" s="22"/>
      <c r="I3147" s="22"/>
      <c r="J3147" s="22">
        <v>5</v>
      </c>
      <c r="K3147" s="22" t="s">
        <v>2494</v>
      </c>
      <c r="L3147" s="22" t="s">
        <v>2815</v>
      </c>
    </row>
    <row r="3148" spans="1:12">
      <c r="A3148" t="s">
        <v>2815</v>
      </c>
      <c r="B3148" t="s">
        <v>2509</v>
      </c>
      <c r="C3148" t="s">
        <v>549</v>
      </c>
      <c r="D3148" s="1">
        <v>6048.8</v>
      </c>
      <c r="E3148">
        <v>14.074847479834601</v>
      </c>
      <c r="F3148" s="22"/>
      <c r="G3148" s="22"/>
      <c r="H3148" s="22">
        <v>187.19525619370799</v>
      </c>
      <c r="I3148" s="22"/>
      <c r="J3148" s="22">
        <v>5</v>
      </c>
      <c r="K3148" s="22" t="s">
        <v>2494</v>
      </c>
      <c r="L3148" s="22" t="s">
        <v>2815</v>
      </c>
    </row>
    <row r="3149" spans="1:12">
      <c r="A3149" t="s">
        <v>2815</v>
      </c>
      <c r="B3149" t="s">
        <v>2509</v>
      </c>
      <c r="C3149" t="s">
        <v>3332</v>
      </c>
      <c r="D3149" s="1">
        <v>6092.5</v>
      </c>
      <c r="E3149">
        <v>14.074847479834601</v>
      </c>
      <c r="F3149" s="22"/>
      <c r="G3149" s="22"/>
      <c r="H3149" s="22"/>
      <c r="I3149" s="22">
        <v>187.19525619370799</v>
      </c>
      <c r="J3149" s="22">
        <v>5</v>
      </c>
      <c r="K3149" s="22" t="s">
        <v>2494</v>
      </c>
      <c r="L3149" s="22" t="s">
        <v>2815</v>
      </c>
    </row>
    <row r="3150" spans="1:12">
      <c r="A3150" t="s">
        <v>2815</v>
      </c>
      <c r="B3150" t="s">
        <v>2510</v>
      </c>
      <c r="C3150" t="s">
        <v>542</v>
      </c>
      <c r="D3150" s="1">
        <v>6.4</v>
      </c>
      <c r="E3150">
        <v>14.927868539218499</v>
      </c>
      <c r="F3150" s="22">
        <v>1.3950417717230399</v>
      </c>
      <c r="G3150" s="22"/>
      <c r="H3150" s="22"/>
      <c r="I3150" s="22"/>
      <c r="J3150" s="22">
        <v>5</v>
      </c>
      <c r="K3150" s="22" t="s">
        <v>2494</v>
      </c>
      <c r="L3150" s="22" t="s">
        <v>2815</v>
      </c>
    </row>
    <row r="3151" spans="1:12">
      <c r="A3151" t="s">
        <v>2815</v>
      </c>
      <c r="B3151" t="s">
        <v>2510</v>
      </c>
      <c r="C3151" t="s">
        <v>547</v>
      </c>
      <c r="D3151" s="1">
        <v>8631.9</v>
      </c>
      <c r="E3151">
        <v>14.927868539218499</v>
      </c>
      <c r="F3151" s="22"/>
      <c r="G3151" s="22">
        <v>690.92088174900005</v>
      </c>
      <c r="H3151" s="22"/>
      <c r="I3151" s="22"/>
      <c r="J3151" s="22">
        <v>5</v>
      </c>
      <c r="K3151" s="22" t="s">
        <v>2494</v>
      </c>
      <c r="L3151" s="22" t="s">
        <v>2815</v>
      </c>
    </row>
    <row r="3152" spans="1:12">
      <c r="A3152" t="s">
        <v>2815</v>
      </c>
      <c r="B3152" t="s">
        <v>2510</v>
      </c>
      <c r="C3152" t="s">
        <v>549</v>
      </c>
      <c r="D3152" s="1">
        <v>9213.2999999999993</v>
      </c>
      <c r="E3152">
        <v>14.927868539218499</v>
      </c>
      <c r="F3152" s="22"/>
      <c r="G3152" s="22"/>
      <c r="H3152" s="22">
        <v>690.92088174900005</v>
      </c>
      <c r="I3152" s="22"/>
      <c r="J3152" s="22">
        <v>5</v>
      </c>
      <c r="K3152" s="22" t="s">
        <v>2494</v>
      </c>
      <c r="L3152" s="22" t="s">
        <v>2815</v>
      </c>
    </row>
    <row r="3153" spans="1:12">
      <c r="A3153" t="s">
        <v>2815</v>
      </c>
      <c r="B3153" t="s">
        <v>2510</v>
      </c>
      <c r="C3153" t="s">
        <v>3332</v>
      </c>
      <c r="D3153" s="1">
        <v>9219.1</v>
      </c>
      <c r="E3153">
        <v>14.927868539218499</v>
      </c>
      <c r="F3153" s="22"/>
      <c r="G3153" s="22"/>
      <c r="H3153" s="22"/>
      <c r="I3153" s="22">
        <v>690.92088174900005</v>
      </c>
      <c r="J3153" s="22">
        <v>5</v>
      </c>
      <c r="K3153" s="22" t="s">
        <v>2494</v>
      </c>
      <c r="L3153" s="22" t="s">
        <v>2815</v>
      </c>
    </row>
    <row r="3154" spans="1:12">
      <c r="A3154" t="s">
        <v>2815</v>
      </c>
      <c r="B3154" t="s">
        <v>2511</v>
      </c>
      <c r="C3154" t="s">
        <v>542</v>
      </c>
      <c r="D3154" s="1">
        <v>426.3</v>
      </c>
      <c r="E3154">
        <v>15.7808895986024</v>
      </c>
      <c r="F3154" s="22">
        <v>51.427230333192</v>
      </c>
      <c r="G3154" s="22"/>
      <c r="H3154" s="22"/>
      <c r="I3154" s="22"/>
      <c r="J3154" s="22">
        <v>5</v>
      </c>
      <c r="K3154" s="22" t="s">
        <v>2494</v>
      </c>
      <c r="L3154" s="22" t="s">
        <v>2815</v>
      </c>
    </row>
    <row r="3155" spans="1:12">
      <c r="A3155" t="s">
        <v>2815</v>
      </c>
      <c r="B3155" t="s">
        <v>2511</v>
      </c>
      <c r="C3155" t="s">
        <v>547</v>
      </c>
      <c r="D3155" s="1">
        <v>5745</v>
      </c>
      <c r="E3155">
        <v>15.7808895986024</v>
      </c>
      <c r="F3155" s="22"/>
      <c r="G3155" s="22">
        <v>267.67852913844001</v>
      </c>
      <c r="H3155" s="22"/>
      <c r="I3155" s="22"/>
      <c r="J3155" s="22">
        <v>5</v>
      </c>
      <c r="K3155" s="22" t="s">
        <v>2494</v>
      </c>
      <c r="L3155" s="22" t="s">
        <v>2815</v>
      </c>
    </row>
    <row r="3156" spans="1:12">
      <c r="A3156" t="s">
        <v>2815</v>
      </c>
      <c r="B3156" t="s">
        <v>2511</v>
      </c>
      <c r="C3156" t="s">
        <v>3332</v>
      </c>
      <c r="D3156" s="1">
        <v>5977.9</v>
      </c>
      <c r="E3156">
        <v>15.7808895986024</v>
      </c>
      <c r="F3156" s="22"/>
      <c r="G3156" s="22"/>
      <c r="H3156" s="22"/>
      <c r="I3156" s="22">
        <v>267.67852913844001</v>
      </c>
      <c r="J3156" s="22">
        <v>5</v>
      </c>
      <c r="K3156" s="22" t="s">
        <v>2494</v>
      </c>
      <c r="L3156" s="22" t="s">
        <v>2815</v>
      </c>
    </row>
    <row r="3157" spans="1:12">
      <c r="A3157" t="s">
        <v>2815</v>
      </c>
      <c r="B3157" t="s">
        <v>2511</v>
      </c>
      <c r="C3157" t="s">
        <v>549</v>
      </c>
      <c r="D3157" s="1">
        <v>5977.9</v>
      </c>
      <c r="E3157">
        <v>15.7808895986024</v>
      </c>
      <c r="F3157" s="22"/>
      <c r="G3157" s="22"/>
      <c r="H3157" s="22">
        <v>267.67852913844001</v>
      </c>
      <c r="I3157" s="22"/>
      <c r="J3157" s="22">
        <v>5</v>
      </c>
      <c r="K3157" s="22" t="s">
        <v>2494</v>
      </c>
      <c r="L3157" s="22" t="s">
        <v>2815</v>
      </c>
    </row>
    <row r="3158" spans="1:12">
      <c r="A3158" t="s">
        <v>2815</v>
      </c>
      <c r="B3158" t="s">
        <v>2512</v>
      </c>
      <c r="C3158" t="s">
        <v>542</v>
      </c>
      <c r="D3158" s="1">
        <v>113.6</v>
      </c>
      <c r="E3158">
        <v>16.633910657986299</v>
      </c>
      <c r="F3158" s="22">
        <v>12.4955884532304</v>
      </c>
      <c r="G3158" s="22"/>
      <c r="H3158" s="22"/>
      <c r="I3158" s="22"/>
      <c r="J3158" s="22">
        <v>5</v>
      </c>
      <c r="K3158" s="22" t="s">
        <v>2494</v>
      </c>
      <c r="L3158" s="22" t="s">
        <v>2815</v>
      </c>
    </row>
    <row r="3159" spans="1:12">
      <c r="A3159" t="s">
        <v>2815</v>
      </c>
      <c r="B3159" t="s">
        <v>2512</v>
      </c>
      <c r="C3159" t="s">
        <v>547</v>
      </c>
      <c r="D3159" s="1">
        <v>468.1</v>
      </c>
      <c r="E3159">
        <v>16.633910657986299</v>
      </c>
      <c r="F3159" s="22"/>
      <c r="G3159" s="22">
        <v>45.141319579860003</v>
      </c>
      <c r="H3159" s="22"/>
      <c r="I3159" s="22"/>
      <c r="J3159" s="22">
        <v>5</v>
      </c>
      <c r="K3159" s="22" t="s">
        <v>2494</v>
      </c>
      <c r="L3159" s="22" t="s">
        <v>2815</v>
      </c>
    </row>
    <row r="3160" spans="1:12">
      <c r="A3160" t="s">
        <v>2815</v>
      </c>
      <c r="B3160" t="s">
        <v>2512</v>
      </c>
      <c r="C3160" t="s">
        <v>3332</v>
      </c>
      <c r="D3160" s="1">
        <v>731.7</v>
      </c>
      <c r="E3160">
        <v>16.633910657986299</v>
      </c>
      <c r="F3160" s="22"/>
      <c r="G3160" s="22"/>
      <c r="H3160" s="22"/>
      <c r="I3160" s="22">
        <v>45.141319579860003</v>
      </c>
      <c r="J3160" s="22">
        <v>5</v>
      </c>
      <c r="K3160" s="22" t="s">
        <v>2494</v>
      </c>
      <c r="L3160" s="22" t="s">
        <v>2815</v>
      </c>
    </row>
    <row r="3161" spans="1:12">
      <c r="A3161" t="s">
        <v>2815</v>
      </c>
      <c r="B3161" t="s">
        <v>2512</v>
      </c>
      <c r="C3161" t="s">
        <v>549</v>
      </c>
      <c r="D3161" s="1">
        <v>731.7</v>
      </c>
      <c r="E3161">
        <v>16.633910657986299</v>
      </c>
      <c r="F3161" s="22"/>
      <c r="G3161" s="22"/>
      <c r="H3161" s="22">
        <v>45.141319579860003</v>
      </c>
      <c r="I3161" s="22"/>
      <c r="J3161" s="22">
        <v>5</v>
      </c>
      <c r="K3161" s="22" t="s">
        <v>2494</v>
      </c>
      <c r="L3161" s="22" t="s">
        <v>2815</v>
      </c>
    </row>
    <row r="3162" spans="1:12">
      <c r="A3162" t="s">
        <v>2815</v>
      </c>
      <c r="B3162" t="s">
        <v>2513</v>
      </c>
      <c r="C3162" t="s">
        <v>542</v>
      </c>
      <c r="D3162" s="1">
        <v>331.7</v>
      </c>
      <c r="E3162">
        <v>17.486931717370201</v>
      </c>
      <c r="F3162" s="22">
        <v>29.816961105708</v>
      </c>
      <c r="G3162" s="22"/>
      <c r="H3162" s="22"/>
      <c r="I3162" s="22"/>
      <c r="J3162" s="22">
        <v>5</v>
      </c>
      <c r="K3162" s="22" t="s">
        <v>2494</v>
      </c>
      <c r="L3162" s="22" t="s">
        <v>2815</v>
      </c>
    </row>
    <row r="3163" spans="1:12">
      <c r="A3163" t="s">
        <v>2815</v>
      </c>
      <c r="B3163" t="s">
        <v>2513</v>
      </c>
      <c r="C3163" t="s">
        <v>3332</v>
      </c>
      <c r="D3163" s="1">
        <v>2291.1</v>
      </c>
      <c r="E3163">
        <v>17.486931717370201</v>
      </c>
      <c r="F3163" s="22"/>
      <c r="G3163" s="22"/>
      <c r="H3163" s="22"/>
      <c r="I3163" s="22">
        <v>176.519654870832</v>
      </c>
      <c r="J3163" s="22">
        <v>5</v>
      </c>
      <c r="K3163" s="22" t="s">
        <v>2494</v>
      </c>
      <c r="L3163" s="22" t="s">
        <v>2815</v>
      </c>
    </row>
    <row r="3164" spans="1:12">
      <c r="A3164" t="s">
        <v>2815</v>
      </c>
      <c r="B3164" t="s">
        <v>2513</v>
      </c>
      <c r="C3164" t="s">
        <v>547</v>
      </c>
      <c r="D3164" s="1">
        <v>2291.1</v>
      </c>
      <c r="E3164">
        <v>17.486931717370201</v>
      </c>
      <c r="F3164" s="22"/>
      <c r="G3164" s="22">
        <v>176.519654870832</v>
      </c>
      <c r="H3164" s="22"/>
      <c r="I3164" s="22"/>
      <c r="J3164" s="22">
        <v>5</v>
      </c>
      <c r="K3164" s="22" t="s">
        <v>2494</v>
      </c>
      <c r="L3164" s="22" t="s">
        <v>2815</v>
      </c>
    </row>
    <row r="3165" spans="1:12">
      <c r="A3165" t="s">
        <v>2815</v>
      </c>
      <c r="B3165" t="s">
        <v>2513</v>
      </c>
      <c r="C3165" t="s">
        <v>549</v>
      </c>
      <c r="D3165" s="1">
        <v>2291.1</v>
      </c>
      <c r="E3165">
        <v>17.486931717370201</v>
      </c>
      <c r="F3165" s="22"/>
      <c r="G3165" s="22"/>
      <c r="H3165" s="22">
        <v>176.519654870832</v>
      </c>
      <c r="I3165" s="22"/>
      <c r="J3165" s="22">
        <v>5</v>
      </c>
      <c r="K3165" s="22" t="s">
        <v>2494</v>
      </c>
      <c r="L3165" s="22" t="s">
        <v>2815</v>
      </c>
    </row>
    <row r="3166" spans="1:12">
      <c r="A3166" t="s">
        <v>2815</v>
      </c>
      <c r="B3166" t="s">
        <v>2514</v>
      </c>
      <c r="C3166" t="s">
        <v>547</v>
      </c>
      <c r="D3166" s="1">
        <v>2199.9</v>
      </c>
      <c r="E3166">
        <v>18.339952776754199</v>
      </c>
      <c r="F3166" s="22"/>
      <c r="G3166" s="22">
        <v>203.27751653076001</v>
      </c>
      <c r="H3166" s="22"/>
      <c r="I3166" s="22"/>
      <c r="J3166" s="22">
        <v>5</v>
      </c>
      <c r="K3166" s="22" t="s">
        <v>2494</v>
      </c>
      <c r="L3166" s="22" t="s">
        <v>2815</v>
      </c>
    </row>
    <row r="3167" spans="1:12">
      <c r="A3167" t="s">
        <v>2815</v>
      </c>
      <c r="B3167" t="s">
        <v>2514</v>
      </c>
      <c r="C3167" t="s">
        <v>3332</v>
      </c>
      <c r="D3167" s="1">
        <v>2199.9</v>
      </c>
      <c r="E3167">
        <v>18.339952776754199</v>
      </c>
      <c r="F3167" s="22"/>
      <c r="G3167" s="22"/>
      <c r="H3167" s="22"/>
      <c r="I3167" s="22">
        <v>203.27751653076001</v>
      </c>
      <c r="J3167" s="22">
        <v>5</v>
      </c>
      <c r="K3167" s="22" t="s">
        <v>2494</v>
      </c>
      <c r="L3167" s="22" t="s">
        <v>2815</v>
      </c>
    </row>
    <row r="3168" spans="1:12">
      <c r="A3168" t="s">
        <v>2815</v>
      </c>
      <c r="B3168" t="s">
        <v>2514</v>
      </c>
      <c r="C3168" t="s">
        <v>549</v>
      </c>
      <c r="D3168" s="1">
        <v>2199.9</v>
      </c>
      <c r="E3168">
        <v>18.339952776754199</v>
      </c>
      <c r="F3168" s="22"/>
      <c r="G3168" s="22"/>
      <c r="H3168" s="22">
        <v>203.27751653076001</v>
      </c>
      <c r="I3168" s="22"/>
      <c r="J3168" s="22">
        <v>5</v>
      </c>
      <c r="K3168" s="22" t="s">
        <v>2494</v>
      </c>
      <c r="L3168" s="22" t="s">
        <v>2815</v>
      </c>
    </row>
    <row r="3169" spans="1:12">
      <c r="A3169" t="s">
        <v>2815</v>
      </c>
      <c r="B3169" t="s">
        <v>2515</v>
      </c>
      <c r="C3169" t="s">
        <v>542</v>
      </c>
      <c r="D3169" s="1">
        <v>221.9</v>
      </c>
      <c r="E3169">
        <v>19.192973836138101</v>
      </c>
      <c r="F3169" s="22">
        <v>32.546092437684003</v>
      </c>
      <c r="G3169" s="22"/>
      <c r="H3169" s="22"/>
      <c r="I3169" s="22"/>
      <c r="J3169" s="22">
        <v>5</v>
      </c>
      <c r="K3169" s="22" t="s">
        <v>2494</v>
      </c>
      <c r="L3169" s="22" t="s">
        <v>2815</v>
      </c>
    </row>
    <row r="3170" spans="1:12">
      <c r="A3170" t="s">
        <v>2815</v>
      </c>
      <c r="B3170" t="s">
        <v>2515</v>
      </c>
      <c r="C3170" t="s">
        <v>547</v>
      </c>
      <c r="D3170" s="1">
        <v>760.2</v>
      </c>
      <c r="E3170">
        <v>19.192973836138101</v>
      </c>
      <c r="F3170" s="22"/>
      <c r="G3170" s="22">
        <v>32.546092437684003</v>
      </c>
      <c r="H3170" s="22"/>
      <c r="I3170" s="22"/>
      <c r="J3170" s="22">
        <v>5</v>
      </c>
      <c r="K3170" s="22" t="s">
        <v>2494</v>
      </c>
      <c r="L3170" s="22" t="s">
        <v>2815</v>
      </c>
    </row>
    <row r="3171" spans="1:12">
      <c r="A3171" t="s">
        <v>2815</v>
      </c>
      <c r="B3171" t="s">
        <v>2515</v>
      </c>
      <c r="C3171" t="s">
        <v>549</v>
      </c>
      <c r="D3171" s="1">
        <v>760.2</v>
      </c>
      <c r="E3171">
        <v>19.192973836138101</v>
      </c>
      <c r="F3171" s="22"/>
      <c r="G3171" s="22"/>
      <c r="H3171" s="22">
        <v>32.546092437684003</v>
      </c>
      <c r="I3171" s="22"/>
      <c r="J3171" s="22">
        <v>5</v>
      </c>
      <c r="K3171" s="22" t="s">
        <v>2494</v>
      </c>
      <c r="L3171" s="22" t="s">
        <v>2815</v>
      </c>
    </row>
    <row r="3172" spans="1:12">
      <c r="A3172" t="s">
        <v>2815</v>
      </c>
      <c r="B3172" t="s">
        <v>2515</v>
      </c>
      <c r="C3172" t="s">
        <v>3332</v>
      </c>
      <c r="D3172" s="1">
        <v>760.2</v>
      </c>
      <c r="E3172">
        <v>19.192973836138101</v>
      </c>
      <c r="F3172" s="22"/>
      <c r="G3172" s="22"/>
      <c r="H3172" s="22"/>
      <c r="I3172" s="22">
        <v>32.546092437684003</v>
      </c>
      <c r="J3172" s="22">
        <v>5</v>
      </c>
      <c r="K3172" s="22" t="s">
        <v>2494</v>
      </c>
      <c r="L3172" s="22" t="s">
        <v>2815</v>
      </c>
    </row>
    <row r="3173" spans="1:12">
      <c r="A3173" t="s">
        <v>2815</v>
      </c>
      <c r="B3173" t="s">
        <v>2516</v>
      </c>
      <c r="C3173" t="s">
        <v>547</v>
      </c>
      <c r="D3173" s="1">
        <v>3204.3</v>
      </c>
      <c r="E3173">
        <v>21.752037014289801</v>
      </c>
      <c r="F3173" s="22"/>
      <c r="G3173" s="22">
        <v>320.97512949767997</v>
      </c>
      <c r="H3173" s="22"/>
      <c r="I3173" s="22"/>
      <c r="J3173" s="22">
        <v>5</v>
      </c>
      <c r="K3173" s="22" t="s">
        <v>2494</v>
      </c>
      <c r="L3173" s="22" t="s">
        <v>2815</v>
      </c>
    </row>
    <row r="3174" spans="1:12">
      <c r="A3174" t="s">
        <v>2815</v>
      </c>
      <c r="B3174" t="s">
        <v>2516</v>
      </c>
      <c r="C3174" t="s">
        <v>549</v>
      </c>
      <c r="D3174" s="1">
        <v>3204.3</v>
      </c>
      <c r="E3174">
        <v>21.752037014289801</v>
      </c>
      <c r="F3174" s="22"/>
      <c r="G3174" s="22"/>
      <c r="H3174" s="22">
        <v>320.97512949767997</v>
      </c>
      <c r="I3174" s="22"/>
      <c r="J3174" s="22">
        <v>5</v>
      </c>
      <c r="K3174" s="22" t="s">
        <v>2494</v>
      </c>
      <c r="L3174" s="22" t="s">
        <v>2815</v>
      </c>
    </row>
    <row r="3175" spans="1:12">
      <c r="A3175" t="s">
        <v>2815</v>
      </c>
      <c r="B3175" t="s">
        <v>2516</v>
      </c>
      <c r="C3175" t="s">
        <v>3332</v>
      </c>
      <c r="D3175" s="1">
        <v>3204.3</v>
      </c>
      <c r="E3175">
        <v>21.752037014289801</v>
      </c>
      <c r="F3175" s="22"/>
      <c r="G3175" s="22"/>
      <c r="H3175" s="22"/>
      <c r="I3175" s="22">
        <v>320.97512949767997</v>
      </c>
      <c r="J3175" s="22">
        <v>5</v>
      </c>
      <c r="K3175" s="22" t="s">
        <v>2494</v>
      </c>
      <c r="L3175" s="22" t="s">
        <v>2815</v>
      </c>
    </row>
    <row r="3176" spans="1:12">
      <c r="A3176" t="s">
        <v>2815</v>
      </c>
      <c r="B3176" t="s">
        <v>2517</v>
      </c>
      <c r="C3176" t="s">
        <v>542</v>
      </c>
      <c r="D3176" s="1">
        <v>195.1</v>
      </c>
      <c r="E3176">
        <v>22.6050580736737</v>
      </c>
      <c r="F3176" s="22">
        <v>29.672783246736</v>
      </c>
      <c r="G3176" s="22"/>
      <c r="H3176" s="22"/>
      <c r="I3176" s="22"/>
      <c r="J3176" s="22">
        <v>5</v>
      </c>
      <c r="K3176" s="22" t="s">
        <v>2494</v>
      </c>
      <c r="L3176" s="22" t="s">
        <v>2815</v>
      </c>
    </row>
    <row r="3177" spans="1:12">
      <c r="A3177" t="s">
        <v>2815</v>
      </c>
      <c r="B3177" t="s">
        <v>2517</v>
      </c>
      <c r="C3177" t="s">
        <v>547</v>
      </c>
      <c r="D3177" s="1">
        <v>615</v>
      </c>
      <c r="E3177">
        <v>22.6050580736737</v>
      </c>
      <c r="F3177" s="22"/>
      <c r="G3177" s="22">
        <v>37.265793910127996</v>
      </c>
      <c r="H3177" s="22"/>
      <c r="I3177" s="22"/>
      <c r="J3177" s="22">
        <v>5</v>
      </c>
      <c r="K3177" s="22" t="s">
        <v>2494</v>
      </c>
      <c r="L3177" s="22" t="s">
        <v>2815</v>
      </c>
    </row>
    <row r="3178" spans="1:12">
      <c r="A3178" t="s">
        <v>2815</v>
      </c>
      <c r="B3178" t="s">
        <v>2517</v>
      </c>
      <c r="C3178" t="s">
        <v>3332</v>
      </c>
      <c r="D3178" s="1">
        <v>696.1</v>
      </c>
      <c r="E3178">
        <v>22.6050580736737</v>
      </c>
      <c r="F3178" s="22"/>
      <c r="G3178" s="22"/>
      <c r="H3178" s="22"/>
      <c r="I3178" s="22">
        <v>37.265793910127996</v>
      </c>
      <c r="J3178" s="22">
        <v>5</v>
      </c>
      <c r="K3178" s="22" t="s">
        <v>2494</v>
      </c>
      <c r="L3178" s="22" t="s">
        <v>2815</v>
      </c>
    </row>
    <row r="3179" spans="1:12">
      <c r="A3179" t="s">
        <v>2815</v>
      </c>
      <c r="B3179" t="s">
        <v>2517</v>
      </c>
      <c r="C3179" t="s">
        <v>549</v>
      </c>
      <c r="D3179" s="1">
        <v>696.1</v>
      </c>
      <c r="E3179">
        <v>22.6050580736737</v>
      </c>
      <c r="F3179" s="22"/>
      <c r="G3179" s="22"/>
      <c r="H3179" s="22">
        <v>37.265793910127996</v>
      </c>
      <c r="I3179" s="22"/>
      <c r="J3179" s="22">
        <v>5</v>
      </c>
      <c r="K3179" s="22" t="s">
        <v>2494</v>
      </c>
      <c r="L3179" s="22" t="s">
        <v>2815</v>
      </c>
    </row>
    <row r="3180" spans="1:12">
      <c r="A3180" t="s">
        <v>2815</v>
      </c>
      <c r="B3180" t="s">
        <v>2518</v>
      </c>
      <c r="C3180" t="s">
        <v>542</v>
      </c>
      <c r="D3180" s="1">
        <v>390</v>
      </c>
      <c r="E3180">
        <v>26.443652840901301</v>
      </c>
      <c r="F3180" s="22">
        <v>156.45276694152</v>
      </c>
      <c r="G3180" s="22"/>
      <c r="H3180" s="22"/>
      <c r="I3180" s="22"/>
      <c r="J3180" s="22">
        <v>5</v>
      </c>
      <c r="K3180" s="22" t="s">
        <v>2494</v>
      </c>
      <c r="L3180" s="22" t="s">
        <v>2815</v>
      </c>
    </row>
    <row r="3181" spans="1:12">
      <c r="A3181" t="s">
        <v>2815</v>
      </c>
      <c r="B3181" t="s">
        <v>2518</v>
      </c>
      <c r="C3181" t="s">
        <v>547</v>
      </c>
      <c r="D3181" s="1">
        <v>30588.3</v>
      </c>
      <c r="E3181">
        <v>26.443652840901301</v>
      </c>
      <c r="F3181" s="22"/>
      <c r="G3181" s="22">
        <v>1049.2842675495599</v>
      </c>
      <c r="H3181" s="22"/>
      <c r="I3181" s="22"/>
      <c r="J3181" s="22">
        <v>5</v>
      </c>
      <c r="K3181" s="22" t="s">
        <v>2494</v>
      </c>
      <c r="L3181" s="22" t="s">
        <v>2815</v>
      </c>
    </row>
    <row r="3182" spans="1:12">
      <c r="A3182" t="s">
        <v>2815</v>
      </c>
      <c r="B3182" t="s">
        <v>2518</v>
      </c>
      <c r="C3182" t="s">
        <v>549</v>
      </c>
      <c r="D3182" s="1">
        <v>40383.599999999999</v>
      </c>
      <c r="E3182">
        <v>26.443652840901301</v>
      </c>
      <c r="F3182" s="22"/>
      <c r="G3182" s="22"/>
      <c r="H3182" s="22">
        <v>1049.2842675495599</v>
      </c>
      <c r="I3182" s="22"/>
      <c r="J3182" s="22">
        <v>5</v>
      </c>
      <c r="K3182" s="22" t="s">
        <v>2494</v>
      </c>
      <c r="L3182" s="22" t="s">
        <v>2815</v>
      </c>
    </row>
    <row r="3183" spans="1:12">
      <c r="A3183" t="s">
        <v>2815</v>
      </c>
      <c r="B3183" t="s">
        <v>2518</v>
      </c>
      <c r="C3183" t="s">
        <v>3332</v>
      </c>
      <c r="D3183" s="1">
        <v>40598.5</v>
      </c>
      <c r="E3183">
        <v>26.443652840901301</v>
      </c>
      <c r="F3183" s="22"/>
      <c r="G3183" s="22"/>
      <c r="H3183" s="22"/>
      <c r="I3183" s="22">
        <v>1049.2842675495599</v>
      </c>
      <c r="J3183" s="22">
        <v>5</v>
      </c>
      <c r="K3183" s="22" t="s">
        <v>2494</v>
      </c>
      <c r="L3183" s="22" t="s">
        <v>2815</v>
      </c>
    </row>
    <row r="3184" spans="1:12">
      <c r="A3184" t="s">
        <v>3354</v>
      </c>
      <c r="B3184" t="s">
        <v>2519</v>
      </c>
      <c r="C3184" t="s">
        <v>542</v>
      </c>
      <c r="D3184" s="1">
        <v>398.8</v>
      </c>
      <c r="E3184">
        <v>13.662553967799001</v>
      </c>
      <c r="F3184" s="22">
        <v>45.962527910292003</v>
      </c>
      <c r="G3184" s="22"/>
      <c r="H3184" s="22"/>
      <c r="I3184" s="22"/>
      <c r="J3184" s="22">
        <v>5</v>
      </c>
      <c r="K3184" s="22" t="s">
        <v>2520</v>
      </c>
      <c r="L3184" s="22" t="s">
        <v>2787</v>
      </c>
    </row>
    <row r="3185" spans="1:12">
      <c r="A3185" t="s">
        <v>3354</v>
      </c>
      <c r="B3185" t="s">
        <v>2519</v>
      </c>
      <c r="C3185" t="s">
        <v>547</v>
      </c>
      <c r="D3185" s="1">
        <v>770.8</v>
      </c>
      <c r="E3185">
        <v>13.662553967799001</v>
      </c>
      <c r="F3185" s="22"/>
      <c r="G3185" s="22">
        <v>45.962527910292003</v>
      </c>
      <c r="H3185" s="22"/>
      <c r="I3185" s="22"/>
      <c r="J3185" s="22">
        <v>5</v>
      </c>
      <c r="K3185" s="22" t="s">
        <v>2520</v>
      </c>
      <c r="L3185" s="22" t="s">
        <v>2787</v>
      </c>
    </row>
    <row r="3186" spans="1:12">
      <c r="A3186" t="s">
        <v>3354</v>
      </c>
      <c r="B3186" t="s">
        <v>2519</v>
      </c>
      <c r="C3186" t="s">
        <v>549</v>
      </c>
      <c r="D3186" s="1">
        <v>864.8</v>
      </c>
      <c r="E3186">
        <v>13.662553967799001</v>
      </c>
      <c r="F3186" s="22"/>
      <c r="G3186" s="22"/>
      <c r="H3186" s="22">
        <v>45.962527910292003</v>
      </c>
      <c r="I3186" s="22"/>
      <c r="J3186" s="22">
        <v>5</v>
      </c>
      <c r="K3186" s="22" t="s">
        <v>2520</v>
      </c>
      <c r="L3186" s="22" t="s">
        <v>2787</v>
      </c>
    </row>
    <row r="3187" spans="1:12">
      <c r="A3187" t="s">
        <v>3354</v>
      </c>
      <c r="B3187" t="s">
        <v>2519</v>
      </c>
      <c r="C3187" t="s">
        <v>3332</v>
      </c>
      <c r="D3187" s="1">
        <v>867.2</v>
      </c>
      <c r="E3187">
        <v>13.662553967799001</v>
      </c>
      <c r="F3187" s="22"/>
      <c r="G3187" s="22"/>
      <c r="H3187" s="22"/>
      <c r="I3187" s="22">
        <v>45.962527910292003</v>
      </c>
      <c r="J3187" s="22">
        <v>5</v>
      </c>
      <c r="K3187" s="22" t="s">
        <v>2520</v>
      </c>
      <c r="L3187" s="22" t="s">
        <v>2787</v>
      </c>
    </row>
    <row r="3188" spans="1:12">
      <c r="A3188" t="s">
        <v>3354</v>
      </c>
      <c r="B3188" t="s">
        <v>2521</v>
      </c>
      <c r="C3188" t="s">
        <v>542</v>
      </c>
      <c r="D3188" s="1">
        <v>39069.5</v>
      </c>
      <c r="E3188">
        <v>1.2795315890758701</v>
      </c>
      <c r="F3188" s="22">
        <v>2885.1168419892001</v>
      </c>
      <c r="G3188" s="22"/>
      <c r="H3188" s="22"/>
      <c r="I3188" s="22"/>
      <c r="J3188" s="22">
        <v>5</v>
      </c>
      <c r="K3188" s="22" t="s">
        <v>2520</v>
      </c>
      <c r="L3188" s="22" t="s">
        <v>2787</v>
      </c>
    </row>
    <row r="3189" spans="1:12">
      <c r="A3189" t="s">
        <v>3354</v>
      </c>
      <c r="B3189" t="s">
        <v>2521</v>
      </c>
      <c r="C3189" t="s">
        <v>547</v>
      </c>
      <c r="D3189" s="1">
        <v>68185.7</v>
      </c>
      <c r="E3189">
        <v>1.2795315890758701</v>
      </c>
      <c r="F3189" s="22"/>
      <c r="G3189" s="22">
        <v>2885.1168419892001</v>
      </c>
      <c r="H3189" s="22"/>
      <c r="I3189" s="22"/>
      <c r="J3189" s="22">
        <v>5</v>
      </c>
      <c r="K3189" s="22" t="s">
        <v>2520</v>
      </c>
      <c r="L3189" s="22" t="s">
        <v>2787</v>
      </c>
    </row>
    <row r="3190" spans="1:12">
      <c r="A3190" t="s">
        <v>3354</v>
      </c>
      <c r="B3190" t="s">
        <v>2521</v>
      </c>
      <c r="C3190" t="s">
        <v>549</v>
      </c>
      <c r="D3190" s="1">
        <v>69430.600000000006</v>
      </c>
      <c r="E3190">
        <v>1.2795315890758701</v>
      </c>
      <c r="F3190" s="22"/>
      <c r="G3190" s="22"/>
      <c r="H3190" s="22">
        <v>2885.1168419892001</v>
      </c>
      <c r="I3190" s="22"/>
      <c r="J3190" s="22">
        <v>5</v>
      </c>
      <c r="K3190" s="22" t="s">
        <v>2520</v>
      </c>
      <c r="L3190" s="22" t="s">
        <v>2787</v>
      </c>
    </row>
    <row r="3191" spans="1:12">
      <c r="A3191" t="s">
        <v>3354</v>
      </c>
      <c r="B3191" t="s">
        <v>2521</v>
      </c>
      <c r="C3191" t="s">
        <v>3332</v>
      </c>
      <c r="D3191" s="1">
        <v>69445.399999999994</v>
      </c>
      <c r="E3191">
        <v>1.2795315890758701</v>
      </c>
      <c r="F3191" s="22"/>
      <c r="G3191" s="22"/>
      <c r="H3191" s="22"/>
      <c r="I3191" s="22">
        <v>2885.1168419892001</v>
      </c>
      <c r="J3191" s="22">
        <v>5</v>
      </c>
      <c r="K3191" s="22" t="s">
        <v>2520</v>
      </c>
      <c r="L3191" s="22" t="s">
        <v>2787</v>
      </c>
    </row>
    <row r="3192" spans="1:12">
      <c r="A3192" t="s">
        <v>3354</v>
      </c>
      <c r="B3192" t="s">
        <v>2522</v>
      </c>
      <c r="C3192" t="s">
        <v>542</v>
      </c>
      <c r="D3192" s="1">
        <v>74520.7</v>
      </c>
      <c r="E3192">
        <v>2.1325526484597899</v>
      </c>
      <c r="F3192" s="22">
        <v>5405.2234400052002</v>
      </c>
      <c r="G3192" s="22"/>
      <c r="H3192" s="22"/>
      <c r="I3192" s="22"/>
      <c r="J3192" s="22">
        <v>5</v>
      </c>
      <c r="K3192" s="22" t="s">
        <v>2520</v>
      </c>
      <c r="L3192" s="22" t="s">
        <v>2787</v>
      </c>
    </row>
    <row r="3193" spans="1:12">
      <c r="A3193" t="s">
        <v>3354</v>
      </c>
      <c r="B3193" t="s">
        <v>2522</v>
      </c>
      <c r="C3193" t="s">
        <v>547</v>
      </c>
      <c r="D3193" s="1">
        <v>194373</v>
      </c>
      <c r="E3193">
        <v>2.1325526484597899</v>
      </c>
      <c r="F3193" s="22"/>
      <c r="G3193" s="22">
        <v>5617.7312063795998</v>
      </c>
      <c r="H3193" s="22"/>
      <c r="I3193" s="22"/>
      <c r="J3193" s="22">
        <v>5</v>
      </c>
      <c r="K3193" s="22" t="s">
        <v>2520</v>
      </c>
      <c r="L3193" s="22" t="s">
        <v>2787</v>
      </c>
    </row>
    <row r="3194" spans="1:12">
      <c r="A3194" t="s">
        <v>3354</v>
      </c>
      <c r="B3194" t="s">
        <v>2522</v>
      </c>
      <c r="C3194" t="s">
        <v>549</v>
      </c>
      <c r="D3194" s="1">
        <v>207648</v>
      </c>
      <c r="E3194">
        <v>2.1325526484597899</v>
      </c>
      <c r="F3194" s="22"/>
      <c r="G3194" s="22"/>
      <c r="H3194" s="22">
        <v>5617.7312063795998</v>
      </c>
      <c r="I3194" s="22"/>
      <c r="J3194" s="22">
        <v>5</v>
      </c>
      <c r="K3194" s="22" t="s">
        <v>2520</v>
      </c>
      <c r="L3194" s="22" t="s">
        <v>2787</v>
      </c>
    </row>
    <row r="3195" spans="1:12">
      <c r="A3195" t="s">
        <v>3354</v>
      </c>
      <c r="B3195" t="s">
        <v>2522</v>
      </c>
      <c r="C3195" t="s">
        <v>3332</v>
      </c>
      <c r="D3195" s="1">
        <v>208075.8</v>
      </c>
      <c r="E3195">
        <v>2.1325526484597899</v>
      </c>
      <c r="F3195" s="22"/>
      <c r="G3195" s="22"/>
      <c r="H3195" s="22"/>
      <c r="I3195" s="22">
        <v>5617.7312063795998</v>
      </c>
      <c r="J3195" s="22">
        <v>5</v>
      </c>
      <c r="K3195" s="22" t="s">
        <v>2520</v>
      </c>
      <c r="L3195" s="22" t="s">
        <v>2787</v>
      </c>
    </row>
    <row r="3196" spans="1:12">
      <c r="A3196" t="s">
        <v>3354</v>
      </c>
      <c r="B3196" t="s">
        <v>2523</v>
      </c>
      <c r="C3196" t="s">
        <v>542</v>
      </c>
      <c r="D3196" s="1">
        <v>14457.4</v>
      </c>
      <c r="E3196">
        <v>2.9855737078437001</v>
      </c>
      <c r="F3196" s="22">
        <v>900.44817364152004</v>
      </c>
      <c r="G3196" s="22"/>
      <c r="H3196" s="22"/>
      <c r="I3196" s="22"/>
      <c r="J3196" s="22">
        <v>5</v>
      </c>
      <c r="K3196" s="22" t="s">
        <v>2520</v>
      </c>
      <c r="L3196" s="22" t="s">
        <v>2787</v>
      </c>
    </row>
    <row r="3197" spans="1:12">
      <c r="A3197" t="s">
        <v>3354</v>
      </c>
      <c r="B3197" t="s">
        <v>2523</v>
      </c>
      <c r="C3197" t="s">
        <v>547</v>
      </c>
      <c r="D3197" s="1">
        <v>76393.100000000006</v>
      </c>
      <c r="E3197">
        <v>2.9855737078437001</v>
      </c>
      <c r="F3197" s="22"/>
      <c r="G3197" s="22">
        <v>2320.1873836847999</v>
      </c>
      <c r="H3197" s="22"/>
      <c r="I3197" s="22"/>
      <c r="J3197" s="22">
        <v>5</v>
      </c>
      <c r="K3197" s="22" t="s">
        <v>2520</v>
      </c>
      <c r="L3197" s="22" t="s">
        <v>2787</v>
      </c>
    </row>
    <row r="3198" spans="1:12">
      <c r="A3198" t="s">
        <v>3354</v>
      </c>
      <c r="B3198" t="s">
        <v>2523</v>
      </c>
      <c r="C3198" t="s">
        <v>549</v>
      </c>
      <c r="D3198" s="1">
        <v>85627.6</v>
      </c>
      <c r="E3198">
        <v>2.9855737078437001</v>
      </c>
      <c r="F3198" s="22"/>
      <c r="G3198" s="22"/>
      <c r="H3198" s="22">
        <v>2320.1873836847999</v>
      </c>
      <c r="I3198" s="22"/>
      <c r="J3198" s="22">
        <v>5</v>
      </c>
      <c r="K3198" s="22" t="s">
        <v>2520</v>
      </c>
      <c r="L3198" s="22" t="s">
        <v>2787</v>
      </c>
    </row>
    <row r="3199" spans="1:12">
      <c r="A3199" t="s">
        <v>3354</v>
      </c>
      <c r="B3199" t="s">
        <v>2523</v>
      </c>
      <c r="C3199" t="s">
        <v>3332</v>
      </c>
      <c r="D3199" s="1">
        <v>85668.6</v>
      </c>
      <c r="E3199">
        <v>2.9855737078437001</v>
      </c>
      <c r="F3199" s="22"/>
      <c r="G3199" s="22"/>
      <c r="H3199" s="22"/>
      <c r="I3199" s="22">
        <v>2320.1873836847999</v>
      </c>
      <c r="J3199" s="22">
        <v>5</v>
      </c>
      <c r="K3199" s="22" t="s">
        <v>2520</v>
      </c>
      <c r="L3199" s="22" t="s">
        <v>2787</v>
      </c>
    </row>
    <row r="3200" spans="1:12">
      <c r="A3200" t="s">
        <v>3354</v>
      </c>
      <c r="B3200" t="s">
        <v>2524</v>
      </c>
      <c r="C3200" t="s">
        <v>542</v>
      </c>
      <c r="D3200" s="1">
        <v>3837.4</v>
      </c>
      <c r="E3200">
        <v>3.8385947672276099</v>
      </c>
      <c r="F3200" s="22">
        <v>356.93722523088002</v>
      </c>
      <c r="G3200" s="22"/>
      <c r="H3200" s="22"/>
      <c r="I3200" s="22"/>
      <c r="J3200" s="22">
        <v>5</v>
      </c>
      <c r="K3200" s="22" t="s">
        <v>2520</v>
      </c>
      <c r="L3200" s="22" t="s">
        <v>2787</v>
      </c>
    </row>
    <row r="3201" spans="1:12">
      <c r="A3201" t="s">
        <v>3354</v>
      </c>
      <c r="B3201" t="s">
        <v>2524</v>
      </c>
      <c r="C3201" t="s">
        <v>547</v>
      </c>
      <c r="D3201" s="1">
        <v>20662.5</v>
      </c>
      <c r="E3201">
        <v>3.8385947672276099</v>
      </c>
      <c r="F3201" s="22"/>
      <c r="G3201" s="22">
        <v>607.24937186676004</v>
      </c>
      <c r="H3201" s="22"/>
      <c r="I3201" s="22"/>
      <c r="J3201" s="22">
        <v>5</v>
      </c>
      <c r="K3201" s="22" t="s">
        <v>2520</v>
      </c>
      <c r="L3201" s="22" t="s">
        <v>2787</v>
      </c>
    </row>
    <row r="3202" spans="1:12">
      <c r="A3202" t="s">
        <v>3354</v>
      </c>
      <c r="B3202" t="s">
        <v>2524</v>
      </c>
      <c r="C3202" t="s">
        <v>549</v>
      </c>
      <c r="D3202" s="1">
        <v>22308</v>
      </c>
      <c r="E3202">
        <v>3.8385947672276099</v>
      </c>
      <c r="F3202" s="22"/>
      <c r="G3202" s="22"/>
      <c r="H3202" s="22">
        <v>607.24937186676004</v>
      </c>
      <c r="I3202" s="22"/>
      <c r="J3202" s="22">
        <v>5</v>
      </c>
      <c r="K3202" s="22" t="s">
        <v>2520</v>
      </c>
      <c r="L3202" s="22" t="s">
        <v>2787</v>
      </c>
    </row>
    <row r="3203" spans="1:12">
      <c r="A3203" t="s">
        <v>3354</v>
      </c>
      <c r="B3203" t="s">
        <v>2524</v>
      </c>
      <c r="C3203" t="s">
        <v>3332</v>
      </c>
      <c r="D3203" s="1">
        <v>22316.5</v>
      </c>
      <c r="E3203">
        <v>3.8385947672276099</v>
      </c>
      <c r="F3203" s="22"/>
      <c r="G3203" s="22"/>
      <c r="H3203" s="22"/>
      <c r="I3203" s="22">
        <v>607.24937186676004</v>
      </c>
      <c r="J3203" s="22">
        <v>5</v>
      </c>
      <c r="K3203" s="22" t="s">
        <v>2520</v>
      </c>
      <c r="L3203" s="22" t="s">
        <v>2787</v>
      </c>
    </row>
    <row r="3204" spans="1:12">
      <c r="A3204" t="s">
        <v>3354</v>
      </c>
      <c r="B3204" t="s">
        <v>2525</v>
      </c>
      <c r="C3204" t="s">
        <v>542</v>
      </c>
      <c r="D3204" s="1">
        <v>3382.1</v>
      </c>
      <c r="E3204">
        <v>4.69161582661153</v>
      </c>
      <c r="F3204" s="22">
        <v>278.29792698372</v>
      </c>
      <c r="G3204" s="22"/>
      <c r="H3204" s="22"/>
      <c r="I3204" s="22"/>
      <c r="J3204" s="22">
        <v>5</v>
      </c>
      <c r="K3204" s="22" t="s">
        <v>2520</v>
      </c>
      <c r="L3204" s="22" t="s">
        <v>2787</v>
      </c>
    </row>
    <row r="3205" spans="1:12">
      <c r="A3205" t="s">
        <v>3354</v>
      </c>
      <c r="B3205" t="s">
        <v>2525</v>
      </c>
      <c r="C3205" t="s">
        <v>547</v>
      </c>
      <c r="D3205" s="1">
        <v>11576.6</v>
      </c>
      <c r="E3205">
        <v>4.69161582661153</v>
      </c>
      <c r="F3205" s="22"/>
      <c r="G3205" s="22">
        <v>278.29792698372</v>
      </c>
      <c r="H3205" s="22"/>
      <c r="I3205" s="22"/>
      <c r="J3205" s="22">
        <v>5</v>
      </c>
      <c r="K3205" s="22" t="s">
        <v>2520</v>
      </c>
      <c r="L3205" s="22" t="s">
        <v>2787</v>
      </c>
    </row>
    <row r="3206" spans="1:12">
      <c r="A3206" t="s">
        <v>3354</v>
      </c>
      <c r="B3206" t="s">
        <v>2525</v>
      </c>
      <c r="C3206" t="s">
        <v>549</v>
      </c>
      <c r="D3206" s="1">
        <v>13465.9</v>
      </c>
      <c r="E3206">
        <v>4.69161582661153</v>
      </c>
      <c r="F3206" s="22"/>
      <c r="G3206" s="22"/>
      <c r="H3206" s="22">
        <v>278.29792698372</v>
      </c>
      <c r="I3206" s="22"/>
      <c r="J3206" s="22">
        <v>5</v>
      </c>
      <c r="K3206" s="22" t="s">
        <v>2520</v>
      </c>
      <c r="L3206" s="22" t="s">
        <v>2787</v>
      </c>
    </row>
    <row r="3207" spans="1:12">
      <c r="A3207" t="s">
        <v>3354</v>
      </c>
      <c r="B3207" t="s">
        <v>2525</v>
      </c>
      <c r="C3207" t="s">
        <v>3332</v>
      </c>
      <c r="D3207" s="1">
        <v>13489.6</v>
      </c>
      <c r="E3207">
        <v>4.69161582661153</v>
      </c>
      <c r="F3207" s="22"/>
      <c r="G3207" s="22"/>
      <c r="H3207" s="22"/>
      <c r="I3207" s="22">
        <v>278.29792698372</v>
      </c>
      <c r="J3207" s="22">
        <v>5</v>
      </c>
      <c r="K3207" s="22" t="s">
        <v>2520</v>
      </c>
      <c r="L3207" s="22" t="s">
        <v>2787</v>
      </c>
    </row>
    <row r="3208" spans="1:12">
      <c r="A3208" t="s">
        <v>3354</v>
      </c>
      <c r="B3208" t="s">
        <v>2526</v>
      </c>
      <c r="C3208" t="s">
        <v>542</v>
      </c>
      <c r="D3208" s="1">
        <v>2205.6999999999998</v>
      </c>
      <c r="E3208">
        <v>5.5446368859954402</v>
      </c>
      <c r="F3208" s="22">
        <v>166.49590263642</v>
      </c>
      <c r="G3208" s="22"/>
      <c r="H3208" s="22"/>
      <c r="I3208" s="22"/>
      <c r="J3208" s="22">
        <v>5</v>
      </c>
      <c r="K3208" s="22" t="s">
        <v>2520</v>
      </c>
      <c r="L3208" s="22" t="s">
        <v>2787</v>
      </c>
    </row>
    <row r="3209" spans="1:12">
      <c r="A3209" t="s">
        <v>3354</v>
      </c>
      <c r="B3209" t="s">
        <v>2526</v>
      </c>
      <c r="C3209" t="s">
        <v>547</v>
      </c>
      <c r="D3209" s="1">
        <v>28279.599999999999</v>
      </c>
      <c r="E3209">
        <v>5.5446368859954402</v>
      </c>
      <c r="F3209" s="22"/>
      <c r="G3209" s="22">
        <v>1370.3366313655199</v>
      </c>
      <c r="H3209" s="22"/>
      <c r="I3209" s="22"/>
      <c r="J3209" s="22">
        <v>5</v>
      </c>
      <c r="K3209" s="22" t="s">
        <v>2520</v>
      </c>
      <c r="L3209" s="22" t="s">
        <v>2787</v>
      </c>
    </row>
    <row r="3210" spans="1:12">
      <c r="A3210" t="s">
        <v>3354</v>
      </c>
      <c r="B3210" t="s">
        <v>2526</v>
      </c>
      <c r="C3210" t="s">
        <v>549</v>
      </c>
      <c r="D3210" s="1">
        <v>38508.699999999997</v>
      </c>
      <c r="E3210">
        <v>5.5446368859954402</v>
      </c>
      <c r="F3210" s="22"/>
      <c r="G3210" s="22"/>
      <c r="H3210" s="22">
        <v>1370.3366313655199</v>
      </c>
      <c r="I3210" s="22"/>
      <c r="J3210" s="22">
        <v>5</v>
      </c>
      <c r="K3210" s="22" t="s">
        <v>2520</v>
      </c>
      <c r="L3210" s="22" t="s">
        <v>2787</v>
      </c>
    </row>
    <row r="3211" spans="1:12">
      <c r="A3211" t="s">
        <v>3354</v>
      </c>
      <c r="B3211" t="s">
        <v>2526</v>
      </c>
      <c r="C3211" t="s">
        <v>3332</v>
      </c>
      <c r="D3211" s="1">
        <v>38520.1</v>
      </c>
      <c r="E3211">
        <v>5.5446368859954402</v>
      </c>
      <c r="F3211" s="22"/>
      <c r="G3211" s="22"/>
      <c r="H3211" s="22"/>
      <c r="I3211" s="22">
        <v>1370.3366313655199</v>
      </c>
      <c r="J3211" s="22">
        <v>5</v>
      </c>
      <c r="K3211" s="22" t="s">
        <v>2520</v>
      </c>
      <c r="L3211" s="22" t="s">
        <v>2787</v>
      </c>
    </row>
    <row r="3212" spans="1:12">
      <c r="A3212" t="s">
        <v>3354</v>
      </c>
      <c r="B3212" t="s">
        <v>2527</v>
      </c>
      <c r="C3212" t="s">
        <v>542</v>
      </c>
      <c r="D3212" s="1">
        <v>546</v>
      </c>
      <c r="E3212">
        <v>6.3976579453793603</v>
      </c>
      <c r="F3212" s="22">
        <v>102.45936754846799</v>
      </c>
      <c r="G3212" s="22"/>
      <c r="H3212" s="22"/>
      <c r="I3212" s="22"/>
      <c r="J3212" s="22">
        <v>5</v>
      </c>
      <c r="K3212" s="22" t="s">
        <v>2520</v>
      </c>
      <c r="L3212" s="22" t="s">
        <v>2787</v>
      </c>
    </row>
    <row r="3213" spans="1:12">
      <c r="A3213" t="s">
        <v>3354</v>
      </c>
      <c r="B3213" t="s">
        <v>2527</v>
      </c>
      <c r="C3213" t="s">
        <v>547</v>
      </c>
      <c r="D3213" s="1">
        <v>21571.9</v>
      </c>
      <c r="E3213">
        <v>6.3976579453793603</v>
      </c>
      <c r="F3213" s="22"/>
      <c r="G3213" s="22">
        <v>794.43647673767998</v>
      </c>
      <c r="H3213" s="22"/>
      <c r="I3213" s="22"/>
      <c r="J3213" s="22">
        <v>5</v>
      </c>
      <c r="K3213" s="22" t="s">
        <v>2520</v>
      </c>
      <c r="L3213" s="22" t="s">
        <v>2787</v>
      </c>
    </row>
    <row r="3214" spans="1:12">
      <c r="A3214" t="s">
        <v>3354</v>
      </c>
      <c r="B3214" t="s">
        <v>2527</v>
      </c>
      <c r="C3214" t="s">
        <v>549</v>
      </c>
      <c r="D3214" s="1">
        <v>25474</v>
      </c>
      <c r="E3214">
        <v>6.3976579453793603</v>
      </c>
      <c r="F3214" s="22"/>
      <c r="G3214" s="22"/>
      <c r="H3214" s="22">
        <v>794.43647673767998</v>
      </c>
      <c r="I3214" s="22"/>
      <c r="J3214" s="22">
        <v>5</v>
      </c>
      <c r="K3214" s="22" t="s">
        <v>2520</v>
      </c>
      <c r="L3214" s="22" t="s">
        <v>2787</v>
      </c>
    </row>
    <row r="3215" spans="1:12">
      <c r="A3215" t="s">
        <v>3354</v>
      </c>
      <c r="B3215" t="s">
        <v>2527</v>
      </c>
      <c r="C3215" t="s">
        <v>3332</v>
      </c>
      <c r="D3215" s="1">
        <v>25478.2</v>
      </c>
      <c r="E3215">
        <v>6.3976579453793603</v>
      </c>
      <c r="F3215" s="22"/>
      <c r="G3215" s="22"/>
      <c r="H3215" s="22"/>
      <c r="I3215" s="22">
        <v>794.43647673767998</v>
      </c>
      <c r="J3215" s="22">
        <v>5</v>
      </c>
      <c r="K3215" s="22" t="s">
        <v>2520</v>
      </c>
      <c r="L3215" s="22" t="s">
        <v>2787</v>
      </c>
    </row>
    <row r="3216" spans="1:12">
      <c r="A3216" t="s">
        <v>3354</v>
      </c>
      <c r="B3216" t="s">
        <v>2528</v>
      </c>
      <c r="C3216" t="s">
        <v>542</v>
      </c>
      <c r="D3216" s="1">
        <v>803.1</v>
      </c>
      <c r="E3216">
        <v>7.2506790047632697</v>
      </c>
      <c r="F3216" s="22">
        <v>297.60393920796002</v>
      </c>
      <c r="G3216" s="22"/>
      <c r="H3216" s="22"/>
      <c r="I3216" s="22"/>
      <c r="J3216" s="22">
        <v>5</v>
      </c>
      <c r="K3216" s="22" t="s">
        <v>2520</v>
      </c>
      <c r="L3216" s="22" t="s">
        <v>2787</v>
      </c>
    </row>
    <row r="3217" spans="1:12">
      <c r="A3217" t="s">
        <v>3354</v>
      </c>
      <c r="B3217" t="s">
        <v>2528</v>
      </c>
      <c r="C3217" t="s">
        <v>547</v>
      </c>
      <c r="D3217" s="1">
        <v>19137.400000000001</v>
      </c>
      <c r="E3217">
        <v>7.2506790047632697</v>
      </c>
      <c r="F3217" s="22"/>
      <c r="G3217" s="22">
        <v>692.02098940715996</v>
      </c>
      <c r="H3217" s="22"/>
      <c r="I3217" s="22"/>
      <c r="J3217" s="22">
        <v>5</v>
      </c>
      <c r="K3217" s="22" t="s">
        <v>2520</v>
      </c>
      <c r="L3217" s="22" t="s">
        <v>2787</v>
      </c>
    </row>
    <row r="3218" spans="1:12">
      <c r="A3218" t="s">
        <v>3354</v>
      </c>
      <c r="B3218" t="s">
        <v>2528</v>
      </c>
      <c r="C3218" t="s">
        <v>549</v>
      </c>
      <c r="D3218" s="1">
        <v>21239.7</v>
      </c>
      <c r="E3218">
        <v>7.2506790047632697</v>
      </c>
      <c r="F3218" s="22"/>
      <c r="G3218" s="22"/>
      <c r="H3218" s="22">
        <v>692.02098940715996</v>
      </c>
      <c r="I3218" s="22"/>
      <c r="J3218" s="22">
        <v>5</v>
      </c>
      <c r="K3218" s="22" t="s">
        <v>2520</v>
      </c>
      <c r="L3218" s="22" t="s">
        <v>2787</v>
      </c>
    </row>
    <row r="3219" spans="1:12">
      <c r="A3219" t="s">
        <v>3354</v>
      </c>
      <c r="B3219" t="s">
        <v>2528</v>
      </c>
      <c r="C3219" t="s">
        <v>3332</v>
      </c>
      <c r="D3219" s="1">
        <v>21253</v>
      </c>
      <c r="E3219">
        <v>7.2506790047632697</v>
      </c>
      <c r="F3219" s="22"/>
      <c r="G3219" s="22"/>
      <c r="H3219" s="22"/>
      <c r="I3219" s="22">
        <v>692.02098940715996</v>
      </c>
      <c r="J3219" s="22">
        <v>5</v>
      </c>
      <c r="K3219" s="22" t="s">
        <v>2520</v>
      </c>
      <c r="L3219" s="22" t="s">
        <v>2787</v>
      </c>
    </row>
    <row r="3220" spans="1:12">
      <c r="A3220" t="s">
        <v>3354</v>
      </c>
      <c r="B3220" t="s">
        <v>2529</v>
      </c>
      <c r="C3220" t="s">
        <v>542</v>
      </c>
      <c r="D3220" s="1">
        <v>417.5</v>
      </c>
      <c r="E3220">
        <v>8.1037000641471799</v>
      </c>
      <c r="F3220" s="22">
        <v>132.07939183983601</v>
      </c>
      <c r="G3220" s="22"/>
      <c r="H3220" s="22"/>
      <c r="I3220" s="22"/>
      <c r="J3220" s="22">
        <v>5</v>
      </c>
      <c r="K3220" s="22" t="s">
        <v>2520</v>
      </c>
      <c r="L3220" s="22" t="s">
        <v>2787</v>
      </c>
    </row>
    <row r="3221" spans="1:12">
      <c r="A3221" t="s">
        <v>3354</v>
      </c>
      <c r="B3221" t="s">
        <v>2529</v>
      </c>
      <c r="C3221" t="s">
        <v>547</v>
      </c>
      <c r="D3221" s="1">
        <v>32361.200000000001</v>
      </c>
      <c r="E3221">
        <v>8.1037000641471799</v>
      </c>
      <c r="F3221" s="22"/>
      <c r="G3221" s="22">
        <v>1491.79775927112</v>
      </c>
      <c r="H3221" s="22"/>
      <c r="I3221" s="22"/>
      <c r="J3221" s="22">
        <v>5</v>
      </c>
      <c r="K3221" s="22" t="s">
        <v>2520</v>
      </c>
      <c r="L3221" s="22" t="s">
        <v>2787</v>
      </c>
    </row>
    <row r="3222" spans="1:12">
      <c r="A3222" t="s">
        <v>3354</v>
      </c>
      <c r="B3222" t="s">
        <v>2529</v>
      </c>
      <c r="C3222" t="s">
        <v>549</v>
      </c>
      <c r="D3222" s="1">
        <v>33583.199999999997</v>
      </c>
      <c r="E3222">
        <v>8.1037000641471799</v>
      </c>
      <c r="F3222" s="22"/>
      <c r="G3222" s="22"/>
      <c r="H3222" s="22">
        <v>1491.79775927112</v>
      </c>
      <c r="I3222" s="22"/>
      <c r="J3222" s="22">
        <v>5</v>
      </c>
      <c r="K3222" s="22" t="s">
        <v>2520</v>
      </c>
      <c r="L3222" s="22" t="s">
        <v>2787</v>
      </c>
    </row>
    <row r="3223" spans="1:12">
      <c r="A3223" t="s">
        <v>3354</v>
      </c>
      <c r="B3223" t="s">
        <v>2529</v>
      </c>
      <c r="C3223" t="s">
        <v>3332</v>
      </c>
      <c r="D3223" s="1">
        <v>33583.300000000003</v>
      </c>
      <c r="E3223">
        <v>8.1037000641471799</v>
      </c>
      <c r="F3223" s="22"/>
      <c r="G3223" s="22"/>
      <c r="H3223" s="22"/>
      <c r="I3223" s="22">
        <v>1491.79775927112</v>
      </c>
      <c r="J3223" s="22">
        <v>5</v>
      </c>
      <c r="K3223" s="22" t="s">
        <v>2520</v>
      </c>
      <c r="L3223" s="22" t="s">
        <v>2787</v>
      </c>
    </row>
    <row r="3224" spans="1:12">
      <c r="A3224" t="s">
        <v>3354</v>
      </c>
      <c r="B3224" t="s">
        <v>2530</v>
      </c>
      <c r="C3224" t="s">
        <v>542</v>
      </c>
      <c r="D3224" s="1">
        <v>190.4</v>
      </c>
      <c r="E3224">
        <v>8.9567211235310999</v>
      </c>
      <c r="F3224" s="22">
        <v>21.631941904607999</v>
      </c>
      <c r="G3224" s="22"/>
      <c r="H3224" s="22"/>
      <c r="I3224" s="22"/>
      <c r="J3224" s="22">
        <v>5</v>
      </c>
      <c r="K3224" s="22" t="s">
        <v>2520</v>
      </c>
      <c r="L3224" s="22" t="s">
        <v>2787</v>
      </c>
    </row>
    <row r="3225" spans="1:12">
      <c r="A3225" t="s">
        <v>3354</v>
      </c>
      <c r="B3225" t="s">
        <v>2530</v>
      </c>
      <c r="C3225" t="s">
        <v>547</v>
      </c>
      <c r="D3225" s="1">
        <v>25533.5</v>
      </c>
      <c r="E3225">
        <v>8.9567211235310999</v>
      </c>
      <c r="F3225" s="22"/>
      <c r="G3225" s="22">
        <v>1315.3432294044001</v>
      </c>
      <c r="H3225" s="22"/>
      <c r="I3225" s="22"/>
      <c r="J3225" s="22">
        <v>5</v>
      </c>
      <c r="K3225" s="22" t="s">
        <v>2520</v>
      </c>
      <c r="L3225" s="22" t="s">
        <v>2787</v>
      </c>
    </row>
    <row r="3226" spans="1:12">
      <c r="A3226" t="s">
        <v>3354</v>
      </c>
      <c r="B3226" t="s">
        <v>2530</v>
      </c>
      <c r="C3226" t="s">
        <v>549</v>
      </c>
      <c r="D3226" s="1">
        <v>26499.1</v>
      </c>
      <c r="E3226">
        <v>8.9567211235310999</v>
      </c>
      <c r="F3226" s="22"/>
      <c r="G3226" s="22"/>
      <c r="H3226" s="22">
        <v>1315.3432294044001</v>
      </c>
      <c r="I3226" s="22"/>
      <c r="J3226" s="22">
        <v>5</v>
      </c>
      <c r="K3226" s="22" t="s">
        <v>2520</v>
      </c>
      <c r="L3226" s="22" t="s">
        <v>2787</v>
      </c>
    </row>
    <row r="3227" spans="1:12">
      <c r="A3227" t="s">
        <v>3354</v>
      </c>
      <c r="B3227" t="s">
        <v>2530</v>
      </c>
      <c r="C3227" t="s">
        <v>3332</v>
      </c>
      <c r="D3227" s="1">
        <v>26500.9</v>
      </c>
      <c r="E3227">
        <v>8.9567211235310999</v>
      </c>
      <c r="F3227" s="22"/>
      <c r="G3227" s="22"/>
      <c r="H3227" s="22"/>
      <c r="I3227" s="22">
        <v>1315.3432294044001</v>
      </c>
      <c r="J3227" s="22">
        <v>5</v>
      </c>
      <c r="K3227" s="22" t="s">
        <v>2520</v>
      </c>
      <c r="L3227" s="22" t="s">
        <v>2787</v>
      </c>
    </row>
    <row r="3228" spans="1:12">
      <c r="A3228" t="s">
        <v>3354</v>
      </c>
      <c r="B3228" t="s">
        <v>2531</v>
      </c>
      <c r="C3228" t="s">
        <v>542</v>
      </c>
      <c r="D3228" s="1">
        <v>316.89999999999998</v>
      </c>
      <c r="E3228">
        <v>9.8097421829150093</v>
      </c>
      <c r="F3228" s="22">
        <v>66.715817123088001</v>
      </c>
      <c r="G3228" s="22"/>
      <c r="H3228" s="22"/>
      <c r="I3228" s="22"/>
      <c r="J3228" s="22">
        <v>5</v>
      </c>
      <c r="K3228" s="22" t="s">
        <v>2520</v>
      </c>
      <c r="L3228" s="22" t="s">
        <v>2787</v>
      </c>
    </row>
    <row r="3229" spans="1:12">
      <c r="A3229" t="s">
        <v>3354</v>
      </c>
      <c r="B3229" t="s">
        <v>2531</v>
      </c>
      <c r="C3229" t="s">
        <v>547</v>
      </c>
      <c r="D3229" s="1">
        <v>27874</v>
      </c>
      <c r="E3229">
        <v>9.8097421829150093</v>
      </c>
      <c r="F3229" s="22"/>
      <c r="G3229" s="22">
        <v>1454.22850509216</v>
      </c>
      <c r="H3229" s="22"/>
      <c r="I3229" s="22"/>
      <c r="J3229" s="22">
        <v>5</v>
      </c>
      <c r="K3229" s="22" t="s">
        <v>2520</v>
      </c>
      <c r="L3229" s="22" t="s">
        <v>2787</v>
      </c>
    </row>
    <row r="3230" spans="1:12">
      <c r="A3230" t="s">
        <v>3354</v>
      </c>
      <c r="B3230" t="s">
        <v>2531</v>
      </c>
      <c r="C3230" t="s">
        <v>549</v>
      </c>
      <c r="D3230" s="1">
        <v>29279.3</v>
      </c>
      <c r="E3230">
        <v>9.8097421829150093</v>
      </c>
      <c r="F3230" s="22"/>
      <c r="G3230" s="22"/>
      <c r="H3230" s="22">
        <v>1454.22850509216</v>
      </c>
      <c r="I3230" s="22"/>
      <c r="J3230" s="22">
        <v>5</v>
      </c>
      <c r="K3230" s="22" t="s">
        <v>2520</v>
      </c>
      <c r="L3230" s="22" t="s">
        <v>2787</v>
      </c>
    </row>
    <row r="3231" spans="1:12">
      <c r="A3231" t="s">
        <v>3354</v>
      </c>
      <c r="B3231" t="s">
        <v>2531</v>
      </c>
      <c r="C3231" t="s">
        <v>3332</v>
      </c>
      <c r="D3231" s="1">
        <v>29285.3</v>
      </c>
      <c r="E3231">
        <v>9.8097421829150093</v>
      </c>
      <c r="F3231" s="22"/>
      <c r="G3231" s="22"/>
      <c r="H3231" s="22"/>
      <c r="I3231" s="22">
        <v>1454.22850509216</v>
      </c>
      <c r="J3231" s="22">
        <v>5</v>
      </c>
      <c r="K3231" s="22" t="s">
        <v>2520</v>
      </c>
      <c r="L3231" s="22" t="s">
        <v>2787</v>
      </c>
    </row>
    <row r="3232" spans="1:12">
      <c r="A3232" t="s">
        <v>3354</v>
      </c>
      <c r="B3232" t="s">
        <v>2788</v>
      </c>
      <c r="C3232" t="s">
        <v>542</v>
      </c>
      <c r="D3232" s="1">
        <v>18.100000000000001</v>
      </c>
      <c r="E3232">
        <v>10.662763242298899</v>
      </c>
      <c r="F3232" s="22">
        <v>18.055239880154399</v>
      </c>
      <c r="G3232" s="22"/>
      <c r="H3232" s="22"/>
      <c r="I3232" s="22"/>
      <c r="J3232" s="22">
        <v>5</v>
      </c>
      <c r="K3232" s="22" t="s">
        <v>2520</v>
      </c>
      <c r="L3232" s="22" t="s">
        <v>2787</v>
      </c>
    </row>
    <row r="3233" spans="1:12">
      <c r="A3233" t="s">
        <v>3354</v>
      </c>
      <c r="B3233" t="s">
        <v>2788</v>
      </c>
      <c r="C3233" t="s">
        <v>547</v>
      </c>
      <c r="D3233" s="1">
        <v>3351.2</v>
      </c>
      <c r="E3233">
        <v>10.662763242298899</v>
      </c>
      <c r="F3233" s="22"/>
      <c r="G3233" s="22">
        <v>165.06041404381199</v>
      </c>
      <c r="H3233" s="22"/>
      <c r="I3233" s="22"/>
      <c r="J3233" s="22">
        <v>5</v>
      </c>
      <c r="K3233" s="22" t="s">
        <v>2520</v>
      </c>
      <c r="L3233" s="22" t="s">
        <v>2787</v>
      </c>
    </row>
    <row r="3234" spans="1:12">
      <c r="A3234" t="s">
        <v>3354</v>
      </c>
      <c r="B3234" t="s">
        <v>2788</v>
      </c>
      <c r="C3234" t="s">
        <v>3332</v>
      </c>
      <c r="D3234" s="1">
        <v>3352.7</v>
      </c>
      <c r="E3234">
        <v>10.662763242298899</v>
      </c>
      <c r="F3234" s="22"/>
      <c r="G3234" s="22"/>
      <c r="H3234" s="22"/>
      <c r="I3234" s="22">
        <v>165.06041404381199</v>
      </c>
      <c r="J3234" s="22">
        <v>5</v>
      </c>
      <c r="K3234" s="22" t="s">
        <v>2520</v>
      </c>
      <c r="L3234" s="22" t="s">
        <v>2787</v>
      </c>
    </row>
    <row r="3235" spans="1:12">
      <c r="A3235" t="s">
        <v>3354</v>
      </c>
      <c r="B3235" t="s">
        <v>2788</v>
      </c>
      <c r="C3235" t="s">
        <v>549</v>
      </c>
      <c r="D3235" s="1">
        <v>3352.7</v>
      </c>
      <c r="E3235">
        <v>10.662763242298899</v>
      </c>
      <c r="F3235" s="22"/>
      <c r="G3235" s="22"/>
      <c r="H3235" s="22">
        <v>165.06041404381199</v>
      </c>
      <c r="I3235" s="22"/>
      <c r="J3235" s="22">
        <v>5</v>
      </c>
      <c r="K3235" s="22" t="s">
        <v>2520</v>
      </c>
      <c r="L3235" s="22" t="s">
        <v>2787</v>
      </c>
    </row>
    <row r="3236" spans="1:12">
      <c r="A3236" t="s">
        <v>3354</v>
      </c>
      <c r="B3236" t="s">
        <v>2532</v>
      </c>
      <c r="C3236" t="s">
        <v>542</v>
      </c>
      <c r="D3236" s="1">
        <v>113.7</v>
      </c>
      <c r="E3236">
        <v>11.5157843016828</v>
      </c>
      <c r="F3236" s="22">
        <v>32.765900023835997</v>
      </c>
      <c r="G3236" s="22"/>
      <c r="H3236" s="22"/>
      <c r="I3236" s="22"/>
      <c r="J3236" s="22">
        <v>5</v>
      </c>
      <c r="K3236" s="22" t="s">
        <v>2520</v>
      </c>
      <c r="L3236" s="22" t="s">
        <v>2787</v>
      </c>
    </row>
    <row r="3237" spans="1:12">
      <c r="A3237" t="s">
        <v>3354</v>
      </c>
      <c r="B3237" t="s">
        <v>2532</v>
      </c>
      <c r="C3237" t="s">
        <v>547</v>
      </c>
      <c r="D3237" s="1">
        <v>6827.5</v>
      </c>
      <c r="E3237">
        <v>11.5157843016828</v>
      </c>
      <c r="F3237" s="22"/>
      <c r="G3237" s="22">
        <v>413.51853054456001</v>
      </c>
      <c r="H3237" s="22"/>
      <c r="I3237" s="22"/>
      <c r="J3237" s="22">
        <v>5</v>
      </c>
      <c r="K3237" s="22" t="s">
        <v>2520</v>
      </c>
      <c r="L3237" s="22" t="s">
        <v>2787</v>
      </c>
    </row>
    <row r="3238" spans="1:12">
      <c r="A3238" t="s">
        <v>3354</v>
      </c>
      <c r="B3238" t="s">
        <v>2532</v>
      </c>
      <c r="C3238" t="s">
        <v>549</v>
      </c>
      <c r="D3238" s="1">
        <v>7720.5</v>
      </c>
      <c r="E3238">
        <v>11.5157843016828</v>
      </c>
      <c r="F3238" s="22"/>
      <c r="G3238" s="22"/>
      <c r="H3238" s="22">
        <v>413.51853054456001</v>
      </c>
      <c r="I3238" s="22"/>
      <c r="J3238" s="22">
        <v>5</v>
      </c>
      <c r="K3238" s="22" t="s">
        <v>2520</v>
      </c>
      <c r="L3238" s="22" t="s">
        <v>2787</v>
      </c>
    </row>
    <row r="3239" spans="1:12">
      <c r="A3239" t="s">
        <v>3354</v>
      </c>
      <c r="B3239" t="s">
        <v>2532</v>
      </c>
      <c r="C3239" t="s">
        <v>3332</v>
      </c>
      <c r="D3239" s="1">
        <v>7720.5</v>
      </c>
      <c r="E3239">
        <v>11.5157843016828</v>
      </c>
      <c r="F3239" s="22"/>
      <c r="G3239" s="22"/>
      <c r="H3239" s="22"/>
      <c r="I3239" s="22">
        <v>413.51853054456001</v>
      </c>
      <c r="J3239" s="22">
        <v>5</v>
      </c>
      <c r="K3239" s="22" t="s">
        <v>2520</v>
      </c>
      <c r="L3239" s="22" t="s">
        <v>2787</v>
      </c>
    </row>
    <row r="3240" spans="1:12">
      <c r="A3240" t="s">
        <v>3354</v>
      </c>
      <c r="B3240" t="s">
        <v>2533</v>
      </c>
      <c r="C3240" t="s">
        <v>542</v>
      </c>
      <c r="D3240" s="1">
        <v>76.599999999999994</v>
      </c>
      <c r="E3240">
        <v>12.3688053610668</v>
      </c>
      <c r="F3240" s="22">
        <v>67.460240420747994</v>
      </c>
      <c r="G3240" s="22"/>
      <c r="H3240" s="22"/>
      <c r="I3240" s="22"/>
      <c r="J3240" s="22">
        <v>5</v>
      </c>
      <c r="K3240" s="22" t="s">
        <v>2520</v>
      </c>
      <c r="L3240" s="22" t="s">
        <v>2787</v>
      </c>
    </row>
    <row r="3241" spans="1:12">
      <c r="A3241" t="s">
        <v>3354</v>
      </c>
      <c r="B3241" t="s">
        <v>2533</v>
      </c>
      <c r="C3241" t="s">
        <v>547</v>
      </c>
      <c r="D3241" s="1">
        <v>10000.299999999999</v>
      </c>
      <c r="E3241">
        <v>12.3688053610668</v>
      </c>
      <c r="F3241" s="22"/>
      <c r="G3241" s="22">
        <v>602.03659024655997</v>
      </c>
      <c r="H3241" s="22"/>
      <c r="I3241" s="22"/>
      <c r="J3241" s="22">
        <v>5</v>
      </c>
      <c r="K3241" s="22" t="s">
        <v>2520</v>
      </c>
      <c r="L3241" s="22" t="s">
        <v>2787</v>
      </c>
    </row>
    <row r="3242" spans="1:12">
      <c r="A3242" t="s">
        <v>3354</v>
      </c>
      <c r="B3242" t="s">
        <v>2533</v>
      </c>
      <c r="C3242" t="s">
        <v>3332</v>
      </c>
      <c r="D3242" s="1">
        <v>10279.1</v>
      </c>
      <c r="E3242">
        <v>12.3688053610668</v>
      </c>
      <c r="F3242" s="22"/>
      <c r="G3242" s="22"/>
      <c r="H3242" s="22"/>
      <c r="I3242" s="22">
        <v>602.03659024655997</v>
      </c>
      <c r="J3242" s="22">
        <v>5</v>
      </c>
      <c r="K3242" s="22" t="s">
        <v>2520</v>
      </c>
      <c r="L3242" s="22" t="s">
        <v>2787</v>
      </c>
    </row>
    <row r="3243" spans="1:12">
      <c r="A3243" t="s">
        <v>3354</v>
      </c>
      <c r="B3243" t="s">
        <v>2533</v>
      </c>
      <c r="C3243" t="s">
        <v>549</v>
      </c>
      <c r="D3243" s="1">
        <v>10279.1</v>
      </c>
      <c r="E3243">
        <v>12.3688053610668</v>
      </c>
      <c r="F3243" s="22"/>
      <c r="G3243" s="22"/>
      <c r="H3243" s="22">
        <v>602.03659024655997</v>
      </c>
      <c r="I3243" s="22"/>
      <c r="J3243" s="22">
        <v>5</v>
      </c>
      <c r="K3243" s="22" t="s">
        <v>2520</v>
      </c>
      <c r="L3243" s="22" t="s">
        <v>2787</v>
      </c>
    </row>
    <row r="3244" spans="1:12">
      <c r="A3244" t="s">
        <v>3354</v>
      </c>
      <c r="B3244" t="s">
        <v>2534</v>
      </c>
      <c r="C3244" t="s">
        <v>549</v>
      </c>
      <c r="D3244" s="1">
        <v>4091.8</v>
      </c>
      <c r="E3244">
        <v>13.2218264204507</v>
      </c>
      <c r="F3244" s="22"/>
      <c r="G3244" s="22"/>
      <c r="H3244" s="22">
        <v>253.64563115976</v>
      </c>
      <c r="I3244" s="22"/>
      <c r="J3244" s="22">
        <v>5</v>
      </c>
      <c r="K3244" s="22" t="s">
        <v>2520</v>
      </c>
      <c r="L3244" s="22" t="s">
        <v>2787</v>
      </c>
    </row>
    <row r="3245" spans="1:12">
      <c r="A3245" t="s">
        <v>3354</v>
      </c>
      <c r="B3245" t="s">
        <v>2534</v>
      </c>
      <c r="C3245" t="s">
        <v>3332</v>
      </c>
      <c r="D3245" s="1">
        <v>4091.8</v>
      </c>
      <c r="E3245">
        <v>13.2218264204507</v>
      </c>
      <c r="F3245" s="22"/>
      <c r="G3245" s="22"/>
      <c r="H3245" s="22"/>
      <c r="I3245" s="22">
        <v>253.64563115976</v>
      </c>
      <c r="J3245" s="22">
        <v>5</v>
      </c>
      <c r="K3245" s="22" t="s">
        <v>2520</v>
      </c>
      <c r="L3245" s="22" t="s">
        <v>2787</v>
      </c>
    </row>
    <row r="3246" spans="1:12">
      <c r="A3246" t="s">
        <v>3354</v>
      </c>
      <c r="B3246" t="s">
        <v>2534</v>
      </c>
      <c r="C3246" t="s">
        <v>547</v>
      </c>
      <c r="D3246" s="1">
        <v>4091.8</v>
      </c>
      <c r="E3246">
        <v>13.2218264204507</v>
      </c>
      <c r="F3246" s="22"/>
      <c r="G3246" s="22">
        <v>253.64563115976</v>
      </c>
      <c r="H3246" s="22"/>
      <c r="I3246" s="22"/>
      <c r="J3246" s="22">
        <v>5</v>
      </c>
      <c r="K3246" s="22" t="s">
        <v>2520</v>
      </c>
      <c r="L3246" s="22" t="s">
        <v>2787</v>
      </c>
    </row>
    <row r="3247" spans="1:12">
      <c r="A3247" t="s">
        <v>3354</v>
      </c>
      <c r="B3247" t="s">
        <v>2240</v>
      </c>
      <c r="C3247" t="s">
        <v>542</v>
      </c>
      <c r="D3247" s="1">
        <v>817.6</v>
      </c>
      <c r="E3247">
        <v>13.662553967799001</v>
      </c>
      <c r="F3247" s="22">
        <v>54.280022152607998</v>
      </c>
      <c r="G3247" s="22"/>
      <c r="H3247" s="22"/>
      <c r="I3247" s="22"/>
      <c r="J3247" s="22">
        <v>5</v>
      </c>
      <c r="K3247" s="22" t="s">
        <v>2241</v>
      </c>
      <c r="L3247" s="22" t="s">
        <v>2793</v>
      </c>
    </row>
    <row r="3248" spans="1:12">
      <c r="A3248" t="s">
        <v>3354</v>
      </c>
      <c r="B3248" t="s">
        <v>2240</v>
      </c>
      <c r="C3248" t="s">
        <v>547</v>
      </c>
      <c r="D3248" s="1">
        <v>1675.4</v>
      </c>
      <c r="E3248">
        <v>13.662553967799001</v>
      </c>
      <c r="F3248" s="22"/>
      <c r="G3248" s="22">
        <v>54.280022152607998</v>
      </c>
      <c r="H3248" s="22"/>
      <c r="I3248" s="22"/>
      <c r="J3248" s="22">
        <v>5</v>
      </c>
      <c r="K3248" s="22" t="s">
        <v>2241</v>
      </c>
      <c r="L3248" s="22" t="s">
        <v>2793</v>
      </c>
    </row>
    <row r="3249" spans="1:12">
      <c r="A3249" t="s">
        <v>3354</v>
      </c>
      <c r="B3249" t="s">
        <v>2240</v>
      </c>
      <c r="C3249" t="s">
        <v>549</v>
      </c>
      <c r="D3249" s="1">
        <v>1892.3</v>
      </c>
      <c r="E3249">
        <v>13.662553967799001</v>
      </c>
      <c r="F3249" s="22"/>
      <c r="G3249" s="22"/>
      <c r="H3249" s="22">
        <v>54.280022152607998</v>
      </c>
      <c r="I3249" s="22"/>
      <c r="J3249" s="22">
        <v>5</v>
      </c>
      <c r="K3249" s="22" t="s">
        <v>2241</v>
      </c>
      <c r="L3249" s="22" t="s">
        <v>2793</v>
      </c>
    </row>
    <row r="3250" spans="1:12">
      <c r="A3250" t="s">
        <v>3354</v>
      </c>
      <c r="B3250" t="s">
        <v>2240</v>
      </c>
      <c r="C3250" t="s">
        <v>3332</v>
      </c>
      <c r="D3250" s="1">
        <v>1897.8</v>
      </c>
      <c r="E3250">
        <v>13.662553967799001</v>
      </c>
      <c r="F3250" s="22"/>
      <c r="G3250" s="22"/>
      <c r="H3250" s="22"/>
      <c r="I3250" s="22">
        <v>54.280022152607998</v>
      </c>
      <c r="J3250" s="22">
        <v>5</v>
      </c>
      <c r="K3250" s="22" t="s">
        <v>2241</v>
      </c>
      <c r="L3250" s="22" t="s">
        <v>2793</v>
      </c>
    </row>
    <row r="3251" spans="1:12">
      <c r="A3251" t="s">
        <v>3354</v>
      </c>
      <c r="B3251" t="s">
        <v>2242</v>
      </c>
      <c r="C3251" t="s">
        <v>542</v>
      </c>
      <c r="D3251" s="1">
        <v>66032.399999999994</v>
      </c>
      <c r="E3251">
        <v>1.2795315890758701</v>
      </c>
      <c r="F3251" s="22">
        <v>4555.6887280212004</v>
      </c>
      <c r="G3251" s="22"/>
      <c r="H3251" s="22"/>
      <c r="I3251" s="22"/>
      <c r="J3251" s="22">
        <v>5</v>
      </c>
      <c r="K3251" s="22" t="s">
        <v>2241</v>
      </c>
      <c r="L3251" s="22" t="s">
        <v>2793</v>
      </c>
    </row>
    <row r="3252" spans="1:12">
      <c r="A3252" t="s">
        <v>3354</v>
      </c>
      <c r="B3252" t="s">
        <v>2242</v>
      </c>
      <c r="C3252" t="s">
        <v>547</v>
      </c>
      <c r="D3252" s="1">
        <v>146681.9</v>
      </c>
      <c r="E3252">
        <v>1.2795315890758701</v>
      </c>
      <c r="F3252" s="22"/>
      <c r="G3252" s="22">
        <v>4555.6887280212004</v>
      </c>
      <c r="H3252" s="22"/>
      <c r="I3252" s="22"/>
      <c r="J3252" s="22">
        <v>5</v>
      </c>
      <c r="K3252" s="22" t="s">
        <v>2241</v>
      </c>
      <c r="L3252" s="22" t="s">
        <v>2793</v>
      </c>
    </row>
    <row r="3253" spans="1:12">
      <c r="A3253" t="s">
        <v>3354</v>
      </c>
      <c r="B3253" t="s">
        <v>2242</v>
      </c>
      <c r="C3253" t="s">
        <v>549</v>
      </c>
      <c r="D3253" s="1">
        <v>149690</v>
      </c>
      <c r="E3253">
        <v>1.2795315890758701</v>
      </c>
      <c r="F3253" s="22"/>
      <c r="G3253" s="22"/>
      <c r="H3253" s="22">
        <v>4555.6887280212004</v>
      </c>
      <c r="I3253" s="22"/>
      <c r="J3253" s="22">
        <v>5</v>
      </c>
      <c r="K3253" s="22" t="s">
        <v>2241</v>
      </c>
      <c r="L3253" s="22" t="s">
        <v>2793</v>
      </c>
    </row>
    <row r="3254" spans="1:12">
      <c r="A3254" t="s">
        <v>3354</v>
      </c>
      <c r="B3254" t="s">
        <v>2242</v>
      </c>
      <c r="C3254" t="s">
        <v>3332</v>
      </c>
      <c r="D3254" s="1">
        <v>149726.20000000001</v>
      </c>
      <c r="E3254">
        <v>1.2795315890758701</v>
      </c>
      <c r="F3254" s="22"/>
      <c r="G3254" s="22"/>
      <c r="H3254" s="22"/>
      <c r="I3254" s="22">
        <v>4555.6887280212004</v>
      </c>
      <c r="J3254" s="22">
        <v>5</v>
      </c>
      <c r="K3254" s="22" t="s">
        <v>2241</v>
      </c>
      <c r="L3254" s="22" t="s">
        <v>2793</v>
      </c>
    </row>
    <row r="3255" spans="1:12">
      <c r="A3255" t="s">
        <v>3354</v>
      </c>
      <c r="B3255" t="s">
        <v>2243</v>
      </c>
      <c r="C3255" t="s">
        <v>542</v>
      </c>
      <c r="D3255" s="1">
        <v>49750.400000000001</v>
      </c>
      <c r="E3255">
        <v>2.1325526484597899</v>
      </c>
      <c r="F3255" s="22">
        <v>3267.5764793111998</v>
      </c>
      <c r="G3255" s="22"/>
      <c r="H3255" s="22"/>
      <c r="I3255" s="22"/>
      <c r="J3255" s="22">
        <v>5</v>
      </c>
      <c r="K3255" s="22" t="s">
        <v>2241</v>
      </c>
      <c r="L3255" s="22" t="s">
        <v>2793</v>
      </c>
    </row>
    <row r="3256" spans="1:12">
      <c r="A3256" t="s">
        <v>3354</v>
      </c>
      <c r="B3256" t="s">
        <v>2243</v>
      </c>
      <c r="C3256" t="s">
        <v>547</v>
      </c>
      <c r="D3256" s="1">
        <v>107961.7</v>
      </c>
      <c r="E3256">
        <v>2.1325526484597899</v>
      </c>
      <c r="F3256" s="22"/>
      <c r="G3256" s="22">
        <v>3267.5764793111998</v>
      </c>
      <c r="H3256" s="22"/>
      <c r="I3256" s="22"/>
      <c r="J3256" s="22">
        <v>5</v>
      </c>
      <c r="K3256" s="22" t="s">
        <v>2241</v>
      </c>
      <c r="L3256" s="22" t="s">
        <v>2793</v>
      </c>
    </row>
    <row r="3257" spans="1:12">
      <c r="A3257" t="s">
        <v>3354</v>
      </c>
      <c r="B3257" t="s">
        <v>2243</v>
      </c>
      <c r="C3257" t="s">
        <v>549</v>
      </c>
      <c r="D3257" s="1">
        <v>115964</v>
      </c>
      <c r="E3257">
        <v>2.1325526484597899</v>
      </c>
      <c r="F3257" s="22"/>
      <c r="G3257" s="22"/>
      <c r="H3257" s="22">
        <v>3267.5764793111998</v>
      </c>
      <c r="I3257" s="22"/>
      <c r="J3257" s="22">
        <v>5</v>
      </c>
      <c r="K3257" s="22" t="s">
        <v>2241</v>
      </c>
      <c r="L3257" s="22" t="s">
        <v>2793</v>
      </c>
    </row>
    <row r="3258" spans="1:12">
      <c r="A3258" t="s">
        <v>3354</v>
      </c>
      <c r="B3258" t="s">
        <v>2243</v>
      </c>
      <c r="C3258" t="s">
        <v>3332</v>
      </c>
      <c r="D3258" s="1">
        <v>116026.4</v>
      </c>
      <c r="E3258">
        <v>2.1325526484597899</v>
      </c>
      <c r="F3258" s="22"/>
      <c r="G3258" s="22"/>
      <c r="H3258" s="22"/>
      <c r="I3258" s="22">
        <v>3267.5764793111998</v>
      </c>
      <c r="J3258" s="22">
        <v>5</v>
      </c>
      <c r="K3258" s="22" t="s">
        <v>2241</v>
      </c>
      <c r="L3258" s="22" t="s">
        <v>2793</v>
      </c>
    </row>
    <row r="3259" spans="1:12">
      <c r="A3259" t="s">
        <v>3354</v>
      </c>
      <c r="B3259" t="s">
        <v>2244</v>
      </c>
      <c r="C3259" t="s">
        <v>542</v>
      </c>
      <c r="D3259" s="1">
        <v>5384.7</v>
      </c>
      <c r="E3259">
        <v>2.9855737078437001</v>
      </c>
      <c r="F3259" s="22">
        <v>484.91299300247999</v>
      </c>
      <c r="G3259" s="22"/>
      <c r="H3259" s="22"/>
      <c r="I3259" s="22"/>
      <c r="J3259" s="22">
        <v>5</v>
      </c>
      <c r="K3259" s="22" t="s">
        <v>2241</v>
      </c>
      <c r="L3259" s="22" t="s">
        <v>2793</v>
      </c>
    </row>
    <row r="3260" spans="1:12">
      <c r="A3260" t="s">
        <v>3354</v>
      </c>
      <c r="B3260" t="s">
        <v>2244</v>
      </c>
      <c r="C3260" t="s">
        <v>547</v>
      </c>
      <c r="D3260" s="1">
        <v>11241.9</v>
      </c>
      <c r="E3260">
        <v>2.9855737078437001</v>
      </c>
      <c r="F3260" s="22"/>
      <c r="G3260" s="22">
        <v>484.91299300247999</v>
      </c>
      <c r="H3260" s="22"/>
      <c r="I3260" s="22"/>
      <c r="J3260" s="22">
        <v>5</v>
      </c>
      <c r="K3260" s="22" t="s">
        <v>2241</v>
      </c>
      <c r="L3260" s="22" t="s">
        <v>2793</v>
      </c>
    </row>
    <row r="3261" spans="1:12">
      <c r="A3261" t="s">
        <v>3354</v>
      </c>
      <c r="B3261" t="s">
        <v>2244</v>
      </c>
      <c r="C3261" t="s">
        <v>549</v>
      </c>
      <c r="D3261" s="1">
        <v>11513.1</v>
      </c>
      <c r="E3261">
        <v>2.9855737078437001</v>
      </c>
      <c r="F3261" s="22"/>
      <c r="G3261" s="22"/>
      <c r="H3261" s="22">
        <v>484.91299300247999</v>
      </c>
      <c r="I3261" s="22"/>
      <c r="J3261" s="22">
        <v>5</v>
      </c>
      <c r="K3261" s="22" t="s">
        <v>2241</v>
      </c>
      <c r="L3261" s="22" t="s">
        <v>2793</v>
      </c>
    </row>
    <row r="3262" spans="1:12">
      <c r="A3262" t="s">
        <v>3354</v>
      </c>
      <c r="B3262" t="s">
        <v>2244</v>
      </c>
      <c r="C3262" t="s">
        <v>3332</v>
      </c>
      <c r="D3262" s="1">
        <v>11519.7</v>
      </c>
      <c r="E3262">
        <v>2.9855737078437001</v>
      </c>
      <c r="F3262" s="22"/>
      <c r="G3262" s="22"/>
      <c r="H3262" s="22"/>
      <c r="I3262" s="22">
        <v>484.91299300247999</v>
      </c>
      <c r="J3262" s="22">
        <v>5</v>
      </c>
      <c r="K3262" s="22" t="s">
        <v>2241</v>
      </c>
      <c r="L3262" s="22" t="s">
        <v>2793</v>
      </c>
    </row>
    <row r="3263" spans="1:12">
      <c r="A3263" t="s">
        <v>3354</v>
      </c>
      <c r="B3263" t="s">
        <v>2245</v>
      </c>
      <c r="C3263" t="s">
        <v>542</v>
      </c>
      <c r="D3263" s="1">
        <v>11421</v>
      </c>
      <c r="E3263">
        <v>3.8385947672276099</v>
      </c>
      <c r="F3263" s="22">
        <v>1171.05882558336</v>
      </c>
      <c r="G3263" s="22"/>
      <c r="H3263" s="22"/>
      <c r="I3263" s="22"/>
      <c r="J3263" s="22">
        <v>5</v>
      </c>
      <c r="K3263" s="22" t="s">
        <v>2241</v>
      </c>
      <c r="L3263" s="22" t="s">
        <v>2793</v>
      </c>
    </row>
    <row r="3264" spans="1:12">
      <c r="A3264" t="s">
        <v>3354</v>
      </c>
      <c r="B3264" t="s">
        <v>2245</v>
      </c>
      <c r="C3264" t="s">
        <v>547</v>
      </c>
      <c r="D3264" s="1">
        <v>28541.5</v>
      </c>
      <c r="E3264">
        <v>3.8385947672276099</v>
      </c>
      <c r="F3264" s="22"/>
      <c r="G3264" s="22">
        <v>1171.05882558336</v>
      </c>
      <c r="H3264" s="22"/>
      <c r="I3264" s="22"/>
      <c r="J3264" s="22">
        <v>5</v>
      </c>
      <c r="K3264" s="22" t="s">
        <v>2241</v>
      </c>
      <c r="L3264" s="22" t="s">
        <v>2793</v>
      </c>
    </row>
    <row r="3265" spans="1:12">
      <c r="A3265" t="s">
        <v>3354</v>
      </c>
      <c r="B3265" t="s">
        <v>2245</v>
      </c>
      <c r="C3265" t="s">
        <v>549</v>
      </c>
      <c r="D3265" s="1">
        <v>29867.5</v>
      </c>
      <c r="E3265">
        <v>3.8385947672276099</v>
      </c>
      <c r="F3265" s="22"/>
      <c r="G3265" s="22"/>
      <c r="H3265" s="22">
        <v>1171.05882558336</v>
      </c>
      <c r="I3265" s="22"/>
      <c r="J3265" s="22">
        <v>5</v>
      </c>
      <c r="K3265" s="22" t="s">
        <v>2241</v>
      </c>
      <c r="L3265" s="22" t="s">
        <v>2793</v>
      </c>
    </row>
    <row r="3266" spans="1:12">
      <c r="A3266" t="s">
        <v>3354</v>
      </c>
      <c r="B3266" t="s">
        <v>2245</v>
      </c>
      <c r="C3266" t="s">
        <v>3332</v>
      </c>
      <c r="D3266" s="1">
        <v>29904.5</v>
      </c>
      <c r="E3266">
        <v>3.8385947672276099</v>
      </c>
      <c r="F3266" s="22"/>
      <c r="G3266" s="22"/>
      <c r="H3266" s="22"/>
      <c r="I3266" s="22">
        <v>1171.05882558336</v>
      </c>
      <c r="J3266" s="22">
        <v>5</v>
      </c>
      <c r="K3266" s="22" t="s">
        <v>2241</v>
      </c>
      <c r="L3266" s="22" t="s">
        <v>2793</v>
      </c>
    </row>
    <row r="3267" spans="1:12">
      <c r="A3267" t="s">
        <v>3354</v>
      </c>
      <c r="B3267" t="s">
        <v>2246</v>
      </c>
      <c r="C3267" t="s">
        <v>542</v>
      </c>
      <c r="D3267" s="1">
        <v>2801.6</v>
      </c>
      <c r="E3267">
        <v>4.69161582661153</v>
      </c>
      <c r="F3267" s="22">
        <v>287.55984075840001</v>
      </c>
      <c r="G3267" s="22"/>
      <c r="H3267" s="22"/>
      <c r="I3267" s="22"/>
      <c r="J3267" s="22">
        <v>5</v>
      </c>
      <c r="K3267" s="22" t="s">
        <v>2241</v>
      </c>
      <c r="L3267" s="22" t="s">
        <v>2793</v>
      </c>
    </row>
    <row r="3268" spans="1:12">
      <c r="A3268" t="s">
        <v>3354</v>
      </c>
      <c r="B3268" t="s">
        <v>2246</v>
      </c>
      <c r="C3268" t="s">
        <v>547</v>
      </c>
      <c r="D3268" s="1">
        <v>36220.1</v>
      </c>
      <c r="E3268">
        <v>4.69161582661153</v>
      </c>
      <c r="F3268" s="22"/>
      <c r="G3268" s="22">
        <v>1127.5765462281599</v>
      </c>
      <c r="H3268" s="22"/>
      <c r="I3268" s="22"/>
      <c r="J3268" s="22">
        <v>5</v>
      </c>
      <c r="K3268" s="22" t="s">
        <v>2241</v>
      </c>
      <c r="L3268" s="22" t="s">
        <v>2793</v>
      </c>
    </row>
    <row r="3269" spans="1:12">
      <c r="A3269" t="s">
        <v>3354</v>
      </c>
      <c r="B3269" t="s">
        <v>2246</v>
      </c>
      <c r="C3269" t="s">
        <v>549</v>
      </c>
      <c r="D3269" s="1">
        <v>53200.6</v>
      </c>
      <c r="E3269">
        <v>4.69161582661153</v>
      </c>
      <c r="F3269" s="22"/>
      <c r="G3269" s="22"/>
      <c r="H3269" s="22">
        <v>1127.5765462281599</v>
      </c>
      <c r="I3269" s="22"/>
      <c r="J3269" s="22">
        <v>5</v>
      </c>
      <c r="K3269" s="22" t="s">
        <v>2241</v>
      </c>
      <c r="L3269" s="22" t="s">
        <v>2793</v>
      </c>
    </row>
    <row r="3270" spans="1:12">
      <c r="A3270" t="s">
        <v>3354</v>
      </c>
      <c r="B3270" t="s">
        <v>2246</v>
      </c>
      <c r="C3270" t="s">
        <v>3332</v>
      </c>
      <c r="D3270" s="1">
        <v>53756.7</v>
      </c>
      <c r="E3270">
        <v>4.69161582661153</v>
      </c>
      <c r="F3270" s="22"/>
      <c r="G3270" s="22"/>
      <c r="H3270" s="22"/>
      <c r="I3270" s="22">
        <v>1127.5765462281599</v>
      </c>
      <c r="J3270" s="22">
        <v>5</v>
      </c>
      <c r="K3270" s="22" t="s">
        <v>2241</v>
      </c>
      <c r="L3270" s="22" t="s">
        <v>2793</v>
      </c>
    </row>
    <row r="3271" spans="1:12">
      <c r="A3271" t="s">
        <v>3354</v>
      </c>
      <c r="B3271" t="s">
        <v>2247</v>
      </c>
      <c r="C3271" t="s">
        <v>542</v>
      </c>
      <c r="D3271" s="1">
        <v>4497.5</v>
      </c>
      <c r="E3271">
        <v>5.5446368859954402</v>
      </c>
      <c r="F3271" s="22">
        <v>479.13774871535998</v>
      </c>
      <c r="G3271" s="22"/>
      <c r="H3271" s="22"/>
      <c r="I3271" s="22"/>
      <c r="J3271" s="22">
        <v>5</v>
      </c>
      <c r="K3271" s="22" t="s">
        <v>2241</v>
      </c>
      <c r="L3271" s="22" t="s">
        <v>2793</v>
      </c>
    </row>
    <row r="3272" spans="1:12">
      <c r="A3272" t="s">
        <v>3354</v>
      </c>
      <c r="B3272" t="s">
        <v>2247</v>
      </c>
      <c r="C3272" t="s">
        <v>547</v>
      </c>
      <c r="D3272" s="1">
        <v>35820.9</v>
      </c>
      <c r="E3272">
        <v>5.5446368859954402</v>
      </c>
      <c r="F3272" s="22"/>
      <c r="G3272" s="22">
        <v>1186.18904992896</v>
      </c>
      <c r="H3272" s="22"/>
      <c r="I3272" s="22"/>
      <c r="J3272" s="22">
        <v>5</v>
      </c>
      <c r="K3272" s="22" t="s">
        <v>2241</v>
      </c>
      <c r="L3272" s="22" t="s">
        <v>2793</v>
      </c>
    </row>
    <row r="3273" spans="1:12">
      <c r="A3273" t="s">
        <v>3354</v>
      </c>
      <c r="B3273" t="s">
        <v>2247</v>
      </c>
      <c r="C3273" t="s">
        <v>549</v>
      </c>
      <c r="D3273" s="1">
        <v>41995.1</v>
      </c>
      <c r="E3273">
        <v>5.5446368859954402</v>
      </c>
      <c r="F3273" s="22"/>
      <c r="G3273" s="22"/>
      <c r="H3273" s="22">
        <v>1186.18904992896</v>
      </c>
      <c r="I3273" s="22"/>
      <c r="J3273" s="22">
        <v>5</v>
      </c>
      <c r="K3273" s="22" t="s">
        <v>2241</v>
      </c>
      <c r="L3273" s="22" t="s">
        <v>2793</v>
      </c>
    </row>
    <row r="3274" spans="1:12">
      <c r="A3274" t="s">
        <v>3354</v>
      </c>
      <c r="B3274" t="s">
        <v>2247</v>
      </c>
      <c r="C3274" t="s">
        <v>3332</v>
      </c>
      <c r="D3274" s="1">
        <v>41999.199999999997</v>
      </c>
      <c r="E3274">
        <v>5.5446368859954402</v>
      </c>
      <c r="F3274" s="22"/>
      <c r="G3274" s="22"/>
      <c r="H3274" s="22"/>
      <c r="I3274" s="22">
        <v>1186.18904992896</v>
      </c>
      <c r="J3274" s="22">
        <v>5</v>
      </c>
      <c r="K3274" s="22" t="s">
        <v>2241</v>
      </c>
      <c r="L3274" s="22" t="s">
        <v>2793</v>
      </c>
    </row>
    <row r="3275" spans="1:12">
      <c r="A3275" t="s">
        <v>3354</v>
      </c>
      <c r="B3275" t="s">
        <v>2248</v>
      </c>
      <c r="C3275" t="s">
        <v>542</v>
      </c>
      <c r="D3275" s="1">
        <v>2521.6999999999998</v>
      </c>
      <c r="E3275">
        <v>6.3976579453793603</v>
      </c>
      <c r="F3275" s="22">
        <v>366.44410658016</v>
      </c>
      <c r="G3275" s="22"/>
      <c r="H3275" s="22"/>
      <c r="I3275" s="22"/>
      <c r="J3275" s="22">
        <v>5</v>
      </c>
      <c r="K3275" s="22" t="s">
        <v>2241</v>
      </c>
      <c r="L3275" s="22" t="s">
        <v>2793</v>
      </c>
    </row>
    <row r="3276" spans="1:12">
      <c r="A3276" t="s">
        <v>3354</v>
      </c>
      <c r="B3276" t="s">
        <v>2248</v>
      </c>
      <c r="C3276" t="s">
        <v>3332</v>
      </c>
      <c r="D3276" s="1">
        <v>8138.2</v>
      </c>
      <c r="E3276">
        <v>6.3976579453793603</v>
      </c>
      <c r="F3276" s="22"/>
      <c r="G3276" s="22"/>
      <c r="H3276" s="22"/>
      <c r="I3276" s="22">
        <v>366.44410658016</v>
      </c>
      <c r="J3276" s="22">
        <v>5</v>
      </c>
      <c r="K3276" s="22" t="s">
        <v>2241</v>
      </c>
      <c r="L3276" s="22" t="s">
        <v>2793</v>
      </c>
    </row>
    <row r="3277" spans="1:12">
      <c r="A3277" t="s">
        <v>3354</v>
      </c>
      <c r="B3277" t="s">
        <v>2248</v>
      </c>
      <c r="C3277" t="s">
        <v>547</v>
      </c>
      <c r="D3277" s="1">
        <v>8138.2</v>
      </c>
      <c r="E3277">
        <v>6.3976579453793603</v>
      </c>
      <c r="F3277" s="22"/>
      <c r="G3277" s="22">
        <v>366.44410658016</v>
      </c>
      <c r="H3277" s="22"/>
      <c r="I3277" s="22"/>
      <c r="J3277" s="22">
        <v>5</v>
      </c>
      <c r="K3277" s="22" t="s">
        <v>2241</v>
      </c>
      <c r="L3277" s="22" t="s">
        <v>2793</v>
      </c>
    </row>
    <row r="3278" spans="1:12">
      <c r="A3278" t="s">
        <v>3354</v>
      </c>
      <c r="B3278" t="s">
        <v>2248</v>
      </c>
      <c r="C3278" t="s">
        <v>549</v>
      </c>
      <c r="D3278" s="1">
        <v>8138.2</v>
      </c>
      <c r="E3278">
        <v>6.3976579453793603</v>
      </c>
      <c r="F3278" s="22"/>
      <c r="G3278" s="22"/>
      <c r="H3278" s="22">
        <v>366.44410658016</v>
      </c>
      <c r="I3278" s="22"/>
      <c r="J3278" s="22">
        <v>5</v>
      </c>
      <c r="K3278" s="22" t="s">
        <v>2241</v>
      </c>
      <c r="L3278" s="22" t="s">
        <v>2793</v>
      </c>
    </row>
    <row r="3279" spans="1:12">
      <c r="A3279" t="s">
        <v>3354</v>
      </c>
      <c r="B3279" t="s">
        <v>2249</v>
      </c>
      <c r="C3279" t="s">
        <v>542</v>
      </c>
      <c r="D3279" s="1">
        <v>1062.9000000000001</v>
      </c>
      <c r="E3279">
        <v>7.2506790047632697</v>
      </c>
      <c r="F3279" s="22">
        <v>92.296657724796006</v>
      </c>
      <c r="G3279" s="22"/>
      <c r="H3279" s="22"/>
      <c r="I3279" s="22"/>
      <c r="J3279" s="22">
        <v>5</v>
      </c>
      <c r="K3279" s="22" t="s">
        <v>2241</v>
      </c>
      <c r="L3279" s="22" t="s">
        <v>2793</v>
      </c>
    </row>
    <row r="3280" spans="1:12">
      <c r="A3280" t="s">
        <v>3354</v>
      </c>
      <c r="B3280" t="s">
        <v>2249</v>
      </c>
      <c r="C3280" t="s">
        <v>547</v>
      </c>
      <c r="D3280" s="1">
        <v>8981.4</v>
      </c>
      <c r="E3280">
        <v>7.2506790047632697</v>
      </c>
      <c r="F3280" s="22"/>
      <c r="G3280" s="22">
        <v>432.98350426043999</v>
      </c>
      <c r="H3280" s="22"/>
      <c r="I3280" s="22"/>
      <c r="J3280" s="22">
        <v>5</v>
      </c>
      <c r="K3280" s="22" t="s">
        <v>2241</v>
      </c>
      <c r="L3280" s="22" t="s">
        <v>2793</v>
      </c>
    </row>
    <row r="3281" spans="1:12">
      <c r="A3281" t="s">
        <v>3354</v>
      </c>
      <c r="B3281" t="s">
        <v>2249</v>
      </c>
      <c r="C3281" t="s">
        <v>549</v>
      </c>
      <c r="D3281" s="1">
        <v>9196.4</v>
      </c>
      <c r="E3281">
        <v>7.2506790047632697</v>
      </c>
      <c r="F3281" s="22"/>
      <c r="G3281" s="22"/>
      <c r="H3281" s="22">
        <v>432.98350426043999</v>
      </c>
      <c r="I3281" s="22"/>
      <c r="J3281" s="22">
        <v>5</v>
      </c>
      <c r="K3281" s="22" t="s">
        <v>2241</v>
      </c>
      <c r="L3281" s="22" t="s">
        <v>2793</v>
      </c>
    </row>
    <row r="3282" spans="1:12">
      <c r="A3282" t="s">
        <v>3354</v>
      </c>
      <c r="B3282" t="s">
        <v>2249</v>
      </c>
      <c r="C3282" t="s">
        <v>3332</v>
      </c>
      <c r="D3282" s="1">
        <v>9202.9</v>
      </c>
      <c r="E3282">
        <v>7.2506790047632697</v>
      </c>
      <c r="F3282" s="22"/>
      <c r="G3282" s="22"/>
      <c r="H3282" s="22"/>
      <c r="I3282" s="22">
        <v>432.98350426043999</v>
      </c>
      <c r="J3282" s="22">
        <v>5</v>
      </c>
      <c r="K3282" s="22" t="s">
        <v>2241</v>
      </c>
      <c r="L3282" s="22" t="s">
        <v>2793</v>
      </c>
    </row>
    <row r="3283" spans="1:12">
      <c r="A3283" t="s">
        <v>3354</v>
      </c>
      <c r="B3283" t="s">
        <v>2250</v>
      </c>
      <c r="C3283" t="s">
        <v>542</v>
      </c>
      <c r="D3283" s="1">
        <v>414.8</v>
      </c>
      <c r="E3283">
        <v>8.1037000641471799</v>
      </c>
      <c r="F3283" s="22">
        <v>47.068005599999999</v>
      </c>
      <c r="G3283" s="22"/>
      <c r="H3283" s="22"/>
      <c r="I3283" s="22"/>
      <c r="J3283" s="22">
        <v>5</v>
      </c>
      <c r="K3283" s="22" t="s">
        <v>2241</v>
      </c>
      <c r="L3283" s="22" t="s">
        <v>2793</v>
      </c>
    </row>
    <row r="3284" spans="1:12">
      <c r="A3284" t="s">
        <v>3354</v>
      </c>
      <c r="B3284" t="s">
        <v>2250</v>
      </c>
      <c r="C3284" t="s">
        <v>547</v>
      </c>
      <c r="D3284" s="1">
        <v>1037.2</v>
      </c>
      <c r="E3284">
        <v>8.1037000641471799</v>
      </c>
      <c r="F3284" s="22"/>
      <c r="G3284" s="22">
        <v>47.068005599999999</v>
      </c>
      <c r="H3284" s="22"/>
      <c r="I3284" s="22"/>
      <c r="J3284" s="22">
        <v>5</v>
      </c>
      <c r="K3284" s="22" t="s">
        <v>2241</v>
      </c>
      <c r="L3284" s="22" t="s">
        <v>2793</v>
      </c>
    </row>
    <row r="3285" spans="1:12">
      <c r="A3285" t="s">
        <v>3354</v>
      </c>
      <c r="B3285" t="s">
        <v>2250</v>
      </c>
      <c r="C3285" t="s">
        <v>549</v>
      </c>
      <c r="D3285" s="1">
        <v>1042.5999999999999</v>
      </c>
      <c r="E3285">
        <v>8.1037000641471799</v>
      </c>
      <c r="F3285" s="22"/>
      <c r="G3285" s="22"/>
      <c r="H3285" s="22">
        <v>47.068005599999999</v>
      </c>
      <c r="I3285" s="22"/>
      <c r="J3285" s="22">
        <v>5</v>
      </c>
      <c r="K3285" s="22" t="s">
        <v>2241</v>
      </c>
      <c r="L3285" s="22" t="s">
        <v>2793</v>
      </c>
    </row>
    <row r="3286" spans="1:12">
      <c r="A3286" t="s">
        <v>3354</v>
      </c>
      <c r="B3286" t="s">
        <v>2250</v>
      </c>
      <c r="C3286" t="s">
        <v>3332</v>
      </c>
      <c r="D3286" s="1">
        <v>1042.5999999999999</v>
      </c>
      <c r="E3286">
        <v>8.1037000641471799</v>
      </c>
      <c r="F3286" s="22"/>
      <c r="G3286" s="22"/>
      <c r="H3286" s="22"/>
      <c r="I3286" s="22">
        <v>47.068005599999999</v>
      </c>
      <c r="J3286" s="22">
        <v>5</v>
      </c>
      <c r="K3286" s="22" t="s">
        <v>2241</v>
      </c>
      <c r="L3286" s="22" t="s">
        <v>2793</v>
      </c>
    </row>
    <row r="3287" spans="1:12">
      <c r="A3287" t="s">
        <v>3354</v>
      </c>
      <c r="B3287" t="s">
        <v>2251</v>
      </c>
      <c r="C3287" t="s">
        <v>542</v>
      </c>
      <c r="D3287" s="1">
        <v>460.1</v>
      </c>
      <c r="E3287">
        <v>8.9567211235310999</v>
      </c>
      <c r="F3287" s="22">
        <v>230.35595409792001</v>
      </c>
      <c r="G3287" s="22"/>
      <c r="H3287" s="22"/>
      <c r="I3287" s="22"/>
      <c r="J3287" s="22">
        <v>5</v>
      </c>
      <c r="K3287" s="22" t="s">
        <v>2241</v>
      </c>
      <c r="L3287" s="22" t="s">
        <v>2793</v>
      </c>
    </row>
    <row r="3288" spans="1:12">
      <c r="A3288" t="s">
        <v>3354</v>
      </c>
      <c r="B3288" t="s">
        <v>2251</v>
      </c>
      <c r="C3288" t="s">
        <v>547</v>
      </c>
      <c r="D3288" s="1">
        <v>7446.9</v>
      </c>
      <c r="E3288">
        <v>8.9567211235310999</v>
      </c>
      <c r="F3288" s="22"/>
      <c r="G3288" s="22">
        <v>357.33708933299999</v>
      </c>
      <c r="H3288" s="22"/>
      <c r="I3288" s="22"/>
      <c r="J3288" s="22">
        <v>5</v>
      </c>
      <c r="K3288" s="22" t="s">
        <v>2241</v>
      </c>
      <c r="L3288" s="22" t="s">
        <v>2793</v>
      </c>
    </row>
    <row r="3289" spans="1:12">
      <c r="A3289" t="s">
        <v>3354</v>
      </c>
      <c r="B3289" t="s">
        <v>2251</v>
      </c>
      <c r="C3289" t="s">
        <v>3332</v>
      </c>
      <c r="D3289" s="1">
        <v>7461</v>
      </c>
      <c r="E3289">
        <v>8.9567211235310999</v>
      </c>
      <c r="F3289" s="22"/>
      <c r="G3289" s="22"/>
      <c r="H3289" s="22"/>
      <c r="I3289" s="22">
        <v>357.33708933299999</v>
      </c>
      <c r="J3289" s="22">
        <v>5</v>
      </c>
      <c r="K3289" s="22" t="s">
        <v>2241</v>
      </c>
      <c r="L3289" s="22" t="s">
        <v>2793</v>
      </c>
    </row>
    <row r="3290" spans="1:12">
      <c r="A3290" t="s">
        <v>3354</v>
      </c>
      <c r="B3290" t="s">
        <v>2251</v>
      </c>
      <c r="C3290" t="s">
        <v>549</v>
      </c>
      <c r="D3290" s="1">
        <v>7461</v>
      </c>
      <c r="E3290">
        <v>8.9567211235310999</v>
      </c>
      <c r="F3290" s="22"/>
      <c r="G3290" s="22"/>
      <c r="H3290" s="22">
        <v>357.33708933299999</v>
      </c>
      <c r="I3290" s="22"/>
      <c r="J3290" s="22">
        <v>5</v>
      </c>
      <c r="K3290" s="22" t="s">
        <v>2241</v>
      </c>
      <c r="L3290" s="22" t="s">
        <v>2793</v>
      </c>
    </row>
    <row r="3291" spans="1:12">
      <c r="A3291" t="s">
        <v>3354</v>
      </c>
      <c r="B3291" t="s">
        <v>2252</v>
      </c>
      <c r="C3291" t="s">
        <v>542</v>
      </c>
      <c r="D3291" s="1">
        <v>1318.9</v>
      </c>
      <c r="E3291">
        <v>9.8097421829150093</v>
      </c>
      <c r="F3291" s="22">
        <v>229.2030019062</v>
      </c>
      <c r="G3291" s="22"/>
      <c r="H3291" s="22"/>
      <c r="I3291" s="22"/>
      <c r="J3291" s="22">
        <v>5</v>
      </c>
      <c r="K3291" s="22" t="s">
        <v>2241</v>
      </c>
      <c r="L3291" s="22" t="s">
        <v>2793</v>
      </c>
    </row>
    <row r="3292" spans="1:12">
      <c r="A3292" t="s">
        <v>3354</v>
      </c>
      <c r="B3292" t="s">
        <v>2252</v>
      </c>
      <c r="C3292" t="s">
        <v>547</v>
      </c>
      <c r="D3292" s="1">
        <v>7927.7</v>
      </c>
      <c r="E3292">
        <v>9.8097421829150093</v>
      </c>
      <c r="F3292" s="22"/>
      <c r="G3292" s="22">
        <v>258.44678167644003</v>
      </c>
      <c r="H3292" s="22"/>
      <c r="I3292" s="22"/>
      <c r="J3292" s="22">
        <v>5</v>
      </c>
      <c r="K3292" s="22" t="s">
        <v>2241</v>
      </c>
      <c r="L3292" s="22" t="s">
        <v>2793</v>
      </c>
    </row>
    <row r="3293" spans="1:12">
      <c r="A3293" t="s">
        <v>3354</v>
      </c>
      <c r="B3293" t="s">
        <v>2252</v>
      </c>
      <c r="C3293" t="s">
        <v>549</v>
      </c>
      <c r="D3293" s="1">
        <v>8777</v>
      </c>
      <c r="E3293">
        <v>9.8097421829150093</v>
      </c>
      <c r="F3293" s="22"/>
      <c r="G3293" s="22"/>
      <c r="H3293" s="22">
        <v>258.44678167644003</v>
      </c>
      <c r="I3293" s="22"/>
      <c r="J3293" s="22">
        <v>5</v>
      </c>
      <c r="K3293" s="22" t="s">
        <v>2241</v>
      </c>
      <c r="L3293" s="22" t="s">
        <v>2793</v>
      </c>
    </row>
    <row r="3294" spans="1:12">
      <c r="A3294" t="s">
        <v>3354</v>
      </c>
      <c r="B3294" t="s">
        <v>2252</v>
      </c>
      <c r="C3294" t="s">
        <v>3332</v>
      </c>
      <c r="D3294" s="1">
        <v>8779.4</v>
      </c>
      <c r="E3294">
        <v>9.8097421829150093</v>
      </c>
      <c r="F3294" s="22"/>
      <c r="G3294" s="22"/>
      <c r="H3294" s="22"/>
      <c r="I3294" s="22">
        <v>258.44678167644003</v>
      </c>
      <c r="J3294" s="22">
        <v>5</v>
      </c>
      <c r="K3294" s="22" t="s">
        <v>2241</v>
      </c>
      <c r="L3294" s="22" t="s">
        <v>2793</v>
      </c>
    </row>
    <row r="3295" spans="1:12">
      <c r="A3295" t="s">
        <v>3354</v>
      </c>
      <c r="B3295" t="s">
        <v>2253</v>
      </c>
      <c r="C3295" t="s">
        <v>542</v>
      </c>
      <c r="D3295" s="1">
        <v>466.3</v>
      </c>
      <c r="E3295">
        <v>11.5157843016828</v>
      </c>
      <c r="F3295" s="22">
        <v>45.296643998340002</v>
      </c>
      <c r="G3295" s="22"/>
      <c r="H3295" s="22"/>
      <c r="I3295" s="22"/>
      <c r="J3295" s="22">
        <v>5</v>
      </c>
      <c r="K3295" s="22" t="s">
        <v>2241</v>
      </c>
      <c r="L3295" s="22" t="s">
        <v>2793</v>
      </c>
    </row>
    <row r="3296" spans="1:12">
      <c r="A3296" t="s">
        <v>3354</v>
      </c>
      <c r="B3296" t="s">
        <v>2253</v>
      </c>
      <c r="C3296" t="s">
        <v>547</v>
      </c>
      <c r="D3296" s="1">
        <v>5771.4</v>
      </c>
      <c r="E3296">
        <v>11.5157843016828</v>
      </c>
      <c r="F3296" s="22"/>
      <c r="G3296" s="22">
        <v>337.62351096935998</v>
      </c>
      <c r="H3296" s="22"/>
      <c r="I3296" s="22"/>
      <c r="J3296" s="22">
        <v>5</v>
      </c>
      <c r="K3296" s="22" t="s">
        <v>2241</v>
      </c>
      <c r="L3296" s="22" t="s">
        <v>2793</v>
      </c>
    </row>
    <row r="3297" spans="1:12">
      <c r="A3297" t="s">
        <v>3354</v>
      </c>
      <c r="B3297" t="s">
        <v>2253</v>
      </c>
      <c r="C3297" t="s">
        <v>549</v>
      </c>
      <c r="D3297" s="1">
        <v>8808.6</v>
      </c>
      <c r="E3297">
        <v>11.5157843016828</v>
      </c>
      <c r="F3297" s="22"/>
      <c r="G3297" s="22"/>
      <c r="H3297" s="22">
        <v>337.62351096935998</v>
      </c>
      <c r="I3297" s="22"/>
      <c r="J3297" s="22">
        <v>5</v>
      </c>
      <c r="K3297" s="22" t="s">
        <v>2241</v>
      </c>
      <c r="L3297" s="22" t="s">
        <v>2793</v>
      </c>
    </row>
    <row r="3298" spans="1:12">
      <c r="A3298" t="s">
        <v>3354</v>
      </c>
      <c r="B3298" t="s">
        <v>2253</v>
      </c>
      <c r="C3298" t="s">
        <v>3332</v>
      </c>
      <c r="D3298" s="1">
        <v>8825.6</v>
      </c>
      <c r="E3298">
        <v>11.5157843016828</v>
      </c>
      <c r="F3298" s="22"/>
      <c r="G3298" s="22"/>
      <c r="H3298" s="22"/>
      <c r="I3298" s="22">
        <v>337.62351096935998</v>
      </c>
      <c r="J3298" s="22">
        <v>5</v>
      </c>
      <c r="K3298" s="22" t="s">
        <v>2241</v>
      </c>
      <c r="L3298" s="22" t="s">
        <v>2793</v>
      </c>
    </row>
    <row r="3299" spans="1:12">
      <c r="A3299" t="s">
        <v>3354</v>
      </c>
      <c r="B3299" t="s">
        <v>2254</v>
      </c>
      <c r="C3299" t="s">
        <v>542</v>
      </c>
      <c r="D3299" s="1">
        <v>120.6</v>
      </c>
      <c r="E3299">
        <v>12.3688053610668</v>
      </c>
      <c r="F3299" s="22">
        <v>15.6619815572304</v>
      </c>
      <c r="G3299" s="22"/>
      <c r="H3299" s="22"/>
      <c r="I3299" s="22"/>
      <c r="J3299" s="22">
        <v>5</v>
      </c>
      <c r="K3299" s="22" t="s">
        <v>2241</v>
      </c>
      <c r="L3299" s="22" t="s">
        <v>2793</v>
      </c>
    </row>
    <row r="3300" spans="1:12">
      <c r="A3300" t="s">
        <v>3354</v>
      </c>
      <c r="B3300" t="s">
        <v>2254</v>
      </c>
      <c r="C3300" t="s">
        <v>547</v>
      </c>
      <c r="D3300" s="1">
        <v>14414.1</v>
      </c>
      <c r="E3300">
        <v>12.3688053610668</v>
      </c>
      <c r="F3300" s="22"/>
      <c r="G3300" s="22">
        <v>597.34754716140003</v>
      </c>
      <c r="H3300" s="22"/>
      <c r="I3300" s="22"/>
      <c r="J3300" s="22">
        <v>5</v>
      </c>
      <c r="K3300" s="22" t="s">
        <v>2241</v>
      </c>
      <c r="L3300" s="22" t="s">
        <v>2793</v>
      </c>
    </row>
    <row r="3301" spans="1:12">
      <c r="A3301" t="s">
        <v>3354</v>
      </c>
      <c r="B3301" t="s">
        <v>2254</v>
      </c>
      <c r="C3301" t="s">
        <v>549</v>
      </c>
      <c r="D3301" s="1">
        <v>20085.900000000001</v>
      </c>
      <c r="E3301">
        <v>12.3688053610668</v>
      </c>
      <c r="F3301" s="22"/>
      <c r="G3301" s="22"/>
      <c r="H3301" s="22">
        <v>597.34754716140003</v>
      </c>
      <c r="I3301" s="22"/>
      <c r="J3301" s="22">
        <v>5</v>
      </c>
      <c r="K3301" s="22" t="s">
        <v>2241</v>
      </c>
      <c r="L3301" s="22" t="s">
        <v>2793</v>
      </c>
    </row>
    <row r="3302" spans="1:12">
      <c r="A3302" t="s">
        <v>3354</v>
      </c>
      <c r="B3302" t="s">
        <v>2254</v>
      </c>
      <c r="C3302" t="s">
        <v>3332</v>
      </c>
      <c r="D3302" s="1">
        <v>20257.900000000001</v>
      </c>
      <c r="E3302">
        <v>12.3688053610668</v>
      </c>
      <c r="F3302" s="22"/>
      <c r="G3302" s="22"/>
      <c r="H3302" s="22"/>
      <c r="I3302" s="22">
        <v>597.34754716140003</v>
      </c>
      <c r="J3302" s="22">
        <v>5</v>
      </c>
      <c r="K3302" s="22" t="s">
        <v>2241</v>
      </c>
      <c r="L3302" s="22" t="s">
        <v>2793</v>
      </c>
    </row>
    <row r="3303" spans="1:12">
      <c r="A3303" t="s">
        <v>3354</v>
      </c>
      <c r="B3303" t="s">
        <v>2255</v>
      </c>
      <c r="C3303" t="s">
        <v>547</v>
      </c>
      <c r="D3303" s="1">
        <v>6504.1</v>
      </c>
      <c r="E3303">
        <v>14.927868539218499</v>
      </c>
      <c r="F3303" s="22"/>
      <c r="G3303" s="22">
        <v>410.36497416935998</v>
      </c>
      <c r="H3303" s="22"/>
      <c r="I3303" s="22"/>
      <c r="J3303" s="22">
        <v>5</v>
      </c>
      <c r="K3303" s="22" t="s">
        <v>2241</v>
      </c>
      <c r="L3303" s="22" t="s">
        <v>2793</v>
      </c>
    </row>
    <row r="3304" spans="1:12">
      <c r="A3304" t="s">
        <v>3354</v>
      </c>
      <c r="B3304" t="s">
        <v>2255</v>
      </c>
      <c r="C3304" t="s">
        <v>3332</v>
      </c>
      <c r="D3304" s="1">
        <v>7239.3</v>
      </c>
      <c r="E3304">
        <v>14.927868539218499</v>
      </c>
      <c r="F3304" s="22"/>
      <c r="G3304" s="22"/>
      <c r="H3304" s="22"/>
      <c r="I3304" s="22">
        <v>410.36497416935998</v>
      </c>
      <c r="J3304" s="22">
        <v>5</v>
      </c>
      <c r="K3304" s="22" t="s">
        <v>2241</v>
      </c>
      <c r="L3304" s="22" t="s">
        <v>2793</v>
      </c>
    </row>
    <row r="3305" spans="1:12">
      <c r="A3305" t="s">
        <v>3354</v>
      </c>
      <c r="B3305" t="s">
        <v>2255</v>
      </c>
      <c r="C3305" t="s">
        <v>549</v>
      </c>
      <c r="D3305" s="1">
        <v>7239.3</v>
      </c>
      <c r="E3305">
        <v>14.927868539218499</v>
      </c>
      <c r="F3305" s="22"/>
      <c r="G3305" s="22"/>
      <c r="H3305" s="22">
        <v>410.36497416935998</v>
      </c>
      <c r="I3305" s="22"/>
      <c r="J3305" s="22">
        <v>5</v>
      </c>
      <c r="K3305" s="22" t="s">
        <v>2241</v>
      </c>
      <c r="L3305" s="22" t="s">
        <v>2793</v>
      </c>
    </row>
    <row r="3306" spans="1:12">
      <c r="A3306" t="s">
        <v>3354</v>
      </c>
      <c r="B3306" t="s">
        <v>2256</v>
      </c>
      <c r="C3306" t="s">
        <v>542</v>
      </c>
      <c r="D3306" s="1">
        <v>4.9000000000000004</v>
      </c>
      <c r="E3306">
        <v>15.7808895986024</v>
      </c>
      <c r="F3306" s="22">
        <v>1.2279884341384799</v>
      </c>
      <c r="G3306" s="22"/>
      <c r="H3306" s="22"/>
      <c r="I3306" s="22"/>
      <c r="J3306" s="22">
        <v>5</v>
      </c>
      <c r="K3306" s="22" t="s">
        <v>2241</v>
      </c>
      <c r="L3306" s="22" t="s">
        <v>2793</v>
      </c>
    </row>
    <row r="3307" spans="1:12">
      <c r="A3307" t="s">
        <v>3354</v>
      </c>
      <c r="B3307" t="s">
        <v>2256</v>
      </c>
      <c r="C3307" t="s">
        <v>547</v>
      </c>
      <c r="D3307" s="1">
        <v>2760.9</v>
      </c>
      <c r="E3307">
        <v>15.7808895986024</v>
      </c>
      <c r="F3307" s="22"/>
      <c r="G3307" s="22">
        <v>186.337719920772</v>
      </c>
      <c r="H3307" s="22"/>
      <c r="I3307" s="22"/>
      <c r="J3307" s="22">
        <v>5</v>
      </c>
      <c r="K3307" s="22" t="s">
        <v>2241</v>
      </c>
      <c r="L3307" s="22" t="s">
        <v>2793</v>
      </c>
    </row>
    <row r="3308" spans="1:12">
      <c r="A3308" t="s">
        <v>3354</v>
      </c>
      <c r="B3308" t="s">
        <v>2256</v>
      </c>
      <c r="C3308" t="s">
        <v>549</v>
      </c>
      <c r="D3308" s="1">
        <v>2760.9</v>
      </c>
      <c r="E3308">
        <v>15.7808895986024</v>
      </c>
      <c r="F3308" s="22"/>
      <c r="G3308" s="22"/>
      <c r="H3308" s="22">
        <v>186.337719920772</v>
      </c>
      <c r="I3308" s="22"/>
      <c r="J3308" s="22">
        <v>5</v>
      </c>
      <c r="K3308" s="22" t="s">
        <v>2241</v>
      </c>
      <c r="L3308" s="22" t="s">
        <v>2793</v>
      </c>
    </row>
    <row r="3309" spans="1:12">
      <c r="A3309" t="s">
        <v>3354</v>
      </c>
      <c r="B3309" t="s">
        <v>2256</v>
      </c>
      <c r="C3309" t="s">
        <v>3332</v>
      </c>
      <c r="D3309" s="1">
        <v>2760.9</v>
      </c>
      <c r="E3309">
        <v>15.7808895986024</v>
      </c>
      <c r="F3309" s="22"/>
      <c r="G3309" s="22"/>
      <c r="H3309" s="22"/>
      <c r="I3309" s="22">
        <v>186.337719920772</v>
      </c>
      <c r="J3309" s="22">
        <v>5</v>
      </c>
      <c r="K3309" s="22" t="s">
        <v>2241</v>
      </c>
      <c r="L3309" s="22" t="s">
        <v>2793</v>
      </c>
    </row>
    <row r="3310" spans="1:12">
      <c r="A3310" t="s">
        <v>3354</v>
      </c>
      <c r="B3310" t="s">
        <v>2257</v>
      </c>
      <c r="C3310" t="s">
        <v>542</v>
      </c>
      <c r="D3310" s="1">
        <v>21.4</v>
      </c>
      <c r="E3310">
        <v>17.486931717370201</v>
      </c>
      <c r="F3310" s="22">
        <v>5.3632922653800001</v>
      </c>
      <c r="G3310" s="22"/>
      <c r="H3310" s="22"/>
      <c r="I3310" s="22"/>
      <c r="J3310" s="22">
        <v>5</v>
      </c>
      <c r="K3310" s="22" t="s">
        <v>2241</v>
      </c>
      <c r="L3310" s="22" t="s">
        <v>2793</v>
      </c>
    </row>
    <row r="3311" spans="1:12">
      <c r="A3311" t="s">
        <v>3354</v>
      </c>
      <c r="B3311" t="s">
        <v>2257</v>
      </c>
      <c r="C3311" t="s">
        <v>547</v>
      </c>
      <c r="D3311" s="1">
        <v>538.5</v>
      </c>
      <c r="E3311">
        <v>17.486931717370201</v>
      </c>
      <c r="F3311" s="22"/>
      <c r="G3311" s="22">
        <v>27.685721812139999</v>
      </c>
      <c r="H3311" s="22"/>
      <c r="I3311" s="22"/>
      <c r="J3311" s="22">
        <v>5</v>
      </c>
      <c r="K3311" s="22" t="s">
        <v>2241</v>
      </c>
      <c r="L3311" s="22" t="s">
        <v>2793</v>
      </c>
    </row>
    <row r="3312" spans="1:12">
      <c r="A3312" t="s">
        <v>3354</v>
      </c>
      <c r="B3312" t="s">
        <v>2257</v>
      </c>
      <c r="C3312" t="s">
        <v>3332</v>
      </c>
      <c r="D3312" s="1">
        <v>551</v>
      </c>
      <c r="E3312">
        <v>17.486931717370201</v>
      </c>
      <c r="F3312" s="22"/>
      <c r="G3312" s="22"/>
      <c r="H3312" s="22"/>
      <c r="I3312" s="22">
        <v>27.685721812139999</v>
      </c>
      <c r="J3312" s="22">
        <v>5</v>
      </c>
      <c r="K3312" s="22" t="s">
        <v>2241</v>
      </c>
      <c r="L3312" s="22" t="s">
        <v>2793</v>
      </c>
    </row>
    <row r="3313" spans="1:12">
      <c r="A3313" t="s">
        <v>3354</v>
      </c>
      <c r="B3313" t="s">
        <v>2257</v>
      </c>
      <c r="C3313" t="s">
        <v>549</v>
      </c>
      <c r="D3313" s="1">
        <v>551</v>
      </c>
      <c r="E3313">
        <v>17.486931717370201</v>
      </c>
      <c r="F3313" s="22"/>
      <c r="G3313" s="22"/>
      <c r="H3313" s="22">
        <v>27.685721812139999</v>
      </c>
      <c r="I3313" s="22"/>
      <c r="J3313" s="22">
        <v>5</v>
      </c>
      <c r="K3313" s="22" t="s">
        <v>2241</v>
      </c>
      <c r="L3313" s="22" t="s">
        <v>2793</v>
      </c>
    </row>
    <row r="3314" spans="1:12">
      <c r="A3314" t="s">
        <v>3354</v>
      </c>
      <c r="B3314" t="s">
        <v>2258</v>
      </c>
      <c r="C3314" t="s">
        <v>547</v>
      </c>
      <c r="D3314" s="1">
        <v>9266.5</v>
      </c>
      <c r="E3314">
        <v>20.045994895522</v>
      </c>
      <c r="F3314" s="22"/>
      <c r="G3314" s="22">
        <v>542.30771903111997</v>
      </c>
      <c r="H3314" s="22"/>
      <c r="I3314" s="22"/>
      <c r="J3314" s="22">
        <v>5</v>
      </c>
      <c r="K3314" s="22" t="s">
        <v>2241</v>
      </c>
      <c r="L3314" s="22" t="s">
        <v>2793</v>
      </c>
    </row>
    <row r="3315" spans="1:12">
      <c r="A3315" t="s">
        <v>3354</v>
      </c>
      <c r="B3315" t="s">
        <v>2258</v>
      </c>
      <c r="C3315" t="s">
        <v>3332</v>
      </c>
      <c r="D3315" s="1">
        <v>9776.1</v>
      </c>
      <c r="E3315">
        <v>20.045994895522</v>
      </c>
      <c r="F3315" s="22"/>
      <c r="G3315" s="22"/>
      <c r="H3315" s="22"/>
      <c r="I3315" s="22">
        <v>542.30771903111997</v>
      </c>
      <c r="J3315" s="22">
        <v>5</v>
      </c>
      <c r="K3315" s="22" t="s">
        <v>2241</v>
      </c>
      <c r="L3315" s="22" t="s">
        <v>2793</v>
      </c>
    </row>
    <row r="3316" spans="1:12">
      <c r="A3316" t="s">
        <v>3354</v>
      </c>
      <c r="B3316" t="s">
        <v>2258</v>
      </c>
      <c r="C3316" t="s">
        <v>549</v>
      </c>
      <c r="D3316" s="1">
        <v>9776.1</v>
      </c>
      <c r="E3316">
        <v>20.045994895522</v>
      </c>
      <c r="F3316" s="22"/>
      <c r="G3316" s="22"/>
      <c r="H3316" s="22">
        <v>542.30771903111997</v>
      </c>
      <c r="I3316" s="22"/>
      <c r="J3316" s="22">
        <v>5</v>
      </c>
      <c r="K3316" s="22" t="s">
        <v>2241</v>
      </c>
      <c r="L3316" s="22" t="s">
        <v>2793</v>
      </c>
    </row>
    <row r="3317" spans="1:12">
      <c r="A3317" t="s">
        <v>3354</v>
      </c>
      <c r="B3317" t="s">
        <v>2259</v>
      </c>
      <c r="C3317" t="s">
        <v>547</v>
      </c>
      <c r="D3317" s="1">
        <v>5514.1</v>
      </c>
      <c r="E3317">
        <v>23.458079133057598</v>
      </c>
      <c r="F3317" s="22"/>
      <c r="G3317" s="22">
        <v>326.83830537708002</v>
      </c>
      <c r="H3317" s="22"/>
      <c r="I3317" s="22"/>
      <c r="J3317" s="22">
        <v>5</v>
      </c>
      <c r="K3317" s="22" t="s">
        <v>2241</v>
      </c>
      <c r="L3317" s="22" t="s">
        <v>2793</v>
      </c>
    </row>
    <row r="3318" spans="1:12">
      <c r="A3318" t="s">
        <v>3354</v>
      </c>
      <c r="B3318" t="s">
        <v>2259</v>
      </c>
      <c r="C3318" t="s">
        <v>3332</v>
      </c>
      <c r="D3318" s="1">
        <v>5948.3</v>
      </c>
      <c r="E3318">
        <v>23.458079133057598</v>
      </c>
      <c r="F3318" s="22"/>
      <c r="G3318" s="22"/>
      <c r="H3318" s="22"/>
      <c r="I3318" s="22">
        <v>326.83830537708002</v>
      </c>
      <c r="J3318" s="22">
        <v>5</v>
      </c>
      <c r="K3318" s="22" t="s">
        <v>2241</v>
      </c>
      <c r="L3318" s="22" t="s">
        <v>2793</v>
      </c>
    </row>
    <row r="3319" spans="1:12">
      <c r="A3319" t="s">
        <v>3354</v>
      </c>
      <c r="B3319" t="s">
        <v>2259</v>
      </c>
      <c r="C3319" t="s">
        <v>549</v>
      </c>
      <c r="D3319" s="1">
        <v>5948.3</v>
      </c>
      <c r="E3319">
        <v>23.458079133057598</v>
      </c>
      <c r="F3319" s="22"/>
      <c r="G3319" s="22"/>
      <c r="H3319" s="22">
        <v>326.83830537708002</v>
      </c>
      <c r="I3319" s="22"/>
      <c r="J3319" s="22">
        <v>5</v>
      </c>
      <c r="K3319" s="22" t="s">
        <v>2241</v>
      </c>
      <c r="L3319" s="22" t="s">
        <v>2793</v>
      </c>
    </row>
    <row r="3320" spans="1:12">
      <c r="A3320" t="s">
        <v>3354</v>
      </c>
      <c r="B3320" t="s">
        <v>2536</v>
      </c>
      <c r="C3320" t="s">
        <v>542</v>
      </c>
      <c r="D3320" s="1">
        <v>141753.1</v>
      </c>
      <c r="E3320">
        <v>1.2795315890758701</v>
      </c>
      <c r="F3320" s="22">
        <v>9417.1547544227997</v>
      </c>
      <c r="G3320" s="22"/>
      <c r="H3320" s="22"/>
      <c r="I3320" s="22"/>
      <c r="J3320" s="22">
        <v>5</v>
      </c>
      <c r="K3320" s="22" t="s">
        <v>2535</v>
      </c>
      <c r="L3320" s="22" t="s">
        <v>2794</v>
      </c>
    </row>
    <row r="3321" spans="1:12">
      <c r="A3321" t="s">
        <v>3354</v>
      </c>
      <c r="B3321" t="s">
        <v>2536</v>
      </c>
      <c r="C3321" t="s">
        <v>547</v>
      </c>
      <c r="D3321" s="1">
        <v>300182.2</v>
      </c>
      <c r="E3321">
        <v>1.2795315890758701</v>
      </c>
      <c r="F3321" s="22"/>
      <c r="G3321" s="22">
        <v>9629.5833609696001</v>
      </c>
      <c r="H3321" s="22"/>
      <c r="I3321" s="22"/>
      <c r="J3321" s="22">
        <v>5</v>
      </c>
      <c r="K3321" s="22" t="s">
        <v>2535</v>
      </c>
      <c r="L3321" s="22" t="s">
        <v>2794</v>
      </c>
    </row>
    <row r="3322" spans="1:12">
      <c r="A3322" t="s">
        <v>3354</v>
      </c>
      <c r="B3322" t="s">
        <v>2536</v>
      </c>
      <c r="C3322" t="s">
        <v>549</v>
      </c>
      <c r="D3322" s="1">
        <v>308705.59999999998</v>
      </c>
      <c r="E3322">
        <v>1.2795315890758701</v>
      </c>
      <c r="F3322" s="22"/>
      <c r="G3322" s="22"/>
      <c r="H3322" s="22">
        <v>9629.5833609696001</v>
      </c>
      <c r="I3322" s="22"/>
      <c r="J3322" s="22">
        <v>5</v>
      </c>
      <c r="K3322" s="22" t="s">
        <v>2535</v>
      </c>
      <c r="L3322" s="22" t="s">
        <v>2794</v>
      </c>
    </row>
    <row r="3323" spans="1:12">
      <c r="A3323" t="s">
        <v>3354</v>
      </c>
      <c r="B3323" t="s">
        <v>2536</v>
      </c>
      <c r="C3323" t="s">
        <v>3332</v>
      </c>
      <c r="D3323" s="1">
        <v>309018.2</v>
      </c>
      <c r="E3323">
        <v>1.2795315890758701</v>
      </c>
      <c r="F3323" s="22"/>
      <c r="G3323" s="22"/>
      <c r="H3323" s="22"/>
      <c r="I3323" s="22">
        <v>9629.5833609696001</v>
      </c>
      <c r="J3323" s="22">
        <v>5</v>
      </c>
      <c r="K3323" s="22" t="s">
        <v>2535</v>
      </c>
      <c r="L3323" s="22" t="s">
        <v>2794</v>
      </c>
    </row>
    <row r="3324" spans="1:12">
      <c r="A3324" t="s">
        <v>3354</v>
      </c>
      <c r="B3324" t="s">
        <v>2537</v>
      </c>
      <c r="C3324" t="s">
        <v>542</v>
      </c>
      <c r="D3324" s="1">
        <v>24825.599999999999</v>
      </c>
      <c r="E3324">
        <v>2.1325526484597899</v>
      </c>
      <c r="F3324" s="22">
        <v>1653.75170633988</v>
      </c>
      <c r="G3324" s="22"/>
      <c r="H3324" s="22"/>
      <c r="I3324" s="22"/>
      <c r="J3324" s="22">
        <v>5</v>
      </c>
      <c r="K3324" s="22" t="s">
        <v>2535</v>
      </c>
      <c r="L3324" s="22" t="s">
        <v>2794</v>
      </c>
    </row>
    <row r="3325" spans="1:12">
      <c r="A3325" t="s">
        <v>3354</v>
      </c>
      <c r="B3325" t="s">
        <v>2537</v>
      </c>
      <c r="C3325" t="s">
        <v>547</v>
      </c>
      <c r="D3325" s="1">
        <v>47298.2</v>
      </c>
      <c r="E3325">
        <v>2.1325526484597899</v>
      </c>
      <c r="F3325" s="22"/>
      <c r="G3325" s="22">
        <v>1653.75170633988</v>
      </c>
      <c r="H3325" s="22"/>
      <c r="I3325" s="22"/>
      <c r="J3325" s="22">
        <v>5</v>
      </c>
      <c r="K3325" s="22" t="s">
        <v>2535</v>
      </c>
      <c r="L3325" s="22" t="s">
        <v>2794</v>
      </c>
    </row>
    <row r="3326" spans="1:12">
      <c r="A3326" t="s">
        <v>3354</v>
      </c>
      <c r="B3326" t="s">
        <v>2537</v>
      </c>
      <c r="C3326" t="s">
        <v>549</v>
      </c>
      <c r="D3326" s="1">
        <v>48417.2</v>
      </c>
      <c r="E3326">
        <v>2.1325526484597899</v>
      </c>
      <c r="F3326" s="22"/>
      <c r="G3326" s="22"/>
      <c r="H3326" s="22">
        <v>1653.75170633988</v>
      </c>
      <c r="I3326" s="22"/>
      <c r="J3326" s="22">
        <v>5</v>
      </c>
      <c r="K3326" s="22" t="s">
        <v>2535</v>
      </c>
      <c r="L3326" s="22" t="s">
        <v>2794</v>
      </c>
    </row>
    <row r="3327" spans="1:12">
      <c r="A3327" t="s">
        <v>3354</v>
      </c>
      <c r="B3327" t="s">
        <v>2537</v>
      </c>
      <c r="C3327" t="s">
        <v>3332</v>
      </c>
      <c r="D3327" s="1">
        <v>48428.7</v>
      </c>
      <c r="E3327">
        <v>2.1325526484597899</v>
      </c>
      <c r="F3327" s="22"/>
      <c r="G3327" s="22"/>
      <c r="H3327" s="22"/>
      <c r="I3327" s="22">
        <v>1653.75170633988</v>
      </c>
      <c r="J3327" s="22">
        <v>5</v>
      </c>
      <c r="K3327" s="22" t="s">
        <v>2535</v>
      </c>
      <c r="L3327" s="22" t="s">
        <v>2794</v>
      </c>
    </row>
    <row r="3328" spans="1:12">
      <c r="A3328" t="s">
        <v>3354</v>
      </c>
      <c r="B3328" t="s">
        <v>2538</v>
      </c>
      <c r="C3328" t="s">
        <v>542</v>
      </c>
      <c r="D3328" s="1">
        <v>6263.4</v>
      </c>
      <c r="E3328">
        <v>2.9855737078437001</v>
      </c>
      <c r="F3328" s="22">
        <v>464.31560586095998</v>
      </c>
      <c r="G3328" s="22"/>
      <c r="H3328" s="22"/>
      <c r="I3328" s="22"/>
      <c r="J3328" s="22">
        <v>5</v>
      </c>
      <c r="K3328" s="22" t="s">
        <v>2535</v>
      </c>
      <c r="L3328" s="22" t="s">
        <v>2794</v>
      </c>
    </row>
    <row r="3329" spans="1:12">
      <c r="A3329" t="s">
        <v>3354</v>
      </c>
      <c r="B3329" t="s">
        <v>2538</v>
      </c>
      <c r="C3329" t="s">
        <v>547</v>
      </c>
      <c r="D3329" s="1">
        <v>16013.3</v>
      </c>
      <c r="E3329">
        <v>2.9855737078437001</v>
      </c>
      <c r="F3329" s="22"/>
      <c r="G3329" s="22">
        <v>473.87105283419999</v>
      </c>
      <c r="H3329" s="22"/>
      <c r="I3329" s="22"/>
      <c r="J3329" s="22">
        <v>5</v>
      </c>
      <c r="K3329" s="22" t="s">
        <v>2535</v>
      </c>
      <c r="L3329" s="22" t="s">
        <v>2794</v>
      </c>
    </row>
    <row r="3330" spans="1:12">
      <c r="A3330" t="s">
        <v>3354</v>
      </c>
      <c r="B3330" t="s">
        <v>2538</v>
      </c>
      <c r="C3330" t="s">
        <v>549</v>
      </c>
      <c r="D3330" s="1">
        <v>17167.900000000001</v>
      </c>
      <c r="E3330">
        <v>2.9855737078437001</v>
      </c>
      <c r="F3330" s="22"/>
      <c r="G3330" s="22"/>
      <c r="H3330" s="22">
        <v>473.87105283419999</v>
      </c>
      <c r="I3330" s="22"/>
      <c r="J3330" s="22">
        <v>5</v>
      </c>
      <c r="K3330" s="22" t="s">
        <v>2535</v>
      </c>
      <c r="L3330" s="22" t="s">
        <v>2794</v>
      </c>
    </row>
    <row r="3331" spans="1:12">
      <c r="A3331" t="s">
        <v>3354</v>
      </c>
      <c r="B3331" t="s">
        <v>2538</v>
      </c>
      <c r="C3331" t="s">
        <v>3332</v>
      </c>
      <c r="D3331" s="1">
        <v>17187</v>
      </c>
      <c r="E3331">
        <v>2.9855737078437001</v>
      </c>
      <c r="F3331" s="22"/>
      <c r="G3331" s="22"/>
      <c r="H3331" s="22"/>
      <c r="I3331" s="22">
        <v>473.87105283419999</v>
      </c>
      <c r="J3331" s="22">
        <v>5</v>
      </c>
      <c r="K3331" s="22" t="s">
        <v>2535</v>
      </c>
      <c r="L3331" s="22" t="s">
        <v>2794</v>
      </c>
    </row>
    <row r="3332" spans="1:12">
      <c r="A3332" t="s">
        <v>3354</v>
      </c>
      <c r="B3332" t="s">
        <v>2539</v>
      </c>
      <c r="C3332" t="s">
        <v>542</v>
      </c>
      <c r="D3332" s="1">
        <v>3903.7</v>
      </c>
      <c r="E3332">
        <v>3.8385947672276099</v>
      </c>
      <c r="F3332" s="22">
        <v>350.13140556659999</v>
      </c>
      <c r="G3332" s="22"/>
      <c r="H3332" s="22"/>
      <c r="I3332" s="22"/>
      <c r="J3332" s="22">
        <v>5</v>
      </c>
      <c r="K3332" s="22" t="s">
        <v>2535</v>
      </c>
      <c r="L3332" s="22" t="s">
        <v>2794</v>
      </c>
    </row>
    <row r="3333" spans="1:12">
      <c r="A3333" t="s">
        <v>3354</v>
      </c>
      <c r="B3333" t="s">
        <v>2539</v>
      </c>
      <c r="C3333" t="s">
        <v>547</v>
      </c>
      <c r="D3333" s="1">
        <v>12411.9</v>
      </c>
      <c r="E3333">
        <v>3.8385947672276099</v>
      </c>
      <c r="F3333" s="22"/>
      <c r="G3333" s="22">
        <v>490.07506954391999</v>
      </c>
      <c r="H3333" s="22"/>
      <c r="I3333" s="22"/>
      <c r="J3333" s="22">
        <v>5</v>
      </c>
      <c r="K3333" s="22" t="s">
        <v>2535</v>
      </c>
      <c r="L3333" s="22" t="s">
        <v>2794</v>
      </c>
    </row>
    <row r="3334" spans="1:12">
      <c r="A3334" t="s">
        <v>3354</v>
      </c>
      <c r="B3334" t="s">
        <v>2539</v>
      </c>
      <c r="C3334" t="s">
        <v>549</v>
      </c>
      <c r="D3334" s="1">
        <v>19177.5</v>
      </c>
      <c r="E3334">
        <v>3.8385947672276099</v>
      </c>
      <c r="F3334" s="22"/>
      <c r="G3334" s="22"/>
      <c r="H3334" s="22">
        <v>490.07506954391999</v>
      </c>
      <c r="I3334" s="22"/>
      <c r="J3334" s="22">
        <v>5</v>
      </c>
      <c r="K3334" s="22" t="s">
        <v>2535</v>
      </c>
      <c r="L3334" s="22" t="s">
        <v>2794</v>
      </c>
    </row>
    <row r="3335" spans="1:12">
      <c r="A3335" t="s">
        <v>3354</v>
      </c>
      <c r="B3335" t="s">
        <v>2539</v>
      </c>
      <c r="C3335" t="s">
        <v>3332</v>
      </c>
      <c r="D3335" s="1">
        <v>19403.5</v>
      </c>
      <c r="E3335">
        <v>3.8385947672276099</v>
      </c>
      <c r="F3335" s="22"/>
      <c r="G3335" s="22"/>
      <c r="H3335" s="22"/>
      <c r="I3335" s="22">
        <v>490.07506954391999</v>
      </c>
      <c r="J3335" s="22">
        <v>5</v>
      </c>
      <c r="K3335" s="22" t="s">
        <v>2535</v>
      </c>
      <c r="L3335" s="22" t="s">
        <v>2794</v>
      </c>
    </row>
    <row r="3336" spans="1:12">
      <c r="A3336" t="s">
        <v>3354</v>
      </c>
      <c r="B3336" t="s">
        <v>2540</v>
      </c>
      <c r="C3336" t="s">
        <v>542</v>
      </c>
      <c r="D3336" s="1">
        <v>3758.9</v>
      </c>
      <c r="E3336">
        <v>4.69161582661153</v>
      </c>
      <c r="F3336" s="22">
        <v>309.29370628968002</v>
      </c>
      <c r="G3336" s="22"/>
      <c r="H3336" s="22"/>
      <c r="I3336" s="22"/>
      <c r="J3336" s="22">
        <v>5</v>
      </c>
      <c r="K3336" s="22" t="s">
        <v>2535</v>
      </c>
      <c r="L3336" s="22" t="s">
        <v>2794</v>
      </c>
    </row>
    <row r="3337" spans="1:12">
      <c r="A3337" t="s">
        <v>3354</v>
      </c>
      <c r="B3337" t="s">
        <v>2540</v>
      </c>
      <c r="C3337" t="s">
        <v>547</v>
      </c>
      <c r="D3337" s="1">
        <v>10772.1</v>
      </c>
      <c r="E3337">
        <v>4.69161582661153</v>
      </c>
      <c r="F3337" s="22"/>
      <c r="G3337" s="22">
        <v>349.82781693048003</v>
      </c>
      <c r="H3337" s="22"/>
      <c r="I3337" s="22"/>
      <c r="J3337" s="22">
        <v>5</v>
      </c>
      <c r="K3337" s="22" t="s">
        <v>2535</v>
      </c>
      <c r="L3337" s="22" t="s">
        <v>2794</v>
      </c>
    </row>
    <row r="3338" spans="1:12">
      <c r="A3338" t="s">
        <v>3354</v>
      </c>
      <c r="B3338" t="s">
        <v>2540</v>
      </c>
      <c r="C3338" t="s">
        <v>549</v>
      </c>
      <c r="D3338" s="1">
        <v>13176</v>
      </c>
      <c r="E3338">
        <v>4.69161582661153</v>
      </c>
      <c r="F3338" s="22"/>
      <c r="G3338" s="22"/>
      <c r="H3338" s="22">
        <v>349.82781693048003</v>
      </c>
      <c r="I3338" s="22"/>
      <c r="J3338" s="22">
        <v>5</v>
      </c>
      <c r="K3338" s="22" t="s">
        <v>2535</v>
      </c>
      <c r="L3338" s="22" t="s">
        <v>2794</v>
      </c>
    </row>
    <row r="3339" spans="1:12">
      <c r="A3339" t="s">
        <v>3354</v>
      </c>
      <c r="B3339" t="s">
        <v>2540</v>
      </c>
      <c r="C3339" t="s">
        <v>3332</v>
      </c>
      <c r="D3339" s="1">
        <v>13181</v>
      </c>
      <c r="E3339">
        <v>4.69161582661153</v>
      </c>
      <c r="F3339" s="22"/>
      <c r="G3339" s="22"/>
      <c r="H3339" s="22"/>
      <c r="I3339" s="22">
        <v>349.82781693048003</v>
      </c>
      <c r="J3339" s="22">
        <v>5</v>
      </c>
      <c r="K3339" s="22" t="s">
        <v>2535</v>
      </c>
      <c r="L3339" s="22" t="s">
        <v>2794</v>
      </c>
    </row>
    <row r="3340" spans="1:12">
      <c r="A3340" t="s">
        <v>3354</v>
      </c>
      <c r="B3340" t="s">
        <v>2541</v>
      </c>
      <c r="C3340" t="s">
        <v>542</v>
      </c>
      <c r="D3340" s="1">
        <v>6637.6</v>
      </c>
      <c r="E3340">
        <v>5.5446368859954402</v>
      </c>
      <c r="F3340" s="22">
        <v>501.35577286787998</v>
      </c>
      <c r="G3340" s="22"/>
      <c r="H3340" s="22"/>
      <c r="I3340" s="22"/>
      <c r="J3340" s="22">
        <v>5</v>
      </c>
      <c r="K3340" s="22" t="s">
        <v>2535</v>
      </c>
      <c r="L3340" s="22" t="s">
        <v>2794</v>
      </c>
    </row>
    <row r="3341" spans="1:12">
      <c r="A3341" t="s">
        <v>3354</v>
      </c>
      <c r="B3341" t="s">
        <v>2541</v>
      </c>
      <c r="C3341" t="s">
        <v>547</v>
      </c>
      <c r="D3341" s="1">
        <v>13717.2</v>
      </c>
      <c r="E3341">
        <v>5.5446368859954402</v>
      </c>
      <c r="F3341" s="22"/>
      <c r="G3341" s="22">
        <v>501.35577286787998</v>
      </c>
      <c r="H3341" s="22"/>
      <c r="I3341" s="22"/>
      <c r="J3341" s="22">
        <v>5</v>
      </c>
      <c r="K3341" s="22" t="s">
        <v>2535</v>
      </c>
      <c r="L3341" s="22" t="s">
        <v>2794</v>
      </c>
    </row>
    <row r="3342" spans="1:12">
      <c r="A3342" t="s">
        <v>3354</v>
      </c>
      <c r="B3342" t="s">
        <v>2541</v>
      </c>
      <c r="C3342" t="s">
        <v>549</v>
      </c>
      <c r="D3342" s="1">
        <v>18115.400000000001</v>
      </c>
      <c r="E3342">
        <v>5.5446368859954402</v>
      </c>
      <c r="F3342" s="22"/>
      <c r="G3342" s="22"/>
      <c r="H3342" s="22">
        <v>501.35577286787998</v>
      </c>
      <c r="I3342" s="22"/>
      <c r="J3342" s="22">
        <v>5</v>
      </c>
      <c r="K3342" s="22" t="s">
        <v>2535</v>
      </c>
      <c r="L3342" s="22" t="s">
        <v>2794</v>
      </c>
    </row>
    <row r="3343" spans="1:12">
      <c r="A3343" t="s">
        <v>3354</v>
      </c>
      <c r="B3343" t="s">
        <v>2541</v>
      </c>
      <c r="C3343" t="s">
        <v>3332</v>
      </c>
      <c r="D3343" s="1">
        <v>18201.400000000001</v>
      </c>
      <c r="E3343">
        <v>5.5446368859954402</v>
      </c>
      <c r="F3343" s="22"/>
      <c r="G3343" s="22"/>
      <c r="H3343" s="22"/>
      <c r="I3343" s="22">
        <v>501.35577286787998</v>
      </c>
      <c r="J3343" s="22">
        <v>5</v>
      </c>
      <c r="K3343" s="22" t="s">
        <v>2535</v>
      </c>
      <c r="L3343" s="22" t="s">
        <v>2794</v>
      </c>
    </row>
    <row r="3344" spans="1:12">
      <c r="A3344" t="s">
        <v>3354</v>
      </c>
      <c r="B3344" t="s">
        <v>2542</v>
      </c>
      <c r="C3344" t="s">
        <v>542</v>
      </c>
      <c r="D3344" s="1">
        <v>832.8</v>
      </c>
      <c r="E3344">
        <v>6.3976579453793603</v>
      </c>
      <c r="F3344" s="22">
        <v>76.988730263508003</v>
      </c>
      <c r="G3344" s="22"/>
      <c r="H3344" s="22"/>
      <c r="I3344" s="22"/>
      <c r="J3344" s="22">
        <v>5</v>
      </c>
      <c r="K3344" s="22" t="s">
        <v>2535</v>
      </c>
      <c r="L3344" s="22" t="s">
        <v>2794</v>
      </c>
    </row>
    <row r="3345" spans="1:12">
      <c r="A3345" t="s">
        <v>3354</v>
      </c>
      <c r="B3345" t="s">
        <v>2542</v>
      </c>
      <c r="C3345" t="s">
        <v>547</v>
      </c>
      <c r="D3345" s="1">
        <v>4578.5</v>
      </c>
      <c r="E3345">
        <v>6.3976579453793603</v>
      </c>
      <c r="F3345" s="22"/>
      <c r="G3345" s="22">
        <v>233.04931374564001</v>
      </c>
      <c r="H3345" s="22"/>
      <c r="I3345" s="22"/>
      <c r="J3345" s="22">
        <v>5</v>
      </c>
      <c r="K3345" s="22" t="s">
        <v>2535</v>
      </c>
      <c r="L3345" s="22" t="s">
        <v>2794</v>
      </c>
    </row>
    <row r="3346" spans="1:12">
      <c r="A3346" t="s">
        <v>3354</v>
      </c>
      <c r="B3346" t="s">
        <v>2542</v>
      </c>
      <c r="C3346" t="s">
        <v>549</v>
      </c>
      <c r="D3346" s="1">
        <v>6311.8</v>
      </c>
      <c r="E3346">
        <v>6.3976579453793603</v>
      </c>
      <c r="F3346" s="22"/>
      <c r="G3346" s="22"/>
      <c r="H3346" s="22">
        <v>233.04931374564001</v>
      </c>
      <c r="I3346" s="22"/>
      <c r="J3346" s="22">
        <v>5</v>
      </c>
      <c r="K3346" s="22" t="s">
        <v>2535</v>
      </c>
      <c r="L3346" s="22" t="s">
        <v>2794</v>
      </c>
    </row>
    <row r="3347" spans="1:12">
      <c r="A3347" t="s">
        <v>3354</v>
      </c>
      <c r="B3347" t="s">
        <v>2542</v>
      </c>
      <c r="C3347" t="s">
        <v>3332</v>
      </c>
      <c r="D3347" s="1">
        <v>6312.4</v>
      </c>
      <c r="E3347">
        <v>6.3976579453793603</v>
      </c>
      <c r="F3347" s="22"/>
      <c r="G3347" s="22"/>
      <c r="H3347" s="22"/>
      <c r="I3347" s="22">
        <v>233.04931374564001</v>
      </c>
      <c r="J3347" s="22">
        <v>5</v>
      </c>
      <c r="K3347" s="22" t="s">
        <v>2535</v>
      </c>
      <c r="L3347" s="22" t="s">
        <v>2794</v>
      </c>
    </row>
    <row r="3348" spans="1:12">
      <c r="A3348" t="s">
        <v>3354</v>
      </c>
      <c r="B3348" t="s">
        <v>2543</v>
      </c>
      <c r="C3348" t="s">
        <v>542</v>
      </c>
      <c r="D3348" s="1">
        <v>537.4</v>
      </c>
      <c r="E3348">
        <v>7.2506790047632697</v>
      </c>
      <c r="F3348" s="22">
        <v>74.430755315531997</v>
      </c>
      <c r="G3348" s="22"/>
      <c r="H3348" s="22"/>
      <c r="I3348" s="22"/>
      <c r="J3348" s="22">
        <v>5</v>
      </c>
      <c r="K3348" s="22" t="s">
        <v>2535</v>
      </c>
      <c r="L3348" s="22" t="s">
        <v>2794</v>
      </c>
    </row>
    <row r="3349" spans="1:12">
      <c r="A3349" t="s">
        <v>3354</v>
      </c>
      <c r="B3349" t="s">
        <v>2543</v>
      </c>
      <c r="C3349" t="s">
        <v>547</v>
      </c>
      <c r="D3349" s="1">
        <v>14584.7</v>
      </c>
      <c r="E3349">
        <v>7.2506790047632697</v>
      </c>
      <c r="F3349" s="22"/>
      <c r="G3349" s="22">
        <v>725.92878064139995</v>
      </c>
      <c r="H3349" s="22"/>
      <c r="I3349" s="22"/>
      <c r="J3349" s="22">
        <v>5</v>
      </c>
      <c r="K3349" s="22" t="s">
        <v>2535</v>
      </c>
      <c r="L3349" s="22" t="s">
        <v>2794</v>
      </c>
    </row>
    <row r="3350" spans="1:12">
      <c r="A3350" t="s">
        <v>3354</v>
      </c>
      <c r="B3350" t="s">
        <v>2543</v>
      </c>
      <c r="C3350" t="s">
        <v>3332</v>
      </c>
      <c r="D3350" s="1">
        <v>16423.599999999999</v>
      </c>
      <c r="E3350">
        <v>7.2506790047632697</v>
      </c>
      <c r="F3350" s="22"/>
      <c r="G3350" s="22"/>
      <c r="H3350" s="22"/>
      <c r="I3350" s="22">
        <v>725.92878064139995</v>
      </c>
      <c r="J3350" s="22">
        <v>5</v>
      </c>
      <c r="K3350" s="22" t="s">
        <v>2535</v>
      </c>
      <c r="L3350" s="22" t="s">
        <v>2794</v>
      </c>
    </row>
    <row r="3351" spans="1:12">
      <c r="A3351" t="s">
        <v>3354</v>
      </c>
      <c r="B3351" t="s">
        <v>2543</v>
      </c>
      <c r="C3351" t="s">
        <v>549</v>
      </c>
      <c r="D3351" s="1">
        <v>16423.599999999999</v>
      </c>
      <c r="E3351">
        <v>7.2506790047632697</v>
      </c>
      <c r="F3351" s="22"/>
      <c r="G3351" s="22"/>
      <c r="H3351" s="22">
        <v>725.92878064139995</v>
      </c>
      <c r="I3351" s="22"/>
      <c r="J3351" s="22">
        <v>5</v>
      </c>
      <c r="K3351" s="22" t="s">
        <v>2535</v>
      </c>
      <c r="L3351" s="22" t="s">
        <v>2794</v>
      </c>
    </row>
    <row r="3352" spans="1:12">
      <c r="A3352" t="s">
        <v>3354</v>
      </c>
      <c r="B3352" t="s">
        <v>2544</v>
      </c>
      <c r="C3352" t="s">
        <v>542</v>
      </c>
      <c r="D3352" s="1">
        <v>201.8</v>
      </c>
      <c r="E3352">
        <v>8.1037000641471799</v>
      </c>
      <c r="F3352" s="22">
        <v>25.56209897766</v>
      </c>
      <c r="G3352" s="22"/>
      <c r="H3352" s="22"/>
      <c r="I3352" s="22"/>
      <c r="J3352" s="22">
        <v>5</v>
      </c>
      <c r="K3352" s="22" t="s">
        <v>2535</v>
      </c>
      <c r="L3352" s="22" t="s">
        <v>2794</v>
      </c>
    </row>
    <row r="3353" spans="1:12">
      <c r="A3353" t="s">
        <v>3354</v>
      </c>
      <c r="B3353" t="s">
        <v>2544</v>
      </c>
      <c r="C3353" t="s">
        <v>547</v>
      </c>
      <c r="D3353" s="1">
        <v>885.9</v>
      </c>
      <c r="E3353">
        <v>8.1037000641471799</v>
      </c>
      <c r="F3353" s="22"/>
      <c r="G3353" s="22">
        <v>33.165657153216003</v>
      </c>
      <c r="H3353" s="22"/>
      <c r="I3353" s="22"/>
      <c r="J3353" s="22">
        <v>5</v>
      </c>
      <c r="K3353" s="22" t="s">
        <v>2535</v>
      </c>
      <c r="L3353" s="22" t="s">
        <v>2794</v>
      </c>
    </row>
    <row r="3354" spans="1:12">
      <c r="A3354" t="s">
        <v>3354</v>
      </c>
      <c r="B3354" t="s">
        <v>2544</v>
      </c>
      <c r="C3354" t="s">
        <v>3332</v>
      </c>
      <c r="D3354" s="1">
        <v>890.7</v>
      </c>
      <c r="E3354">
        <v>8.1037000641471799</v>
      </c>
      <c r="F3354" s="22"/>
      <c r="G3354" s="22"/>
      <c r="H3354" s="22"/>
      <c r="I3354" s="22">
        <v>33.165657153216003</v>
      </c>
      <c r="J3354" s="22">
        <v>5</v>
      </c>
      <c r="K3354" s="22" t="s">
        <v>2535</v>
      </c>
      <c r="L3354" s="22" t="s">
        <v>2794</v>
      </c>
    </row>
    <row r="3355" spans="1:12">
      <c r="A3355" t="s">
        <v>3354</v>
      </c>
      <c r="B3355" t="s">
        <v>2544</v>
      </c>
      <c r="C3355" t="s">
        <v>549</v>
      </c>
      <c r="D3355" s="1">
        <v>890.7</v>
      </c>
      <c r="E3355">
        <v>8.1037000641471799</v>
      </c>
      <c r="F3355" s="22"/>
      <c r="G3355" s="22"/>
      <c r="H3355" s="22">
        <v>33.165657153216003</v>
      </c>
      <c r="I3355" s="22"/>
      <c r="J3355" s="22">
        <v>5</v>
      </c>
      <c r="K3355" s="22" t="s">
        <v>2535</v>
      </c>
      <c r="L3355" s="22" t="s">
        <v>2794</v>
      </c>
    </row>
    <row r="3356" spans="1:12">
      <c r="A3356" t="s">
        <v>3354</v>
      </c>
      <c r="B3356" t="s">
        <v>2545</v>
      </c>
      <c r="C3356" t="s">
        <v>542</v>
      </c>
      <c r="D3356" s="1">
        <v>75.3</v>
      </c>
      <c r="E3356">
        <v>8.9567211235310999</v>
      </c>
      <c r="F3356" s="22">
        <v>14.4005825411532</v>
      </c>
      <c r="G3356" s="22"/>
      <c r="H3356" s="22"/>
      <c r="I3356" s="22"/>
      <c r="J3356" s="22">
        <v>5</v>
      </c>
      <c r="K3356" s="22" t="s">
        <v>2535</v>
      </c>
      <c r="L3356" s="22" t="s">
        <v>2794</v>
      </c>
    </row>
    <row r="3357" spans="1:12">
      <c r="A3357" t="s">
        <v>3354</v>
      </c>
      <c r="B3357" t="s">
        <v>2545</v>
      </c>
      <c r="C3357" t="s">
        <v>547</v>
      </c>
      <c r="D3357" s="1">
        <v>21266.400000000001</v>
      </c>
      <c r="E3357">
        <v>8.9567211235310999</v>
      </c>
      <c r="F3357" s="22"/>
      <c r="G3357" s="22">
        <v>696.99329630783996</v>
      </c>
      <c r="H3357" s="22"/>
      <c r="I3357" s="22"/>
      <c r="J3357" s="22">
        <v>5</v>
      </c>
      <c r="K3357" s="22" t="s">
        <v>2535</v>
      </c>
      <c r="L3357" s="22" t="s">
        <v>2794</v>
      </c>
    </row>
    <row r="3358" spans="1:12">
      <c r="A3358" t="s">
        <v>3354</v>
      </c>
      <c r="B3358" t="s">
        <v>2545</v>
      </c>
      <c r="C3358" t="s">
        <v>549</v>
      </c>
      <c r="D3358" s="1">
        <v>24883.8</v>
      </c>
      <c r="E3358">
        <v>8.9567211235310999</v>
      </c>
      <c r="F3358" s="22"/>
      <c r="G3358" s="22"/>
      <c r="H3358" s="22">
        <v>696.99329630783996</v>
      </c>
      <c r="I3358" s="22"/>
      <c r="J3358" s="22">
        <v>5</v>
      </c>
      <c r="K3358" s="22" t="s">
        <v>2535</v>
      </c>
      <c r="L3358" s="22" t="s">
        <v>2794</v>
      </c>
    </row>
    <row r="3359" spans="1:12">
      <c r="A3359" t="s">
        <v>3354</v>
      </c>
      <c r="B3359" t="s">
        <v>2545</v>
      </c>
      <c r="C3359" t="s">
        <v>3332</v>
      </c>
      <c r="D3359" s="1">
        <v>24895</v>
      </c>
      <c r="E3359">
        <v>8.9567211235310999</v>
      </c>
      <c r="F3359" s="22"/>
      <c r="G3359" s="22"/>
      <c r="H3359" s="22"/>
      <c r="I3359" s="22">
        <v>696.99329630783996</v>
      </c>
      <c r="J3359" s="22">
        <v>5</v>
      </c>
      <c r="K3359" s="22" t="s">
        <v>2535</v>
      </c>
      <c r="L3359" s="22" t="s">
        <v>2794</v>
      </c>
    </row>
    <row r="3360" spans="1:12">
      <c r="A3360" t="s">
        <v>3354</v>
      </c>
      <c r="B3360" t="s">
        <v>2546</v>
      </c>
      <c r="C3360" t="s">
        <v>542</v>
      </c>
      <c r="D3360" s="1">
        <v>21.6</v>
      </c>
      <c r="E3360">
        <v>9.8097421829150093</v>
      </c>
      <c r="F3360" s="22">
        <v>8.3655613733075995</v>
      </c>
      <c r="G3360" s="22"/>
      <c r="H3360" s="22"/>
      <c r="I3360" s="22"/>
      <c r="J3360" s="22">
        <v>5</v>
      </c>
      <c r="K3360" s="22" t="s">
        <v>2535</v>
      </c>
      <c r="L3360" s="22" t="s">
        <v>2794</v>
      </c>
    </row>
    <row r="3361" spans="1:12">
      <c r="A3361" t="s">
        <v>3354</v>
      </c>
      <c r="B3361" t="s">
        <v>2546</v>
      </c>
      <c r="C3361" t="s">
        <v>547</v>
      </c>
      <c r="D3361" s="1">
        <v>38122.400000000001</v>
      </c>
      <c r="E3361">
        <v>9.8097421829150093</v>
      </c>
      <c r="F3361" s="22"/>
      <c r="G3361" s="22">
        <v>1764.6728101732799</v>
      </c>
      <c r="H3361" s="22"/>
      <c r="I3361" s="22"/>
      <c r="J3361" s="22">
        <v>5</v>
      </c>
      <c r="K3361" s="22" t="s">
        <v>2535</v>
      </c>
      <c r="L3361" s="22" t="s">
        <v>2794</v>
      </c>
    </row>
    <row r="3362" spans="1:12">
      <c r="A3362" t="s">
        <v>3354</v>
      </c>
      <c r="B3362" t="s">
        <v>2546</v>
      </c>
      <c r="C3362" t="s">
        <v>549</v>
      </c>
      <c r="D3362" s="1">
        <v>42451.1</v>
      </c>
      <c r="E3362">
        <v>9.8097421829150093</v>
      </c>
      <c r="F3362" s="22"/>
      <c r="G3362" s="22"/>
      <c r="H3362" s="22">
        <v>1764.6728101732799</v>
      </c>
      <c r="I3362" s="22"/>
      <c r="J3362" s="22">
        <v>5</v>
      </c>
      <c r="K3362" s="22" t="s">
        <v>2535</v>
      </c>
      <c r="L3362" s="22" t="s">
        <v>2794</v>
      </c>
    </row>
    <row r="3363" spans="1:12">
      <c r="A3363" t="s">
        <v>3354</v>
      </c>
      <c r="B3363" t="s">
        <v>2546</v>
      </c>
      <c r="C3363" t="s">
        <v>3332</v>
      </c>
      <c r="D3363" s="1">
        <v>42451.4</v>
      </c>
      <c r="E3363">
        <v>9.8097421829150093</v>
      </c>
      <c r="F3363" s="22"/>
      <c r="G3363" s="22"/>
      <c r="H3363" s="22"/>
      <c r="I3363" s="22">
        <v>1764.6728101732799</v>
      </c>
      <c r="J3363" s="22">
        <v>5</v>
      </c>
      <c r="K3363" s="22" t="s">
        <v>2535</v>
      </c>
      <c r="L3363" s="22" t="s">
        <v>2794</v>
      </c>
    </row>
    <row r="3364" spans="1:12">
      <c r="A3364" t="s">
        <v>3354</v>
      </c>
      <c r="B3364" t="s">
        <v>2795</v>
      </c>
      <c r="C3364" t="s">
        <v>547</v>
      </c>
      <c r="D3364" s="1">
        <v>21661.200000000001</v>
      </c>
      <c r="E3364">
        <v>10.662763242298899</v>
      </c>
      <c r="F3364" s="22"/>
      <c r="G3364" s="22">
        <v>881.63124078455996</v>
      </c>
      <c r="H3364" s="22"/>
      <c r="I3364" s="22"/>
      <c r="J3364" s="22">
        <v>5</v>
      </c>
      <c r="K3364" s="22" t="s">
        <v>2535</v>
      </c>
      <c r="L3364" s="22" t="s">
        <v>2794</v>
      </c>
    </row>
    <row r="3365" spans="1:12">
      <c r="A3365" t="s">
        <v>3354</v>
      </c>
      <c r="B3365" t="s">
        <v>2795</v>
      </c>
      <c r="C3365" t="s">
        <v>549</v>
      </c>
      <c r="D3365" s="1">
        <v>41728.699999999997</v>
      </c>
      <c r="E3365">
        <v>10.662763242298899</v>
      </c>
      <c r="F3365" s="22"/>
      <c r="G3365" s="22"/>
      <c r="H3365" s="22">
        <v>881.63124078455996</v>
      </c>
      <c r="I3365" s="22"/>
      <c r="J3365" s="22">
        <v>5</v>
      </c>
      <c r="K3365" s="22" t="s">
        <v>2535</v>
      </c>
      <c r="L3365" s="22" t="s">
        <v>2794</v>
      </c>
    </row>
    <row r="3366" spans="1:12">
      <c r="A3366" t="s">
        <v>3354</v>
      </c>
      <c r="B3366" t="s">
        <v>2795</v>
      </c>
      <c r="C3366" t="s">
        <v>3332</v>
      </c>
      <c r="D3366" s="1">
        <v>42369.5</v>
      </c>
      <c r="E3366">
        <v>10.662763242298899</v>
      </c>
      <c r="F3366" s="22"/>
      <c r="G3366" s="22"/>
      <c r="H3366" s="22"/>
      <c r="I3366" s="22">
        <v>881.63124078455996</v>
      </c>
      <c r="J3366" s="22">
        <v>5</v>
      </c>
      <c r="K3366" s="22" t="s">
        <v>2535</v>
      </c>
      <c r="L3366" s="22" t="s">
        <v>2794</v>
      </c>
    </row>
    <row r="3367" spans="1:12">
      <c r="A3367" t="s">
        <v>3354</v>
      </c>
      <c r="B3367" t="s">
        <v>2547</v>
      </c>
      <c r="C3367" t="s">
        <v>542</v>
      </c>
      <c r="D3367" s="1">
        <v>123.8</v>
      </c>
      <c r="E3367">
        <v>11.5157843016828</v>
      </c>
      <c r="F3367" s="22">
        <v>47.536931303064001</v>
      </c>
      <c r="G3367" s="22"/>
      <c r="H3367" s="22"/>
      <c r="I3367" s="22"/>
      <c r="J3367" s="22">
        <v>5</v>
      </c>
      <c r="K3367" s="22" t="s">
        <v>2535</v>
      </c>
      <c r="L3367" s="22" t="s">
        <v>2794</v>
      </c>
    </row>
    <row r="3368" spans="1:12">
      <c r="A3368" t="s">
        <v>3354</v>
      </c>
      <c r="B3368" t="s">
        <v>2547</v>
      </c>
      <c r="C3368" t="s">
        <v>547</v>
      </c>
      <c r="D3368" s="1">
        <v>53704.1</v>
      </c>
      <c r="E3368">
        <v>11.5157843016828</v>
      </c>
      <c r="F3368" s="22"/>
      <c r="G3368" s="22">
        <v>2598.7058884583998</v>
      </c>
      <c r="H3368" s="22"/>
      <c r="I3368" s="22"/>
      <c r="J3368" s="22">
        <v>5</v>
      </c>
      <c r="K3368" s="22" t="s">
        <v>2535</v>
      </c>
      <c r="L3368" s="22" t="s">
        <v>2794</v>
      </c>
    </row>
    <row r="3369" spans="1:12">
      <c r="A3369" t="s">
        <v>3354</v>
      </c>
      <c r="B3369" t="s">
        <v>2547</v>
      </c>
      <c r="C3369" t="s">
        <v>549</v>
      </c>
      <c r="D3369" s="1">
        <v>56026.3</v>
      </c>
      <c r="E3369">
        <v>11.5157843016828</v>
      </c>
      <c r="F3369" s="22"/>
      <c r="G3369" s="22"/>
      <c r="H3369" s="22">
        <v>2598.7058884583998</v>
      </c>
      <c r="I3369" s="22"/>
      <c r="J3369" s="22">
        <v>5</v>
      </c>
      <c r="K3369" s="22" t="s">
        <v>2535</v>
      </c>
      <c r="L3369" s="22" t="s">
        <v>2794</v>
      </c>
    </row>
    <row r="3370" spans="1:12">
      <c r="A3370" t="s">
        <v>3354</v>
      </c>
      <c r="B3370" t="s">
        <v>2547</v>
      </c>
      <c r="C3370" t="s">
        <v>3332</v>
      </c>
      <c r="D3370" s="1">
        <v>56053.7</v>
      </c>
      <c r="E3370">
        <v>11.5157843016828</v>
      </c>
      <c r="F3370" s="22"/>
      <c r="G3370" s="22"/>
      <c r="H3370" s="22"/>
      <c r="I3370" s="22">
        <v>2598.7058884583998</v>
      </c>
      <c r="J3370" s="22">
        <v>5</v>
      </c>
      <c r="K3370" s="22" t="s">
        <v>2535</v>
      </c>
      <c r="L3370" s="22" t="s">
        <v>2794</v>
      </c>
    </row>
    <row r="3371" spans="1:12">
      <c r="A3371" t="s">
        <v>3354</v>
      </c>
      <c r="B3371" t="s">
        <v>2548</v>
      </c>
      <c r="C3371" t="s">
        <v>547</v>
      </c>
      <c r="D3371" s="1">
        <v>1839.7</v>
      </c>
      <c r="E3371">
        <v>12.3688053610668</v>
      </c>
      <c r="F3371" s="22"/>
      <c r="G3371" s="22">
        <v>113.185952079228</v>
      </c>
      <c r="H3371" s="22"/>
      <c r="I3371" s="22"/>
      <c r="J3371" s="22">
        <v>5</v>
      </c>
      <c r="K3371" s="22" t="s">
        <v>2535</v>
      </c>
      <c r="L3371" s="22" t="s">
        <v>2794</v>
      </c>
    </row>
    <row r="3372" spans="1:12">
      <c r="A3372" t="s">
        <v>3354</v>
      </c>
      <c r="B3372" t="s">
        <v>2548</v>
      </c>
      <c r="C3372" t="s">
        <v>549</v>
      </c>
      <c r="D3372" s="1">
        <v>2681.2</v>
      </c>
      <c r="E3372">
        <v>12.3688053610668</v>
      </c>
      <c r="F3372" s="22"/>
      <c r="G3372" s="22"/>
      <c r="H3372" s="22">
        <v>113.185952079228</v>
      </c>
      <c r="I3372" s="22"/>
      <c r="J3372" s="22">
        <v>5</v>
      </c>
      <c r="K3372" s="22" t="s">
        <v>2535</v>
      </c>
      <c r="L3372" s="22" t="s">
        <v>2794</v>
      </c>
    </row>
    <row r="3373" spans="1:12">
      <c r="A3373" t="s">
        <v>3354</v>
      </c>
      <c r="B3373" t="s">
        <v>2548</v>
      </c>
      <c r="C3373" t="s">
        <v>3332</v>
      </c>
      <c r="D3373" s="1">
        <v>2681.2</v>
      </c>
      <c r="E3373">
        <v>12.3688053610668</v>
      </c>
      <c r="F3373" s="22"/>
      <c r="G3373" s="22"/>
      <c r="H3373" s="22"/>
      <c r="I3373" s="22">
        <v>113.185952079228</v>
      </c>
      <c r="J3373" s="22">
        <v>5</v>
      </c>
      <c r="K3373" s="22" t="s">
        <v>2535</v>
      </c>
      <c r="L3373" s="22" t="s">
        <v>2794</v>
      </c>
    </row>
    <row r="3374" spans="1:12">
      <c r="A3374" t="s">
        <v>3354</v>
      </c>
      <c r="B3374" t="s">
        <v>2549</v>
      </c>
      <c r="C3374" t="s">
        <v>542</v>
      </c>
      <c r="D3374" s="1">
        <v>634.70000000000005</v>
      </c>
      <c r="E3374">
        <v>13.2218264204507</v>
      </c>
      <c r="F3374" s="22">
        <v>58.639225491251999</v>
      </c>
      <c r="G3374" s="22"/>
      <c r="H3374" s="22"/>
      <c r="I3374" s="22"/>
      <c r="J3374" s="22">
        <v>5</v>
      </c>
      <c r="K3374" s="22" t="s">
        <v>2535</v>
      </c>
      <c r="L3374" s="22" t="s">
        <v>2794</v>
      </c>
    </row>
    <row r="3375" spans="1:12">
      <c r="A3375" t="s">
        <v>3354</v>
      </c>
      <c r="B3375" t="s">
        <v>2549</v>
      </c>
      <c r="C3375" t="s">
        <v>547</v>
      </c>
      <c r="D3375" s="1">
        <v>7894.8</v>
      </c>
      <c r="E3375">
        <v>13.2218264204507</v>
      </c>
      <c r="F3375" s="22"/>
      <c r="G3375" s="22">
        <v>648.92317007951999</v>
      </c>
      <c r="H3375" s="22"/>
      <c r="I3375" s="22"/>
      <c r="J3375" s="22">
        <v>5</v>
      </c>
      <c r="K3375" s="22" t="s">
        <v>2535</v>
      </c>
      <c r="L3375" s="22" t="s">
        <v>2794</v>
      </c>
    </row>
    <row r="3376" spans="1:12">
      <c r="A3376" t="s">
        <v>3354</v>
      </c>
      <c r="B3376" t="s">
        <v>2549</v>
      </c>
      <c r="C3376" t="s">
        <v>549</v>
      </c>
      <c r="D3376" s="1">
        <v>16231.3</v>
      </c>
      <c r="E3376">
        <v>13.2218264204507</v>
      </c>
      <c r="F3376" s="22"/>
      <c r="G3376" s="22"/>
      <c r="H3376" s="22">
        <v>648.92317007951999</v>
      </c>
      <c r="I3376" s="22"/>
      <c r="J3376" s="22">
        <v>5</v>
      </c>
      <c r="K3376" s="22" t="s">
        <v>2535</v>
      </c>
      <c r="L3376" s="22" t="s">
        <v>2794</v>
      </c>
    </row>
    <row r="3377" spans="1:12">
      <c r="A3377" t="s">
        <v>3354</v>
      </c>
      <c r="B3377" t="s">
        <v>2549</v>
      </c>
      <c r="C3377" t="s">
        <v>3332</v>
      </c>
      <c r="D3377" s="1">
        <v>16463.599999999999</v>
      </c>
      <c r="E3377">
        <v>13.2218264204507</v>
      </c>
      <c r="F3377" s="22"/>
      <c r="G3377" s="22"/>
      <c r="H3377" s="22"/>
      <c r="I3377" s="22">
        <v>648.92317007951999</v>
      </c>
      <c r="J3377" s="22">
        <v>5</v>
      </c>
      <c r="K3377" s="22" t="s">
        <v>2535</v>
      </c>
      <c r="L3377" s="22" t="s">
        <v>2794</v>
      </c>
    </row>
    <row r="3378" spans="1:12">
      <c r="A3378" t="s">
        <v>3354</v>
      </c>
      <c r="B3378" t="s">
        <v>2550</v>
      </c>
      <c r="C3378" t="s">
        <v>542</v>
      </c>
      <c r="D3378" s="1">
        <v>438.7</v>
      </c>
      <c r="E3378">
        <v>14.074847479834601</v>
      </c>
      <c r="F3378" s="22">
        <v>34.975700097660003</v>
      </c>
      <c r="G3378" s="22"/>
      <c r="H3378" s="22"/>
      <c r="I3378" s="22"/>
      <c r="J3378" s="22">
        <v>5</v>
      </c>
      <c r="K3378" s="22" t="s">
        <v>2535</v>
      </c>
      <c r="L3378" s="22" t="s">
        <v>2794</v>
      </c>
    </row>
    <row r="3379" spans="1:12">
      <c r="A3379" t="s">
        <v>3354</v>
      </c>
      <c r="B3379" t="s">
        <v>2550</v>
      </c>
      <c r="C3379" t="s">
        <v>547</v>
      </c>
      <c r="D3379" s="1">
        <v>5032.5</v>
      </c>
      <c r="E3379">
        <v>14.074847479834601</v>
      </c>
      <c r="F3379" s="22"/>
      <c r="G3379" s="22">
        <v>208.04411485241999</v>
      </c>
      <c r="H3379" s="22"/>
      <c r="I3379" s="22"/>
      <c r="J3379" s="22">
        <v>5</v>
      </c>
      <c r="K3379" s="22" t="s">
        <v>2535</v>
      </c>
      <c r="L3379" s="22" t="s">
        <v>2794</v>
      </c>
    </row>
    <row r="3380" spans="1:12">
      <c r="A3380" t="s">
        <v>3354</v>
      </c>
      <c r="B3380" t="s">
        <v>2550</v>
      </c>
      <c r="C3380" t="s">
        <v>549</v>
      </c>
      <c r="D3380" s="1">
        <v>5468.7</v>
      </c>
      <c r="E3380">
        <v>14.074847479834601</v>
      </c>
      <c r="F3380" s="22"/>
      <c r="G3380" s="22"/>
      <c r="H3380" s="22">
        <v>208.04411485241999</v>
      </c>
      <c r="I3380" s="22"/>
      <c r="J3380" s="22">
        <v>5</v>
      </c>
      <c r="K3380" s="22" t="s">
        <v>2535</v>
      </c>
      <c r="L3380" s="22" t="s">
        <v>2794</v>
      </c>
    </row>
    <row r="3381" spans="1:12">
      <c r="A3381" t="s">
        <v>3354</v>
      </c>
      <c r="B3381" t="s">
        <v>2550</v>
      </c>
      <c r="C3381" t="s">
        <v>3332</v>
      </c>
      <c r="D3381" s="1">
        <v>5468.7</v>
      </c>
      <c r="E3381">
        <v>14.074847479834601</v>
      </c>
      <c r="F3381" s="22"/>
      <c r="G3381" s="22"/>
      <c r="H3381" s="22"/>
      <c r="I3381" s="22">
        <v>208.04411485241999</v>
      </c>
      <c r="J3381" s="22">
        <v>5</v>
      </c>
      <c r="K3381" s="22" t="s">
        <v>2535</v>
      </c>
      <c r="L3381" s="22" t="s">
        <v>2794</v>
      </c>
    </row>
    <row r="3382" spans="1:12">
      <c r="A3382" t="s">
        <v>3354</v>
      </c>
      <c r="B3382" t="s">
        <v>2551</v>
      </c>
      <c r="C3382" t="s">
        <v>547</v>
      </c>
      <c r="D3382" s="1">
        <v>8705.2999999999993</v>
      </c>
      <c r="E3382">
        <v>14.927868539218499</v>
      </c>
      <c r="F3382" s="22"/>
      <c r="G3382" s="22">
        <v>436.74188450759999</v>
      </c>
      <c r="H3382" s="22"/>
      <c r="I3382" s="22"/>
      <c r="J3382" s="22">
        <v>5</v>
      </c>
      <c r="K3382" s="22" t="s">
        <v>2535</v>
      </c>
      <c r="L3382" s="22" t="s">
        <v>2794</v>
      </c>
    </row>
    <row r="3383" spans="1:12">
      <c r="A3383" t="s">
        <v>3354</v>
      </c>
      <c r="B3383" t="s">
        <v>2551</v>
      </c>
      <c r="C3383" t="s">
        <v>3332</v>
      </c>
      <c r="D3383" s="1">
        <v>9108.1</v>
      </c>
      <c r="E3383">
        <v>14.927868539218499</v>
      </c>
      <c r="F3383" s="22"/>
      <c r="G3383" s="22"/>
      <c r="H3383" s="22"/>
      <c r="I3383" s="22">
        <v>436.74188450759999</v>
      </c>
      <c r="J3383" s="22">
        <v>5</v>
      </c>
      <c r="K3383" s="22" t="s">
        <v>2535</v>
      </c>
      <c r="L3383" s="22" t="s">
        <v>2794</v>
      </c>
    </row>
    <row r="3384" spans="1:12">
      <c r="A3384" t="s">
        <v>3354</v>
      </c>
      <c r="B3384" t="s">
        <v>2551</v>
      </c>
      <c r="C3384" t="s">
        <v>549</v>
      </c>
      <c r="D3384" s="1">
        <v>9108.1</v>
      </c>
      <c r="E3384">
        <v>14.927868539218499</v>
      </c>
      <c r="F3384" s="22"/>
      <c r="G3384" s="22"/>
      <c r="H3384" s="22">
        <v>436.74188450759999</v>
      </c>
      <c r="I3384" s="22"/>
      <c r="J3384" s="22">
        <v>5</v>
      </c>
      <c r="K3384" s="22" t="s">
        <v>2535</v>
      </c>
      <c r="L3384" s="22" t="s">
        <v>2794</v>
      </c>
    </row>
    <row r="3385" spans="1:12">
      <c r="A3385" t="s">
        <v>3354</v>
      </c>
      <c r="B3385" t="s">
        <v>2552</v>
      </c>
      <c r="C3385" t="s">
        <v>542</v>
      </c>
      <c r="D3385" s="1">
        <v>61.1</v>
      </c>
      <c r="E3385">
        <v>15.7808895986024</v>
      </c>
      <c r="F3385" s="22">
        <v>10.074194160231601</v>
      </c>
      <c r="G3385" s="22"/>
      <c r="H3385" s="22"/>
      <c r="I3385" s="22"/>
      <c r="J3385" s="22">
        <v>5</v>
      </c>
      <c r="K3385" s="22" t="s">
        <v>2535</v>
      </c>
      <c r="L3385" s="22" t="s">
        <v>2794</v>
      </c>
    </row>
    <row r="3386" spans="1:12">
      <c r="A3386" t="s">
        <v>3354</v>
      </c>
      <c r="B3386" t="s">
        <v>2552</v>
      </c>
      <c r="C3386" t="s">
        <v>547</v>
      </c>
      <c r="D3386" s="1">
        <v>3260.7</v>
      </c>
      <c r="E3386">
        <v>15.7808895986024</v>
      </c>
      <c r="F3386" s="22"/>
      <c r="G3386" s="22">
        <v>163.00886944154399</v>
      </c>
      <c r="H3386" s="22"/>
      <c r="I3386" s="22"/>
      <c r="J3386" s="22">
        <v>5</v>
      </c>
      <c r="K3386" s="22" t="s">
        <v>2535</v>
      </c>
      <c r="L3386" s="22" t="s">
        <v>2794</v>
      </c>
    </row>
    <row r="3387" spans="1:12">
      <c r="A3387" t="s">
        <v>3354</v>
      </c>
      <c r="B3387" t="s">
        <v>2552</v>
      </c>
      <c r="C3387" t="s">
        <v>3332</v>
      </c>
      <c r="D3387" s="1">
        <v>3267.4</v>
      </c>
      <c r="E3387">
        <v>15.7808895986024</v>
      </c>
      <c r="F3387" s="22"/>
      <c r="G3387" s="22"/>
      <c r="H3387" s="22"/>
      <c r="I3387" s="22">
        <v>163.00886944154399</v>
      </c>
      <c r="J3387" s="22">
        <v>5</v>
      </c>
      <c r="K3387" s="22" t="s">
        <v>2535</v>
      </c>
      <c r="L3387" s="22" t="s">
        <v>2794</v>
      </c>
    </row>
    <row r="3388" spans="1:12">
      <c r="A3388" t="s">
        <v>3354</v>
      </c>
      <c r="B3388" t="s">
        <v>2552</v>
      </c>
      <c r="C3388" t="s">
        <v>549</v>
      </c>
      <c r="D3388" s="1">
        <v>3267.4</v>
      </c>
      <c r="E3388">
        <v>15.7808895986024</v>
      </c>
      <c r="F3388" s="22"/>
      <c r="G3388" s="22"/>
      <c r="H3388" s="22">
        <v>163.00886944154399</v>
      </c>
      <c r="I3388" s="22"/>
      <c r="J3388" s="22">
        <v>5</v>
      </c>
      <c r="K3388" s="22" t="s">
        <v>2535</v>
      </c>
      <c r="L3388" s="22" t="s">
        <v>2794</v>
      </c>
    </row>
    <row r="3389" spans="1:12">
      <c r="A3389" t="s">
        <v>3354</v>
      </c>
      <c r="B3389" t="s">
        <v>2553</v>
      </c>
      <c r="C3389" t="s">
        <v>547</v>
      </c>
      <c r="D3389" s="1">
        <v>2236</v>
      </c>
      <c r="E3389">
        <v>16.633910657986299</v>
      </c>
      <c r="F3389" s="22"/>
      <c r="G3389" s="22">
        <v>123.20914805539201</v>
      </c>
      <c r="H3389" s="22"/>
      <c r="I3389" s="22"/>
      <c r="J3389" s="22">
        <v>5</v>
      </c>
      <c r="K3389" s="22" t="s">
        <v>2535</v>
      </c>
      <c r="L3389" s="22" t="s">
        <v>2794</v>
      </c>
    </row>
    <row r="3390" spans="1:12">
      <c r="A3390" t="s">
        <v>3354</v>
      </c>
      <c r="B3390" t="s">
        <v>2553</v>
      </c>
      <c r="C3390" t="s">
        <v>3332</v>
      </c>
      <c r="D3390" s="1">
        <v>2418.1999999999998</v>
      </c>
      <c r="E3390">
        <v>16.633910657986299</v>
      </c>
      <c r="F3390" s="22"/>
      <c r="G3390" s="22"/>
      <c r="H3390" s="22"/>
      <c r="I3390" s="22">
        <v>123.20914805539201</v>
      </c>
      <c r="J3390" s="22">
        <v>5</v>
      </c>
      <c r="K3390" s="22" t="s">
        <v>2535</v>
      </c>
      <c r="L3390" s="22" t="s">
        <v>2794</v>
      </c>
    </row>
    <row r="3391" spans="1:12">
      <c r="A3391" t="s">
        <v>3354</v>
      </c>
      <c r="B3391" t="s">
        <v>2553</v>
      </c>
      <c r="C3391" t="s">
        <v>549</v>
      </c>
      <c r="D3391" s="1">
        <v>2418.1999999999998</v>
      </c>
      <c r="E3391">
        <v>16.633910657986299</v>
      </c>
      <c r="F3391" s="22"/>
      <c r="G3391" s="22"/>
      <c r="H3391" s="22">
        <v>123.20914805539201</v>
      </c>
      <c r="I3391" s="22"/>
      <c r="J3391" s="22">
        <v>5</v>
      </c>
      <c r="K3391" s="22" t="s">
        <v>2535</v>
      </c>
      <c r="L3391" s="22" t="s">
        <v>2794</v>
      </c>
    </row>
    <row r="3392" spans="1:12">
      <c r="A3392" t="s">
        <v>3354</v>
      </c>
      <c r="B3392" t="s">
        <v>2554</v>
      </c>
      <c r="C3392" t="s">
        <v>547</v>
      </c>
      <c r="D3392" s="1">
        <v>1712.9</v>
      </c>
      <c r="E3392">
        <v>17.486931717370201</v>
      </c>
      <c r="F3392" s="22"/>
      <c r="G3392" s="22">
        <v>88.391724823836</v>
      </c>
      <c r="H3392" s="22"/>
      <c r="I3392" s="22"/>
      <c r="J3392" s="22">
        <v>5</v>
      </c>
      <c r="K3392" s="22" t="s">
        <v>2535</v>
      </c>
      <c r="L3392" s="22" t="s">
        <v>2794</v>
      </c>
    </row>
    <row r="3393" spans="1:12">
      <c r="A3393" t="s">
        <v>3354</v>
      </c>
      <c r="B3393" t="s">
        <v>2554</v>
      </c>
      <c r="C3393" t="s">
        <v>549</v>
      </c>
      <c r="D3393" s="1">
        <v>1743.5</v>
      </c>
      <c r="E3393">
        <v>17.486931717370201</v>
      </c>
      <c r="F3393" s="22"/>
      <c r="G3393" s="22"/>
      <c r="H3393" s="22">
        <v>88.391724823836</v>
      </c>
      <c r="I3393" s="22"/>
      <c r="J3393" s="22">
        <v>5</v>
      </c>
      <c r="K3393" s="22" t="s">
        <v>2535</v>
      </c>
      <c r="L3393" s="22" t="s">
        <v>2794</v>
      </c>
    </row>
    <row r="3394" spans="1:12">
      <c r="A3394" t="s">
        <v>3354</v>
      </c>
      <c r="B3394" t="s">
        <v>2554</v>
      </c>
      <c r="C3394" t="s">
        <v>3332</v>
      </c>
      <c r="D3394" s="1">
        <v>1743.5</v>
      </c>
      <c r="E3394">
        <v>17.486931717370201</v>
      </c>
      <c r="F3394" s="22"/>
      <c r="G3394" s="22"/>
      <c r="H3394" s="22"/>
      <c r="I3394" s="22">
        <v>88.391724823836</v>
      </c>
      <c r="J3394" s="22">
        <v>5</v>
      </c>
      <c r="K3394" s="22" t="s">
        <v>2535</v>
      </c>
      <c r="L3394" s="22" t="s">
        <v>2794</v>
      </c>
    </row>
    <row r="3395" spans="1:12">
      <c r="A3395" t="s">
        <v>3354</v>
      </c>
      <c r="B3395" t="s">
        <v>2555</v>
      </c>
      <c r="C3395" t="s">
        <v>542</v>
      </c>
      <c r="D3395" s="1">
        <v>67.2</v>
      </c>
      <c r="E3395">
        <v>19.192973836138101</v>
      </c>
      <c r="F3395" s="22">
        <v>9.6128934740748004</v>
      </c>
      <c r="G3395" s="22"/>
      <c r="H3395" s="22"/>
      <c r="I3395" s="22"/>
      <c r="J3395" s="22">
        <v>5</v>
      </c>
      <c r="K3395" s="22" t="s">
        <v>2535</v>
      </c>
      <c r="L3395" s="22" t="s">
        <v>2794</v>
      </c>
    </row>
    <row r="3396" spans="1:12">
      <c r="A3396" t="s">
        <v>3354</v>
      </c>
      <c r="B3396" t="s">
        <v>2555</v>
      </c>
      <c r="C3396" t="s">
        <v>547</v>
      </c>
      <c r="D3396" s="1">
        <v>68.2</v>
      </c>
      <c r="E3396">
        <v>19.192973836138101</v>
      </c>
      <c r="F3396" s="22"/>
      <c r="G3396" s="22">
        <v>9.6128934740748004</v>
      </c>
      <c r="H3396" s="22"/>
      <c r="I3396" s="22"/>
      <c r="J3396" s="22">
        <v>5</v>
      </c>
      <c r="K3396" s="22" t="s">
        <v>2535</v>
      </c>
      <c r="L3396" s="22" t="s">
        <v>2794</v>
      </c>
    </row>
    <row r="3397" spans="1:12">
      <c r="A3397" t="s">
        <v>3354</v>
      </c>
      <c r="B3397" t="s">
        <v>2555</v>
      </c>
      <c r="C3397" t="s">
        <v>549</v>
      </c>
      <c r="D3397" s="1">
        <v>668.5</v>
      </c>
      <c r="E3397">
        <v>19.192973836138101</v>
      </c>
      <c r="F3397" s="22"/>
      <c r="G3397" s="22"/>
      <c r="H3397" s="22">
        <v>48.123077734619997</v>
      </c>
      <c r="I3397" s="22"/>
      <c r="J3397" s="22">
        <v>5</v>
      </c>
      <c r="K3397" s="22" t="s">
        <v>2535</v>
      </c>
      <c r="L3397" s="22" t="s">
        <v>2794</v>
      </c>
    </row>
    <row r="3398" spans="1:12">
      <c r="A3398" t="s">
        <v>3354</v>
      </c>
      <c r="B3398" t="s">
        <v>2555</v>
      </c>
      <c r="C3398" t="s">
        <v>3332</v>
      </c>
      <c r="D3398" s="1">
        <v>692.5</v>
      </c>
      <c r="E3398">
        <v>19.192973836138101</v>
      </c>
      <c r="F3398" s="22"/>
      <c r="G3398" s="22"/>
      <c r="H3398" s="22"/>
      <c r="I3398" s="22">
        <v>48.123077734619997</v>
      </c>
      <c r="J3398" s="22">
        <v>5</v>
      </c>
      <c r="K3398" s="22" t="s">
        <v>2535</v>
      </c>
      <c r="L3398" s="22" t="s">
        <v>2794</v>
      </c>
    </row>
    <row r="3399" spans="1:12">
      <c r="A3399" t="s">
        <v>3354</v>
      </c>
      <c r="B3399" t="s">
        <v>2556</v>
      </c>
      <c r="C3399" t="s">
        <v>547</v>
      </c>
      <c r="D3399" s="1">
        <v>2267.6</v>
      </c>
      <c r="E3399">
        <v>25.164121251825499</v>
      </c>
      <c r="F3399" s="22"/>
      <c r="G3399" s="22">
        <v>122.857464475368</v>
      </c>
      <c r="H3399" s="22"/>
      <c r="I3399" s="22"/>
      <c r="J3399" s="22">
        <v>5</v>
      </c>
      <c r="K3399" s="22" t="s">
        <v>2535</v>
      </c>
      <c r="L3399" s="22" t="s">
        <v>2794</v>
      </c>
    </row>
    <row r="3400" spans="1:12">
      <c r="A3400" t="s">
        <v>3354</v>
      </c>
      <c r="B3400" t="s">
        <v>2556</v>
      </c>
      <c r="C3400" t="s">
        <v>549</v>
      </c>
      <c r="D3400" s="1">
        <v>2421.1</v>
      </c>
      <c r="E3400">
        <v>25.164121251825499</v>
      </c>
      <c r="F3400" s="22"/>
      <c r="G3400" s="22"/>
      <c r="H3400" s="22">
        <v>122.857464475368</v>
      </c>
      <c r="I3400" s="22"/>
      <c r="J3400" s="22">
        <v>5</v>
      </c>
      <c r="K3400" s="22" t="s">
        <v>2535</v>
      </c>
      <c r="L3400" s="22" t="s">
        <v>2794</v>
      </c>
    </row>
    <row r="3401" spans="1:12">
      <c r="A3401" t="s">
        <v>3354</v>
      </c>
      <c r="B3401" t="s">
        <v>2556</v>
      </c>
      <c r="C3401" t="s">
        <v>3332</v>
      </c>
      <c r="D3401" s="1">
        <v>2421.1</v>
      </c>
      <c r="E3401">
        <v>25.164121251825499</v>
      </c>
      <c r="F3401" s="22"/>
      <c r="G3401" s="22"/>
      <c r="H3401" s="22"/>
      <c r="I3401" s="22">
        <v>122.857464475368</v>
      </c>
      <c r="J3401" s="22">
        <v>5</v>
      </c>
      <c r="K3401" s="22" t="s">
        <v>2535</v>
      </c>
      <c r="L3401" s="22" t="s">
        <v>2794</v>
      </c>
    </row>
    <row r="3402" spans="1:12">
      <c r="A3402" t="s">
        <v>3354</v>
      </c>
      <c r="B3402" t="s">
        <v>2557</v>
      </c>
      <c r="C3402" t="s">
        <v>542</v>
      </c>
      <c r="D3402" s="1">
        <v>247.2</v>
      </c>
      <c r="E3402">
        <v>13.662553967799001</v>
      </c>
      <c r="F3402" s="22">
        <v>14.9468752086948</v>
      </c>
      <c r="G3402" s="22"/>
      <c r="H3402" s="22"/>
      <c r="I3402" s="22"/>
      <c r="J3402" s="22">
        <v>5</v>
      </c>
      <c r="K3402" s="22" t="s">
        <v>2558</v>
      </c>
      <c r="L3402" s="22" t="s">
        <v>2796</v>
      </c>
    </row>
    <row r="3403" spans="1:12">
      <c r="A3403" t="s">
        <v>3354</v>
      </c>
      <c r="B3403" t="s">
        <v>2557</v>
      </c>
      <c r="C3403" t="s">
        <v>547</v>
      </c>
      <c r="D3403" s="1">
        <v>518.9</v>
      </c>
      <c r="E3403">
        <v>13.662553967799001</v>
      </c>
      <c r="F3403" s="22"/>
      <c r="G3403" s="22">
        <v>14.9468752086948</v>
      </c>
      <c r="H3403" s="22"/>
      <c r="I3403" s="22"/>
      <c r="J3403" s="22">
        <v>5</v>
      </c>
      <c r="K3403" s="22" t="s">
        <v>2558</v>
      </c>
      <c r="L3403" s="22" t="s">
        <v>2796</v>
      </c>
    </row>
    <row r="3404" spans="1:12">
      <c r="A3404" t="s">
        <v>3354</v>
      </c>
      <c r="B3404" t="s">
        <v>2557</v>
      </c>
      <c r="C3404" t="s">
        <v>549</v>
      </c>
      <c r="D3404" s="1">
        <v>587.5</v>
      </c>
      <c r="E3404">
        <v>13.662553967799001</v>
      </c>
      <c r="F3404" s="22"/>
      <c r="G3404" s="22"/>
      <c r="H3404" s="22">
        <v>14.9468752086948</v>
      </c>
      <c r="I3404" s="22"/>
      <c r="J3404" s="22">
        <v>5</v>
      </c>
      <c r="K3404" s="22" t="s">
        <v>2558</v>
      </c>
      <c r="L3404" s="22" t="s">
        <v>2796</v>
      </c>
    </row>
    <row r="3405" spans="1:12">
      <c r="A3405" t="s">
        <v>3354</v>
      </c>
      <c r="B3405" t="s">
        <v>2557</v>
      </c>
      <c r="C3405" t="s">
        <v>3332</v>
      </c>
      <c r="D3405" s="1">
        <v>589.29999999999995</v>
      </c>
      <c r="E3405">
        <v>13.662553967799001</v>
      </c>
      <c r="F3405" s="22"/>
      <c r="G3405" s="22"/>
      <c r="H3405" s="22"/>
      <c r="I3405" s="22">
        <v>14.9468752086948</v>
      </c>
      <c r="J3405" s="22">
        <v>5</v>
      </c>
      <c r="K3405" s="22" t="s">
        <v>2558</v>
      </c>
      <c r="L3405" s="22" t="s">
        <v>2796</v>
      </c>
    </row>
    <row r="3406" spans="1:12">
      <c r="A3406" t="s">
        <v>3354</v>
      </c>
      <c r="B3406" t="s">
        <v>2559</v>
      </c>
      <c r="C3406" t="s">
        <v>542</v>
      </c>
      <c r="D3406" s="1">
        <v>539.70000000000005</v>
      </c>
      <c r="E3406">
        <v>2.1325526484597899</v>
      </c>
      <c r="F3406" s="22">
        <v>60.718304876795997</v>
      </c>
      <c r="G3406" s="22"/>
      <c r="H3406" s="22"/>
      <c r="I3406" s="22"/>
      <c r="J3406" s="22">
        <v>5</v>
      </c>
      <c r="K3406" s="22" t="s">
        <v>2558</v>
      </c>
      <c r="L3406" s="22" t="s">
        <v>2796</v>
      </c>
    </row>
    <row r="3407" spans="1:12">
      <c r="A3407" t="s">
        <v>3354</v>
      </c>
      <c r="B3407" t="s">
        <v>2559</v>
      </c>
      <c r="C3407" t="s">
        <v>547</v>
      </c>
      <c r="D3407" s="1">
        <v>815.5</v>
      </c>
      <c r="E3407">
        <v>2.1325526484597899</v>
      </c>
      <c r="F3407" s="22"/>
      <c r="G3407" s="22">
        <v>60.718304876795997</v>
      </c>
      <c r="H3407" s="22"/>
      <c r="I3407" s="22"/>
      <c r="J3407" s="22">
        <v>5</v>
      </c>
      <c r="K3407" s="22" t="s">
        <v>2558</v>
      </c>
      <c r="L3407" s="22" t="s">
        <v>2796</v>
      </c>
    </row>
    <row r="3408" spans="1:12">
      <c r="A3408" t="s">
        <v>3354</v>
      </c>
      <c r="B3408" t="s">
        <v>2559</v>
      </c>
      <c r="C3408" t="s">
        <v>549</v>
      </c>
      <c r="D3408" s="1">
        <v>815.7</v>
      </c>
      <c r="E3408">
        <v>2.1325526484597899</v>
      </c>
      <c r="F3408" s="22"/>
      <c r="G3408" s="22"/>
      <c r="H3408" s="22">
        <v>60.718304876795997</v>
      </c>
      <c r="I3408" s="22"/>
      <c r="J3408" s="22">
        <v>5</v>
      </c>
      <c r="K3408" s="22" t="s">
        <v>2558</v>
      </c>
      <c r="L3408" s="22" t="s">
        <v>2796</v>
      </c>
    </row>
    <row r="3409" spans="1:12">
      <c r="A3409" t="s">
        <v>3354</v>
      </c>
      <c r="B3409" t="s">
        <v>2559</v>
      </c>
      <c r="C3409" t="s">
        <v>3332</v>
      </c>
      <c r="D3409" s="1">
        <v>815.7</v>
      </c>
      <c r="E3409">
        <v>2.1325526484597899</v>
      </c>
      <c r="F3409" s="22"/>
      <c r="G3409" s="22"/>
      <c r="H3409" s="22"/>
      <c r="I3409" s="22">
        <v>60.718304876795997</v>
      </c>
      <c r="J3409" s="22">
        <v>5</v>
      </c>
      <c r="K3409" s="22" t="s">
        <v>2558</v>
      </c>
      <c r="L3409" s="22" t="s">
        <v>2796</v>
      </c>
    </row>
    <row r="3410" spans="1:12">
      <c r="A3410" t="s">
        <v>3354</v>
      </c>
      <c r="B3410" t="s">
        <v>2560</v>
      </c>
      <c r="C3410" t="s">
        <v>542</v>
      </c>
      <c r="D3410" s="1">
        <v>9.6</v>
      </c>
      <c r="E3410">
        <v>8.1037000641471799</v>
      </c>
      <c r="F3410" s="22">
        <v>3.3099997285403999</v>
      </c>
      <c r="G3410" s="22"/>
      <c r="H3410" s="22"/>
      <c r="I3410" s="22"/>
      <c r="J3410" s="22">
        <v>5</v>
      </c>
      <c r="K3410" s="22" t="s">
        <v>2558</v>
      </c>
      <c r="L3410" s="22" t="s">
        <v>2796</v>
      </c>
    </row>
    <row r="3411" spans="1:12">
      <c r="A3411" t="s">
        <v>3354</v>
      </c>
      <c r="B3411" t="s">
        <v>2560</v>
      </c>
      <c r="C3411" t="s">
        <v>547</v>
      </c>
      <c r="D3411" s="1">
        <v>2133.4</v>
      </c>
      <c r="E3411">
        <v>8.1037000641471799</v>
      </c>
      <c r="F3411" s="22"/>
      <c r="G3411" s="22">
        <v>163.98775559073599</v>
      </c>
      <c r="H3411" s="22"/>
      <c r="I3411" s="22"/>
      <c r="J3411" s="22">
        <v>5</v>
      </c>
      <c r="K3411" s="22" t="s">
        <v>2558</v>
      </c>
      <c r="L3411" s="22" t="s">
        <v>2796</v>
      </c>
    </row>
    <row r="3412" spans="1:12">
      <c r="A3412" t="s">
        <v>3354</v>
      </c>
      <c r="B3412" t="s">
        <v>2560</v>
      </c>
      <c r="C3412" t="s">
        <v>549</v>
      </c>
      <c r="D3412" s="1">
        <v>2547.3000000000002</v>
      </c>
      <c r="E3412">
        <v>8.1037000641471799</v>
      </c>
      <c r="F3412" s="22"/>
      <c r="G3412" s="22"/>
      <c r="H3412" s="22">
        <v>163.98775559073599</v>
      </c>
      <c r="I3412" s="22"/>
      <c r="J3412" s="22">
        <v>5</v>
      </c>
      <c r="K3412" s="22" t="s">
        <v>2558</v>
      </c>
      <c r="L3412" s="22" t="s">
        <v>2796</v>
      </c>
    </row>
    <row r="3413" spans="1:12">
      <c r="A3413" t="s">
        <v>3354</v>
      </c>
      <c r="B3413" t="s">
        <v>2560</v>
      </c>
      <c r="C3413" t="s">
        <v>3332</v>
      </c>
      <c r="D3413" s="1">
        <v>2547.3000000000002</v>
      </c>
      <c r="E3413">
        <v>8.1037000641471799</v>
      </c>
      <c r="F3413" s="22"/>
      <c r="G3413" s="22"/>
      <c r="H3413" s="22"/>
      <c r="I3413" s="22">
        <v>163.98775559073599</v>
      </c>
      <c r="J3413" s="22">
        <v>5</v>
      </c>
      <c r="K3413" s="22" t="s">
        <v>2558</v>
      </c>
      <c r="L3413" s="22" t="s">
        <v>2796</v>
      </c>
    </row>
    <row r="3414" spans="1:12">
      <c r="A3414" t="s">
        <v>3354</v>
      </c>
      <c r="B3414" t="s">
        <v>2561</v>
      </c>
      <c r="C3414" t="s">
        <v>542</v>
      </c>
      <c r="D3414" s="1">
        <v>16.100000000000001</v>
      </c>
      <c r="E3414">
        <v>8.9567211235310999</v>
      </c>
      <c r="F3414" s="22">
        <v>4.7015246644632001</v>
      </c>
      <c r="G3414" s="22"/>
      <c r="H3414" s="22"/>
      <c r="I3414" s="22"/>
      <c r="J3414" s="22">
        <v>5</v>
      </c>
      <c r="K3414" s="22" t="s">
        <v>2558</v>
      </c>
      <c r="L3414" s="22" t="s">
        <v>2796</v>
      </c>
    </row>
    <row r="3415" spans="1:12">
      <c r="A3415" t="s">
        <v>3354</v>
      </c>
      <c r="B3415" t="s">
        <v>2561</v>
      </c>
      <c r="C3415" t="s">
        <v>547</v>
      </c>
      <c r="D3415" s="1">
        <v>784.2</v>
      </c>
      <c r="E3415">
        <v>8.9567211235310999</v>
      </c>
      <c r="F3415" s="22"/>
      <c r="G3415" s="22">
        <v>61.189006327344003</v>
      </c>
      <c r="H3415" s="22"/>
      <c r="I3415" s="22"/>
      <c r="J3415" s="22">
        <v>5</v>
      </c>
      <c r="K3415" s="22" t="s">
        <v>2558</v>
      </c>
      <c r="L3415" s="22" t="s">
        <v>2796</v>
      </c>
    </row>
    <row r="3416" spans="1:12">
      <c r="A3416" t="s">
        <v>3354</v>
      </c>
      <c r="B3416" t="s">
        <v>2561</v>
      </c>
      <c r="C3416" t="s">
        <v>3332</v>
      </c>
      <c r="D3416" s="1">
        <v>826.3</v>
      </c>
      <c r="E3416">
        <v>8.9567211235310999</v>
      </c>
      <c r="F3416" s="22"/>
      <c r="G3416" s="22"/>
      <c r="H3416" s="22"/>
      <c r="I3416" s="22">
        <v>61.189006327344003</v>
      </c>
      <c r="J3416" s="22">
        <v>5</v>
      </c>
      <c r="K3416" s="22" t="s">
        <v>2558</v>
      </c>
      <c r="L3416" s="22" t="s">
        <v>2796</v>
      </c>
    </row>
    <row r="3417" spans="1:12">
      <c r="A3417" t="s">
        <v>3354</v>
      </c>
      <c r="B3417" t="s">
        <v>2561</v>
      </c>
      <c r="C3417" t="s">
        <v>549</v>
      </c>
      <c r="D3417" s="1">
        <v>826.3</v>
      </c>
      <c r="E3417">
        <v>8.9567211235310999</v>
      </c>
      <c r="F3417" s="22"/>
      <c r="G3417" s="22"/>
      <c r="H3417" s="22">
        <v>61.189006327344003</v>
      </c>
      <c r="I3417" s="22"/>
      <c r="J3417" s="22">
        <v>5</v>
      </c>
      <c r="K3417" s="22" t="s">
        <v>2558</v>
      </c>
      <c r="L3417" s="22" t="s">
        <v>2796</v>
      </c>
    </row>
    <row r="3418" spans="1:12">
      <c r="A3418" t="s">
        <v>3354</v>
      </c>
      <c r="B3418" t="s">
        <v>2562</v>
      </c>
      <c r="C3418" t="s">
        <v>547</v>
      </c>
      <c r="D3418" s="1">
        <v>965.2</v>
      </c>
      <c r="E3418">
        <v>9.8097421829150093</v>
      </c>
      <c r="F3418" s="22"/>
      <c r="G3418" s="22">
        <v>87.457981170924</v>
      </c>
      <c r="H3418" s="22"/>
      <c r="I3418" s="22"/>
      <c r="J3418" s="22">
        <v>5</v>
      </c>
      <c r="K3418" s="22" t="s">
        <v>2558</v>
      </c>
      <c r="L3418" s="22" t="s">
        <v>2796</v>
      </c>
    </row>
    <row r="3419" spans="1:12">
      <c r="A3419" t="s">
        <v>3354</v>
      </c>
      <c r="B3419" t="s">
        <v>2562</v>
      </c>
      <c r="C3419" t="s">
        <v>549</v>
      </c>
      <c r="D3419" s="1">
        <v>965.2</v>
      </c>
      <c r="E3419">
        <v>9.8097421829150093</v>
      </c>
      <c r="F3419" s="22"/>
      <c r="G3419" s="22"/>
      <c r="H3419" s="22">
        <v>87.457981170924</v>
      </c>
      <c r="I3419" s="22"/>
      <c r="J3419" s="22">
        <v>5</v>
      </c>
      <c r="K3419" s="22" t="s">
        <v>2558</v>
      </c>
      <c r="L3419" s="22" t="s">
        <v>2796</v>
      </c>
    </row>
    <row r="3420" spans="1:12">
      <c r="A3420" t="s">
        <v>3354</v>
      </c>
      <c r="B3420" t="s">
        <v>2562</v>
      </c>
      <c r="C3420" t="s">
        <v>3332</v>
      </c>
      <c r="D3420" s="1">
        <v>965.2</v>
      </c>
      <c r="E3420">
        <v>9.8097421829150093</v>
      </c>
      <c r="F3420" s="22"/>
      <c r="G3420" s="22"/>
      <c r="H3420" s="22"/>
      <c r="I3420" s="22">
        <v>87.457981170924</v>
      </c>
      <c r="J3420" s="22">
        <v>5</v>
      </c>
      <c r="K3420" s="22" t="s">
        <v>2558</v>
      </c>
      <c r="L3420" s="22" t="s">
        <v>2796</v>
      </c>
    </row>
    <row r="3421" spans="1:12">
      <c r="A3421" t="s">
        <v>3354</v>
      </c>
      <c r="B3421" t="s">
        <v>2563</v>
      </c>
      <c r="C3421" t="s">
        <v>547</v>
      </c>
      <c r="D3421" s="1">
        <v>696.6</v>
      </c>
      <c r="E3421">
        <v>10.662763242298899</v>
      </c>
      <c r="F3421" s="22"/>
      <c r="G3421" s="22">
        <v>54.614718461519999</v>
      </c>
      <c r="H3421" s="22"/>
      <c r="I3421" s="22"/>
      <c r="J3421" s="22">
        <v>5</v>
      </c>
      <c r="K3421" s="22" t="s">
        <v>2558</v>
      </c>
      <c r="L3421" s="22" t="s">
        <v>2796</v>
      </c>
    </row>
    <row r="3422" spans="1:12">
      <c r="A3422" t="s">
        <v>3354</v>
      </c>
      <c r="B3422" t="s">
        <v>2563</v>
      </c>
      <c r="C3422" t="s">
        <v>549</v>
      </c>
      <c r="D3422" s="1">
        <v>858.7</v>
      </c>
      <c r="E3422">
        <v>10.662763242298899</v>
      </c>
      <c r="F3422" s="22"/>
      <c r="G3422" s="22"/>
      <c r="H3422" s="22">
        <v>54.614718461519999</v>
      </c>
      <c r="I3422" s="22"/>
      <c r="J3422" s="22">
        <v>5</v>
      </c>
      <c r="K3422" s="22" t="s">
        <v>2558</v>
      </c>
      <c r="L3422" s="22" t="s">
        <v>2796</v>
      </c>
    </row>
    <row r="3423" spans="1:12">
      <c r="A3423" t="s">
        <v>3354</v>
      </c>
      <c r="B3423" t="s">
        <v>2563</v>
      </c>
      <c r="C3423" t="s">
        <v>3332</v>
      </c>
      <c r="D3423" s="1">
        <v>860.1</v>
      </c>
      <c r="E3423">
        <v>10.662763242298899</v>
      </c>
      <c r="F3423" s="22"/>
      <c r="G3423" s="22"/>
      <c r="H3423" s="22"/>
      <c r="I3423" s="22">
        <v>54.614718461519999</v>
      </c>
      <c r="J3423" s="22">
        <v>5</v>
      </c>
      <c r="K3423" s="22" t="s">
        <v>2558</v>
      </c>
      <c r="L3423" s="22" t="s">
        <v>2796</v>
      </c>
    </row>
    <row r="3424" spans="1:12">
      <c r="A3424" t="s">
        <v>3354</v>
      </c>
      <c r="B3424" t="s">
        <v>2564</v>
      </c>
      <c r="C3424" t="s">
        <v>549</v>
      </c>
      <c r="D3424" s="1">
        <v>972.1</v>
      </c>
      <c r="E3424">
        <v>14.074847479834601</v>
      </c>
      <c r="F3424" s="22"/>
      <c r="G3424" s="22"/>
      <c r="H3424" s="22">
        <v>75.359214515087999</v>
      </c>
      <c r="I3424" s="22"/>
      <c r="J3424" s="22">
        <v>5</v>
      </c>
      <c r="K3424" s="22" t="s">
        <v>2558</v>
      </c>
      <c r="L3424" s="22" t="s">
        <v>2796</v>
      </c>
    </row>
    <row r="3425" spans="1:12">
      <c r="A3425" t="s">
        <v>3354</v>
      </c>
      <c r="B3425" t="s">
        <v>2564</v>
      </c>
      <c r="C3425" t="s">
        <v>3332</v>
      </c>
      <c r="D3425" s="1">
        <v>972.1</v>
      </c>
      <c r="E3425">
        <v>14.074847479834601</v>
      </c>
      <c r="F3425" s="22"/>
      <c r="G3425" s="22"/>
      <c r="H3425" s="22"/>
      <c r="I3425" s="22">
        <v>75.359214515087999</v>
      </c>
      <c r="J3425" s="22">
        <v>5</v>
      </c>
      <c r="K3425" s="22" t="s">
        <v>2558</v>
      </c>
      <c r="L3425" s="22" t="s">
        <v>2796</v>
      </c>
    </row>
    <row r="3426" spans="1:12">
      <c r="A3426" t="s">
        <v>3354</v>
      </c>
      <c r="B3426" t="s">
        <v>2564</v>
      </c>
      <c r="C3426" t="s">
        <v>547</v>
      </c>
      <c r="D3426" s="1">
        <v>972.1</v>
      </c>
      <c r="E3426">
        <v>14.074847479834601</v>
      </c>
      <c r="F3426" s="22"/>
      <c r="G3426" s="22">
        <v>75.359214515087999</v>
      </c>
      <c r="H3426" s="22"/>
      <c r="I3426" s="22"/>
      <c r="J3426" s="22">
        <v>5</v>
      </c>
      <c r="K3426" s="22" t="s">
        <v>2558</v>
      </c>
      <c r="L3426" s="22" t="s">
        <v>2796</v>
      </c>
    </row>
    <row r="3427" spans="1:12">
      <c r="A3427" t="s">
        <v>3354</v>
      </c>
      <c r="B3427" t="s">
        <v>2566</v>
      </c>
      <c r="C3427" t="s">
        <v>542</v>
      </c>
      <c r="D3427" s="1">
        <v>203.5</v>
      </c>
      <c r="E3427">
        <v>2.9855737078437001</v>
      </c>
      <c r="F3427" s="22">
        <v>22.030522333848001</v>
      </c>
      <c r="G3427" s="22"/>
      <c r="H3427" s="22"/>
      <c r="I3427" s="22"/>
      <c r="J3427" s="22">
        <v>5</v>
      </c>
      <c r="K3427" s="22" t="s">
        <v>2565</v>
      </c>
      <c r="L3427" s="22" t="s">
        <v>2797</v>
      </c>
    </row>
    <row r="3428" spans="1:12">
      <c r="A3428" t="s">
        <v>3354</v>
      </c>
      <c r="B3428" t="s">
        <v>2566</v>
      </c>
      <c r="C3428" t="s">
        <v>547</v>
      </c>
      <c r="D3428" s="1">
        <v>447.1</v>
      </c>
      <c r="E3428">
        <v>2.9855737078437001</v>
      </c>
      <c r="F3428" s="22"/>
      <c r="G3428" s="22">
        <v>22.030522333848001</v>
      </c>
      <c r="H3428" s="22"/>
      <c r="I3428" s="22"/>
      <c r="J3428" s="22">
        <v>5</v>
      </c>
      <c r="K3428" s="22" t="s">
        <v>2565</v>
      </c>
      <c r="L3428" s="22" t="s">
        <v>2797</v>
      </c>
    </row>
    <row r="3429" spans="1:12">
      <c r="A3429" t="s">
        <v>3354</v>
      </c>
      <c r="B3429" t="s">
        <v>2566</v>
      </c>
      <c r="C3429" t="s">
        <v>549</v>
      </c>
      <c r="D3429" s="1">
        <v>526.29999999999995</v>
      </c>
      <c r="E3429">
        <v>2.9855737078437001</v>
      </c>
      <c r="F3429" s="22"/>
      <c r="G3429" s="22"/>
      <c r="H3429" s="22">
        <v>22.030522333848001</v>
      </c>
      <c r="I3429" s="22"/>
      <c r="J3429" s="22">
        <v>5</v>
      </c>
      <c r="K3429" s="22" t="s">
        <v>2565</v>
      </c>
      <c r="L3429" s="22" t="s">
        <v>2797</v>
      </c>
    </row>
    <row r="3430" spans="1:12">
      <c r="A3430" t="s">
        <v>3354</v>
      </c>
      <c r="B3430" t="s">
        <v>2566</v>
      </c>
      <c r="C3430" t="s">
        <v>3332</v>
      </c>
      <c r="D3430" s="1">
        <v>527.5</v>
      </c>
      <c r="E3430">
        <v>2.9855737078437001</v>
      </c>
      <c r="F3430" s="22"/>
      <c r="G3430" s="22"/>
      <c r="H3430" s="22"/>
      <c r="I3430" s="22">
        <v>22.030522333848001</v>
      </c>
      <c r="J3430" s="22">
        <v>5</v>
      </c>
      <c r="K3430" s="22" t="s">
        <v>2565</v>
      </c>
      <c r="L3430" s="22" t="s">
        <v>2797</v>
      </c>
    </row>
    <row r="3431" spans="1:12">
      <c r="A3431" t="s">
        <v>3354</v>
      </c>
      <c r="B3431" t="s">
        <v>2567</v>
      </c>
      <c r="C3431" t="s">
        <v>542</v>
      </c>
      <c r="D3431" s="1">
        <v>417.4</v>
      </c>
      <c r="E3431">
        <v>7.2506790047632697</v>
      </c>
      <c r="F3431" s="22">
        <v>55.960521108911998</v>
      </c>
      <c r="G3431" s="22"/>
      <c r="H3431" s="22"/>
      <c r="I3431" s="22"/>
      <c r="J3431" s="22">
        <v>5</v>
      </c>
      <c r="K3431" s="22" t="s">
        <v>2565</v>
      </c>
      <c r="L3431" s="22" t="s">
        <v>2797</v>
      </c>
    </row>
    <row r="3432" spans="1:12">
      <c r="A3432" t="s">
        <v>3354</v>
      </c>
      <c r="B3432" t="s">
        <v>2567</v>
      </c>
      <c r="C3432" t="s">
        <v>547</v>
      </c>
      <c r="D3432" s="1">
        <v>1785</v>
      </c>
      <c r="E3432">
        <v>7.2506790047632697</v>
      </c>
      <c r="F3432" s="22"/>
      <c r="G3432" s="22">
        <v>100.98815006069999</v>
      </c>
      <c r="H3432" s="22"/>
      <c r="I3432" s="22"/>
      <c r="J3432" s="22">
        <v>5</v>
      </c>
      <c r="K3432" s="22" t="s">
        <v>2565</v>
      </c>
      <c r="L3432" s="22" t="s">
        <v>2797</v>
      </c>
    </row>
    <row r="3433" spans="1:12">
      <c r="A3433" t="s">
        <v>3354</v>
      </c>
      <c r="B3433" t="s">
        <v>2567</v>
      </c>
      <c r="C3433" t="s">
        <v>549</v>
      </c>
      <c r="D3433" s="1">
        <v>1831.5</v>
      </c>
      <c r="E3433">
        <v>7.2506790047632697</v>
      </c>
      <c r="F3433" s="22"/>
      <c r="G3433" s="22"/>
      <c r="H3433" s="22">
        <v>100.98815006069999</v>
      </c>
      <c r="I3433" s="22"/>
      <c r="J3433" s="22">
        <v>5</v>
      </c>
      <c r="K3433" s="22" t="s">
        <v>2565</v>
      </c>
      <c r="L3433" s="22" t="s">
        <v>2797</v>
      </c>
    </row>
    <row r="3434" spans="1:12">
      <c r="A3434" t="s">
        <v>3354</v>
      </c>
      <c r="B3434" t="s">
        <v>2567</v>
      </c>
      <c r="C3434" t="s">
        <v>3332</v>
      </c>
      <c r="D3434" s="1">
        <v>1832.9</v>
      </c>
      <c r="E3434">
        <v>7.2506790047632697</v>
      </c>
      <c r="F3434" s="22"/>
      <c r="G3434" s="22"/>
      <c r="H3434" s="22"/>
      <c r="I3434" s="22">
        <v>100.98815006069999</v>
      </c>
      <c r="J3434" s="22">
        <v>5</v>
      </c>
      <c r="K3434" s="22" t="s">
        <v>2565</v>
      </c>
      <c r="L3434" s="22" t="s">
        <v>2797</v>
      </c>
    </row>
    <row r="3435" spans="1:12">
      <c r="A3435" t="s">
        <v>3354</v>
      </c>
      <c r="B3435" t="s">
        <v>2568</v>
      </c>
      <c r="C3435" t="s">
        <v>542</v>
      </c>
      <c r="D3435" s="1">
        <v>56.3</v>
      </c>
      <c r="E3435">
        <v>26.443652840901301</v>
      </c>
      <c r="F3435" s="22">
        <v>10.067745843464399</v>
      </c>
      <c r="G3435" s="22"/>
      <c r="H3435" s="22"/>
      <c r="I3435" s="22"/>
      <c r="J3435" s="22">
        <v>5</v>
      </c>
      <c r="K3435" s="22" t="s">
        <v>2565</v>
      </c>
      <c r="L3435" s="22" t="s">
        <v>2797</v>
      </c>
    </row>
    <row r="3436" spans="1:12">
      <c r="A3436" t="s">
        <v>3354</v>
      </c>
      <c r="B3436" t="s">
        <v>2568</v>
      </c>
      <c r="C3436" t="s">
        <v>547</v>
      </c>
      <c r="D3436" s="1">
        <v>1600.5</v>
      </c>
      <c r="E3436">
        <v>26.443652840901301</v>
      </c>
      <c r="F3436" s="22"/>
      <c r="G3436" s="22">
        <v>98.241432410268004</v>
      </c>
      <c r="H3436" s="22"/>
      <c r="I3436" s="22"/>
      <c r="J3436" s="22">
        <v>5</v>
      </c>
      <c r="K3436" s="22" t="s">
        <v>2565</v>
      </c>
      <c r="L3436" s="22" t="s">
        <v>2797</v>
      </c>
    </row>
    <row r="3437" spans="1:12">
      <c r="A3437" t="s">
        <v>3354</v>
      </c>
      <c r="B3437" t="s">
        <v>2568</v>
      </c>
      <c r="C3437" t="s">
        <v>3332</v>
      </c>
      <c r="D3437" s="1">
        <v>1745.8</v>
      </c>
      <c r="E3437">
        <v>26.443652840901301</v>
      </c>
      <c r="F3437" s="22"/>
      <c r="G3437" s="22"/>
      <c r="H3437" s="22"/>
      <c r="I3437" s="22">
        <v>98.241432410268004</v>
      </c>
      <c r="J3437" s="22">
        <v>5</v>
      </c>
      <c r="K3437" s="22" t="s">
        <v>2565</v>
      </c>
      <c r="L3437" s="22" t="s">
        <v>2797</v>
      </c>
    </row>
    <row r="3438" spans="1:12">
      <c r="A3438" t="s">
        <v>3354</v>
      </c>
      <c r="B3438" t="s">
        <v>2568</v>
      </c>
      <c r="C3438" t="s">
        <v>549</v>
      </c>
      <c r="D3438" s="1">
        <v>1745.8</v>
      </c>
      <c r="E3438">
        <v>26.443652840901301</v>
      </c>
      <c r="F3438" s="22"/>
      <c r="G3438" s="22"/>
      <c r="H3438" s="22">
        <v>98.241432410268004</v>
      </c>
      <c r="I3438" s="22"/>
      <c r="J3438" s="22">
        <v>5</v>
      </c>
      <c r="K3438" s="22" t="s">
        <v>2565</v>
      </c>
      <c r="L3438" s="22" t="s">
        <v>2797</v>
      </c>
    </row>
    <row r="3439" spans="1:12">
      <c r="A3439" t="s">
        <v>3354</v>
      </c>
      <c r="B3439" t="s">
        <v>2260</v>
      </c>
      <c r="C3439" t="s">
        <v>542</v>
      </c>
      <c r="D3439" s="1">
        <v>16542.900000000001</v>
      </c>
      <c r="E3439">
        <v>1.2795315890758701</v>
      </c>
      <c r="F3439" s="22">
        <v>1146.0567288996001</v>
      </c>
      <c r="G3439" s="22"/>
      <c r="H3439" s="22"/>
      <c r="I3439" s="22"/>
      <c r="J3439" s="22">
        <v>5</v>
      </c>
      <c r="K3439" s="22" t="s">
        <v>2261</v>
      </c>
      <c r="L3439" s="22" t="s">
        <v>2798</v>
      </c>
    </row>
    <row r="3440" spans="1:12">
      <c r="A3440" t="s">
        <v>3354</v>
      </c>
      <c r="B3440" t="s">
        <v>2260</v>
      </c>
      <c r="C3440" t="s">
        <v>547</v>
      </c>
      <c r="D3440" s="1">
        <v>40200.300000000003</v>
      </c>
      <c r="E3440">
        <v>1.2795315890758701</v>
      </c>
      <c r="F3440" s="22"/>
      <c r="G3440" s="22">
        <v>1146.0567288996001</v>
      </c>
      <c r="H3440" s="22"/>
      <c r="I3440" s="22"/>
      <c r="J3440" s="22">
        <v>5</v>
      </c>
      <c r="K3440" s="22" t="s">
        <v>2261</v>
      </c>
      <c r="L3440" s="22" t="s">
        <v>2798</v>
      </c>
    </row>
    <row r="3441" spans="1:12">
      <c r="A3441" t="s">
        <v>3354</v>
      </c>
      <c r="B3441" t="s">
        <v>2260</v>
      </c>
      <c r="C3441" t="s">
        <v>3332</v>
      </c>
      <c r="D3441" s="1">
        <v>40270.5</v>
      </c>
      <c r="E3441">
        <v>1.2795315890758701</v>
      </c>
      <c r="F3441" s="22"/>
      <c r="G3441" s="22"/>
      <c r="H3441" s="22"/>
      <c r="I3441" s="22">
        <v>1146.0567288996001</v>
      </c>
      <c r="J3441" s="22">
        <v>5</v>
      </c>
      <c r="K3441" s="22" t="s">
        <v>2261</v>
      </c>
      <c r="L3441" s="22" t="s">
        <v>2798</v>
      </c>
    </row>
    <row r="3442" spans="1:12">
      <c r="A3442" t="s">
        <v>3354</v>
      </c>
      <c r="B3442" t="s">
        <v>2260</v>
      </c>
      <c r="C3442" t="s">
        <v>549</v>
      </c>
      <c r="D3442" s="1">
        <v>40270.5</v>
      </c>
      <c r="E3442">
        <v>1.2795315890758701</v>
      </c>
      <c r="F3442" s="22"/>
      <c r="G3442" s="22"/>
      <c r="H3442" s="22">
        <v>1146.0567288996001</v>
      </c>
      <c r="I3442" s="22"/>
      <c r="J3442" s="22">
        <v>5</v>
      </c>
      <c r="K3442" s="22" t="s">
        <v>2261</v>
      </c>
      <c r="L3442" s="22" t="s">
        <v>2798</v>
      </c>
    </row>
    <row r="3443" spans="1:12">
      <c r="A3443" t="s">
        <v>3354</v>
      </c>
      <c r="B3443" t="s">
        <v>2262</v>
      </c>
      <c r="C3443" t="s">
        <v>542</v>
      </c>
      <c r="D3443" s="1">
        <v>72211.399999999994</v>
      </c>
      <c r="E3443">
        <v>2.1325526484597899</v>
      </c>
      <c r="F3443" s="22">
        <v>4599.4234630428</v>
      </c>
      <c r="G3443" s="22"/>
      <c r="H3443" s="22"/>
      <c r="I3443" s="22"/>
      <c r="J3443" s="22">
        <v>5</v>
      </c>
      <c r="K3443" s="22" t="s">
        <v>2261</v>
      </c>
      <c r="L3443" s="22" t="s">
        <v>2798</v>
      </c>
    </row>
    <row r="3444" spans="1:12">
      <c r="A3444" t="s">
        <v>3354</v>
      </c>
      <c r="B3444" t="s">
        <v>2262</v>
      </c>
      <c r="C3444" t="s">
        <v>547</v>
      </c>
      <c r="D3444" s="1">
        <v>179596.6</v>
      </c>
      <c r="E3444">
        <v>2.1325526484597899</v>
      </c>
      <c r="F3444" s="22"/>
      <c r="G3444" s="22">
        <v>4599.4234630428</v>
      </c>
      <c r="H3444" s="22"/>
      <c r="I3444" s="22"/>
      <c r="J3444" s="22">
        <v>5</v>
      </c>
      <c r="K3444" s="22" t="s">
        <v>2261</v>
      </c>
      <c r="L3444" s="22" t="s">
        <v>2798</v>
      </c>
    </row>
    <row r="3445" spans="1:12">
      <c r="A3445" t="s">
        <v>3354</v>
      </c>
      <c r="B3445" t="s">
        <v>2262</v>
      </c>
      <c r="C3445" t="s">
        <v>549</v>
      </c>
      <c r="D3445" s="1">
        <v>199268.1</v>
      </c>
      <c r="E3445">
        <v>2.1325526484597899</v>
      </c>
      <c r="F3445" s="22"/>
      <c r="G3445" s="22"/>
      <c r="H3445" s="22">
        <v>4599.4234630428</v>
      </c>
      <c r="I3445" s="22"/>
      <c r="J3445" s="22">
        <v>5</v>
      </c>
      <c r="K3445" s="22" t="s">
        <v>2261</v>
      </c>
      <c r="L3445" s="22" t="s">
        <v>2798</v>
      </c>
    </row>
    <row r="3446" spans="1:12">
      <c r="A3446" t="s">
        <v>3354</v>
      </c>
      <c r="B3446" t="s">
        <v>2262</v>
      </c>
      <c r="C3446" t="s">
        <v>3332</v>
      </c>
      <c r="D3446" s="1">
        <v>199436.4</v>
      </c>
      <c r="E3446">
        <v>2.1325526484597899</v>
      </c>
      <c r="F3446" s="22"/>
      <c r="G3446" s="22"/>
      <c r="H3446" s="22"/>
      <c r="I3446" s="22">
        <v>4599.4234630428</v>
      </c>
      <c r="J3446" s="22">
        <v>5</v>
      </c>
      <c r="K3446" s="22" t="s">
        <v>2261</v>
      </c>
      <c r="L3446" s="22" t="s">
        <v>2798</v>
      </c>
    </row>
    <row r="3447" spans="1:12">
      <c r="A3447" t="s">
        <v>3354</v>
      </c>
      <c r="B3447" t="s">
        <v>2263</v>
      </c>
      <c r="C3447" t="s">
        <v>542</v>
      </c>
      <c r="D3447" s="1">
        <v>2983.6</v>
      </c>
      <c r="E3447">
        <v>2.9855737078437001</v>
      </c>
      <c r="F3447" s="22">
        <v>276.47040469356</v>
      </c>
      <c r="G3447" s="22"/>
      <c r="H3447" s="22"/>
      <c r="I3447" s="22"/>
      <c r="J3447" s="22">
        <v>5</v>
      </c>
      <c r="K3447" s="22" t="s">
        <v>2261</v>
      </c>
      <c r="L3447" s="22" t="s">
        <v>2798</v>
      </c>
    </row>
    <row r="3448" spans="1:12">
      <c r="A3448" t="s">
        <v>3354</v>
      </c>
      <c r="B3448" t="s">
        <v>2263</v>
      </c>
      <c r="C3448" t="s">
        <v>547</v>
      </c>
      <c r="D3448" s="1">
        <v>6505.1</v>
      </c>
      <c r="E3448">
        <v>2.9855737078437001</v>
      </c>
      <c r="F3448" s="22"/>
      <c r="G3448" s="22">
        <v>276.47040469356</v>
      </c>
      <c r="H3448" s="22"/>
      <c r="I3448" s="22"/>
      <c r="J3448" s="22">
        <v>5</v>
      </c>
      <c r="K3448" s="22" t="s">
        <v>2261</v>
      </c>
      <c r="L3448" s="22" t="s">
        <v>2798</v>
      </c>
    </row>
    <row r="3449" spans="1:12">
      <c r="A3449" t="s">
        <v>3354</v>
      </c>
      <c r="B3449" t="s">
        <v>2263</v>
      </c>
      <c r="C3449" t="s">
        <v>549</v>
      </c>
      <c r="D3449" s="1">
        <v>6505.1</v>
      </c>
      <c r="E3449">
        <v>2.9855737078437001</v>
      </c>
      <c r="F3449" s="22"/>
      <c r="G3449" s="22"/>
      <c r="H3449" s="22">
        <v>276.47040469356</v>
      </c>
      <c r="I3449" s="22"/>
      <c r="J3449" s="22">
        <v>5</v>
      </c>
      <c r="K3449" s="22" t="s">
        <v>2261</v>
      </c>
      <c r="L3449" s="22" t="s">
        <v>2798</v>
      </c>
    </row>
    <row r="3450" spans="1:12">
      <c r="A3450" t="s">
        <v>3354</v>
      </c>
      <c r="B3450" t="s">
        <v>2263</v>
      </c>
      <c r="C3450" t="s">
        <v>3332</v>
      </c>
      <c r="D3450" s="1">
        <v>6505.1</v>
      </c>
      <c r="E3450">
        <v>2.9855737078437001</v>
      </c>
      <c r="F3450" s="22"/>
      <c r="G3450" s="22"/>
      <c r="H3450" s="22"/>
      <c r="I3450" s="22">
        <v>276.47040469356</v>
      </c>
      <c r="J3450" s="22">
        <v>5</v>
      </c>
      <c r="K3450" s="22" t="s">
        <v>2261</v>
      </c>
      <c r="L3450" s="22" t="s">
        <v>2798</v>
      </c>
    </row>
    <row r="3451" spans="1:12">
      <c r="A3451" t="s">
        <v>3354</v>
      </c>
      <c r="B3451" t="s">
        <v>2264</v>
      </c>
      <c r="C3451" t="s">
        <v>542</v>
      </c>
      <c r="D3451" s="1">
        <v>6486.6</v>
      </c>
      <c r="E3451">
        <v>3.8385947672276099</v>
      </c>
      <c r="F3451" s="22">
        <v>561.85613148419998</v>
      </c>
      <c r="G3451" s="22"/>
      <c r="H3451" s="22"/>
      <c r="I3451" s="22"/>
      <c r="J3451" s="22">
        <v>5</v>
      </c>
      <c r="K3451" s="22" t="s">
        <v>2261</v>
      </c>
      <c r="L3451" s="22" t="s">
        <v>2798</v>
      </c>
    </row>
    <row r="3452" spans="1:12">
      <c r="A3452" t="s">
        <v>3354</v>
      </c>
      <c r="B3452" t="s">
        <v>2264</v>
      </c>
      <c r="C3452" t="s">
        <v>547</v>
      </c>
      <c r="D3452" s="1">
        <v>14749.8</v>
      </c>
      <c r="E3452">
        <v>3.8385947672276099</v>
      </c>
      <c r="F3452" s="22"/>
      <c r="G3452" s="22">
        <v>561.85613148419998</v>
      </c>
      <c r="H3452" s="22"/>
      <c r="I3452" s="22"/>
      <c r="J3452" s="22">
        <v>5</v>
      </c>
      <c r="K3452" s="22" t="s">
        <v>2261</v>
      </c>
      <c r="L3452" s="22" t="s">
        <v>2798</v>
      </c>
    </row>
    <row r="3453" spans="1:12">
      <c r="A3453" t="s">
        <v>3354</v>
      </c>
      <c r="B3453" t="s">
        <v>2264</v>
      </c>
      <c r="C3453" t="s">
        <v>549</v>
      </c>
      <c r="D3453" s="1">
        <v>18563.3</v>
      </c>
      <c r="E3453">
        <v>3.8385947672276099</v>
      </c>
      <c r="F3453" s="22"/>
      <c r="G3453" s="22"/>
      <c r="H3453" s="22">
        <v>561.85613148419998</v>
      </c>
      <c r="I3453" s="22"/>
      <c r="J3453" s="22">
        <v>5</v>
      </c>
      <c r="K3453" s="22" t="s">
        <v>2261</v>
      </c>
      <c r="L3453" s="22" t="s">
        <v>2798</v>
      </c>
    </row>
    <row r="3454" spans="1:12">
      <c r="A3454" t="s">
        <v>3354</v>
      </c>
      <c r="B3454" t="s">
        <v>2264</v>
      </c>
      <c r="C3454" t="s">
        <v>3332</v>
      </c>
      <c r="D3454" s="1">
        <v>18604.5</v>
      </c>
      <c r="E3454">
        <v>3.8385947672276099</v>
      </c>
      <c r="F3454" s="22"/>
      <c r="G3454" s="22"/>
      <c r="H3454" s="22"/>
      <c r="I3454" s="22">
        <v>561.85613148419998</v>
      </c>
      <c r="J3454" s="22">
        <v>5</v>
      </c>
      <c r="K3454" s="22" t="s">
        <v>2261</v>
      </c>
      <c r="L3454" s="22" t="s">
        <v>2798</v>
      </c>
    </row>
    <row r="3455" spans="1:12">
      <c r="A3455" t="s">
        <v>3354</v>
      </c>
      <c r="B3455" t="s">
        <v>2265</v>
      </c>
      <c r="C3455" t="s">
        <v>547</v>
      </c>
      <c r="D3455" s="1">
        <v>3648.5</v>
      </c>
      <c r="E3455">
        <v>4.69161582661153</v>
      </c>
      <c r="F3455" s="22"/>
      <c r="G3455" s="22">
        <v>388.38421555415999</v>
      </c>
      <c r="H3455" s="22"/>
      <c r="I3455" s="22"/>
      <c r="J3455" s="22">
        <v>5</v>
      </c>
      <c r="K3455" s="22" t="s">
        <v>2261</v>
      </c>
      <c r="L3455" s="22" t="s">
        <v>2798</v>
      </c>
    </row>
    <row r="3456" spans="1:12">
      <c r="A3456" t="s">
        <v>3354</v>
      </c>
      <c r="B3456" t="s">
        <v>2265</v>
      </c>
      <c r="C3456" t="s">
        <v>549</v>
      </c>
      <c r="D3456" s="1">
        <v>7662</v>
      </c>
      <c r="E3456">
        <v>4.69161582661153</v>
      </c>
      <c r="F3456" s="22"/>
      <c r="G3456" s="22"/>
      <c r="H3456" s="22">
        <v>388.38421555415999</v>
      </c>
      <c r="I3456" s="22"/>
      <c r="J3456" s="22">
        <v>5</v>
      </c>
      <c r="K3456" s="22" t="s">
        <v>2261</v>
      </c>
      <c r="L3456" s="22" t="s">
        <v>2798</v>
      </c>
    </row>
    <row r="3457" spans="1:12">
      <c r="A3457" t="s">
        <v>3354</v>
      </c>
      <c r="B3457" t="s">
        <v>2265</v>
      </c>
      <c r="C3457" t="s">
        <v>3332</v>
      </c>
      <c r="D3457" s="1">
        <v>7666.2</v>
      </c>
      <c r="E3457">
        <v>4.69161582661153</v>
      </c>
      <c r="F3457" s="22"/>
      <c r="G3457" s="22"/>
      <c r="H3457" s="22"/>
      <c r="I3457" s="22">
        <v>388.38421555415999</v>
      </c>
      <c r="J3457" s="22">
        <v>5</v>
      </c>
      <c r="K3457" s="22" t="s">
        <v>2261</v>
      </c>
      <c r="L3457" s="22" t="s">
        <v>2798</v>
      </c>
    </row>
    <row r="3458" spans="1:12">
      <c r="A3458" t="s">
        <v>3354</v>
      </c>
      <c r="B3458" t="s">
        <v>2266</v>
      </c>
      <c r="C3458" t="s">
        <v>542</v>
      </c>
      <c r="D3458" s="1">
        <v>204.1</v>
      </c>
      <c r="E3458">
        <v>5.5446368859954402</v>
      </c>
      <c r="F3458" s="22">
        <v>14.1760874095344</v>
      </c>
      <c r="G3458" s="22"/>
      <c r="H3458" s="22"/>
      <c r="I3458" s="22"/>
      <c r="J3458" s="22">
        <v>5</v>
      </c>
      <c r="K3458" s="22" t="s">
        <v>2261</v>
      </c>
      <c r="L3458" s="22" t="s">
        <v>2798</v>
      </c>
    </row>
    <row r="3459" spans="1:12">
      <c r="A3459" t="s">
        <v>3354</v>
      </c>
      <c r="B3459" t="s">
        <v>2266</v>
      </c>
      <c r="C3459" t="s">
        <v>547</v>
      </c>
      <c r="D3459" s="1">
        <v>17833.900000000001</v>
      </c>
      <c r="E3459">
        <v>5.5446368859954402</v>
      </c>
      <c r="F3459" s="22"/>
      <c r="G3459" s="22">
        <v>1305.3723003089999</v>
      </c>
      <c r="H3459" s="22"/>
      <c r="I3459" s="22"/>
      <c r="J3459" s="22">
        <v>5</v>
      </c>
      <c r="K3459" s="22" t="s">
        <v>2261</v>
      </c>
      <c r="L3459" s="22" t="s">
        <v>2798</v>
      </c>
    </row>
    <row r="3460" spans="1:12">
      <c r="A3460" t="s">
        <v>3354</v>
      </c>
      <c r="B3460" t="s">
        <v>2266</v>
      </c>
      <c r="C3460" t="s">
        <v>549</v>
      </c>
      <c r="D3460" s="1">
        <v>26719.599999999999</v>
      </c>
      <c r="E3460">
        <v>5.5446368859954402</v>
      </c>
      <c r="F3460" s="22"/>
      <c r="G3460" s="22"/>
      <c r="H3460" s="22">
        <v>1305.3723003089999</v>
      </c>
      <c r="I3460" s="22"/>
      <c r="J3460" s="22">
        <v>5</v>
      </c>
      <c r="K3460" s="22" t="s">
        <v>2261</v>
      </c>
      <c r="L3460" s="22" t="s">
        <v>2798</v>
      </c>
    </row>
    <row r="3461" spans="1:12">
      <c r="A3461" t="s">
        <v>3354</v>
      </c>
      <c r="B3461" t="s">
        <v>2266</v>
      </c>
      <c r="C3461" t="s">
        <v>3332</v>
      </c>
      <c r="D3461" s="1">
        <v>26731.1</v>
      </c>
      <c r="E3461">
        <v>5.5446368859954402</v>
      </c>
      <c r="F3461" s="22"/>
      <c r="G3461" s="22"/>
      <c r="H3461" s="22"/>
      <c r="I3461" s="22">
        <v>1305.3723003089999</v>
      </c>
      <c r="J3461" s="22">
        <v>5</v>
      </c>
      <c r="K3461" s="22" t="s">
        <v>2261</v>
      </c>
      <c r="L3461" s="22" t="s">
        <v>2798</v>
      </c>
    </row>
    <row r="3462" spans="1:12">
      <c r="A3462" t="s">
        <v>3354</v>
      </c>
      <c r="B3462" t="s">
        <v>2267</v>
      </c>
      <c r="C3462" t="s">
        <v>547</v>
      </c>
      <c r="D3462" s="1">
        <v>8730.4</v>
      </c>
      <c r="E3462">
        <v>6.3976579453793603</v>
      </c>
      <c r="F3462" s="22"/>
      <c r="G3462" s="22">
        <v>449.40275012303999</v>
      </c>
      <c r="H3462" s="22"/>
      <c r="I3462" s="22"/>
      <c r="J3462" s="22">
        <v>5</v>
      </c>
      <c r="K3462" s="22" t="s">
        <v>2261</v>
      </c>
      <c r="L3462" s="22" t="s">
        <v>2798</v>
      </c>
    </row>
    <row r="3463" spans="1:12">
      <c r="A3463" t="s">
        <v>3354</v>
      </c>
      <c r="B3463" t="s">
        <v>2267</v>
      </c>
      <c r="C3463" t="s">
        <v>3332</v>
      </c>
      <c r="D3463" s="1">
        <v>8891.7999999999993</v>
      </c>
      <c r="E3463">
        <v>6.3976579453793603</v>
      </c>
      <c r="F3463" s="22"/>
      <c r="G3463" s="22"/>
      <c r="H3463" s="22"/>
      <c r="I3463" s="22">
        <v>449.40275012303999</v>
      </c>
      <c r="J3463" s="22">
        <v>5</v>
      </c>
      <c r="K3463" s="22" t="s">
        <v>2261</v>
      </c>
      <c r="L3463" s="22" t="s">
        <v>2798</v>
      </c>
    </row>
    <row r="3464" spans="1:12">
      <c r="A3464" t="s">
        <v>3354</v>
      </c>
      <c r="B3464" t="s">
        <v>2267</v>
      </c>
      <c r="C3464" t="s">
        <v>549</v>
      </c>
      <c r="D3464" s="1">
        <v>8891.7999999999993</v>
      </c>
      <c r="E3464">
        <v>6.3976579453793603</v>
      </c>
      <c r="F3464" s="22"/>
      <c r="G3464" s="22"/>
      <c r="H3464" s="22">
        <v>449.40275012303999</v>
      </c>
      <c r="I3464" s="22"/>
      <c r="J3464" s="22">
        <v>5</v>
      </c>
      <c r="K3464" s="22" t="s">
        <v>2261</v>
      </c>
      <c r="L3464" s="22" t="s">
        <v>2798</v>
      </c>
    </row>
    <row r="3465" spans="1:12">
      <c r="A3465" t="s">
        <v>3354</v>
      </c>
      <c r="B3465" t="s">
        <v>2268</v>
      </c>
      <c r="C3465" t="s">
        <v>542</v>
      </c>
      <c r="D3465" s="1">
        <v>1263.0999999999999</v>
      </c>
      <c r="E3465">
        <v>7.2506790047632697</v>
      </c>
      <c r="F3465" s="22">
        <v>99.787701972419995</v>
      </c>
      <c r="G3465" s="22"/>
      <c r="H3465" s="22"/>
      <c r="I3465" s="22"/>
      <c r="J3465" s="22">
        <v>5</v>
      </c>
      <c r="K3465" s="22" t="s">
        <v>2261</v>
      </c>
      <c r="L3465" s="22" t="s">
        <v>2798</v>
      </c>
    </row>
    <row r="3466" spans="1:12">
      <c r="A3466" t="s">
        <v>3354</v>
      </c>
      <c r="B3466" t="s">
        <v>2268</v>
      </c>
      <c r="C3466" t="s">
        <v>3332</v>
      </c>
      <c r="D3466" s="1">
        <v>1420.4</v>
      </c>
      <c r="E3466">
        <v>7.2506790047632697</v>
      </c>
      <c r="F3466" s="22"/>
      <c r="G3466" s="22"/>
      <c r="H3466" s="22"/>
      <c r="I3466" s="22">
        <v>99.787701972419995</v>
      </c>
      <c r="J3466" s="22">
        <v>5</v>
      </c>
      <c r="K3466" s="22" t="s">
        <v>2261</v>
      </c>
      <c r="L3466" s="22" t="s">
        <v>2798</v>
      </c>
    </row>
    <row r="3467" spans="1:12">
      <c r="A3467" t="s">
        <v>3354</v>
      </c>
      <c r="B3467" t="s">
        <v>2268</v>
      </c>
      <c r="C3467" t="s">
        <v>547</v>
      </c>
      <c r="D3467" s="1">
        <v>1420.4</v>
      </c>
      <c r="E3467">
        <v>7.2506790047632697</v>
      </c>
      <c r="F3467" s="22"/>
      <c r="G3467" s="22">
        <v>99.787701972419995</v>
      </c>
      <c r="H3467" s="22"/>
      <c r="I3467" s="22"/>
      <c r="J3467" s="22">
        <v>5</v>
      </c>
      <c r="K3467" s="22" t="s">
        <v>2261</v>
      </c>
      <c r="L3467" s="22" t="s">
        <v>2798</v>
      </c>
    </row>
    <row r="3468" spans="1:12">
      <c r="A3468" t="s">
        <v>3354</v>
      </c>
      <c r="B3468" t="s">
        <v>2268</v>
      </c>
      <c r="C3468" t="s">
        <v>549</v>
      </c>
      <c r="D3468" s="1">
        <v>1420.4</v>
      </c>
      <c r="E3468">
        <v>7.2506790047632697</v>
      </c>
      <c r="F3468" s="22"/>
      <c r="G3468" s="22"/>
      <c r="H3468" s="22">
        <v>99.787701972419995</v>
      </c>
      <c r="I3468" s="22"/>
      <c r="J3468" s="22">
        <v>5</v>
      </c>
      <c r="K3468" s="22" t="s">
        <v>2261</v>
      </c>
      <c r="L3468" s="22" t="s">
        <v>2798</v>
      </c>
    </row>
    <row r="3469" spans="1:12">
      <c r="A3469" t="s">
        <v>3354</v>
      </c>
      <c r="B3469" t="s">
        <v>2269</v>
      </c>
      <c r="C3469" t="s">
        <v>542</v>
      </c>
      <c r="D3469" s="1">
        <v>2913.2</v>
      </c>
      <c r="E3469">
        <v>8.1037000641471799</v>
      </c>
      <c r="F3469" s="22">
        <v>774.36261418571996</v>
      </c>
      <c r="G3469" s="22"/>
      <c r="H3469" s="22"/>
      <c r="I3469" s="22"/>
      <c r="J3469" s="22">
        <v>5</v>
      </c>
      <c r="K3469" s="22" t="s">
        <v>2261</v>
      </c>
      <c r="L3469" s="22" t="s">
        <v>2798</v>
      </c>
    </row>
    <row r="3470" spans="1:12">
      <c r="A3470" t="s">
        <v>3354</v>
      </c>
      <c r="B3470" t="s">
        <v>2269</v>
      </c>
      <c r="C3470" t="s">
        <v>547</v>
      </c>
      <c r="D3470" s="1">
        <v>24637.4</v>
      </c>
      <c r="E3470">
        <v>8.1037000641471799</v>
      </c>
      <c r="F3470" s="22"/>
      <c r="G3470" s="22">
        <v>981.42953305824005</v>
      </c>
      <c r="H3470" s="22"/>
      <c r="I3470" s="22"/>
      <c r="J3470" s="22">
        <v>5</v>
      </c>
      <c r="K3470" s="22" t="s">
        <v>2261</v>
      </c>
      <c r="L3470" s="22" t="s">
        <v>2798</v>
      </c>
    </row>
    <row r="3471" spans="1:12">
      <c r="A3471" t="s">
        <v>3354</v>
      </c>
      <c r="B3471" t="s">
        <v>2269</v>
      </c>
      <c r="C3471" t="s">
        <v>3332</v>
      </c>
      <c r="D3471" s="1">
        <v>24661.599999999999</v>
      </c>
      <c r="E3471">
        <v>8.1037000641471799</v>
      </c>
      <c r="F3471" s="22"/>
      <c r="G3471" s="22"/>
      <c r="H3471" s="22"/>
      <c r="I3471" s="22">
        <v>981.42953305824005</v>
      </c>
      <c r="J3471" s="22">
        <v>5</v>
      </c>
      <c r="K3471" s="22" t="s">
        <v>2261</v>
      </c>
      <c r="L3471" s="22" t="s">
        <v>2798</v>
      </c>
    </row>
    <row r="3472" spans="1:12">
      <c r="A3472" t="s">
        <v>3354</v>
      </c>
      <c r="B3472" t="s">
        <v>2269</v>
      </c>
      <c r="C3472" t="s">
        <v>549</v>
      </c>
      <c r="D3472" s="1">
        <v>24661.599999999999</v>
      </c>
      <c r="E3472">
        <v>8.1037000641471799</v>
      </c>
      <c r="F3472" s="22"/>
      <c r="G3472" s="22"/>
      <c r="H3472" s="22">
        <v>981.42953305824005</v>
      </c>
      <c r="I3472" s="22"/>
      <c r="J3472" s="22">
        <v>5</v>
      </c>
      <c r="K3472" s="22" t="s">
        <v>2261</v>
      </c>
      <c r="L3472" s="22" t="s">
        <v>2798</v>
      </c>
    </row>
    <row r="3473" spans="1:12">
      <c r="A3473" t="s">
        <v>3354</v>
      </c>
      <c r="B3473" t="s">
        <v>2270</v>
      </c>
      <c r="C3473" t="s">
        <v>547</v>
      </c>
      <c r="D3473" s="1">
        <v>1899.2</v>
      </c>
      <c r="E3473">
        <v>9.8097421829150093</v>
      </c>
      <c r="F3473" s="22"/>
      <c r="G3473" s="22">
        <v>105.80042574234</v>
      </c>
      <c r="H3473" s="22"/>
      <c r="I3473" s="22"/>
      <c r="J3473" s="22">
        <v>5</v>
      </c>
      <c r="K3473" s="22" t="s">
        <v>2261</v>
      </c>
      <c r="L3473" s="22" t="s">
        <v>2798</v>
      </c>
    </row>
    <row r="3474" spans="1:12">
      <c r="A3474" t="s">
        <v>3354</v>
      </c>
      <c r="B3474" t="s">
        <v>2270</v>
      </c>
      <c r="C3474" t="s">
        <v>549</v>
      </c>
      <c r="D3474" s="1">
        <v>1953.8</v>
      </c>
      <c r="E3474">
        <v>9.8097421829150093</v>
      </c>
      <c r="F3474" s="22"/>
      <c r="G3474" s="22"/>
      <c r="H3474" s="22">
        <v>105.80042574234</v>
      </c>
      <c r="I3474" s="22"/>
      <c r="J3474" s="22">
        <v>5</v>
      </c>
      <c r="K3474" s="22" t="s">
        <v>2261</v>
      </c>
      <c r="L3474" s="22" t="s">
        <v>2798</v>
      </c>
    </row>
    <row r="3475" spans="1:12">
      <c r="A3475" t="s">
        <v>3354</v>
      </c>
      <c r="B3475" t="s">
        <v>2270</v>
      </c>
      <c r="C3475" t="s">
        <v>3332</v>
      </c>
      <c r="D3475" s="1">
        <v>1954.2</v>
      </c>
      <c r="E3475">
        <v>9.8097421829150093</v>
      </c>
      <c r="F3475" s="22"/>
      <c r="G3475" s="22"/>
      <c r="H3475" s="22"/>
      <c r="I3475" s="22">
        <v>105.80042574234</v>
      </c>
      <c r="J3475" s="22">
        <v>5</v>
      </c>
      <c r="K3475" s="22" t="s">
        <v>2261</v>
      </c>
      <c r="L3475" s="22" t="s">
        <v>2798</v>
      </c>
    </row>
    <row r="3476" spans="1:12">
      <c r="A3476" t="s">
        <v>3354</v>
      </c>
      <c r="B3476" t="s">
        <v>2271</v>
      </c>
      <c r="C3476" t="s">
        <v>542</v>
      </c>
      <c r="D3476" s="1">
        <v>17.399999999999999</v>
      </c>
      <c r="E3476">
        <v>10.662763242298899</v>
      </c>
      <c r="F3476" s="22">
        <v>17.443884252690001</v>
      </c>
      <c r="G3476" s="22"/>
      <c r="H3476" s="22"/>
      <c r="I3476" s="22"/>
      <c r="J3476" s="22">
        <v>5</v>
      </c>
      <c r="K3476" s="22" t="s">
        <v>2261</v>
      </c>
      <c r="L3476" s="22" t="s">
        <v>2798</v>
      </c>
    </row>
    <row r="3477" spans="1:12">
      <c r="A3477" t="s">
        <v>3354</v>
      </c>
      <c r="B3477" t="s">
        <v>2271</v>
      </c>
      <c r="C3477" t="s">
        <v>547</v>
      </c>
      <c r="D3477" s="1">
        <v>1938.6</v>
      </c>
      <c r="E3477">
        <v>10.662763242298899</v>
      </c>
      <c r="F3477" s="22"/>
      <c r="G3477" s="22">
        <v>105.80042574234</v>
      </c>
      <c r="H3477" s="22"/>
      <c r="I3477" s="22"/>
      <c r="J3477" s="22">
        <v>5</v>
      </c>
      <c r="K3477" s="22" t="s">
        <v>2261</v>
      </c>
      <c r="L3477" s="22" t="s">
        <v>2798</v>
      </c>
    </row>
    <row r="3478" spans="1:12">
      <c r="A3478" t="s">
        <v>3354</v>
      </c>
      <c r="B3478" t="s">
        <v>2271</v>
      </c>
      <c r="C3478" t="s">
        <v>549</v>
      </c>
      <c r="D3478" s="1">
        <v>2146.3000000000002</v>
      </c>
      <c r="E3478">
        <v>10.662763242298899</v>
      </c>
      <c r="F3478" s="22"/>
      <c r="G3478" s="22"/>
      <c r="H3478" s="22">
        <v>105.80042574234</v>
      </c>
      <c r="I3478" s="22"/>
      <c r="J3478" s="22">
        <v>5</v>
      </c>
      <c r="K3478" s="22" t="s">
        <v>2261</v>
      </c>
      <c r="L3478" s="22" t="s">
        <v>2798</v>
      </c>
    </row>
    <row r="3479" spans="1:12">
      <c r="A3479" t="s">
        <v>3354</v>
      </c>
      <c r="B3479" t="s">
        <v>2271</v>
      </c>
      <c r="C3479" t="s">
        <v>3332</v>
      </c>
      <c r="D3479" s="1">
        <v>2149.9</v>
      </c>
      <c r="E3479">
        <v>10.662763242298899</v>
      </c>
      <c r="F3479" s="22"/>
      <c r="G3479" s="22"/>
      <c r="H3479" s="22"/>
      <c r="I3479" s="22">
        <v>105.80042574234</v>
      </c>
      <c r="J3479" s="22">
        <v>5</v>
      </c>
      <c r="K3479" s="22" t="s">
        <v>2261</v>
      </c>
      <c r="L3479" s="22" t="s">
        <v>2798</v>
      </c>
    </row>
    <row r="3480" spans="1:12">
      <c r="A3480" t="s">
        <v>3354</v>
      </c>
      <c r="B3480" t="s">
        <v>2272</v>
      </c>
      <c r="C3480" t="s">
        <v>547</v>
      </c>
      <c r="D3480" s="1">
        <v>444.1</v>
      </c>
      <c r="E3480">
        <v>11.5157843016828</v>
      </c>
      <c r="F3480" s="22"/>
      <c r="G3480" s="22">
        <v>17.039439577843201</v>
      </c>
      <c r="H3480" s="22"/>
      <c r="I3480" s="22"/>
      <c r="J3480" s="22">
        <v>5</v>
      </c>
      <c r="K3480" s="22" t="s">
        <v>2261</v>
      </c>
      <c r="L3480" s="22" t="s">
        <v>2798</v>
      </c>
    </row>
    <row r="3481" spans="1:12">
      <c r="A3481" t="s">
        <v>3354</v>
      </c>
      <c r="B3481" t="s">
        <v>2272</v>
      </c>
      <c r="C3481" t="s">
        <v>549</v>
      </c>
      <c r="D3481" s="1">
        <v>517.79999999999995</v>
      </c>
      <c r="E3481">
        <v>11.5157843016828</v>
      </c>
      <c r="F3481" s="22"/>
      <c r="G3481" s="22"/>
      <c r="H3481" s="22">
        <v>17.039439577843201</v>
      </c>
      <c r="I3481" s="22"/>
      <c r="J3481" s="22">
        <v>5</v>
      </c>
      <c r="K3481" s="22" t="s">
        <v>2261</v>
      </c>
      <c r="L3481" s="22" t="s">
        <v>2798</v>
      </c>
    </row>
    <row r="3482" spans="1:12">
      <c r="A3482" t="s">
        <v>3354</v>
      </c>
      <c r="B3482" t="s">
        <v>2272</v>
      </c>
      <c r="C3482" t="s">
        <v>3332</v>
      </c>
      <c r="D3482" s="1">
        <v>518.5</v>
      </c>
      <c r="E3482">
        <v>11.5157843016828</v>
      </c>
      <c r="F3482" s="22"/>
      <c r="G3482" s="22"/>
      <c r="H3482" s="22"/>
      <c r="I3482" s="22">
        <v>17.039439577843201</v>
      </c>
      <c r="J3482" s="22">
        <v>5</v>
      </c>
      <c r="K3482" s="22" t="s">
        <v>2261</v>
      </c>
      <c r="L3482" s="22" t="s">
        <v>2798</v>
      </c>
    </row>
    <row r="3483" spans="1:12">
      <c r="A3483" t="s">
        <v>3354</v>
      </c>
      <c r="B3483" t="s">
        <v>2273</v>
      </c>
      <c r="C3483" t="s">
        <v>542</v>
      </c>
      <c r="D3483" s="1">
        <v>337.6</v>
      </c>
      <c r="E3483">
        <v>13.662553967799001</v>
      </c>
      <c r="F3483" s="22">
        <v>20.5739365774572</v>
      </c>
      <c r="G3483" s="22"/>
      <c r="H3483" s="22"/>
      <c r="I3483" s="22"/>
      <c r="J3483" s="22">
        <v>5</v>
      </c>
      <c r="K3483" s="22" t="s">
        <v>2274</v>
      </c>
      <c r="L3483" s="22" t="s">
        <v>2800</v>
      </c>
    </row>
    <row r="3484" spans="1:12">
      <c r="A3484" t="s">
        <v>3354</v>
      </c>
      <c r="B3484" t="s">
        <v>2273</v>
      </c>
      <c r="C3484" t="s">
        <v>547</v>
      </c>
      <c r="D3484" s="1">
        <v>712.8</v>
      </c>
      <c r="E3484">
        <v>13.662553967799001</v>
      </c>
      <c r="F3484" s="22"/>
      <c r="G3484" s="22">
        <v>20.5739365774572</v>
      </c>
      <c r="H3484" s="22"/>
      <c r="I3484" s="22"/>
      <c r="J3484" s="22">
        <v>5</v>
      </c>
      <c r="K3484" s="22" t="s">
        <v>2274</v>
      </c>
      <c r="L3484" s="22" t="s">
        <v>2800</v>
      </c>
    </row>
    <row r="3485" spans="1:12">
      <c r="A3485" t="s">
        <v>3354</v>
      </c>
      <c r="B3485" t="s">
        <v>2273</v>
      </c>
      <c r="C3485" t="s">
        <v>549</v>
      </c>
      <c r="D3485" s="1">
        <v>807.6</v>
      </c>
      <c r="E3485">
        <v>13.662553967799001</v>
      </c>
      <c r="F3485" s="22"/>
      <c r="G3485" s="22"/>
      <c r="H3485" s="22">
        <v>20.5739365774572</v>
      </c>
      <c r="I3485" s="22"/>
      <c r="J3485" s="22">
        <v>5</v>
      </c>
      <c r="K3485" s="22" t="s">
        <v>2274</v>
      </c>
      <c r="L3485" s="22" t="s">
        <v>2800</v>
      </c>
    </row>
    <row r="3486" spans="1:12">
      <c r="A3486" t="s">
        <v>3354</v>
      </c>
      <c r="B3486" t="s">
        <v>2273</v>
      </c>
      <c r="C3486" t="s">
        <v>3332</v>
      </c>
      <c r="D3486" s="1">
        <v>810</v>
      </c>
      <c r="E3486">
        <v>13.662553967799001</v>
      </c>
      <c r="F3486" s="22"/>
      <c r="G3486" s="22"/>
      <c r="H3486" s="22"/>
      <c r="I3486" s="22">
        <v>20.5739365774572</v>
      </c>
      <c r="J3486" s="22">
        <v>5</v>
      </c>
      <c r="K3486" s="22" t="s">
        <v>2274</v>
      </c>
      <c r="L3486" s="22" t="s">
        <v>2800</v>
      </c>
    </row>
    <row r="3487" spans="1:12">
      <c r="A3487" t="s">
        <v>3354</v>
      </c>
      <c r="B3487" t="s">
        <v>2275</v>
      </c>
      <c r="C3487" t="s">
        <v>542</v>
      </c>
      <c r="D3487" s="1">
        <v>19705.099999999999</v>
      </c>
      <c r="E3487">
        <v>1.2795315890758701</v>
      </c>
      <c r="F3487" s="22">
        <v>1186.51638651336</v>
      </c>
      <c r="G3487" s="22"/>
      <c r="H3487" s="22"/>
      <c r="I3487" s="22"/>
      <c r="J3487" s="22">
        <v>5</v>
      </c>
      <c r="K3487" s="22" t="s">
        <v>2274</v>
      </c>
      <c r="L3487" s="22" t="s">
        <v>2800</v>
      </c>
    </row>
    <row r="3488" spans="1:12">
      <c r="A3488" t="s">
        <v>3354</v>
      </c>
      <c r="B3488" t="s">
        <v>2275</v>
      </c>
      <c r="C3488" t="s">
        <v>547</v>
      </c>
      <c r="D3488" s="1">
        <v>38495.199999999997</v>
      </c>
      <c r="E3488">
        <v>1.2795315890758701</v>
      </c>
      <c r="F3488" s="22"/>
      <c r="G3488" s="22">
        <v>1186.51638651336</v>
      </c>
      <c r="H3488" s="22"/>
      <c r="I3488" s="22"/>
      <c r="J3488" s="22">
        <v>5</v>
      </c>
      <c r="K3488" s="22" t="s">
        <v>2274</v>
      </c>
      <c r="L3488" s="22" t="s">
        <v>2800</v>
      </c>
    </row>
    <row r="3489" spans="1:12">
      <c r="A3489" t="s">
        <v>3354</v>
      </c>
      <c r="B3489" t="s">
        <v>2275</v>
      </c>
      <c r="C3489" t="s">
        <v>549</v>
      </c>
      <c r="D3489" s="1">
        <v>38665.300000000003</v>
      </c>
      <c r="E3489">
        <v>1.2795315890758701</v>
      </c>
      <c r="F3489" s="22"/>
      <c r="G3489" s="22"/>
      <c r="H3489" s="22">
        <v>1186.51638651336</v>
      </c>
      <c r="I3489" s="22"/>
      <c r="J3489" s="22">
        <v>5</v>
      </c>
      <c r="K3489" s="22" t="s">
        <v>2274</v>
      </c>
      <c r="L3489" s="22" t="s">
        <v>2800</v>
      </c>
    </row>
    <row r="3490" spans="1:12">
      <c r="A3490" t="s">
        <v>3354</v>
      </c>
      <c r="B3490" t="s">
        <v>2275</v>
      </c>
      <c r="C3490" t="s">
        <v>3332</v>
      </c>
      <c r="D3490" s="1">
        <v>38665.300000000003</v>
      </c>
      <c r="E3490">
        <v>1.2795315890758701</v>
      </c>
      <c r="F3490" s="22"/>
      <c r="G3490" s="22"/>
      <c r="H3490" s="22"/>
      <c r="I3490" s="22">
        <v>1186.51638651336</v>
      </c>
      <c r="J3490" s="22">
        <v>5</v>
      </c>
      <c r="K3490" s="22" t="s">
        <v>2274</v>
      </c>
      <c r="L3490" s="22" t="s">
        <v>2800</v>
      </c>
    </row>
    <row r="3491" spans="1:12">
      <c r="A3491" t="s">
        <v>3354</v>
      </c>
      <c r="B3491" t="s">
        <v>2276</v>
      </c>
      <c r="C3491" t="s">
        <v>542</v>
      </c>
      <c r="D3491" s="1">
        <v>15063.8</v>
      </c>
      <c r="E3491">
        <v>2.1325526484597899</v>
      </c>
      <c r="F3491" s="22">
        <v>967.15081172303996</v>
      </c>
      <c r="G3491" s="22"/>
      <c r="H3491" s="22"/>
      <c r="I3491" s="22"/>
      <c r="J3491" s="22">
        <v>5</v>
      </c>
      <c r="K3491" s="22" t="s">
        <v>2274</v>
      </c>
      <c r="L3491" s="22" t="s">
        <v>2800</v>
      </c>
    </row>
    <row r="3492" spans="1:12">
      <c r="A3492" t="s">
        <v>3354</v>
      </c>
      <c r="B3492" t="s">
        <v>2276</v>
      </c>
      <c r="C3492" t="s">
        <v>547</v>
      </c>
      <c r="D3492" s="1">
        <v>32778</v>
      </c>
      <c r="E3492">
        <v>2.1325526484597899</v>
      </c>
      <c r="F3492" s="22"/>
      <c r="G3492" s="22">
        <v>967.15081172303996</v>
      </c>
      <c r="H3492" s="22"/>
      <c r="I3492" s="22"/>
      <c r="J3492" s="22">
        <v>5</v>
      </c>
      <c r="K3492" s="22" t="s">
        <v>2274</v>
      </c>
      <c r="L3492" s="22" t="s">
        <v>2800</v>
      </c>
    </row>
    <row r="3493" spans="1:12">
      <c r="A3493" t="s">
        <v>3354</v>
      </c>
      <c r="B3493" t="s">
        <v>2276</v>
      </c>
      <c r="C3493" t="s">
        <v>549</v>
      </c>
      <c r="D3493" s="1">
        <v>35094.300000000003</v>
      </c>
      <c r="E3493">
        <v>2.1325526484597899</v>
      </c>
      <c r="F3493" s="22"/>
      <c r="G3493" s="22"/>
      <c r="H3493" s="22">
        <v>967.15081172303996</v>
      </c>
      <c r="I3493" s="22"/>
      <c r="J3493" s="22">
        <v>5</v>
      </c>
      <c r="K3493" s="22" t="s">
        <v>2274</v>
      </c>
      <c r="L3493" s="22" t="s">
        <v>2800</v>
      </c>
    </row>
    <row r="3494" spans="1:12">
      <c r="A3494" t="s">
        <v>3354</v>
      </c>
      <c r="B3494" t="s">
        <v>2276</v>
      </c>
      <c r="C3494" t="s">
        <v>3332</v>
      </c>
      <c r="D3494" s="1">
        <v>35150</v>
      </c>
      <c r="E3494">
        <v>2.1325526484597899</v>
      </c>
      <c r="F3494" s="22"/>
      <c r="G3494" s="22"/>
      <c r="H3494" s="22"/>
      <c r="I3494" s="22">
        <v>967.15081172303996</v>
      </c>
      <c r="J3494" s="22">
        <v>5</v>
      </c>
      <c r="K3494" s="22" t="s">
        <v>2274</v>
      </c>
      <c r="L3494" s="22" t="s">
        <v>2800</v>
      </c>
    </row>
    <row r="3495" spans="1:12">
      <c r="A3495" t="s">
        <v>3354</v>
      </c>
      <c r="B3495" t="s">
        <v>2277</v>
      </c>
      <c r="C3495" t="s">
        <v>542</v>
      </c>
      <c r="D3495" s="1">
        <v>8719</v>
      </c>
      <c r="E3495">
        <v>2.9855737078437001</v>
      </c>
      <c r="F3495" s="22">
        <v>901.48987418364004</v>
      </c>
      <c r="G3495" s="22"/>
      <c r="H3495" s="22"/>
      <c r="I3495" s="22"/>
      <c r="J3495" s="22">
        <v>5</v>
      </c>
      <c r="K3495" s="22" t="s">
        <v>2274</v>
      </c>
      <c r="L3495" s="22" t="s">
        <v>2800</v>
      </c>
    </row>
    <row r="3496" spans="1:12">
      <c r="A3496" t="s">
        <v>3354</v>
      </c>
      <c r="B3496" t="s">
        <v>2277</v>
      </c>
      <c r="C3496" t="s">
        <v>547</v>
      </c>
      <c r="D3496" s="1">
        <v>19680.400000000001</v>
      </c>
      <c r="E3496">
        <v>2.9855737078437001</v>
      </c>
      <c r="F3496" s="22"/>
      <c r="G3496" s="22">
        <v>901.48987418364004</v>
      </c>
      <c r="H3496" s="22"/>
      <c r="I3496" s="22"/>
      <c r="J3496" s="22">
        <v>5</v>
      </c>
      <c r="K3496" s="22" t="s">
        <v>2274</v>
      </c>
      <c r="L3496" s="22" t="s">
        <v>2800</v>
      </c>
    </row>
    <row r="3497" spans="1:12">
      <c r="A3497" t="s">
        <v>3354</v>
      </c>
      <c r="B3497" t="s">
        <v>2277</v>
      </c>
      <c r="C3497" t="s">
        <v>549</v>
      </c>
      <c r="D3497" s="1">
        <v>19680.400000000001</v>
      </c>
      <c r="E3497">
        <v>2.9855737078437001</v>
      </c>
      <c r="F3497" s="22"/>
      <c r="G3497" s="22"/>
      <c r="H3497" s="22">
        <v>901.48987418364004</v>
      </c>
      <c r="I3497" s="22"/>
      <c r="J3497" s="22">
        <v>5</v>
      </c>
      <c r="K3497" s="22" t="s">
        <v>2274</v>
      </c>
      <c r="L3497" s="22" t="s">
        <v>2800</v>
      </c>
    </row>
    <row r="3498" spans="1:12">
      <c r="A3498" t="s">
        <v>3354</v>
      </c>
      <c r="B3498" t="s">
        <v>2277</v>
      </c>
      <c r="C3498" t="s">
        <v>3332</v>
      </c>
      <c r="D3498" s="1">
        <v>19680.400000000001</v>
      </c>
      <c r="E3498">
        <v>2.9855737078437001</v>
      </c>
      <c r="F3498" s="22"/>
      <c r="G3498" s="22"/>
      <c r="H3498" s="22"/>
      <c r="I3498" s="22">
        <v>901.48987418364004</v>
      </c>
      <c r="J3498" s="22">
        <v>5</v>
      </c>
      <c r="K3498" s="22" t="s">
        <v>2274</v>
      </c>
      <c r="L3498" s="22" t="s">
        <v>2800</v>
      </c>
    </row>
    <row r="3499" spans="1:12">
      <c r="A3499" t="s">
        <v>3354</v>
      </c>
      <c r="B3499" t="s">
        <v>2278</v>
      </c>
      <c r="C3499" t="s">
        <v>542</v>
      </c>
      <c r="D3499" s="1">
        <v>12830.5</v>
      </c>
      <c r="E3499">
        <v>3.8385947672276099</v>
      </c>
      <c r="F3499" s="22">
        <v>875.26080017208005</v>
      </c>
      <c r="G3499" s="22"/>
      <c r="H3499" s="22"/>
      <c r="I3499" s="22"/>
      <c r="J3499" s="22">
        <v>5</v>
      </c>
      <c r="K3499" s="22" t="s">
        <v>2274</v>
      </c>
      <c r="L3499" s="22" t="s">
        <v>2800</v>
      </c>
    </row>
    <row r="3500" spans="1:12">
      <c r="A3500" t="s">
        <v>3354</v>
      </c>
      <c r="B3500" t="s">
        <v>2278</v>
      </c>
      <c r="C3500" t="s">
        <v>547</v>
      </c>
      <c r="D3500" s="1">
        <v>23899.7</v>
      </c>
      <c r="E3500">
        <v>3.8385947672276099</v>
      </c>
      <c r="F3500" s="22"/>
      <c r="G3500" s="22">
        <v>875.26080017208005</v>
      </c>
      <c r="H3500" s="22"/>
      <c r="I3500" s="22"/>
      <c r="J3500" s="22">
        <v>5</v>
      </c>
      <c r="K3500" s="22" t="s">
        <v>2274</v>
      </c>
      <c r="L3500" s="22" t="s">
        <v>2800</v>
      </c>
    </row>
    <row r="3501" spans="1:12">
      <c r="A3501" t="s">
        <v>3354</v>
      </c>
      <c r="B3501" t="s">
        <v>2278</v>
      </c>
      <c r="C3501" t="s">
        <v>549</v>
      </c>
      <c r="D3501" s="1">
        <v>23900.400000000001</v>
      </c>
      <c r="E3501">
        <v>3.8385947672276099</v>
      </c>
      <c r="F3501" s="22"/>
      <c r="G3501" s="22"/>
      <c r="H3501" s="22">
        <v>875.26080017208005</v>
      </c>
      <c r="I3501" s="22"/>
      <c r="J3501" s="22">
        <v>5</v>
      </c>
      <c r="K3501" s="22" t="s">
        <v>2274</v>
      </c>
      <c r="L3501" s="22" t="s">
        <v>2800</v>
      </c>
    </row>
    <row r="3502" spans="1:12">
      <c r="A3502" t="s">
        <v>3354</v>
      </c>
      <c r="B3502" t="s">
        <v>2278</v>
      </c>
      <c r="C3502" t="s">
        <v>3332</v>
      </c>
      <c r="D3502" s="1">
        <v>23900.400000000001</v>
      </c>
      <c r="E3502">
        <v>3.8385947672276099</v>
      </c>
      <c r="F3502" s="22"/>
      <c r="G3502" s="22"/>
      <c r="H3502" s="22"/>
      <c r="I3502" s="22">
        <v>875.26080017208005</v>
      </c>
      <c r="J3502" s="22">
        <v>5</v>
      </c>
      <c r="K3502" s="22" t="s">
        <v>2274</v>
      </c>
      <c r="L3502" s="22" t="s">
        <v>2800</v>
      </c>
    </row>
    <row r="3503" spans="1:12">
      <c r="A3503" t="s">
        <v>3354</v>
      </c>
      <c r="B3503" t="s">
        <v>2279</v>
      </c>
      <c r="C3503" t="s">
        <v>542</v>
      </c>
      <c r="D3503" s="1">
        <v>1953.1</v>
      </c>
      <c r="E3503">
        <v>4.69161582661153</v>
      </c>
      <c r="F3503" s="22">
        <v>233.88519873600001</v>
      </c>
      <c r="G3503" s="22"/>
      <c r="H3503" s="22"/>
      <c r="I3503" s="22"/>
      <c r="J3503" s="22">
        <v>5</v>
      </c>
      <c r="K3503" s="22" t="s">
        <v>2274</v>
      </c>
      <c r="L3503" s="22" t="s">
        <v>2800</v>
      </c>
    </row>
    <row r="3504" spans="1:12">
      <c r="A3504" t="s">
        <v>3354</v>
      </c>
      <c r="B3504" t="s">
        <v>2279</v>
      </c>
      <c r="C3504" t="s">
        <v>547</v>
      </c>
      <c r="D3504" s="1">
        <v>9743.2000000000007</v>
      </c>
      <c r="E3504">
        <v>4.69161582661153</v>
      </c>
      <c r="F3504" s="22"/>
      <c r="G3504" s="22">
        <v>527.44941939060004</v>
      </c>
      <c r="H3504" s="22"/>
      <c r="I3504" s="22"/>
      <c r="J3504" s="22">
        <v>5</v>
      </c>
      <c r="K3504" s="22" t="s">
        <v>2274</v>
      </c>
      <c r="L3504" s="22" t="s">
        <v>2800</v>
      </c>
    </row>
    <row r="3505" spans="1:12">
      <c r="A3505" t="s">
        <v>3354</v>
      </c>
      <c r="B3505" t="s">
        <v>2279</v>
      </c>
      <c r="C3505" t="s">
        <v>549</v>
      </c>
      <c r="D3505" s="1">
        <v>9996.7000000000007</v>
      </c>
      <c r="E3505">
        <v>4.69161582661153</v>
      </c>
      <c r="F3505" s="22"/>
      <c r="G3505" s="22"/>
      <c r="H3505" s="22">
        <v>527.44941939060004</v>
      </c>
      <c r="I3505" s="22"/>
      <c r="J3505" s="22">
        <v>5</v>
      </c>
      <c r="K3505" s="22" t="s">
        <v>2274</v>
      </c>
      <c r="L3505" s="22" t="s">
        <v>2800</v>
      </c>
    </row>
    <row r="3506" spans="1:12">
      <c r="A3506" t="s">
        <v>3354</v>
      </c>
      <c r="B3506" t="s">
        <v>2279</v>
      </c>
      <c r="C3506" t="s">
        <v>3332</v>
      </c>
      <c r="D3506" s="1">
        <v>10002.799999999999</v>
      </c>
      <c r="E3506">
        <v>4.69161582661153</v>
      </c>
      <c r="F3506" s="22"/>
      <c r="G3506" s="22"/>
      <c r="H3506" s="22"/>
      <c r="I3506" s="22">
        <v>527.44941939060004</v>
      </c>
      <c r="J3506" s="22">
        <v>5</v>
      </c>
      <c r="K3506" s="22" t="s">
        <v>2274</v>
      </c>
      <c r="L3506" s="22" t="s">
        <v>2800</v>
      </c>
    </row>
    <row r="3507" spans="1:12">
      <c r="A3507" t="s">
        <v>3354</v>
      </c>
      <c r="B3507" t="s">
        <v>2280</v>
      </c>
      <c r="C3507" t="s">
        <v>542</v>
      </c>
      <c r="D3507" s="1">
        <v>666.7</v>
      </c>
      <c r="E3507">
        <v>5.5446368859954402</v>
      </c>
      <c r="F3507" s="22">
        <v>66.575147969987995</v>
      </c>
      <c r="G3507" s="22"/>
      <c r="H3507" s="22"/>
      <c r="I3507" s="22"/>
      <c r="J3507" s="22">
        <v>5</v>
      </c>
      <c r="K3507" s="22" t="s">
        <v>2274</v>
      </c>
      <c r="L3507" s="22" t="s">
        <v>2800</v>
      </c>
    </row>
    <row r="3508" spans="1:12">
      <c r="A3508" t="s">
        <v>3354</v>
      </c>
      <c r="B3508" t="s">
        <v>2280</v>
      </c>
      <c r="C3508" t="s">
        <v>547</v>
      </c>
      <c r="D3508" s="1">
        <v>951.4</v>
      </c>
      <c r="E3508">
        <v>5.5446368859954402</v>
      </c>
      <c r="F3508" s="22"/>
      <c r="G3508" s="22">
        <v>66.575147969987995</v>
      </c>
      <c r="H3508" s="22"/>
      <c r="I3508" s="22"/>
      <c r="J3508" s="22">
        <v>5</v>
      </c>
      <c r="K3508" s="22" t="s">
        <v>2274</v>
      </c>
      <c r="L3508" s="22" t="s">
        <v>2800</v>
      </c>
    </row>
    <row r="3509" spans="1:12">
      <c r="A3509" t="s">
        <v>3354</v>
      </c>
      <c r="B3509" t="s">
        <v>2280</v>
      </c>
      <c r="C3509" t="s">
        <v>549</v>
      </c>
      <c r="D3509" s="1">
        <v>975.6</v>
      </c>
      <c r="E3509">
        <v>5.5446368859954402</v>
      </c>
      <c r="F3509" s="22"/>
      <c r="G3509" s="22"/>
      <c r="H3509" s="22">
        <v>66.575147969987995</v>
      </c>
      <c r="I3509" s="22"/>
      <c r="J3509" s="22">
        <v>5</v>
      </c>
      <c r="K3509" s="22" t="s">
        <v>2274</v>
      </c>
      <c r="L3509" s="22" t="s">
        <v>2800</v>
      </c>
    </row>
    <row r="3510" spans="1:12">
      <c r="A3510" t="s">
        <v>3354</v>
      </c>
      <c r="B3510" t="s">
        <v>2280</v>
      </c>
      <c r="C3510" t="s">
        <v>3332</v>
      </c>
      <c r="D3510" s="1">
        <v>976.5</v>
      </c>
      <c r="E3510">
        <v>5.5446368859954402</v>
      </c>
      <c r="F3510" s="22"/>
      <c r="G3510" s="22"/>
      <c r="H3510" s="22"/>
      <c r="I3510" s="22">
        <v>66.575147969987995</v>
      </c>
      <c r="J3510" s="22">
        <v>5</v>
      </c>
      <c r="K3510" s="22" t="s">
        <v>2274</v>
      </c>
      <c r="L3510" s="22" t="s">
        <v>2800</v>
      </c>
    </row>
    <row r="3511" spans="1:12">
      <c r="A3511" t="s">
        <v>3354</v>
      </c>
      <c r="B3511" t="s">
        <v>2281</v>
      </c>
      <c r="C3511" t="s">
        <v>542</v>
      </c>
      <c r="D3511" s="1">
        <v>867.8</v>
      </c>
      <c r="E3511">
        <v>6.3976579453793603</v>
      </c>
      <c r="F3511" s="22">
        <v>126.56488290919199</v>
      </c>
      <c r="G3511" s="22"/>
      <c r="H3511" s="22"/>
      <c r="I3511" s="22"/>
      <c r="J3511" s="22">
        <v>5</v>
      </c>
      <c r="K3511" s="22" t="s">
        <v>2274</v>
      </c>
      <c r="L3511" s="22" t="s">
        <v>2800</v>
      </c>
    </row>
    <row r="3512" spans="1:12">
      <c r="A3512" t="s">
        <v>3354</v>
      </c>
      <c r="B3512" t="s">
        <v>2281</v>
      </c>
      <c r="C3512" t="s">
        <v>3332</v>
      </c>
      <c r="D3512" s="1">
        <v>1526.5</v>
      </c>
      <c r="E3512">
        <v>6.3976579453793603</v>
      </c>
      <c r="F3512" s="22"/>
      <c r="G3512" s="22"/>
      <c r="H3512" s="22"/>
      <c r="I3512" s="22">
        <v>126.56488290919199</v>
      </c>
      <c r="J3512" s="22">
        <v>5</v>
      </c>
      <c r="K3512" s="22" t="s">
        <v>2274</v>
      </c>
      <c r="L3512" s="22" t="s">
        <v>2800</v>
      </c>
    </row>
    <row r="3513" spans="1:12">
      <c r="A3513" t="s">
        <v>3354</v>
      </c>
      <c r="B3513" t="s">
        <v>2281</v>
      </c>
      <c r="C3513" t="s">
        <v>549</v>
      </c>
      <c r="D3513" s="1">
        <v>1526.5</v>
      </c>
      <c r="E3513">
        <v>6.3976579453793603</v>
      </c>
      <c r="F3513" s="22"/>
      <c r="G3513" s="22"/>
      <c r="H3513" s="22">
        <v>126.56488290919199</v>
      </c>
      <c r="I3513" s="22"/>
      <c r="J3513" s="22">
        <v>5</v>
      </c>
      <c r="K3513" s="22" t="s">
        <v>2274</v>
      </c>
      <c r="L3513" s="22" t="s">
        <v>2800</v>
      </c>
    </row>
    <row r="3514" spans="1:12">
      <c r="A3514" t="s">
        <v>3354</v>
      </c>
      <c r="B3514" t="s">
        <v>2281</v>
      </c>
      <c r="C3514" t="s">
        <v>547</v>
      </c>
      <c r="D3514" s="1">
        <v>1526.5</v>
      </c>
      <c r="E3514">
        <v>6.3976579453793603</v>
      </c>
      <c r="F3514" s="22"/>
      <c r="G3514" s="22">
        <v>126.56488290919199</v>
      </c>
      <c r="H3514" s="22"/>
      <c r="I3514" s="22"/>
      <c r="J3514" s="22">
        <v>5</v>
      </c>
      <c r="K3514" s="22" t="s">
        <v>2274</v>
      </c>
      <c r="L3514" s="22" t="s">
        <v>2800</v>
      </c>
    </row>
    <row r="3515" spans="1:12">
      <c r="A3515" t="s">
        <v>3354</v>
      </c>
      <c r="B3515" t="s">
        <v>2282</v>
      </c>
      <c r="C3515" t="s">
        <v>542</v>
      </c>
      <c r="D3515" s="1">
        <v>1080.8</v>
      </c>
      <c r="E3515">
        <v>7.2506790047632697</v>
      </c>
      <c r="F3515" s="22">
        <v>82.793991101472002</v>
      </c>
      <c r="G3515" s="22"/>
      <c r="H3515" s="22"/>
      <c r="I3515" s="22"/>
      <c r="J3515" s="22">
        <v>5</v>
      </c>
      <c r="K3515" s="22" t="s">
        <v>2274</v>
      </c>
      <c r="L3515" s="22" t="s">
        <v>2800</v>
      </c>
    </row>
    <row r="3516" spans="1:12">
      <c r="A3516" t="s">
        <v>3354</v>
      </c>
      <c r="B3516" t="s">
        <v>2282</v>
      </c>
      <c r="C3516" t="s">
        <v>547</v>
      </c>
      <c r="D3516" s="1">
        <v>11216.2</v>
      </c>
      <c r="E3516">
        <v>7.2506790047632697</v>
      </c>
      <c r="F3516" s="22"/>
      <c r="G3516" s="22">
        <v>395.01374414292002</v>
      </c>
      <c r="H3516" s="22"/>
      <c r="I3516" s="22"/>
      <c r="J3516" s="22">
        <v>5</v>
      </c>
      <c r="K3516" s="22" t="s">
        <v>2274</v>
      </c>
      <c r="L3516" s="22" t="s">
        <v>2800</v>
      </c>
    </row>
    <row r="3517" spans="1:12">
      <c r="A3517" t="s">
        <v>3354</v>
      </c>
      <c r="B3517" t="s">
        <v>2282</v>
      </c>
      <c r="C3517" t="s">
        <v>549</v>
      </c>
      <c r="D3517" s="1">
        <v>18127.7</v>
      </c>
      <c r="E3517">
        <v>7.2506790047632697</v>
      </c>
      <c r="F3517" s="22"/>
      <c r="G3517" s="22"/>
      <c r="H3517" s="22">
        <v>408.70625486291999</v>
      </c>
      <c r="I3517" s="22"/>
      <c r="J3517" s="22">
        <v>5</v>
      </c>
      <c r="K3517" s="22" t="s">
        <v>2274</v>
      </c>
      <c r="L3517" s="22" t="s">
        <v>2800</v>
      </c>
    </row>
    <row r="3518" spans="1:12">
      <c r="A3518" t="s">
        <v>3354</v>
      </c>
      <c r="B3518" t="s">
        <v>2282</v>
      </c>
      <c r="C3518" t="s">
        <v>3332</v>
      </c>
      <c r="D3518" s="1">
        <v>18321</v>
      </c>
      <c r="E3518">
        <v>7.2506790047632697</v>
      </c>
      <c r="F3518" s="22"/>
      <c r="G3518" s="22"/>
      <c r="H3518" s="22"/>
      <c r="I3518" s="22">
        <v>408.70625486291999</v>
      </c>
      <c r="J3518" s="22">
        <v>5</v>
      </c>
      <c r="K3518" s="22" t="s">
        <v>2274</v>
      </c>
      <c r="L3518" s="22" t="s">
        <v>2800</v>
      </c>
    </row>
    <row r="3519" spans="1:12">
      <c r="A3519" t="s">
        <v>3354</v>
      </c>
      <c r="B3519" t="s">
        <v>2283</v>
      </c>
      <c r="C3519" t="s">
        <v>547</v>
      </c>
      <c r="D3519" s="1">
        <v>993.9</v>
      </c>
      <c r="E3519">
        <v>8.1037000641471799</v>
      </c>
      <c r="F3519" s="22"/>
      <c r="G3519" s="22">
        <v>62.983794959063999</v>
      </c>
      <c r="H3519" s="22"/>
      <c r="I3519" s="22"/>
      <c r="J3519" s="22">
        <v>5</v>
      </c>
      <c r="K3519" s="22" t="s">
        <v>2274</v>
      </c>
      <c r="L3519" s="22" t="s">
        <v>2800</v>
      </c>
    </row>
    <row r="3520" spans="1:12">
      <c r="A3520" t="s">
        <v>3354</v>
      </c>
      <c r="B3520" t="s">
        <v>2283</v>
      </c>
      <c r="C3520" t="s">
        <v>549</v>
      </c>
      <c r="D3520" s="1">
        <v>10788.4</v>
      </c>
      <c r="E3520">
        <v>8.1037000641471799</v>
      </c>
      <c r="F3520" s="22"/>
      <c r="G3520" s="22"/>
      <c r="H3520" s="22">
        <v>601.86094100748005</v>
      </c>
      <c r="I3520" s="22"/>
      <c r="J3520" s="22">
        <v>5</v>
      </c>
      <c r="K3520" s="22" t="s">
        <v>2274</v>
      </c>
      <c r="L3520" s="22" t="s">
        <v>2800</v>
      </c>
    </row>
    <row r="3521" spans="1:12">
      <c r="A3521" t="s">
        <v>3354</v>
      </c>
      <c r="B3521" t="s">
        <v>2283</v>
      </c>
      <c r="C3521" t="s">
        <v>3332</v>
      </c>
      <c r="D3521" s="1">
        <v>11084.3</v>
      </c>
      <c r="E3521">
        <v>8.1037000641471799</v>
      </c>
      <c r="F3521" s="22"/>
      <c r="G3521" s="22"/>
      <c r="H3521" s="22"/>
      <c r="I3521" s="22">
        <v>601.86094100748005</v>
      </c>
      <c r="J3521" s="22">
        <v>5</v>
      </c>
      <c r="K3521" s="22" t="s">
        <v>2274</v>
      </c>
      <c r="L3521" s="22" t="s">
        <v>2800</v>
      </c>
    </row>
    <row r="3522" spans="1:12">
      <c r="A3522" t="s">
        <v>3354</v>
      </c>
      <c r="B3522" t="s">
        <v>2284</v>
      </c>
      <c r="C3522" t="s">
        <v>542</v>
      </c>
      <c r="D3522" s="1">
        <v>171.2</v>
      </c>
      <c r="E3522">
        <v>9.8097421829150093</v>
      </c>
      <c r="F3522" s="22">
        <v>12.836728799999999</v>
      </c>
      <c r="G3522" s="22"/>
      <c r="H3522" s="22"/>
      <c r="I3522" s="22"/>
      <c r="J3522" s="22">
        <v>5</v>
      </c>
      <c r="K3522" s="22" t="s">
        <v>2274</v>
      </c>
      <c r="L3522" s="22" t="s">
        <v>2800</v>
      </c>
    </row>
    <row r="3523" spans="1:12">
      <c r="A3523" t="s">
        <v>3354</v>
      </c>
      <c r="B3523" t="s">
        <v>2284</v>
      </c>
      <c r="C3523" t="s">
        <v>547</v>
      </c>
      <c r="D3523" s="1">
        <v>863</v>
      </c>
      <c r="E3523">
        <v>9.8097421829150093</v>
      </c>
      <c r="F3523" s="22"/>
      <c r="G3523" s="22">
        <v>156.033669140748</v>
      </c>
      <c r="H3523" s="22"/>
      <c r="I3523" s="22"/>
      <c r="J3523" s="22">
        <v>5</v>
      </c>
      <c r="K3523" s="22" t="s">
        <v>2274</v>
      </c>
      <c r="L3523" s="22" t="s">
        <v>2800</v>
      </c>
    </row>
    <row r="3524" spans="1:12">
      <c r="A3524" t="s">
        <v>3354</v>
      </c>
      <c r="B3524" t="s">
        <v>2284</v>
      </c>
      <c r="C3524" t="s">
        <v>549</v>
      </c>
      <c r="D3524" s="1">
        <v>5480.5</v>
      </c>
      <c r="E3524">
        <v>9.8097421829150093</v>
      </c>
      <c r="F3524" s="22"/>
      <c r="G3524" s="22"/>
      <c r="H3524" s="22">
        <v>283.11148633824001</v>
      </c>
      <c r="I3524" s="22"/>
      <c r="J3524" s="22">
        <v>5</v>
      </c>
      <c r="K3524" s="22" t="s">
        <v>2274</v>
      </c>
      <c r="L3524" s="22" t="s">
        <v>2800</v>
      </c>
    </row>
    <row r="3525" spans="1:12">
      <c r="A3525" t="s">
        <v>3354</v>
      </c>
      <c r="B3525" t="s">
        <v>2284</v>
      </c>
      <c r="C3525" t="s">
        <v>3332</v>
      </c>
      <c r="D3525" s="1">
        <v>5540.4</v>
      </c>
      <c r="E3525">
        <v>9.8097421829150093</v>
      </c>
      <c r="F3525" s="22"/>
      <c r="G3525" s="22"/>
      <c r="H3525" s="22"/>
      <c r="I3525" s="22">
        <v>283.11148633824001</v>
      </c>
      <c r="J3525" s="22">
        <v>5</v>
      </c>
      <c r="K3525" s="22" t="s">
        <v>2274</v>
      </c>
      <c r="L3525" s="22" t="s">
        <v>2800</v>
      </c>
    </row>
    <row r="3526" spans="1:12">
      <c r="A3526" t="s">
        <v>3354</v>
      </c>
      <c r="B3526" t="s">
        <v>2285</v>
      </c>
      <c r="C3526" t="s">
        <v>547</v>
      </c>
      <c r="D3526" s="1">
        <v>3078</v>
      </c>
      <c r="E3526">
        <v>12.3688053610668</v>
      </c>
      <c r="F3526" s="22"/>
      <c r="G3526" s="22">
        <v>238.91548486176001</v>
      </c>
      <c r="H3526" s="22"/>
      <c r="I3526" s="22"/>
      <c r="J3526" s="22">
        <v>5</v>
      </c>
      <c r="K3526" s="22" t="s">
        <v>2274</v>
      </c>
      <c r="L3526" s="22" t="s">
        <v>2800</v>
      </c>
    </row>
    <row r="3527" spans="1:12">
      <c r="A3527" t="s">
        <v>3354</v>
      </c>
      <c r="B3527" t="s">
        <v>2285</v>
      </c>
      <c r="C3527" t="s">
        <v>549</v>
      </c>
      <c r="D3527" s="1">
        <v>4714.1000000000004</v>
      </c>
      <c r="E3527">
        <v>12.3688053610668</v>
      </c>
      <c r="F3527" s="22"/>
      <c r="G3527" s="22"/>
      <c r="H3527" s="22">
        <v>238.91548486176001</v>
      </c>
      <c r="I3527" s="22"/>
      <c r="J3527" s="22">
        <v>5</v>
      </c>
      <c r="K3527" s="22" t="s">
        <v>2274</v>
      </c>
      <c r="L3527" s="22" t="s">
        <v>2800</v>
      </c>
    </row>
    <row r="3528" spans="1:12">
      <c r="A3528" t="s">
        <v>3354</v>
      </c>
      <c r="B3528" t="s">
        <v>2285</v>
      </c>
      <c r="C3528" t="s">
        <v>3332</v>
      </c>
      <c r="D3528" s="1">
        <v>4715.6000000000004</v>
      </c>
      <c r="E3528">
        <v>12.3688053610668</v>
      </c>
      <c r="F3528" s="22"/>
      <c r="G3528" s="22"/>
      <c r="H3528" s="22"/>
      <c r="I3528" s="22">
        <v>238.91548486176001</v>
      </c>
      <c r="J3528" s="22">
        <v>5</v>
      </c>
      <c r="K3528" s="22" t="s">
        <v>2274</v>
      </c>
      <c r="L3528" s="22" t="s">
        <v>2800</v>
      </c>
    </row>
    <row r="3529" spans="1:12">
      <c r="A3529" t="s">
        <v>3354</v>
      </c>
      <c r="B3529" t="s">
        <v>2801</v>
      </c>
      <c r="C3529" t="s">
        <v>547</v>
      </c>
      <c r="D3529" s="1">
        <v>10406.700000000001</v>
      </c>
      <c r="E3529">
        <v>13.2218264204507</v>
      </c>
      <c r="F3529" s="22"/>
      <c r="G3529" s="22">
        <v>560.47853653847994</v>
      </c>
      <c r="H3529" s="22"/>
      <c r="I3529" s="22"/>
      <c r="J3529" s="22">
        <v>5</v>
      </c>
      <c r="K3529" s="22" t="s">
        <v>2274</v>
      </c>
      <c r="L3529" s="22" t="s">
        <v>2800</v>
      </c>
    </row>
    <row r="3530" spans="1:12">
      <c r="A3530" t="s">
        <v>3354</v>
      </c>
      <c r="B3530" t="s">
        <v>2801</v>
      </c>
      <c r="C3530" t="s">
        <v>549</v>
      </c>
      <c r="D3530" s="1">
        <v>22141.7</v>
      </c>
      <c r="E3530">
        <v>13.2218264204507</v>
      </c>
      <c r="F3530" s="22"/>
      <c r="G3530" s="22"/>
      <c r="H3530" s="22">
        <v>659.32134829847996</v>
      </c>
      <c r="I3530" s="22"/>
      <c r="J3530" s="22">
        <v>5</v>
      </c>
      <c r="K3530" s="22" t="s">
        <v>2274</v>
      </c>
      <c r="L3530" s="22" t="s">
        <v>2800</v>
      </c>
    </row>
    <row r="3531" spans="1:12">
      <c r="A3531" t="s">
        <v>3354</v>
      </c>
      <c r="B3531" t="s">
        <v>2801</v>
      </c>
      <c r="C3531" t="s">
        <v>3332</v>
      </c>
      <c r="D3531" s="1">
        <v>22473.5</v>
      </c>
      <c r="E3531">
        <v>13.2218264204507</v>
      </c>
      <c r="F3531" s="22"/>
      <c r="G3531" s="22"/>
      <c r="H3531" s="22"/>
      <c r="I3531" s="22">
        <v>659.32134829847996</v>
      </c>
      <c r="J3531" s="22">
        <v>5</v>
      </c>
      <c r="K3531" s="22" t="s">
        <v>2274</v>
      </c>
      <c r="L3531" s="22" t="s">
        <v>2800</v>
      </c>
    </row>
    <row r="3532" spans="1:12">
      <c r="A3532" t="s">
        <v>3354</v>
      </c>
      <c r="B3532" t="s">
        <v>2286</v>
      </c>
      <c r="C3532" t="s">
        <v>547</v>
      </c>
      <c r="D3532" s="1">
        <v>12761.1</v>
      </c>
      <c r="E3532">
        <v>14.074847479834601</v>
      </c>
      <c r="F3532" s="22"/>
      <c r="G3532" s="22">
        <v>913.62336419088001</v>
      </c>
      <c r="H3532" s="22"/>
      <c r="I3532" s="22"/>
      <c r="J3532" s="22">
        <v>5</v>
      </c>
      <c r="K3532" s="22" t="s">
        <v>2274</v>
      </c>
      <c r="L3532" s="22" t="s">
        <v>2800</v>
      </c>
    </row>
    <row r="3533" spans="1:12">
      <c r="A3533" t="s">
        <v>3354</v>
      </c>
      <c r="B3533" t="s">
        <v>2286</v>
      </c>
      <c r="C3533" t="s">
        <v>549</v>
      </c>
      <c r="D3533" s="1">
        <v>39089.1</v>
      </c>
      <c r="E3533">
        <v>14.074847479834601</v>
      </c>
      <c r="F3533" s="22"/>
      <c r="G3533" s="22"/>
      <c r="H3533" s="22">
        <v>1255.7867982458399</v>
      </c>
      <c r="I3533" s="22"/>
      <c r="J3533" s="22">
        <v>5</v>
      </c>
      <c r="K3533" s="22" t="s">
        <v>2274</v>
      </c>
      <c r="L3533" s="22" t="s">
        <v>2800</v>
      </c>
    </row>
    <row r="3534" spans="1:12">
      <c r="A3534" t="s">
        <v>3354</v>
      </c>
      <c r="B3534" t="s">
        <v>2286</v>
      </c>
      <c r="C3534" t="s">
        <v>3332</v>
      </c>
      <c r="D3534" s="1">
        <v>39817.800000000003</v>
      </c>
      <c r="E3534">
        <v>14.074847479834601</v>
      </c>
      <c r="F3534" s="22"/>
      <c r="G3534" s="22"/>
      <c r="H3534" s="22"/>
      <c r="I3534" s="22">
        <v>1255.7867982458399</v>
      </c>
      <c r="J3534" s="22">
        <v>5</v>
      </c>
      <c r="K3534" s="22" t="s">
        <v>2274</v>
      </c>
      <c r="L3534" s="22" t="s">
        <v>2800</v>
      </c>
    </row>
    <row r="3535" spans="1:12">
      <c r="A3535" t="s">
        <v>3354</v>
      </c>
      <c r="B3535" t="s">
        <v>2287</v>
      </c>
      <c r="C3535" t="s">
        <v>547</v>
      </c>
      <c r="D3535" s="1">
        <v>1728.8</v>
      </c>
      <c r="E3535">
        <v>16.633910657986299</v>
      </c>
      <c r="F3535" s="22"/>
      <c r="G3535" s="22">
        <v>241.61183974619999</v>
      </c>
      <c r="H3535" s="22"/>
      <c r="I3535" s="22"/>
      <c r="J3535" s="22">
        <v>5</v>
      </c>
      <c r="K3535" s="22" t="s">
        <v>2274</v>
      </c>
      <c r="L3535" s="22" t="s">
        <v>2800</v>
      </c>
    </row>
    <row r="3536" spans="1:12">
      <c r="A3536" t="s">
        <v>3354</v>
      </c>
      <c r="B3536" t="s">
        <v>2287</v>
      </c>
      <c r="C3536" t="s">
        <v>549</v>
      </c>
      <c r="D3536" s="1">
        <v>5351.5</v>
      </c>
      <c r="E3536">
        <v>16.633910657986299</v>
      </c>
      <c r="F3536" s="22"/>
      <c r="G3536" s="22"/>
      <c r="H3536" s="22">
        <v>241.61183974619999</v>
      </c>
      <c r="I3536" s="22"/>
      <c r="J3536" s="22">
        <v>5</v>
      </c>
      <c r="K3536" s="22" t="s">
        <v>2274</v>
      </c>
      <c r="L3536" s="22" t="s">
        <v>2800</v>
      </c>
    </row>
    <row r="3537" spans="1:12">
      <c r="A3537" t="s">
        <v>3354</v>
      </c>
      <c r="B3537" t="s">
        <v>2287</v>
      </c>
      <c r="C3537" t="s">
        <v>3332</v>
      </c>
      <c r="D3537" s="1">
        <v>5425</v>
      </c>
      <c r="E3537">
        <v>16.633910657986299</v>
      </c>
      <c r="F3537" s="22"/>
      <c r="G3537" s="22"/>
      <c r="H3537" s="22"/>
      <c r="I3537" s="22">
        <v>241.61183974619999</v>
      </c>
      <c r="J3537" s="22">
        <v>5</v>
      </c>
      <c r="K3537" s="22" t="s">
        <v>2274</v>
      </c>
      <c r="L3537" s="22" t="s">
        <v>2800</v>
      </c>
    </row>
    <row r="3538" spans="1:12">
      <c r="A3538" t="s">
        <v>3354</v>
      </c>
      <c r="B3538" t="s">
        <v>2288</v>
      </c>
      <c r="C3538" t="s">
        <v>547</v>
      </c>
      <c r="D3538" s="1">
        <v>658.6</v>
      </c>
      <c r="E3538">
        <v>18.339952776754199</v>
      </c>
      <c r="F3538" s="22"/>
      <c r="G3538" s="22">
        <v>71.590843014011995</v>
      </c>
      <c r="H3538" s="22"/>
      <c r="I3538" s="22"/>
      <c r="J3538" s="22">
        <v>5</v>
      </c>
      <c r="K3538" s="22" t="s">
        <v>2274</v>
      </c>
      <c r="L3538" s="22" t="s">
        <v>2800</v>
      </c>
    </row>
    <row r="3539" spans="1:12">
      <c r="A3539" t="s">
        <v>3354</v>
      </c>
      <c r="B3539" t="s">
        <v>2288</v>
      </c>
      <c r="C3539" t="s">
        <v>549</v>
      </c>
      <c r="D3539" s="1">
        <v>1183.3</v>
      </c>
      <c r="E3539">
        <v>18.339952776754199</v>
      </c>
      <c r="F3539" s="22"/>
      <c r="G3539" s="22"/>
      <c r="H3539" s="22">
        <v>71.590843014011995</v>
      </c>
      <c r="I3539" s="22"/>
      <c r="J3539" s="22">
        <v>5</v>
      </c>
      <c r="K3539" s="22" t="s">
        <v>2274</v>
      </c>
      <c r="L3539" s="22" t="s">
        <v>2800</v>
      </c>
    </row>
    <row r="3540" spans="1:12">
      <c r="A3540" t="s">
        <v>3354</v>
      </c>
      <c r="B3540" t="s">
        <v>2288</v>
      </c>
      <c r="C3540" t="s">
        <v>3332</v>
      </c>
      <c r="D3540" s="1">
        <v>1186.4000000000001</v>
      </c>
      <c r="E3540">
        <v>18.339952776754199</v>
      </c>
      <c r="F3540" s="22"/>
      <c r="G3540" s="22"/>
      <c r="H3540" s="22"/>
      <c r="I3540" s="22">
        <v>71.590843014011995</v>
      </c>
      <c r="J3540" s="22">
        <v>5</v>
      </c>
      <c r="K3540" s="22" t="s">
        <v>2274</v>
      </c>
      <c r="L3540" s="22" t="s">
        <v>2800</v>
      </c>
    </row>
    <row r="3541" spans="1:12">
      <c r="A3541" t="s">
        <v>3354</v>
      </c>
      <c r="B3541" t="s">
        <v>2289</v>
      </c>
      <c r="C3541" t="s">
        <v>547</v>
      </c>
      <c r="D3541" s="1">
        <v>1089.7</v>
      </c>
      <c r="E3541">
        <v>19.192973836138101</v>
      </c>
      <c r="F3541" s="22"/>
      <c r="G3541" s="22">
        <v>84.883018951835993</v>
      </c>
      <c r="H3541" s="22"/>
      <c r="I3541" s="22"/>
      <c r="J3541" s="22">
        <v>5</v>
      </c>
      <c r="K3541" s="22" t="s">
        <v>2274</v>
      </c>
      <c r="L3541" s="22" t="s">
        <v>2800</v>
      </c>
    </row>
    <row r="3542" spans="1:12">
      <c r="A3542" t="s">
        <v>3354</v>
      </c>
      <c r="B3542" t="s">
        <v>2289</v>
      </c>
      <c r="C3542" t="s">
        <v>549</v>
      </c>
      <c r="D3542" s="1">
        <v>1469.1</v>
      </c>
      <c r="E3542">
        <v>19.192973836138101</v>
      </c>
      <c r="F3542" s="22"/>
      <c r="G3542" s="22"/>
      <c r="H3542" s="22">
        <v>84.883018951835993</v>
      </c>
      <c r="I3542" s="22"/>
      <c r="J3542" s="22">
        <v>5</v>
      </c>
      <c r="K3542" s="22" t="s">
        <v>2274</v>
      </c>
      <c r="L3542" s="22" t="s">
        <v>2800</v>
      </c>
    </row>
    <row r="3543" spans="1:12">
      <c r="A3543" t="s">
        <v>3354</v>
      </c>
      <c r="B3543" t="s">
        <v>2289</v>
      </c>
      <c r="C3543" t="s">
        <v>3332</v>
      </c>
      <c r="D3543" s="1">
        <v>1470.5</v>
      </c>
      <c r="E3543">
        <v>19.192973836138101</v>
      </c>
      <c r="F3543" s="22"/>
      <c r="G3543" s="22"/>
      <c r="H3543" s="22"/>
      <c r="I3543" s="22">
        <v>84.883018951835993</v>
      </c>
      <c r="J3543" s="22">
        <v>5</v>
      </c>
      <c r="K3543" s="22" t="s">
        <v>2274</v>
      </c>
      <c r="L3543" s="22" t="s">
        <v>2800</v>
      </c>
    </row>
    <row r="3544" spans="1:12">
      <c r="A3544" t="s">
        <v>3354</v>
      </c>
      <c r="B3544" t="s">
        <v>2290</v>
      </c>
      <c r="C3544" t="s">
        <v>547</v>
      </c>
      <c r="D3544" s="1">
        <v>1126.2</v>
      </c>
      <c r="E3544">
        <v>20.045994895522</v>
      </c>
      <c r="F3544" s="22"/>
      <c r="G3544" s="22">
        <v>88.040041243811999</v>
      </c>
      <c r="H3544" s="22"/>
      <c r="I3544" s="22"/>
      <c r="J3544" s="22">
        <v>5</v>
      </c>
      <c r="K3544" s="22" t="s">
        <v>2274</v>
      </c>
      <c r="L3544" s="22" t="s">
        <v>2800</v>
      </c>
    </row>
    <row r="3545" spans="1:12">
      <c r="A3545" t="s">
        <v>3354</v>
      </c>
      <c r="B3545" t="s">
        <v>2290</v>
      </c>
      <c r="C3545" t="s">
        <v>549</v>
      </c>
      <c r="D3545" s="1">
        <v>1475.9</v>
      </c>
      <c r="E3545">
        <v>20.045994895522</v>
      </c>
      <c r="F3545" s="22"/>
      <c r="G3545" s="22"/>
      <c r="H3545" s="22">
        <v>88.040041243811999</v>
      </c>
      <c r="I3545" s="22"/>
      <c r="J3545" s="22">
        <v>5</v>
      </c>
      <c r="K3545" s="22" t="s">
        <v>2274</v>
      </c>
      <c r="L3545" s="22" t="s">
        <v>2800</v>
      </c>
    </row>
    <row r="3546" spans="1:12">
      <c r="A3546" t="s">
        <v>3354</v>
      </c>
      <c r="B3546" t="s">
        <v>2290</v>
      </c>
      <c r="C3546" t="s">
        <v>3332</v>
      </c>
      <c r="D3546" s="1">
        <v>1477.1</v>
      </c>
      <c r="E3546">
        <v>20.045994895522</v>
      </c>
      <c r="F3546" s="22"/>
      <c r="G3546" s="22"/>
      <c r="H3546" s="22"/>
      <c r="I3546" s="22">
        <v>88.040041243811999</v>
      </c>
      <c r="J3546" s="22">
        <v>5</v>
      </c>
      <c r="K3546" s="22" t="s">
        <v>2274</v>
      </c>
      <c r="L3546" s="22" t="s">
        <v>2800</v>
      </c>
    </row>
    <row r="3547" spans="1:12">
      <c r="A3547" t="s">
        <v>3354</v>
      </c>
      <c r="B3547" t="s">
        <v>2291</v>
      </c>
      <c r="C3547" t="s">
        <v>547</v>
      </c>
      <c r="D3547" s="1">
        <v>1533.6</v>
      </c>
      <c r="E3547">
        <v>22.6050580736737</v>
      </c>
      <c r="F3547" s="22"/>
      <c r="G3547" s="22">
        <v>104.74535360772001</v>
      </c>
      <c r="H3547" s="22"/>
      <c r="I3547" s="22"/>
      <c r="J3547" s="22">
        <v>5</v>
      </c>
      <c r="K3547" s="22" t="s">
        <v>2274</v>
      </c>
      <c r="L3547" s="22" t="s">
        <v>2800</v>
      </c>
    </row>
    <row r="3548" spans="1:12">
      <c r="A3548" t="s">
        <v>3354</v>
      </c>
      <c r="B3548" t="s">
        <v>2291</v>
      </c>
      <c r="C3548" t="s">
        <v>549</v>
      </c>
      <c r="D3548" s="1">
        <v>1784.6</v>
      </c>
      <c r="E3548">
        <v>22.6050580736737</v>
      </c>
      <c r="F3548" s="22"/>
      <c r="G3548" s="22"/>
      <c r="H3548" s="22">
        <v>104.74535360772001</v>
      </c>
      <c r="I3548" s="22"/>
      <c r="J3548" s="22">
        <v>5</v>
      </c>
      <c r="K3548" s="22" t="s">
        <v>2274</v>
      </c>
      <c r="L3548" s="22" t="s">
        <v>2800</v>
      </c>
    </row>
    <row r="3549" spans="1:12">
      <c r="A3549" t="s">
        <v>3354</v>
      </c>
      <c r="B3549" t="s">
        <v>2291</v>
      </c>
      <c r="C3549" t="s">
        <v>3332</v>
      </c>
      <c r="D3549" s="1">
        <v>1784.6</v>
      </c>
      <c r="E3549">
        <v>22.6050580736737</v>
      </c>
      <c r="F3549" s="22"/>
      <c r="G3549" s="22"/>
      <c r="H3549" s="22"/>
      <c r="I3549" s="22">
        <v>104.74535360772001</v>
      </c>
      <c r="J3549" s="22">
        <v>5</v>
      </c>
      <c r="K3549" s="22" t="s">
        <v>2274</v>
      </c>
      <c r="L3549" s="22" t="s">
        <v>2800</v>
      </c>
    </row>
    <row r="3550" spans="1:12">
      <c r="A3550" t="s">
        <v>3354</v>
      </c>
      <c r="B3550" t="s">
        <v>2292</v>
      </c>
      <c r="C3550" t="s">
        <v>547</v>
      </c>
      <c r="D3550" s="1">
        <v>14729</v>
      </c>
      <c r="E3550">
        <v>26.443652840901301</v>
      </c>
      <c r="F3550" s="22"/>
      <c r="G3550" s="22">
        <v>810.64819548467995</v>
      </c>
      <c r="H3550" s="22"/>
      <c r="I3550" s="22"/>
      <c r="J3550" s="22">
        <v>5</v>
      </c>
      <c r="K3550" s="22" t="s">
        <v>2274</v>
      </c>
      <c r="L3550" s="22" t="s">
        <v>2800</v>
      </c>
    </row>
    <row r="3551" spans="1:12">
      <c r="A3551" t="s">
        <v>3354</v>
      </c>
      <c r="B3551" t="s">
        <v>2292</v>
      </c>
      <c r="C3551" t="s">
        <v>3332</v>
      </c>
      <c r="D3551" s="1">
        <v>15432.6</v>
      </c>
      <c r="E3551">
        <v>26.443652840901301</v>
      </c>
      <c r="F3551" s="22"/>
      <c r="G3551" s="22"/>
      <c r="H3551" s="22"/>
      <c r="I3551" s="22">
        <v>810.64819548467995</v>
      </c>
      <c r="J3551" s="22">
        <v>5</v>
      </c>
      <c r="K3551" s="22" t="s">
        <v>2274</v>
      </c>
      <c r="L3551" s="22" t="s">
        <v>2800</v>
      </c>
    </row>
    <row r="3552" spans="1:12">
      <c r="A3552" t="s">
        <v>3354</v>
      </c>
      <c r="B3552" t="s">
        <v>2292</v>
      </c>
      <c r="C3552" t="s">
        <v>549</v>
      </c>
      <c r="D3552" s="1">
        <v>15432.6</v>
      </c>
      <c r="E3552">
        <v>26.443652840901301</v>
      </c>
      <c r="F3552" s="22"/>
      <c r="G3552" s="22"/>
      <c r="H3552" s="22">
        <v>810.64819548467995</v>
      </c>
      <c r="I3552" s="22"/>
      <c r="J3552" s="22">
        <v>5</v>
      </c>
      <c r="K3552" s="22" t="s">
        <v>2274</v>
      </c>
      <c r="L3552" s="22" t="s">
        <v>2800</v>
      </c>
    </row>
    <row r="3553" spans="1:12">
      <c r="A3553" t="s">
        <v>3354</v>
      </c>
      <c r="B3553" t="s">
        <v>2570</v>
      </c>
      <c r="C3553" t="s">
        <v>542</v>
      </c>
      <c r="D3553" s="1">
        <v>304.7</v>
      </c>
      <c r="E3553">
        <v>5.5446368859954402</v>
      </c>
      <c r="F3553" s="22">
        <v>21.874598868024002</v>
      </c>
      <c r="G3553" s="22"/>
      <c r="H3553" s="22"/>
      <c r="I3553" s="22"/>
      <c r="J3553" s="22">
        <v>5</v>
      </c>
      <c r="K3553" s="22" t="s">
        <v>2569</v>
      </c>
      <c r="L3553" s="22" t="s">
        <v>2802</v>
      </c>
    </row>
    <row r="3554" spans="1:12">
      <c r="A3554" t="s">
        <v>3354</v>
      </c>
      <c r="B3554" t="s">
        <v>2570</v>
      </c>
      <c r="C3554" t="s">
        <v>547</v>
      </c>
      <c r="D3554" s="1">
        <v>840.9</v>
      </c>
      <c r="E3554">
        <v>5.5446368859954402</v>
      </c>
      <c r="F3554" s="22"/>
      <c r="G3554" s="22">
        <v>21.874598868024002</v>
      </c>
      <c r="H3554" s="22"/>
      <c r="I3554" s="22"/>
      <c r="J3554" s="22">
        <v>5</v>
      </c>
      <c r="K3554" s="22" t="s">
        <v>2569</v>
      </c>
      <c r="L3554" s="22" t="s">
        <v>2802</v>
      </c>
    </row>
    <row r="3555" spans="1:12">
      <c r="A3555" t="s">
        <v>3354</v>
      </c>
      <c r="B3555" t="s">
        <v>2570</v>
      </c>
      <c r="C3555" t="s">
        <v>549</v>
      </c>
      <c r="D3555" s="1">
        <v>968.7</v>
      </c>
      <c r="E3555">
        <v>5.5446368859954402</v>
      </c>
      <c r="F3555" s="22"/>
      <c r="G3555" s="22"/>
      <c r="H3555" s="22">
        <v>21.874598868024002</v>
      </c>
      <c r="I3555" s="22"/>
      <c r="J3555" s="22">
        <v>5</v>
      </c>
      <c r="K3555" s="22" t="s">
        <v>2569</v>
      </c>
      <c r="L3555" s="22" t="s">
        <v>2802</v>
      </c>
    </row>
    <row r="3556" spans="1:12">
      <c r="A3556" t="s">
        <v>3354</v>
      </c>
      <c r="B3556" t="s">
        <v>2570</v>
      </c>
      <c r="C3556" t="s">
        <v>3332</v>
      </c>
      <c r="D3556" s="1">
        <v>971.3</v>
      </c>
      <c r="E3556">
        <v>5.5446368859954402</v>
      </c>
      <c r="F3556" s="22"/>
      <c r="G3556" s="22"/>
      <c r="H3556" s="22"/>
      <c r="I3556" s="22">
        <v>21.874598868024002</v>
      </c>
      <c r="J3556" s="22">
        <v>5</v>
      </c>
      <c r="K3556" s="22" t="s">
        <v>2569</v>
      </c>
      <c r="L3556" s="22" t="s">
        <v>2802</v>
      </c>
    </row>
    <row r="3557" spans="1:12">
      <c r="A3557" t="s">
        <v>3354</v>
      </c>
      <c r="B3557" t="s">
        <v>2571</v>
      </c>
      <c r="C3557" t="s">
        <v>542</v>
      </c>
      <c r="D3557" s="1">
        <v>490.7</v>
      </c>
      <c r="E3557">
        <v>6.3976579453793603</v>
      </c>
      <c r="F3557" s="22">
        <v>38.659071059532003</v>
      </c>
      <c r="G3557" s="22"/>
      <c r="H3557" s="22"/>
      <c r="I3557" s="22"/>
      <c r="J3557" s="22">
        <v>5</v>
      </c>
      <c r="K3557" s="22" t="s">
        <v>2569</v>
      </c>
      <c r="L3557" s="22" t="s">
        <v>2802</v>
      </c>
    </row>
    <row r="3558" spans="1:12">
      <c r="A3558" t="s">
        <v>3354</v>
      </c>
      <c r="B3558" t="s">
        <v>2571</v>
      </c>
      <c r="C3558" t="s">
        <v>547</v>
      </c>
      <c r="D3558" s="1">
        <v>664.4</v>
      </c>
      <c r="E3558">
        <v>6.3976579453793603</v>
      </c>
      <c r="F3558" s="22"/>
      <c r="G3558" s="22">
        <v>38.659071059532003</v>
      </c>
      <c r="H3558" s="22"/>
      <c r="I3558" s="22"/>
      <c r="J3558" s="22">
        <v>5</v>
      </c>
      <c r="K3558" s="22" t="s">
        <v>2569</v>
      </c>
      <c r="L3558" s="22" t="s">
        <v>2802</v>
      </c>
    </row>
    <row r="3559" spans="1:12">
      <c r="A3559" t="s">
        <v>3354</v>
      </c>
      <c r="B3559" t="s">
        <v>2571</v>
      </c>
      <c r="C3559" t="s">
        <v>549</v>
      </c>
      <c r="D3559" s="1">
        <v>667.1</v>
      </c>
      <c r="E3559">
        <v>6.3976579453793603</v>
      </c>
      <c r="F3559" s="22"/>
      <c r="G3559" s="22"/>
      <c r="H3559" s="22">
        <v>38.659071059532003</v>
      </c>
      <c r="I3559" s="22"/>
      <c r="J3559" s="22">
        <v>5</v>
      </c>
      <c r="K3559" s="22" t="s">
        <v>2569</v>
      </c>
      <c r="L3559" s="22" t="s">
        <v>2802</v>
      </c>
    </row>
    <row r="3560" spans="1:12">
      <c r="A3560" t="s">
        <v>3354</v>
      </c>
      <c r="B3560" t="s">
        <v>2571</v>
      </c>
      <c r="C3560" t="s">
        <v>3332</v>
      </c>
      <c r="D3560" s="1">
        <v>667.2</v>
      </c>
      <c r="E3560">
        <v>6.3976579453793603</v>
      </c>
      <c r="F3560" s="22"/>
      <c r="G3560" s="22"/>
      <c r="H3560" s="22"/>
      <c r="I3560" s="22">
        <v>38.659071059532003</v>
      </c>
      <c r="J3560" s="22">
        <v>5</v>
      </c>
      <c r="K3560" s="22" t="s">
        <v>2569</v>
      </c>
      <c r="L3560" s="22" t="s">
        <v>2802</v>
      </c>
    </row>
    <row r="3561" spans="1:12">
      <c r="A3561" t="s">
        <v>3354</v>
      </c>
      <c r="B3561" t="s">
        <v>2572</v>
      </c>
      <c r="C3561" t="s">
        <v>547</v>
      </c>
      <c r="D3561" s="1">
        <v>1586.6</v>
      </c>
      <c r="E3561">
        <v>13.2218264204507</v>
      </c>
      <c r="F3561" s="22"/>
      <c r="G3561" s="22">
        <v>103.690302867648</v>
      </c>
      <c r="H3561" s="22"/>
      <c r="I3561" s="22"/>
      <c r="J3561" s="22">
        <v>5</v>
      </c>
      <c r="K3561" s="22" t="s">
        <v>2569</v>
      </c>
      <c r="L3561" s="22" t="s">
        <v>2802</v>
      </c>
    </row>
    <row r="3562" spans="1:12">
      <c r="A3562" t="s">
        <v>3354</v>
      </c>
      <c r="B3562" t="s">
        <v>2572</v>
      </c>
      <c r="C3562" t="s">
        <v>549</v>
      </c>
      <c r="D3562" s="1">
        <v>2042.6</v>
      </c>
      <c r="E3562">
        <v>13.2218264204507</v>
      </c>
      <c r="F3562" s="22"/>
      <c r="G3562" s="22"/>
      <c r="H3562" s="22">
        <v>103.690302867648</v>
      </c>
      <c r="I3562" s="22"/>
      <c r="J3562" s="22">
        <v>5</v>
      </c>
      <c r="K3562" s="22" t="s">
        <v>2569</v>
      </c>
      <c r="L3562" s="22" t="s">
        <v>2802</v>
      </c>
    </row>
    <row r="3563" spans="1:12">
      <c r="A3563" t="s">
        <v>3354</v>
      </c>
      <c r="B3563" t="s">
        <v>2572</v>
      </c>
      <c r="C3563" t="s">
        <v>3332</v>
      </c>
      <c r="D3563" s="1">
        <v>2042.6</v>
      </c>
      <c r="E3563">
        <v>13.2218264204507</v>
      </c>
      <c r="F3563" s="22"/>
      <c r="G3563" s="22"/>
      <c r="H3563" s="22"/>
      <c r="I3563" s="22">
        <v>103.690302867648</v>
      </c>
      <c r="J3563" s="22">
        <v>5</v>
      </c>
      <c r="K3563" s="22" t="s">
        <v>2569</v>
      </c>
      <c r="L3563" s="22" t="s">
        <v>2802</v>
      </c>
    </row>
    <row r="3564" spans="1:12">
      <c r="A3564" t="s">
        <v>3354</v>
      </c>
      <c r="B3564" t="s">
        <v>2573</v>
      </c>
      <c r="C3564" t="s">
        <v>547</v>
      </c>
      <c r="D3564" s="1">
        <v>2642.7</v>
      </c>
      <c r="E3564">
        <v>14.074847479834601</v>
      </c>
      <c r="F3564" s="22"/>
      <c r="G3564" s="22">
        <v>218.03098288608001</v>
      </c>
      <c r="H3564" s="22"/>
      <c r="I3564" s="22"/>
      <c r="J3564" s="22">
        <v>5</v>
      </c>
      <c r="K3564" s="22" t="s">
        <v>2569</v>
      </c>
      <c r="L3564" s="22" t="s">
        <v>2802</v>
      </c>
    </row>
    <row r="3565" spans="1:12">
      <c r="A3565" t="s">
        <v>3354</v>
      </c>
      <c r="B3565" t="s">
        <v>2573</v>
      </c>
      <c r="C3565" t="s">
        <v>549</v>
      </c>
      <c r="D3565" s="1">
        <v>5161.8999999999996</v>
      </c>
      <c r="E3565">
        <v>14.074847479834601</v>
      </c>
      <c r="F3565" s="22"/>
      <c r="G3565" s="22"/>
      <c r="H3565" s="22">
        <v>218.03098288608001</v>
      </c>
      <c r="I3565" s="22"/>
      <c r="J3565" s="22">
        <v>5</v>
      </c>
      <c r="K3565" s="22" t="s">
        <v>2569</v>
      </c>
      <c r="L3565" s="22" t="s">
        <v>2802</v>
      </c>
    </row>
    <row r="3566" spans="1:12">
      <c r="A3566" t="s">
        <v>3354</v>
      </c>
      <c r="B3566" t="s">
        <v>2573</v>
      </c>
      <c r="C3566" t="s">
        <v>3332</v>
      </c>
      <c r="D3566" s="1">
        <v>5195.6000000000004</v>
      </c>
      <c r="E3566">
        <v>14.074847479834601</v>
      </c>
      <c r="F3566" s="22"/>
      <c r="G3566" s="22"/>
      <c r="H3566" s="22"/>
      <c r="I3566" s="22">
        <v>218.03098288608001</v>
      </c>
      <c r="J3566" s="22">
        <v>5</v>
      </c>
      <c r="K3566" s="22" t="s">
        <v>2569</v>
      </c>
      <c r="L3566" s="22" t="s">
        <v>2802</v>
      </c>
    </row>
    <row r="3567" spans="1:12">
      <c r="A3567" t="s">
        <v>3354</v>
      </c>
      <c r="B3567" t="s">
        <v>2574</v>
      </c>
      <c r="C3567" t="s">
        <v>547</v>
      </c>
      <c r="D3567" s="1">
        <v>5359.7</v>
      </c>
      <c r="E3567">
        <v>17.486931717370201</v>
      </c>
      <c r="F3567" s="22"/>
      <c r="G3567" s="22">
        <v>310.7151600588</v>
      </c>
      <c r="H3567" s="22"/>
      <c r="I3567" s="22"/>
      <c r="J3567" s="22">
        <v>5</v>
      </c>
      <c r="K3567" s="22" t="s">
        <v>2569</v>
      </c>
      <c r="L3567" s="22" t="s">
        <v>2802</v>
      </c>
    </row>
    <row r="3568" spans="1:12">
      <c r="A3568" t="s">
        <v>3354</v>
      </c>
      <c r="B3568" t="s">
        <v>2574</v>
      </c>
      <c r="C3568" t="s">
        <v>3332</v>
      </c>
      <c r="D3568" s="1">
        <v>6301.3</v>
      </c>
      <c r="E3568">
        <v>17.486931717370201</v>
      </c>
      <c r="F3568" s="22"/>
      <c r="G3568" s="22"/>
      <c r="H3568" s="22"/>
      <c r="I3568" s="22">
        <v>310.7151600588</v>
      </c>
      <c r="J3568" s="22">
        <v>5</v>
      </c>
      <c r="K3568" s="22" t="s">
        <v>2569</v>
      </c>
      <c r="L3568" s="22" t="s">
        <v>2802</v>
      </c>
    </row>
    <row r="3569" spans="1:12">
      <c r="A3569" t="s">
        <v>3354</v>
      </c>
      <c r="B3569" t="s">
        <v>2574</v>
      </c>
      <c r="C3569" t="s">
        <v>549</v>
      </c>
      <c r="D3569" s="1">
        <v>6301.3</v>
      </c>
      <c r="E3569">
        <v>17.486931717370201</v>
      </c>
      <c r="F3569" s="22"/>
      <c r="G3569" s="22"/>
      <c r="H3569" s="22">
        <v>310.7151600588</v>
      </c>
      <c r="I3569" s="22"/>
      <c r="J3569" s="22">
        <v>5</v>
      </c>
      <c r="K3569" s="22" t="s">
        <v>2569</v>
      </c>
      <c r="L3569" s="22" t="s">
        <v>2802</v>
      </c>
    </row>
    <row r="3570" spans="1:12">
      <c r="A3570" t="s">
        <v>3354</v>
      </c>
      <c r="B3570" t="s">
        <v>2575</v>
      </c>
      <c r="C3570" t="s">
        <v>542</v>
      </c>
      <c r="D3570" s="1">
        <v>32.1</v>
      </c>
      <c r="E3570">
        <v>26.443652840901301</v>
      </c>
      <c r="F3570" s="22">
        <v>8.0320396250808006</v>
      </c>
      <c r="G3570" s="22"/>
      <c r="H3570" s="22"/>
      <c r="I3570" s="22"/>
      <c r="J3570" s="22">
        <v>5</v>
      </c>
      <c r="K3570" s="22" t="s">
        <v>2569</v>
      </c>
      <c r="L3570" s="22" t="s">
        <v>2802</v>
      </c>
    </row>
    <row r="3571" spans="1:12">
      <c r="A3571" t="s">
        <v>3354</v>
      </c>
      <c r="B3571" t="s">
        <v>2575</v>
      </c>
      <c r="C3571" t="s">
        <v>547</v>
      </c>
      <c r="D3571" s="1">
        <v>4136.7</v>
      </c>
      <c r="E3571">
        <v>26.443652840901301</v>
      </c>
      <c r="F3571" s="22"/>
      <c r="G3571" s="22">
        <v>230.28043134347999</v>
      </c>
      <c r="H3571" s="22"/>
      <c r="I3571" s="22"/>
      <c r="J3571" s="22">
        <v>5</v>
      </c>
      <c r="K3571" s="22" t="s">
        <v>2569</v>
      </c>
      <c r="L3571" s="22" t="s">
        <v>2802</v>
      </c>
    </row>
    <row r="3572" spans="1:12">
      <c r="A3572" t="s">
        <v>3354</v>
      </c>
      <c r="B3572" t="s">
        <v>2575</v>
      </c>
      <c r="C3572" t="s">
        <v>549</v>
      </c>
      <c r="D3572" s="1">
        <v>4584.8</v>
      </c>
      <c r="E3572">
        <v>26.443652840901301</v>
      </c>
      <c r="F3572" s="22"/>
      <c r="G3572" s="22"/>
      <c r="H3572" s="22">
        <v>230.28043134347999</v>
      </c>
      <c r="I3572" s="22"/>
      <c r="J3572" s="22">
        <v>5</v>
      </c>
      <c r="K3572" s="22" t="s">
        <v>2569</v>
      </c>
      <c r="L3572" s="22" t="s">
        <v>2802</v>
      </c>
    </row>
    <row r="3573" spans="1:12">
      <c r="A3573" t="s">
        <v>3354</v>
      </c>
      <c r="B3573" t="s">
        <v>2575</v>
      </c>
      <c r="C3573" t="s">
        <v>3332</v>
      </c>
      <c r="D3573" s="1">
        <v>4584.8</v>
      </c>
      <c r="E3573">
        <v>26.443652840901301</v>
      </c>
      <c r="F3573" s="22"/>
      <c r="G3573" s="22"/>
      <c r="H3573" s="22"/>
      <c r="I3573" s="22">
        <v>230.28043134347999</v>
      </c>
      <c r="J3573" s="22">
        <v>5</v>
      </c>
      <c r="K3573" s="22" t="s">
        <v>2569</v>
      </c>
      <c r="L3573" s="22" t="s">
        <v>2802</v>
      </c>
    </row>
    <row r="3574" spans="1:12">
      <c r="A3574" t="s">
        <v>3354</v>
      </c>
      <c r="B3574" t="s">
        <v>2577</v>
      </c>
      <c r="C3574" t="s">
        <v>542</v>
      </c>
      <c r="D3574" s="1">
        <v>738.8</v>
      </c>
      <c r="E3574">
        <v>3.8385947672276099</v>
      </c>
      <c r="F3574" s="22">
        <v>64.447417382292002</v>
      </c>
      <c r="G3574" s="22"/>
      <c r="H3574" s="22"/>
      <c r="I3574" s="22"/>
      <c r="J3574" s="22">
        <v>5</v>
      </c>
      <c r="K3574" s="22" t="s">
        <v>2576</v>
      </c>
      <c r="L3574" s="22" t="s">
        <v>2803</v>
      </c>
    </row>
    <row r="3575" spans="1:12">
      <c r="A3575" t="s">
        <v>3354</v>
      </c>
      <c r="B3575" t="s">
        <v>2577</v>
      </c>
      <c r="C3575" t="s">
        <v>547</v>
      </c>
      <c r="D3575" s="1">
        <v>2458.3000000000002</v>
      </c>
      <c r="E3575">
        <v>3.8385947672276099</v>
      </c>
      <c r="F3575" s="22"/>
      <c r="G3575" s="22">
        <v>64.447417382292002</v>
      </c>
      <c r="H3575" s="22"/>
      <c r="I3575" s="22"/>
      <c r="J3575" s="22">
        <v>5</v>
      </c>
      <c r="K3575" s="22" t="s">
        <v>2576</v>
      </c>
      <c r="L3575" s="22" t="s">
        <v>2803</v>
      </c>
    </row>
    <row r="3576" spans="1:12">
      <c r="A3576" t="s">
        <v>3354</v>
      </c>
      <c r="B3576" t="s">
        <v>2577</v>
      </c>
      <c r="C3576" t="s">
        <v>549</v>
      </c>
      <c r="D3576" s="1">
        <v>2800.1</v>
      </c>
      <c r="E3576">
        <v>3.8385947672276099</v>
      </c>
      <c r="F3576" s="22"/>
      <c r="G3576" s="22"/>
      <c r="H3576" s="22">
        <v>64.447417382292002</v>
      </c>
      <c r="I3576" s="22"/>
      <c r="J3576" s="22">
        <v>5</v>
      </c>
      <c r="K3576" s="22" t="s">
        <v>2576</v>
      </c>
      <c r="L3576" s="22" t="s">
        <v>2803</v>
      </c>
    </row>
    <row r="3577" spans="1:12">
      <c r="A3577" t="s">
        <v>3354</v>
      </c>
      <c r="B3577" t="s">
        <v>2577</v>
      </c>
      <c r="C3577" t="s">
        <v>3332</v>
      </c>
      <c r="D3577" s="1">
        <v>2808.4</v>
      </c>
      <c r="E3577">
        <v>3.8385947672276099</v>
      </c>
      <c r="F3577" s="22"/>
      <c r="G3577" s="22"/>
      <c r="H3577" s="22"/>
      <c r="I3577" s="22">
        <v>64.447417382292002</v>
      </c>
      <c r="J3577" s="22">
        <v>5</v>
      </c>
      <c r="K3577" s="22" t="s">
        <v>2576</v>
      </c>
      <c r="L3577" s="22" t="s">
        <v>2803</v>
      </c>
    </row>
    <row r="3578" spans="1:12">
      <c r="A3578" t="s">
        <v>3354</v>
      </c>
      <c r="B3578" t="s">
        <v>2578</v>
      </c>
      <c r="C3578" t="s">
        <v>547</v>
      </c>
      <c r="D3578" s="1">
        <v>2024</v>
      </c>
      <c r="E3578">
        <v>8.1037000641471799</v>
      </c>
      <c r="F3578" s="22"/>
      <c r="G3578" s="22">
        <v>54.846250259976003</v>
      </c>
      <c r="H3578" s="22"/>
      <c r="I3578" s="22"/>
      <c r="J3578" s="22">
        <v>5</v>
      </c>
      <c r="K3578" s="22" t="s">
        <v>2576</v>
      </c>
      <c r="L3578" s="22" t="s">
        <v>2803</v>
      </c>
    </row>
    <row r="3579" spans="1:12">
      <c r="A3579" t="s">
        <v>3354</v>
      </c>
      <c r="B3579" t="s">
        <v>2578</v>
      </c>
      <c r="C3579" t="s">
        <v>549</v>
      </c>
      <c r="D3579" s="1">
        <v>3282.9</v>
      </c>
      <c r="E3579">
        <v>8.1037000641471799</v>
      </c>
      <c r="F3579" s="22"/>
      <c r="G3579" s="22"/>
      <c r="H3579" s="22">
        <v>54.846250259976003</v>
      </c>
      <c r="I3579" s="22"/>
      <c r="J3579" s="22">
        <v>5</v>
      </c>
      <c r="K3579" s="22" t="s">
        <v>2576</v>
      </c>
      <c r="L3579" s="22" t="s">
        <v>2803</v>
      </c>
    </row>
    <row r="3580" spans="1:12">
      <c r="A3580" t="s">
        <v>3354</v>
      </c>
      <c r="B3580" t="s">
        <v>2578</v>
      </c>
      <c r="C3580" t="s">
        <v>3332</v>
      </c>
      <c r="D3580" s="1">
        <v>3326.8</v>
      </c>
      <c r="E3580">
        <v>8.1037000641471799</v>
      </c>
      <c r="F3580" s="22"/>
      <c r="G3580" s="22"/>
      <c r="H3580" s="22"/>
      <c r="I3580" s="22">
        <v>54.846250259976003</v>
      </c>
      <c r="J3580" s="22">
        <v>5</v>
      </c>
      <c r="K3580" s="22" t="s">
        <v>2576</v>
      </c>
      <c r="L3580" s="22" t="s">
        <v>2803</v>
      </c>
    </row>
    <row r="3581" spans="1:12">
      <c r="A3581" t="s">
        <v>3354</v>
      </c>
      <c r="B3581" t="s">
        <v>2804</v>
      </c>
      <c r="C3581" t="s">
        <v>542</v>
      </c>
      <c r="D3581" s="1">
        <v>99.6</v>
      </c>
      <c r="E3581">
        <v>10.662763242298899</v>
      </c>
      <c r="F3581" s="22">
        <v>38.745825951672003</v>
      </c>
      <c r="G3581" s="22"/>
      <c r="H3581" s="22"/>
      <c r="I3581" s="22"/>
      <c r="J3581" s="22">
        <v>5</v>
      </c>
      <c r="K3581" s="22" t="s">
        <v>2576</v>
      </c>
      <c r="L3581" s="22" t="s">
        <v>2803</v>
      </c>
    </row>
    <row r="3582" spans="1:12">
      <c r="A3582" t="s">
        <v>3354</v>
      </c>
      <c r="B3582" t="s">
        <v>2804</v>
      </c>
      <c r="C3582" t="s">
        <v>547</v>
      </c>
      <c r="D3582" s="1">
        <v>1304.7</v>
      </c>
      <c r="E3582">
        <v>10.662763242298899</v>
      </c>
      <c r="F3582" s="22"/>
      <c r="G3582" s="22">
        <v>59.592309815556</v>
      </c>
      <c r="H3582" s="22"/>
      <c r="I3582" s="22"/>
      <c r="J3582" s="22">
        <v>5</v>
      </c>
      <c r="K3582" s="22" t="s">
        <v>2576</v>
      </c>
      <c r="L3582" s="22" t="s">
        <v>2803</v>
      </c>
    </row>
    <row r="3583" spans="1:12">
      <c r="A3583" t="s">
        <v>3354</v>
      </c>
      <c r="B3583" t="s">
        <v>2804</v>
      </c>
      <c r="C3583" t="s">
        <v>549</v>
      </c>
      <c r="D3583" s="1">
        <v>1463</v>
      </c>
      <c r="E3583">
        <v>10.662763242298899</v>
      </c>
      <c r="F3583" s="22"/>
      <c r="G3583" s="22"/>
      <c r="H3583" s="22">
        <v>59.592309815556</v>
      </c>
      <c r="I3583" s="22"/>
      <c r="J3583" s="22">
        <v>5</v>
      </c>
      <c r="K3583" s="22" t="s">
        <v>2576</v>
      </c>
      <c r="L3583" s="22" t="s">
        <v>2803</v>
      </c>
    </row>
    <row r="3584" spans="1:12">
      <c r="A3584" t="s">
        <v>3354</v>
      </c>
      <c r="B3584" t="s">
        <v>2804</v>
      </c>
      <c r="C3584" t="s">
        <v>3332</v>
      </c>
      <c r="D3584" s="1">
        <v>1466.8</v>
      </c>
      <c r="E3584">
        <v>10.662763242298899</v>
      </c>
      <c r="F3584" s="22"/>
      <c r="G3584" s="22"/>
      <c r="H3584" s="22"/>
      <c r="I3584" s="22">
        <v>59.592309815556</v>
      </c>
      <c r="J3584" s="22">
        <v>5</v>
      </c>
      <c r="K3584" s="22" t="s">
        <v>2576</v>
      </c>
      <c r="L3584" s="22" t="s">
        <v>2803</v>
      </c>
    </row>
    <row r="3585" spans="1:12">
      <c r="A3585" t="s">
        <v>3354</v>
      </c>
      <c r="B3585" t="s">
        <v>2805</v>
      </c>
      <c r="C3585" t="s">
        <v>542</v>
      </c>
      <c r="D3585" s="1">
        <v>236.2</v>
      </c>
      <c r="E3585">
        <v>12.3688053610668</v>
      </c>
      <c r="F3585" s="22">
        <v>84.094052205240004</v>
      </c>
      <c r="G3585" s="22"/>
      <c r="H3585" s="22"/>
      <c r="I3585" s="22"/>
      <c r="J3585" s="22">
        <v>5</v>
      </c>
      <c r="K3585" s="22" t="s">
        <v>2576</v>
      </c>
      <c r="L3585" s="22" t="s">
        <v>2803</v>
      </c>
    </row>
    <row r="3586" spans="1:12">
      <c r="A3586" t="s">
        <v>3354</v>
      </c>
      <c r="B3586" t="s">
        <v>2805</v>
      </c>
      <c r="C3586" t="s">
        <v>547</v>
      </c>
      <c r="D3586" s="1">
        <v>3334.8</v>
      </c>
      <c r="E3586">
        <v>12.3688053610668</v>
      </c>
      <c r="F3586" s="22"/>
      <c r="G3586" s="22">
        <v>126.0871640469</v>
      </c>
      <c r="H3586" s="22"/>
      <c r="I3586" s="22"/>
      <c r="J3586" s="22">
        <v>5</v>
      </c>
      <c r="K3586" s="22" t="s">
        <v>2576</v>
      </c>
      <c r="L3586" s="22" t="s">
        <v>2803</v>
      </c>
    </row>
    <row r="3587" spans="1:12">
      <c r="A3587" t="s">
        <v>3354</v>
      </c>
      <c r="B3587" t="s">
        <v>2805</v>
      </c>
      <c r="C3587" t="s">
        <v>549</v>
      </c>
      <c r="D3587" s="1">
        <v>3847.1</v>
      </c>
      <c r="E3587">
        <v>12.3688053610668</v>
      </c>
      <c r="F3587" s="22"/>
      <c r="G3587" s="22"/>
      <c r="H3587" s="22">
        <v>126.0871640469</v>
      </c>
      <c r="I3587" s="22"/>
      <c r="J3587" s="22">
        <v>5</v>
      </c>
      <c r="K3587" s="22" t="s">
        <v>2576</v>
      </c>
      <c r="L3587" s="22" t="s">
        <v>2803</v>
      </c>
    </row>
    <row r="3588" spans="1:12">
      <c r="A3588" t="s">
        <v>3354</v>
      </c>
      <c r="B3588" t="s">
        <v>2805</v>
      </c>
      <c r="C3588" t="s">
        <v>3332</v>
      </c>
      <c r="D3588" s="1">
        <v>3859.6</v>
      </c>
      <c r="E3588">
        <v>12.3688053610668</v>
      </c>
      <c r="F3588" s="22"/>
      <c r="G3588" s="22"/>
      <c r="H3588" s="22"/>
      <c r="I3588" s="22">
        <v>126.0871640469</v>
      </c>
      <c r="J3588" s="22">
        <v>5</v>
      </c>
      <c r="K3588" s="22" t="s">
        <v>2576</v>
      </c>
      <c r="L3588" s="22" t="s">
        <v>2803</v>
      </c>
    </row>
    <row r="3589" spans="1:12">
      <c r="A3589" t="s">
        <v>3354</v>
      </c>
      <c r="B3589" t="s">
        <v>2806</v>
      </c>
      <c r="C3589" t="s">
        <v>542</v>
      </c>
      <c r="D3589" s="1">
        <v>58.9</v>
      </c>
      <c r="E3589">
        <v>13.2218264204507</v>
      </c>
      <c r="F3589" s="22">
        <v>33.436447947251999</v>
      </c>
      <c r="G3589" s="22"/>
      <c r="H3589" s="22"/>
      <c r="I3589" s="22"/>
      <c r="J3589" s="22">
        <v>5</v>
      </c>
      <c r="K3589" s="22" t="s">
        <v>2576</v>
      </c>
      <c r="L3589" s="22" t="s">
        <v>2803</v>
      </c>
    </row>
    <row r="3590" spans="1:12">
      <c r="A3590" t="s">
        <v>3354</v>
      </c>
      <c r="B3590" t="s">
        <v>2806</v>
      </c>
      <c r="C3590" t="s">
        <v>547</v>
      </c>
      <c r="D3590" s="1">
        <v>2562.4</v>
      </c>
      <c r="E3590">
        <v>13.2218264204507</v>
      </c>
      <c r="F3590" s="22"/>
      <c r="G3590" s="22">
        <v>90.396372576887998</v>
      </c>
      <c r="H3590" s="22"/>
      <c r="I3590" s="22"/>
      <c r="J3590" s="22">
        <v>5</v>
      </c>
      <c r="K3590" s="22" t="s">
        <v>2576</v>
      </c>
      <c r="L3590" s="22" t="s">
        <v>2803</v>
      </c>
    </row>
    <row r="3591" spans="1:12">
      <c r="A3591" t="s">
        <v>3354</v>
      </c>
      <c r="B3591" t="s">
        <v>2806</v>
      </c>
      <c r="C3591" t="s">
        <v>549</v>
      </c>
      <c r="D3591" s="1">
        <v>3015.4</v>
      </c>
      <c r="E3591">
        <v>13.2218264204507</v>
      </c>
      <c r="F3591" s="22"/>
      <c r="G3591" s="22"/>
      <c r="H3591" s="22">
        <v>90.396372576887998</v>
      </c>
      <c r="I3591" s="22"/>
      <c r="J3591" s="22">
        <v>5</v>
      </c>
      <c r="K3591" s="22" t="s">
        <v>2576</v>
      </c>
      <c r="L3591" s="22" t="s">
        <v>2803</v>
      </c>
    </row>
    <row r="3592" spans="1:12">
      <c r="A3592" t="s">
        <v>3354</v>
      </c>
      <c r="B3592" t="s">
        <v>2806</v>
      </c>
      <c r="C3592" t="s">
        <v>3332</v>
      </c>
      <c r="D3592" s="1">
        <v>3026.5</v>
      </c>
      <c r="E3592">
        <v>13.2218264204507</v>
      </c>
      <c r="F3592" s="22"/>
      <c r="G3592" s="22"/>
      <c r="H3592" s="22"/>
      <c r="I3592" s="22">
        <v>90.396372576887998</v>
      </c>
      <c r="J3592" s="22">
        <v>5</v>
      </c>
      <c r="K3592" s="22" t="s">
        <v>2576</v>
      </c>
      <c r="L3592" s="22" t="s">
        <v>2803</v>
      </c>
    </row>
    <row r="3593" spans="1:12">
      <c r="A3593" t="s">
        <v>3354</v>
      </c>
      <c r="B3593" t="s">
        <v>2294</v>
      </c>
      <c r="C3593" t="s">
        <v>542</v>
      </c>
      <c r="D3593" s="1">
        <v>2619.6</v>
      </c>
      <c r="E3593">
        <v>1.2795315890758701</v>
      </c>
      <c r="F3593" s="22">
        <v>203.19369269169599</v>
      </c>
      <c r="G3593" s="22"/>
      <c r="H3593" s="22"/>
      <c r="I3593" s="22"/>
      <c r="J3593" s="22">
        <v>5</v>
      </c>
      <c r="K3593" s="22" t="s">
        <v>2293</v>
      </c>
      <c r="L3593" s="22" t="s">
        <v>2807</v>
      </c>
    </row>
    <row r="3594" spans="1:12">
      <c r="A3594" t="s">
        <v>3354</v>
      </c>
      <c r="B3594" t="s">
        <v>2294</v>
      </c>
      <c r="C3594" t="s">
        <v>547</v>
      </c>
      <c r="D3594" s="1">
        <v>3235.4</v>
      </c>
      <c r="E3594">
        <v>1.2795315890758701</v>
      </c>
      <c r="F3594" s="22"/>
      <c r="G3594" s="22">
        <v>203.19369269169599</v>
      </c>
      <c r="H3594" s="22"/>
      <c r="I3594" s="22"/>
      <c r="J3594" s="22">
        <v>5</v>
      </c>
      <c r="K3594" s="22" t="s">
        <v>2293</v>
      </c>
      <c r="L3594" s="22" t="s">
        <v>2807</v>
      </c>
    </row>
    <row r="3595" spans="1:12">
      <c r="A3595" t="s">
        <v>3354</v>
      </c>
      <c r="B3595" t="s">
        <v>2294</v>
      </c>
      <c r="C3595" t="s">
        <v>549</v>
      </c>
      <c r="D3595" s="1">
        <v>3247.5</v>
      </c>
      <c r="E3595">
        <v>1.2795315890758701</v>
      </c>
      <c r="F3595" s="22"/>
      <c r="G3595" s="22"/>
      <c r="H3595" s="22">
        <v>203.19369269169599</v>
      </c>
      <c r="I3595" s="22"/>
      <c r="J3595" s="22">
        <v>5</v>
      </c>
      <c r="K3595" s="22" t="s">
        <v>2293</v>
      </c>
      <c r="L3595" s="22" t="s">
        <v>2807</v>
      </c>
    </row>
    <row r="3596" spans="1:12">
      <c r="A3596" t="s">
        <v>3354</v>
      </c>
      <c r="B3596" t="s">
        <v>2294</v>
      </c>
      <c r="C3596" t="s">
        <v>3332</v>
      </c>
      <c r="D3596" s="1">
        <v>3247.9</v>
      </c>
      <c r="E3596">
        <v>1.2795315890758701</v>
      </c>
      <c r="F3596" s="22"/>
      <c r="G3596" s="22"/>
      <c r="H3596" s="22"/>
      <c r="I3596" s="22">
        <v>203.19369269169599</v>
      </c>
      <c r="J3596" s="22">
        <v>5</v>
      </c>
      <c r="K3596" s="22" t="s">
        <v>2293</v>
      </c>
      <c r="L3596" s="22" t="s">
        <v>2807</v>
      </c>
    </row>
    <row r="3597" spans="1:12">
      <c r="A3597" t="s">
        <v>3354</v>
      </c>
      <c r="B3597" t="s">
        <v>2295</v>
      </c>
      <c r="C3597" t="s">
        <v>542</v>
      </c>
      <c r="D3597" s="1">
        <v>4781.8</v>
      </c>
      <c r="E3597">
        <v>2.1325526484597899</v>
      </c>
      <c r="F3597" s="22">
        <v>431.55905525460003</v>
      </c>
      <c r="G3597" s="22"/>
      <c r="H3597" s="22"/>
      <c r="I3597" s="22"/>
      <c r="J3597" s="22">
        <v>5</v>
      </c>
      <c r="K3597" s="22" t="s">
        <v>2293</v>
      </c>
      <c r="L3597" s="22" t="s">
        <v>2807</v>
      </c>
    </row>
    <row r="3598" spans="1:12">
      <c r="A3598" t="s">
        <v>3354</v>
      </c>
      <c r="B3598" t="s">
        <v>2295</v>
      </c>
      <c r="C3598" t="s">
        <v>547</v>
      </c>
      <c r="D3598" s="1">
        <v>6121.2</v>
      </c>
      <c r="E3598">
        <v>2.1325526484597899</v>
      </c>
      <c r="F3598" s="22"/>
      <c r="G3598" s="22">
        <v>431.55905525460003</v>
      </c>
      <c r="H3598" s="22"/>
      <c r="I3598" s="22"/>
      <c r="J3598" s="22">
        <v>5</v>
      </c>
      <c r="K3598" s="22" t="s">
        <v>2293</v>
      </c>
      <c r="L3598" s="22" t="s">
        <v>2807</v>
      </c>
    </row>
    <row r="3599" spans="1:12">
      <c r="A3599" t="s">
        <v>3354</v>
      </c>
      <c r="B3599" t="s">
        <v>2295</v>
      </c>
      <c r="C3599" t="s">
        <v>549</v>
      </c>
      <c r="D3599" s="1">
        <v>6243.5</v>
      </c>
      <c r="E3599">
        <v>2.1325526484597899</v>
      </c>
      <c r="F3599" s="22"/>
      <c r="G3599" s="22"/>
      <c r="H3599" s="22">
        <v>431.55905525460003</v>
      </c>
      <c r="I3599" s="22"/>
      <c r="J3599" s="22">
        <v>5</v>
      </c>
      <c r="K3599" s="22" t="s">
        <v>2293</v>
      </c>
      <c r="L3599" s="22" t="s">
        <v>2807</v>
      </c>
    </row>
    <row r="3600" spans="1:12">
      <c r="A3600" t="s">
        <v>3354</v>
      </c>
      <c r="B3600" t="s">
        <v>2295</v>
      </c>
      <c r="C3600" t="s">
        <v>3332</v>
      </c>
      <c r="D3600" s="1">
        <v>6245.6</v>
      </c>
      <c r="E3600">
        <v>2.1325526484597899</v>
      </c>
      <c r="F3600" s="22"/>
      <c r="G3600" s="22"/>
      <c r="H3600" s="22"/>
      <c r="I3600" s="22">
        <v>431.55905525460003</v>
      </c>
      <c r="J3600" s="22">
        <v>5</v>
      </c>
      <c r="K3600" s="22" t="s">
        <v>2293</v>
      </c>
      <c r="L3600" s="22" t="s">
        <v>2807</v>
      </c>
    </row>
    <row r="3601" spans="1:12">
      <c r="A3601" t="s">
        <v>3354</v>
      </c>
      <c r="B3601" t="s">
        <v>2296</v>
      </c>
      <c r="C3601" t="s">
        <v>542</v>
      </c>
      <c r="D3601" s="1">
        <v>7852.2</v>
      </c>
      <c r="E3601">
        <v>2.9855737078437001</v>
      </c>
      <c r="F3601" s="22">
        <v>576.79359095231996</v>
      </c>
      <c r="G3601" s="22"/>
      <c r="H3601" s="22"/>
      <c r="I3601" s="22"/>
      <c r="J3601" s="22">
        <v>5</v>
      </c>
      <c r="K3601" s="22" t="s">
        <v>2293</v>
      </c>
      <c r="L3601" s="22" t="s">
        <v>2807</v>
      </c>
    </row>
    <row r="3602" spans="1:12">
      <c r="A3602" t="s">
        <v>3354</v>
      </c>
      <c r="B3602" t="s">
        <v>2296</v>
      </c>
      <c r="C3602" t="s">
        <v>547</v>
      </c>
      <c r="D3602" s="1">
        <v>12392.3</v>
      </c>
      <c r="E3602">
        <v>2.9855737078437001</v>
      </c>
      <c r="F3602" s="22"/>
      <c r="G3602" s="22">
        <v>576.79359095231996</v>
      </c>
      <c r="H3602" s="22"/>
      <c r="I3602" s="22"/>
      <c r="J3602" s="22">
        <v>5</v>
      </c>
      <c r="K3602" s="22" t="s">
        <v>2293</v>
      </c>
      <c r="L3602" s="22" t="s">
        <v>2807</v>
      </c>
    </row>
    <row r="3603" spans="1:12">
      <c r="A3603" t="s">
        <v>3354</v>
      </c>
      <c r="B3603" t="s">
        <v>2296</v>
      </c>
      <c r="C3603" t="s">
        <v>549</v>
      </c>
      <c r="D3603" s="1">
        <v>12522.6</v>
      </c>
      <c r="E3603">
        <v>2.9855737078437001</v>
      </c>
      <c r="F3603" s="22"/>
      <c r="G3603" s="22"/>
      <c r="H3603" s="22">
        <v>576.79359095231996</v>
      </c>
      <c r="I3603" s="22"/>
      <c r="J3603" s="22">
        <v>5</v>
      </c>
      <c r="K3603" s="22" t="s">
        <v>2293</v>
      </c>
      <c r="L3603" s="22" t="s">
        <v>2807</v>
      </c>
    </row>
    <row r="3604" spans="1:12">
      <c r="A3604" t="s">
        <v>3354</v>
      </c>
      <c r="B3604" t="s">
        <v>2296</v>
      </c>
      <c r="C3604" t="s">
        <v>3332</v>
      </c>
      <c r="D3604" s="1">
        <v>12526.9</v>
      </c>
      <c r="E3604">
        <v>2.9855737078437001</v>
      </c>
      <c r="F3604" s="22"/>
      <c r="G3604" s="22"/>
      <c r="H3604" s="22"/>
      <c r="I3604" s="22">
        <v>576.79359095231996</v>
      </c>
      <c r="J3604" s="22">
        <v>5</v>
      </c>
      <c r="K3604" s="22" t="s">
        <v>2293</v>
      </c>
      <c r="L3604" s="22" t="s">
        <v>2807</v>
      </c>
    </row>
    <row r="3605" spans="1:12">
      <c r="A3605" t="s">
        <v>3354</v>
      </c>
      <c r="B3605" t="s">
        <v>2297</v>
      </c>
      <c r="C3605" t="s">
        <v>542</v>
      </c>
      <c r="D3605" s="1">
        <v>8238.7000000000007</v>
      </c>
      <c r="E3605">
        <v>3.8385947672276099</v>
      </c>
      <c r="F3605" s="22">
        <v>558.54361361736005</v>
      </c>
      <c r="G3605" s="22"/>
      <c r="H3605" s="22"/>
      <c r="I3605" s="22"/>
      <c r="J3605" s="22">
        <v>5</v>
      </c>
      <c r="K3605" s="22" t="s">
        <v>2293</v>
      </c>
      <c r="L3605" s="22" t="s">
        <v>2807</v>
      </c>
    </row>
    <row r="3606" spans="1:12">
      <c r="A3606" t="s">
        <v>3354</v>
      </c>
      <c r="B3606" t="s">
        <v>2297</v>
      </c>
      <c r="C3606" t="s">
        <v>547</v>
      </c>
      <c r="D3606" s="1">
        <v>12103</v>
      </c>
      <c r="E3606">
        <v>3.8385947672276099</v>
      </c>
      <c r="F3606" s="22"/>
      <c r="G3606" s="22">
        <v>558.54361361736005</v>
      </c>
      <c r="H3606" s="22"/>
      <c r="I3606" s="22"/>
      <c r="J3606" s="22">
        <v>5</v>
      </c>
      <c r="K3606" s="22" t="s">
        <v>2293</v>
      </c>
      <c r="L3606" s="22" t="s">
        <v>2807</v>
      </c>
    </row>
    <row r="3607" spans="1:12">
      <c r="A3607" t="s">
        <v>3354</v>
      </c>
      <c r="B3607" t="s">
        <v>2297</v>
      </c>
      <c r="C3607" t="s">
        <v>549</v>
      </c>
      <c r="D3607" s="1">
        <v>12103</v>
      </c>
      <c r="E3607">
        <v>3.8385947672276099</v>
      </c>
      <c r="F3607" s="22"/>
      <c r="G3607" s="22"/>
      <c r="H3607" s="22">
        <v>558.54361361736005</v>
      </c>
      <c r="I3607" s="22"/>
      <c r="J3607" s="22">
        <v>5</v>
      </c>
      <c r="K3607" s="22" t="s">
        <v>2293</v>
      </c>
      <c r="L3607" s="22" t="s">
        <v>2807</v>
      </c>
    </row>
    <row r="3608" spans="1:12">
      <c r="A3608" t="s">
        <v>3354</v>
      </c>
      <c r="B3608" t="s">
        <v>2297</v>
      </c>
      <c r="C3608" t="s">
        <v>3332</v>
      </c>
      <c r="D3608" s="1">
        <v>12103</v>
      </c>
      <c r="E3608">
        <v>3.8385947672276099</v>
      </c>
      <c r="F3608" s="22"/>
      <c r="G3608" s="22"/>
      <c r="H3608" s="22"/>
      <c r="I3608" s="22">
        <v>558.54361361736005</v>
      </c>
      <c r="J3608" s="22">
        <v>5</v>
      </c>
      <c r="K3608" s="22" t="s">
        <v>2293</v>
      </c>
      <c r="L3608" s="22" t="s">
        <v>2807</v>
      </c>
    </row>
    <row r="3609" spans="1:12">
      <c r="A3609" t="s">
        <v>3354</v>
      </c>
      <c r="B3609" t="s">
        <v>2298</v>
      </c>
      <c r="C3609" t="s">
        <v>542</v>
      </c>
      <c r="D3609" s="1">
        <v>1126</v>
      </c>
      <c r="E3609">
        <v>4.69161582661153</v>
      </c>
      <c r="F3609" s="22">
        <v>96.023416830011996</v>
      </c>
      <c r="G3609" s="22"/>
      <c r="H3609" s="22"/>
      <c r="I3609" s="22"/>
      <c r="J3609" s="22">
        <v>5</v>
      </c>
      <c r="K3609" s="22" t="s">
        <v>2293</v>
      </c>
      <c r="L3609" s="22" t="s">
        <v>2807</v>
      </c>
    </row>
    <row r="3610" spans="1:12">
      <c r="A3610" t="s">
        <v>3354</v>
      </c>
      <c r="B3610" t="s">
        <v>2298</v>
      </c>
      <c r="C3610" t="s">
        <v>547</v>
      </c>
      <c r="D3610" s="1">
        <v>1814.4</v>
      </c>
      <c r="E3610">
        <v>4.69161582661153</v>
      </c>
      <c r="F3610" s="22"/>
      <c r="G3610" s="22">
        <v>96.023416830011996</v>
      </c>
      <c r="H3610" s="22"/>
      <c r="I3610" s="22"/>
      <c r="J3610" s="22">
        <v>5</v>
      </c>
      <c r="K3610" s="22" t="s">
        <v>2293</v>
      </c>
      <c r="L3610" s="22" t="s">
        <v>2807</v>
      </c>
    </row>
    <row r="3611" spans="1:12">
      <c r="A3611" t="s">
        <v>3354</v>
      </c>
      <c r="B3611" t="s">
        <v>2298</v>
      </c>
      <c r="C3611" t="s">
        <v>549</v>
      </c>
      <c r="D3611" s="1">
        <v>1815.9</v>
      </c>
      <c r="E3611">
        <v>4.69161582661153</v>
      </c>
      <c r="F3611" s="22"/>
      <c r="G3611" s="22"/>
      <c r="H3611" s="22">
        <v>96.023416830011996</v>
      </c>
      <c r="I3611" s="22"/>
      <c r="J3611" s="22">
        <v>5</v>
      </c>
      <c r="K3611" s="22" t="s">
        <v>2293</v>
      </c>
      <c r="L3611" s="22" t="s">
        <v>2807</v>
      </c>
    </row>
    <row r="3612" spans="1:12">
      <c r="A3612" t="s">
        <v>3354</v>
      </c>
      <c r="B3612" t="s">
        <v>2298</v>
      </c>
      <c r="C3612" t="s">
        <v>3332</v>
      </c>
      <c r="D3612" s="1">
        <v>1815.9</v>
      </c>
      <c r="E3612">
        <v>4.69161582661153</v>
      </c>
      <c r="F3612" s="22"/>
      <c r="G3612" s="22"/>
      <c r="H3612" s="22"/>
      <c r="I3612" s="22">
        <v>96.023416830011996</v>
      </c>
      <c r="J3612" s="22">
        <v>5</v>
      </c>
      <c r="K3612" s="22" t="s">
        <v>2293</v>
      </c>
      <c r="L3612" s="22" t="s">
        <v>2807</v>
      </c>
    </row>
    <row r="3613" spans="1:12">
      <c r="A3613" t="s">
        <v>3354</v>
      </c>
      <c r="B3613" t="s">
        <v>2299</v>
      </c>
      <c r="C3613" t="s">
        <v>542</v>
      </c>
      <c r="D3613" s="1">
        <v>2249.1</v>
      </c>
      <c r="E3613">
        <v>5.5446368859954402</v>
      </c>
      <c r="F3613" s="22">
        <v>176.153337419976</v>
      </c>
      <c r="G3613" s="22"/>
      <c r="H3613" s="22"/>
      <c r="I3613" s="22"/>
      <c r="J3613" s="22">
        <v>5</v>
      </c>
      <c r="K3613" s="22" t="s">
        <v>2293</v>
      </c>
      <c r="L3613" s="22" t="s">
        <v>2807</v>
      </c>
    </row>
    <row r="3614" spans="1:12">
      <c r="A3614" t="s">
        <v>3354</v>
      </c>
      <c r="B3614" t="s">
        <v>2299</v>
      </c>
      <c r="C3614" t="s">
        <v>547</v>
      </c>
      <c r="D3614" s="1">
        <v>2641.3</v>
      </c>
      <c r="E3614">
        <v>5.5446368859954402</v>
      </c>
      <c r="F3614" s="22"/>
      <c r="G3614" s="22">
        <v>176.153337419976</v>
      </c>
      <c r="H3614" s="22"/>
      <c r="I3614" s="22"/>
      <c r="J3614" s="22">
        <v>5</v>
      </c>
      <c r="K3614" s="22" t="s">
        <v>2293</v>
      </c>
      <c r="L3614" s="22" t="s">
        <v>2807</v>
      </c>
    </row>
    <row r="3615" spans="1:12">
      <c r="A3615" t="s">
        <v>3354</v>
      </c>
      <c r="B3615" t="s">
        <v>2299</v>
      </c>
      <c r="C3615" t="s">
        <v>549</v>
      </c>
      <c r="D3615" s="1">
        <v>2652.2</v>
      </c>
      <c r="E3615">
        <v>5.5446368859954402</v>
      </c>
      <c r="F3615" s="22"/>
      <c r="G3615" s="22"/>
      <c r="H3615" s="22">
        <v>176.153337419976</v>
      </c>
      <c r="I3615" s="22"/>
      <c r="J3615" s="22">
        <v>5</v>
      </c>
      <c r="K3615" s="22" t="s">
        <v>2293</v>
      </c>
      <c r="L3615" s="22" t="s">
        <v>2807</v>
      </c>
    </row>
    <row r="3616" spans="1:12">
      <c r="A3616" t="s">
        <v>3354</v>
      </c>
      <c r="B3616" t="s">
        <v>2299</v>
      </c>
      <c r="C3616" t="s">
        <v>3332</v>
      </c>
      <c r="D3616" s="1">
        <v>2653.1</v>
      </c>
      <c r="E3616">
        <v>5.5446368859954402</v>
      </c>
      <c r="F3616" s="22"/>
      <c r="G3616" s="22"/>
      <c r="H3616" s="22"/>
      <c r="I3616" s="22">
        <v>176.153337419976</v>
      </c>
      <c r="J3616" s="22">
        <v>5</v>
      </c>
      <c r="K3616" s="22" t="s">
        <v>2293</v>
      </c>
      <c r="L3616" s="22" t="s">
        <v>2807</v>
      </c>
    </row>
    <row r="3617" spans="1:12">
      <c r="A3617" t="s">
        <v>3354</v>
      </c>
      <c r="B3617" t="s">
        <v>2300</v>
      </c>
      <c r="C3617" t="s">
        <v>542</v>
      </c>
      <c r="D3617" s="1">
        <v>1102.4000000000001</v>
      </c>
      <c r="E3617">
        <v>6.3976579453793603</v>
      </c>
      <c r="F3617" s="22">
        <v>78.157514420748001</v>
      </c>
      <c r="G3617" s="22"/>
      <c r="H3617" s="22"/>
      <c r="I3617" s="22"/>
      <c r="J3617" s="22">
        <v>5</v>
      </c>
      <c r="K3617" s="22" t="s">
        <v>2293</v>
      </c>
      <c r="L3617" s="22" t="s">
        <v>2807</v>
      </c>
    </row>
    <row r="3618" spans="1:12">
      <c r="A3618" t="s">
        <v>3354</v>
      </c>
      <c r="B3618" t="s">
        <v>2300</v>
      </c>
      <c r="C3618" t="s">
        <v>547</v>
      </c>
      <c r="D3618" s="1">
        <v>1588.5</v>
      </c>
      <c r="E3618">
        <v>6.3976579453793603</v>
      </c>
      <c r="F3618" s="22"/>
      <c r="G3618" s="22">
        <v>78.157514420748001</v>
      </c>
      <c r="H3618" s="22"/>
      <c r="I3618" s="22"/>
      <c r="J3618" s="22">
        <v>5</v>
      </c>
      <c r="K3618" s="22" t="s">
        <v>2293</v>
      </c>
      <c r="L3618" s="22" t="s">
        <v>2807</v>
      </c>
    </row>
    <row r="3619" spans="1:12">
      <c r="A3619" t="s">
        <v>3354</v>
      </c>
      <c r="B3619" t="s">
        <v>2300</v>
      </c>
      <c r="C3619" t="s">
        <v>549</v>
      </c>
      <c r="D3619" s="1">
        <v>1606.8</v>
      </c>
      <c r="E3619">
        <v>6.3976579453793603</v>
      </c>
      <c r="F3619" s="22"/>
      <c r="G3619" s="22"/>
      <c r="H3619" s="22">
        <v>78.157514420748001</v>
      </c>
      <c r="I3619" s="22"/>
      <c r="J3619" s="22">
        <v>5</v>
      </c>
      <c r="K3619" s="22" t="s">
        <v>2293</v>
      </c>
      <c r="L3619" s="22" t="s">
        <v>2807</v>
      </c>
    </row>
    <row r="3620" spans="1:12">
      <c r="A3620" t="s">
        <v>3354</v>
      </c>
      <c r="B3620" t="s">
        <v>2300</v>
      </c>
      <c r="C3620" t="s">
        <v>3332</v>
      </c>
      <c r="D3620" s="1">
        <v>1607</v>
      </c>
      <c r="E3620">
        <v>6.3976579453793603</v>
      </c>
      <c r="F3620" s="22"/>
      <c r="G3620" s="22"/>
      <c r="H3620" s="22"/>
      <c r="I3620" s="22">
        <v>78.157514420748001</v>
      </c>
      <c r="J3620" s="22">
        <v>5</v>
      </c>
      <c r="K3620" s="22" t="s">
        <v>2293</v>
      </c>
      <c r="L3620" s="22" t="s">
        <v>2807</v>
      </c>
    </row>
    <row r="3621" spans="1:12">
      <c r="A3621" t="s">
        <v>3354</v>
      </c>
      <c r="B3621" t="s">
        <v>2301</v>
      </c>
      <c r="C3621" t="s">
        <v>542</v>
      </c>
      <c r="D3621" s="1">
        <v>959.1</v>
      </c>
      <c r="E3621">
        <v>7.2506790047632697</v>
      </c>
      <c r="F3621" s="22">
        <v>99.539739161100002</v>
      </c>
      <c r="G3621" s="22"/>
      <c r="H3621" s="22"/>
      <c r="I3621" s="22"/>
      <c r="J3621" s="22">
        <v>5</v>
      </c>
      <c r="K3621" s="22" t="s">
        <v>2293</v>
      </c>
      <c r="L3621" s="22" t="s">
        <v>2807</v>
      </c>
    </row>
    <row r="3622" spans="1:12">
      <c r="A3622" t="s">
        <v>3354</v>
      </c>
      <c r="B3622" t="s">
        <v>2301</v>
      </c>
      <c r="C3622" t="s">
        <v>547</v>
      </c>
      <c r="D3622" s="1">
        <v>1520.7</v>
      </c>
      <c r="E3622">
        <v>7.2506790047632697</v>
      </c>
      <c r="F3622" s="22"/>
      <c r="G3622" s="22">
        <v>99.539739161100002</v>
      </c>
      <c r="H3622" s="22"/>
      <c r="I3622" s="22"/>
      <c r="J3622" s="22">
        <v>5</v>
      </c>
      <c r="K3622" s="22" t="s">
        <v>2293</v>
      </c>
      <c r="L3622" s="22" t="s">
        <v>2807</v>
      </c>
    </row>
    <row r="3623" spans="1:12">
      <c r="A3623" t="s">
        <v>3354</v>
      </c>
      <c r="B3623" t="s">
        <v>2301</v>
      </c>
      <c r="C3623" t="s">
        <v>549</v>
      </c>
      <c r="D3623" s="1">
        <v>1567.7</v>
      </c>
      <c r="E3623">
        <v>7.2506790047632697</v>
      </c>
      <c r="F3623" s="22"/>
      <c r="G3623" s="22"/>
      <c r="H3623" s="22">
        <v>99.539739161100002</v>
      </c>
      <c r="I3623" s="22"/>
      <c r="J3623" s="22">
        <v>5</v>
      </c>
      <c r="K3623" s="22" t="s">
        <v>2293</v>
      </c>
      <c r="L3623" s="22" t="s">
        <v>2807</v>
      </c>
    </row>
    <row r="3624" spans="1:12">
      <c r="A3624" t="s">
        <v>3354</v>
      </c>
      <c r="B3624" t="s">
        <v>2301</v>
      </c>
      <c r="C3624" t="s">
        <v>3332</v>
      </c>
      <c r="D3624" s="1">
        <v>1569.6</v>
      </c>
      <c r="E3624">
        <v>7.2506790047632697</v>
      </c>
      <c r="F3624" s="22"/>
      <c r="G3624" s="22"/>
      <c r="H3624" s="22"/>
      <c r="I3624" s="22">
        <v>99.539739161100002</v>
      </c>
      <c r="J3624" s="22">
        <v>5</v>
      </c>
      <c r="K3624" s="22" t="s">
        <v>2293</v>
      </c>
      <c r="L3624" s="22" t="s">
        <v>2807</v>
      </c>
    </row>
    <row r="3625" spans="1:12">
      <c r="A3625" t="s">
        <v>3354</v>
      </c>
      <c r="B3625" t="s">
        <v>2302</v>
      </c>
      <c r="C3625" t="s">
        <v>542</v>
      </c>
      <c r="D3625" s="1">
        <v>3418.6</v>
      </c>
      <c r="E3625">
        <v>8.1037000641471799</v>
      </c>
      <c r="F3625" s="22">
        <v>263.92186045512</v>
      </c>
      <c r="G3625" s="22"/>
      <c r="H3625" s="22"/>
      <c r="I3625" s="22"/>
      <c r="J3625" s="22">
        <v>5</v>
      </c>
      <c r="K3625" s="22" t="s">
        <v>2293</v>
      </c>
      <c r="L3625" s="22" t="s">
        <v>2807</v>
      </c>
    </row>
    <row r="3626" spans="1:12">
      <c r="A3626" t="s">
        <v>3354</v>
      </c>
      <c r="B3626" t="s">
        <v>2302</v>
      </c>
      <c r="C3626" t="s">
        <v>547</v>
      </c>
      <c r="D3626" s="1">
        <v>4130.6000000000004</v>
      </c>
      <c r="E3626">
        <v>8.1037000641471799</v>
      </c>
      <c r="F3626" s="22"/>
      <c r="G3626" s="22">
        <v>263.92186045512</v>
      </c>
      <c r="H3626" s="22"/>
      <c r="I3626" s="22"/>
      <c r="J3626" s="22">
        <v>5</v>
      </c>
      <c r="K3626" s="22" t="s">
        <v>2293</v>
      </c>
      <c r="L3626" s="22" t="s">
        <v>2807</v>
      </c>
    </row>
    <row r="3627" spans="1:12">
      <c r="A3627" t="s">
        <v>3354</v>
      </c>
      <c r="B3627" t="s">
        <v>2302</v>
      </c>
      <c r="C3627" t="s">
        <v>549</v>
      </c>
      <c r="D3627" s="1">
        <v>4130.6000000000004</v>
      </c>
      <c r="E3627">
        <v>8.1037000641471799</v>
      </c>
      <c r="F3627" s="22"/>
      <c r="G3627" s="22"/>
      <c r="H3627" s="22">
        <v>263.92186045512</v>
      </c>
      <c r="I3627" s="22"/>
      <c r="J3627" s="22">
        <v>5</v>
      </c>
      <c r="K3627" s="22" t="s">
        <v>2293</v>
      </c>
      <c r="L3627" s="22" t="s">
        <v>2807</v>
      </c>
    </row>
    <row r="3628" spans="1:12">
      <c r="A3628" t="s">
        <v>3354</v>
      </c>
      <c r="B3628" t="s">
        <v>2302</v>
      </c>
      <c r="C3628" t="s">
        <v>3332</v>
      </c>
      <c r="D3628" s="1">
        <v>4130.6000000000004</v>
      </c>
      <c r="E3628">
        <v>8.1037000641471799</v>
      </c>
      <c r="F3628" s="22"/>
      <c r="G3628" s="22"/>
      <c r="H3628" s="22"/>
      <c r="I3628" s="22">
        <v>263.92186045512</v>
      </c>
      <c r="J3628" s="22">
        <v>5</v>
      </c>
      <c r="K3628" s="22" t="s">
        <v>2293</v>
      </c>
      <c r="L3628" s="22" t="s">
        <v>2807</v>
      </c>
    </row>
    <row r="3629" spans="1:12">
      <c r="A3629" t="s">
        <v>3354</v>
      </c>
      <c r="B3629" t="s">
        <v>2303</v>
      </c>
      <c r="C3629" t="s">
        <v>542</v>
      </c>
      <c r="D3629" s="1">
        <v>0</v>
      </c>
      <c r="E3629">
        <v>18.339952776754199</v>
      </c>
      <c r="F3629" s="22">
        <v>2.3446092602267998E-3</v>
      </c>
      <c r="G3629" s="22"/>
      <c r="H3629" s="22"/>
      <c r="I3629" s="22"/>
      <c r="J3629" s="22">
        <v>5</v>
      </c>
      <c r="K3629" s="22" t="s">
        <v>2293</v>
      </c>
      <c r="L3629" s="22" t="s">
        <v>2807</v>
      </c>
    </row>
    <row r="3630" spans="1:12">
      <c r="A3630" t="s">
        <v>3354</v>
      </c>
      <c r="B3630" t="s">
        <v>2303</v>
      </c>
      <c r="C3630" t="s">
        <v>547</v>
      </c>
      <c r="D3630" s="1">
        <v>3783.6</v>
      </c>
      <c r="E3630">
        <v>18.339952776754199</v>
      </c>
      <c r="F3630" s="22"/>
      <c r="G3630" s="22">
        <v>223.45471474956</v>
      </c>
      <c r="H3630" s="22"/>
      <c r="I3630" s="22"/>
      <c r="J3630" s="22">
        <v>5</v>
      </c>
      <c r="K3630" s="22" t="s">
        <v>2293</v>
      </c>
      <c r="L3630" s="22" t="s">
        <v>2807</v>
      </c>
    </row>
    <row r="3631" spans="1:12">
      <c r="A3631" t="s">
        <v>3354</v>
      </c>
      <c r="B3631" t="s">
        <v>2303</v>
      </c>
      <c r="C3631" t="s">
        <v>549</v>
      </c>
      <c r="D3631" s="1">
        <v>4645.8999999999996</v>
      </c>
      <c r="E3631">
        <v>18.339952776754199</v>
      </c>
      <c r="F3631" s="22"/>
      <c r="G3631" s="22"/>
      <c r="H3631" s="22">
        <v>223.45471474956</v>
      </c>
      <c r="I3631" s="22"/>
      <c r="J3631" s="22">
        <v>5</v>
      </c>
      <c r="K3631" s="22" t="s">
        <v>2293</v>
      </c>
      <c r="L3631" s="22" t="s">
        <v>2807</v>
      </c>
    </row>
    <row r="3632" spans="1:12">
      <c r="A3632" t="s">
        <v>3354</v>
      </c>
      <c r="B3632" t="s">
        <v>2303</v>
      </c>
      <c r="C3632" t="s">
        <v>3332</v>
      </c>
      <c r="D3632" s="1">
        <v>4646.1000000000004</v>
      </c>
      <c r="E3632">
        <v>18.339952776754199</v>
      </c>
      <c r="F3632" s="22"/>
      <c r="G3632" s="22"/>
      <c r="H3632" s="22"/>
      <c r="I3632" s="22">
        <v>223.45471474956</v>
      </c>
      <c r="J3632" s="22">
        <v>5</v>
      </c>
      <c r="K3632" s="22" t="s">
        <v>2293</v>
      </c>
      <c r="L3632" s="22" t="s">
        <v>2807</v>
      </c>
    </row>
    <row r="3633" spans="1:12">
      <c r="A3633" t="s">
        <v>3354</v>
      </c>
      <c r="B3633" t="s">
        <v>2304</v>
      </c>
      <c r="C3633" t="s">
        <v>3332</v>
      </c>
      <c r="D3633" s="1">
        <v>5923.9</v>
      </c>
      <c r="E3633">
        <v>20.045994895522</v>
      </c>
      <c r="F3633" s="22"/>
      <c r="G3633" s="22"/>
      <c r="H3633" s="22"/>
      <c r="I3633" s="22">
        <v>320.93469380196001</v>
      </c>
      <c r="J3633" s="22">
        <v>5</v>
      </c>
      <c r="K3633" s="22" t="s">
        <v>2293</v>
      </c>
      <c r="L3633" s="22" t="s">
        <v>2807</v>
      </c>
    </row>
    <row r="3634" spans="1:12">
      <c r="A3634" t="s">
        <v>3354</v>
      </c>
      <c r="B3634" t="s">
        <v>2304</v>
      </c>
      <c r="C3634" t="s">
        <v>547</v>
      </c>
      <c r="D3634" s="1">
        <v>5923.9</v>
      </c>
      <c r="E3634">
        <v>20.045994895522</v>
      </c>
      <c r="F3634" s="22"/>
      <c r="G3634" s="22">
        <v>320.93469380196001</v>
      </c>
      <c r="H3634" s="22"/>
      <c r="I3634" s="22"/>
      <c r="J3634" s="22">
        <v>5</v>
      </c>
      <c r="K3634" s="22" t="s">
        <v>2293</v>
      </c>
      <c r="L3634" s="22" t="s">
        <v>2807</v>
      </c>
    </row>
    <row r="3635" spans="1:12">
      <c r="A3635" t="s">
        <v>3354</v>
      </c>
      <c r="B3635" t="s">
        <v>2304</v>
      </c>
      <c r="C3635" t="s">
        <v>549</v>
      </c>
      <c r="D3635" s="1">
        <v>5923.9</v>
      </c>
      <c r="E3635">
        <v>20.045994895522</v>
      </c>
      <c r="F3635" s="22"/>
      <c r="G3635" s="22"/>
      <c r="H3635" s="22">
        <v>320.93469380196001</v>
      </c>
      <c r="I3635" s="22"/>
      <c r="J3635" s="22">
        <v>5</v>
      </c>
      <c r="K3635" s="22" t="s">
        <v>2293</v>
      </c>
      <c r="L3635" s="22" t="s">
        <v>2807</v>
      </c>
    </row>
    <row r="3636" spans="1:12">
      <c r="A3636" t="s">
        <v>3354</v>
      </c>
      <c r="B3636" t="s">
        <v>2305</v>
      </c>
      <c r="C3636" t="s">
        <v>547</v>
      </c>
      <c r="D3636" s="1">
        <v>948.4</v>
      </c>
      <c r="E3636">
        <v>22.6050580736737</v>
      </c>
      <c r="F3636" s="22"/>
      <c r="G3636" s="22">
        <v>47.660014137708004</v>
      </c>
      <c r="H3636" s="22"/>
      <c r="I3636" s="22"/>
      <c r="J3636" s="22">
        <v>5</v>
      </c>
      <c r="K3636" s="22" t="s">
        <v>2293</v>
      </c>
      <c r="L3636" s="22" t="s">
        <v>2807</v>
      </c>
    </row>
    <row r="3637" spans="1:12">
      <c r="A3637" t="s">
        <v>3354</v>
      </c>
      <c r="B3637" t="s">
        <v>2305</v>
      </c>
      <c r="C3637" t="s">
        <v>3332</v>
      </c>
      <c r="D3637" s="1">
        <v>948.4</v>
      </c>
      <c r="E3637">
        <v>22.6050580736737</v>
      </c>
      <c r="F3637" s="22"/>
      <c r="G3637" s="22"/>
      <c r="H3637" s="22"/>
      <c r="I3637" s="22">
        <v>47.660014137708004</v>
      </c>
      <c r="J3637" s="22">
        <v>5</v>
      </c>
      <c r="K3637" s="22" t="s">
        <v>2293</v>
      </c>
      <c r="L3637" s="22" t="s">
        <v>2807</v>
      </c>
    </row>
    <row r="3638" spans="1:12">
      <c r="A3638" t="s">
        <v>3354</v>
      </c>
      <c r="B3638" t="s">
        <v>2305</v>
      </c>
      <c r="C3638" t="s">
        <v>549</v>
      </c>
      <c r="D3638" s="1">
        <v>948.4</v>
      </c>
      <c r="E3638">
        <v>22.6050580736737</v>
      </c>
      <c r="F3638" s="22"/>
      <c r="G3638" s="22"/>
      <c r="H3638" s="22">
        <v>47.660014137708004</v>
      </c>
      <c r="I3638" s="22"/>
      <c r="J3638" s="22">
        <v>5</v>
      </c>
      <c r="K3638" s="22" t="s">
        <v>2293</v>
      </c>
      <c r="L3638" s="22" t="s">
        <v>2807</v>
      </c>
    </row>
    <row r="3639" spans="1:12">
      <c r="A3639" t="s">
        <v>3354</v>
      </c>
      <c r="B3639" t="s">
        <v>2306</v>
      </c>
      <c r="C3639" t="s">
        <v>547</v>
      </c>
      <c r="D3639" s="1">
        <v>4144.2</v>
      </c>
      <c r="E3639">
        <v>24.3111001924416</v>
      </c>
      <c r="F3639" s="22"/>
      <c r="G3639" s="22">
        <v>244.60771830264</v>
      </c>
      <c r="H3639" s="22"/>
      <c r="I3639" s="22"/>
      <c r="J3639" s="22">
        <v>5</v>
      </c>
      <c r="K3639" s="22" t="s">
        <v>2293</v>
      </c>
      <c r="L3639" s="22" t="s">
        <v>2807</v>
      </c>
    </row>
    <row r="3640" spans="1:12">
      <c r="A3640" t="s">
        <v>3354</v>
      </c>
      <c r="B3640" t="s">
        <v>2306</v>
      </c>
      <c r="C3640" t="s">
        <v>3332</v>
      </c>
      <c r="D3640" s="1">
        <v>4318</v>
      </c>
      <c r="E3640">
        <v>24.3111001924416</v>
      </c>
      <c r="F3640" s="22"/>
      <c r="G3640" s="22"/>
      <c r="H3640" s="22"/>
      <c r="I3640" s="22">
        <v>244.60771830264</v>
      </c>
      <c r="J3640" s="22">
        <v>5</v>
      </c>
      <c r="K3640" s="22" t="s">
        <v>2293</v>
      </c>
      <c r="L3640" s="22" t="s">
        <v>2807</v>
      </c>
    </row>
    <row r="3641" spans="1:12">
      <c r="A3641" t="s">
        <v>3354</v>
      </c>
      <c r="B3641" t="s">
        <v>2306</v>
      </c>
      <c r="C3641" t="s">
        <v>549</v>
      </c>
      <c r="D3641" s="1">
        <v>4318</v>
      </c>
      <c r="E3641">
        <v>24.3111001924416</v>
      </c>
      <c r="F3641" s="22"/>
      <c r="G3641" s="22"/>
      <c r="H3641" s="22">
        <v>244.60771830264</v>
      </c>
      <c r="I3641" s="22"/>
      <c r="J3641" s="22">
        <v>5</v>
      </c>
      <c r="K3641" s="22" t="s">
        <v>2293</v>
      </c>
      <c r="L3641" s="22" t="s">
        <v>2807</v>
      </c>
    </row>
    <row r="3642" spans="1:12">
      <c r="A3642" t="s">
        <v>3354</v>
      </c>
      <c r="B3642" t="s">
        <v>2307</v>
      </c>
      <c r="C3642" t="s">
        <v>542</v>
      </c>
      <c r="D3642" s="1">
        <v>1</v>
      </c>
      <c r="E3642">
        <v>26.443652840901301</v>
      </c>
      <c r="F3642" s="22">
        <v>0.19929166944926399</v>
      </c>
      <c r="G3642" s="22"/>
      <c r="H3642" s="22"/>
      <c r="I3642" s="22"/>
      <c r="J3642" s="22">
        <v>5</v>
      </c>
      <c r="K3642" s="22" t="s">
        <v>2293</v>
      </c>
      <c r="L3642" s="22" t="s">
        <v>2807</v>
      </c>
    </row>
    <row r="3643" spans="1:12">
      <c r="A3643" t="s">
        <v>3354</v>
      </c>
      <c r="B3643" t="s">
        <v>2307</v>
      </c>
      <c r="C3643" t="s">
        <v>547</v>
      </c>
      <c r="D3643" s="1">
        <v>18312.7</v>
      </c>
      <c r="E3643">
        <v>26.443652840901301</v>
      </c>
      <c r="F3643" s="22"/>
      <c r="G3643" s="22">
        <v>883.01397042179997</v>
      </c>
      <c r="H3643" s="22"/>
      <c r="I3643" s="22"/>
      <c r="J3643" s="22">
        <v>5</v>
      </c>
      <c r="K3643" s="22" t="s">
        <v>2293</v>
      </c>
      <c r="L3643" s="22" t="s">
        <v>2807</v>
      </c>
    </row>
    <row r="3644" spans="1:12">
      <c r="A3644" t="s">
        <v>3354</v>
      </c>
      <c r="B3644" t="s">
        <v>2307</v>
      </c>
      <c r="C3644" t="s">
        <v>549</v>
      </c>
      <c r="D3644" s="1">
        <v>21048.5</v>
      </c>
      <c r="E3644">
        <v>26.443652840901301</v>
      </c>
      <c r="F3644" s="22"/>
      <c r="G3644" s="22"/>
      <c r="H3644" s="22">
        <v>883.01397042179997</v>
      </c>
      <c r="I3644" s="22"/>
      <c r="J3644" s="22">
        <v>5</v>
      </c>
      <c r="K3644" s="22" t="s">
        <v>2293</v>
      </c>
      <c r="L3644" s="22" t="s">
        <v>2807</v>
      </c>
    </row>
    <row r="3645" spans="1:12">
      <c r="A3645" t="s">
        <v>3354</v>
      </c>
      <c r="B3645" t="s">
        <v>2307</v>
      </c>
      <c r="C3645" t="s">
        <v>3332</v>
      </c>
      <c r="D3645" s="1">
        <v>21058.799999999999</v>
      </c>
      <c r="E3645">
        <v>26.443652840901301</v>
      </c>
      <c r="F3645" s="22"/>
      <c r="G3645" s="22"/>
      <c r="H3645" s="22"/>
      <c r="I3645" s="22">
        <v>883.01397042179997</v>
      </c>
      <c r="J3645" s="22">
        <v>5</v>
      </c>
      <c r="K3645" s="22" t="s">
        <v>2293</v>
      </c>
      <c r="L3645" s="22" t="s">
        <v>2807</v>
      </c>
    </row>
    <row r="3646" spans="1:12">
      <c r="A3646" t="s">
        <v>3354</v>
      </c>
      <c r="B3646" t="s">
        <v>2580</v>
      </c>
      <c r="C3646" t="s">
        <v>547</v>
      </c>
      <c r="D3646" s="1">
        <v>2537.3000000000002</v>
      </c>
      <c r="E3646">
        <v>26.443652840901301</v>
      </c>
      <c r="F3646" s="22"/>
      <c r="G3646" s="22">
        <v>161.97724573153201</v>
      </c>
      <c r="H3646" s="22"/>
      <c r="I3646" s="22"/>
      <c r="J3646" s="22">
        <v>5</v>
      </c>
      <c r="K3646" s="22" t="s">
        <v>2579</v>
      </c>
      <c r="L3646" s="22" t="s">
        <v>2809</v>
      </c>
    </row>
    <row r="3647" spans="1:12">
      <c r="A3647" t="s">
        <v>3354</v>
      </c>
      <c r="B3647" t="s">
        <v>2580</v>
      </c>
      <c r="C3647" t="s">
        <v>3332</v>
      </c>
      <c r="D3647" s="1">
        <v>2537.3000000000002</v>
      </c>
      <c r="E3647">
        <v>26.443652840901301</v>
      </c>
      <c r="F3647" s="22"/>
      <c r="G3647" s="22"/>
      <c r="H3647" s="22"/>
      <c r="I3647" s="22">
        <v>161.97724573153201</v>
      </c>
      <c r="J3647" s="22">
        <v>5</v>
      </c>
      <c r="K3647" s="22" t="s">
        <v>2579</v>
      </c>
      <c r="L3647" s="22" t="s">
        <v>2809</v>
      </c>
    </row>
    <row r="3648" spans="1:12">
      <c r="A3648" t="s">
        <v>3354</v>
      </c>
      <c r="B3648" t="s">
        <v>2580</v>
      </c>
      <c r="C3648" t="s">
        <v>549</v>
      </c>
      <c r="D3648" s="1">
        <v>2537.3000000000002</v>
      </c>
      <c r="E3648">
        <v>26.443652840901301</v>
      </c>
      <c r="F3648" s="22"/>
      <c r="G3648" s="22"/>
      <c r="H3648" s="22">
        <v>161.97724573153201</v>
      </c>
      <c r="I3648" s="22"/>
      <c r="J3648" s="22">
        <v>5</v>
      </c>
      <c r="K3648" s="22" t="s">
        <v>2579</v>
      </c>
      <c r="L3648" s="22" t="s">
        <v>2809</v>
      </c>
    </row>
    <row r="3649" spans="1:12">
      <c r="A3649" t="s">
        <v>3354</v>
      </c>
      <c r="B3649" t="s">
        <v>2309</v>
      </c>
      <c r="C3649" t="s">
        <v>542</v>
      </c>
      <c r="D3649" s="1">
        <v>1120.8</v>
      </c>
      <c r="E3649">
        <v>8.1037000641471799</v>
      </c>
      <c r="F3649" s="22">
        <v>100.52859516965999</v>
      </c>
      <c r="G3649" s="22"/>
      <c r="H3649" s="22"/>
      <c r="I3649" s="22"/>
      <c r="J3649" s="22">
        <v>5</v>
      </c>
      <c r="K3649" s="22" t="s">
        <v>2308</v>
      </c>
      <c r="L3649" s="22" t="s">
        <v>2810</v>
      </c>
    </row>
    <row r="3650" spans="1:12">
      <c r="A3650" t="s">
        <v>3354</v>
      </c>
      <c r="B3650" t="s">
        <v>2309</v>
      </c>
      <c r="C3650" t="s">
        <v>547</v>
      </c>
      <c r="D3650" s="1">
        <v>2360.1999999999998</v>
      </c>
      <c r="E3650">
        <v>8.1037000641471799</v>
      </c>
      <c r="F3650" s="22"/>
      <c r="G3650" s="22">
        <v>166.71335682229201</v>
      </c>
      <c r="H3650" s="22"/>
      <c r="I3650" s="22"/>
      <c r="J3650" s="22">
        <v>5</v>
      </c>
      <c r="K3650" s="22" t="s">
        <v>2308</v>
      </c>
      <c r="L3650" s="22" t="s">
        <v>2810</v>
      </c>
    </row>
    <row r="3651" spans="1:12">
      <c r="A3651" t="s">
        <v>3354</v>
      </c>
      <c r="B3651" t="s">
        <v>2309</v>
      </c>
      <c r="C3651" t="s">
        <v>549</v>
      </c>
      <c r="D3651" s="1">
        <v>4027.4</v>
      </c>
      <c r="E3651">
        <v>8.1037000641471799</v>
      </c>
      <c r="F3651" s="22"/>
      <c r="G3651" s="22"/>
      <c r="H3651" s="22">
        <v>166.71335682229201</v>
      </c>
      <c r="I3651" s="22"/>
      <c r="J3651" s="22">
        <v>5</v>
      </c>
      <c r="K3651" s="22" t="s">
        <v>2308</v>
      </c>
      <c r="L3651" s="22" t="s">
        <v>2810</v>
      </c>
    </row>
    <row r="3652" spans="1:12">
      <c r="A3652" t="s">
        <v>3354</v>
      </c>
      <c r="B3652" t="s">
        <v>2309</v>
      </c>
      <c r="C3652" t="s">
        <v>3332</v>
      </c>
      <c r="D3652" s="1">
        <v>4031.8</v>
      </c>
      <c r="E3652">
        <v>8.1037000641471799</v>
      </c>
      <c r="F3652" s="22"/>
      <c r="G3652" s="22"/>
      <c r="H3652" s="22"/>
      <c r="I3652" s="22">
        <v>166.71335682229201</v>
      </c>
      <c r="J3652" s="22">
        <v>5</v>
      </c>
      <c r="K3652" s="22" t="s">
        <v>2308</v>
      </c>
      <c r="L3652" s="22" t="s">
        <v>2810</v>
      </c>
    </row>
    <row r="3653" spans="1:12">
      <c r="A3653" t="s">
        <v>3354</v>
      </c>
      <c r="B3653" t="s">
        <v>2310</v>
      </c>
      <c r="C3653" t="s">
        <v>542</v>
      </c>
      <c r="D3653" s="1">
        <v>78.7</v>
      </c>
      <c r="E3653">
        <v>8.9567211235310999</v>
      </c>
      <c r="F3653" s="22">
        <v>8.1885450226104002</v>
      </c>
      <c r="G3653" s="22"/>
      <c r="H3653" s="22"/>
      <c r="I3653" s="22"/>
      <c r="J3653" s="22">
        <v>5</v>
      </c>
      <c r="K3653" s="22" t="s">
        <v>2308</v>
      </c>
      <c r="L3653" s="22" t="s">
        <v>2810</v>
      </c>
    </row>
    <row r="3654" spans="1:12">
      <c r="A3654" t="s">
        <v>3354</v>
      </c>
      <c r="B3654" t="s">
        <v>2310</v>
      </c>
      <c r="C3654" t="s">
        <v>547</v>
      </c>
      <c r="D3654" s="1">
        <v>1338.9</v>
      </c>
      <c r="E3654">
        <v>8.9567211235310999</v>
      </c>
      <c r="F3654" s="22"/>
      <c r="G3654" s="22">
        <v>254.33132642315999</v>
      </c>
      <c r="H3654" s="22"/>
      <c r="I3654" s="22"/>
      <c r="J3654" s="22">
        <v>5</v>
      </c>
      <c r="K3654" s="22" t="s">
        <v>2308</v>
      </c>
      <c r="L3654" s="22" t="s">
        <v>2810</v>
      </c>
    </row>
    <row r="3655" spans="1:12">
      <c r="A3655" t="s">
        <v>3354</v>
      </c>
      <c r="B3655" t="s">
        <v>2310</v>
      </c>
      <c r="C3655" t="s">
        <v>549</v>
      </c>
      <c r="D3655" s="1">
        <v>5373.9</v>
      </c>
      <c r="E3655">
        <v>8.9567211235310999</v>
      </c>
      <c r="F3655" s="22"/>
      <c r="G3655" s="22"/>
      <c r="H3655" s="22">
        <v>293.13461813075997</v>
      </c>
      <c r="I3655" s="22"/>
      <c r="J3655" s="22">
        <v>5</v>
      </c>
      <c r="K3655" s="22" t="s">
        <v>2308</v>
      </c>
      <c r="L3655" s="22" t="s">
        <v>2810</v>
      </c>
    </row>
    <row r="3656" spans="1:12">
      <c r="A3656" t="s">
        <v>3354</v>
      </c>
      <c r="B3656" t="s">
        <v>2310</v>
      </c>
      <c r="C3656" t="s">
        <v>3332</v>
      </c>
      <c r="D3656" s="1">
        <v>5391.5</v>
      </c>
      <c r="E3656">
        <v>8.9567211235310999</v>
      </c>
      <c r="F3656" s="22"/>
      <c r="G3656" s="22"/>
      <c r="H3656" s="22"/>
      <c r="I3656" s="22">
        <v>293.13461813075997</v>
      </c>
      <c r="J3656" s="22">
        <v>5</v>
      </c>
      <c r="K3656" s="22" t="s">
        <v>2308</v>
      </c>
      <c r="L3656" s="22" t="s">
        <v>2810</v>
      </c>
    </row>
    <row r="3657" spans="1:12">
      <c r="A3657" t="s">
        <v>3354</v>
      </c>
      <c r="B3657" t="s">
        <v>2311</v>
      </c>
      <c r="C3657" t="s">
        <v>542</v>
      </c>
      <c r="D3657" s="1">
        <v>12.6</v>
      </c>
      <c r="E3657">
        <v>10.662763242298899</v>
      </c>
      <c r="F3657" s="22">
        <v>1.0914150533075999</v>
      </c>
      <c r="G3657" s="22"/>
      <c r="H3657" s="22"/>
      <c r="I3657" s="22"/>
      <c r="J3657" s="22">
        <v>5</v>
      </c>
      <c r="K3657" s="22" t="s">
        <v>2308</v>
      </c>
      <c r="L3657" s="22" t="s">
        <v>2810</v>
      </c>
    </row>
    <row r="3658" spans="1:12">
      <c r="A3658" t="s">
        <v>3354</v>
      </c>
      <c r="B3658" t="s">
        <v>2311</v>
      </c>
      <c r="C3658" t="s">
        <v>547</v>
      </c>
      <c r="D3658" s="1">
        <v>1076.8</v>
      </c>
      <c r="E3658">
        <v>10.662763242298899</v>
      </c>
      <c r="F3658" s="22"/>
      <c r="G3658" s="22">
        <v>89.250437796911996</v>
      </c>
      <c r="H3658" s="22"/>
      <c r="I3658" s="22"/>
      <c r="J3658" s="22">
        <v>5</v>
      </c>
      <c r="K3658" s="22" t="s">
        <v>2308</v>
      </c>
      <c r="L3658" s="22" t="s">
        <v>2810</v>
      </c>
    </row>
    <row r="3659" spans="1:12">
      <c r="A3659" t="s">
        <v>3354</v>
      </c>
      <c r="B3659" t="s">
        <v>2311</v>
      </c>
      <c r="C3659" t="s">
        <v>549</v>
      </c>
      <c r="D3659" s="1">
        <v>1589.5</v>
      </c>
      <c r="E3659">
        <v>10.662763242298899</v>
      </c>
      <c r="F3659" s="22"/>
      <c r="G3659" s="22"/>
      <c r="H3659" s="22">
        <v>89.250437796911996</v>
      </c>
      <c r="I3659" s="22"/>
      <c r="J3659" s="22">
        <v>5</v>
      </c>
      <c r="K3659" s="22" t="s">
        <v>2308</v>
      </c>
      <c r="L3659" s="22" t="s">
        <v>2810</v>
      </c>
    </row>
    <row r="3660" spans="1:12">
      <c r="A3660" t="s">
        <v>3354</v>
      </c>
      <c r="B3660" t="s">
        <v>2311</v>
      </c>
      <c r="C3660" t="s">
        <v>3332</v>
      </c>
      <c r="D3660" s="1">
        <v>1591</v>
      </c>
      <c r="E3660">
        <v>10.662763242298899</v>
      </c>
      <c r="F3660" s="22"/>
      <c r="G3660" s="22"/>
      <c r="H3660" s="22"/>
      <c r="I3660" s="22">
        <v>89.250437796911996</v>
      </c>
      <c r="J3660" s="22">
        <v>5</v>
      </c>
      <c r="K3660" s="22" t="s">
        <v>2308</v>
      </c>
      <c r="L3660" s="22" t="s">
        <v>2810</v>
      </c>
    </row>
    <row r="3661" spans="1:12">
      <c r="A3661" t="s">
        <v>3354</v>
      </c>
      <c r="B3661" t="s">
        <v>2312</v>
      </c>
      <c r="C3661" t="s">
        <v>542</v>
      </c>
      <c r="D3661" s="1">
        <v>362.6</v>
      </c>
      <c r="E3661">
        <v>11.5157843016828</v>
      </c>
      <c r="F3661" s="22">
        <v>35.925853368887999</v>
      </c>
      <c r="G3661" s="22"/>
      <c r="H3661" s="22"/>
      <c r="I3661" s="22"/>
      <c r="J3661" s="22">
        <v>5</v>
      </c>
      <c r="K3661" s="22" t="s">
        <v>2308</v>
      </c>
      <c r="L3661" s="22" t="s">
        <v>2810</v>
      </c>
    </row>
    <row r="3662" spans="1:12">
      <c r="A3662" t="s">
        <v>3354</v>
      </c>
      <c r="B3662" t="s">
        <v>2312</v>
      </c>
      <c r="C3662" t="s">
        <v>547</v>
      </c>
      <c r="D3662" s="1">
        <v>3260.6</v>
      </c>
      <c r="E3662">
        <v>11.5157843016828</v>
      </c>
      <c r="F3662" s="22"/>
      <c r="G3662" s="22">
        <v>219.68970219252</v>
      </c>
      <c r="H3662" s="22"/>
      <c r="I3662" s="22"/>
      <c r="J3662" s="22">
        <v>5</v>
      </c>
      <c r="K3662" s="22" t="s">
        <v>2308</v>
      </c>
      <c r="L3662" s="22" t="s">
        <v>2810</v>
      </c>
    </row>
    <row r="3663" spans="1:12">
      <c r="A3663" t="s">
        <v>3354</v>
      </c>
      <c r="B3663" t="s">
        <v>2312</v>
      </c>
      <c r="C3663" t="s">
        <v>549</v>
      </c>
      <c r="D3663" s="1">
        <v>4196.8999999999996</v>
      </c>
      <c r="E3663">
        <v>11.5157843016828</v>
      </c>
      <c r="F3663" s="22"/>
      <c r="G3663" s="22"/>
      <c r="H3663" s="22">
        <v>219.68970219252</v>
      </c>
      <c r="I3663" s="22"/>
      <c r="J3663" s="22">
        <v>5</v>
      </c>
      <c r="K3663" s="22" t="s">
        <v>2308</v>
      </c>
      <c r="L3663" s="22" t="s">
        <v>2810</v>
      </c>
    </row>
    <row r="3664" spans="1:12">
      <c r="A3664" t="s">
        <v>3354</v>
      </c>
      <c r="B3664" t="s">
        <v>2312</v>
      </c>
      <c r="C3664" t="s">
        <v>3332</v>
      </c>
      <c r="D3664" s="1">
        <v>4197.8999999999996</v>
      </c>
      <c r="E3664">
        <v>11.5157843016828</v>
      </c>
      <c r="F3664" s="22"/>
      <c r="G3664" s="22"/>
      <c r="H3664" s="22"/>
      <c r="I3664" s="22">
        <v>219.68970219252</v>
      </c>
      <c r="J3664" s="22">
        <v>5</v>
      </c>
      <c r="K3664" s="22" t="s">
        <v>2308</v>
      </c>
      <c r="L3664" s="22" t="s">
        <v>2810</v>
      </c>
    </row>
    <row r="3665" spans="1:12">
      <c r="A3665" t="s">
        <v>3354</v>
      </c>
      <c r="B3665" t="s">
        <v>2313</v>
      </c>
      <c r="C3665" t="s">
        <v>547</v>
      </c>
      <c r="D3665" s="1">
        <v>3776.7</v>
      </c>
      <c r="E3665">
        <v>12.3688053610668</v>
      </c>
      <c r="F3665" s="22"/>
      <c r="G3665" s="22">
        <v>255.44512659204</v>
      </c>
      <c r="H3665" s="22"/>
      <c r="I3665" s="22"/>
      <c r="J3665" s="22">
        <v>5</v>
      </c>
      <c r="K3665" s="22" t="s">
        <v>2308</v>
      </c>
      <c r="L3665" s="22" t="s">
        <v>2810</v>
      </c>
    </row>
    <row r="3666" spans="1:12">
      <c r="A3666" t="s">
        <v>3354</v>
      </c>
      <c r="B3666" t="s">
        <v>2313</v>
      </c>
      <c r="C3666" t="s">
        <v>549</v>
      </c>
      <c r="D3666" s="1">
        <v>4518.6000000000004</v>
      </c>
      <c r="E3666">
        <v>12.3688053610668</v>
      </c>
      <c r="F3666" s="22"/>
      <c r="G3666" s="22"/>
      <c r="H3666" s="22">
        <v>255.44512659204</v>
      </c>
      <c r="I3666" s="22"/>
      <c r="J3666" s="22">
        <v>5</v>
      </c>
      <c r="K3666" s="22" t="s">
        <v>2308</v>
      </c>
      <c r="L3666" s="22" t="s">
        <v>2810</v>
      </c>
    </row>
    <row r="3667" spans="1:12">
      <c r="A3667" t="s">
        <v>3354</v>
      </c>
      <c r="B3667" t="s">
        <v>2313</v>
      </c>
      <c r="C3667" t="s">
        <v>3332</v>
      </c>
      <c r="D3667" s="1">
        <v>4519.3999999999996</v>
      </c>
      <c r="E3667">
        <v>12.3688053610668</v>
      </c>
      <c r="F3667" s="22"/>
      <c r="G3667" s="22"/>
      <c r="H3667" s="22"/>
      <c r="I3667" s="22">
        <v>255.44512659204</v>
      </c>
      <c r="J3667" s="22">
        <v>5</v>
      </c>
      <c r="K3667" s="22" t="s">
        <v>2308</v>
      </c>
      <c r="L3667" s="22" t="s">
        <v>2810</v>
      </c>
    </row>
    <row r="3668" spans="1:12">
      <c r="A3668" t="s">
        <v>3354</v>
      </c>
      <c r="B3668" t="s">
        <v>2314</v>
      </c>
      <c r="C3668" t="s">
        <v>547</v>
      </c>
      <c r="D3668" s="1">
        <v>2328</v>
      </c>
      <c r="E3668">
        <v>13.2218264204507</v>
      </c>
      <c r="F3668" s="22"/>
      <c r="G3668" s="22">
        <v>143.021077156188</v>
      </c>
      <c r="H3668" s="22"/>
      <c r="I3668" s="22"/>
      <c r="J3668" s="22">
        <v>5</v>
      </c>
      <c r="K3668" s="22" t="s">
        <v>2308</v>
      </c>
      <c r="L3668" s="22" t="s">
        <v>2810</v>
      </c>
    </row>
    <row r="3669" spans="1:12">
      <c r="A3669" t="s">
        <v>3354</v>
      </c>
      <c r="B3669" t="s">
        <v>2314</v>
      </c>
      <c r="C3669" t="s">
        <v>3332</v>
      </c>
      <c r="D3669" s="1">
        <v>2540.3000000000002</v>
      </c>
      <c r="E3669">
        <v>13.2218264204507</v>
      </c>
      <c r="F3669" s="22"/>
      <c r="G3669" s="22"/>
      <c r="H3669" s="22"/>
      <c r="I3669" s="22">
        <v>143.021077156188</v>
      </c>
      <c r="J3669" s="22">
        <v>5</v>
      </c>
      <c r="K3669" s="22" t="s">
        <v>2308</v>
      </c>
      <c r="L3669" s="22" t="s">
        <v>2810</v>
      </c>
    </row>
    <row r="3670" spans="1:12">
      <c r="A3670" t="s">
        <v>3354</v>
      </c>
      <c r="B3670" t="s">
        <v>2314</v>
      </c>
      <c r="C3670" t="s">
        <v>549</v>
      </c>
      <c r="D3670" s="1">
        <v>2540.3000000000002</v>
      </c>
      <c r="E3670">
        <v>13.2218264204507</v>
      </c>
      <c r="F3670" s="22"/>
      <c r="G3670" s="22"/>
      <c r="H3670" s="22">
        <v>143.021077156188</v>
      </c>
      <c r="I3670" s="22"/>
      <c r="J3670" s="22">
        <v>5</v>
      </c>
      <c r="K3670" s="22" t="s">
        <v>2308</v>
      </c>
      <c r="L3670" s="22" t="s">
        <v>2810</v>
      </c>
    </row>
    <row r="3671" spans="1:12">
      <c r="A3671" t="s">
        <v>3354</v>
      </c>
      <c r="B3671" t="s">
        <v>2315</v>
      </c>
      <c r="C3671" t="s">
        <v>547</v>
      </c>
      <c r="D3671" s="1">
        <v>2448.1</v>
      </c>
      <c r="E3671">
        <v>19.192973836138101</v>
      </c>
      <c r="F3671" s="22"/>
      <c r="G3671" s="22">
        <v>156.44395238774399</v>
      </c>
      <c r="H3671" s="22"/>
      <c r="I3671" s="22"/>
      <c r="J3671" s="22">
        <v>5</v>
      </c>
      <c r="K3671" s="22" t="s">
        <v>2308</v>
      </c>
      <c r="L3671" s="22" t="s">
        <v>2810</v>
      </c>
    </row>
    <row r="3672" spans="1:12">
      <c r="A3672" t="s">
        <v>3354</v>
      </c>
      <c r="B3672" t="s">
        <v>2315</v>
      </c>
      <c r="C3672" t="s">
        <v>549</v>
      </c>
      <c r="D3672" s="1">
        <v>2792.3</v>
      </c>
      <c r="E3672">
        <v>19.192973836138101</v>
      </c>
      <c r="F3672" s="22"/>
      <c r="G3672" s="22"/>
      <c r="H3672" s="22">
        <v>156.44395238774399</v>
      </c>
      <c r="I3672" s="22"/>
      <c r="J3672" s="22">
        <v>5</v>
      </c>
      <c r="K3672" s="22" t="s">
        <v>2308</v>
      </c>
      <c r="L3672" s="22" t="s">
        <v>2810</v>
      </c>
    </row>
    <row r="3673" spans="1:12">
      <c r="A3673" t="s">
        <v>3354</v>
      </c>
      <c r="B3673" t="s">
        <v>2315</v>
      </c>
      <c r="C3673" t="s">
        <v>3332</v>
      </c>
      <c r="D3673" s="1">
        <v>2792.3</v>
      </c>
      <c r="E3673">
        <v>19.192973836138101</v>
      </c>
      <c r="F3673" s="22"/>
      <c r="G3673" s="22"/>
      <c r="H3673" s="22"/>
      <c r="I3673" s="22">
        <v>156.44395238774399</v>
      </c>
      <c r="J3673" s="22">
        <v>5</v>
      </c>
      <c r="K3673" s="22" t="s">
        <v>2308</v>
      </c>
      <c r="L3673" s="22" t="s">
        <v>2810</v>
      </c>
    </row>
    <row r="3674" spans="1:12">
      <c r="A3674" t="s">
        <v>3355</v>
      </c>
      <c r="B3674" t="s">
        <v>2183</v>
      </c>
      <c r="C3674" t="s">
        <v>542</v>
      </c>
      <c r="D3674" s="1">
        <v>447.5</v>
      </c>
      <c r="E3674">
        <v>13.662553967799001</v>
      </c>
      <c r="F3674" s="22">
        <v>64.249303867812003</v>
      </c>
      <c r="G3674" s="22"/>
      <c r="H3674" s="22"/>
      <c r="I3674" s="22"/>
      <c r="J3674" s="22">
        <v>5</v>
      </c>
      <c r="K3674" s="22" t="s">
        <v>2184</v>
      </c>
      <c r="L3674" s="22" t="s">
        <v>2743</v>
      </c>
    </row>
    <row r="3675" spans="1:12">
      <c r="A3675" t="s">
        <v>3355</v>
      </c>
      <c r="B3675" t="s">
        <v>2183</v>
      </c>
      <c r="C3675" t="s">
        <v>547</v>
      </c>
      <c r="D3675" s="1">
        <v>1037.5999999999999</v>
      </c>
      <c r="E3675">
        <v>13.662553967799001</v>
      </c>
      <c r="F3675" s="22"/>
      <c r="G3675" s="22">
        <v>64.249303867812003</v>
      </c>
      <c r="H3675" s="22"/>
      <c r="I3675" s="22"/>
      <c r="J3675" s="22">
        <v>5</v>
      </c>
      <c r="K3675" s="22" t="s">
        <v>2184</v>
      </c>
      <c r="L3675" s="22" t="s">
        <v>2743</v>
      </c>
    </row>
    <row r="3676" spans="1:12">
      <c r="A3676" t="s">
        <v>3355</v>
      </c>
      <c r="B3676" t="s">
        <v>2183</v>
      </c>
      <c r="C3676" t="s">
        <v>549</v>
      </c>
      <c r="D3676" s="1">
        <v>1188.9000000000001</v>
      </c>
      <c r="E3676">
        <v>13.662553967799001</v>
      </c>
      <c r="F3676" s="22"/>
      <c r="G3676" s="22"/>
      <c r="H3676" s="22">
        <v>64.249303867812003</v>
      </c>
      <c r="I3676" s="22"/>
      <c r="J3676" s="22">
        <v>5</v>
      </c>
      <c r="K3676" s="22" t="s">
        <v>2184</v>
      </c>
      <c r="L3676" s="22" t="s">
        <v>2743</v>
      </c>
    </row>
    <row r="3677" spans="1:12">
      <c r="A3677" t="s">
        <v>3355</v>
      </c>
      <c r="B3677" t="s">
        <v>2183</v>
      </c>
      <c r="C3677" t="s">
        <v>3332</v>
      </c>
      <c r="D3677" s="1">
        <v>1191.5999999999999</v>
      </c>
      <c r="E3677">
        <v>13.662553967799001</v>
      </c>
      <c r="F3677" s="22"/>
      <c r="G3677" s="22"/>
      <c r="H3677" s="22"/>
      <c r="I3677" s="22">
        <v>64.249303867812003</v>
      </c>
      <c r="J3677" s="22">
        <v>5</v>
      </c>
      <c r="K3677" s="22" t="s">
        <v>2184</v>
      </c>
      <c r="L3677" s="22" t="s">
        <v>2743</v>
      </c>
    </row>
    <row r="3678" spans="1:12">
      <c r="A3678" t="s">
        <v>3355</v>
      </c>
      <c r="B3678" t="s">
        <v>2185</v>
      </c>
      <c r="C3678" t="s">
        <v>542</v>
      </c>
      <c r="D3678" s="1">
        <v>17568</v>
      </c>
      <c r="E3678">
        <v>1.2795315890758701</v>
      </c>
      <c r="F3678" s="22">
        <v>1778.8535444786401</v>
      </c>
      <c r="G3678" s="22"/>
      <c r="H3678" s="22"/>
      <c r="I3678" s="22"/>
      <c r="J3678" s="22">
        <v>5</v>
      </c>
      <c r="K3678" s="22" t="s">
        <v>2184</v>
      </c>
      <c r="L3678" s="22" t="s">
        <v>2743</v>
      </c>
    </row>
    <row r="3679" spans="1:12">
      <c r="A3679" t="s">
        <v>3355</v>
      </c>
      <c r="B3679" t="s">
        <v>2185</v>
      </c>
      <c r="C3679" t="s">
        <v>549</v>
      </c>
      <c r="D3679" s="1">
        <v>18402.2</v>
      </c>
      <c r="E3679">
        <v>1.2795315890758701</v>
      </c>
      <c r="F3679" s="22"/>
      <c r="G3679" s="22"/>
      <c r="H3679" s="22">
        <v>1778.8535444786401</v>
      </c>
      <c r="I3679" s="22"/>
      <c r="J3679" s="22">
        <v>5</v>
      </c>
      <c r="K3679" s="22" t="s">
        <v>2184</v>
      </c>
      <c r="L3679" s="22" t="s">
        <v>2743</v>
      </c>
    </row>
    <row r="3680" spans="1:12">
      <c r="A3680" t="s">
        <v>3355</v>
      </c>
      <c r="B3680" t="s">
        <v>2185</v>
      </c>
      <c r="C3680" t="s">
        <v>547</v>
      </c>
      <c r="D3680" s="1">
        <v>18402.2</v>
      </c>
      <c r="E3680">
        <v>1.2795315890758701</v>
      </c>
      <c r="F3680" s="22"/>
      <c r="G3680" s="22">
        <v>1778.8535444786401</v>
      </c>
      <c r="H3680" s="22"/>
      <c r="I3680" s="22"/>
      <c r="J3680" s="22">
        <v>5</v>
      </c>
      <c r="K3680" s="22" t="s">
        <v>2184</v>
      </c>
      <c r="L3680" s="22" t="s">
        <v>2743</v>
      </c>
    </row>
    <row r="3681" spans="1:12">
      <c r="A3681" t="s">
        <v>3355</v>
      </c>
      <c r="B3681" t="s">
        <v>2185</v>
      </c>
      <c r="C3681" t="s">
        <v>3332</v>
      </c>
      <c r="D3681" s="1">
        <v>18402.2</v>
      </c>
      <c r="E3681">
        <v>1.2795315890758701</v>
      </c>
      <c r="F3681" s="22"/>
      <c r="G3681" s="22"/>
      <c r="H3681" s="22"/>
      <c r="I3681" s="22">
        <v>1778.8535444786401</v>
      </c>
      <c r="J3681" s="22">
        <v>5</v>
      </c>
      <c r="K3681" s="22" t="s">
        <v>2184</v>
      </c>
      <c r="L3681" s="22" t="s">
        <v>2743</v>
      </c>
    </row>
    <row r="3682" spans="1:12">
      <c r="A3682" t="s">
        <v>3355</v>
      </c>
      <c r="B3682" t="s">
        <v>2186</v>
      </c>
      <c r="C3682" t="s">
        <v>542</v>
      </c>
      <c r="D3682" s="1">
        <v>8450.2000000000007</v>
      </c>
      <c r="E3682">
        <v>2.1325526484597899</v>
      </c>
      <c r="F3682" s="22">
        <v>785.36219314896005</v>
      </c>
      <c r="G3682" s="22"/>
      <c r="H3682" s="22"/>
      <c r="I3682" s="22"/>
      <c r="J3682" s="22">
        <v>5</v>
      </c>
      <c r="K3682" s="22" t="s">
        <v>2184</v>
      </c>
      <c r="L3682" s="22" t="s">
        <v>2743</v>
      </c>
    </row>
    <row r="3683" spans="1:12">
      <c r="A3683" t="s">
        <v>3355</v>
      </c>
      <c r="B3683" t="s">
        <v>2186</v>
      </c>
      <c r="C3683" t="s">
        <v>3332</v>
      </c>
      <c r="D3683" s="1">
        <v>8966.6</v>
      </c>
      <c r="E3683">
        <v>2.1325526484597899</v>
      </c>
      <c r="F3683" s="22"/>
      <c r="G3683" s="22"/>
      <c r="H3683" s="22"/>
      <c r="I3683" s="22">
        <v>785.36219314896005</v>
      </c>
      <c r="J3683" s="22">
        <v>5</v>
      </c>
      <c r="K3683" s="22" t="s">
        <v>2184</v>
      </c>
      <c r="L3683" s="22" t="s">
        <v>2743</v>
      </c>
    </row>
    <row r="3684" spans="1:12">
      <c r="A3684" t="s">
        <v>3355</v>
      </c>
      <c r="B3684" t="s">
        <v>2186</v>
      </c>
      <c r="C3684" t="s">
        <v>549</v>
      </c>
      <c r="D3684" s="1">
        <v>8966.6</v>
      </c>
      <c r="E3684">
        <v>2.1325526484597899</v>
      </c>
      <c r="F3684" s="22"/>
      <c r="G3684" s="22"/>
      <c r="H3684" s="22">
        <v>785.36219314896005</v>
      </c>
      <c r="I3684" s="22"/>
      <c r="J3684" s="22">
        <v>5</v>
      </c>
      <c r="K3684" s="22" t="s">
        <v>2184</v>
      </c>
      <c r="L3684" s="22" t="s">
        <v>2743</v>
      </c>
    </row>
    <row r="3685" spans="1:12">
      <c r="A3685" t="s">
        <v>3355</v>
      </c>
      <c r="B3685" t="s">
        <v>2186</v>
      </c>
      <c r="C3685" t="s">
        <v>547</v>
      </c>
      <c r="D3685" s="1">
        <v>8966.6</v>
      </c>
      <c r="E3685">
        <v>2.1325526484597899</v>
      </c>
      <c r="F3685" s="22"/>
      <c r="G3685" s="22">
        <v>785.36219314896005</v>
      </c>
      <c r="H3685" s="22"/>
      <c r="I3685" s="22"/>
      <c r="J3685" s="22">
        <v>5</v>
      </c>
      <c r="K3685" s="22" t="s">
        <v>2184</v>
      </c>
      <c r="L3685" s="22" t="s">
        <v>2743</v>
      </c>
    </row>
    <row r="3686" spans="1:12">
      <c r="A3686" t="s">
        <v>3355</v>
      </c>
      <c r="B3686" t="s">
        <v>2187</v>
      </c>
      <c r="C3686" t="s">
        <v>542</v>
      </c>
      <c r="D3686" s="1">
        <v>7407.1</v>
      </c>
      <c r="E3686">
        <v>2.9855737078437001</v>
      </c>
      <c r="F3686" s="22">
        <v>572.97295257047995</v>
      </c>
      <c r="G3686" s="22"/>
      <c r="H3686" s="22"/>
      <c r="I3686" s="22"/>
      <c r="J3686" s="22">
        <v>5</v>
      </c>
      <c r="K3686" s="22" t="s">
        <v>2184</v>
      </c>
      <c r="L3686" s="22" t="s">
        <v>2743</v>
      </c>
    </row>
    <row r="3687" spans="1:12">
      <c r="A3687" t="s">
        <v>3355</v>
      </c>
      <c r="B3687" t="s">
        <v>2187</v>
      </c>
      <c r="C3687" t="s">
        <v>547</v>
      </c>
      <c r="D3687" s="1">
        <v>8189.6</v>
      </c>
      <c r="E3687">
        <v>2.9855737078437001</v>
      </c>
      <c r="F3687" s="22"/>
      <c r="G3687" s="22">
        <v>572.97295257047995</v>
      </c>
      <c r="H3687" s="22"/>
      <c r="I3687" s="22"/>
      <c r="J3687" s="22">
        <v>5</v>
      </c>
      <c r="K3687" s="22" t="s">
        <v>2184</v>
      </c>
      <c r="L3687" s="22" t="s">
        <v>2743</v>
      </c>
    </row>
    <row r="3688" spans="1:12">
      <c r="A3688" t="s">
        <v>3355</v>
      </c>
      <c r="B3688" t="s">
        <v>2187</v>
      </c>
      <c r="C3688" t="s">
        <v>549</v>
      </c>
      <c r="D3688" s="1">
        <v>8191.3</v>
      </c>
      <c r="E3688">
        <v>2.9855737078437001</v>
      </c>
      <c r="F3688" s="22"/>
      <c r="G3688" s="22"/>
      <c r="H3688" s="22">
        <v>572.97295257047995</v>
      </c>
      <c r="I3688" s="22"/>
      <c r="J3688" s="22">
        <v>5</v>
      </c>
      <c r="K3688" s="22" t="s">
        <v>2184</v>
      </c>
      <c r="L3688" s="22" t="s">
        <v>2743</v>
      </c>
    </row>
    <row r="3689" spans="1:12">
      <c r="A3689" t="s">
        <v>3355</v>
      </c>
      <c r="B3689" t="s">
        <v>2187</v>
      </c>
      <c r="C3689" t="s">
        <v>3332</v>
      </c>
      <c r="D3689" s="1">
        <v>8191.3</v>
      </c>
      <c r="E3689">
        <v>2.9855737078437001</v>
      </c>
      <c r="F3689" s="22"/>
      <c r="G3689" s="22"/>
      <c r="H3689" s="22"/>
      <c r="I3689" s="22">
        <v>572.97295257047995</v>
      </c>
      <c r="J3689" s="22">
        <v>5</v>
      </c>
      <c r="K3689" s="22" t="s">
        <v>2184</v>
      </c>
      <c r="L3689" s="22" t="s">
        <v>2743</v>
      </c>
    </row>
    <row r="3690" spans="1:12">
      <c r="A3690" t="s">
        <v>3355</v>
      </c>
      <c r="B3690" t="s">
        <v>2188</v>
      </c>
      <c r="C3690" t="s">
        <v>542</v>
      </c>
      <c r="D3690" s="1">
        <v>14999.8</v>
      </c>
      <c r="E3690">
        <v>3.8385947672276099</v>
      </c>
      <c r="F3690" s="22">
        <v>1109.44359707076</v>
      </c>
      <c r="G3690" s="22"/>
      <c r="H3690" s="22"/>
      <c r="I3690" s="22"/>
      <c r="J3690" s="22">
        <v>5</v>
      </c>
      <c r="K3690" s="22" t="s">
        <v>2184</v>
      </c>
      <c r="L3690" s="22" t="s">
        <v>2743</v>
      </c>
    </row>
    <row r="3691" spans="1:12">
      <c r="A3691" t="s">
        <v>3355</v>
      </c>
      <c r="B3691" t="s">
        <v>2188</v>
      </c>
      <c r="C3691" t="s">
        <v>547</v>
      </c>
      <c r="D3691" s="1">
        <v>18215.8</v>
      </c>
      <c r="E3691">
        <v>3.8385947672276099</v>
      </c>
      <c r="F3691" s="22"/>
      <c r="G3691" s="22">
        <v>1109.44359707076</v>
      </c>
      <c r="H3691" s="22"/>
      <c r="I3691" s="22"/>
      <c r="J3691" s="22">
        <v>5</v>
      </c>
      <c r="K3691" s="22" t="s">
        <v>2184</v>
      </c>
      <c r="L3691" s="22" t="s">
        <v>2743</v>
      </c>
    </row>
    <row r="3692" spans="1:12">
      <c r="A3692" t="s">
        <v>3355</v>
      </c>
      <c r="B3692" t="s">
        <v>2188</v>
      </c>
      <c r="C3692" t="s">
        <v>549</v>
      </c>
      <c r="D3692" s="1">
        <v>18220.8</v>
      </c>
      <c r="E3692">
        <v>3.8385947672276099</v>
      </c>
      <c r="F3692" s="22"/>
      <c r="G3692" s="22"/>
      <c r="H3692" s="22">
        <v>1109.44359707076</v>
      </c>
      <c r="I3692" s="22"/>
      <c r="J3692" s="22">
        <v>5</v>
      </c>
      <c r="K3692" s="22" t="s">
        <v>2184</v>
      </c>
      <c r="L3692" s="22" t="s">
        <v>2743</v>
      </c>
    </row>
    <row r="3693" spans="1:12">
      <c r="A3693" t="s">
        <v>3355</v>
      </c>
      <c r="B3693" t="s">
        <v>2188</v>
      </c>
      <c r="C3693" t="s">
        <v>3332</v>
      </c>
      <c r="D3693" s="1">
        <v>18220.900000000001</v>
      </c>
      <c r="E3693">
        <v>3.8385947672276099</v>
      </c>
      <c r="F3693" s="22"/>
      <c r="G3693" s="22"/>
      <c r="H3693" s="22"/>
      <c r="I3693" s="22">
        <v>1109.44359707076</v>
      </c>
      <c r="J3693" s="22">
        <v>5</v>
      </c>
      <c r="K3693" s="22" t="s">
        <v>2184</v>
      </c>
      <c r="L3693" s="22" t="s">
        <v>2743</v>
      </c>
    </row>
    <row r="3694" spans="1:12">
      <c r="A3694" t="s">
        <v>3355</v>
      </c>
      <c r="B3694" t="s">
        <v>2189</v>
      </c>
      <c r="C3694" t="s">
        <v>542</v>
      </c>
      <c r="D3694" s="1">
        <v>4976.3</v>
      </c>
      <c r="E3694">
        <v>4.69161582661153</v>
      </c>
      <c r="F3694" s="22">
        <v>566.03769589080002</v>
      </c>
      <c r="G3694" s="22"/>
      <c r="H3694" s="22"/>
      <c r="I3694" s="22"/>
      <c r="J3694" s="22">
        <v>5</v>
      </c>
      <c r="K3694" s="22" t="s">
        <v>2184</v>
      </c>
      <c r="L3694" s="22" t="s">
        <v>2743</v>
      </c>
    </row>
    <row r="3695" spans="1:12">
      <c r="A3695" t="s">
        <v>3355</v>
      </c>
      <c r="B3695" t="s">
        <v>2189</v>
      </c>
      <c r="C3695" t="s">
        <v>547</v>
      </c>
      <c r="D3695" s="1">
        <v>7306.9</v>
      </c>
      <c r="E3695">
        <v>4.69161582661153</v>
      </c>
      <c r="F3695" s="22"/>
      <c r="G3695" s="22">
        <v>566.03769589080002</v>
      </c>
      <c r="H3695" s="22"/>
      <c r="I3695" s="22"/>
      <c r="J3695" s="22">
        <v>5</v>
      </c>
      <c r="K3695" s="22" t="s">
        <v>2184</v>
      </c>
      <c r="L3695" s="22" t="s">
        <v>2743</v>
      </c>
    </row>
    <row r="3696" spans="1:12">
      <c r="A3696" t="s">
        <v>3355</v>
      </c>
      <c r="B3696" t="s">
        <v>2189</v>
      </c>
      <c r="C3696" t="s">
        <v>549</v>
      </c>
      <c r="D3696" s="1">
        <v>7306.9</v>
      </c>
      <c r="E3696">
        <v>4.69161582661153</v>
      </c>
      <c r="F3696" s="22"/>
      <c r="G3696" s="22"/>
      <c r="H3696" s="22">
        <v>566.03769589080002</v>
      </c>
      <c r="I3696" s="22"/>
      <c r="J3696" s="22">
        <v>5</v>
      </c>
      <c r="K3696" s="22" t="s">
        <v>2184</v>
      </c>
      <c r="L3696" s="22" t="s">
        <v>2743</v>
      </c>
    </row>
    <row r="3697" spans="1:12">
      <c r="A3697" t="s">
        <v>3355</v>
      </c>
      <c r="B3697" t="s">
        <v>2189</v>
      </c>
      <c r="C3697" t="s">
        <v>3332</v>
      </c>
      <c r="D3697" s="1">
        <v>7306.9</v>
      </c>
      <c r="E3697">
        <v>4.69161582661153</v>
      </c>
      <c r="F3697" s="22"/>
      <c r="G3697" s="22"/>
      <c r="H3697" s="22"/>
      <c r="I3697" s="22">
        <v>566.03769589080002</v>
      </c>
      <c r="J3697" s="22">
        <v>5</v>
      </c>
      <c r="K3697" s="22" t="s">
        <v>2184</v>
      </c>
      <c r="L3697" s="22" t="s">
        <v>2743</v>
      </c>
    </row>
    <row r="3698" spans="1:12">
      <c r="A3698" t="s">
        <v>3355</v>
      </c>
      <c r="B3698" t="s">
        <v>2190</v>
      </c>
      <c r="C3698" t="s">
        <v>542</v>
      </c>
      <c r="D3698" s="1">
        <v>5017.8</v>
      </c>
      <c r="E3698">
        <v>5.5446368859954402</v>
      </c>
      <c r="F3698" s="22">
        <v>440.75528776691999</v>
      </c>
      <c r="G3698" s="22"/>
      <c r="H3698" s="22"/>
      <c r="I3698" s="22"/>
      <c r="J3698" s="22">
        <v>5</v>
      </c>
      <c r="K3698" s="22" t="s">
        <v>2184</v>
      </c>
      <c r="L3698" s="22" t="s">
        <v>2743</v>
      </c>
    </row>
    <row r="3699" spans="1:12">
      <c r="A3699" t="s">
        <v>3355</v>
      </c>
      <c r="B3699" t="s">
        <v>2190</v>
      </c>
      <c r="C3699" t="s">
        <v>547</v>
      </c>
      <c r="D3699" s="1">
        <v>6865</v>
      </c>
      <c r="E3699">
        <v>5.5446368859954402</v>
      </c>
      <c r="F3699" s="22"/>
      <c r="G3699" s="22">
        <v>440.75528776691999</v>
      </c>
      <c r="H3699" s="22"/>
      <c r="I3699" s="22"/>
      <c r="J3699" s="22">
        <v>5</v>
      </c>
      <c r="K3699" s="22" t="s">
        <v>2184</v>
      </c>
      <c r="L3699" s="22" t="s">
        <v>2743</v>
      </c>
    </row>
    <row r="3700" spans="1:12">
      <c r="A3700" t="s">
        <v>3355</v>
      </c>
      <c r="B3700" t="s">
        <v>2190</v>
      </c>
      <c r="C3700" t="s">
        <v>549</v>
      </c>
      <c r="D3700" s="1">
        <v>6867.4</v>
      </c>
      <c r="E3700">
        <v>5.5446368859954402</v>
      </c>
      <c r="F3700" s="22"/>
      <c r="G3700" s="22"/>
      <c r="H3700" s="22">
        <v>440.75528776691999</v>
      </c>
      <c r="I3700" s="22"/>
      <c r="J3700" s="22">
        <v>5</v>
      </c>
      <c r="K3700" s="22" t="s">
        <v>2184</v>
      </c>
      <c r="L3700" s="22" t="s">
        <v>2743</v>
      </c>
    </row>
    <row r="3701" spans="1:12">
      <c r="A3701" t="s">
        <v>3355</v>
      </c>
      <c r="B3701" t="s">
        <v>2190</v>
      </c>
      <c r="C3701" t="s">
        <v>3332</v>
      </c>
      <c r="D3701" s="1">
        <v>6867.4</v>
      </c>
      <c r="E3701">
        <v>5.5446368859954402</v>
      </c>
      <c r="F3701" s="22"/>
      <c r="G3701" s="22"/>
      <c r="H3701" s="22"/>
      <c r="I3701" s="22">
        <v>440.75528776691999</v>
      </c>
      <c r="J3701" s="22">
        <v>5</v>
      </c>
      <c r="K3701" s="22" t="s">
        <v>2184</v>
      </c>
      <c r="L3701" s="22" t="s">
        <v>2743</v>
      </c>
    </row>
    <row r="3702" spans="1:12">
      <c r="A3702" t="s">
        <v>3355</v>
      </c>
      <c r="B3702" t="s">
        <v>2191</v>
      </c>
      <c r="C3702" t="s">
        <v>542</v>
      </c>
      <c r="D3702" s="1">
        <v>1811.1</v>
      </c>
      <c r="E3702">
        <v>6.3976579453793603</v>
      </c>
      <c r="F3702" s="22">
        <v>178.13629110135599</v>
      </c>
      <c r="G3702" s="22"/>
      <c r="H3702" s="22"/>
      <c r="I3702" s="22"/>
      <c r="J3702" s="22">
        <v>5</v>
      </c>
      <c r="K3702" s="22" t="s">
        <v>2184</v>
      </c>
      <c r="L3702" s="22" t="s">
        <v>2743</v>
      </c>
    </row>
    <row r="3703" spans="1:12">
      <c r="A3703" t="s">
        <v>3355</v>
      </c>
      <c r="B3703" t="s">
        <v>2191</v>
      </c>
      <c r="C3703" t="s">
        <v>3332</v>
      </c>
      <c r="D3703" s="1">
        <v>7043.7</v>
      </c>
      <c r="E3703">
        <v>6.3976579453793603</v>
      </c>
      <c r="F3703" s="22"/>
      <c r="G3703" s="22"/>
      <c r="H3703" s="22"/>
      <c r="I3703" s="22">
        <v>331.75562828940002</v>
      </c>
      <c r="J3703" s="22">
        <v>5</v>
      </c>
      <c r="K3703" s="22" t="s">
        <v>2184</v>
      </c>
      <c r="L3703" s="22" t="s">
        <v>2743</v>
      </c>
    </row>
    <row r="3704" spans="1:12">
      <c r="A3704" t="s">
        <v>3355</v>
      </c>
      <c r="B3704" t="s">
        <v>2191</v>
      </c>
      <c r="C3704" t="s">
        <v>549</v>
      </c>
      <c r="D3704" s="1">
        <v>7043.7</v>
      </c>
      <c r="E3704">
        <v>6.3976579453793603</v>
      </c>
      <c r="F3704" s="22"/>
      <c r="G3704" s="22"/>
      <c r="H3704" s="22">
        <v>331.75562828940002</v>
      </c>
      <c r="I3704" s="22"/>
      <c r="J3704" s="22">
        <v>5</v>
      </c>
      <c r="K3704" s="22" t="s">
        <v>2184</v>
      </c>
      <c r="L3704" s="22" t="s">
        <v>2743</v>
      </c>
    </row>
    <row r="3705" spans="1:12">
      <c r="A3705" t="s">
        <v>3355</v>
      </c>
      <c r="B3705" t="s">
        <v>2191</v>
      </c>
      <c r="C3705" t="s">
        <v>547</v>
      </c>
      <c r="D3705" s="1">
        <v>7043.7</v>
      </c>
      <c r="E3705">
        <v>6.3976579453793603</v>
      </c>
      <c r="F3705" s="22"/>
      <c r="G3705" s="22">
        <v>331.75562828940002</v>
      </c>
      <c r="H3705" s="22"/>
      <c r="I3705" s="22"/>
      <c r="J3705" s="22">
        <v>5</v>
      </c>
      <c r="K3705" s="22" t="s">
        <v>2184</v>
      </c>
      <c r="L3705" s="22" t="s">
        <v>2743</v>
      </c>
    </row>
    <row r="3706" spans="1:12">
      <c r="A3706" t="s">
        <v>3355</v>
      </c>
      <c r="B3706" t="s">
        <v>2192</v>
      </c>
      <c r="C3706" t="s">
        <v>542</v>
      </c>
      <c r="D3706" s="1">
        <v>1229</v>
      </c>
      <c r="E3706">
        <v>7.2506790047632697</v>
      </c>
      <c r="F3706" s="22">
        <v>89.959688457659993</v>
      </c>
      <c r="G3706" s="22"/>
      <c r="H3706" s="22"/>
      <c r="I3706" s="22"/>
      <c r="J3706" s="22">
        <v>5</v>
      </c>
      <c r="K3706" s="22" t="s">
        <v>2184</v>
      </c>
      <c r="L3706" s="22" t="s">
        <v>2743</v>
      </c>
    </row>
    <row r="3707" spans="1:12">
      <c r="A3707" t="s">
        <v>3355</v>
      </c>
      <c r="B3707" t="s">
        <v>2192</v>
      </c>
      <c r="C3707" t="s">
        <v>547</v>
      </c>
      <c r="D3707" s="1">
        <v>7065.7</v>
      </c>
      <c r="E3707">
        <v>7.2506790047632697</v>
      </c>
      <c r="F3707" s="22"/>
      <c r="G3707" s="22">
        <v>297.26761691339999</v>
      </c>
      <c r="H3707" s="22"/>
      <c r="I3707" s="22"/>
      <c r="J3707" s="22">
        <v>5</v>
      </c>
      <c r="K3707" s="22" t="s">
        <v>2184</v>
      </c>
      <c r="L3707" s="22" t="s">
        <v>2743</v>
      </c>
    </row>
    <row r="3708" spans="1:12">
      <c r="A3708" t="s">
        <v>3355</v>
      </c>
      <c r="B3708" t="s">
        <v>2192</v>
      </c>
      <c r="C3708" t="s">
        <v>3332</v>
      </c>
      <c r="D3708" s="1">
        <v>7095.5</v>
      </c>
      <c r="E3708">
        <v>7.2506790047632697</v>
      </c>
      <c r="F3708" s="22"/>
      <c r="G3708" s="22"/>
      <c r="H3708" s="22"/>
      <c r="I3708" s="22">
        <v>297.26761691339999</v>
      </c>
      <c r="J3708" s="22">
        <v>5</v>
      </c>
      <c r="K3708" s="22" t="s">
        <v>2184</v>
      </c>
      <c r="L3708" s="22" t="s">
        <v>2743</v>
      </c>
    </row>
    <row r="3709" spans="1:12">
      <c r="A3709" t="s">
        <v>3355</v>
      </c>
      <c r="B3709" t="s">
        <v>2192</v>
      </c>
      <c r="C3709" t="s">
        <v>549</v>
      </c>
      <c r="D3709" s="1">
        <v>7095.5</v>
      </c>
      <c r="E3709">
        <v>7.2506790047632697</v>
      </c>
      <c r="F3709" s="22"/>
      <c r="G3709" s="22"/>
      <c r="H3709" s="22">
        <v>297.26761691339999</v>
      </c>
      <c r="I3709" s="22"/>
      <c r="J3709" s="22">
        <v>5</v>
      </c>
      <c r="K3709" s="22" t="s">
        <v>2184</v>
      </c>
      <c r="L3709" s="22" t="s">
        <v>2743</v>
      </c>
    </row>
    <row r="3710" spans="1:12">
      <c r="A3710" t="s">
        <v>3355</v>
      </c>
      <c r="B3710" t="s">
        <v>2193</v>
      </c>
      <c r="C3710" t="s">
        <v>542</v>
      </c>
      <c r="D3710" s="1">
        <v>2376.8000000000002</v>
      </c>
      <c r="E3710">
        <v>8.1037000641471799</v>
      </c>
      <c r="F3710" s="22">
        <v>371.84023947672</v>
      </c>
      <c r="G3710" s="22"/>
      <c r="H3710" s="22"/>
      <c r="I3710" s="22"/>
      <c r="J3710" s="22">
        <v>5</v>
      </c>
      <c r="K3710" s="22" t="s">
        <v>2184</v>
      </c>
      <c r="L3710" s="22" t="s">
        <v>2743</v>
      </c>
    </row>
    <row r="3711" spans="1:12">
      <c r="A3711" t="s">
        <v>3355</v>
      </c>
      <c r="B3711" t="s">
        <v>2193</v>
      </c>
      <c r="C3711" t="s">
        <v>547</v>
      </c>
      <c r="D3711" s="1">
        <v>10780.2</v>
      </c>
      <c r="E3711">
        <v>8.1037000641471799</v>
      </c>
      <c r="F3711" s="22"/>
      <c r="G3711" s="22">
        <v>485.91361601244</v>
      </c>
      <c r="H3711" s="22"/>
      <c r="I3711" s="22"/>
      <c r="J3711" s="22">
        <v>5</v>
      </c>
      <c r="K3711" s="22" t="s">
        <v>2184</v>
      </c>
      <c r="L3711" s="22" t="s">
        <v>2743</v>
      </c>
    </row>
    <row r="3712" spans="1:12">
      <c r="A3712" t="s">
        <v>3355</v>
      </c>
      <c r="B3712" t="s">
        <v>2193</v>
      </c>
      <c r="C3712" t="s">
        <v>549</v>
      </c>
      <c r="D3712" s="1">
        <v>10804.9</v>
      </c>
      <c r="E3712">
        <v>8.1037000641471799</v>
      </c>
      <c r="F3712" s="22"/>
      <c r="G3712" s="22"/>
      <c r="H3712" s="22">
        <v>485.91361601244</v>
      </c>
      <c r="I3712" s="22"/>
      <c r="J3712" s="22">
        <v>5</v>
      </c>
      <c r="K3712" s="22" t="s">
        <v>2184</v>
      </c>
      <c r="L3712" s="22" t="s">
        <v>2743</v>
      </c>
    </row>
    <row r="3713" spans="1:12">
      <c r="A3713" t="s">
        <v>3355</v>
      </c>
      <c r="B3713" t="s">
        <v>2193</v>
      </c>
      <c r="C3713" t="s">
        <v>3332</v>
      </c>
      <c r="D3713" s="1">
        <v>10804.9</v>
      </c>
      <c r="E3713">
        <v>8.1037000641471799</v>
      </c>
      <c r="F3713" s="22"/>
      <c r="G3713" s="22"/>
      <c r="H3713" s="22"/>
      <c r="I3713" s="22">
        <v>485.91361601244</v>
      </c>
      <c r="J3713" s="22">
        <v>5</v>
      </c>
      <c r="K3713" s="22" t="s">
        <v>2184</v>
      </c>
      <c r="L3713" s="22" t="s">
        <v>2743</v>
      </c>
    </row>
    <row r="3714" spans="1:12">
      <c r="A3714" t="s">
        <v>3355</v>
      </c>
      <c r="B3714" t="s">
        <v>2194</v>
      </c>
      <c r="C3714" t="s">
        <v>542</v>
      </c>
      <c r="D3714" s="1">
        <v>184.7</v>
      </c>
      <c r="E3714">
        <v>8.9567211235310999</v>
      </c>
      <c r="F3714" s="22">
        <v>49.695127727112002</v>
      </c>
      <c r="G3714" s="22"/>
      <c r="H3714" s="22"/>
      <c r="I3714" s="22"/>
      <c r="J3714" s="22">
        <v>5</v>
      </c>
      <c r="K3714" s="22" t="s">
        <v>2184</v>
      </c>
      <c r="L3714" s="22" t="s">
        <v>2743</v>
      </c>
    </row>
    <row r="3715" spans="1:12">
      <c r="A3715" t="s">
        <v>3355</v>
      </c>
      <c r="B3715" t="s">
        <v>2194</v>
      </c>
      <c r="C3715" t="s">
        <v>547</v>
      </c>
      <c r="D3715" s="1">
        <v>6704</v>
      </c>
      <c r="E3715">
        <v>8.9567211235310999</v>
      </c>
      <c r="F3715" s="22"/>
      <c r="G3715" s="22">
        <v>423.95800024115999</v>
      </c>
      <c r="H3715" s="22"/>
      <c r="I3715" s="22"/>
      <c r="J3715" s="22">
        <v>5</v>
      </c>
      <c r="K3715" s="22" t="s">
        <v>2184</v>
      </c>
      <c r="L3715" s="22" t="s">
        <v>2743</v>
      </c>
    </row>
    <row r="3716" spans="1:12">
      <c r="A3716" t="s">
        <v>3355</v>
      </c>
      <c r="B3716" t="s">
        <v>2194</v>
      </c>
      <c r="C3716" t="s">
        <v>549</v>
      </c>
      <c r="D3716" s="1">
        <v>6730.8</v>
      </c>
      <c r="E3716">
        <v>8.9567211235310999</v>
      </c>
      <c r="F3716" s="22"/>
      <c r="G3716" s="22"/>
      <c r="H3716" s="22">
        <v>423.95800024115999</v>
      </c>
      <c r="I3716" s="22"/>
      <c r="J3716" s="22">
        <v>5</v>
      </c>
      <c r="K3716" s="22" t="s">
        <v>2184</v>
      </c>
      <c r="L3716" s="22" t="s">
        <v>2743</v>
      </c>
    </row>
    <row r="3717" spans="1:12">
      <c r="A3717" t="s">
        <v>3355</v>
      </c>
      <c r="B3717" t="s">
        <v>2194</v>
      </c>
      <c r="C3717" t="s">
        <v>3332</v>
      </c>
      <c r="D3717" s="1">
        <v>6730.8</v>
      </c>
      <c r="E3717">
        <v>8.9567211235310999</v>
      </c>
      <c r="F3717" s="22"/>
      <c r="G3717" s="22"/>
      <c r="H3717" s="22"/>
      <c r="I3717" s="22">
        <v>423.95800024115999</v>
      </c>
      <c r="J3717" s="22">
        <v>5</v>
      </c>
      <c r="K3717" s="22" t="s">
        <v>2184</v>
      </c>
      <c r="L3717" s="22" t="s">
        <v>2743</v>
      </c>
    </row>
    <row r="3718" spans="1:12">
      <c r="A3718" t="s">
        <v>3355</v>
      </c>
      <c r="B3718" t="s">
        <v>2195</v>
      </c>
      <c r="C3718" t="s">
        <v>542</v>
      </c>
      <c r="D3718" s="1">
        <v>139.6</v>
      </c>
      <c r="E3718">
        <v>9.8097421829150093</v>
      </c>
      <c r="F3718" s="22">
        <v>21.215184667387199</v>
      </c>
      <c r="G3718" s="22"/>
      <c r="H3718" s="22"/>
      <c r="I3718" s="22"/>
      <c r="J3718" s="22">
        <v>5</v>
      </c>
      <c r="K3718" s="22" t="s">
        <v>2184</v>
      </c>
      <c r="L3718" s="22" t="s">
        <v>2743</v>
      </c>
    </row>
    <row r="3719" spans="1:12">
      <c r="A3719" t="s">
        <v>3355</v>
      </c>
      <c r="B3719" t="s">
        <v>2195</v>
      </c>
      <c r="C3719" t="s">
        <v>547</v>
      </c>
      <c r="D3719" s="1">
        <v>3911.8</v>
      </c>
      <c r="E3719">
        <v>9.8097421829150093</v>
      </c>
      <c r="F3719" s="22"/>
      <c r="G3719" s="22">
        <v>222.73436031840001</v>
      </c>
      <c r="H3719" s="22"/>
      <c r="I3719" s="22"/>
      <c r="J3719" s="22">
        <v>5</v>
      </c>
      <c r="K3719" s="22" t="s">
        <v>2184</v>
      </c>
      <c r="L3719" s="22" t="s">
        <v>2743</v>
      </c>
    </row>
    <row r="3720" spans="1:12">
      <c r="A3720" t="s">
        <v>3355</v>
      </c>
      <c r="B3720" t="s">
        <v>2195</v>
      </c>
      <c r="C3720" t="s">
        <v>549</v>
      </c>
      <c r="D3720" s="1">
        <v>3975.1</v>
      </c>
      <c r="E3720">
        <v>9.8097421829150093</v>
      </c>
      <c r="F3720" s="22"/>
      <c r="G3720" s="22"/>
      <c r="H3720" s="22">
        <v>222.73436031840001</v>
      </c>
      <c r="I3720" s="22"/>
      <c r="J3720" s="22">
        <v>5</v>
      </c>
      <c r="K3720" s="22" t="s">
        <v>2184</v>
      </c>
      <c r="L3720" s="22" t="s">
        <v>2743</v>
      </c>
    </row>
    <row r="3721" spans="1:12">
      <c r="A3721" t="s">
        <v>3355</v>
      </c>
      <c r="B3721" t="s">
        <v>2195</v>
      </c>
      <c r="C3721" t="s">
        <v>3332</v>
      </c>
      <c r="D3721" s="1">
        <v>3975.1</v>
      </c>
      <c r="E3721">
        <v>9.8097421829150093</v>
      </c>
      <c r="F3721" s="22"/>
      <c r="G3721" s="22"/>
      <c r="H3721" s="22"/>
      <c r="I3721" s="22">
        <v>222.73436031840001</v>
      </c>
      <c r="J3721" s="22">
        <v>5</v>
      </c>
      <c r="K3721" s="22" t="s">
        <v>2184</v>
      </c>
      <c r="L3721" s="22" t="s">
        <v>2743</v>
      </c>
    </row>
    <row r="3722" spans="1:12">
      <c r="A3722" t="s">
        <v>3355</v>
      </c>
      <c r="B3722" t="s">
        <v>2196</v>
      </c>
      <c r="C3722" t="s">
        <v>542</v>
      </c>
      <c r="D3722" s="1">
        <v>54.2</v>
      </c>
      <c r="E3722">
        <v>10.662763242298899</v>
      </c>
      <c r="F3722" s="22">
        <v>15.3829731173076</v>
      </c>
      <c r="G3722" s="22"/>
      <c r="H3722" s="22"/>
      <c r="I3722" s="22"/>
      <c r="J3722" s="22">
        <v>5</v>
      </c>
      <c r="K3722" s="22" t="s">
        <v>2184</v>
      </c>
      <c r="L3722" s="22" t="s">
        <v>2743</v>
      </c>
    </row>
    <row r="3723" spans="1:12">
      <c r="A3723" t="s">
        <v>3355</v>
      </c>
      <c r="B3723" t="s">
        <v>2196</v>
      </c>
      <c r="C3723" t="s">
        <v>547</v>
      </c>
      <c r="D3723" s="1">
        <v>4017.4</v>
      </c>
      <c r="E3723">
        <v>10.662763242298899</v>
      </c>
      <c r="F3723" s="22"/>
      <c r="G3723" s="22">
        <v>165.338821296936</v>
      </c>
      <c r="H3723" s="22"/>
      <c r="I3723" s="22"/>
      <c r="J3723" s="22">
        <v>5</v>
      </c>
      <c r="K3723" s="22" t="s">
        <v>2184</v>
      </c>
      <c r="L3723" s="22" t="s">
        <v>2743</v>
      </c>
    </row>
    <row r="3724" spans="1:12">
      <c r="A3724" t="s">
        <v>3355</v>
      </c>
      <c r="B3724" t="s">
        <v>2196</v>
      </c>
      <c r="C3724" t="s">
        <v>3332</v>
      </c>
      <c r="D3724" s="1">
        <v>4074.2</v>
      </c>
      <c r="E3724">
        <v>10.662763242298899</v>
      </c>
      <c r="F3724" s="22"/>
      <c r="G3724" s="22"/>
      <c r="H3724" s="22"/>
      <c r="I3724" s="22">
        <v>165.338821296936</v>
      </c>
      <c r="J3724" s="22">
        <v>5</v>
      </c>
      <c r="K3724" s="22" t="s">
        <v>2184</v>
      </c>
      <c r="L3724" s="22" t="s">
        <v>2743</v>
      </c>
    </row>
    <row r="3725" spans="1:12">
      <c r="A3725" t="s">
        <v>3355</v>
      </c>
      <c r="B3725" t="s">
        <v>2196</v>
      </c>
      <c r="C3725" t="s">
        <v>549</v>
      </c>
      <c r="D3725" s="1">
        <v>4074.2</v>
      </c>
      <c r="E3725">
        <v>10.662763242298899</v>
      </c>
      <c r="F3725" s="22"/>
      <c r="G3725" s="22"/>
      <c r="H3725" s="22">
        <v>165.338821296936</v>
      </c>
      <c r="I3725" s="22"/>
      <c r="J3725" s="22">
        <v>5</v>
      </c>
      <c r="K3725" s="22" t="s">
        <v>2184</v>
      </c>
      <c r="L3725" s="22" t="s">
        <v>2743</v>
      </c>
    </row>
    <row r="3726" spans="1:12">
      <c r="A3726" t="s">
        <v>3355</v>
      </c>
      <c r="B3726" t="s">
        <v>2197</v>
      </c>
      <c r="C3726" t="s">
        <v>542</v>
      </c>
      <c r="D3726" s="1">
        <v>176.6</v>
      </c>
      <c r="E3726">
        <v>11.5157843016828</v>
      </c>
      <c r="F3726" s="22">
        <v>22.940817562151999</v>
      </c>
      <c r="G3726" s="22"/>
      <c r="H3726" s="22"/>
      <c r="I3726" s="22"/>
      <c r="J3726" s="22">
        <v>5</v>
      </c>
      <c r="K3726" s="22" t="s">
        <v>2184</v>
      </c>
      <c r="L3726" s="22" t="s">
        <v>2743</v>
      </c>
    </row>
    <row r="3727" spans="1:12">
      <c r="A3727" t="s">
        <v>3355</v>
      </c>
      <c r="B3727" t="s">
        <v>2197</v>
      </c>
      <c r="C3727" t="s">
        <v>547</v>
      </c>
      <c r="D3727" s="1">
        <v>3311.1</v>
      </c>
      <c r="E3727">
        <v>11.5157843016828</v>
      </c>
      <c r="F3727" s="22"/>
      <c r="G3727" s="22">
        <v>141.98361273457201</v>
      </c>
      <c r="H3727" s="22"/>
      <c r="I3727" s="22"/>
      <c r="J3727" s="22">
        <v>5</v>
      </c>
      <c r="K3727" s="22" t="s">
        <v>2184</v>
      </c>
      <c r="L3727" s="22" t="s">
        <v>2743</v>
      </c>
    </row>
    <row r="3728" spans="1:12">
      <c r="A3728" t="s">
        <v>3355</v>
      </c>
      <c r="B3728" t="s">
        <v>2197</v>
      </c>
      <c r="C3728" t="s">
        <v>549</v>
      </c>
      <c r="D3728" s="1">
        <v>3545.4</v>
      </c>
      <c r="E3728">
        <v>11.5157843016828</v>
      </c>
      <c r="F3728" s="22"/>
      <c r="G3728" s="22"/>
      <c r="H3728" s="22">
        <v>141.98361273457201</v>
      </c>
      <c r="I3728" s="22"/>
      <c r="J3728" s="22">
        <v>5</v>
      </c>
      <c r="K3728" s="22" t="s">
        <v>2184</v>
      </c>
      <c r="L3728" s="22" t="s">
        <v>2743</v>
      </c>
    </row>
    <row r="3729" spans="1:12">
      <c r="A3729" t="s">
        <v>3355</v>
      </c>
      <c r="B3729" t="s">
        <v>2197</v>
      </c>
      <c r="C3729" t="s">
        <v>3332</v>
      </c>
      <c r="D3729" s="1">
        <v>3550.7</v>
      </c>
      <c r="E3729">
        <v>11.5157843016828</v>
      </c>
      <c r="F3729" s="22"/>
      <c r="G3729" s="22"/>
      <c r="H3729" s="22"/>
      <c r="I3729" s="22">
        <v>141.98361273457201</v>
      </c>
      <c r="J3729" s="22">
        <v>5</v>
      </c>
      <c r="K3729" s="22" t="s">
        <v>2184</v>
      </c>
      <c r="L3729" s="22" t="s">
        <v>2743</v>
      </c>
    </row>
    <row r="3730" spans="1:12">
      <c r="A3730" t="s">
        <v>3355</v>
      </c>
      <c r="B3730" t="s">
        <v>2198</v>
      </c>
      <c r="C3730" t="s">
        <v>542</v>
      </c>
      <c r="D3730" s="1">
        <v>25.1</v>
      </c>
      <c r="E3730">
        <v>12.3688053610668</v>
      </c>
      <c r="F3730" s="22">
        <v>3.5344969996139999</v>
      </c>
      <c r="G3730" s="22"/>
      <c r="H3730" s="22"/>
      <c r="I3730" s="22"/>
      <c r="J3730" s="22">
        <v>5</v>
      </c>
      <c r="K3730" s="22" t="s">
        <v>2184</v>
      </c>
      <c r="L3730" s="22" t="s">
        <v>2743</v>
      </c>
    </row>
    <row r="3731" spans="1:12">
      <c r="A3731" t="s">
        <v>3355</v>
      </c>
      <c r="B3731" t="s">
        <v>2198</v>
      </c>
      <c r="C3731" t="s">
        <v>547</v>
      </c>
      <c r="D3731" s="1">
        <v>2440.6999999999998</v>
      </c>
      <c r="E3731">
        <v>12.3688053610668</v>
      </c>
      <c r="F3731" s="22"/>
      <c r="G3731" s="22">
        <v>134.011362313332</v>
      </c>
      <c r="H3731" s="22"/>
      <c r="I3731" s="22"/>
      <c r="J3731" s="22">
        <v>5</v>
      </c>
      <c r="K3731" s="22" t="s">
        <v>2184</v>
      </c>
      <c r="L3731" s="22" t="s">
        <v>2743</v>
      </c>
    </row>
    <row r="3732" spans="1:12">
      <c r="A3732" t="s">
        <v>3355</v>
      </c>
      <c r="B3732" t="s">
        <v>2198</v>
      </c>
      <c r="C3732" t="s">
        <v>549</v>
      </c>
      <c r="D3732" s="1">
        <v>2615.1999999999998</v>
      </c>
      <c r="E3732">
        <v>12.3688053610668</v>
      </c>
      <c r="F3732" s="22"/>
      <c r="G3732" s="22"/>
      <c r="H3732" s="22">
        <v>134.011362313332</v>
      </c>
      <c r="I3732" s="22"/>
      <c r="J3732" s="22">
        <v>5</v>
      </c>
      <c r="K3732" s="22" t="s">
        <v>2184</v>
      </c>
      <c r="L3732" s="22" t="s">
        <v>2743</v>
      </c>
    </row>
    <row r="3733" spans="1:12">
      <c r="A3733" t="s">
        <v>3355</v>
      </c>
      <c r="B3733" t="s">
        <v>2198</v>
      </c>
      <c r="C3733" t="s">
        <v>3332</v>
      </c>
      <c r="D3733" s="1">
        <v>2615.4</v>
      </c>
      <c r="E3733">
        <v>12.3688053610668</v>
      </c>
      <c r="F3733" s="22"/>
      <c r="G3733" s="22"/>
      <c r="H3733" s="22"/>
      <c r="I3733" s="22">
        <v>134.011362313332</v>
      </c>
      <c r="J3733" s="22">
        <v>5</v>
      </c>
      <c r="K3733" s="22" t="s">
        <v>2184</v>
      </c>
      <c r="L3733" s="22" t="s">
        <v>2743</v>
      </c>
    </row>
    <row r="3734" spans="1:12">
      <c r="A3734" t="s">
        <v>3355</v>
      </c>
      <c r="B3734" t="s">
        <v>2199</v>
      </c>
      <c r="C3734" t="s">
        <v>542</v>
      </c>
      <c r="D3734" s="1">
        <v>0.3</v>
      </c>
      <c r="E3734">
        <v>13.2218264204507</v>
      </c>
      <c r="F3734" s="22">
        <v>0.10726582391305201</v>
      </c>
      <c r="G3734" s="22"/>
      <c r="H3734" s="22"/>
      <c r="I3734" s="22"/>
      <c r="J3734" s="22">
        <v>5</v>
      </c>
      <c r="K3734" s="22" t="s">
        <v>2184</v>
      </c>
      <c r="L3734" s="22" t="s">
        <v>2743</v>
      </c>
    </row>
    <row r="3735" spans="1:12">
      <c r="A3735" t="s">
        <v>3355</v>
      </c>
      <c r="B3735" t="s">
        <v>2199</v>
      </c>
      <c r="C3735" t="s">
        <v>547</v>
      </c>
      <c r="D3735" s="1">
        <v>1573.7</v>
      </c>
      <c r="E3735">
        <v>13.2218264204507</v>
      </c>
      <c r="F3735" s="22"/>
      <c r="G3735" s="22">
        <v>70.885122453684005</v>
      </c>
      <c r="H3735" s="22"/>
      <c r="I3735" s="22"/>
      <c r="J3735" s="22">
        <v>5</v>
      </c>
      <c r="K3735" s="22" t="s">
        <v>2184</v>
      </c>
      <c r="L3735" s="22" t="s">
        <v>2743</v>
      </c>
    </row>
    <row r="3736" spans="1:12">
      <c r="A3736" t="s">
        <v>3355</v>
      </c>
      <c r="B3736" t="s">
        <v>2199</v>
      </c>
      <c r="C3736" t="s">
        <v>3332</v>
      </c>
      <c r="D3736" s="1">
        <v>1899</v>
      </c>
      <c r="E3736">
        <v>13.2218264204507</v>
      </c>
      <c r="F3736" s="22"/>
      <c r="G3736" s="22"/>
      <c r="H3736" s="22"/>
      <c r="I3736" s="22">
        <v>70.885122453684005</v>
      </c>
      <c r="J3736" s="22">
        <v>5</v>
      </c>
      <c r="K3736" s="22" t="s">
        <v>2184</v>
      </c>
      <c r="L3736" s="22" t="s">
        <v>2743</v>
      </c>
    </row>
    <row r="3737" spans="1:12">
      <c r="A3737" t="s">
        <v>3355</v>
      </c>
      <c r="B3737" t="s">
        <v>2199</v>
      </c>
      <c r="C3737" t="s">
        <v>549</v>
      </c>
      <c r="D3737" s="1">
        <v>1899</v>
      </c>
      <c r="E3737">
        <v>13.2218264204507</v>
      </c>
      <c r="F3737" s="22"/>
      <c r="G3737" s="22"/>
      <c r="H3737" s="22">
        <v>70.885122453684005</v>
      </c>
      <c r="I3737" s="22"/>
      <c r="J3737" s="22">
        <v>5</v>
      </c>
      <c r="K3737" s="22" t="s">
        <v>2184</v>
      </c>
      <c r="L3737" s="22" t="s">
        <v>2743</v>
      </c>
    </row>
    <row r="3738" spans="1:12">
      <c r="A3738" t="s">
        <v>3355</v>
      </c>
      <c r="B3738" t="s">
        <v>2200</v>
      </c>
      <c r="C3738" t="s">
        <v>542</v>
      </c>
      <c r="D3738" s="1">
        <v>0.3</v>
      </c>
      <c r="E3738">
        <v>14.074847479834601</v>
      </c>
      <c r="F3738" s="22">
        <v>0.29366220768444001</v>
      </c>
      <c r="G3738" s="22"/>
      <c r="H3738" s="22"/>
      <c r="I3738" s="22"/>
      <c r="J3738" s="22">
        <v>5</v>
      </c>
      <c r="K3738" s="22" t="s">
        <v>2184</v>
      </c>
      <c r="L3738" s="22" t="s">
        <v>2743</v>
      </c>
    </row>
    <row r="3739" spans="1:12">
      <c r="A3739" t="s">
        <v>3355</v>
      </c>
      <c r="B3739" t="s">
        <v>2200</v>
      </c>
      <c r="C3739" t="s">
        <v>547</v>
      </c>
      <c r="D3739" s="1">
        <v>588.4</v>
      </c>
      <c r="E3739">
        <v>14.074847479834601</v>
      </c>
      <c r="F3739" s="22"/>
      <c r="G3739" s="22">
        <v>31.457024366292</v>
      </c>
      <c r="H3739" s="22"/>
      <c r="I3739" s="22"/>
      <c r="J3739" s="22">
        <v>5</v>
      </c>
      <c r="K3739" s="22" t="s">
        <v>2184</v>
      </c>
      <c r="L3739" s="22" t="s">
        <v>2743</v>
      </c>
    </row>
    <row r="3740" spans="1:12">
      <c r="A3740" t="s">
        <v>3355</v>
      </c>
      <c r="B3740" t="s">
        <v>2200</v>
      </c>
      <c r="C3740" t="s">
        <v>549</v>
      </c>
      <c r="D3740" s="1">
        <v>637.1</v>
      </c>
      <c r="E3740">
        <v>14.074847479834601</v>
      </c>
      <c r="F3740" s="22"/>
      <c r="G3740" s="22"/>
      <c r="H3740" s="22">
        <v>31.457024366292</v>
      </c>
      <c r="I3740" s="22"/>
      <c r="J3740" s="22">
        <v>5</v>
      </c>
      <c r="K3740" s="22" t="s">
        <v>2184</v>
      </c>
      <c r="L3740" s="22" t="s">
        <v>2743</v>
      </c>
    </row>
    <row r="3741" spans="1:12">
      <c r="A3741" t="s">
        <v>3355</v>
      </c>
      <c r="B3741" t="s">
        <v>2200</v>
      </c>
      <c r="C3741" t="s">
        <v>3332</v>
      </c>
      <c r="D3741" s="1">
        <v>637.5</v>
      </c>
      <c r="E3741">
        <v>14.074847479834601</v>
      </c>
      <c r="F3741" s="22"/>
      <c r="G3741" s="22"/>
      <c r="H3741" s="22"/>
      <c r="I3741" s="22">
        <v>31.457024366292</v>
      </c>
      <c r="J3741" s="22">
        <v>5</v>
      </c>
      <c r="K3741" s="22" t="s">
        <v>2184</v>
      </c>
      <c r="L3741" s="22" t="s">
        <v>2743</v>
      </c>
    </row>
    <row r="3742" spans="1:12">
      <c r="A3742" t="s">
        <v>3355</v>
      </c>
      <c r="B3742" t="s">
        <v>2201</v>
      </c>
      <c r="C3742" t="s">
        <v>542</v>
      </c>
      <c r="D3742" s="1">
        <v>0</v>
      </c>
      <c r="E3742">
        <v>14.927868539218499</v>
      </c>
      <c r="F3742" s="22">
        <v>1.0917930949707601E-8</v>
      </c>
      <c r="G3742" s="22"/>
      <c r="H3742" s="22"/>
      <c r="I3742" s="22"/>
      <c r="J3742" s="22">
        <v>5</v>
      </c>
      <c r="K3742" s="22" t="s">
        <v>2184</v>
      </c>
      <c r="L3742" s="22" t="s">
        <v>2743</v>
      </c>
    </row>
    <row r="3743" spans="1:12">
      <c r="A3743" t="s">
        <v>3355</v>
      </c>
      <c r="B3743" t="s">
        <v>2201</v>
      </c>
      <c r="C3743" t="s">
        <v>547</v>
      </c>
      <c r="D3743" s="1">
        <v>1769</v>
      </c>
      <c r="E3743">
        <v>14.927868539218499</v>
      </c>
      <c r="F3743" s="22"/>
      <c r="G3743" s="22">
        <v>133.27746513328799</v>
      </c>
      <c r="H3743" s="22"/>
      <c r="I3743" s="22"/>
      <c r="J3743" s="22">
        <v>5</v>
      </c>
      <c r="K3743" s="22" t="s">
        <v>2184</v>
      </c>
      <c r="L3743" s="22" t="s">
        <v>2743</v>
      </c>
    </row>
    <row r="3744" spans="1:12">
      <c r="A3744" t="s">
        <v>3355</v>
      </c>
      <c r="B3744" t="s">
        <v>2201</v>
      </c>
      <c r="C3744" t="s">
        <v>3332</v>
      </c>
      <c r="D3744" s="1">
        <v>1940.2</v>
      </c>
      <c r="E3744">
        <v>14.927868539218499</v>
      </c>
      <c r="F3744" s="22"/>
      <c r="G3744" s="22"/>
      <c r="H3744" s="22"/>
      <c r="I3744" s="22">
        <v>133.27746513328799</v>
      </c>
      <c r="J3744" s="22">
        <v>5</v>
      </c>
      <c r="K3744" s="22" t="s">
        <v>2184</v>
      </c>
      <c r="L3744" s="22" t="s">
        <v>2743</v>
      </c>
    </row>
    <row r="3745" spans="1:12">
      <c r="A3745" t="s">
        <v>3355</v>
      </c>
      <c r="B3745" t="s">
        <v>2201</v>
      </c>
      <c r="C3745" t="s">
        <v>549</v>
      </c>
      <c r="D3745" s="1">
        <v>1940.2</v>
      </c>
      <c r="E3745">
        <v>14.927868539218499</v>
      </c>
      <c r="F3745" s="22"/>
      <c r="G3745" s="22"/>
      <c r="H3745" s="22">
        <v>133.27746513328799</v>
      </c>
      <c r="I3745" s="22"/>
      <c r="J3745" s="22">
        <v>5</v>
      </c>
      <c r="K3745" s="22" t="s">
        <v>2184</v>
      </c>
      <c r="L3745" s="22" t="s">
        <v>2743</v>
      </c>
    </row>
    <row r="3746" spans="1:12">
      <c r="A3746" t="s">
        <v>3355</v>
      </c>
      <c r="B3746" t="s">
        <v>2202</v>
      </c>
      <c r="C3746" t="s">
        <v>3332</v>
      </c>
      <c r="D3746" s="1">
        <v>596.6</v>
      </c>
      <c r="E3746">
        <v>15.7808895986024</v>
      </c>
      <c r="F3746" s="22"/>
      <c r="G3746" s="22"/>
      <c r="H3746" s="22"/>
      <c r="I3746" s="22">
        <v>46.728024837732001</v>
      </c>
      <c r="J3746" s="22">
        <v>5</v>
      </c>
      <c r="K3746" s="22" t="s">
        <v>2184</v>
      </c>
      <c r="L3746" s="22" t="s">
        <v>2743</v>
      </c>
    </row>
    <row r="3747" spans="1:12">
      <c r="A3747" t="s">
        <v>3355</v>
      </c>
      <c r="B3747" t="s">
        <v>2202</v>
      </c>
      <c r="C3747" t="s">
        <v>549</v>
      </c>
      <c r="D3747" s="1">
        <v>596.6</v>
      </c>
      <c r="E3747">
        <v>15.7808895986024</v>
      </c>
      <c r="F3747" s="22"/>
      <c r="G3747" s="22"/>
      <c r="H3747" s="22">
        <v>46.728024837732001</v>
      </c>
      <c r="I3747" s="22"/>
      <c r="J3747" s="22">
        <v>5</v>
      </c>
      <c r="K3747" s="22" t="s">
        <v>2184</v>
      </c>
      <c r="L3747" s="22" t="s">
        <v>2743</v>
      </c>
    </row>
    <row r="3748" spans="1:12">
      <c r="A3748" t="s">
        <v>3355</v>
      </c>
      <c r="B3748" t="s">
        <v>2202</v>
      </c>
      <c r="C3748" t="s">
        <v>547</v>
      </c>
      <c r="D3748" s="1">
        <v>596.6</v>
      </c>
      <c r="E3748">
        <v>15.7808895986024</v>
      </c>
      <c r="F3748" s="22"/>
      <c r="G3748" s="22">
        <v>46.728024837732001</v>
      </c>
      <c r="H3748" s="22"/>
      <c r="I3748" s="22"/>
      <c r="J3748" s="22">
        <v>5</v>
      </c>
      <c r="K3748" s="22" t="s">
        <v>2184</v>
      </c>
      <c r="L3748" s="22" t="s">
        <v>2743</v>
      </c>
    </row>
    <row r="3749" spans="1:12">
      <c r="A3749" t="s">
        <v>3355</v>
      </c>
      <c r="B3749" t="s">
        <v>2203</v>
      </c>
      <c r="C3749" t="s">
        <v>542</v>
      </c>
      <c r="D3749" s="1">
        <v>4.7</v>
      </c>
      <c r="E3749">
        <v>26.443652840901301</v>
      </c>
      <c r="F3749" s="22">
        <v>0.99763076847672005</v>
      </c>
      <c r="G3749" s="22"/>
      <c r="H3749" s="22"/>
      <c r="I3749" s="22"/>
      <c r="J3749" s="22">
        <v>5</v>
      </c>
      <c r="K3749" s="22" t="s">
        <v>2184</v>
      </c>
      <c r="L3749" s="22" t="s">
        <v>2743</v>
      </c>
    </row>
    <row r="3750" spans="1:12">
      <c r="A3750" t="s">
        <v>3355</v>
      </c>
      <c r="B3750" t="s">
        <v>2203</v>
      </c>
      <c r="C3750" t="s">
        <v>547</v>
      </c>
      <c r="D3750" s="1">
        <v>15075.4</v>
      </c>
      <c r="E3750">
        <v>26.443652840901301</v>
      </c>
      <c r="F3750" s="22"/>
      <c r="G3750" s="22">
        <v>708.44387234292003</v>
      </c>
      <c r="H3750" s="22"/>
      <c r="I3750" s="22"/>
      <c r="J3750" s="22">
        <v>5</v>
      </c>
      <c r="K3750" s="22" t="s">
        <v>2184</v>
      </c>
      <c r="L3750" s="22" t="s">
        <v>2743</v>
      </c>
    </row>
    <row r="3751" spans="1:12">
      <c r="A3751" t="s">
        <v>3355</v>
      </c>
      <c r="B3751" t="s">
        <v>2203</v>
      </c>
      <c r="C3751" t="s">
        <v>549</v>
      </c>
      <c r="D3751" s="1">
        <v>20013.599999999999</v>
      </c>
      <c r="E3751">
        <v>26.443652840901301</v>
      </c>
      <c r="F3751" s="22"/>
      <c r="G3751" s="22"/>
      <c r="H3751" s="22">
        <v>708.44387234292003</v>
      </c>
      <c r="I3751" s="22"/>
      <c r="J3751" s="22">
        <v>5</v>
      </c>
      <c r="K3751" s="22" t="s">
        <v>2184</v>
      </c>
      <c r="L3751" s="22" t="s">
        <v>2743</v>
      </c>
    </row>
    <row r="3752" spans="1:12">
      <c r="A3752" t="s">
        <v>3355</v>
      </c>
      <c r="B3752" t="s">
        <v>2203</v>
      </c>
      <c r="C3752" t="s">
        <v>3332</v>
      </c>
      <c r="D3752" s="1">
        <v>20057.8</v>
      </c>
      <c r="E3752">
        <v>26.443652840901301</v>
      </c>
      <c r="F3752" s="22"/>
      <c r="G3752" s="22"/>
      <c r="H3752" s="22"/>
      <c r="I3752" s="22">
        <v>708.44387234292003</v>
      </c>
      <c r="J3752" s="22">
        <v>5</v>
      </c>
      <c r="K3752" s="22" t="s">
        <v>2184</v>
      </c>
      <c r="L3752" s="22" t="s">
        <v>2743</v>
      </c>
    </row>
    <row r="3753" spans="1:12">
      <c r="A3753" t="s">
        <v>3355</v>
      </c>
      <c r="B3753" t="s">
        <v>2205</v>
      </c>
      <c r="C3753" t="s">
        <v>547</v>
      </c>
      <c r="D3753" s="1">
        <v>1059.5999999999999</v>
      </c>
      <c r="E3753">
        <v>26.443652840901301</v>
      </c>
      <c r="F3753" s="22"/>
      <c r="G3753" s="22">
        <v>65.577520196747997</v>
      </c>
      <c r="H3753" s="22"/>
      <c r="I3753" s="22"/>
      <c r="J3753" s="22">
        <v>5</v>
      </c>
      <c r="K3753" s="22" t="s">
        <v>2204</v>
      </c>
      <c r="L3753" s="22" t="s">
        <v>2745</v>
      </c>
    </row>
    <row r="3754" spans="1:12">
      <c r="A3754" t="s">
        <v>3355</v>
      </c>
      <c r="B3754" t="s">
        <v>2205</v>
      </c>
      <c r="C3754" t="s">
        <v>3332</v>
      </c>
      <c r="D3754" s="1">
        <v>1089.5999999999999</v>
      </c>
      <c r="E3754">
        <v>26.443652840901301</v>
      </c>
      <c r="F3754" s="22"/>
      <c r="G3754" s="22"/>
      <c r="H3754" s="22"/>
      <c r="I3754" s="22">
        <v>65.577520196747997</v>
      </c>
      <c r="J3754" s="22">
        <v>5</v>
      </c>
      <c r="K3754" s="22" t="s">
        <v>2204</v>
      </c>
      <c r="L3754" s="22" t="s">
        <v>2745</v>
      </c>
    </row>
    <row r="3755" spans="1:12">
      <c r="A3755" t="s">
        <v>3355</v>
      </c>
      <c r="B3755" t="s">
        <v>2205</v>
      </c>
      <c r="C3755" t="s">
        <v>549</v>
      </c>
      <c r="D3755" s="1">
        <v>1089.5999999999999</v>
      </c>
      <c r="E3755">
        <v>26.443652840901301</v>
      </c>
      <c r="F3755" s="22"/>
      <c r="G3755" s="22"/>
      <c r="H3755" s="22">
        <v>65.577520196747997</v>
      </c>
      <c r="I3755" s="22"/>
      <c r="J3755" s="22">
        <v>5</v>
      </c>
      <c r="K3755" s="22" t="s">
        <v>2204</v>
      </c>
      <c r="L3755" s="22" t="s">
        <v>2745</v>
      </c>
    </row>
    <row r="3756" spans="1:12">
      <c r="A3756" t="s">
        <v>201</v>
      </c>
      <c r="B3756" t="s">
        <v>2581</v>
      </c>
      <c r="C3756" t="s">
        <v>542</v>
      </c>
      <c r="D3756" s="1">
        <v>1684.8</v>
      </c>
      <c r="E3756">
        <v>13.662553967799001</v>
      </c>
      <c r="F3756" s="22">
        <v>222.39183360492001</v>
      </c>
      <c r="G3756" s="22"/>
      <c r="H3756" s="22"/>
      <c r="I3756" s="22"/>
      <c r="J3756" s="22">
        <v>5</v>
      </c>
      <c r="K3756" s="22" t="s">
        <v>2582</v>
      </c>
      <c r="L3756" s="22" t="s">
        <v>201</v>
      </c>
    </row>
    <row r="3757" spans="1:12">
      <c r="A3757" t="s">
        <v>201</v>
      </c>
      <c r="B3757" t="s">
        <v>2581</v>
      </c>
      <c r="C3757" t="s">
        <v>547</v>
      </c>
      <c r="D3757" s="1">
        <v>3080.4</v>
      </c>
      <c r="E3757">
        <v>13.662553967799001</v>
      </c>
      <c r="F3757" s="22"/>
      <c r="G3757" s="22">
        <v>222.39183360492001</v>
      </c>
      <c r="H3757" s="22"/>
      <c r="I3757" s="22"/>
      <c r="J3757" s="22">
        <v>5</v>
      </c>
      <c r="K3757" s="22" t="s">
        <v>2582</v>
      </c>
      <c r="L3757" s="22" t="s">
        <v>201</v>
      </c>
    </row>
    <row r="3758" spans="1:12">
      <c r="A3758" t="s">
        <v>201</v>
      </c>
      <c r="B3758" t="s">
        <v>2581</v>
      </c>
      <c r="C3758" t="s">
        <v>549</v>
      </c>
      <c r="D3758" s="1">
        <v>3433.1</v>
      </c>
      <c r="E3758">
        <v>13.662553967799001</v>
      </c>
      <c r="F3758" s="22"/>
      <c r="G3758" s="22"/>
      <c r="H3758" s="22">
        <v>222.39183360492001</v>
      </c>
      <c r="I3758" s="22"/>
      <c r="J3758" s="22">
        <v>5</v>
      </c>
      <c r="K3758" s="22" t="s">
        <v>2582</v>
      </c>
      <c r="L3758" s="22" t="s">
        <v>201</v>
      </c>
    </row>
    <row r="3759" spans="1:12">
      <c r="A3759" t="s">
        <v>201</v>
      </c>
      <c r="B3759" t="s">
        <v>2581</v>
      </c>
      <c r="C3759" t="s">
        <v>3332</v>
      </c>
      <c r="D3759" s="1">
        <v>3442.2</v>
      </c>
      <c r="E3759">
        <v>13.662553967799001</v>
      </c>
      <c r="F3759" s="22"/>
      <c r="G3759" s="22"/>
      <c r="H3759" s="22"/>
      <c r="I3759" s="22">
        <v>222.39183360492001</v>
      </c>
      <c r="J3759" s="22">
        <v>5</v>
      </c>
      <c r="K3759" s="22" t="s">
        <v>2582</v>
      </c>
      <c r="L3759" s="22" t="s">
        <v>201</v>
      </c>
    </row>
    <row r="3760" spans="1:12">
      <c r="A3760" t="s">
        <v>201</v>
      </c>
      <c r="B3760" t="s">
        <v>2583</v>
      </c>
      <c r="C3760" t="s">
        <v>542</v>
      </c>
      <c r="D3760" s="1">
        <v>2744.9</v>
      </c>
      <c r="E3760">
        <v>2.1325526484597899</v>
      </c>
      <c r="F3760" s="22">
        <v>203.22124886952</v>
      </c>
      <c r="G3760" s="22"/>
      <c r="H3760" s="22"/>
      <c r="I3760" s="22"/>
      <c r="J3760" s="22">
        <v>5</v>
      </c>
      <c r="K3760" s="22" t="s">
        <v>2582</v>
      </c>
      <c r="L3760" s="22" t="s">
        <v>201</v>
      </c>
    </row>
    <row r="3761" spans="1:12">
      <c r="A3761" t="s">
        <v>201</v>
      </c>
      <c r="B3761" t="s">
        <v>2583</v>
      </c>
      <c r="C3761" t="s">
        <v>547</v>
      </c>
      <c r="D3761" s="1">
        <v>6879.7</v>
      </c>
      <c r="E3761">
        <v>2.1325526484597899</v>
      </c>
      <c r="F3761" s="22"/>
      <c r="G3761" s="22">
        <v>219.18564664164001</v>
      </c>
      <c r="H3761" s="22"/>
      <c r="I3761" s="22"/>
      <c r="J3761" s="22">
        <v>5</v>
      </c>
      <c r="K3761" s="22" t="s">
        <v>2582</v>
      </c>
      <c r="L3761" s="22" t="s">
        <v>201</v>
      </c>
    </row>
    <row r="3762" spans="1:12">
      <c r="A3762" t="s">
        <v>201</v>
      </c>
      <c r="B3762" t="s">
        <v>2583</v>
      </c>
      <c r="C3762" t="s">
        <v>549</v>
      </c>
      <c r="D3762" s="1">
        <v>7963.8</v>
      </c>
      <c r="E3762">
        <v>2.1325526484597899</v>
      </c>
      <c r="F3762" s="22"/>
      <c r="G3762" s="22"/>
      <c r="H3762" s="22">
        <v>219.18564664164001</v>
      </c>
      <c r="I3762" s="22"/>
      <c r="J3762" s="22">
        <v>5</v>
      </c>
      <c r="K3762" s="22" t="s">
        <v>2582</v>
      </c>
      <c r="L3762" s="22" t="s">
        <v>201</v>
      </c>
    </row>
    <row r="3763" spans="1:12">
      <c r="A3763" t="s">
        <v>201</v>
      </c>
      <c r="B3763" t="s">
        <v>2583</v>
      </c>
      <c r="C3763" t="s">
        <v>3332</v>
      </c>
      <c r="D3763" s="1">
        <v>8003.6</v>
      </c>
      <c r="E3763">
        <v>2.1325526484597899</v>
      </c>
      <c r="F3763" s="22"/>
      <c r="G3763" s="22"/>
      <c r="H3763" s="22"/>
      <c r="I3763" s="22">
        <v>219.18564664164001</v>
      </c>
      <c r="J3763" s="22">
        <v>5</v>
      </c>
      <c r="K3763" s="22" t="s">
        <v>2582</v>
      </c>
      <c r="L3763" s="22" t="s">
        <v>201</v>
      </c>
    </row>
    <row r="3764" spans="1:12">
      <c r="A3764" t="s">
        <v>201</v>
      </c>
      <c r="B3764" t="s">
        <v>2584</v>
      </c>
      <c r="C3764" t="s">
        <v>542</v>
      </c>
      <c r="D3764" s="1">
        <v>7089.2</v>
      </c>
      <c r="E3764">
        <v>2.9855737078437001</v>
      </c>
      <c r="F3764" s="22">
        <v>520.89391593792004</v>
      </c>
      <c r="G3764" s="22"/>
      <c r="H3764" s="22"/>
      <c r="I3764" s="22"/>
      <c r="J3764" s="22">
        <v>5</v>
      </c>
      <c r="K3764" s="22" t="s">
        <v>2582</v>
      </c>
      <c r="L3764" s="22" t="s">
        <v>201</v>
      </c>
    </row>
    <row r="3765" spans="1:12">
      <c r="A3765" t="s">
        <v>201</v>
      </c>
      <c r="B3765" t="s">
        <v>2584</v>
      </c>
      <c r="C3765" t="s">
        <v>547</v>
      </c>
      <c r="D3765" s="1">
        <v>11654.7</v>
      </c>
      <c r="E3765">
        <v>2.9855737078437001</v>
      </c>
      <c r="F3765" s="22"/>
      <c r="G3765" s="22">
        <v>520.89391593792004</v>
      </c>
      <c r="H3765" s="22"/>
      <c r="I3765" s="22"/>
      <c r="J3765" s="22">
        <v>5</v>
      </c>
      <c r="K3765" s="22" t="s">
        <v>2582</v>
      </c>
      <c r="L3765" s="22" t="s">
        <v>201</v>
      </c>
    </row>
    <row r="3766" spans="1:12">
      <c r="A3766" t="s">
        <v>201</v>
      </c>
      <c r="B3766" t="s">
        <v>2584</v>
      </c>
      <c r="C3766" t="s">
        <v>549</v>
      </c>
      <c r="D3766" s="1">
        <v>12105.2</v>
      </c>
      <c r="E3766">
        <v>2.9855737078437001</v>
      </c>
      <c r="F3766" s="22"/>
      <c r="G3766" s="22"/>
      <c r="H3766" s="22">
        <v>520.89391593792004</v>
      </c>
      <c r="I3766" s="22"/>
      <c r="J3766" s="22">
        <v>5</v>
      </c>
      <c r="K3766" s="22" t="s">
        <v>2582</v>
      </c>
      <c r="L3766" s="22" t="s">
        <v>201</v>
      </c>
    </row>
    <row r="3767" spans="1:12">
      <c r="A3767" t="s">
        <v>201</v>
      </c>
      <c r="B3767" t="s">
        <v>2584</v>
      </c>
      <c r="C3767" t="s">
        <v>3332</v>
      </c>
      <c r="D3767" s="1">
        <v>12121.2</v>
      </c>
      <c r="E3767">
        <v>2.9855737078437001</v>
      </c>
      <c r="F3767" s="22"/>
      <c r="G3767" s="22"/>
      <c r="H3767" s="22"/>
      <c r="I3767" s="22">
        <v>520.89391593792004</v>
      </c>
      <c r="J3767" s="22">
        <v>5</v>
      </c>
      <c r="K3767" s="22" t="s">
        <v>2582</v>
      </c>
      <c r="L3767" s="22" t="s">
        <v>201</v>
      </c>
    </row>
    <row r="3768" spans="1:12">
      <c r="A3768" t="s">
        <v>201</v>
      </c>
      <c r="B3768" t="s">
        <v>2585</v>
      </c>
      <c r="C3768" t="s">
        <v>542</v>
      </c>
      <c r="D3768" s="1">
        <v>25848.1</v>
      </c>
      <c r="E3768">
        <v>3.8385947672276099</v>
      </c>
      <c r="F3768" s="22">
        <v>1795.16581760124</v>
      </c>
      <c r="G3768" s="22"/>
      <c r="H3768" s="22"/>
      <c r="I3768" s="22"/>
      <c r="J3768" s="22">
        <v>5</v>
      </c>
      <c r="K3768" s="22" t="s">
        <v>2582</v>
      </c>
      <c r="L3768" s="22" t="s">
        <v>201</v>
      </c>
    </row>
    <row r="3769" spans="1:12">
      <c r="A3769" t="s">
        <v>201</v>
      </c>
      <c r="B3769" t="s">
        <v>2585</v>
      </c>
      <c r="C3769" t="s">
        <v>547</v>
      </c>
      <c r="D3769" s="1">
        <v>43084.800000000003</v>
      </c>
      <c r="E3769">
        <v>3.8385947672276099</v>
      </c>
      <c r="F3769" s="22"/>
      <c r="G3769" s="22">
        <v>1795.16581760124</v>
      </c>
      <c r="H3769" s="22"/>
      <c r="I3769" s="22"/>
      <c r="J3769" s="22">
        <v>5</v>
      </c>
      <c r="K3769" s="22" t="s">
        <v>2582</v>
      </c>
      <c r="L3769" s="22" t="s">
        <v>201</v>
      </c>
    </row>
    <row r="3770" spans="1:12">
      <c r="A3770" t="s">
        <v>201</v>
      </c>
      <c r="B3770" t="s">
        <v>2585</v>
      </c>
      <c r="C3770" t="s">
        <v>549</v>
      </c>
      <c r="D3770" s="1">
        <v>47444.7</v>
      </c>
      <c r="E3770">
        <v>3.8385947672276099</v>
      </c>
      <c r="F3770" s="22"/>
      <c r="G3770" s="22"/>
      <c r="H3770" s="22">
        <v>1795.16581760124</v>
      </c>
      <c r="I3770" s="22"/>
      <c r="J3770" s="22">
        <v>5</v>
      </c>
      <c r="K3770" s="22" t="s">
        <v>2582</v>
      </c>
      <c r="L3770" s="22" t="s">
        <v>201</v>
      </c>
    </row>
    <row r="3771" spans="1:12">
      <c r="A3771" t="s">
        <v>201</v>
      </c>
      <c r="B3771" t="s">
        <v>2585</v>
      </c>
      <c r="C3771" t="s">
        <v>3332</v>
      </c>
      <c r="D3771" s="1">
        <v>47565.9</v>
      </c>
      <c r="E3771">
        <v>3.8385947672276099</v>
      </c>
      <c r="F3771" s="22"/>
      <c r="G3771" s="22"/>
      <c r="H3771" s="22"/>
      <c r="I3771" s="22">
        <v>1795.16581760124</v>
      </c>
      <c r="J3771" s="22">
        <v>5</v>
      </c>
      <c r="K3771" s="22" t="s">
        <v>2582</v>
      </c>
      <c r="L3771" s="22" t="s">
        <v>201</v>
      </c>
    </row>
    <row r="3772" spans="1:12">
      <c r="A3772" t="s">
        <v>201</v>
      </c>
      <c r="B3772" t="s">
        <v>2586</v>
      </c>
      <c r="C3772" t="s">
        <v>542</v>
      </c>
      <c r="D3772" s="1">
        <v>49087.7</v>
      </c>
      <c r="E3772">
        <v>4.69161582661153</v>
      </c>
      <c r="F3772" s="22">
        <v>3146.0575861259999</v>
      </c>
      <c r="G3772" s="22"/>
      <c r="H3772" s="22"/>
      <c r="I3772" s="22"/>
      <c r="J3772" s="22">
        <v>5</v>
      </c>
      <c r="K3772" s="22" t="s">
        <v>2582</v>
      </c>
      <c r="L3772" s="22" t="s">
        <v>201</v>
      </c>
    </row>
    <row r="3773" spans="1:12">
      <c r="A3773" t="s">
        <v>201</v>
      </c>
      <c r="B3773" t="s">
        <v>2586</v>
      </c>
      <c r="C3773" t="s">
        <v>547</v>
      </c>
      <c r="D3773" s="1">
        <v>99436</v>
      </c>
      <c r="E3773">
        <v>4.69161582661153</v>
      </c>
      <c r="F3773" s="22"/>
      <c r="G3773" s="22">
        <v>3146.0575861259999</v>
      </c>
      <c r="H3773" s="22"/>
      <c r="I3773" s="22"/>
      <c r="J3773" s="22">
        <v>5</v>
      </c>
      <c r="K3773" s="22" t="s">
        <v>2582</v>
      </c>
      <c r="L3773" s="22" t="s">
        <v>201</v>
      </c>
    </row>
    <row r="3774" spans="1:12">
      <c r="A3774" t="s">
        <v>201</v>
      </c>
      <c r="B3774" t="s">
        <v>2586</v>
      </c>
      <c r="C3774" t="s">
        <v>549</v>
      </c>
      <c r="D3774" s="1">
        <v>101990.1</v>
      </c>
      <c r="E3774">
        <v>4.69161582661153</v>
      </c>
      <c r="F3774" s="22"/>
      <c r="G3774" s="22"/>
      <c r="H3774" s="22">
        <v>3146.0575861259999</v>
      </c>
      <c r="I3774" s="22"/>
      <c r="J3774" s="22">
        <v>5</v>
      </c>
      <c r="K3774" s="22" t="s">
        <v>2582</v>
      </c>
      <c r="L3774" s="22" t="s">
        <v>201</v>
      </c>
    </row>
    <row r="3775" spans="1:12">
      <c r="A3775" t="s">
        <v>201</v>
      </c>
      <c r="B3775" t="s">
        <v>2586</v>
      </c>
      <c r="C3775" t="s">
        <v>3332</v>
      </c>
      <c r="D3775" s="1">
        <v>102045.4</v>
      </c>
      <c r="E3775">
        <v>4.69161582661153</v>
      </c>
      <c r="F3775" s="22"/>
      <c r="G3775" s="22"/>
      <c r="H3775" s="22"/>
      <c r="I3775" s="22">
        <v>3146.0575861259999</v>
      </c>
      <c r="J3775" s="22">
        <v>5</v>
      </c>
      <c r="K3775" s="22" t="s">
        <v>2582</v>
      </c>
      <c r="L3775" s="22" t="s">
        <v>201</v>
      </c>
    </row>
    <row r="3776" spans="1:12">
      <c r="A3776" t="s">
        <v>201</v>
      </c>
      <c r="B3776" t="s">
        <v>2587</v>
      </c>
      <c r="C3776" t="s">
        <v>542</v>
      </c>
      <c r="D3776" s="1">
        <v>42119.8</v>
      </c>
      <c r="E3776">
        <v>5.5446368859954402</v>
      </c>
      <c r="F3776" s="22">
        <v>2645.7075709596002</v>
      </c>
      <c r="G3776" s="22"/>
      <c r="H3776" s="22"/>
      <c r="I3776" s="22"/>
      <c r="J3776" s="22">
        <v>5</v>
      </c>
      <c r="K3776" s="22" t="s">
        <v>2582</v>
      </c>
      <c r="L3776" s="22" t="s">
        <v>201</v>
      </c>
    </row>
    <row r="3777" spans="1:12">
      <c r="A3777" t="s">
        <v>201</v>
      </c>
      <c r="B3777" t="s">
        <v>2587</v>
      </c>
      <c r="C3777" t="s">
        <v>547</v>
      </c>
      <c r="D3777" s="1">
        <v>82660.2</v>
      </c>
      <c r="E3777">
        <v>5.5446368859954402</v>
      </c>
      <c r="F3777" s="22"/>
      <c r="G3777" s="22">
        <v>2645.7075709596002</v>
      </c>
      <c r="H3777" s="22"/>
      <c r="I3777" s="22"/>
      <c r="J3777" s="22">
        <v>5</v>
      </c>
      <c r="K3777" s="22" t="s">
        <v>2582</v>
      </c>
      <c r="L3777" s="22" t="s">
        <v>201</v>
      </c>
    </row>
    <row r="3778" spans="1:12">
      <c r="A3778" t="s">
        <v>201</v>
      </c>
      <c r="B3778" t="s">
        <v>2587</v>
      </c>
      <c r="C3778" t="s">
        <v>549</v>
      </c>
      <c r="D3778" s="1">
        <v>84386</v>
      </c>
      <c r="E3778">
        <v>5.5446368859954402</v>
      </c>
      <c r="F3778" s="22"/>
      <c r="G3778" s="22"/>
      <c r="H3778" s="22">
        <v>2645.7075709596002</v>
      </c>
      <c r="I3778" s="22"/>
      <c r="J3778" s="22">
        <v>5</v>
      </c>
      <c r="K3778" s="22" t="s">
        <v>2582</v>
      </c>
      <c r="L3778" s="22" t="s">
        <v>201</v>
      </c>
    </row>
    <row r="3779" spans="1:12">
      <c r="A3779" t="s">
        <v>201</v>
      </c>
      <c r="B3779" t="s">
        <v>2587</v>
      </c>
      <c r="C3779" t="s">
        <v>3332</v>
      </c>
      <c r="D3779" s="1">
        <v>84439.4</v>
      </c>
      <c r="E3779">
        <v>5.5446368859954402</v>
      </c>
      <c r="F3779" s="22"/>
      <c r="G3779" s="22"/>
      <c r="H3779" s="22"/>
      <c r="I3779" s="22">
        <v>2645.7075709596002</v>
      </c>
      <c r="J3779" s="22">
        <v>5</v>
      </c>
      <c r="K3779" s="22" t="s">
        <v>2582</v>
      </c>
      <c r="L3779" s="22" t="s">
        <v>201</v>
      </c>
    </row>
    <row r="3780" spans="1:12">
      <c r="A3780" t="s">
        <v>201</v>
      </c>
      <c r="B3780" t="s">
        <v>2588</v>
      </c>
      <c r="C3780" t="s">
        <v>542</v>
      </c>
      <c r="D3780" s="1">
        <v>49722.2</v>
      </c>
      <c r="E3780">
        <v>6.3976579453793603</v>
      </c>
      <c r="F3780" s="22">
        <v>3103.7348912724001</v>
      </c>
      <c r="G3780" s="22"/>
      <c r="H3780" s="22"/>
      <c r="I3780" s="22"/>
      <c r="J3780" s="22">
        <v>5</v>
      </c>
      <c r="K3780" s="22" t="s">
        <v>2582</v>
      </c>
      <c r="L3780" s="22" t="s">
        <v>201</v>
      </c>
    </row>
    <row r="3781" spans="1:12">
      <c r="A3781" t="s">
        <v>201</v>
      </c>
      <c r="B3781" t="s">
        <v>2588</v>
      </c>
      <c r="C3781" t="s">
        <v>547</v>
      </c>
      <c r="D3781" s="1">
        <v>107236.3</v>
      </c>
      <c r="E3781">
        <v>6.3976579453793603</v>
      </c>
      <c r="F3781" s="22"/>
      <c r="G3781" s="22">
        <v>3103.7348912724001</v>
      </c>
      <c r="H3781" s="22"/>
      <c r="I3781" s="22"/>
      <c r="J3781" s="22">
        <v>5</v>
      </c>
      <c r="K3781" s="22" t="s">
        <v>2582</v>
      </c>
      <c r="L3781" s="22" t="s">
        <v>201</v>
      </c>
    </row>
    <row r="3782" spans="1:12">
      <c r="A3782" t="s">
        <v>201</v>
      </c>
      <c r="B3782" t="s">
        <v>2588</v>
      </c>
      <c r="C3782" t="s">
        <v>549</v>
      </c>
      <c r="D3782" s="1">
        <v>111218.7</v>
      </c>
      <c r="E3782">
        <v>6.3976579453793603</v>
      </c>
      <c r="F3782" s="22"/>
      <c r="G3782" s="22"/>
      <c r="H3782" s="22">
        <v>3103.7348912724001</v>
      </c>
      <c r="I3782" s="22"/>
      <c r="J3782" s="22">
        <v>5</v>
      </c>
      <c r="K3782" s="22" t="s">
        <v>2582</v>
      </c>
      <c r="L3782" s="22" t="s">
        <v>201</v>
      </c>
    </row>
    <row r="3783" spans="1:12">
      <c r="A3783" t="s">
        <v>201</v>
      </c>
      <c r="B3783" t="s">
        <v>2588</v>
      </c>
      <c r="C3783" t="s">
        <v>3332</v>
      </c>
      <c r="D3783" s="1">
        <v>111316.8</v>
      </c>
      <c r="E3783">
        <v>6.3976579453793603</v>
      </c>
      <c r="F3783" s="22"/>
      <c r="G3783" s="22"/>
      <c r="H3783" s="22"/>
      <c r="I3783" s="22">
        <v>3103.7348912724001</v>
      </c>
      <c r="J3783" s="22">
        <v>5</v>
      </c>
      <c r="K3783" s="22" t="s">
        <v>2582</v>
      </c>
      <c r="L3783" s="22" t="s">
        <v>201</v>
      </c>
    </row>
    <row r="3784" spans="1:12">
      <c r="A3784" t="s">
        <v>201</v>
      </c>
      <c r="B3784" t="s">
        <v>2589</v>
      </c>
      <c r="C3784" t="s">
        <v>542</v>
      </c>
      <c r="D3784" s="1">
        <v>40269.699999999997</v>
      </c>
      <c r="E3784">
        <v>7.2506790047632697</v>
      </c>
      <c r="F3784" s="22">
        <v>2840.3209373867999</v>
      </c>
      <c r="G3784" s="22"/>
      <c r="H3784" s="22"/>
      <c r="I3784" s="22"/>
      <c r="J3784" s="22">
        <v>5</v>
      </c>
      <c r="K3784" s="22" t="s">
        <v>2582</v>
      </c>
      <c r="L3784" s="22" t="s">
        <v>201</v>
      </c>
    </row>
    <row r="3785" spans="1:12">
      <c r="A3785" t="s">
        <v>201</v>
      </c>
      <c r="B3785" t="s">
        <v>2589</v>
      </c>
      <c r="C3785" t="s">
        <v>547</v>
      </c>
      <c r="D3785" s="1">
        <v>88452.4</v>
      </c>
      <c r="E3785">
        <v>7.2506790047632697</v>
      </c>
      <c r="F3785" s="22"/>
      <c r="G3785" s="22">
        <v>3207.1539968495999</v>
      </c>
      <c r="H3785" s="22"/>
      <c r="I3785" s="22"/>
      <c r="J3785" s="22">
        <v>5</v>
      </c>
      <c r="K3785" s="22" t="s">
        <v>2582</v>
      </c>
      <c r="L3785" s="22" t="s">
        <v>201</v>
      </c>
    </row>
    <row r="3786" spans="1:12">
      <c r="A3786" t="s">
        <v>201</v>
      </c>
      <c r="B3786" t="s">
        <v>2589</v>
      </c>
      <c r="C3786" t="s">
        <v>549</v>
      </c>
      <c r="D3786" s="1">
        <v>89700</v>
      </c>
      <c r="E3786">
        <v>7.2506790047632697</v>
      </c>
      <c r="F3786" s="22"/>
      <c r="G3786" s="22"/>
      <c r="H3786" s="22">
        <v>3207.1539968495999</v>
      </c>
      <c r="I3786" s="22"/>
      <c r="J3786" s="22">
        <v>5</v>
      </c>
      <c r="K3786" s="22" t="s">
        <v>2582</v>
      </c>
      <c r="L3786" s="22" t="s">
        <v>201</v>
      </c>
    </row>
    <row r="3787" spans="1:12">
      <c r="A3787" t="s">
        <v>201</v>
      </c>
      <c r="B3787" t="s">
        <v>2589</v>
      </c>
      <c r="C3787" t="s">
        <v>3332</v>
      </c>
      <c r="D3787" s="1">
        <v>89723.6</v>
      </c>
      <c r="E3787">
        <v>7.2506790047632697</v>
      </c>
      <c r="F3787" s="22"/>
      <c r="G3787" s="22"/>
      <c r="H3787" s="22"/>
      <c r="I3787" s="22">
        <v>3207.1539968495999</v>
      </c>
      <c r="J3787" s="22">
        <v>5</v>
      </c>
      <c r="K3787" s="22" t="s">
        <v>2582</v>
      </c>
      <c r="L3787" s="22" t="s">
        <v>201</v>
      </c>
    </row>
    <row r="3788" spans="1:12">
      <c r="A3788" t="s">
        <v>201</v>
      </c>
      <c r="B3788" t="s">
        <v>2590</v>
      </c>
      <c r="C3788" t="s">
        <v>542</v>
      </c>
      <c r="D3788" s="1">
        <v>29884.2</v>
      </c>
      <c r="E3788">
        <v>8.1037000641471799</v>
      </c>
      <c r="F3788" s="22">
        <v>1987.93796922756</v>
      </c>
      <c r="G3788" s="22"/>
      <c r="H3788" s="22"/>
      <c r="I3788" s="22"/>
      <c r="J3788" s="22">
        <v>5</v>
      </c>
      <c r="K3788" s="22" t="s">
        <v>2582</v>
      </c>
      <c r="L3788" s="22" t="s">
        <v>201</v>
      </c>
    </row>
    <row r="3789" spans="1:12">
      <c r="A3789" t="s">
        <v>201</v>
      </c>
      <c r="B3789" t="s">
        <v>2590</v>
      </c>
      <c r="C3789" t="s">
        <v>547</v>
      </c>
      <c r="D3789" s="1">
        <v>58101.7</v>
      </c>
      <c r="E3789">
        <v>8.1037000641471799</v>
      </c>
      <c r="F3789" s="22"/>
      <c r="G3789" s="22">
        <v>1987.93796922756</v>
      </c>
      <c r="H3789" s="22"/>
      <c r="I3789" s="22"/>
      <c r="J3789" s="22">
        <v>5</v>
      </c>
      <c r="K3789" s="22" t="s">
        <v>2582</v>
      </c>
      <c r="L3789" s="22" t="s">
        <v>201</v>
      </c>
    </row>
    <row r="3790" spans="1:12">
      <c r="A3790" t="s">
        <v>201</v>
      </c>
      <c r="B3790" t="s">
        <v>2590</v>
      </c>
      <c r="C3790" t="s">
        <v>549</v>
      </c>
      <c r="D3790" s="1">
        <v>60802.8</v>
      </c>
      <c r="E3790">
        <v>8.1037000641471799</v>
      </c>
      <c r="F3790" s="22"/>
      <c r="G3790" s="22"/>
      <c r="H3790" s="22">
        <v>1987.93796922756</v>
      </c>
      <c r="I3790" s="22"/>
      <c r="J3790" s="22">
        <v>5</v>
      </c>
      <c r="K3790" s="22" t="s">
        <v>2582</v>
      </c>
      <c r="L3790" s="22" t="s">
        <v>201</v>
      </c>
    </row>
    <row r="3791" spans="1:12">
      <c r="A3791" t="s">
        <v>201</v>
      </c>
      <c r="B3791" t="s">
        <v>2590</v>
      </c>
      <c r="C3791" t="s">
        <v>3332</v>
      </c>
      <c r="D3791" s="1">
        <v>60884.7</v>
      </c>
      <c r="E3791">
        <v>8.1037000641471799</v>
      </c>
      <c r="F3791" s="22"/>
      <c r="G3791" s="22"/>
      <c r="H3791" s="22"/>
      <c r="I3791" s="22">
        <v>1987.93796922756</v>
      </c>
      <c r="J3791" s="22">
        <v>5</v>
      </c>
      <c r="K3791" s="22" t="s">
        <v>2582</v>
      </c>
      <c r="L3791" s="22" t="s">
        <v>201</v>
      </c>
    </row>
    <row r="3792" spans="1:12">
      <c r="A3792" t="s">
        <v>201</v>
      </c>
      <c r="B3792" t="s">
        <v>2591</v>
      </c>
      <c r="C3792" t="s">
        <v>542</v>
      </c>
      <c r="D3792" s="1">
        <v>37197.4</v>
      </c>
      <c r="E3792">
        <v>8.9567211235310999</v>
      </c>
      <c r="F3792" s="22">
        <v>2643.6472759871999</v>
      </c>
      <c r="G3792" s="22"/>
      <c r="H3792" s="22"/>
      <c r="I3792" s="22"/>
      <c r="J3792" s="22">
        <v>5</v>
      </c>
      <c r="K3792" s="22" t="s">
        <v>2582</v>
      </c>
      <c r="L3792" s="22" t="s">
        <v>201</v>
      </c>
    </row>
    <row r="3793" spans="1:12">
      <c r="A3793" t="s">
        <v>201</v>
      </c>
      <c r="B3793" t="s">
        <v>2591</v>
      </c>
      <c r="C3793" t="s">
        <v>547</v>
      </c>
      <c r="D3793" s="1">
        <v>68669.8</v>
      </c>
      <c r="E3793">
        <v>8.9567211235310999</v>
      </c>
      <c r="F3793" s="22"/>
      <c r="G3793" s="22">
        <v>2643.6472759871999</v>
      </c>
      <c r="H3793" s="22"/>
      <c r="I3793" s="22"/>
      <c r="J3793" s="22">
        <v>5</v>
      </c>
      <c r="K3793" s="22" t="s">
        <v>2582</v>
      </c>
      <c r="L3793" s="22" t="s">
        <v>201</v>
      </c>
    </row>
    <row r="3794" spans="1:12">
      <c r="A3794" t="s">
        <v>201</v>
      </c>
      <c r="B3794" t="s">
        <v>2591</v>
      </c>
      <c r="C3794" t="s">
        <v>549</v>
      </c>
      <c r="D3794" s="1">
        <v>72254.899999999994</v>
      </c>
      <c r="E3794">
        <v>8.9567211235310999</v>
      </c>
      <c r="F3794" s="22"/>
      <c r="G3794" s="22"/>
      <c r="H3794" s="22">
        <v>2643.6472759871999</v>
      </c>
      <c r="I3794" s="22"/>
      <c r="J3794" s="22">
        <v>5</v>
      </c>
      <c r="K3794" s="22" t="s">
        <v>2582</v>
      </c>
      <c r="L3794" s="22" t="s">
        <v>201</v>
      </c>
    </row>
    <row r="3795" spans="1:12">
      <c r="A3795" t="s">
        <v>201</v>
      </c>
      <c r="B3795" t="s">
        <v>2591</v>
      </c>
      <c r="C3795" t="s">
        <v>3332</v>
      </c>
      <c r="D3795" s="1">
        <v>72299.600000000006</v>
      </c>
      <c r="E3795">
        <v>8.9567211235310999</v>
      </c>
      <c r="F3795" s="22"/>
      <c r="G3795" s="22"/>
      <c r="H3795" s="22"/>
      <c r="I3795" s="22">
        <v>2643.6472759871999</v>
      </c>
      <c r="J3795" s="22">
        <v>5</v>
      </c>
      <c r="K3795" s="22" t="s">
        <v>2582</v>
      </c>
      <c r="L3795" s="22" t="s">
        <v>201</v>
      </c>
    </row>
    <row r="3796" spans="1:12">
      <c r="A3796" t="s">
        <v>201</v>
      </c>
      <c r="B3796" t="s">
        <v>2592</v>
      </c>
      <c r="C3796" t="s">
        <v>542</v>
      </c>
      <c r="D3796" s="1">
        <v>21148</v>
      </c>
      <c r="E3796">
        <v>9.8097421829150093</v>
      </c>
      <c r="F3796" s="22">
        <v>1476.77215426524</v>
      </c>
      <c r="G3796" s="22"/>
      <c r="H3796" s="22"/>
      <c r="I3796" s="22"/>
      <c r="J3796" s="22">
        <v>5</v>
      </c>
      <c r="K3796" s="22" t="s">
        <v>2582</v>
      </c>
      <c r="L3796" s="22" t="s">
        <v>201</v>
      </c>
    </row>
    <row r="3797" spans="1:12">
      <c r="A3797" t="s">
        <v>201</v>
      </c>
      <c r="B3797" t="s">
        <v>2592</v>
      </c>
      <c r="C3797" t="s">
        <v>547</v>
      </c>
      <c r="D3797" s="1">
        <v>46470.6</v>
      </c>
      <c r="E3797">
        <v>9.8097421829150093</v>
      </c>
      <c r="F3797" s="22"/>
      <c r="G3797" s="22">
        <v>1476.77215426524</v>
      </c>
      <c r="H3797" s="22"/>
      <c r="I3797" s="22"/>
      <c r="J3797" s="22">
        <v>5</v>
      </c>
      <c r="K3797" s="22" t="s">
        <v>2582</v>
      </c>
      <c r="L3797" s="22" t="s">
        <v>201</v>
      </c>
    </row>
    <row r="3798" spans="1:12">
      <c r="A3798" t="s">
        <v>201</v>
      </c>
      <c r="B3798" t="s">
        <v>2592</v>
      </c>
      <c r="C3798" t="s">
        <v>549</v>
      </c>
      <c r="D3798" s="1">
        <v>51264.6</v>
      </c>
      <c r="E3798">
        <v>9.8097421829150093</v>
      </c>
      <c r="F3798" s="22"/>
      <c r="G3798" s="22"/>
      <c r="H3798" s="22">
        <v>1476.77215426524</v>
      </c>
      <c r="I3798" s="22"/>
      <c r="J3798" s="22">
        <v>5</v>
      </c>
      <c r="K3798" s="22" t="s">
        <v>2582</v>
      </c>
      <c r="L3798" s="22" t="s">
        <v>201</v>
      </c>
    </row>
    <row r="3799" spans="1:12">
      <c r="A3799" t="s">
        <v>201</v>
      </c>
      <c r="B3799" t="s">
        <v>2592</v>
      </c>
      <c r="C3799" t="s">
        <v>3332</v>
      </c>
      <c r="D3799" s="1">
        <v>51334.1</v>
      </c>
      <c r="E3799">
        <v>9.8097421829150093</v>
      </c>
      <c r="F3799" s="22"/>
      <c r="G3799" s="22"/>
      <c r="H3799" s="22"/>
      <c r="I3799" s="22">
        <v>1476.77215426524</v>
      </c>
      <c r="J3799" s="22">
        <v>5</v>
      </c>
      <c r="K3799" s="22" t="s">
        <v>2582</v>
      </c>
      <c r="L3799" s="22" t="s">
        <v>201</v>
      </c>
    </row>
    <row r="3800" spans="1:12">
      <c r="A3800" t="s">
        <v>201</v>
      </c>
      <c r="B3800" t="s">
        <v>2593</v>
      </c>
      <c r="C3800" t="s">
        <v>542</v>
      </c>
      <c r="D3800" s="1">
        <v>14309.2</v>
      </c>
      <c r="E3800">
        <v>10.662763242298899</v>
      </c>
      <c r="F3800" s="22">
        <v>936.72455528483999</v>
      </c>
      <c r="G3800" s="22"/>
      <c r="H3800" s="22"/>
      <c r="I3800" s="22"/>
      <c r="J3800" s="22">
        <v>5</v>
      </c>
      <c r="K3800" s="22" t="s">
        <v>2582</v>
      </c>
      <c r="L3800" s="22" t="s">
        <v>201</v>
      </c>
    </row>
    <row r="3801" spans="1:12">
      <c r="A3801" t="s">
        <v>201</v>
      </c>
      <c r="B3801" t="s">
        <v>2593</v>
      </c>
      <c r="C3801" t="s">
        <v>547</v>
      </c>
      <c r="D3801" s="1">
        <v>42222.1</v>
      </c>
      <c r="E3801">
        <v>10.662763242298899</v>
      </c>
      <c r="F3801" s="22"/>
      <c r="G3801" s="22">
        <v>936.72455528483999</v>
      </c>
      <c r="H3801" s="22"/>
      <c r="I3801" s="22"/>
      <c r="J3801" s="22">
        <v>5</v>
      </c>
      <c r="K3801" s="22" t="s">
        <v>2582</v>
      </c>
      <c r="L3801" s="22" t="s">
        <v>201</v>
      </c>
    </row>
    <row r="3802" spans="1:12">
      <c r="A3802" t="s">
        <v>201</v>
      </c>
      <c r="B3802" t="s">
        <v>2593</v>
      </c>
      <c r="C3802" t="s">
        <v>549</v>
      </c>
      <c r="D3802" s="1">
        <v>46186.9</v>
      </c>
      <c r="E3802">
        <v>10.662763242298899</v>
      </c>
      <c r="F3802" s="22"/>
      <c r="G3802" s="22"/>
      <c r="H3802" s="22">
        <v>936.72455528483999</v>
      </c>
      <c r="I3802" s="22"/>
      <c r="J3802" s="22">
        <v>5</v>
      </c>
      <c r="K3802" s="22" t="s">
        <v>2582</v>
      </c>
      <c r="L3802" s="22" t="s">
        <v>201</v>
      </c>
    </row>
    <row r="3803" spans="1:12">
      <c r="A3803" t="s">
        <v>201</v>
      </c>
      <c r="B3803" t="s">
        <v>2593</v>
      </c>
      <c r="C3803" t="s">
        <v>3332</v>
      </c>
      <c r="D3803" s="1">
        <v>46226.2</v>
      </c>
      <c r="E3803">
        <v>10.662763242298899</v>
      </c>
      <c r="F3803" s="22"/>
      <c r="G3803" s="22"/>
      <c r="H3803" s="22"/>
      <c r="I3803" s="22">
        <v>936.72455528483999</v>
      </c>
      <c r="J3803" s="22">
        <v>5</v>
      </c>
      <c r="K3803" s="22" t="s">
        <v>2582</v>
      </c>
      <c r="L3803" s="22" t="s">
        <v>201</v>
      </c>
    </row>
    <row r="3804" spans="1:12">
      <c r="A3804" t="s">
        <v>201</v>
      </c>
      <c r="B3804" t="s">
        <v>2594</v>
      </c>
      <c r="C3804" t="s">
        <v>542</v>
      </c>
      <c r="D3804" s="1">
        <v>14528.1</v>
      </c>
      <c r="E3804">
        <v>11.5157843016828</v>
      </c>
      <c r="F3804" s="22">
        <v>1071.2519754904799</v>
      </c>
      <c r="G3804" s="22"/>
      <c r="H3804" s="22"/>
      <c r="I3804" s="22"/>
      <c r="J3804" s="22">
        <v>5</v>
      </c>
      <c r="K3804" s="22" t="s">
        <v>2582</v>
      </c>
      <c r="L3804" s="22" t="s">
        <v>201</v>
      </c>
    </row>
    <row r="3805" spans="1:12">
      <c r="A3805" t="s">
        <v>201</v>
      </c>
      <c r="B3805" t="s">
        <v>2594</v>
      </c>
      <c r="C3805" t="s">
        <v>547</v>
      </c>
      <c r="D3805" s="1">
        <v>32588.5</v>
      </c>
      <c r="E3805">
        <v>11.5157843016828</v>
      </c>
      <c r="F3805" s="22"/>
      <c r="G3805" s="22">
        <v>1071.2519754904799</v>
      </c>
      <c r="H3805" s="22"/>
      <c r="I3805" s="22"/>
      <c r="J3805" s="22">
        <v>5</v>
      </c>
      <c r="K3805" s="22" t="s">
        <v>2582</v>
      </c>
      <c r="L3805" s="22" t="s">
        <v>201</v>
      </c>
    </row>
    <row r="3806" spans="1:12">
      <c r="A3806" t="s">
        <v>201</v>
      </c>
      <c r="B3806" t="s">
        <v>2594</v>
      </c>
      <c r="C3806" t="s">
        <v>549</v>
      </c>
      <c r="D3806" s="1">
        <v>33732.400000000001</v>
      </c>
      <c r="E3806">
        <v>11.5157843016828</v>
      </c>
      <c r="F3806" s="22"/>
      <c r="G3806" s="22"/>
      <c r="H3806" s="22">
        <v>1071.2519754904799</v>
      </c>
      <c r="I3806" s="22"/>
      <c r="J3806" s="22">
        <v>5</v>
      </c>
      <c r="K3806" s="22" t="s">
        <v>2582</v>
      </c>
      <c r="L3806" s="22" t="s">
        <v>201</v>
      </c>
    </row>
    <row r="3807" spans="1:12">
      <c r="A3807" t="s">
        <v>201</v>
      </c>
      <c r="B3807" t="s">
        <v>2594</v>
      </c>
      <c r="C3807" t="s">
        <v>3332</v>
      </c>
      <c r="D3807" s="1">
        <v>33751</v>
      </c>
      <c r="E3807">
        <v>11.5157843016828</v>
      </c>
      <c r="F3807" s="22"/>
      <c r="G3807" s="22"/>
      <c r="H3807" s="22"/>
      <c r="I3807" s="22">
        <v>1071.2519754904799</v>
      </c>
      <c r="J3807" s="22">
        <v>5</v>
      </c>
      <c r="K3807" s="22" t="s">
        <v>2582</v>
      </c>
      <c r="L3807" s="22" t="s">
        <v>201</v>
      </c>
    </row>
    <row r="3808" spans="1:12">
      <c r="A3808" t="s">
        <v>201</v>
      </c>
      <c r="B3808" t="s">
        <v>2595</v>
      </c>
      <c r="C3808" t="s">
        <v>542</v>
      </c>
      <c r="D3808" s="1">
        <v>10080.6</v>
      </c>
      <c r="E3808">
        <v>12.3688053610668</v>
      </c>
      <c r="F3808" s="22">
        <v>817.82071770168</v>
      </c>
      <c r="G3808" s="22"/>
      <c r="H3808" s="22"/>
      <c r="I3808" s="22"/>
      <c r="J3808" s="22">
        <v>5</v>
      </c>
      <c r="K3808" s="22" t="s">
        <v>2582</v>
      </c>
      <c r="L3808" s="22" t="s">
        <v>201</v>
      </c>
    </row>
    <row r="3809" spans="1:12">
      <c r="A3809" t="s">
        <v>201</v>
      </c>
      <c r="B3809" t="s">
        <v>2595</v>
      </c>
      <c r="C3809" t="s">
        <v>547</v>
      </c>
      <c r="D3809" s="1">
        <v>21027.8</v>
      </c>
      <c r="E3809">
        <v>12.3688053610668</v>
      </c>
      <c r="F3809" s="22"/>
      <c r="G3809" s="22">
        <v>817.82071770168</v>
      </c>
      <c r="H3809" s="22"/>
      <c r="I3809" s="22"/>
      <c r="J3809" s="22">
        <v>5</v>
      </c>
      <c r="K3809" s="22" t="s">
        <v>2582</v>
      </c>
      <c r="L3809" s="22" t="s">
        <v>201</v>
      </c>
    </row>
    <row r="3810" spans="1:12">
      <c r="A3810" t="s">
        <v>201</v>
      </c>
      <c r="B3810" t="s">
        <v>2595</v>
      </c>
      <c r="C3810" t="s">
        <v>549</v>
      </c>
      <c r="D3810" s="1">
        <v>21950.3</v>
      </c>
      <c r="E3810">
        <v>12.3688053610668</v>
      </c>
      <c r="F3810" s="22"/>
      <c r="G3810" s="22"/>
      <c r="H3810" s="22">
        <v>817.82071770168</v>
      </c>
      <c r="I3810" s="22"/>
      <c r="J3810" s="22">
        <v>5</v>
      </c>
      <c r="K3810" s="22" t="s">
        <v>2582</v>
      </c>
      <c r="L3810" s="22" t="s">
        <v>201</v>
      </c>
    </row>
    <row r="3811" spans="1:12">
      <c r="A3811" t="s">
        <v>201</v>
      </c>
      <c r="B3811" t="s">
        <v>2595</v>
      </c>
      <c r="C3811" t="s">
        <v>3332</v>
      </c>
      <c r="D3811" s="1">
        <v>21968.6</v>
      </c>
      <c r="E3811">
        <v>12.3688053610668</v>
      </c>
      <c r="F3811" s="22"/>
      <c r="G3811" s="22"/>
      <c r="H3811" s="22"/>
      <c r="I3811" s="22">
        <v>817.82071770168</v>
      </c>
      <c r="J3811" s="22">
        <v>5</v>
      </c>
      <c r="K3811" s="22" t="s">
        <v>2582</v>
      </c>
      <c r="L3811" s="22" t="s">
        <v>201</v>
      </c>
    </row>
    <row r="3812" spans="1:12">
      <c r="A3812" t="s">
        <v>201</v>
      </c>
      <c r="B3812" t="s">
        <v>2596</v>
      </c>
      <c r="C3812" t="s">
        <v>542</v>
      </c>
      <c r="D3812" s="1">
        <v>7833.1</v>
      </c>
      <c r="E3812">
        <v>13.2218264204507</v>
      </c>
      <c r="F3812" s="22">
        <v>603.63925583723994</v>
      </c>
      <c r="G3812" s="22"/>
      <c r="H3812" s="22"/>
      <c r="I3812" s="22"/>
      <c r="J3812" s="22">
        <v>5</v>
      </c>
      <c r="K3812" s="22" t="s">
        <v>2582</v>
      </c>
      <c r="L3812" s="22" t="s">
        <v>201</v>
      </c>
    </row>
    <row r="3813" spans="1:12">
      <c r="A3813" t="s">
        <v>201</v>
      </c>
      <c r="B3813" t="s">
        <v>2596</v>
      </c>
      <c r="C3813" t="s">
        <v>547</v>
      </c>
      <c r="D3813" s="1">
        <v>19065.7</v>
      </c>
      <c r="E3813">
        <v>13.2218264204507</v>
      </c>
      <c r="F3813" s="22"/>
      <c r="G3813" s="22">
        <v>603.63925583723994</v>
      </c>
      <c r="H3813" s="22"/>
      <c r="I3813" s="22"/>
      <c r="J3813" s="22">
        <v>5</v>
      </c>
      <c r="K3813" s="22" t="s">
        <v>2582</v>
      </c>
      <c r="L3813" s="22" t="s">
        <v>201</v>
      </c>
    </row>
    <row r="3814" spans="1:12">
      <c r="A3814" t="s">
        <v>201</v>
      </c>
      <c r="B3814" t="s">
        <v>2596</v>
      </c>
      <c r="C3814" t="s">
        <v>549</v>
      </c>
      <c r="D3814" s="1">
        <v>20445.8</v>
      </c>
      <c r="E3814">
        <v>13.2218264204507</v>
      </c>
      <c r="F3814" s="22"/>
      <c r="G3814" s="22"/>
      <c r="H3814" s="22">
        <v>603.63925583723994</v>
      </c>
      <c r="I3814" s="22"/>
      <c r="J3814" s="22">
        <v>5</v>
      </c>
      <c r="K3814" s="22" t="s">
        <v>2582</v>
      </c>
      <c r="L3814" s="22" t="s">
        <v>201</v>
      </c>
    </row>
    <row r="3815" spans="1:12">
      <c r="A3815" t="s">
        <v>201</v>
      </c>
      <c r="B3815" t="s">
        <v>2596</v>
      </c>
      <c r="C3815" t="s">
        <v>3332</v>
      </c>
      <c r="D3815" s="1">
        <v>20491.400000000001</v>
      </c>
      <c r="E3815">
        <v>13.2218264204507</v>
      </c>
      <c r="F3815" s="22"/>
      <c r="G3815" s="22"/>
      <c r="H3815" s="22"/>
      <c r="I3815" s="22">
        <v>603.63925583723994</v>
      </c>
      <c r="J3815" s="22">
        <v>5</v>
      </c>
      <c r="K3815" s="22" t="s">
        <v>2582</v>
      </c>
      <c r="L3815" s="22" t="s">
        <v>201</v>
      </c>
    </row>
    <row r="3816" spans="1:12">
      <c r="A3816" t="s">
        <v>201</v>
      </c>
      <c r="B3816" t="s">
        <v>2597</v>
      </c>
      <c r="C3816" t="s">
        <v>542</v>
      </c>
      <c r="D3816" s="1">
        <v>7094.9</v>
      </c>
      <c r="E3816">
        <v>14.074847479834601</v>
      </c>
      <c r="F3816" s="22">
        <v>551.83813438319999</v>
      </c>
      <c r="G3816" s="22"/>
      <c r="H3816" s="22"/>
      <c r="I3816" s="22"/>
      <c r="J3816" s="22">
        <v>5</v>
      </c>
      <c r="K3816" s="22" t="s">
        <v>2582</v>
      </c>
      <c r="L3816" s="22" t="s">
        <v>201</v>
      </c>
    </row>
    <row r="3817" spans="1:12">
      <c r="A3817" t="s">
        <v>201</v>
      </c>
      <c r="B3817" t="s">
        <v>2597</v>
      </c>
      <c r="C3817" t="s">
        <v>547</v>
      </c>
      <c r="D3817" s="1">
        <v>16810.8</v>
      </c>
      <c r="E3817">
        <v>14.074847479834601</v>
      </c>
      <c r="F3817" s="22"/>
      <c r="G3817" s="22">
        <v>551.83813438319999</v>
      </c>
      <c r="H3817" s="22"/>
      <c r="I3817" s="22"/>
      <c r="J3817" s="22">
        <v>5</v>
      </c>
      <c r="K3817" s="22" t="s">
        <v>2582</v>
      </c>
      <c r="L3817" s="22" t="s">
        <v>201</v>
      </c>
    </row>
    <row r="3818" spans="1:12">
      <c r="A3818" t="s">
        <v>201</v>
      </c>
      <c r="B3818" t="s">
        <v>2597</v>
      </c>
      <c r="C3818" t="s">
        <v>549</v>
      </c>
      <c r="D3818" s="1">
        <v>17836.8</v>
      </c>
      <c r="E3818">
        <v>14.074847479834601</v>
      </c>
      <c r="F3818" s="22"/>
      <c r="G3818" s="22"/>
      <c r="H3818" s="22">
        <v>551.83813438319999</v>
      </c>
      <c r="I3818" s="22"/>
      <c r="J3818" s="22">
        <v>5</v>
      </c>
      <c r="K3818" s="22" t="s">
        <v>2582</v>
      </c>
      <c r="L3818" s="22" t="s">
        <v>201</v>
      </c>
    </row>
    <row r="3819" spans="1:12">
      <c r="A3819" t="s">
        <v>201</v>
      </c>
      <c r="B3819" t="s">
        <v>2597</v>
      </c>
      <c r="C3819" t="s">
        <v>3332</v>
      </c>
      <c r="D3819" s="1">
        <v>17860.400000000001</v>
      </c>
      <c r="E3819">
        <v>14.074847479834601</v>
      </c>
      <c r="F3819" s="22"/>
      <c r="G3819" s="22"/>
      <c r="H3819" s="22"/>
      <c r="I3819" s="22">
        <v>551.83813438319999</v>
      </c>
      <c r="J3819" s="22">
        <v>5</v>
      </c>
      <c r="K3819" s="22" t="s">
        <v>2582</v>
      </c>
      <c r="L3819" s="22" t="s">
        <v>201</v>
      </c>
    </row>
    <row r="3820" spans="1:12">
      <c r="A3820" t="s">
        <v>201</v>
      </c>
      <c r="B3820" t="s">
        <v>2598</v>
      </c>
      <c r="C3820" t="s">
        <v>542</v>
      </c>
      <c r="D3820" s="1">
        <v>2338.3000000000002</v>
      </c>
      <c r="E3820">
        <v>14.927868539218499</v>
      </c>
      <c r="F3820" s="22">
        <v>179.77808732032801</v>
      </c>
      <c r="G3820" s="22"/>
      <c r="H3820" s="22"/>
      <c r="I3820" s="22"/>
      <c r="J3820" s="22">
        <v>5</v>
      </c>
      <c r="K3820" s="22" t="s">
        <v>2582</v>
      </c>
      <c r="L3820" s="22" t="s">
        <v>201</v>
      </c>
    </row>
    <row r="3821" spans="1:12">
      <c r="A3821" t="s">
        <v>201</v>
      </c>
      <c r="B3821" t="s">
        <v>2598</v>
      </c>
      <c r="C3821" t="s">
        <v>547</v>
      </c>
      <c r="D3821" s="1">
        <v>5230.5</v>
      </c>
      <c r="E3821">
        <v>14.927868539218499</v>
      </c>
      <c r="F3821" s="22"/>
      <c r="G3821" s="22">
        <v>179.77808732032801</v>
      </c>
      <c r="H3821" s="22"/>
      <c r="I3821" s="22"/>
      <c r="J3821" s="22">
        <v>5</v>
      </c>
      <c r="K3821" s="22" t="s">
        <v>2582</v>
      </c>
      <c r="L3821" s="22" t="s">
        <v>201</v>
      </c>
    </row>
    <row r="3822" spans="1:12">
      <c r="A3822" t="s">
        <v>201</v>
      </c>
      <c r="B3822" t="s">
        <v>2598</v>
      </c>
      <c r="C3822" t="s">
        <v>549</v>
      </c>
      <c r="D3822" s="1">
        <v>5416.9</v>
      </c>
      <c r="E3822">
        <v>14.927868539218499</v>
      </c>
      <c r="F3822" s="22"/>
      <c r="G3822" s="22"/>
      <c r="H3822" s="22">
        <v>179.77808732032801</v>
      </c>
      <c r="I3822" s="22"/>
      <c r="J3822" s="22">
        <v>5</v>
      </c>
      <c r="K3822" s="22" t="s">
        <v>2582</v>
      </c>
      <c r="L3822" s="22" t="s">
        <v>201</v>
      </c>
    </row>
    <row r="3823" spans="1:12">
      <c r="A3823" t="s">
        <v>201</v>
      </c>
      <c r="B3823" t="s">
        <v>2598</v>
      </c>
      <c r="C3823" t="s">
        <v>3332</v>
      </c>
      <c r="D3823" s="1">
        <v>5421.5</v>
      </c>
      <c r="E3823">
        <v>14.927868539218499</v>
      </c>
      <c r="F3823" s="22"/>
      <c r="G3823" s="22"/>
      <c r="H3823" s="22"/>
      <c r="I3823" s="22">
        <v>179.77808732032801</v>
      </c>
      <c r="J3823" s="22">
        <v>5</v>
      </c>
      <c r="K3823" s="22" t="s">
        <v>2582</v>
      </c>
      <c r="L3823" s="22" t="s">
        <v>201</v>
      </c>
    </row>
    <row r="3824" spans="1:12">
      <c r="A3824" t="s">
        <v>201</v>
      </c>
      <c r="B3824" t="s">
        <v>2599</v>
      </c>
      <c r="C3824" t="s">
        <v>542</v>
      </c>
      <c r="D3824" s="1">
        <v>1059</v>
      </c>
      <c r="E3824">
        <v>15.7808895986024</v>
      </c>
      <c r="F3824" s="22">
        <v>102.827460746808</v>
      </c>
      <c r="G3824" s="22"/>
      <c r="H3824" s="22"/>
      <c r="I3824" s="22"/>
      <c r="J3824" s="22">
        <v>5</v>
      </c>
      <c r="K3824" s="22" t="s">
        <v>2582</v>
      </c>
      <c r="L3824" s="22" t="s">
        <v>201</v>
      </c>
    </row>
    <row r="3825" spans="1:12">
      <c r="A3825" t="s">
        <v>201</v>
      </c>
      <c r="B3825" t="s">
        <v>2599</v>
      </c>
      <c r="C3825" t="s">
        <v>547</v>
      </c>
      <c r="D3825" s="1">
        <v>7146.5</v>
      </c>
      <c r="E3825">
        <v>15.7808895986024</v>
      </c>
      <c r="F3825" s="22"/>
      <c r="G3825" s="22">
        <v>304.72682607360002</v>
      </c>
      <c r="H3825" s="22"/>
      <c r="I3825" s="22"/>
      <c r="J3825" s="22">
        <v>5</v>
      </c>
      <c r="K3825" s="22" t="s">
        <v>2582</v>
      </c>
      <c r="L3825" s="22" t="s">
        <v>201</v>
      </c>
    </row>
    <row r="3826" spans="1:12">
      <c r="A3826" t="s">
        <v>201</v>
      </c>
      <c r="B3826" t="s">
        <v>2599</v>
      </c>
      <c r="C3826" t="s">
        <v>549</v>
      </c>
      <c r="D3826" s="1">
        <v>8484.5</v>
      </c>
      <c r="E3826">
        <v>15.7808895986024</v>
      </c>
      <c r="F3826" s="22"/>
      <c r="G3826" s="22"/>
      <c r="H3826" s="22">
        <v>304.72682607360002</v>
      </c>
      <c r="I3826" s="22"/>
      <c r="J3826" s="22">
        <v>5</v>
      </c>
      <c r="K3826" s="22" t="s">
        <v>2582</v>
      </c>
      <c r="L3826" s="22" t="s">
        <v>201</v>
      </c>
    </row>
    <row r="3827" spans="1:12">
      <c r="A3827" t="s">
        <v>201</v>
      </c>
      <c r="B3827" t="s">
        <v>2599</v>
      </c>
      <c r="C3827" t="s">
        <v>3332</v>
      </c>
      <c r="D3827" s="1">
        <v>8498.1</v>
      </c>
      <c r="E3827">
        <v>15.7808895986024</v>
      </c>
      <c r="F3827" s="22"/>
      <c r="G3827" s="22"/>
      <c r="H3827" s="22"/>
      <c r="I3827" s="22">
        <v>304.72682607360002</v>
      </c>
      <c r="J3827" s="22">
        <v>5</v>
      </c>
      <c r="K3827" s="22" t="s">
        <v>2582</v>
      </c>
      <c r="L3827" s="22" t="s">
        <v>201</v>
      </c>
    </row>
    <row r="3828" spans="1:12">
      <c r="A3828" t="s">
        <v>201</v>
      </c>
      <c r="B3828" t="s">
        <v>2600</v>
      </c>
      <c r="C3828" t="s">
        <v>542</v>
      </c>
      <c r="D3828" s="1">
        <v>2160.8000000000002</v>
      </c>
      <c r="E3828">
        <v>16.633910657986299</v>
      </c>
      <c r="F3828" s="22">
        <v>270.97863816744001</v>
      </c>
      <c r="G3828" s="22"/>
      <c r="H3828" s="22"/>
      <c r="I3828" s="22"/>
      <c r="J3828" s="22">
        <v>5</v>
      </c>
      <c r="K3828" s="22" t="s">
        <v>2582</v>
      </c>
      <c r="L3828" s="22" t="s">
        <v>201</v>
      </c>
    </row>
    <row r="3829" spans="1:12">
      <c r="A3829" t="s">
        <v>201</v>
      </c>
      <c r="B3829" t="s">
        <v>2600</v>
      </c>
      <c r="C3829" t="s">
        <v>547</v>
      </c>
      <c r="D3829" s="1">
        <v>6215</v>
      </c>
      <c r="E3829">
        <v>16.633910657986299</v>
      </c>
      <c r="F3829" s="22"/>
      <c r="G3829" s="22">
        <v>342.63989063892001</v>
      </c>
      <c r="H3829" s="22"/>
      <c r="I3829" s="22"/>
      <c r="J3829" s="22">
        <v>5</v>
      </c>
      <c r="K3829" s="22" t="s">
        <v>2582</v>
      </c>
      <c r="L3829" s="22" t="s">
        <v>201</v>
      </c>
    </row>
    <row r="3830" spans="1:12">
      <c r="A3830" t="s">
        <v>201</v>
      </c>
      <c r="B3830" t="s">
        <v>2600</v>
      </c>
      <c r="C3830" t="s">
        <v>549</v>
      </c>
      <c r="D3830" s="1">
        <v>9510.2000000000007</v>
      </c>
      <c r="E3830">
        <v>16.633910657986299</v>
      </c>
      <c r="F3830" s="22"/>
      <c r="G3830" s="22"/>
      <c r="H3830" s="22">
        <v>342.63989063892001</v>
      </c>
      <c r="I3830" s="22"/>
      <c r="J3830" s="22">
        <v>5</v>
      </c>
      <c r="K3830" s="22" t="s">
        <v>2582</v>
      </c>
      <c r="L3830" s="22" t="s">
        <v>201</v>
      </c>
    </row>
    <row r="3831" spans="1:12">
      <c r="A3831" t="s">
        <v>201</v>
      </c>
      <c r="B3831" t="s">
        <v>2600</v>
      </c>
      <c r="C3831" t="s">
        <v>3332</v>
      </c>
      <c r="D3831" s="1">
        <v>9545.2000000000007</v>
      </c>
      <c r="E3831">
        <v>16.633910657986299</v>
      </c>
      <c r="F3831" s="22"/>
      <c r="G3831" s="22"/>
      <c r="H3831" s="22"/>
      <c r="I3831" s="22">
        <v>342.63989063892001</v>
      </c>
      <c r="J3831" s="22">
        <v>5</v>
      </c>
      <c r="K3831" s="22" t="s">
        <v>2582</v>
      </c>
      <c r="L3831" s="22" t="s">
        <v>201</v>
      </c>
    </row>
    <row r="3832" spans="1:12">
      <c r="A3832" t="s">
        <v>201</v>
      </c>
      <c r="B3832" t="s">
        <v>2601</v>
      </c>
      <c r="C3832" t="s">
        <v>542</v>
      </c>
      <c r="D3832" s="1">
        <v>1170.5999999999999</v>
      </c>
      <c r="E3832">
        <v>17.486931717370201</v>
      </c>
      <c r="F3832" s="22">
        <v>121.540950964188</v>
      </c>
      <c r="G3832" s="22"/>
      <c r="H3832" s="22"/>
      <c r="I3832" s="22"/>
      <c r="J3832" s="22">
        <v>5</v>
      </c>
      <c r="K3832" s="22" t="s">
        <v>2582</v>
      </c>
      <c r="L3832" s="22" t="s">
        <v>201</v>
      </c>
    </row>
    <row r="3833" spans="1:12">
      <c r="A3833" t="s">
        <v>201</v>
      </c>
      <c r="B3833" t="s">
        <v>2601</v>
      </c>
      <c r="C3833" t="s">
        <v>547</v>
      </c>
      <c r="D3833" s="1">
        <v>7097.6</v>
      </c>
      <c r="E3833">
        <v>17.486931717370201</v>
      </c>
      <c r="F3833" s="22"/>
      <c r="G3833" s="22">
        <v>344.45115307259999</v>
      </c>
      <c r="H3833" s="22"/>
      <c r="I3833" s="22"/>
      <c r="J3833" s="22">
        <v>5</v>
      </c>
      <c r="K3833" s="22" t="s">
        <v>2582</v>
      </c>
      <c r="L3833" s="22" t="s">
        <v>201</v>
      </c>
    </row>
    <row r="3834" spans="1:12">
      <c r="A3834" t="s">
        <v>201</v>
      </c>
      <c r="B3834" t="s">
        <v>2601</v>
      </c>
      <c r="C3834" t="s">
        <v>549</v>
      </c>
      <c r="D3834" s="1">
        <v>9474.2999999999993</v>
      </c>
      <c r="E3834">
        <v>17.486931717370201</v>
      </c>
      <c r="F3834" s="22"/>
      <c r="G3834" s="22"/>
      <c r="H3834" s="22">
        <v>344.45115307259999</v>
      </c>
      <c r="I3834" s="22"/>
      <c r="J3834" s="22">
        <v>5</v>
      </c>
      <c r="K3834" s="22" t="s">
        <v>2582</v>
      </c>
      <c r="L3834" s="22" t="s">
        <v>201</v>
      </c>
    </row>
    <row r="3835" spans="1:12">
      <c r="A3835" t="s">
        <v>201</v>
      </c>
      <c r="B3835" t="s">
        <v>2601</v>
      </c>
      <c r="C3835" t="s">
        <v>3332</v>
      </c>
      <c r="D3835" s="1">
        <v>9482.2999999999993</v>
      </c>
      <c r="E3835">
        <v>17.486931717370201</v>
      </c>
      <c r="F3835" s="22"/>
      <c r="G3835" s="22"/>
      <c r="H3835" s="22"/>
      <c r="I3835" s="22">
        <v>344.45115307259999</v>
      </c>
      <c r="J3835" s="22">
        <v>5</v>
      </c>
      <c r="K3835" s="22" t="s">
        <v>2582</v>
      </c>
      <c r="L3835" s="22" t="s">
        <v>201</v>
      </c>
    </row>
    <row r="3836" spans="1:12">
      <c r="A3836" t="s">
        <v>201</v>
      </c>
      <c r="B3836" t="s">
        <v>2602</v>
      </c>
      <c r="C3836" t="s">
        <v>542</v>
      </c>
      <c r="D3836" s="1">
        <v>1611.6</v>
      </c>
      <c r="E3836">
        <v>18.339952776754199</v>
      </c>
      <c r="F3836" s="22">
        <v>117.456624778248</v>
      </c>
      <c r="G3836" s="22"/>
      <c r="H3836" s="22"/>
      <c r="I3836" s="22"/>
      <c r="J3836" s="22">
        <v>5</v>
      </c>
      <c r="K3836" s="22" t="s">
        <v>2582</v>
      </c>
      <c r="L3836" s="22" t="s">
        <v>201</v>
      </c>
    </row>
    <row r="3837" spans="1:12">
      <c r="A3837" t="s">
        <v>201</v>
      </c>
      <c r="B3837" t="s">
        <v>2602</v>
      </c>
      <c r="C3837" t="s">
        <v>547</v>
      </c>
      <c r="D3837" s="1">
        <v>8833.4</v>
      </c>
      <c r="E3837">
        <v>18.339952776754199</v>
      </c>
      <c r="F3837" s="22"/>
      <c r="G3837" s="22">
        <v>359.30410407611998</v>
      </c>
      <c r="H3837" s="22"/>
      <c r="I3837" s="22"/>
      <c r="J3837" s="22">
        <v>5</v>
      </c>
      <c r="K3837" s="22" t="s">
        <v>2582</v>
      </c>
      <c r="L3837" s="22" t="s">
        <v>201</v>
      </c>
    </row>
    <row r="3838" spans="1:12">
      <c r="A3838" t="s">
        <v>201</v>
      </c>
      <c r="B3838" t="s">
        <v>2602</v>
      </c>
      <c r="C3838" t="s">
        <v>549</v>
      </c>
      <c r="D3838" s="1">
        <v>10338.799999999999</v>
      </c>
      <c r="E3838">
        <v>18.339952776754199</v>
      </c>
      <c r="F3838" s="22"/>
      <c r="G3838" s="22"/>
      <c r="H3838" s="22">
        <v>359.30410407611998</v>
      </c>
      <c r="I3838" s="22"/>
      <c r="J3838" s="22">
        <v>5</v>
      </c>
      <c r="K3838" s="22" t="s">
        <v>2582</v>
      </c>
      <c r="L3838" s="22" t="s">
        <v>201</v>
      </c>
    </row>
    <row r="3839" spans="1:12">
      <c r="A3839" t="s">
        <v>201</v>
      </c>
      <c r="B3839" t="s">
        <v>2602</v>
      </c>
      <c r="C3839" t="s">
        <v>3332</v>
      </c>
      <c r="D3839" s="1">
        <v>10341.5</v>
      </c>
      <c r="E3839">
        <v>18.339952776754199</v>
      </c>
      <c r="F3839" s="22"/>
      <c r="G3839" s="22"/>
      <c r="H3839" s="22"/>
      <c r="I3839" s="22">
        <v>359.30410407611998</v>
      </c>
      <c r="J3839" s="22">
        <v>5</v>
      </c>
      <c r="K3839" s="22" t="s">
        <v>2582</v>
      </c>
      <c r="L3839" s="22" t="s">
        <v>201</v>
      </c>
    </row>
    <row r="3840" spans="1:12">
      <c r="A3840" t="s">
        <v>201</v>
      </c>
      <c r="B3840" t="s">
        <v>2603</v>
      </c>
      <c r="C3840" t="s">
        <v>542</v>
      </c>
      <c r="D3840" s="1">
        <v>582.20000000000005</v>
      </c>
      <c r="E3840">
        <v>19.192973836138101</v>
      </c>
      <c r="F3840" s="22">
        <v>69.679988959392006</v>
      </c>
      <c r="G3840" s="22"/>
      <c r="H3840" s="22"/>
      <c r="I3840" s="22"/>
      <c r="J3840" s="22">
        <v>5</v>
      </c>
      <c r="K3840" s="22" t="s">
        <v>2582</v>
      </c>
      <c r="L3840" s="22" t="s">
        <v>201</v>
      </c>
    </row>
    <row r="3841" spans="1:12">
      <c r="A3841" t="s">
        <v>201</v>
      </c>
      <c r="B3841" t="s">
        <v>2603</v>
      </c>
      <c r="C3841" t="s">
        <v>547</v>
      </c>
      <c r="D3841" s="1">
        <v>9904.4</v>
      </c>
      <c r="E3841">
        <v>19.192973836138101</v>
      </c>
      <c r="F3841" s="22"/>
      <c r="G3841" s="22">
        <v>469.61118438192</v>
      </c>
      <c r="H3841" s="22"/>
      <c r="I3841" s="22"/>
      <c r="J3841" s="22">
        <v>5</v>
      </c>
      <c r="K3841" s="22" t="s">
        <v>2582</v>
      </c>
      <c r="L3841" s="22" t="s">
        <v>201</v>
      </c>
    </row>
    <row r="3842" spans="1:12">
      <c r="A3842" t="s">
        <v>201</v>
      </c>
      <c r="B3842" t="s">
        <v>2603</v>
      </c>
      <c r="C3842" t="s">
        <v>549</v>
      </c>
      <c r="D3842" s="1">
        <v>10541.4</v>
      </c>
      <c r="E3842">
        <v>19.192973836138101</v>
      </c>
      <c r="F3842" s="22"/>
      <c r="G3842" s="22"/>
      <c r="H3842" s="22">
        <v>469.61118438192</v>
      </c>
      <c r="I3842" s="22"/>
      <c r="J3842" s="22">
        <v>5</v>
      </c>
      <c r="K3842" s="22" t="s">
        <v>2582</v>
      </c>
      <c r="L3842" s="22" t="s">
        <v>201</v>
      </c>
    </row>
    <row r="3843" spans="1:12">
      <c r="A3843" t="s">
        <v>201</v>
      </c>
      <c r="B3843" t="s">
        <v>2603</v>
      </c>
      <c r="C3843" t="s">
        <v>3332</v>
      </c>
      <c r="D3843" s="1">
        <v>10541.8</v>
      </c>
      <c r="E3843">
        <v>19.192973836138101</v>
      </c>
      <c r="F3843" s="22"/>
      <c r="G3843" s="22"/>
      <c r="H3843" s="22"/>
      <c r="I3843" s="22">
        <v>469.61118438192</v>
      </c>
      <c r="J3843" s="22">
        <v>5</v>
      </c>
      <c r="K3843" s="22" t="s">
        <v>2582</v>
      </c>
      <c r="L3843" s="22" t="s">
        <v>201</v>
      </c>
    </row>
    <row r="3844" spans="1:12">
      <c r="A3844" t="s">
        <v>201</v>
      </c>
      <c r="B3844" t="s">
        <v>2604</v>
      </c>
      <c r="C3844" t="s">
        <v>542</v>
      </c>
      <c r="D3844" s="1">
        <v>996</v>
      </c>
      <c r="E3844">
        <v>20.045994895522</v>
      </c>
      <c r="F3844" s="22">
        <v>102.88257310245601</v>
      </c>
      <c r="G3844" s="22"/>
      <c r="H3844" s="22"/>
      <c r="I3844" s="22"/>
      <c r="J3844" s="22">
        <v>5</v>
      </c>
      <c r="K3844" s="22" t="s">
        <v>2582</v>
      </c>
      <c r="L3844" s="22" t="s">
        <v>201</v>
      </c>
    </row>
    <row r="3845" spans="1:12">
      <c r="A3845" t="s">
        <v>201</v>
      </c>
      <c r="B3845" t="s">
        <v>2604</v>
      </c>
      <c r="C3845" t="s">
        <v>547</v>
      </c>
      <c r="D3845" s="1">
        <v>7859.4</v>
      </c>
      <c r="E3845">
        <v>20.045994895522</v>
      </c>
      <c r="F3845" s="22"/>
      <c r="G3845" s="22">
        <v>277.37582196492002</v>
      </c>
      <c r="H3845" s="22"/>
      <c r="I3845" s="22"/>
      <c r="J3845" s="22">
        <v>5</v>
      </c>
      <c r="K3845" s="22" t="s">
        <v>2582</v>
      </c>
      <c r="L3845" s="22" t="s">
        <v>201</v>
      </c>
    </row>
    <row r="3846" spans="1:12">
      <c r="A3846" t="s">
        <v>201</v>
      </c>
      <c r="B3846" t="s">
        <v>2604</v>
      </c>
      <c r="C3846" t="s">
        <v>549</v>
      </c>
      <c r="D3846" s="1">
        <v>9975.5</v>
      </c>
      <c r="E3846">
        <v>20.045994895522</v>
      </c>
      <c r="F3846" s="22"/>
      <c r="G3846" s="22"/>
      <c r="H3846" s="22">
        <v>277.37582196492002</v>
      </c>
      <c r="I3846" s="22"/>
      <c r="J3846" s="22">
        <v>5</v>
      </c>
      <c r="K3846" s="22" t="s">
        <v>2582</v>
      </c>
      <c r="L3846" s="22" t="s">
        <v>201</v>
      </c>
    </row>
    <row r="3847" spans="1:12">
      <c r="A3847" t="s">
        <v>201</v>
      </c>
      <c r="B3847" t="s">
        <v>2604</v>
      </c>
      <c r="C3847" t="s">
        <v>3332</v>
      </c>
      <c r="D3847" s="1">
        <v>9987.2000000000007</v>
      </c>
      <c r="E3847">
        <v>20.045994895522</v>
      </c>
      <c r="F3847" s="22"/>
      <c r="G3847" s="22"/>
      <c r="H3847" s="22"/>
      <c r="I3847" s="22">
        <v>277.37582196492002</v>
      </c>
      <c r="J3847" s="22">
        <v>5</v>
      </c>
      <c r="K3847" s="22" t="s">
        <v>2582</v>
      </c>
      <c r="L3847" s="22" t="s">
        <v>201</v>
      </c>
    </row>
    <row r="3848" spans="1:12">
      <c r="A3848" t="s">
        <v>201</v>
      </c>
      <c r="B3848" t="s">
        <v>2605</v>
      </c>
      <c r="C3848" t="s">
        <v>542</v>
      </c>
      <c r="D3848" s="1">
        <v>481.9</v>
      </c>
      <c r="E3848">
        <v>20.899015954905899</v>
      </c>
      <c r="F3848" s="22">
        <v>56.172113188631997</v>
      </c>
      <c r="G3848" s="22"/>
      <c r="H3848" s="22"/>
      <c r="I3848" s="22"/>
      <c r="J3848" s="22">
        <v>5</v>
      </c>
      <c r="K3848" s="22" t="s">
        <v>2582</v>
      </c>
      <c r="L3848" s="22" t="s">
        <v>201</v>
      </c>
    </row>
    <row r="3849" spans="1:12">
      <c r="A3849" t="s">
        <v>201</v>
      </c>
      <c r="B3849" t="s">
        <v>2605</v>
      </c>
      <c r="C3849" t="s">
        <v>547</v>
      </c>
      <c r="D3849" s="1">
        <v>7626.3</v>
      </c>
      <c r="E3849">
        <v>20.899015954905899</v>
      </c>
      <c r="F3849" s="22"/>
      <c r="G3849" s="22">
        <v>305.69535726155999</v>
      </c>
      <c r="H3849" s="22"/>
      <c r="I3849" s="22"/>
      <c r="J3849" s="22">
        <v>5</v>
      </c>
      <c r="K3849" s="22" t="s">
        <v>2582</v>
      </c>
      <c r="L3849" s="22" t="s">
        <v>201</v>
      </c>
    </row>
    <row r="3850" spans="1:12">
      <c r="A3850" t="s">
        <v>201</v>
      </c>
      <c r="B3850" t="s">
        <v>2605</v>
      </c>
      <c r="C3850" t="s">
        <v>549</v>
      </c>
      <c r="D3850" s="1">
        <v>10402.299999999999</v>
      </c>
      <c r="E3850">
        <v>20.899015954905899</v>
      </c>
      <c r="F3850" s="22"/>
      <c r="G3850" s="22"/>
      <c r="H3850" s="22">
        <v>305.69535726155999</v>
      </c>
      <c r="I3850" s="22"/>
      <c r="J3850" s="22">
        <v>5</v>
      </c>
      <c r="K3850" s="22" t="s">
        <v>2582</v>
      </c>
      <c r="L3850" s="22" t="s">
        <v>201</v>
      </c>
    </row>
    <row r="3851" spans="1:12">
      <c r="A3851" t="s">
        <v>201</v>
      </c>
      <c r="B3851" t="s">
        <v>2605</v>
      </c>
      <c r="C3851" t="s">
        <v>3332</v>
      </c>
      <c r="D3851" s="1">
        <v>10427.799999999999</v>
      </c>
      <c r="E3851">
        <v>20.899015954905899</v>
      </c>
      <c r="F3851" s="22"/>
      <c r="G3851" s="22"/>
      <c r="H3851" s="22"/>
      <c r="I3851" s="22">
        <v>305.69535726155999</v>
      </c>
      <c r="J3851" s="22">
        <v>5</v>
      </c>
      <c r="K3851" s="22" t="s">
        <v>2582</v>
      </c>
      <c r="L3851" s="22" t="s">
        <v>201</v>
      </c>
    </row>
    <row r="3852" spans="1:12">
      <c r="A3852" t="s">
        <v>201</v>
      </c>
      <c r="B3852" t="s">
        <v>2606</v>
      </c>
      <c r="C3852" t="s">
        <v>542</v>
      </c>
      <c r="D3852" s="1">
        <v>327.7</v>
      </c>
      <c r="E3852">
        <v>21.752037014289801</v>
      </c>
      <c r="F3852" s="22">
        <v>24.75905461848</v>
      </c>
      <c r="G3852" s="22"/>
      <c r="H3852" s="22"/>
      <c r="I3852" s="22"/>
      <c r="J3852" s="22">
        <v>5</v>
      </c>
      <c r="K3852" s="22" t="s">
        <v>2582</v>
      </c>
      <c r="L3852" s="22" t="s">
        <v>201</v>
      </c>
    </row>
    <row r="3853" spans="1:12">
      <c r="A3853" t="s">
        <v>201</v>
      </c>
      <c r="B3853" t="s">
        <v>2606</v>
      </c>
      <c r="C3853" t="s">
        <v>547</v>
      </c>
      <c r="D3853" s="1">
        <v>9033.2999999999993</v>
      </c>
      <c r="E3853">
        <v>21.752037014289801</v>
      </c>
      <c r="F3853" s="22"/>
      <c r="G3853" s="22">
        <v>420.24561827219998</v>
      </c>
      <c r="H3853" s="22"/>
      <c r="I3853" s="22"/>
      <c r="J3853" s="22">
        <v>5</v>
      </c>
      <c r="K3853" s="22" t="s">
        <v>2582</v>
      </c>
      <c r="L3853" s="22" t="s">
        <v>201</v>
      </c>
    </row>
    <row r="3854" spans="1:12">
      <c r="A3854" t="s">
        <v>201</v>
      </c>
      <c r="B3854" t="s">
        <v>2606</v>
      </c>
      <c r="C3854" t="s">
        <v>549</v>
      </c>
      <c r="D3854" s="1">
        <v>9988.9</v>
      </c>
      <c r="E3854">
        <v>21.752037014289801</v>
      </c>
      <c r="F3854" s="22"/>
      <c r="G3854" s="22"/>
      <c r="H3854" s="22">
        <v>420.24561827219998</v>
      </c>
      <c r="I3854" s="22"/>
      <c r="J3854" s="22">
        <v>5</v>
      </c>
      <c r="K3854" s="22" t="s">
        <v>2582</v>
      </c>
      <c r="L3854" s="22" t="s">
        <v>201</v>
      </c>
    </row>
    <row r="3855" spans="1:12">
      <c r="A3855" t="s">
        <v>201</v>
      </c>
      <c r="B3855" t="s">
        <v>2606</v>
      </c>
      <c r="C3855" t="s">
        <v>3332</v>
      </c>
      <c r="D3855" s="1">
        <v>9995.5</v>
      </c>
      <c r="E3855">
        <v>21.752037014289801</v>
      </c>
      <c r="F3855" s="22"/>
      <c r="G3855" s="22"/>
      <c r="H3855" s="22"/>
      <c r="I3855" s="22">
        <v>420.24561827219998</v>
      </c>
      <c r="J3855" s="22">
        <v>5</v>
      </c>
      <c r="K3855" s="22" t="s">
        <v>2582</v>
      </c>
      <c r="L3855" s="22" t="s">
        <v>201</v>
      </c>
    </row>
    <row r="3856" spans="1:12">
      <c r="A3856" t="s">
        <v>201</v>
      </c>
      <c r="B3856" t="s">
        <v>2607</v>
      </c>
      <c r="C3856" t="s">
        <v>542</v>
      </c>
      <c r="D3856" s="1">
        <v>206.4</v>
      </c>
      <c r="E3856">
        <v>22.6050580736737</v>
      </c>
      <c r="F3856" s="22">
        <v>15.572886101539201</v>
      </c>
      <c r="G3856" s="22"/>
      <c r="H3856" s="22"/>
      <c r="I3856" s="22"/>
      <c r="J3856" s="22">
        <v>5</v>
      </c>
      <c r="K3856" s="22" t="s">
        <v>2582</v>
      </c>
      <c r="L3856" s="22" t="s">
        <v>201</v>
      </c>
    </row>
    <row r="3857" spans="1:12">
      <c r="A3857" t="s">
        <v>201</v>
      </c>
      <c r="B3857" t="s">
        <v>2607</v>
      </c>
      <c r="C3857" t="s">
        <v>547</v>
      </c>
      <c r="D3857" s="1">
        <v>8604</v>
      </c>
      <c r="E3857">
        <v>22.6050580736737</v>
      </c>
      <c r="F3857" s="22"/>
      <c r="G3857" s="22">
        <v>410.04512567675999</v>
      </c>
      <c r="H3857" s="22"/>
      <c r="I3857" s="22"/>
      <c r="J3857" s="22">
        <v>5</v>
      </c>
      <c r="K3857" s="22" t="s">
        <v>2582</v>
      </c>
      <c r="L3857" s="22" t="s">
        <v>201</v>
      </c>
    </row>
    <row r="3858" spans="1:12">
      <c r="A3858" t="s">
        <v>201</v>
      </c>
      <c r="B3858" t="s">
        <v>2607</v>
      </c>
      <c r="C3858" t="s">
        <v>549</v>
      </c>
      <c r="D3858" s="1">
        <v>9886</v>
      </c>
      <c r="E3858">
        <v>22.6050580736737</v>
      </c>
      <c r="F3858" s="22"/>
      <c r="G3858" s="22"/>
      <c r="H3858" s="22">
        <v>410.04512567675999</v>
      </c>
      <c r="I3858" s="22"/>
      <c r="J3858" s="22">
        <v>5</v>
      </c>
      <c r="K3858" s="22" t="s">
        <v>2582</v>
      </c>
      <c r="L3858" s="22" t="s">
        <v>201</v>
      </c>
    </row>
    <row r="3859" spans="1:12">
      <c r="A3859" t="s">
        <v>201</v>
      </c>
      <c r="B3859" t="s">
        <v>2607</v>
      </c>
      <c r="C3859" t="s">
        <v>3332</v>
      </c>
      <c r="D3859" s="1">
        <v>9899.9</v>
      </c>
      <c r="E3859">
        <v>22.6050580736737</v>
      </c>
      <c r="F3859" s="22"/>
      <c r="G3859" s="22"/>
      <c r="H3859" s="22"/>
      <c r="I3859" s="22">
        <v>410.04512567675999</v>
      </c>
      <c r="J3859" s="22">
        <v>5</v>
      </c>
      <c r="K3859" s="22" t="s">
        <v>2582</v>
      </c>
      <c r="L3859" s="22" t="s">
        <v>201</v>
      </c>
    </row>
    <row r="3860" spans="1:12">
      <c r="A3860" t="s">
        <v>201</v>
      </c>
      <c r="B3860" t="s">
        <v>2608</v>
      </c>
      <c r="C3860" t="s">
        <v>542</v>
      </c>
      <c r="D3860" s="1">
        <v>437.9</v>
      </c>
      <c r="E3860">
        <v>23.458079133057598</v>
      </c>
      <c r="F3860" s="22">
        <v>63.047101426596001</v>
      </c>
      <c r="G3860" s="22"/>
      <c r="H3860" s="22"/>
      <c r="I3860" s="22"/>
      <c r="J3860" s="22">
        <v>5</v>
      </c>
      <c r="K3860" s="22" t="s">
        <v>2582</v>
      </c>
      <c r="L3860" s="22" t="s">
        <v>201</v>
      </c>
    </row>
    <row r="3861" spans="1:12">
      <c r="A3861" t="s">
        <v>201</v>
      </c>
      <c r="B3861" t="s">
        <v>2608</v>
      </c>
      <c r="C3861" t="s">
        <v>547</v>
      </c>
      <c r="D3861" s="1">
        <v>8242.7999999999993</v>
      </c>
      <c r="E3861">
        <v>23.458079133057598</v>
      </c>
      <c r="F3861" s="22"/>
      <c r="G3861" s="22">
        <v>395.27154844632003</v>
      </c>
      <c r="H3861" s="22"/>
      <c r="I3861" s="22"/>
      <c r="J3861" s="22">
        <v>5</v>
      </c>
      <c r="K3861" s="22" t="s">
        <v>2582</v>
      </c>
      <c r="L3861" s="22" t="s">
        <v>201</v>
      </c>
    </row>
    <row r="3862" spans="1:12">
      <c r="A3862" t="s">
        <v>201</v>
      </c>
      <c r="B3862" t="s">
        <v>2608</v>
      </c>
      <c r="C3862" t="s">
        <v>549</v>
      </c>
      <c r="D3862" s="1">
        <v>10026.9</v>
      </c>
      <c r="E3862">
        <v>23.458079133057598</v>
      </c>
      <c r="F3862" s="22"/>
      <c r="G3862" s="22"/>
      <c r="H3862" s="22">
        <v>395.27154844632003</v>
      </c>
      <c r="I3862" s="22"/>
      <c r="J3862" s="22">
        <v>5</v>
      </c>
      <c r="K3862" s="22" t="s">
        <v>2582</v>
      </c>
      <c r="L3862" s="22" t="s">
        <v>201</v>
      </c>
    </row>
    <row r="3863" spans="1:12">
      <c r="A3863" t="s">
        <v>201</v>
      </c>
      <c r="B3863" t="s">
        <v>2608</v>
      </c>
      <c r="C3863" t="s">
        <v>3332</v>
      </c>
      <c r="D3863" s="1">
        <v>10053.1</v>
      </c>
      <c r="E3863">
        <v>23.458079133057598</v>
      </c>
      <c r="F3863" s="22"/>
      <c r="G3863" s="22"/>
      <c r="H3863" s="22"/>
      <c r="I3863" s="22">
        <v>395.27154844632003</v>
      </c>
      <c r="J3863" s="22">
        <v>5</v>
      </c>
      <c r="K3863" s="22" t="s">
        <v>2582</v>
      </c>
      <c r="L3863" s="22" t="s">
        <v>201</v>
      </c>
    </row>
    <row r="3864" spans="1:12">
      <c r="A3864" t="s">
        <v>201</v>
      </c>
      <c r="B3864" t="s">
        <v>2609</v>
      </c>
      <c r="C3864" t="s">
        <v>542</v>
      </c>
      <c r="D3864" s="1">
        <v>83.6</v>
      </c>
      <c r="E3864">
        <v>24.3111001924416</v>
      </c>
      <c r="F3864" s="22">
        <v>10.3016203449264</v>
      </c>
      <c r="G3864" s="22"/>
      <c r="H3864" s="22"/>
      <c r="I3864" s="22"/>
      <c r="J3864" s="22">
        <v>5</v>
      </c>
      <c r="K3864" s="22" t="s">
        <v>2582</v>
      </c>
      <c r="L3864" s="22" t="s">
        <v>201</v>
      </c>
    </row>
    <row r="3865" spans="1:12">
      <c r="A3865" t="s">
        <v>201</v>
      </c>
      <c r="B3865" t="s">
        <v>2609</v>
      </c>
      <c r="C3865" t="s">
        <v>547</v>
      </c>
      <c r="D3865" s="1">
        <v>642.6</v>
      </c>
      <c r="E3865">
        <v>24.3111001924416</v>
      </c>
      <c r="F3865" s="22"/>
      <c r="G3865" s="22">
        <v>20.901596219531999</v>
      </c>
      <c r="H3865" s="22"/>
      <c r="I3865" s="22"/>
      <c r="J3865" s="22">
        <v>5</v>
      </c>
      <c r="K3865" s="22" t="s">
        <v>2582</v>
      </c>
      <c r="L3865" s="22" t="s">
        <v>201</v>
      </c>
    </row>
    <row r="3866" spans="1:12">
      <c r="A3866" t="s">
        <v>201</v>
      </c>
      <c r="B3866" t="s">
        <v>2609</v>
      </c>
      <c r="C3866" t="s">
        <v>549</v>
      </c>
      <c r="D3866" s="1">
        <v>1310.5</v>
      </c>
      <c r="E3866">
        <v>24.3111001924416</v>
      </c>
      <c r="F3866" s="22"/>
      <c r="G3866" s="22"/>
      <c r="H3866" s="22">
        <v>38.927529847835999</v>
      </c>
      <c r="I3866" s="22"/>
      <c r="J3866" s="22">
        <v>5</v>
      </c>
      <c r="K3866" s="22" t="s">
        <v>2582</v>
      </c>
      <c r="L3866" s="22" t="s">
        <v>201</v>
      </c>
    </row>
    <row r="3867" spans="1:12">
      <c r="A3867" t="s">
        <v>201</v>
      </c>
      <c r="B3867" t="s">
        <v>2609</v>
      </c>
      <c r="C3867" t="s">
        <v>3332</v>
      </c>
      <c r="D3867" s="1">
        <v>1332.3</v>
      </c>
      <c r="E3867">
        <v>24.3111001924416</v>
      </c>
      <c r="F3867" s="22"/>
      <c r="G3867" s="22"/>
      <c r="H3867" s="22"/>
      <c r="I3867" s="22">
        <v>38.927529847835999</v>
      </c>
      <c r="J3867" s="22">
        <v>5</v>
      </c>
      <c r="K3867" s="22" t="s">
        <v>2582</v>
      </c>
      <c r="L3867" s="22" t="s">
        <v>201</v>
      </c>
    </row>
    <row r="3868" spans="1:12">
      <c r="A3868" t="s">
        <v>201</v>
      </c>
      <c r="B3868" t="s">
        <v>2610</v>
      </c>
      <c r="C3868" t="s">
        <v>542</v>
      </c>
      <c r="D3868" s="1">
        <v>88.5</v>
      </c>
      <c r="E3868">
        <v>25.164121251825499</v>
      </c>
      <c r="F3868" s="22">
        <v>7.4159943126948003</v>
      </c>
      <c r="G3868" s="22"/>
      <c r="H3868" s="22"/>
      <c r="I3868" s="22"/>
      <c r="J3868" s="22">
        <v>5</v>
      </c>
      <c r="K3868" s="22" t="s">
        <v>2582</v>
      </c>
      <c r="L3868" s="22" t="s">
        <v>201</v>
      </c>
    </row>
    <row r="3869" spans="1:12">
      <c r="A3869" t="s">
        <v>201</v>
      </c>
      <c r="B3869" t="s">
        <v>2610</v>
      </c>
      <c r="C3869" t="s">
        <v>547</v>
      </c>
      <c r="D3869" s="1">
        <v>3067.5</v>
      </c>
      <c r="E3869">
        <v>25.164121251825499</v>
      </c>
      <c r="F3869" s="22"/>
      <c r="G3869" s="22">
        <v>164.75442921831601</v>
      </c>
      <c r="H3869" s="22"/>
      <c r="I3869" s="22"/>
      <c r="J3869" s="22">
        <v>5</v>
      </c>
      <c r="K3869" s="22" t="s">
        <v>2582</v>
      </c>
      <c r="L3869" s="22" t="s">
        <v>201</v>
      </c>
    </row>
    <row r="3870" spans="1:12">
      <c r="A3870" t="s">
        <v>201</v>
      </c>
      <c r="B3870" t="s">
        <v>2610</v>
      </c>
      <c r="C3870" t="s">
        <v>549</v>
      </c>
      <c r="D3870" s="1">
        <v>4589.8</v>
      </c>
      <c r="E3870">
        <v>25.164121251825499</v>
      </c>
      <c r="F3870" s="22"/>
      <c r="G3870" s="22"/>
      <c r="H3870" s="22">
        <v>164.75442921831601</v>
      </c>
      <c r="I3870" s="22"/>
      <c r="J3870" s="22">
        <v>5</v>
      </c>
      <c r="K3870" s="22" t="s">
        <v>2582</v>
      </c>
      <c r="L3870" s="22" t="s">
        <v>201</v>
      </c>
    </row>
    <row r="3871" spans="1:12">
      <c r="A3871" t="s">
        <v>201</v>
      </c>
      <c r="B3871" t="s">
        <v>2610</v>
      </c>
      <c r="C3871" t="s">
        <v>3332</v>
      </c>
      <c r="D3871" s="1">
        <v>4601.3999999999996</v>
      </c>
      <c r="E3871">
        <v>25.164121251825499</v>
      </c>
      <c r="F3871" s="22"/>
      <c r="G3871" s="22"/>
      <c r="H3871" s="22"/>
      <c r="I3871" s="22">
        <v>164.75442921831601</v>
      </c>
      <c r="J3871" s="22">
        <v>5</v>
      </c>
      <c r="K3871" s="22" t="s">
        <v>2582</v>
      </c>
      <c r="L3871" s="22" t="s">
        <v>201</v>
      </c>
    </row>
    <row r="3872" spans="1:12">
      <c r="A3872" t="s">
        <v>201</v>
      </c>
      <c r="B3872" t="s">
        <v>2611</v>
      </c>
      <c r="C3872" t="s">
        <v>542</v>
      </c>
      <c r="D3872" s="1">
        <v>1987.3</v>
      </c>
      <c r="E3872">
        <v>26.443652840901301</v>
      </c>
      <c r="F3872" s="22">
        <v>149.03737381562399</v>
      </c>
      <c r="G3872" s="22"/>
      <c r="H3872" s="22"/>
      <c r="I3872" s="22"/>
      <c r="J3872" s="22">
        <v>5</v>
      </c>
      <c r="K3872" s="22" t="s">
        <v>2582</v>
      </c>
      <c r="L3872" s="22" t="s">
        <v>201</v>
      </c>
    </row>
    <row r="3873" spans="1:12">
      <c r="A3873" t="s">
        <v>201</v>
      </c>
      <c r="B3873" t="s">
        <v>2611</v>
      </c>
      <c r="C3873" t="s">
        <v>547</v>
      </c>
      <c r="D3873" s="1">
        <v>85441.600000000006</v>
      </c>
      <c r="E3873">
        <v>26.443652840901301</v>
      </c>
      <c r="F3873" s="22"/>
      <c r="G3873" s="22">
        <v>3420.6801437088002</v>
      </c>
      <c r="H3873" s="22"/>
      <c r="I3873" s="22"/>
      <c r="J3873" s="22">
        <v>5</v>
      </c>
      <c r="K3873" s="22" t="s">
        <v>2582</v>
      </c>
      <c r="L3873" s="22" t="s">
        <v>201</v>
      </c>
    </row>
    <row r="3874" spans="1:12">
      <c r="A3874" t="s">
        <v>201</v>
      </c>
      <c r="B3874" t="s">
        <v>2611</v>
      </c>
      <c r="C3874" t="s">
        <v>549</v>
      </c>
      <c r="D3874" s="1">
        <v>132553.9</v>
      </c>
      <c r="E3874">
        <v>26.443652840901301</v>
      </c>
      <c r="F3874" s="22"/>
      <c r="G3874" s="22"/>
      <c r="H3874" s="22">
        <v>3420.6801437088002</v>
      </c>
      <c r="I3874" s="22"/>
      <c r="J3874" s="22">
        <v>5</v>
      </c>
      <c r="K3874" s="22" t="s">
        <v>2582</v>
      </c>
      <c r="L3874" s="22" t="s">
        <v>201</v>
      </c>
    </row>
    <row r="3875" spans="1:12">
      <c r="A3875" t="s">
        <v>201</v>
      </c>
      <c r="B3875" t="s">
        <v>2611</v>
      </c>
      <c r="C3875" t="s">
        <v>3332</v>
      </c>
      <c r="D3875" s="1">
        <v>133271.1</v>
      </c>
      <c r="E3875">
        <v>26.443652840901301</v>
      </c>
      <c r="F3875" s="22"/>
      <c r="G3875" s="22"/>
      <c r="H3875" s="22"/>
      <c r="I3875" s="22">
        <v>3420.6801437088002</v>
      </c>
      <c r="J3875" s="22">
        <v>5</v>
      </c>
      <c r="K3875" s="22" t="s">
        <v>2582</v>
      </c>
      <c r="L3875" s="22" t="s">
        <v>201</v>
      </c>
    </row>
    <row r="3876" spans="1:12">
      <c r="A3876" t="s">
        <v>3356</v>
      </c>
      <c r="B3876" t="s">
        <v>2612</v>
      </c>
      <c r="C3876" t="s">
        <v>542</v>
      </c>
      <c r="D3876" s="1">
        <v>908.4</v>
      </c>
      <c r="E3876">
        <v>13.662553967799001</v>
      </c>
      <c r="F3876" s="22">
        <v>55.332740886948002</v>
      </c>
      <c r="G3876" s="22"/>
      <c r="H3876" s="22"/>
      <c r="I3876" s="22"/>
      <c r="J3876" s="22">
        <v>5</v>
      </c>
      <c r="K3876" s="22" t="s">
        <v>2613</v>
      </c>
      <c r="L3876" s="22" t="s">
        <v>2789</v>
      </c>
    </row>
    <row r="3877" spans="1:12">
      <c r="A3877" t="s">
        <v>3356</v>
      </c>
      <c r="B3877" t="s">
        <v>2612</v>
      </c>
      <c r="C3877" t="s">
        <v>547</v>
      </c>
      <c r="D3877" s="1">
        <v>1917.5</v>
      </c>
      <c r="E3877">
        <v>13.662553967799001</v>
      </c>
      <c r="F3877" s="22"/>
      <c r="G3877" s="22">
        <v>55.332740886948002</v>
      </c>
      <c r="H3877" s="22"/>
      <c r="I3877" s="22"/>
      <c r="J3877" s="22">
        <v>5</v>
      </c>
      <c r="K3877" s="22" t="s">
        <v>2613</v>
      </c>
      <c r="L3877" s="22" t="s">
        <v>2789</v>
      </c>
    </row>
    <row r="3878" spans="1:12">
      <c r="A3878" t="s">
        <v>3356</v>
      </c>
      <c r="B3878" t="s">
        <v>2612</v>
      </c>
      <c r="C3878" t="s">
        <v>549</v>
      </c>
      <c r="D3878" s="1">
        <v>2172.3000000000002</v>
      </c>
      <c r="E3878">
        <v>13.662553967799001</v>
      </c>
      <c r="F3878" s="22"/>
      <c r="G3878" s="22"/>
      <c r="H3878" s="22">
        <v>55.332740886948002</v>
      </c>
      <c r="I3878" s="22"/>
      <c r="J3878" s="22">
        <v>5</v>
      </c>
      <c r="K3878" s="22" t="s">
        <v>2613</v>
      </c>
      <c r="L3878" s="22" t="s">
        <v>2789</v>
      </c>
    </row>
    <row r="3879" spans="1:12">
      <c r="A3879" t="s">
        <v>3356</v>
      </c>
      <c r="B3879" t="s">
        <v>2612</v>
      </c>
      <c r="C3879" t="s">
        <v>3332</v>
      </c>
      <c r="D3879" s="1">
        <v>2178.9</v>
      </c>
      <c r="E3879">
        <v>13.662553967799001</v>
      </c>
      <c r="F3879" s="22"/>
      <c r="G3879" s="22"/>
      <c r="H3879" s="22"/>
      <c r="I3879" s="22">
        <v>55.332740886948002</v>
      </c>
      <c r="J3879" s="22">
        <v>5</v>
      </c>
      <c r="K3879" s="22" t="s">
        <v>2613</v>
      </c>
      <c r="L3879" s="22" t="s">
        <v>2789</v>
      </c>
    </row>
    <row r="3880" spans="1:12">
      <c r="A3880" t="s">
        <v>3356</v>
      </c>
      <c r="B3880" t="s">
        <v>2614</v>
      </c>
      <c r="C3880" t="s">
        <v>542</v>
      </c>
      <c r="D3880" s="1">
        <v>88308.6</v>
      </c>
      <c r="E3880">
        <v>1.2795315890758701</v>
      </c>
      <c r="F3880" s="22">
        <v>5536.0831928471998</v>
      </c>
      <c r="G3880" s="22"/>
      <c r="H3880" s="22"/>
      <c r="I3880" s="22"/>
      <c r="J3880" s="22">
        <v>5</v>
      </c>
      <c r="K3880" s="22" t="s">
        <v>2613</v>
      </c>
      <c r="L3880" s="22" t="s">
        <v>2789</v>
      </c>
    </row>
    <row r="3881" spans="1:12">
      <c r="A3881" t="s">
        <v>3356</v>
      </c>
      <c r="B3881" t="s">
        <v>2614</v>
      </c>
      <c r="C3881" t="s">
        <v>547</v>
      </c>
      <c r="D3881" s="1">
        <v>238863.4</v>
      </c>
      <c r="E3881">
        <v>1.2795315890758701</v>
      </c>
      <c r="F3881" s="22"/>
      <c r="G3881" s="22">
        <v>5536.0831928471998</v>
      </c>
      <c r="H3881" s="22"/>
      <c r="I3881" s="22"/>
      <c r="J3881" s="22">
        <v>5</v>
      </c>
      <c r="K3881" s="22" t="s">
        <v>2613</v>
      </c>
      <c r="L3881" s="22" t="s">
        <v>2789</v>
      </c>
    </row>
    <row r="3882" spans="1:12">
      <c r="A3882" t="s">
        <v>3356</v>
      </c>
      <c r="B3882" t="s">
        <v>2614</v>
      </c>
      <c r="C3882" t="s">
        <v>549</v>
      </c>
      <c r="D3882" s="1">
        <v>283814.2</v>
      </c>
      <c r="E3882">
        <v>1.2795315890758701</v>
      </c>
      <c r="F3882" s="22"/>
      <c r="G3882" s="22"/>
      <c r="H3882" s="22">
        <v>5536.0831928471998</v>
      </c>
      <c r="I3882" s="22"/>
      <c r="J3882" s="22">
        <v>5</v>
      </c>
      <c r="K3882" s="22" t="s">
        <v>2613</v>
      </c>
      <c r="L3882" s="22" t="s">
        <v>2789</v>
      </c>
    </row>
    <row r="3883" spans="1:12">
      <c r="A3883" t="s">
        <v>3356</v>
      </c>
      <c r="B3883" t="s">
        <v>2614</v>
      </c>
      <c r="C3883" t="s">
        <v>3332</v>
      </c>
      <c r="D3883" s="1">
        <v>285503.7</v>
      </c>
      <c r="E3883">
        <v>1.2795315890758701</v>
      </c>
      <c r="F3883" s="22"/>
      <c r="G3883" s="22"/>
      <c r="H3883" s="22"/>
      <c r="I3883" s="22">
        <v>5536.0831928471998</v>
      </c>
      <c r="J3883" s="22">
        <v>5</v>
      </c>
      <c r="K3883" s="22" t="s">
        <v>2613</v>
      </c>
      <c r="L3883" s="22" t="s">
        <v>2789</v>
      </c>
    </row>
    <row r="3884" spans="1:12">
      <c r="A3884" t="s">
        <v>3356</v>
      </c>
      <c r="B3884" t="s">
        <v>2615</v>
      </c>
      <c r="C3884" t="s">
        <v>542</v>
      </c>
      <c r="D3884" s="1">
        <v>197080.1</v>
      </c>
      <c r="E3884">
        <v>2.1325526484597899</v>
      </c>
      <c r="F3884" s="22">
        <v>13212.9283925772</v>
      </c>
      <c r="G3884" s="22"/>
      <c r="H3884" s="22"/>
      <c r="I3884" s="22"/>
      <c r="J3884" s="22">
        <v>5</v>
      </c>
      <c r="K3884" s="22" t="s">
        <v>2613</v>
      </c>
      <c r="L3884" s="22" t="s">
        <v>2789</v>
      </c>
    </row>
    <row r="3885" spans="1:12">
      <c r="A3885" t="s">
        <v>3356</v>
      </c>
      <c r="B3885" t="s">
        <v>2615</v>
      </c>
      <c r="C3885" t="s">
        <v>547</v>
      </c>
      <c r="D3885" s="1">
        <v>526213.9</v>
      </c>
      <c r="E3885">
        <v>2.1325526484597899</v>
      </c>
      <c r="F3885" s="22"/>
      <c r="G3885" s="22">
        <v>13212.9283925772</v>
      </c>
      <c r="H3885" s="22"/>
      <c r="I3885" s="22"/>
      <c r="J3885" s="22">
        <v>5</v>
      </c>
      <c r="K3885" s="22" t="s">
        <v>2613</v>
      </c>
      <c r="L3885" s="22" t="s">
        <v>2789</v>
      </c>
    </row>
    <row r="3886" spans="1:12">
      <c r="A3886" t="s">
        <v>3356</v>
      </c>
      <c r="B3886" t="s">
        <v>2615</v>
      </c>
      <c r="C3886" t="s">
        <v>549</v>
      </c>
      <c r="D3886" s="1">
        <v>635730.1</v>
      </c>
      <c r="E3886">
        <v>2.1325526484597899</v>
      </c>
      <c r="F3886" s="22"/>
      <c r="G3886" s="22"/>
      <c r="H3886" s="22">
        <v>13212.9283925772</v>
      </c>
      <c r="I3886" s="22"/>
      <c r="J3886" s="22">
        <v>5</v>
      </c>
      <c r="K3886" s="22" t="s">
        <v>2613</v>
      </c>
      <c r="L3886" s="22" t="s">
        <v>2789</v>
      </c>
    </row>
    <row r="3887" spans="1:12">
      <c r="A3887" t="s">
        <v>3356</v>
      </c>
      <c r="B3887" t="s">
        <v>2615</v>
      </c>
      <c r="C3887" t="s">
        <v>3332</v>
      </c>
      <c r="D3887" s="1">
        <v>639220.69999999995</v>
      </c>
      <c r="E3887">
        <v>2.1325526484597899</v>
      </c>
      <c r="F3887" s="22"/>
      <c r="G3887" s="22"/>
      <c r="H3887" s="22"/>
      <c r="I3887" s="22">
        <v>13212.9283925772</v>
      </c>
      <c r="J3887" s="22">
        <v>5</v>
      </c>
      <c r="K3887" s="22" t="s">
        <v>2613</v>
      </c>
      <c r="L3887" s="22" t="s">
        <v>2789</v>
      </c>
    </row>
    <row r="3888" spans="1:12">
      <c r="A3888" t="s">
        <v>3356</v>
      </c>
      <c r="B3888" t="s">
        <v>2616</v>
      </c>
      <c r="C3888" t="s">
        <v>542</v>
      </c>
      <c r="D3888" s="1">
        <v>70545.100000000006</v>
      </c>
      <c r="E3888">
        <v>2.9855737078437001</v>
      </c>
      <c r="F3888" s="22">
        <v>5629.0938508223999</v>
      </c>
      <c r="G3888" s="22"/>
      <c r="H3888" s="22"/>
      <c r="I3888" s="22"/>
      <c r="J3888" s="22">
        <v>5</v>
      </c>
      <c r="K3888" s="22" t="s">
        <v>2613</v>
      </c>
      <c r="L3888" s="22" t="s">
        <v>2789</v>
      </c>
    </row>
    <row r="3889" spans="1:12">
      <c r="A3889" t="s">
        <v>3356</v>
      </c>
      <c r="B3889" t="s">
        <v>2616</v>
      </c>
      <c r="C3889" t="s">
        <v>547</v>
      </c>
      <c r="D3889" s="1">
        <v>195071.7</v>
      </c>
      <c r="E3889">
        <v>2.9855737078437001</v>
      </c>
      <c r="F3889" s="22"/>
      <c r="G3889" s="22">
        <v>5629.0938508223999</v>
      </c>
      <c r="H3889" s="22"/>
      <c r="I3889" s="22"/>
      <c r="J3889" s="22">
        <v>5</v>
      </c>
      <c r="K3889" s="22" t="s">
        <v>2613</v>
      </c>
      <c r="L3889" s="22" t="s">
        <v>2789</v>
      </c>
    </row>
    <row r="3890" spans="1:12">
      <c r="A3890" t="s">
        <v>3356</v>
      </c>
      <c r="B3890" t="s">
        <v>2616</v>
      </c>
      <c r="C3890" t="s">
        <v>549</v>
      </c>
      <c r="D3890" s="1">
        <v>218652.4</v>
      </c>
      <c r="E3890">
        <v>2.9855737078437001</v>
      </c>
      <c r="F3890" s="22"/>
      <c r="G3890" s="22"/>
      <c r="H3890" s="22">
        <v>5629.0938508223999</v>
      </c>
      <c r="I3890" s="22"/>
      <c r="J3890" s="22">
        <v>5</v>
      </c>
      <c r="K3890" s="22" t="s">
        <v>2613</v>
      </c>
      <c r="L3890" s="22" t="s">
        <v>2789</v>
      </c>
    </row>
    <row r="3891" spans="1:12">
      <c r="A3891" t="s">
        <v>3356</v>
      </c>
      <c r="B3891" t="s">
        <v>2616</v>
      </c>
      <c r="C3891" t="s">
        <v>3332</v>
      </c>
      <c r="D3891" s="1">
        <v>219222.8</v>
      </c>
      <c r="E3891">
        <v>2.9855737078437001</v>
      </c>
      <c r="F3891" s="22"/>
      <c r="G3891" s="22"/>
      <c r="H3891" s="22"/>
      <c r="I3891" s="22">
        <v>5629.0938508223999</v>
      </c>
      <c r="J3891" s="22">
        <v>5</v>
      </c>
      <c r="K3891" s="22" t="s">
        <v>2613</v>
      </c>
      <c r="L3891" s="22" t="s">
        <v>2789</v>
      </c>
    </row>
    <row r="3892" spans="1:12">
      <c r="A3892" t="s">
        <v>3356</v>
      </c>
      <c r="B3892" t="s">
        <v>2617</v>
      </c>
      <c r="C3892" t="s">
        <v>542</v>
      </c>
      <c r="D3892" s="1">
        <v>10812.8</v>
      </c>
      <c r="E3892">
        <v>3.8385947672276099</v>
      </c>
      <c r="F3892" s="22">
        <v>735.44486164631996</v>
      </c>
      <c r="G3892" s="22"/>
      <c r="H3892" s="22"/>
      <c r="I3892" s="22"/>
      <c r="J3892" s="22">
        <v>5</v>
      </c>
      <c r="K3892" s="22" t="s">
        <v>2613</v>
      </c>
      <c r="L3892" s="22" t="s">
        <v>2789</v>
      </c>
    </row>
    <row r="3893" spans="1:12">
      <c r="A3893" t="s">
        <v>3356</v>
      </c>
      <c r="B3893" t="s">
        <v>2617</v>
      </c>
      <c r="C3893" t="s">
        <v>547</v>
      </c>
      <c r="D3893" s="1">
        <v>25744.9</v>
      </c>
      <c r="E3893">
        <v>3.8385947672276099</v>
      </c>
      <c r="F3893" s="22"/>
      <c r="G3893" s="22">
        <v>735.44486164631996</v>
      </c>
      <c r="H3893" s="22"/>
      <c r="I3893" s="22"/>
      <c r="J3893" s="22">
        <v>5</v>
      </c>
      <c r="K3893" s="22" t="s">
        <v>2613</v>
      </c>
      <c r="L3893" s="22" t="s">
        <v>2789</v>
      </c>
    </row>
    <row r="3894" spans="1:12">
      <c r="A3894" t="s">
        <v>3356</v>
      </c>
      <c r="B3894" t="s">
        <v>2617</v>
      </c>
      <c r="C3894" t="s">
        <v>3332</v>
      </c>
      <c r="D3894" s="1">
        <v>26342.5</v>
      </c>
      <c r="E3894">
        <v>3.8385947672276099</v>
      </c>
      <c r="F3894" s="22"/>
      <c r="G3894" s="22"/>
      <c r="H3894" s="22"/>
      <c r="I3894" s="22">
        <v>735.44486164631996</v>
      </c>
      <c r="J3894" s="22">
        <v>5</v>
      </c>
      <c r="K3894" s="22" t="s">
        <v>2613</v>
      </c>
      <c r="L3894" s="22" t="s">
        <v>2789</v>
      </c>
    </row>
    <row r="3895" spans="1:12">
      <c r="A3895" t="s">
        <v>3356</v>
      </c>
      <c r="B3895" t="s">
        <v>2617</v>
      </c>
      <c r="C3895" t="s">
        <v>549</v>
      </c>
      <c r="D3895" s="1">
        <v>26342.5</v>
      </c>
      <c r="E3895">
        <v>3.8385947672276099</v>
      </c>
      <c r="F3895" s="22"/>
      <c r="G3895" s="22"/>
      <c r="H3895" s="22">
        <v>735.44486164631996</v>
      </c>
      <c r="I3895" s="22"/>
      <c r="J3895" s="22">
        <v>5</v>
      </c>
      <c r="K3895" s="22" t="s">
        <v>2613</v>
      </c>
      <c r="L3895" s="22" t="s">
        <v>2789</v>
      </c>
    </row>
    <row r="3896" spans="1:12">
      <c r="A3896" t="s">
        <v>3356</v>
      </c>
      <c r="B3896" t="s">
        <v>2618</v>
      </c>
      <c r="C3896" t="s">
        <v>542</v>
      </c>
      <c r="D3896" s="1">
        <v>581.70000000000005</v>
      </c>
      <c r="E3896">
        <v>4.69161582661153</v>
      </c>
      <c r="F3896" s="22">
        <v>133.16202015228001</v>
      </c>
      <c r="G3896" s="22"/>
      <c r="H3896" s="22"/>
      <c r="I3896" s="22"/>
      <c r="J3896" s="22">
        <v>5</v>
      </c>
      <c r="K3896" s="22" t="s">
        <v>2613</v>
      </c>
      <c r="L3896" s="22" t="s">
        <v>2789</v>
      </c>
    </row>
    <row r="3897" spans="1:12">
      <c r="A3897" t="s">
        <v>3356</v>
      </c>
      <c r="B3897" t="s">
        <v>2618</v>
      </c>
      <c r="C3897" t="s">
        <v>547</v>
      </c>
      <c r="D3897" s="1">
        <v>17077.099999999999</v>
      </c>
      <c r="E3897">
        <v>4.69161582661153</v>
      </c>
      <c r="F3897" s="22"/>
      <c r="G3897" s="22">
        <v>872.11687134348006</v>
      </c>
      <c r="H3897" s="22"/>
      <c r="I3897" s="22"/>
      <c r="J3897" s="22">
        <v>5</v>
      </c>
      <c r="K3897" s="22" t="s">
        <v>2613</v>
      </c>
      <c r="L3897" s="22" t="s">
        <v>2789</v>
      </c>
    </row>
    <row r="3898" spans="1:12">
      <c r="A3898" t="s">
        <v>3356</v>
      </c>
      <c r="B3898" t="s">
        <v>2618</v>
      </c>
      <c r="C3898" t="s">
        <v>549</v>
      </c>
      <c r="D3898" s="1">
        <v>24539.9</v>
      </c>
      <c r="E3898">
        <v>4.69161582661153</v>
      </c>
      <c r="F3898" s="22"/>
      <c r="G3898" s="22"/>
      <c r="H3898" s="22">
        <v>872.11687134348006</v>
      </c>
      <c r="I3898" s="22"/>
      <c r="J3898" s="22">
        <v>5</v>
      </c>
      <c r="K3898" s="22" t="s">
        <v>2613</v>
      </c>
      <c r="L3898" s="22" t="s">
        <v>2789</v>
      </c>
    </row>
    <row r="3899" spans="1:12">
      <c r="A3899" t="s">
        <v>3356</v>
      </c>
      <c r="B3899" t="s">
        <v>2618</v>
      </c>
      <c r="C3899" t="s">
        <v>3332</v>
      </c>
      <c r="D3899" s="1">
        <v>24566.9</v>
      </c>
      <c r="E3899">
        <v>4.69161582661153</v>
      </c>
      <c r="F3899" s="22"/>
      <c r="G3899" s="22"/>
      <c r="H3899" s="22"/>
      <c r="I3899" s="22">
        <v>872.11687134348006</v>
      </c>
      <c r="J3899" s="22">
        <v>5</v>
      </c>
      <c r="K3899" s="22" t="s">
        <v>2613</v>
      </c>
      <c r="L3899" s="22" t="s">
        <v>2789</v>
      </c>
    </row>
    <row r="3900" spans="1:12">
      <c r="A3900" t="s">
        <v>3356</v>
      </c>
      <c r="B3900" t="s">
        <v>2619</v>
      </c>
      <c r="C3900" t="s">
        <v>542</v>
      </c>
      <c r="D3900" s="1">
        <v>4051.1</v>
      </c>
      <c r="E3900">
        <v>5.5446368859954402</v>
      </c>
      <c r="F3900" s="22">
        <v>594.82705546151999</v>
      </c>
      <c r="G3900" s="22"/>
      <c r="H3900" s="22"/>
      <c r="I3900" s="22"/>
      <c r="J3900" s="22">
        <v>5</v>
      </c>
      <c r="K3900" s="22" t="s">
        <v>2613</v>
      </c>
      <c r="L3900" s="22" t="s">
        <v>2789</v>
      </c>
    </row>
    <row r="3901" spans="1:12">
      <c r="A3901" t="s">
        <v>3356</v>
      </c>
      <c r="B3901" t="s">
        <v>2619</v>
      </c>
      <c r="C3901" t="s">
        <v>547</v>
      </c>
      <c r="D3901" s="1">
        <v>32761.4</v>
      </c>
      <c r="E3901">
        <v>5.5446368859954402</v>
      </c>
      <c r="F3901" s="22"/>
      <c r="G3901" s="22">
        <v>1283.78669899536</v>
      </c>
      <c r="H3901" s="22"/>
      <c r="I3901" s="22"/>
      <c r="J3901" s="22">
        <v>5</v>
      </c>
      <c r="K3901" s="22" t="s">
        <v>2613</v>
      </c>
      <c r="L3901" s="22" t="s">
        <v>2789</v>
      </c>
    </row>
    <row r="3902" spans="1:12">
      <c r="A3902" t="s">
        <v>3356</v>
      </c>
      <c r="B3902" t="s">
        <v>2619</v>
      </c>
      <c r="C3902" t="s">
        <v>549</v>
      </c>
      <c r="D3902" s="1">
        <v>58769.3</v>
      </c>
      <c r="E3902">
        <v>5.5446368859954402</v>
      </c>
      <c r="F3902" s="22"/>
      <c r="G3902" s="22"/>
      <c r="H3902" s="22">
        <v>1283.78669899536</v>
      </c>
      <c r="I3902" s="22"/>
      <c r="J3902" s="22">
        <v>5</v>
      </c>
      <c r="K3902" s="22" t="s">
        <v>2613</v>
      </c>
      <c r="L3902" s="22" t="s">
        <v>2789</v>
      </c>
    </row>
    <row r="3903" spans="1:12">
      <c r="A3903" t="s">
        <v>3356</v>
      </c>
      <c r="B3903" t="s">
        <v>2619</v>
      </c>
      <c r="C3903" t="s">
        <v>3332</v>
      </c>
      <c r="D3903" s="1">
        <v>59502.6</v>
      </c>
      <c r="E3903">
        <v>5.5446368859954402</v>
      </c>
      <c r="F3903" s="22"/>
      <c r="G3903" s="22"/>
      <c r="H3903" s="22"/>
      <c r="I3903" s="22">
        <v>1283.78669899536</v>
      </c>
      <c r="J3903" s="22">
        <v>5</v>
      </c>
      <c r="K3903" s="22" t="s">
        <v>2613</v>
      </c>
      <c r="L3903" s="22" t="s">
        <v>2789</v>
      </c>
    </row>
    <row r="3904" spans="1:12">
      <c r="A3904" t="s">
        <v>3356</v>
      </c>
      <c r="B3904" t="s">
        <v>2620</v>
      </c>
      <c r="C3904" t="s">
        <v>542</v>
      </c>
      <c r="D3904" s="1">
        <v>0.8</v>
      </c>
      <c r="E3904">
        <v>6.3976579453793603</v>
      </c>
      <c r="F3904" s="22">
        <v>0.34524360713051999</v>
      </c>
      <c r="G3904" s="22"/>
      <c r="H3904" s="22"/>
      <c r="I3904" s="22"/>
      <c r="J3904" s="22">
        <v>5</v>
      </c>
      <c r="K3904" s="22" t="s">
        <v>2613</v>
      </c>
      <c r="L3904" s="22" t="s">
        <v>2789</v>
      </c>
    </row>
    <row r="3905" spans="1:12">
      <c r="A3905" t="s">
        <v>3356</v>
      </c>
      <c r="B3905" t="s">
        <v>2620</v>
      </c>
      <c r="C3905" t="s">
        <v>547</v>
      </c>
      <c r="D3905" s="1">
        <v>23712.5</v>
      </c>
      <c r="E3905">
        <v>6.3976579453793603</v>
      </c>
      <c r="F3905" s="22"/>
      <c r="G3905" s="22">
        <v>1104.2774555651999</v>
      </c>
      <c r="H3905" s="22"/>
      <c r="I3905" s="22"/>
      <c r="J3905" s="22">
        <v>5</v>
      </c>
      <c r="K3905" s="22" t="s">
        <v>2613</v>
      </c>
      <c r="L3905" s="22" t="s">
        <v>2789</v>
      </c>
    </row>
    <row r="3906" spans="1:12">
      <c r="A3906" t="s">
        <v>3356</v>
      </c>
      <c r="B3906" t="s">
        <v>2620</v>
      </c>
      <c r="C3906" t="s">
        <v>549</v>
      </c>
      <c r="D3906" s="1">
        <v>31717.599999999999</v>
      </c>
      <c r="E3906">
        <v>6.3976579453793603</v>
      </c>
      <c r="F3906" s="22"/>
      <c r="G3906" s="22"/>
      <c r="H3906" s="22">
        <v>1104.2774555651999</v>
      </c>
      <c r="I3906" s="22"/>
      <c r="J3906" s="22">
        <v>5</v>
      </c>
      <c r="K3906" s="22" t="s">
        <v>2613</v>
      </c>
      <c r="L3906" s="22" t="s">
        <v>2789</v>
      </c>
    </row>
    <row r="3907" spans="1:12">
      <c r="A3907" t="s">
        <v>3356</v>
      </c>
      <c r="B3907" t="s">
        <v>2620</v>
      </c>
      <c r="C3907" t="s">
        <v>3332</v>
      </c>
      <c r="D3907" s="1">
        <v>31724.799999999999</v>
      </c>
      <c r="E3907">
        <v>6.3976579453793603</v>
      </c>
      <c r="F3907" s="22"/>
      <c r="G3907" s="22"/>
      <c r="H3907" s="22"/>
      <c r="I3907" s="22">
        <v>1104.2774555651999</v>
      </c>
      <c r="J3907" s="22">
        <v>5</v>
      </c>
      <c r="K3907" s="22" t="s">
        <v>2613</v>
      </c>
      <c r="L3907" s="22" t="s">
        <v>2789</v>
      </c>
    </row>
    <row r="3908" spans="1:12">
      <c r="A3908" t="s">
        <v>3356</v>
      </c>
      <c r="B3908" t="s">
        <v>2621</v>
      </c>
      <c r="C3908" t="s">
        <v>542</v>
      </c>
      <c r="D3908" s="1">
        <v>3226.9</v>
      </c>
      <c r="E3908">
        <v>7.2506790047632697</v>
      </c>
      <c r="F3908" s="22">
        <v>282.23217041544001</v>
      </c>
      <c r="G3908" s="22"/>
      <c r="H3908" s="22"/>
      <c r="I3908" s="22"/>
      <c r="J3908" s="22">
        <v>5</v>
      </c>
      <c r="K3908" s="22" t="s">
        <v>2613</v>
      </c>
      <c r="L3908" s="22" t="s">
        <v>2789</v>
      </c>
    </row>
    <row r="3909" spans="1:12">
      <c r="A3909" t="s">
        <v>3356</v>
      </c>
      <c r="B3909" t="s">
        <v>2621</v>
      </c>
      <c r="C3909" t="s">
        <v>547</v>
      </c>
      <c r="D3909" s="1">
        <v>24944.799999999999</v>
      </c>
      <c r="E3909">
        <v>7.2506790047632697</v>
      </c>
      <c r="F3909" s="22"/>
      <c r="G3909" s="22">
        <v>1302.4596465442801</v>
      </c>
      <c r="H3909" s="22"/>
      <c r="I3909" s="22"/>
      <c r="J3909" s="22">
        <v>5</v>
      </c>
      <c r="K3909" s="22" t="s">
        <v>2613</v>
      </c>
      <c r="L3909" s="22" t="s">
        <v>2789</v>
      </c>
    </row>
    <row r="3910" spans="1:12">
      <c r="A3910" t="s">
        <v>3356</v>
      </c>
      <c r="B3910" t="s">
        <v>2621</v>
      </c>
      <c r="C3910" t="s">
        <v>549</v>
      </c>
      <c r="D3910" s="1">
        <v>25054.9</v>
      </c>
      <c r="E3910">
        <v>7.2506790047632697</v>
      </c>
      <c r="F3910" s="22"/>
      <c r="G3910" s="22"/>
      <c r="H3910" s="22">
        <v>1302.4596465442801</v>
      </c>
      <c r="I3910" s="22"/>
      <c r="J3910" s="22">
        <v>5</v>
      </c>
      <c r="K3910" s="22" t="s">
        <v>2613</v>
      </c>
      <c r="L3910" s="22" t="s">
        <v>2789</v>
      </c>
    </row>
    <row r="3911" spans="1:12">
      <c r="A3911" t="s">
        <v>3356</v>
      </c>
      <c r="B3911" t="s">
        <v>2621</v>
      </c>
      <c r="C3911" t="s">
        <v>3332</v>
      </c>
      <c r="D3911" s="1">
        <v>25054.9</v>
      </c>
      <c r="E3911">
        <v>7.2506790047632697</v>
      </c>
      <c r="F3911" s="22"/>
      <c r="G3911" s="22"/>
      <c r="H3911" s="22"/>
      <c r="I3911" s="22">
        <v>1302.4596465442801</v>
      </c>
      <c r="J3911" s="22">
        <v>5</v>
      </c>
      <c r="K3911" s="22" t="s">
        <v>2613</v>
      </c>
      <c r="L3911" s="22" t="s">
        <v>2789</v>
      </c>
    </row>
    <row r="3912" spans="1:12">
      <c r="A3912" t="s">
        <v>3356</v>
      </c>
      <c r="B3912" t="s">
        <v>2622</v>
      </c>
      <c r="C3912" t="s">
        <v>542</v>
      </c>
      <c r="D3912" s="1">
        <v>818.7</v>
      </c>
      <c r="E3912">
        <v>8.1037000641471799</v>
      </c>
      <c r="F3912" s="22">
        <v>160.488399136212</v>
      </c>
      <c r="G3912" s="22"/>
      <c r="H3912" s="22"/>
      <c r="I3912" s="22"/>
      <c r="J3912" s="22">
        <v>5</v>
      </c>
      <c r="K3912" s="22" t="s">
        <v>2613</v>
      </c>
      <c r="L3912" s="22" t="s">
        <v>2789</v>
      </c>
    </row>
    <row r="3913" spans="1:12">
      <c r="A3913" t="s">
        <v>3356</v>
      </c>
      <c r="B3913" t="s">
        <v>2622</v>
      </c>
      <c r="C3913" t="s">
        <v>547</v>
      </c>
      <c r="D3913" s="1">
        <v>6514.9</v>
      </c>
      <c r="E3913">
        <v>8.1037000641471799</v>
      </c>
      <c r="F3913" s="22"/>
      <c r="G3913" s="22">
        <v>215.56740068388001</v>
      </c>
      <c r="H3913" s="22"/>
      <c r="I3913" s="22"/>
      <c r="J3913" s="22">
        <v>5</v>
      </c>
      <c r="K3913" s="22" t="s">
        <v>2613</v>
      </c>
      <c r="L3913" s="22" t="s">
        <v>2789</v>
      </c>
    </row>
    <row r="3914" spans="1:12">
      <c r="A3914" t="s">
        <v>3356</v>
      </c>
      <c r="B3914" t="s">
        <v>2622</v>
      </c>
      <c r="C3914" t="s">
        <v>549</v>
      </c>
      <c r="D3914" s="1">
        <v>7489.9</v>
      </c>
      <c r="E3914">
        <v>8.1037000641471799</v>
      </c>
      <c r="F3914" s="22"/>
      <c r="G3914" s="22"/>
      <c r="H3914" s="22">
        <v>215.56740068388001</v>
      </c>
      <c r="I3914" s="22"/>
      <c r="J3914" s="22">
        <v>5</v>
      </c>
      <c r="K3914" s="22" t="s">
        <v>2613</v>
      </c>
      <c r="L3914" s="22" t="s">
        <v>2789</v>
      </c>
    </row>
    <row r="3915" spans="1:12">
      <c r="A3915" t="s">
        <v>3356</v>
      </c>
      <c r="B3915" t="s">
        <v>2622</v>
      </c>
      <c r="C3915" t="s">
        <v>3332</v>
      </c>
      <c r="D3915" s="1">
        <v>7497.7</v>
      </c>
      <c r="E3915">
        <v>8.1037000641471799</v>
      </c>
      <c r="F3915" s="22"/>
      <c r="G3915" s="22"/>
      <c r="H3915" s="22"/>
      <c r="I3915" s="22">
        <v>215.56740068388001</v>
      </c>
      <c r="J3915" s="22">
        <v>5</v>
      </c>
      <c r="K3915" s="22" t="s">
        <v>2613</v>
      </c>
      <c r="L3915" s="22" t="s">
        <v>2789</v>
      </c>
    </row>
    <row r="3916" spans="1:12">
      <c r="A3916" t="s">
        <v>3356</v>
      </c>
      <c r="B3916" t="s">
        <v>2623</v>
      </c>
      <c r="C3916" t="s">
        <v>542</v>
      </c>
      <c r="D3916" s="1">
        <v>372.9</v>
      </c>
      <c r="E3916">
        <v>8.9567211235310999</v>
      </c>
      <c r="F3916" s="22">
        <v>62.952730075368002</v>
      </c>
      <c r="G3916" s="22"/>
      <c r="H3916" s="22"/>
      <c r="I3916" s="22"/>
      <c r="J3916" s="22">
        <v>5</v>
      </c>
      <c r="K3916" s="22" t="s">
        <v>2613</v>
      </c>
      <c r="L3916" s="22" t="s">
        <v>2789</v>
      </c>
    </row>
    <row r="3917" spans="1:12">
      <c r="A3917" t="s">
        <v>3356</v>
      </c>
      <c r="B3917" t="s">
        <v>2623</v>
      </c>
      <c r="C3917" t="s">
        <v>547</v>
      </c>
      <c r="D3917" s="1">
        <v>524.4</v>
      </c>
      <c r="E3917">
        <v>8.9567211235310999</v>
      </c>
      <c r="F3917" s="22"/>
      <c r="G3917" s="22">
        <v>62.952730075368002</v>
      </c>
      <c r="H3917" s="22"/>
      <c r="I3917" s="22"/>
      <c r="J3917" s="22">
        <v>5</v>
      </c>
      <c r="K3917" s="22" t="s">
        <v>2613</v>
      </c>
      <c r="L3917" s="22" t="s">
        <v>2789</v>
      </c>
    </row>
    <row r="3918" spans="1:12">
      <c r="A3918" t="s">
        <v>3356</v>
      </c>
      <c r="B3918" t="s">
        <v>2623</v>
      </c>
      <c r="C3918" t="s">
        <v>3332</v>
      </c>
      <c r="D3918" s="1">
        <v>524.5</v>
      </c>
      <c r="E3918">
        <v>8.9567211235310999</v>
      </c>
      <c r="F3918" s="22"/>
      <c r="G3918" s="22"/>
      <c r="H3918" s="22"/>
      <c r="I3918" s="22">
        <v>62.952730075368002</v>
      </c>
      <c r="J3918" s="22">
        <v>5</v>
      </c>
      <c r="K3918" s="22" t="s">
        <v>2613</v>
      </c>
      <c r="L3918" s="22" t="s">
        <v>2789</v>
      </c>
    </row>
    <row r="3919" spans="1:12">
      <c r="A3919" t="s">
        <v>3356</v>
      </c>
      <c r="B3919" t="s">
        <v>2623</v>
      </c>
      <c r="C3919" t="s">
        <v>549</v>
      </c>
      <c r="D3919" s="1">
        <v>524.5</v>
      </c>
      <c r="E3919">
        <v>8.9567211235310999</v>
      </c>
      <c r="F3919" s="22"/>
      <c r="G3919" s="22"/>
      <c r="H3919" s="22">
        <v>62.952730075368002</v>
      </c>
      <c r="I3919" s="22"/>
      <c r="J3919" s="22">
        <v>5</v>
      </c>
      <c r="K3919" s="22" t="s">
        <v>2613</v>
      </c>
      <c r="L3919" s="22" t="s">
        <v>2789</v>
      </c>
    </row>
    <row r="3920" spans="1:12">
      <c r="A3920" t="s">
        <v>3356</v>
      </c>
      <c r="B3920" t="s">
        <v>2624</v>
      </c>
      <c r="C3920" t="s">
        <v>547</v>
      </c>
      <c r="D3920" s="1">
        <v>11229.3</v>
      </c>
      <c r="E3920">
        <v>9.8097421829150093</v>
      </c>
      <c r="F3920" s="22"/>
      <c r="G3920" s="22">
        <v>636.67842842267999</v>
      </c>
      <c r="H3920" s="22"/>
      <c r="I3920" s="22"/>
      <c r="J3920" s="22">
        <v>5</v>
      </c>
      <c r="K3920" s="22" t="s">
        <v>2613</v>
      </c>
      <c r="L3920" s="22" t="s">
        <v>2789</v>
      </c>
    </row>
    <row r="3921" spans="1:12">
      <c r="A3921" t="s">
        <v>3356</v>
      </c>
      <c r="B3921" t="s">
        <v>2624</v>
      </c>
      <c r="C3921" t="s">
        <v>549</v>
      </c>
      <c r="D3921" s="1">
        <v>16807.900000000001</v>
      </c>
      <c r="E3921">
        <v>9.8097421829150093</v>
      </c>
      <c r="F3921" s="22"/>
      <c r="G3921" s="22"/>
      <c r="H3921" s="22">
        <v>636.67842842267999</v>
      </c>
      <c r="I3921" s="22"/>
      <c r="J3921" s="22">
        <v>5</v>
      </c>
      <c r="K3921" s="22" t="s">
        <v>2613</v>
      </c>
      <c r="L3921" s="22" t="s">
        <v>2789</v>
      </c>
    </row>
    <row r="3922" spans="1:12">
      <c r="A3922" t="s">
        <v>3356</v>
      </c>
      <c r="B3922" t="s">
        <v>2624</v>
      </c>
      <c r="C3922" t="s">
        <v>3332</v>
      </c>
      <c r="D3922" s="1">
        <v>16864.7</v>
      </c>
      <c r="E3922">
        <v>9.8097421829150093</v>
      </c>
      <c r="F3922" s="22"/>
      <c r="G3922" s="22"/>
      <c r="H3922" s="22"/>
      <c r="I3922" s="22">
        <v>636.67842842267999</v>
      </c>
      <c r="J3922" s="22">
        <v>5</v>
      </c>
      <c r="K3922" s="22" t="s">
        <v>2613</v>
      </c>
      <c r="L3922" s="22" t="s">
        <v>2789</v>
      </c>
    </row>
    <row r="3923" spans="1:12">
      <c r="A3923" t="s">
        <v>3356</v>
      </c>
      <c r="B3923" t="s">
        <v>2790</v>
      </c>
      <c r="C3923" t="s">
        <v>542</v>
      </c>
      <c r="D3923" s="1">
        <v>4.3</v>
      </c>
      <c r="E3923">
        <v>10.662763242298899</v>
      </c>
      <c r="F3923" s="22">
        <v>0.79716684895344003</v>
      </c>
      <c r="G3923" s="22"/>
      <c r="H3923" s="22"/>
      <c r="I3923" s="22"/>
      <c r="J3923" s="22">
        <v>5</v>
      </c>
      <c r="K3923" s="22" t="s">
        <v>2613</v>
      </c>
      <c r="L3923" s="22" t="s">
        <v>2789</v>
      </c>
    </row>
    <row r="3924" spans="1:12">
      <c r="A3924" t="s">
        <v>3356</v>
      </c>
      <c r="B3924" t="s">
        <v>2790</v>
      </c>
      <c r="C3924" t="s">
        <v>3332</v>
      </c>
      <c r="D3924" s="1">
        <v>3229.1</v>
      </c>
      <c r="E3924">
        <v>10.662763242298899</v>
      </c>
      <c r="F3924" s="22"/>
      <c r="G3924" s="22"/>
      <c r="H3924" s="22"/>
      <c r="I3924" s="22">
        <v>235.23326920548001</v>
      </c>
      <c r="J3924" s="22">
        <v>5</v>
      </c>
      <c r="K3924" s="22" t="s">
        <v>2613</v>
      </c>
      <c r="L3924" s="22" t="s">
        <v>2789</v>
      </c>
    </row>
    <row r="3925" spans="1:12">
      <c r="A3925" t="s">
        <v>3356</v>
      </c>
      <c r="B3925" t="s">
        <v>2790</v>
      </c>
      <c r="C3925" t="s">
        <v>549</v>
      </c>
      <c r="D3925" s="1">
        <v>3229.1</v>
      </c>
      <c r="E3925">
        <v>10.662763242298899</v>
      </c>
      <c r="F3925" s="22"/>
      <c r="G3925" s="22"/>
      <c r="H3925" s="22">
        <v>235.23326920548001</v>
      </c>
      <c r="I3925" s="22"/>
      <c r="J3925" s="22">
        <v>5</v>
      </c>
      <c r="K3925" s="22" t="s">
        <v>2613</v>
      </c>
      <c r="L3925" s="22" t="s">
        <v>2789</v>
      </c>
    </row>
    <row r="3926" spans="1:12">
      <c r="A3926" t="s">
        <v>3356</v>
      </c>
      <c r="B3926" t="s">
        <v>2790</v>
      </c>
      <c r="C3926" t="s">
        <v>547</v>
      </c>
      <c r="D3926" s="1">
        <v>3229.1</v>
      </c>
      <c r="E3926">
        <v>10.662763242298899</v>
      </c>
      <c r="F3926" s="22"/>
      <c r="G3926" s="22">
        <v>235.23326920548001</v>
      </c>
      <c r="H3926" s="22"/>
      <c r="I3926" s="22"/>
      <c r="J3926" s="22">
        <v>5</v>
      </c>
      <c r="K3926" s="22" t="s">
        <v>2613</v>
      </c>
      <c r="L3926" s="22" t="s">
        <v>2789</v>
      </c>
    </row>
    <row r="3927" spans="1:12">
      <c r="A3927" t="s">
        <v>3356</v>
      </c>
      <c r="B3927" t="s">
        <v>2791</v>
      </c>
      <c r="C3927" t="s">
        <v>542</v>
      </c>
      <c r="D3927" s="1">
        <v>4.2</v>
      </c>
      <c r="E3927">
        <v>11.5157843016828</v>
      </c>
      <c r="F3927" s="22">
        <v>1.0785197034460801</v>
      </c>
      <c r="G3927" s="22"/>
      <c r="H3927" s="22"/>
      <c r="I3927" s="22"/>
      <c r="J3927" s="22">
        <v>5</v>
      </c>
      <c r="K3927" s="22" t="s">
        <v>2613</v>
      </c>
      <c r="L3927" s="22" t="s">
        <v>2789</v>
      </c>
    </row>
    <row r="3928" spans="1:12">
      <c r="A3928" t="s">
        <v>3356</v>
      </c>
      <c r="B3928" t="s">
        <v>2791</v>
      </c>
      <c r="C3928" t="s">
        <v>3332</v>
      </c>
      <c r="D3928" s="1">
        <v>3643.4</v>
      </c>
      <c r="E3928">
        <v>11.5157843016828</v>
      </c>
      <c r="F3928" s="22"/>
      <c r="G3928" s="22"/>
      <c r="H3928" s="22"/>
      <c r="I3928" s="22">
        <v>182.80265596563601</v>
      </c>
      <c r="J3928" s="22">
        <v>5</v>
      </c>
      <c r="K3928" s="22" t="s">
        <v>2613</v>
      </c>
      <c r="L3928" s="22" t="s">
        <v>2789</v>
      </c>
    </row>
    <row r="3929" spans="1:12">
      <c r="A3929" t="s">
        <v>3356</v>
      </c>
      <c r="B3929" t="s">
        <v>2791</v>
      </c>
      <c r="C3929" t="s">
        <v>549</v>
      </c>
      <c r="D3929" s="1">
        <v>3643.4</v>
      </c>
      <c r="E3929">
        <v>11.5157843016828</v>
      </c>
      <c r="F3929" s="22"/>
      <c r="G3929" s="22"/>
      <c r="H3929" s="22">
        <v>182.80265596563601</v>
      </c>
      <c r="I3929" s="22"/>
      <c r="J3929" s="22">
        <v>5</v>
      </c>
      <c r="K3929" s="22" t="s">
        <v>2613</v>
      </c>
      <c r="L3929" s="22" t="s">
        <v>2789</v>
      </c>
    </row>
    <row r="3930" spans="1:12">
      <c r="A3930" t="s">
        <v>3356</v>
      </c>
      <c r="B3930" t="s">
        <v>2791</v>
      </c>
      <c r="C3930" t="s">
        <v>547</v>
      </c>
      <c r="D3930" s="1">
        <v>3643.4</v>
      </c>
      <c r="E3930">
        <v>11.5157843016828</v>
      </c>
      <c r="F3930" s="22"/>
      <c r="G3930" s="22">
        <v>182.80265596563601</v>
      </c>
      <c r="H3930" s="22"/>
      <c r="I3930" s="22"/>
      <c r="J3930" s="22">
        <v>5</v>
      </c>
      <c r="K3930" s="22" t="s">
        <v>2613</v>
      </c>
      <c r="L3930" s="22" t="s">
        <v>2789</v>
      </c>
    </row>
    <row r="3931" spans="1:12">
      <c r="A3931" t="s">
        <v>3356</v>
      </c>
      <c r="B3931" t="s">
        <v>2792</v>
      </c>
      <c r="C3931" t="s">
        <v>547</v>
      </c>
      <c r="D3931" s="1">
        <v>1764.4</v>
      </c>
      <c r="E3931">
        <v>12.3688053610668</v>
      </c>
      <c r="F3931" s="22"/>
      <c r="G3931" s="22">
        <v>88.684787342340002</v>
      </c>
      <c r="H3931" s="22"/>
      <c r="I3931" s="22"/>
      <c r="J3931" s="22">
        <v>5</v>
      </c>
      <c r="K3931" s="22" t="s">
        <v>2613</v>
      </c>
      <c r="L3931" s="22" t="s">
        <v>2789</v>
      </c>
    </row>
    <row r="3932" spans="1:12">
      <c r="A3932" t="s">
        <v>3356</v>
      </c>
      <c r="B3932" t="s">
        <v>2792</v>
      </c>
      <c r="C3932" t="s">
        <v>3332</v>
      </c>
      <c r="D3932" s="1">
        <v>1768.4</v>
      </c>
      <c r="E3932">
        <v>12.3688053610668</v>
      </c>
      <c r="F3932" s="22"/>
      <c r="G3932" s="22"/>
      <c r="H3932" s="22"/>
      <c r="I3932" s="22">
        <v>88.684787342340002</v>
      </c>
      <c r="J3932" s="22">
        <v>5</v>
      </c>
      <c r="K3932" s="22" t="s">
        <v>2613</v>
      </c>
      <c r="L3932" s="22" t="s">
        <v>2789</v>
      </c>
    </row>
    <row r="3933" spans="1:12">
      <c r="A3933" t="s">
        <v>3356</v>
      </c>
      <c r="B3933" t="s">
        <v>2792</v>
      </c>
      <c r="C3933" t="s">
        <v>549</v>
      </c>
      <c r="D3933" s="1">
        <v>1768.4</v>
      </c>
      <c r="E3933">
        <v>12.3688053610668</v>
      </c>
      <c r="F3933" s="22"/>
      <c r="G3933" s="22"/>
      <c r="H3933" s="22">
        <v>88.684787342340002</v>
      </c>
      <c r="I3933" s="22"/>
      <c r="J3933" s="22">
        <v>5</v>
      </c>
      <c r="K3933" s="22" t="s">
        <v>2613</v>
      </c>
      <c r="L3933" s="22" t="s">
        <v>2789</v>
      </c>
    </row>
    <row r="3934" spans="1:12">
      <c r="A3934" t="s">
        <v>3356</v>
      </c>
      <c r="B3934" t="s">
        <v>2625</v>
      </c>
      <c r="C3934" t="s">
        <v>549</v>
      </c>
      <c r="D3934" s="1">
        <v>2470.5</v>
      </c>
      <c r="E3934">
        <v>13.2218264204507</v>
      </c>
      <c r="F3934" s="22"/>
      <c r="G3934" s="22"/>
      <c r="H3934" s="22">
        <v>138.80081001225599</v>
      </c>
      <c r="I3934" s="22"/>
      <c r="J3934" s="22">
        <v>5</v>
      </c>
      <c r="K3934" s="22" t="s">
        <v>2613</v>
      </c>
      <c r="L3934" s="22" t="s">
        <v>2789</v>
      </c>
    </row>
    <row r="3935" spans="1:12">
      <c r="A3935" t="s">
        <v>3356</v>
      </c>
      <c r="B3935" t="s">
        <v>2625</v>
      </c>
      <c r="C3935" t="s">
        <v>3332</v>
      </c>
      <c r="D3935" s="1">
        <v>2539.9</v>
      </c>
      <c r="E3935">
        <v>13.2218264204507</v>
      </c>
      <c r="F3935" s="22"/>
      <c r="G3935" s="22"/>
      <c r="H3935" s="22"/>
      <c r="I3935" s="22">
        <v>138.80081001225599</v>
      </c>
      <c r="J3935" s="22">
        <v>5</v>
      </c>
      <c r="K3935" s="22" t="s">
        <v>2613</v>
      </c>
      <c r="L3935" s="22" t="s">
        <v>2789</v>
      </c>
    </row>
    <row r="3936" spans="1:12">
      <c r="A3936" t="s">
        <v>3356</v>
      </c>
      <c r="B3936" t="s">
        <v>2626</v>
      </c>
      <c r="C3936" t="s">
        <v>547</v>
      </c>
      <c r="D3936" s="1">
        <v>1723.4</v>
      </c>
      <c r="E3936">
        <v>14.074847479834601</v>
      </c>
      <c r="F3936" s="22"/>
      <c r="G3936" s="22">
        <v>343.83670165403998</v>
      </c>
      <c r="H3936" s="22"/>
      <c r="I3936" s="22"/>
      <c r="J3936" s="22">
        <v>5</v>
      </c>
      <c r="K3936" s="22" t="s">
        <v>2613</v>
      </c>
      <c r="L3936" s="22" t="s">
        <v>2789</v>
      </c>
    </row>
    <row r="3937" spans="1:12">
      <c r="A3937" t="s">
        <v>3356</v>
      </c>
      <c r="B3937" t="s">
        <v>2626</v>
      </c>
      <c r="C3937" t="s">
        <v>549</v>
      </c>
      <c r="D3937" s="1">
        <v>10645</v>
      </c>
      <c r="E3937">
        <v>14.074847479834601</v>
      </c>
      <c r="F3937" s="22"/>
      <c r="G3937" s="22"/>
      <c r="H3937" s="22">
        <v>515.52067520772005</v>
      </c>
      <c r="I3937" s="22"/>
      <c r="J3937" s="22">
        <v>5</v>
      </c>
      <c r="K3937" s="22" t="s">
        <v>2613</v>
      </c>
      <c r="L3937" s="22" t="s">
        <v>2789</v>
      </c>
    </row>
    <row r="3938" spans="1:12">
      <c r="A3938" t="s">
        <v>3356</v>
      </c>
      <c r="B3938" t="s">
        <v>2626</v>
      </c>
      <c r="C3938" t="s">
        <v>3332</v>
      </c>
      <c r="D3938" s="1">
        <v>10783.2</v>
      </c>
      <c r="E3938">
        <v>14.074847479834601</v>
      </c>
      <c r="F3938" s="22"/>
      <c r="G3938" s="22"/>
      <c r="H3938" s="22"/>
      <c r="I3938" s="22">
        <v>515.52067520772005</v>
      </c>
      <c r="J3938" s="22">
        <v>5</v>
      </c>
      <c r="K3938" s="22" t="s">
        <v>2613</v>
      </c>
      <c r="L3938" s="22" t="s">
        <v>2789</v>
      </c>
    </row>
    <row r="3939" spans="1:12">
      <c r="A3939" t="s">
        <v>3356</v>
      </c>
      <c r="B3939" t="s">
        <v>2627</v>
      </c>
      <c r="C3939" t="s">
        <v>547</v>
      </c>
      <c r="D3939" s="1">
        <v>33.4</v>
      </c>
      <c r="E3939">
        <v>14.927868539218499</v>
      </c>
      <c r="F3939" s="22"/>
      <c r="G3939" s="22">
        <v>4.2789096000000004</v>
      </c>
      <c r="H3939" s="22"/>
      <c r="I3939" s="22"/>
      <c r="J3939" s="22">
        <v>5</v>
      </c>
      <c r="K3939" s="22" t="s">
        <v>2613</v>
      </c>
      <c r="L3939" s="22" t="s">
        <v>2789</v>
      </c>
    </row>
    <row r="3940" spans="1:12">
      <c r="A3940" t="s">
        <v>3356</v>
      </c>
      <c r="B3940" t="s">
        <v>2627</v>
      </c>
      <c r="C3940" t="s">
        <v>549</v>
      </c>
      <c r="D3940" s="1">
        <v>3173.8</v>
      </c>
      <c r="E3940">
        <v>14.927868539218499</v>
      </c>
      <c r="F3940" s="22"/>
      <c r="G3940" s="22"/>
      <c r="H3940" s="22">
        <v>167.22915798002401</v>
      </c>
      <c r="I3940" s="22"/>
      <c r="J3940" s="22">
        <v>5</v>
      </c>
      <c r="K3940" s="22" t="s">
        <v>2613</v>
      </c>
      <c r="L3940" s="22" t="s">
        <v>2789</v>
      </c>
    </row>
    <row r="3941" spans="1:12">
      <c r="A3941" t="s">
        <v>3356</v>
      </c>
      <c r="B3941" t="s">
        <v>2627</v>
      </c>
      <c r="C3941" t="s">
        <v>3332</v>
      </c>
      <c r="D3941" s="1">
        <v>3226.6</v>
      </c>
      <c r="E3941">
        <v>14.927868539218499</v>
      </c>
      <c r="F3941" s="22"/>
      <c r="G3941" s="22"/>
      <c r="H3941" s="22"/>
      <c r="I3941" s="22">
        <v>167.22915798002401</v>
      </c>
      <c r="J3941" s="22">
        <v>5</v>
      </c>
      <c r="K3941" s="22" t="s">
        <v>2613</v>
      </c>
      <c r="L3941" s="22" t="s">
        <v>2789</v>
      </c>
    </row>
    <row r="3942" spans="1:12">
      <c r="A3942" t="s">
        <v>3356</v>
      </c>
      <c r="B3942" t="s">
        <v>2628</v>
      </c>
      <c r="C3942" t="s">
        <v>547</v>
      </c>
      <c r="D3942" s="1">
        <v>13065.5</v>
      </c>
      <c r="E3942">
        <v>15.7808895986024</v>
      </c>
      <c r="F3942" s="22"/>
      <c r="G3942" s="22">
        <v>987.95914910783995</v>
      </c>
      <c r="H3942" s="22"/>
      <c r="I3942" s="22"/>
      <c r="J3942" s="22">
        <v>5</v>
      </c>
      <c r="K3942" s="22" t="s">
        <v>2613</v>
      </c>
      <c r="L3942" s="22" t="s">
        <v>2789</v>
      </c>
    </row>
    <row r="3943" spans="1:12">
      <c r="A3943" t="s">
        <v>3356</v>
      </c>
      <c r="B3943" t="s">
        <v>2628</v>
      </c>
      <c r="C3943" t="s">
        <v>549</v>
      </c>
      <c r="D3943" s="1">
        <v>21583.200000000001</v>
      </c>
      <c r="E3943">
        <v>15.7808895986024</v>
      </c>
      <c r="F3943" s="22"/>
      <c r="G3943" s="22"/>
      <c r="H3943" s="22">
        <v>987.95914910783995</v>
      </c>
      <c r="I3943" s="22"/>
      <c r="J3943" s="22">
        <v>5</v>
      </c>
      <c r="K3943" s="22" t="s">
        <v>2613</v>
      </c>
      <c r="L3943" s="22" t="s">
        <v>2789</v>
      </c>
    </row>
    <row r="3944" spans="1:12">
      <c r="A3944" t="s">
        <v>3356</v>
      </c>
      <c r="B3944" t="s">
        <v>2628</v>
      </c>
      <c r="C3944" t="s">
        <v>3332</v>
      </c>
      <c r="D3944" s="1">
        <v>21664.400000000001</v>
      </c>
      <c r="E3944">
        <v>15.7808895986024</v>
      </c>
      <c r="F3944" s="22"/>
      <c r="G3944" s="22"/>
      <c r="H3944" s="22"/>
      <c r="I3944" s="22">
        <v>987.95914910783995</v>
      </c>
      <c r="J3944" s="22">
        <v>5</v>
      </c>
      <c r="K3944" s="22" t="s">
        <v>2613</v>
      </c>
      <c r="L3944" s="22" t="s">
        <v>2789</v>
      </c>
    </row>
    <row r="3945" spans="1:12">
      <c r="A3945" t="s">
        <v>3356</v>
      </c>
      <c r="B3945" t="s">
        <v>2629</v>
      </c>
      <c r="C3945" t="s">
        <v>547</v>
      </c>
      <c r="D3945" s="1">
        <v>10941.3</v>
      </c>
      <c r="E3945">
        <v>16.633910657986299</v>
      </c>
      <c r="F3945" s="22"/>
      <c r="G3945" s="22">
        <v>902.13898476995996</v>
      </c>
      <c r="H3945" s="22"/>
      <c r="I3945" s="22"/>
      <c r="J3945" s="22">
        <v>5</v>
      </c>
      <c r="K3945" s="22" t="s">
        <v>2613</v>
      </c>
      <c r="L3945" s="22" t="s">
        <v>2789</v>
      </c>
    </row>
    <row r="3946" spans="1:12">
      <c r="A3946" t="s">
        <v>3356</v>
      </c>
      <c r="B3946" t="s">
        <v>2629</v>
      </c>
      <c r="C3946" t="s">
        <v>549</v>
      </c>
      <c r="D3946" s="1">
        <v>17087.099999999999</v>
      </c>
      <c r="E3946">
        <v>16.633910657986299</v>
      </c>
      <c r="F3946" s="22"/>
      <c r="G3946" s="22"/>
      <c r="H3946" s="22">
        <v>902.13898476995996</v>
      </c>
      <c r="I3946" s="22"/>
      <c r="J3946" s="22">
        <v>5</v>
      </c>
      <c r="K3946" s="22" t="s">
        <v>2613</v>
      </c>
      <c r="L3946" s="22" t="s">
        <v>2789</v>
      </c>
    </row>
    <row r="3947" spans="1:12">
      <c r="A3947" t="s">
        <v>3356</v>
      </c>
      <c r="B3947" t="s">
        <v>2629</v>
      </c>
      <c r="C3947" t="s">
        <v>3332</v>
      </c>
      <c r="D3947" s="1">
        <v>17167.599999999999</v>
      </c>
      <c r="E3947">
        <v>16.633910657986299</v>
      </c>
      <c r="F3947" s="22"/>
      <c r="G3947" s="22"/>
      <c r="H3947" s="22"/>
      <c r="I3947" s="22">
        <v>902.13898476995996</v>
      </c>
      <c r="J3947" s="22">
        <v>5</v>
      </c>
      <c r="K3947" s="22" t="s">
        <v>2613</v>
      </c>
      <c r="L3947" s="22" t="s">
        <v>2789</v>
      </c>
    </row>
    <row r="3948" spans="1:12">
      <c r="A3948" t="s">
        <v>3356</v>
      </c>
      <c r="B3948" t="s">
        <v>2630</v>
      </c>
      <c r="C3948" t="s">
        <v>547</v>
      </c>
      <c r="D3948" s="1">
        <v>3311.6</v>
      </c>
      <c r="E3948">
        <v>17.486931717370201</v>
      </c>
      <c r="F3948" s="22"/>
      <c r="G3948" s="22">
        <v>282.11492829240001</v>
      </c>
      <c r="H3948" s="22"/>
      <c r="I3948" s="22"/>
      <c r="J3948" s="22">
        <v>5</v>
      </c>
      <c r="K3948" s="22" t="s">
        <v>2613</v>
      </c>
      <c r="L3948" s="22" t="s">
        <v>2789</v>
      </c>
    </row>
    <row r="3949" spans="1:12">
      <c r="A3949" t="s">
        <v>3356</v>
      </c>
      <c r="B3949" t="s">
        <v>2630</v>
      </c>
      <c r="C3949" t="s">
        <v>3332</v>
      </c>
      <c r="D3949" s="1">
        <v>5588.2</v>
      </c>
      <c r="E3949">
        <v>17.486931717370201</v>
      </c>
      <c r="F3949" s="22"/>
      <c r="G3949" s="22"/>
      <c r="H3949" s="22"/>
      <c r="I3949" s="22">
        <v>282.11492829240001</v>
      </c>
      <c r="J3949" s="22">
        <v>5</v>
      </c>
      <c r="K3949" s="22" t="s">
        <v>2613</v>
      </c>
      <c r="L3949" s="22" t="s">
        <v>2789</v>
      </c>
    </row>
    <row r="3950" spans="1:12">
      <c r="A3950" t="s">
        <v>3356</v>
      </c>
      <c r="B3950" t="s">
        <v>2630</v>
      </c>
      <c r="C3950" t="s">
        <v>549</v>
      </c>
      <c r="D3950" s="1">
        <v>5588.2</v>
      </c>
      <c r="E3950">
        <v>17.486931717370201</v>
      </c>
      <c r="F3950" s="22"/>
      <c r="G3950" s="22"/>
      <c r="H3950" s="22">
        <v>282.11492829240001</v>
      </c>
      <c r="I3950" s="22"/>
      <c r="J3950" s="22">
        <v>5</v>
      </c>
      <c r="K3950" s="22" t="s">
        <v>2613</v>
      </c>
      <c r="L3950" s="22" t="s">
        <v>2789</v>
      </c>
    </row>
    <row r="3951" spans="1:12">
      <c r="A3951" t="s">
        <v>3356</v>
      </c>
      <c r="B3951" t="s">
        <v>2631</v>
      </c>
      <c r="C3951" t="s">
        <v>547</v>
      </c>
      <c r="D3951" s="1">
        <v>19956.5</v>
      </c>
      <c r="E3951">
        <v>18.339952776754199</v>
      </c>
      <c r="F3951" s="22"/>
      <c r="G3951" s="22">
        <v>1197.9188248154401</v>
      </c>
      <c r="H3951" s="22"/>
      <c r="I3951" s="22"/>
      <c r="J3951" s="22">
        <v>5</v>
      </c>
      <c r="K3951" s="22" t="s">
        <v>2613</v>
      </c>
      <c r="L3951" s="22" t="s">
        <v>2789</v>
      </c>
    </row>
    <row r="3952" spans="1:12">
      <c r="A3952" t="s">
        <v>3356</v>
      </c>
      <c r="B3952" t="s">
        <v>2631</v>
      </c>
      <c r="C3952" t="s">
        <v>549</v>
      </c>
      <c r="D3952" s="1">
        <v>32452.2</v>
      </c>
      <c r="E3952">
        <v>18.339952776754199</v>
      </c>
      <c r="F3952" s="22"/>
      <c r="G3952" s="22"/>
      <c r="H3952" s="22">
        <v>1197.9188248154401</v>
      </c>
      <c r="I3952" s="22"/>
      <c r="J3952" s="22">
        <v>5</v>
      </c>
      <c r="K3952" s="22" t="s">
        <v>2613</v>
      </c>
      <c r="L3952" s="22" t="s">
        <v>2789</v>
      </c>
    </row>
    <row r="3953" spans="1:12">
      <c r="A3953" t="s">
        <v>3356</v>
      </c>
      <c r="B3953" t="s">
        <v>2631</v>
      </c>
      <c r="C3953" t="s">
        <v>3332</v>
      </c>
      <c r="D3953" s="1">
        <v>32550.9</v>
      </c>
      <c r="E3953">
        <v>18.339952776754199</v>
      </c>
      <c r="F3953" s="22"/>
      <c r="G3953" s="22"/>
      <c r="H3953" s="22"/>
      <c r="I3953" s="22">
        <v>1197.9188248154401</v>
      </c>
      <c r="J3953" s="22">
        <v>5</v>
      </c>
      <c r="K3953" s="22" t="s">
        <v>2613</v>
      </c>
      <c r="L3953" s="22" t="s">
        <v>2789</v>
      </c>
    </row>
    <row r="3954" spans="1:12">
      <c r="A3954" t="s">
        <v>3356</v>
      </c>
      <c r="B3954" t="s">
        <v>2632</v>
      </c>
      <c r="C3954" t="s">
        <v>547</v>
      </c>
      <c r="D3954" s="1">
        <v>7746.2</v>
      </c>
      <c r="E3954">
        <v>19.192973836138101</v>
      </c>
      <c r="F3954" s="22"/>
      <c r="G3954" s="22">
        <v>751.44691382292001</v>
      </c>
      <c r="H3954" s="22"/>
      <c r="I3954" s="22"/>
      <c r="J3954" s="22">
        <v>5</v>
      </c>
      <c r="K3954" s="22" t="s">
        <v>2613</v>
      </c>
      <c r="L3954" s="22" t="s">
        <v>2789</v>
      </c>
    </row>
    <row r="3955" spans="1:12">
      <c r="A3955" t="s">
        <v>3356</v>
      </c>
      <c r="B3955" t="s">
        <v>2632</v>
      </c>
      <c r="C3955" t="s">
        <v>549</v>
      </c>
      <c r="D3955" s="1">
        <v>19696.8</v>
      </c>
      <c r="E3955">
        <v>19.192973836138101</v>
      </c>
      <c r="F3955" s="22"/>
      <c r="G3955" s="22"/>
      <c r="H3955" s="22">
        <v>751.44691382292001</v>
      </c>
      <c r="I3955" s="22"/>
      <c r="J3955" s="22">
        <v>5</v>
      </c>
      <c r="K3955" s="22" t="s">
        <v>2613</v>
      </c>
      <c r="L3955" s="22" t="s">
        <v>2789</v>
      </c>
    </row>
    <row r="3956" spans="1:12">
      <c r="A3956" t="s">
        <v>3356</v>
      </c>
      <c r="B3956" t="s">
        <v>2632</v>
      </c>
      <c r="C3956" t="s">
        <v>3332</v>
      </c>
      <c r="D3956" s="1">
        <v>19964.099999999999</v>
      </c>
      <c r="E3956">
        <v>19.192973836138101</v>
      </c>
      <c r="F3956" s="22"/>
      <c r="G3956" s="22"/>
      <c r="H3956" s="22"/>
      <c r="I3956" s="22">
        <v>751.44691382292001</v>
      </c>
      <c r="J3956" s="22">
        <v>5</v>
      </c>
      <c r="K3956" s="22" t="s">
        <v>2613</v>
      </c>
      <c r="L3956" s="22" t="s">
        <v>2789</v>
      </c>
    </row>
    <row r="3957" spans="1:12">
      <c r="A3957" t="s">
        <v>3356</v>
      </c>
      <c r="B3957" t="s">
        <v>2633</v>
      </c>
      <c r="C3957" t="s">
        <v>547</v>
      </c>
      <c r="D3957" s="1">
        <v>6395</v>
      </c>
      <c r="E3957">
        <v>20.899015954905899</v>
      </c>
      <c r="F3957" s="22"/>
      <c r="G3957" s="22">
        <v>685.09450449216001</v>
      </c>
      <c r="H3957" s="22"/>
      <c r="I3957" s="22"/>
      <c r="J3957" s="22">
        <v>5</v>
      </c>
      <c r="K3957" s="22" t="s">
        <v>2613</v>
      </c>
      <c r="L3957" s="22" t="s">
        <v>2789</v>
      </c>
    </row>
    <row r="3958" spans="1:12">
      <c r="A3958" t="s">
        <v>3356</v>
      </c>
      <c r="B3958" t="s">
        <v>2633</v>
      </c>
      <c r="C3958" t="s">
        <v>549</v>
      </c>
      <c r="D3958" s="1">
        <v>15788</v>
      </c>
      <c r="E3958">
        <v>20.899015954905899</v>
      </c>
      <c r="F3958" s="22"/>
      <c r="G3958" s="22"/>
      <c r="H3958" s="22">
        <v>685.09450449216001</v>
      </c>
      <c r="I3958" s="22"/>
      <c r="J3958" s="22">
        <v>5</v>
      </c>
      <c r="K3958" s="22" t="s">
        <v>2613</v>
      </c>
      <c r="L3958" s="22" t="s">
        <v>2789</v>
      </c>
    </row>
    <row r="3959" spans="1:12">
      <c r="A3959" t="s">
        <v>3356</v>
      </c>
      <c r="B3959" t="s">
        <v>2633</v>
      </c>
      <c r="C3959" t="s">
        <v>3332</v>
      </c>
      <c r="D3959" s="1">
        <v>16107</v>
      </c>
      <c r="E3959">
        <v>20.899015954905899</v>
      </c>
      <c r="F3959" s="22"/>
      <c r="G3959" s="22"/>
      <c r="H3959" s="22"/>
      <c r="I3959" s="22">
        <v>685.09450449216001</v>
      </c>
      <c r="J3959" s="22">
        <v>5</v>
      </c>
      <c r="K3959" s="22" t="s">
        <v>2613</v>
      </c>
      <c r="L3959" s="22" t="s">
        <v>2789</v>
      </c>
    </row>
    <row r="3960" spans="1:12">
      <c r="A3960" t="s">
        <v>3356</v>
      </c>
      <c r="B3960" t="s">
        <v>2634</v>
      </c>
      <c r="C3960" t="s">
        <v>547</v>
      </c>
      <c r="D3960" s="1">
        <v>5602.3</v>
      </c>
      <c r="E3960">
        <v>22.6050580736737</v>
      </c>
      <c r="F3960" s="22"/>
      <c r="G3960" s="22">
        <v>336.86165111508001</v>
      </c>
      <c r="H3960" s="22"/>
      <c r="I3960" s="22"/>
      <c r="J3960" s="22">
        <v>5</v>
      </c>
      <c r="K3960" s="22" t="s">
        <v>2613</v>
      </c>
      <c r="L3960" s="22" t="s">
        <v>2789</v>
      </c>
    </row>
    <row r="3961" spans="1:12">
      <c r="A3961" t="s">
        <v>3356</v>
      </c>
      <c r="B3961" t="s">
        <v>2634</v>
      </c>
      <c r="C3961" t="s">
        <v>3332</v>
      </c>
      <c r="D3961" s="1">
        <v>6681.9</v>
      </c>
      <c r="E3961">
        <v>22.6050580736737</v>
      </c>
      <c r="F3961" s="22"/>
      <c r="G3961" s="22"/>
      <c r="H3961" s="22"/>
      <c r="I3961" s="22">
        <v>336.86165111508001</v>
      </c>
      <c r="J3961" s="22">
        <v>5</v>
      </c>
      <c r="K3961" s="22" t="s">
        <v>2613</v>
      </c>
      <c r="L3961" s="22" t="s">
        <v>2789</v>
      </c>
    </row>
    <row r="3962" spans="1:12">
      <c r="A3962" t="s">
        <v>3356</v>
      </c>
      <c r="B3962" t="s">
        <v>2634</v>
      </c>
      <c r="C3962" t="s">
        <v>549</v>
      </c>
      <c r="D3962" s="1">
        <v>6681.9</v>
      </c>
      <c r="E3962">
        <v>22.6050580736737</v>
      </c>
      <c r="F3962" s="22"/>
      <c r="G3962" s="22"/>
      <c r="H3962" s="22">
        <v>336.86165111508001</v>
      </c>
      <c r="I3962" s="22"/>
      <c r="J3962" s="22">
        <v>5</v>
      </c>
      <c r="K3962" s="22" t="s">
        <v>2613</v>
      </c>
      <c r="L3962" s="22" t="s">
        <v>2789</v>
      </c>
    </row>
    <row r="3963" spans="1:12">
      <c r="A3963" t="s">
        <v>3356</v>
      </c>
      <c r="B3963" t="s">
        <v>2635</v>
      </c>
      <c r="C3963" t="s">
        <v>547</v>
      </c>
      <c r="D3963" s="1">
        <v>4749.5</v>
      </c>
      <c r="E3963">
        <v>23.458079133057598</v>
      </c>
      <c r="F3963" s="22"/>
      <c r="G3963" s="22">
        <v>917.32783017708005</v>
      </c>
      <c r="H3963" s="22"/>
      <c r="I3963" s="22"/>
      <c r="J3963" s="22">
        <v>5</v>
      </c>
      <c r="K3963" s="22" t="s">
        <v>2613</v>
      </c>
      <c r="L3963" s="22" t="s">
        <v>2789</v>
      </c>
    </row>
    <row r="3964" spans="1:12">
      <c r="A3964" t="s">
        <v>3356</v>
      </c>
      <c r="B3964" t="s">
        <v>2635</v>
      </c>
      <c r="C3964" t="s">
        <v>549</v>
      </c>
      <c r="D3964" s="1">
        <v>16411.7</v>
      </c>
      <c r="E3964">
        <v>23.458079133057598</v>
      </c>
      <c r="F3964" s="22"/>
      <c r="G3964" s="22"/>
      <c r="H3964" s="22">
        <v>917.32783017708005</v>
      </c>
      <c r="I3964" s="22"/>
      <c r="J3964" s="22">
        <v>5</v>
      </c>
      <c r="K3964" s="22" t="s">
        <v>2613</v>
      </c>
      <c r="L3964" s="22" t="s">
        <v>2789</v>
      </c>
    </row>
    <row r="3965" spans="1:12">
      <c r="A3965" t="s">
        <v>3356</v>
      </c>
      <c r="B3965" t="s">
        <v>2635</v>
      </c>
      <c r="C3965" t="s">
        <v>3332</v>
      </c>
      <c r="D3965" s="1">
        <v>16691.400000000001</v>
      </c>
      <c r="E3965">
        <v>23.458079133057598</v>
      </c>
      <c r="F3965" s="22"/>
      <c r="G3965" s="22"/>
      <c r="H3965" s="22"/>
      <c r="I3965" s="22">
        <v>917.32783017708005</v>
      </c>
      <c r="J3965" s="22">
        <v>5</v>
      </c>
      <c r="K3965" s="22" t="s">
        <v>2613</v>
      </c>
      <c r="L3965" s="22" t="s">
        <v>2789</v>
      </c>
    </row>
    <row r="3966" spans="1:12">
      <c r="A3966" t="s">
        <v>3356</v>
      </c>
      <c r="B3966" t="s">
        <v>2636</v>
      </c>
      <c r="C3966" t="s">
        <v>547</v>
      </c>
      <c r="D3966" s="1">
        <v>4316.2</v>
      </c>
      <c r="E3966">
        <v>25.164121251825499</v>
      </c>
      <c r="F3966" s="22"/>
      <c r="G3966" s="22">
        <v>279.35995234644002</v>
      </c>
      <c r="H3966" s="22"/>
      <c r="I3966" s="22"/>
      <c r="J3966" s="22">
        <v>5</v>
      </c>
      <c r="K3966" s="22" t="s">
        <v>2613</v>
      </c>
      <c r="L3966" s="22" t="s">
        <v>2789</v>
      </c>
    </row>
    <row r="3967" spans="1:12">
      <c r="A3967" t="s">
        <v>3356</v>
      </c>
      <c r="B3967" t="s">
        <v>2636</v>
      </c>
      <c r="C3967" t="s">
        <v>549</v>
      </c>
      <c r="D3967" s="1">
        <v>5536.8</v>
      </c>
      <c r="E3967">
        <v>25.164121251825499</v>
      </c>
      <c r="F3967" s="22"/>
      <c r="G3967" s="22"/>
      <c r="H3967" s="22">
        <v>279.35995234644002</v>
      </c>
      <c r="I3967" s="22"/>
      <c r="J3967" s="22">
        <v>5</v>
      </c>
      <c r="K3967" s="22" t="s">
        <v>2613</v>
      </c>
      <c r="L3967" s="22" t="s">
        <v>2789</v>
      </c>
    </row>
    <row r="3968" spans="1:12">
      <c r="A3968" t="s">
        <v>3356</v>
      </c>
      <c r="B3968" t="s">
        <v>2636</v>
      </c>
      <c r="C3968" t="s">
        <v>3332</v>
      </c>
      <c r="D3968" s="1">
        <v>5536.8</v>
      </c>
      <c r="E3968">
        <v>25.164121251825499</v>
      </c>
      <c r="F3968" s="22"/>
      <c r="G3968" s="22"/>
      <c r="H3968" s="22"/>
      <c r="I3968" s="22">
        <v>279.35995234644002</v>
      </c>
      <c r="J3968" s="22">
        <v>5</v>
      </c>
      <c r="K3968" s="22" t="s">
        <v>2613</v>
      </c>
      <c r="L3968" s="22" t="s">
        <v>2789</v>
      </c>
    </row>
    <row r="3969" spans="1:12">
      <c r="A3969" t="s">
        <v>3356</v>
      </c>
      <c r="B3969" t="s">
        <v>2637</v>
      </c>
      <c r="C3969" t="s">
        <v>542</v>
      </c>
      <c r="D3969" s="1">
        <v>420.1</v>
      </c>
      <c r="E3969">
        <v>26.443652840901301</v>
      </c>
      <c r="F3969" s="22">
        <v>171.27362612304</v>
      </c>
      <c r="G3969" s="22"/>
      <c r="H3969" s="22"/>
      <c r="I3969" s="22"/>
      <c r="J3969" s="22">
        <v>5</v>
      </c>
      <c r="K3969" s="22" t="s">
        <v>2613</v>
      </c>
      <c r="L3969" s="22" t="s">
        <v>2789</v>
      </c>
    </row>
    <row r="3970" spans="1:12">
      <c r="A3970" t="s">
        <v>3356</v>
      </c>
      <c r="B3970" t="s">
        <v>2637</v>
      </c>
      <c r="C3970" t="s">
        <v>547</v>
      </c>
      <c r="D3970" s="1">
        <v>14113.1</v>
      </c>
      <c r="E3970">
        <v>26.443652840901301</v>
      </c>
      <c r="F3970" s="22"/>
      <c r="G3970" s="22">
        <v>851.85473676912</v>
      </c>
      <c r="H3970" s="22"/>
      <c r="I3970" s="22"/>
      <c r="J3970" s="22">
        <v>5</v>
      </c>
      <c r="K3970" s="22" t="s">
        <v>2613</v>
      </c>
      <c r="L3970" s="22" t="s">
        <v>2789</v>
      </c>
    </row>
    <row r="3971" spans="1:12">
      <c r="A3971" t="s">
        <v>3356</v>
      </c>
      <c r="B3971" t="s">
        <v>2637</v>
      </c>
      <c r="C3971" t="s">
        <v>549</v>
      </c>
      <c r="D3971" s="1">
        <v>17702</v>
      </c>
      <c r="E3971">
        <v>26.443652840901301</v>
      </c>
      <c r="F3971" s="22"/>
      <c r="G3971" s="22"/>
      <c r="H3971" s="22">
        <v>851.85473676912</v>
      </c>
      <c r="I3971" s="22"/>
      <c r="J3971" s="22">
        <v>5</v>
      </c>
      <c r="K3971" s="22" t="s">
        <v>2613</v>
      </c>
      <c r="L3971" s="22" t="s">
        <v>2789</v>
      </c>
    </row>
    <row r="3972" spans="1:12">
      <c r="A3972" t="s">
        <v>3356</v>
      </c>
      <c r="B3972" t="s">
        <v>2637</v>
      </c>
      <c r="C3972" t="s">
        <v>3332</v>
      </c>
      <c r="D3972" s="1">
        <v>17702.599999999999</v>
      </c>
      <c r="E3972">
        <v>26.443652840901301</v>
      </c>
      <c r="F3972" s="22"/>
      <c r="G3972" s="22"/>
      <c r="H3972" s="22"/>
      <c r="I3972" s="22">
        <v>851.85473676912</v>
      </c>
      <c r="J3972" s="22">
        <v>5</v>
      </c>
      <c r="K3972" s="22" t="s">
        <v>2613</v>
      </c>
      <c r="L3972" s="22" t="s">
        <v>2789</v>
      </c>
    </row>
    <row r="3973" spans="1:12">
      <c r="A3973" t="s">
        <v>3357</v>
      </c>
      <c r="B3973" t="s">
        <v>2638</v>
      </c>
      <c r="C3973" t="s">
        <v>542</v>
      </c>
      <c r="D3973" s="1">
        <v>7080.1</v>
      </c>
      <c r="E3973">
        <v>13.662553967799001</v>
      </c>
      <c r="F3973" s="22">
        <v>470.34351975995997</v>
      </c>
      <c r="G3973" s="22"/>
      <c r="H3973" s="22"/>
      <c r="I3973" s="22"/>
      <c r="J3973" s="22">
        <v>5</v>
      </c>
      <c r="K3973" s="22" t="s">
        <v>2639</v>
      </c>
      <c r="L3973" s="22" t="s">
        <v>2704</v>
      </c>
    </row>
    <row r="3974" spans="1:12">
      <c r="A3974" t="s">
        <v>3357</v>
      </c>
      <c r="B3974" t="s">
        <v>2638</v>
      </c>
      <c r="C3974" t="s">
        <v>547</v>
      </c>
      <c r="D3974" s="1">
        <v>22646.1</v>
      </c>
      <c r="E3974">
        <v>13.662553967799001</v>
      </c>
      <c r="F3974" s="22"/>
      <c r="G3974" s="22">
        <v>470.34351975995997</v>
      </c>
      <c r="H3974" s="22"/>
      <c r="I3974" s="22"/>
      <c r="J3974" s="22">
        <v>5</v>
      </c>
      <c r="K3974" s="22" t="s">
        <v>2639</v>
      </c>
      <c r="L3974" s="22" t="s">
        <v>2704</v>
      </c>
    </row>
    <row r="3975" spans="1:12">
      <c r="A3975" t="s">
        <v>3357</v>
      </c>
      <c r="B3975" t="s">
        <v>2638</v>
      </c>
      <c r="C3975" t="s">
        <v>549</v>
      </c>
      <c r="D3975" s="1">
        <v>30915.8</v>
      </c>
      <c r="E3975">
        <v>13.662553967799001</v>
      </c>
      <c r="F3975" s="22"/>
      <c r="G3975" s="22"/>
      <c r="H3975" s="22">
        <v>470.34351975995997</v>
      </c>
      <c r="I3975" s="22"/>
      <c r="J3975" s="22">
        <v>5</v>
      </c>
      <c r="K3975" s="22" t="s">
        <v>2639</v>
      </c>
      <c r="L3975" s="22" t="s">
        <v>2704</v>
      </c>
    </row>
    <row r="3976" spans="1:12">
      <c r="A3976" t="s">
        <v>3357</v>
      </c>
      <c r="B3976" t="s">
        <v>2638</v>
      </c>
      <c r="C3976" t="s">
        <v>3332</v>
      </c>
      <c r="D3976" s="1">
        <v>31254.5</v>
      </c>
      <c r="E3976">
        <v>13.662553967799001</v>
      </c>
      <c r="F3976" s="22"/>
      <c r="G3976" s="22"/>
      <c r="H3976" s="22"/>
      <c r="I3976" s="22">
        <v>470.34351975995997</v>
      </c>
      <c r="J3976" s="22">
        <v>5</v>
      </c>
      <c r="K3976" s="22" t="s">
        <v>2639</v>
      </c>
      <c r="L3976" s="22" t="s">
        <v>2704</v>
      </c>
    </row>
    <row r="3977" spans="1:12">
      <c r="A3977" t="s">
        <v>3357</v>
      </c>
      <c r="B3977" t="s">
        <v>2640</v>
      </c>
      <c r="C3977" t="s">
        <v>542</v>
      </c>
      <c r="D3977" s="1">
        <v>369.5</v>
      </c>
      <c r="E3977">
        <v>3.8385947672276099</v>
      </c>
      <c r="F3977" s="22">
        <v>67.864682956140001</v>
      </c>
      <c r="G3977" s="22"/>
      <c r="H3977" s="22"/>
      <c r="I3977" s="22"/>
      <c r="J3977" s="22">
        <v>5</v>
      </c>
      <c r="K3977" s="22" t="s">
        <v>2639</v>
      </c>
      <c r="L3977" s="22" t="s">
        <v>2704</v>
      </c>
    </row>
    <row r="3978" spans="1:12">
      <c r="A3978" t="s">
        <v>3357</v>
      </c>
      <c r="B3978" t="s">
        <v>2640</v>
      </c>
      <c r="C3978" t="s">
        <v>547</v>
      </c>
      <c r="D3978" s="1">
        <v>552.79999999999995</v>
      </c>
      <c r="E3978">
        <v>3.8385947672276099</v>
      </c>
      <c r="F3978" s="22"/>
      <c r="G3978" s="22">
        <v>67.864682956140001</v>
      </c>
      <c r="H3978" s="22"/>
      <c r="I3978" s="22"/>
      <c r="J3978" s="22">
        <v>5</v>
      </c>
      <c r="K3978" s="22" t="s">
        <v>2639</v>
      </c>
      <c r="L3978" s="22" t="s">
        <v>2704</v>
      </c>
    </row>
    <row r="3979" spans="1:12">
      <c r="A3979" t="s">
        <v>3357</v>
      </c>
      <c r="B3979" t="s">
        <v>2640</v>
      </c>
      <c r="C3979" t="s">
        <v>3332</v>
      </c>
      <c r="D3979" s="1">
        <v>552.79999999999995</v>
      </c>
      <c r="E3979">
        <v>3.8385947672276099</v>
      </c>
      <c r="F3979" s="22"/>
      <c r="G3979" s="22"/>
      <c r="H3979" s="22"/>
      <c r="I3979" s="22">
        <v>67.864682956140001</v>
      </c>
      <c r="J3979" s="22">
        <v>5</v>
      </c>
      <c r="K3979" s="22" t="s">
        <v>2639</v>
      </c>
      <c r="L3979" s="22" t="s">
        <v>2704</v>
      </c>
    </row>
    <row r="3980" spans="1:12">
      <c r="A3980" t="s">
        <v>3357</v>
      </c>
      <c r="B3980" t="s">
        <v>2640</v>
      </c>
      <c r="C3980" t="s">
        <v>549</v>
      </c>
      <c r="D3980" s="1">
        <v>552.79999999999995</v>
      </c>
      <c r="E3980">
        <v>3.8385947672276099</v>
      </c>
      <c r="F3980" s="22"/>
      <c r="G3980" s="22"/>
      <c r="H3980" s="22">
        <v>67.864682956140001</v>
      </c>
      <c r="I3980" s="22"/>
      <c r="J3980" s="22">
        <v>5</v>
      </c>
      <c r="K3980" s="22" t="s">
        <v>2639</v>
      </c>
      <c r="L3980" s="22" t="s">
        <v>2704</v>
      </c>
    </row>
    <row r="3981" spans="1:12">
      <c r="A3981" t="s">
        <v>3357</v>
      </c>
      <c r="B3981" t="s">
        <v>2641</v>
      </c>
      <c r="C3981" t="s">
        <v>547</v>
      </c>
      <c r="D3981" s="1">
        <v>2460.9</v>
      </c>
      <c r="E3981">
        <v>7.2506790047632697</v>
      </c>
      <c r="F3981" s="22"/>
      <c r="G3981" s="22">
        <v>154.80273382156801</v>
      </c>
      <c r="H3981" s="22"/>
      <c r="I3981" s="22"/>
      <c r="J3981" s="22">
        <v>5</v>
      </c>
      <c r="K3981" s="22" t="s">
        <v>2639</v>
      </c>
      <c r="L3981" s="22" t="s">
        <v>2704</v>
      </c>
    </row>
    <row r="3982" spans="1:12">
      <c r="A3982" t="s">
        <v>3357</v>
      </c>
      <c r="B3982" t="s">
        <v>2641</v>
      </c>
      <c r="C3982" t="s">
        <v>549</v>
      </c>
      <c r="D3982" s="1">
        <v>2753.9</v>
      </c>
      <c r="E3982">
        <v>7.2506790047632697</v>
      </c>
      <c r="F3982" s="22"/>
      <c r="G3982" s="22"/>
      <c r="H3982" s="22">
        <v>154.80273382156801</v>
      </c>
      <c r="I3982" s="22"/>
      <c r="J3982" s="22">
        <v>5</v>
      </c>
      <c r="K3982" s="22" t="s">
        <v>2639</v>
      </c>
      <c r="L3982" s="22" t="s">
        <v>2704</v>
      </c>
    </row>
    <row r="3983" spans="1:12">
      <c r="A3983" t="s">
        <v>3357</v>
      </c>
      <c r="B3983" t="s">
        <v>2641</v>
      </c>
      <c r="C3983" t="s">
        <v>3332</v>
      </c>
      <c r="D3983" s="1">
        <v>2753.9</v>
      </c>
      <c r="E3983">
        <v>7.2506790047632697</v>
      </c>
      <c r="F3983" s="22"/>
      <c r="G3983" s="22"/>
      <c r="H3983" s="22"/>
      <c r="I3983" s="22">
        <v>154.80273382156801</v>
      </c>
      <c r="J3983" s="22">
        <v>5</v>
      </c>
      <c r="K3983" s="22" t="s">
        <v>2639</v>
      </c>
      <c r="L3983" s="22" t="s">
        <v>2704</v>
      </c>
    </row>
    <row r="3984" spans="1:12">
      <c r="A3984" t="s">
        <v>3357</v>
      </c>
      <c r="B3984" t="s">
        <v>2642</v>
      </c>
      <c r="C3984" t="s">
        <v>542</v>
      </c>
      <c r="D3984" s="1">
        <v>78.3</v>
      </c>
      <c r="E3984">
        <v>8.1037000641471799</v>
      </c>
      <c r="F3984" s="22">
        <v>24.043963246128001</v>
      </c>
      <c r="G3984" s="22"/>
      <c r="H3984" s="22"/>
      <c r="I3984" s="22"/>
      <c r="J3984" s="22">
        <v>5</v>
      </c>
      <c r="K3984" s="22" t="s">
        <v>2639</v>
      </c>
      <c r="L3984" s="22" t="s">
        <v>2704</v>
      </c>
    </row>
    <row r="3985" spans="1:12">
      <c r="A3985" t="s">
        <v>3357</v>
      </c>
      <c r="B3985" t="s">
        <v>2642</v>
      </c>
      <c r="C3985" t="s">
        <v>547</v>
      </c>
      <c r="D3985" s="1">
        <v>13057.3</v>
      </c>
      <c r="E3985">
        <v>8.1037000641471799</v>
      </c>
      <c r="F3985" s="22"/>
      <c r="G3985" s="22">
        <v>1058.4469106215199</v>
      </c>
      <c r="H3985" s="22"/>
      <c r="I3985" s="22"/>
      <c r="J3985" s="22">
        <v>5</v>
      </c>
      <c r="K3985" s="22" t="s">
        <v>2639</v>
      </c>
      <c r="L3985" s="22" t="s">
        <v>2704</v>
      </c>
    </row>
    <row r="3986" spans="1:12">
      <c r="A3986" t="s">
        <v>3357</v>
      </c>
      <c r="B3986" t="s">
        <v>2642</v>
      </c>
      <c r="C3986" t="s">
        <v>549</v>
      </c>
      <c r="D3986" s="1">
        <v>33488.800000000003</v>
      </c>
      <c r="E3986">
        <v>8.1037000641471799</v>
      </c>
      <c r="F3986" s="22"/>
      <c r="G3986" s="22"/>
      <c r="H3986" s="22">
        <v>1106.1742961908801</v>
      </c>
      <c r="I3986" s="22"/>
      <c r="J3986" s="22">
        <v>5</v>
      </c>
      <c r="K3986" s="22" t="s">
        <v>2639</v>
      </c>
      <c r="L3986" s="22" t="s">
        <v>2704</v>
      </c>
    </row>
    <row r="3987" spans="1:12">
      <c r="A3987" t="s">
        <v>3357</v>
      </c>
      <c r="B3987" t="s">
        <v>2642</v>
      </c>
      <c r="C3987" t="s">
        <v>3332</v>
      </c>
      <c r="D3987" s="1">
        <v>33887</v>
      </c>
      <c r="E3987">
        <v>8.1037000641471799</v>
      </c>
      <c r="F3987" s="22"/>
      <c r="G3987" s="22"/>
      <c r="H3987" s="22"/>
      <c r="I3987" s="22">
        <v>1106.1742961908801</v>
      </c>
      <c r="J3987" s="22">
        <v>5</v>
      </c>
      <c r="K3987" s="22" t="s">
        <v>2639</v>
      </c>
      <c r="L3987" s="22" t="s">
        <v>2704</v>
      </c>
    </row>
    <row r="3988" spans="1:12">
      <c r="A3988" t="s">
        <v>3357</v>
      </c>
      <c r="B3988" t="s">
        <v>2643</v>
      </c>
      <c r="C3988" t="s">
        <v>542</v>
      </c>
      <c r="D3988" s="1">
        <v>9.4</v>
      </c>
      <c r="E3988">
        <v>8.9567211235310999</v>
      </c>
      <c r="F3988" s="22">
        <v>2.8252527572304</v>
      </c>
      <c r="G3988" s="22"/>
      <c r="H3988" s="22"/>
      <c r="I3988" s="22"/>
      <c r="J3988" s="22">
        <v>5</v>
      </c>
      <c r="K3988" s="22" t="s">
        <v>2639</v>
      </c>
      <c r="L3988" s="22" t="s">
        <v>2704</v>
      </c>
    </row>
    <row r="3989" spans="1:12">
      <c r="A3989" t="s">
        <v>3357</v>
      </c>
      <c r="B3989" t="s">
        <v>2643</v>
      </c>
      <c r="C3989" t="s">
        <v>547</v>
      </c>
      <c r="D3989" s="1">
        <v>5682.7</v>
      </c>
      <c r="E3989">
        <v>8.9567211235310999</v>
      </c>
      <c r="F3989" s="22"/>
      <c r="G3989" s="22">
        <v>243.22370499252</v>
      </c>
      <c r="H3989" s="22"/>
      <c r="I3989" s="22"/>
      <c r="J3989" s="22">
        <v>5</v>
      </c>
      <c r="K3989" s="22" t="s">
        <v>2639</v>
      </c>
      <c r="L3989" s="22" t="s">
        <v>2704</v>
      </c>
    </row>
    <row r="3990" spans="1:12">
      <c r="A3990" t="s">
        <v>3357</v>
      </c>
      <c r="B3990" t="s">
        <v>2643</v>
      </c>
      <c r="C3990" t="s">
        <v>549</v>
      </c>
      <c r="D3990" s="1">
        <v>7866.4</v>
      </c>
      <c r="E3990">
        <v>8.9567211235310999</v>
      </c>
      <c r="F3990" s="22"/>
      <c r="G3990" s="22"/>
      <c r="H3990" s="22">
        <v>243.22370499252</v>
      </c>
      <c r="I3990" s="22"/>
      <c r="J3990" s="22">
        <v>5</v>
      </c>
      <c r="K3990" s="22" t="s">
        <v>2639</v>
      </c>
      <c r="L3990" s="22" t="s">
        <v>2704</v>
      </c>
    </row>
    <row r="3991" spans="1:12">
      <c r="A3991" t="s">
        <v>3357</v>
      </c>
      <c r="B3991" t="s">
        <v>2643</v>
      </c>
      <c r="C3991" t="s">
        <v>3332</v>
      </c>
      <c r="D3991" s="1">
        <v>7885.8</v>
      </c>
      <c r="E3991">
        <v>8.9567211235310999</v>
      </c>
      <c r="F3991" s="22"/>
      <c r="G3991" s="22"/>
      <c r="H3991" s="22"/>
      <c r="I3991" s="22">
        <v>243.22370499252</v>
      </c>
      <c r="J3991" s="22">
        <v>5</v>
      </c>
      <c r="K3991" s="22" t="s">
        <v>2639</v>
      </c>
      <c r="L3991" s="22" t="s">
        <v>2704</v>
      </c>
    </row>
    <row r="3992" spans="1:12">
      <c r="A3992" t="s">
        <v>3357</v>
      </c>
      <c r="B3992" t="s">
        <v>2644</v>
      </c>
      <c r="C3992" t="s">
        <v>547</v>
      </c>
      <c r="D3992" s="1">
        <v>5037</v>
      </c>
      <c r="E3992">
        <v>9.8097421829150093</v>
      </c>
      <c r="F3992" s="22"/>
      <c r="G3992" s="22">
        <v>375.82540193267999</v>
      </c>
      <c r="H3992" s="22"/>
      <c r="I3992" s="22"/>
      <c r="J3992" s="22">
        <v>5</v>
      </c>
      <c r="K3992" s="22" t="s">
        <v>2639</v>
      </c>
      <c r="L3992" s="22" t="s">
        <v>2704</v>
      </c>
    </row>
    <row r="3993" spans="1:12">
      <c r="A3993" t="s">
        <v>3357</v>
      </c>
      <c r="B3993" t="s">
        <v>2644</v>
      </c>
      <c r="C3993" t="s">
        <v>3332</v>
      </c>
      <c r="D3993" s="1">
        <v>5218.3999999999996</v>
      </c>
      <c r="E3993">
        <v>9.8097421829150093</v>
      </c>
      <c r="F3993" s="22"/>
      <c r="G3993" s="22"/>
      <c r="H3993" s="22"/>
      <c r="I3993" s="22">
        <v>375.82540193267999</v>
      </c>
      <c r="J3993" s="22">
        <v>5</v>
      </c>
      <c r="K3993" s="22" t="s">
        <v>2639</v>
      </c>
      <c r="L3993" s="22" t="s">
        <v>2704</v>
      </c>
    </row>
    <row r="3994" spans="1:12">
      <c r="A3994" t="s">
        <v>3357</v>
      </c>
      <c r="B3994" t="s">
        <v>2644</v>
      </c>
      <c r="C3994" t="s">
        <v>549</v>
      </c>
      <c r="D3994" s="1">
        <v>5218.3999999999996</v>
      </c>
      <c r="E3994">
        <v>9.8097421829150093</v>
      </c>
      <c r="F3994" s="22"/>
      <c r="G3994" s="22"/>
      <c r="H3994" s="22">
        <v>375.82540193267999</v>
      </c>
      <c r="I3994" s="22"/>
      <c r="J3994" s="22">
        <v>5</v>
      </c>
      <c r="K3994" s="22" t="s">
        <v>2639</v>
      </c>
      <c r="L3994" s="22" t="s">
        <v>2704</v>
      </c>
    </row>
    <row r="3995" spans="1:12">
      <c r="A3995" t="s">
        <v>3358</v>
      </c>
      <c r="B3995" t="s">
        <v>2165</v>
      </c>
      <c r="C3995" t="s">
        <v>542</v>
      </c>
      <c r="D3995" s="1">
        <v>2742.8</v>
      </c>
      <c r="E3995">
        <v>13.662553967799001</v>
      </c>
      <c r="F3995" s="22">
        <v>288.81933779916</v>
      </c>
      <c r="G3995" s="22"/>
      <c r="H3995" s="22"/>
      <c r="I3995" s="22"/>
      <c r="J3995" s="22">
        <v>5</v>
      </c>
      <c r="K3995" s="22" t="s">
        <v>2166</v>
      </c>
      <c r="L3995" s="22" t="s">
        <v>2818</v>
      </c>
    </row>
    <row r="3996" spans="1:12">
      <c r="A3996" t="s">
        <v>3358</v>
      </c>
      <c r="B3996" t="s">
        <v>2165</v>
      </c>
      <c r="C3996" t="s">
        <v>547</v>
      </c>
      <c r="D3996" s="1">
        <v>6163.6</v>
      </c>
      <c r="E3996">
        <v>13.662553967799001</v>
      </c>
      <c r="F3996" s="22"/>
      <c r="G3996" s="22">
        <v>288.81933779916</v>
      </c>
      <c r="H3996" s="22"/>
      <c r="I3996" s="22"/>
      <c r="J3996" s="22">
        <v>5</v>
      </c>
      <c r="K3996" s="22" t="s">
        <v>2166</v>
      </c>
      <c r="L3996" s="22" t="s">
        <v>2818</v>
      </c>
    </row>
    <row r="3997" spans="1:12">
      <c r="A3997" t="s">
        <v>3358</v>
      </c>
      <c r="B3997" t="s">
        <v>2165</v>
      </c>
      <c r="C3997" t="s">
        <v>549</v>
      </c>
      <c r="D3997" s="1">
        <v>7022.8</v>
      </c>
      <c r="E3997">
        <v>13.662553967799001</v>
      </c>
      <c r="F3997" s="22"/>
      <c r="G3997" s="22"/>
      <c r="H3997" s="22">
        <v>288.81933779916</v>
      </c>
      <c r="I3997" s="22"/>
      <c r="J3997" s="22">
        <v>5</v>
      </c>
      <c r="K3997" s="22" t="s">
        <v>2166</v>
      </c>
      <c r="L3997" s="22" t="s">
        <v>2818</v>
      </c>
    </row>
    <row r="3998" spans="1:12">
      <c r="A3998" t="s">
        <v>3358</v>
      </c>
      <c r="B3998" t="s">
        <v>2165</v>
      </c>
      <c r="C3998" t="s">
        <v>3332</v>
      </c>
      <c r="D3998" s="1">
        <v>7041.1</v>
      </c>
      <c r="E3998">
        <v>13.662553967799001</v>
      </c>
      <c r="F3998" s="22"/>
      <c r="G3998" s="22"/>
      <c r="H3998" s="22"/>
      <c r="I3998" s="22">
        <v>288.81933779916</v>
      </c>
      <c r="J3998" s="22">
        <v>5</v>
      </c>
      <c r="K3998" s="22" t="s">
        <v>2166</v>
      </c>
      <c r="L3998" s="22" t="s">
        <v>2818</v>
      </c>
    </row>
    <row r="3999" spans="1:12">
      <c r="A3999" t="s">
        <v>3358</v>
      </c>
      <c r="B3999" t="s">
        <v>2167</v>
      </c>
      <c r="C3999" t="s">
        <v>542</v>
      </c>
      <c r="D3999" s="1">
        <v>501.4</v>
      </c>
      <c r="E3999">
        <v>1.2795315890758701</v>
      </c>
      <c r="F3999" s="22">
        <v>94.324176249659999</v>
      </c>
      <c r="G3999" s="22"/>
      <c r="H3999" s="22"/>
      <c r="I3999" s="22"/>
      <c r="J3999" s="22">
        <v>5</v>
      </c>
      <c r="K3999" s="22" t="s">
        <v>2166</v>
      </c>
      <c r="L3999" s="22" t="s">
        <v>2818</v>
      </c>
    </row>
    <row r="4000" spans="1:12">
      <c r="A4000" t="s">
        <v>3358</v>
      </c>
      <c r="B4000" t="s">
        <v>2167</v>
      </c>
      <c r="C4000" t="s">
        <v>547</v>
      </c>
      <c r="D4000" s="1">
        <v>506.4</v>
      </c>
      <c r="E4000">
        <v>1.2795315890758701</v>
      </c>
      <c r="F4000" s="22"/>
      <c r="G4000" s="22">
        <v>94.324176249659999</v>
      </c>
      <c r="H4000" s="22"/>
      <c r="I4000" s="22"/>
      <c r="J4000" s="22">
        <v>5</v>
      </c>
      <c r="K4000" s="22" t="s">
        <v>2166</v>
      </c>
      <c r="L4000" s="22" t="s">
        <v>2818</v>
      </c>
    </row>
    <row r="4001" spans="1:12">
      <c r="A4001" t="s">
        <v>3358</v>
      </c>
      <c r="B4001" t="s">
        <v>2167</v>
      </c>
      <c r="C4001" t="s">
        <v>549</v>
      </c>
      <c r="D4001" s="1">
        <v>744.9</v>
      </c>
      <c r="E4001">
        <v>1.2795315890758701</v>
      </c>
      <c r="F4001" s="22"/>
      <c r="G4001" s="22"/>
      <c r="H4001" s="22">
        <v>94.324176249659999</v>
      </c>
      <c r="I4001" s="22"/>
      <c r="J4001" s="22">
        <v>5</v>
      </c>
      <c r="K4001" s="22" t="s">
        <v>2166</v>
      </c>
      <c r="L4001" s="22" t="s">
        <v>2818</v>
      </c>
    </row>
    <row r="4002" spans="1:12">
      <c r="A4002" t="s">
        <v>3358</v>
      </c>
      <c r="B4002" t="s">
        <v>2167</v>
      </c>
      <c r="C4002" t="s">
        <v>3332</v>
      </c>
      <c r="D4002" s="1">
        <v>749.1</v>
      </c>
      <c r="E4002">
        <v>1.2795315890758701</v>
      </c>
      <c r="F4002" s="22"/>
      <c r="G4002" s="22"/>
      <c r="H4002" s="22"/>
      <c r="I4002" s="22">
        <v>94.324176249659999</v>
      </c>
      <c r="J4002" s="22">
        <v>5</v>
      </c>
      <c r="K4002" s="22" t="s">
        <v>2166</v>
      </c>
      <c r="L4002" s="22" t="s">
        <v>2818</v>
      </c>
    </row>
    <row r="4003" spans="1:12">
      <c r="A4003" t="s">
        <v>3358</v>
      </c>
      <c r="B4003" t="s">
        <v>2168</v>
      </c>
      <c r="C4003" t="s">
        <v>542</v>
      </c>
      <c r="D4003" s="1">
        <v>2437.1999999999998</v>
      </c>
      <c r="E4003">
        <v>2.1325526484597899</v>
      </c>
      <c r="F4003" s="22">
        <v>194.72555943691199</v>
      </c>
      <c r="G4003" s="22"/>
      <c r="H4003" s="22"/>
      <c r="I4003" s="22"/>
      <c r="J4003" s="22">
        <v>5</v>
      </c>
      <c r="K4003" s="22" t="s">
        <v>2166</v>
      </c>
      <c r="L4003" s="22" t="s">
        <v>2818</v>
      </c>
    </row>
    <row r="4004" spans="1:12">
      <c r="A4004" t="s">
        <v>3358</v>
      </c>
      <c r="B4004" t="s">
        <v>2168</v>
      </c>
      <c r="C4004" t="s">
        <v>547</v>
      </c>
      <c r="D4004" s="1">
        <v>3590.4</v>
      </c>
      <c r="E4004">
        <v>2.1325526484597899</v>
      </c>
      <c r="F4004" s="22"/>
      <c r="G4004" s="22">
        <v>199.09710742975199</v>
      </c>
      <c r="H4004" s="22"/>
      <c r="I4004" s="22"/>
      <c r="J4004" s="22">
        <v>5</v>
      </c>
      <c r="K4004" s="22" t="s">
        <v>2166</v>
      </c>
      <c r="L4004" s="22" t="s">
        <v>2818</v>
      </c>
    </row>
    <row r="4005" spans="1:12">
      <c r="A4005" t="s">
        <v>3358</v>
      </c>
      <c r="B4005" t="s">
        <v>2168</v>
      </c>
      <c r="C4005" t="s">
        <v>549</v>
      </c>
      <c r="D4005" s="1">
        <v>4771.8</v>
      </c>
      <c r="E4005">
        <v>2.1325526484597899</v>
      </c>
      <c r="F4005" s="22"/>
      <c r="G4005" s="22"/>
      <c r="H4005" s="22">
        <v>199.09710742975199</v>
      </c>
      <c r="I4005" s="22"/>
      <c r="J4005" s="22">
        <v>5</v>
      </c>
      <c r="K4005" s="22" t="s">
        <v>2166</v>
      </c>
      <c r="L4005" s="22" t="s">
        <v>2818</v>
      </c>
    </row>
    <row r="4006" spans="1:12">
      <c r="A4006" t="s">
        <v>3358</v>
      </c>
      <c r="B4006" t="s">
        <v>2168</v>
      </c>
      <c r="C4006" t="s">
        <v>3332</v>
      </c>
      <c r="D4006" s="1">
        <v>4815.3999999999996</v>
      </c>
      <c r="E4006">
        <v>2.1325526484597899</v>
      </c>
      <c r="F4006" s="22"/>
      <c r="G4006" s="22"/>
      <c r="H4006" s="22"/>
      <c r="I4006" s="22">
        <v>199.09710742975199</v>
      </c>
      <c r="J4006" s="22">
        <v>5</v>
      </c>
      <c r="K4006" s="22" t="s">
        <v>2166</v>
      </c>
      <c r="L4006" s="22" t="s">
        <v>2818</v>
      </c>
    </row>
    <row r="4007" spans="1:12">
      <c r="A4007" t="s">
        <v>3358</v>
      </c>
      <c r="B4007" t="s">
        <v>2169</v>
      </c>
      <c r="C4007" t="s">
        <v>542</v>
      </c>
      <c r="D4007" s="1">
        <v>3482.6</v>
      </c>
      <c r="E4007">
        <v>2.9855737078437001</v>
      </c>
      <c r="F4007" s="22">
        <v>362.87720753759999</v>
      </c>
      <c r="G4007" s="22"/>
      <c r="H4007" s="22"/>
      <c r="I4007" s="22"/>
      <c r="J4007" s="22">
        <v>5</v>
      </c>
      <c r="K4007" s="22" t="s">
        <v>2166</v>
      </c>
      <c r="L4007" s="22" t="s">
        <v>2818</v>
      </c>
    </row>
    <row r="4008" spans="1:12">
      <c r="A4008" t="s">
        <v>3358</v>
      </c>
      <c r="B4008" t="s">
        <v>2169</v>
      </c>
      <c r="C4008" t="s">
        <v>547</v>
      </c>
      <c r="D4008" s="1">
        <v>5311.3</v>
      </c>
      <c r="E4008">
        <v>2.9855737078437001</v>
      </c>
      <c r="F4008" s="22"/>
      <c r="G4008" s="22">
        <v>362.87720753759999</v>
      </c>
      <c r="H4008" s="22"/>
      <c r="I4008" s="22"/>
      <c r="J4008" s="22">
        <v>5</v>
      </c>
      <c r="K4008" s="22" t="s">
        <v>2166</v>
      </c>
      <c r="L4008" s="22" t="s">
        <v>2818</v>
      </c>
    </row>
    <row r="4009" spans="1:12">
      <c r="A4009" t="s">
        <v>3358</v>
      </c>
      <c r="B4009" t="s">
        <v>2169</v>
      </c>
      <c r="C4009" t="s">
        <v>549</v>
      </c>
      <c r="D4009" s="1">
        <v>5324.2</v>
      </c>
      <c r="E4009">
        <v>2.9855737078437001</v>
      </c>
      <c r="F4009" s="22"/>
      <c r="G4009" s="22"/>
      <c r="H4009" s="22">
        <v>362.87720753759999</v>
      </c>
      <c r="I4009" s="22"/>
      <c r="J4009" s="22">
        <v>5</v>
      </c>
      <c r="K4009" s="22" t="s">
        <v>2166</v>
      </c>
      <c r="L4009" s="22" t="s">
        <v>2818</v>
      </c>
    </row>
    <row r="4010" spans="1:12">
      <c r="A4010" t="s">
        <v>3358</v>
      </c>
      <c r="B4010" t="s">
        <v>2169</v>
      </c>
      <c r="C4010" t="s">
        <v>3332</v>
      </c>
      <c r="D4010" s="1">
        <v>5324.3</v>
      </c>
      <c r="E4010">
        <v>2.9855737078437001</v>
      </c>
      <c r="F4010" s="22"/>
      <c r="G4010" s="22"/>
      <c r="H4010" s="22"/>
      <c r="I4010" s="22">
        <v>362.87720753759999</v>
      </c>
      <c r="J4010" s="22">
        <v>5</v>
      </c>
      <c r="K4010" s="22" t="s">
        <v>2166</v>
      </c>
      <c r="L4010" s="22" t="s">
        <v>2818</v>
      </c>
    </row>
    <row r="4011" spans="1:12">
      <c r="A4011" t="s">
        <v>3358</v>
      </c>
      <c r="B4011" t="s">
        <v>2170</v>
      </c>
      <c r="C4011" t="s">
        <v>542</v>
      </c>
      <c r="D4011" s="1">
        <v>7359.4</v>
      </c>
      <c r="E4011">
        <v>3.8385947672276099</v>
      </c>
      <c r="F4011" s="22">
        <v>581.95459776636005</v>
      </c>
      <c r="G4011" s="22"/>
      <c r="H4011" s="22"/>
      <c r="I4011" s="22"/>
      <c r="J4011" s="22">
        <v>5</v>
      </c>
      <c r="K4011" s="22" t="s">
        <v>2166</v>
      </c>
      <c r="L4011" s="22" t="s">
        <v>2818</v>
      </c>
    </row>
    <row r="4012" spans="1:12">
      <c r="A4012" t="s">
        <v>3358</v>
      </c>
      <c r="B4012" t="s">
        <v>2170</v>
      </c>
      <c r="C4012" t="s">
        <v>549</v>
      </c>
      <c r="D4012" s="1">
        <v>9517.2000000000007</v>
      </c>
      <c r="E4012">
        <v>3.8385947672276099</v>
      </c>
      <c r="F4012" s="22"/>
      <c r="G4012" s="22"/>
      <c r="H4012" s="22">
        <v>581.95459776636005</v>
      </c>
      <c r="I4012" s="22"/>
      <c r="J4012" s="22">
        <v>5</v>
      </c>
      <c r="K4012" s="22" t="s">
        <v>2166</v>
      </c>
      <c r="L4012" s="22" t="s">
        <v>2818</v>
      </c>
    </row>
    <row r="4013" spans="1:12">
      <c r="A4013" t="s">
        <v>3358</v>
      </c>
      <c r="B4013" t="s">
        <v>2170</v>
      </c>
      <c r="C4013" t="s">
        <v>3332</v>
      </c>
      <c r="D4013" s="1">
        <v>9517.2000000000007</v>
      </c>
      <c r="E4013">
        <v>3.8385947672276099</v>
      </c>
      <c r="F4013" s="22"/>
      <c r="G4013" s="22"/>
      <c r="H4013" s="22"/>
      <c r="I4013" s="22">
        <v>581.95459776636005</v>
      </c>
      <c r="J4013" s="22">
        <v>5</v>
      </c>
      <c r="K4013" s="22" t="s">
        <v>2166</v>
      </c>
      <c r="L4013" s="22" t="s">
        <v>2818</v>
      </c>
    </row>
    <row r="4014" spans="1:12">
      <c r="A4014" t="s">
        <v>3358</v>
      </c>
      <c r="B4014" t="s">
        <v>2170</v>
      </c>
      <c r="C4014" t="s">
        <v>547</v>
      </c>
      <c r="D4014" s="1">
        <v>9517.2000000000007</v>
      </c>
      <c r="E4014">
        <v>3.8385947672276099</v>
      </c>
      <c r="F4014" s="22"/>
      <c r="G4014" s="22">
        <v>581.95459776636005</v>
      </c>
      <c r="H4014" s="22"/>
      <c r="I4014" s="22"/>
      <c r="J4014" s="22">
        <v>5</v>
      </c>
      <c r="K4014" s="22" t="s">
        <v>2166</v>
      </c>
      <c r="L4014" s="22" t="s">
        <v>2818</v>
      </c>
    </row>
    <row r="4015" spans="1:12">
      <c r="A4015" t="s">
        <v>3358</v>
      </c>
      <c r="B4015" t="s">
        <v>2171</v>
      </c>
      <c r="C4015" t="s">
        <v>542</v>
      </c>
      <c r="D4015" s="1">
        <v>2502.4</v>
      </c>
      <c r="E4015">
        <v>4.69161582661153</v>
      </c>
      <c r="F4015" s="22">
        <v>277.09747889544002</v>
      </c>
      <c r="G4015" s="22"/>
      <c r="H4015" s="22"/>
      <c r="I4015" s="22"/>
      <c r="J4015" s="22">
        <v>5</v>
      </c>
      <c r="K4015" s="22" t="s">
        <v>2166</v>
      </c>
      <c r="L4015" s="22" t="s">
        <v>2818</v>
      </c>
    </row>
    <row r="4016" spans="1:12">
      <c r="A4016" t="s">
        <v>3358</v>
      </c>
      <c r="B4016" t="s">
        <v>2171</v>
      </c>
      <c r="C4016" t="s">
        <v>547</v>
      </c>
      <c r="D4016" s="1">
        <v>4335.3999999999996</v>
      </c>
      <c r="E4016">
        <v>4.69161582661153</v>
      </c>
      <c r="F4016" s="22"/>
      <c r="G4016" s="22">
        <v>277.09747889544002</v>
      </c>
      <c r="H4016" s="22"/>
      <c r="I4016" s="22"/>
      <c r="J4016" s="22">
        <v>5</v>
      </c>
      <c r="K4016" s="22" t="s">
        <v>2166</v>
      </c>
      <c r="L4016" s="22" t="s">
        <v>2818</v>
      </c>
    </row>
    <row r="4017" spans="1:12">
      <c r="A4017" t="s">
        <v>3358</v>
      </c>
      <c r="B4017" t="s">
        <v>2171</v>
      </c>
      <c r="C4017" t="s">
        <v>549</v>
      </c>
      <c r="D4017" s="1">
        <v>4359.8</v>
      </c>
      <c r="E4017">
        <v>4.69161582661153</v>
      </c>
      <c r="F4017" s="22"/>
      <c r="G4017" s="22"/>
      <c r="H4017" s="22">
        <v>277.09747889544002</v>
      </c>
      <c r="I4017" s="22"/>
      <c r="J4017" s="22">
        <v>5</v>
      </c>
      <c r="K4017" s="22" t="s">
        <v>2166</v>
      </c>
      <c r="L4017" s="22" t="s">
        <v>2818</v>
      </c>
    </row>
    <row r="4018" spans="1:12">
      <c r="A4018" t="s">
        <v>3358</v>
      </c>
      <c r="B4018" t="s">
        <v>2171</v>
      </c>
      <c r="C4018" t="s">
        <v>3332</v>
      </c>
      <c r="D4018" s="1">
        <v>4360.3</v>
      </c>
      <c r="E4018">
        <v>4.69161582661153</v>
      </c>
      <c r="F4018" s="22"/>
      <c r="G4018" s="22"/>
      <c r="H4018" s="22"/>
      <c r="I4018" s="22">
        <v>277.09747889544002</v>
      </c>
      <c r="J4018" s="22">
        <v>5</v>
      </c>
      <c r="K4018" s="22" t="s">
        <v>2166</v>
      </c>
      <c r="L4018" s="22" t="s">
        <v>2818</v>
      </c>
    </row>
    <row r="4019" spans="1:12">
      <c r="A4019" t="s">
        <v>3358</v>
      </c>
      <c r="B4019" t="s">
        <v>2172</v>
      </c>
      <c r="C4019" t="s">
        <v>542</v>
      </c>
      <c r="D4019" s="1">
        <v>4397.2</v>
      </c>
      <c r="E4019">
        <v>5.5446368859954402</v>
      </c>
      <c r="F4019" s="22">
        <v>364.02502503779999</v>
      </c>
      <c r="G4019" s="22"/>
      <c r="H4019" s="22"/>
      <c r="I4019" s="22"/>
      <c r="J4019" s="22">
        <v>5</v>
      </c>
      <c r="K4019" s="22" t="s">
        <v>2166</v>
      </c>
      <c r="L4019" s="22" t="s">
        <v>2818</v>
      </c>
    </row>
    <row r="4020" spans="1:12">
      <c r="A4020" t="s">
        <v>3358</v>
      </c>
      <c r="B4020" t="s">
        <v>2172</v>
      </c>
      <c r="C4020" t="s">
        <v>547</v>
      </c>
      <c r="D4020" s="1">
        <v>7020.5</v>
      </c>
      <c r="E4020">
        <v>5.5446368859954402</v>
      </c>
      <c r="F4020" s="22"/>
      <c r="G4020" s="22">
        <v>446.8593662568</v>
      </c>
      <c r="H4020" s="22"/>
      <c r="I4020" s="22"/>
      <c r="J4020" s="22">
        <v>5</v>
      </c>
      <c r="K4020" s="22" t="s">
        <v>2166</v>
      </c>
      <c r="L4020" s="22" t="s">
        <v>2818</v>
      </c>
    </row>
    <row r="4021" spans="1:12">
      <c r="A4021" t="s">
        <v>3358</v>
      </c>
      <c r="B4021" t="s">
        <v>2172</v>
      </c>
      <c r="C4021" t="s">
        <v>549</v>
      </c>
      <c r="D4021" s="1">
        <v>7087.8</v>
      </c>
      <c r="E4021">
        <v>5.5446368859954402</v>
      </c>
      <c r="F4021" s="22"/>
      <c r="G4021" s="22"/>
      <c r="H4021" s="22">
        <v>446.8593662568</v>
      </c>
      <c r="I4021" s="22"/>
      <c r="J4021" s="22">
        <v>5</v>
      </c>
      <c r="K4021" s="22" t="s">
        <v>2166</v>
      </c>
      <c r="L4021" s="22" t="s">
        <v>2818</v>
      </c>
    </row>
    <row r="4022" spans="1:12">
      <c r="A4022" t="s">
        <v>3358</v>
      </c>
      <c r="B4022" t="s">
        <v>2172</v>
      </c>
      <c r="C4022" t="s">
        <v>3332</v>
      </c>
      <c r="D4022" s="1">
        <v>7088.5</v>
      </c>
      <c r="E4022">
        <v>5.5446368859954402</v>
      </c>
      <c r="F4022" s="22"/>
      <c r="G4022" s="22"/>
      <c r="H4022" s="22"/>
      <c r="I4022" s="22">
        <v>446.8593662568</v>
      </c>
      <c r="J4022" s="22">
        <v>5</v>
      </c>
      <c r="K4022" s="22" t="s">
        <v>2166</v>
      </c>
      <c r="L4022" s="22" t="s">
        <v>2818</v>
      </c>
    </row>
    <row r="4023" spans="1:12">
      <c r="A4023" t="s">
        <v>3358</v>
      </c>
      <c r="B4023" t="s">
        <v>2173</v>
      </c>
      <c r="C4023" t="s">
        <v>542</v>
      </c>
      <c r="D4023" s="1">
        <v>749</v>
      </c>
      <c r="E4023">
        <v>6.3976579453793603</v>
      </c>
      <c r="F4023" s="22">
        <v>92.745066056328</v>
      </c>
      <c r="G4023" s="22"/>
      <c r="H4023" s="22"/>
      <c r="I4023" s="22"/>
      <c r="J4023" s="22">
        <v>5</v>
      </c>
      <c r="K4023" s="22" t="s">
        <v>2166</v>
      </c>
      <c r="L4023" s="22" t="s">
        <v>2818</v>
      </c>
    </row>
    <row r="4024" spans="1:12">
      <c r="A4024" t="s">
        <v>3358</v>
      </c>
      <c r="B4024" t="s">
        <v>2173</v>
      </c>
      <c r="C4024" t="s">
        <v>547</v>
      </c>
      <c r="D4024" s="1">
        <v>1942.5</v>
      </c>
      <c r="E4024">
        <v>6.3976579453793603</v>
      </c>
      <c r="F4024" s="22"/>
      <c r="G4024" s="22">
        <v>132.254634582504</v>
      </c>
      <c r="H4024" s="22"/>
      <c r="I4024" s="22"/>
      <c r="J4024" s="22">
        <v>5</v>
      </c>
      <c r="K4024" s="22" t="s">
        <v>2166</v>
      </c>
      <c r="L4024" s="22" t="s">
        <v>2818</v>
      </c>
    </row>
    <row r="4025" spans="1:12">
      <c r="A4025" t="s">
        <v>3358</v>
      </c>
      <c r="B4025" t="s">
        <v>2173</v>
      </c>
      <c r="C4025" t="s">
        <v>549</v>
      </c>
      <c r="D4025" s="1">
        <v>1943.7</v>
      </c>
      <c r="E4025">
        <v>6.3976579453793603</v>
      </c>
      <c r="F4025" s="22"/>
      <c r="G4025" s="22"/>
      <c r="H4025" s="22">
        <v>132.254634582504</v>
      </c>
      <c r="I4025" s="22"/>
      <c r="J4025" s="22">
        <v>5</v>
      </c>
      <c r="K4025" s="22" t="s">
        <v>2166</v>
      </c>
      <c r="L4025" s="22" t="s">
        <v>2818</v>
      </c>
    </row>
    <row r="4026" spans="1:12">
      <c r="A4026" t="s">
        <v>3358</v>
      </c>
      <c r="B4026" t="s">
        <v>2173</v>
      </c>
      <c r="C4026" t="s">
        <v>3332</v>
      </c>
      <c r="D4026" s="1">
        <v>1943.7</v>
      </c>
      <c r="E4026">
        <v>6.3976579453793603</v>
      </c>
      <c r="F4026" s="22"/>
      <c r="G4026" s="22"/>
      <c r="H4026" s="22"/>
      <c r="I4026" s="22">
        <v>132.254634582504</v>
      </c>
      <c r="J4026" s="22">
        <v>5</v>
      </c>
      <c r="K4026" s="22" t="s">
        <v>2166</v>
      </c>
      <c r="L4026" s="22" t="s">
        <v>2818</v>
      </c>
    </row>
    <row r="4027" spans="1:12">
      <c r="A4027" t="s">
        <v>3358</v>
      </c>
      <c r="B4027" t="s">
        <v>2174</v>
      </c>
      <c r="C4027" t="s">
        <v>542</v>
      </c>
      <c r="D4027" s="1">
        <v>1847.6</v>
      </c>
      <c r="E4027">
        <v>7.2506790047632697</v>
      </c>
      <c r="F4027" s="22">
        <v>187.909769913264</v>
      </c>
      <c r="G4027" s="22"/>
      <c r="H4027" s="22"/>
      <c r="I4027" s="22"/>
      <c r="J4027" s="22">
        <v>5</v>
      </c>
      <c r="K4027" s="22" t="s">
        <v>2166</v>
      </c>
      <c r="L4027" s="22" t="s">
        <v>2818</v>
      </c>
    </row>
    <row r="4028" spans="1:12">
      <c r="A4028" t="s">
        <v>3358</v>
      </c>
      <c r="B4028" t="s">
        <v>2174</v>
      </c>
      <c r="C4028" t="s">
        <v>547</v>
      </c>
      <c r="D4028" s="1">
        <v>7499.2</v>
      </c>
      <c r="E4028">
        <v>7.2506790047632697</v>
      </c>
      <c r="F4028" s="22"/>
      <c r="G4028" s="22">
        <v>256.46500469519998</v>
      </c>
      <c r="H4028" s="22"/>
      <c r="I4028" s="22"/>
      <c r="J4028" s="22">
        <v>5</v>
      </c>
      <c r="K4028" s="22" t="s">
        <v>2166</v>
      </c>
      <c r="L4028" s="22" t="s">
        <v>2818</v>
      </c>
    </row>
    <row r="4029" spans="1:12">
      <c r="A4029" t="s">
        <v>3358</v>
      </c>
      <c r="B4029" t="s">
        <v>2174</v>
      </c>
      <c r="C4029" t="s">
        <v>3332</v>
      </c>
      <c r="D4029" s="1">
        <v>7537.2</v>
      </c>
      <c r="E4029">
        <v>7.2506790047632697</v>
      </c>
      <c r="F4029" s="22"/>
      <c r="G4029" s="22"/>
      <c r="H4029" s="22"/>
      <c r="I4029" s="22">
        <v>256.46500469519998</v>
      </c>
      <c r="J4029" s="22">
        <v>5</v>
      </c>
      <c r="K4029" s="22" t="s">
        <v>2166</v>
      </c>
      <c r="L4029" s="22" t="s">
        <v>2818</v>
      </c>
    </row>
    <row r="4030" spans="1:12">
      <c r="A4030" t="s">
        <v>3358</v>
      </c>
      <c r="B4030" t="s">
        <v>2174</v>
      </c>
      <c r="C4030" t="s">
        <v>549</v>
      </c>
      <c r="D4030" s="1">
        <v>7537.2</v>
      </c>
      <c r="E4030">
        <v>7.2506790047632697</v>
      </c>
      <c r="F4030" s="22"/>
      <c r="G4030" s="22"/>
      <c r="H4030" s="22">
        <v>256.46500469519998</v>
      </c>
      <c r="I4030" s="22"/>
      <c r="J4030" s="22">
        <v>5</v>
      </c>
      <c r="K4030" s="22" t="s">
        <v>2166</v>
      </c>
      <c r="L4030" s="22" t="s">
        <v>2818</v>
      </c>
    </row>
    <row r="4031" spans="1:12">
      <c r="A4031" t="s">
        <v>3358</v>
      </c>
      <c r="B4031" t="s">
        <v>2175</v>
      </c>
      <c r="C4031" t="s">
        <v>542</v>
      </c>
      <c r="D4031" s="1">
        <v>1764.8</v>
      </c>
      <c r="E4031">
        <v>8.1037000641471799</v>
      </c>
      <c r="F4031" s="22">
        <v>212.504728348584</v>
      </c>
      <c r="G4031" s="22"/>
      <c r="H4031" s="22"/>
      <c r="I4031" s="22"/>
      <c r="J4031" s="22">
        <v>5</v>
      </c>
      <c r="K4031" s="22" t="s">
        <v>2166</v>
      </c>
      <c r="L4031" s="22" t="s">
        <v>2818</v>
      </c>
    </row>
    <row r="4032" spans="1:12">
      <c r="A4032" t="s">
        <v>3358</v>
      </c>
      <c r="B4032" t="s">
        <v>2175</v>
      </c>
      <c r="C4032" t="s">
        <v>547</v>
      </c>
      <c r="D4032" s="1">
        <v>6989.5</v>
      </c>
      <c r="E4032">
        <v>8.1037000641471799</v>
      </c>
      <c r="F4032" s="22"/>
      <c r="G4032" s="22">
        <v>263.80996696907999</v>
      </c>
      <c r="H4032" s="22"/>
      <c r="I4032" s="22"/>
      <c r="J4032" s="22">
        <v>5</v>
      </c>
      <c r="K4032" s="22" t="s">
        <v>2166</v>
      </c>
      <c r="L4032" s="22" t="s">
        <v>2818</v>
      </c>
    </row>
    <row r="4033" spans="1:12">
      <c r="A4033" t="s">
        <v>3358</v>
      </c>
      <c r="B4033" t="s">
        <v>2175</v>
      </c>
      <c r="C4033" t="s">
        <v>3332</v>
      </c>
      <c r="D4033" s="1">
        <v>7029.6</v>
      </c>
      <c r="E4033">
        <v>8.1037000641471799</v>
      </c>
      <c r="F4033" s="22"/>
      <c r="G4033" s="22"/>
      <c r="H4033" s="22"/>
      <c r="I4033" s="22">
        <v>263.80996696907999</v>
      </c>
      <c r="J4033" s="22">
        <v>5</v>
      </c>
      <c r="K4033" s="22" t="s">
        <v>2166</v>
      </c>
      <c r="L4033" s="22" t="s">
        <v>2818</v>
      </c>
    </row>
    <row r="4034" spans="1:12">
      <c r="A4034" t="s">
        <v>3358</v>
      </c>
      <c r="B4034" t="s">
        <v>2175</v>
      </c>
      <c r="C4034" t="s">
        <v>549</v>
      </c>
      <c r="D4034" s="1">
        <v>7029.6</v>
      </c>
      <c r="E4034">
        <v>8.1037000641471799</v>
      </c>
      <c r="F4034" s="22"/>
      <c r="G4034" s="22"/>
      <c r="H4034" s="22">
        <v>263.80996696907999</v>
      </c>
      <c r="I4034" s="22"/>
      <c r="J4034" s="22">
        <v>5</v>
      </c>
      <c r="K4034" s="22" t="s">
        <v>2166</v>
      </c>
      <c r="L4034" s="22" t="s">
        <v>2818</v>
      </c>
    </row>
    <row r="4035" spans="1:12">
      <c r="A4035" t="s">
        <v>3358</v>
      </c>
      <c r="B4035" t="s">
        <v>2176</v>
      </c>
      <c r="C4035" t="s">
        <v>542</v>
      </c>
      <c r="D4035" s="1">
        <v>1367.3</v>
      </c>
      <c r="E4035">
        <v>8.9567211235310999</v>
      </c>
      <c r="F4035" s="22">
        <v>131.14800158720399</v>
      </c>
      <c r="G4035" s="22"/>
      <c r="H4035" s="22"/>
      <c r="I4035" s="22"/>
      <c r="J4035" s="22">
        <v>5</v>
      </c>
      <c r="K4035" s="22" t="s">
        <v>2166</v>
      </c>
      <c r="L4035" s="22" t="s">
        <v>2818</v>
      </c>
    </row>
    <row r="4036" spans="1:12">
      <c r="A4036" t="s">
        <v>3358</v>
      </c>
      <c r="B4036" t="s">
        <v>2176</v>
      </c>
      <c r="C4036" t="s">
        <v>547</v>
      </c>
      <c r="D4036" s="1">
        <v>5894.5</v>
      </c>
      <c r="E4036">
        <v>8.9567211235310999</v>
      </c>
      <c r="F4036" s="22"/>
      <c r="G4036" s="22">
        <v>235.77027236027999</v>
      </c>
      <c r="H4036" s="22"/>
      <c r="I4036" s="22"/>
      <c r="J4036" s="22">
        <v>5</v>
      </c>
      <c r="K4036" s="22" t="s">
        <v>2166</v>
      </c>
      <c r="L4036" s="22" t="s">
        <v>2818</v>
      </c>
    </row>
    <row r="4037" spans="1:12">
      <c r="A4037" t="s">
        <v>3358</v>
      </c>
      <c r="B4037" t="s">
        <v>2176</v>
      </c>
      <c r="C4037" t="s">
        <v>549</v>
      </c>
      <c r="D4037" s="1">
        <v>5983.8</v>
      </c>
      <c r="E4037">
        <v>8.9567211235310999</v>
      </c>
      <c r="F4037" s="22"/>
      <c r="G4037" s="22"/>
      <c r="H4037" s="22">
        <v>235.77027236027999</v>
      </c>
      <c r="I4037" s="22"/>
      <c r="J4037" s="22">
        <v>5</v>
      </c>
      <c r="K4037" s="22" t="s">
        <v>2166</v>
      </c>
      <c r="L4037" s="22" t="s">
        <v>2818</v>
      </c>
    </row>
    <row r="4038" spans="1:12">
      <c r="A4038" t="s">
        <v>3358</v>
      </c>
      <c r="B4038" t="s">
        <v>2176</v>
      </c>
      <c r="C4038" t="s">
        <v>3332</v>
      </c>
      <c r="D4038" s="1">
        <v>5983.8</v>
      </c>
      <c r="E4038">
        <v>8.9567211235310999</v>
      </c>
      <c r="F4038" s="22"/>
      <c r="G4038" s="22"/>
      <c r="H4038" s="22"/>
      <c r="I4038" s="22">
        <v>235.77027236027999</v>
      </c>
      <c r="J4038" s="22">
        <v>5</v>
      </c>
      <c r="K4038" s="22" t="s">
        <v>2166</v>
      </c>
      <c r="L4038" s="22" t="s">
        <v>2818</v>
      </c>
    </row>
    <row r="4039" spans="1:12">
      <c r="A4039" t="s">
        <v>3358</v>
      </c>
      <c r="B4039" t="s">
        <v>2177</v>
      </c>
      <c r="C4039" t="s">
        <v>542</v>
      </c>
      <c r="D4039" s="1">
        <v>508.8</v>
      </c>
      <c r="E4039">
        <v>9.8097421829150093</v>
      </c>
      <c r="F4039" s="22">
        <v>74.668748267484006</v>
      </c>
      <c r="G4039" s="22"/>
      <c r="H4039" s="22"/>
      <c r="I4039" s="22"/>
      <c r="J4039" s="22">
        <v>5</v>
      </c>
      <c r="K4039" s="22" t="s">
        <v>2166</v>
      </c>
      <c r="L4039" s="22" t="s">
        <v>2818</v>
      </c>
    </row>
    <row r="4040" spans="1:12">
      <c r="A4040" t="s">
        <v>3358</v>
      </c>
      <c r="B4040" t="s">
        <v>2177</v>
      </c>
      <c r="C4040" t="s">
        <v>547</v>
      </c>
      <c r="D4040" s="1">
        <v>2546.1999999999998</v>
      </c>
      <c r="E4040">
        <v>9.8097421829150093</v>
      </c>
      <c r="F4040" s="22"/>
      <c r="G4040" s="22">
        <v>111.640880611764</v>
      </c>
      <c r="H4040" s="22"/>
      <c r="I4040" s="22"/>
      <c r="J4040" s="22">
        <v>5</v>
      </c>
      <c r="K4040" s="22" t="s">
        <v>2166</v>
      </c>
      <c r="L4040" s="22" t="s">
        <v>2818</v>
      </c>
    </row>
    <row r="4041" spans="1:12">
      <c r="A4041" t="s">
        <v>3358</v>
      </c>
      <c r="B4041" t="s">
        <v>2177</v>
      </c>
      <c r="C4041" t="s">
        <v>549</v>
      </c>
      <c r="D4041" s="1">
        <v>2764.5</v>
      </c>
      <c r="E4041">
        <v>9.8097421829150093</v>
      </c>
      <c r="F4041" s="22"/>
      <c r="G4041" s="22"/>
      <c r="H4041" s="22">
        <v>111.640880611764</v>
      </c>
      <c r="I4041" s="22"/>
      <c r="J4041" s="22">
        <v>5</v>
      </c>
      <c r="K4041" s="22" t="s">
        <v>2166</v>
      </c>
      <c r="L4041" s="22" t="s">
        <v>2818</v>
      </c>
    </row>
    <row r="4042" spans="1:12">
      <c r="A4042" t="s">
        <v>3358</v>
      </c>
      <c r="B4042" t="s">
        <v>2177</v>
      </c>
      <c r="C4042" t="s">
        <v>3332</v>
      </c>
      <c r="D4042" s="1">
        <v>2764.5</v>
      </c>
      <c r="E4042">
        <v>9.8097421829150093</v>
      </c>
      <c r="F4042" s="22"/>
      <c r="G4042" s="22"/>
      <c r="H4042" s="22"/>
      <c r="I4042" s="22">
        <v>111.640880611764</v>
      </c>
      <c r="J4042" s="22">
        <v>5</v>
      </c>
      <c r="K4042" s="22" t="s">
        <v>2166</v>
      </c>
      <c r="L4042" s="22" t="s">
        <v>2818</v>
      </c>
    </row>
    <row r="4043" spans="1:12">
      <c r="A4043" t="s">
        <v>3358</v>
      </c>
      <c r="B4043" t="s">
        <v>2178</v>
      </c>
      <c r="C4043" t="s">
        <v>542</v>
      </c>
      <c r="D4043" s="1">
        <v>934.5</v>
      </c>
      <c r="E4043">
        <v>10.662763242298899</v>
      </c>
      <c r="F4043" s="22">
        <v>98.638836139367996</v>
      </c>
      <c r="G4043" s="22"/>
      <c r="H4043" s="22"/>
      <c r="I4043" s="22"/>
      <c r="J4043" s="22">
        <v>5</v>
      </c>
      <c r="K4043" s="22" t="s">
        <v>2166</v>
      </c>
      <c r="L4043" s="22" t="s">
        <v>2818</v>
      </c>
    </row>
    <row r="4044" spans="1:12">
      <c r="A4044" t="s">
        <v>3358</v>
      </c>
      <c r="B4044" t="s">
        <v>2178</v>
      </c>
      <c r="C4044" t="s">
        <v>547</v>
      </c>
      <c r="D4044" s="1">
        <v>2057.3000000000002</v>
      </c>
      <c r="E4044">
        <v>10.662763242298899</v>
      </c>
      <c r="F4044" s="22"/>
      <c r="G4044" s="22">
        <v>98.638836139367996</v>
      </c>
      <c r="H4044" s="22"/>
      <c r="I4044" s="22"/>
      <c r="J4044" s="22">
        <v>5</v>
      </c>
      <c r="K4044" s="22" t="s">
        <v>2166</v>
      </c>
      <c r="L4044" s="22" t="s">
        <v>2818</v>
      </c>
    </row>
    <row r="4045" spans="1:12">
      <c r="A4045" t="s">
        <v>3358</v>
      </c>
      <c r="B4045" t="s">
        <v>2178</v>
      </c>
      <c r="C4045" t="s">
        <v>549</v>
      </c>
      <c r="D4045" s="1">
        <v>2097.9</v>
      </c>
      <c r="E4045">
        <v>10.662763242298899</v>
      </c>
      <c r="F4045" s="22"/>
      <c r="G4045" s="22"/>
      <c r="H4045" s="22">
        <v>98.638836139367996</v>
      </c>
      <c r="I4045" s="22"/>
      <c r="J4045" s="22">
        <v>5</v>
      </c>
      <c r="K4045" s="22" t="s">
        <v>2166</v>
      </c>
      <c r="L4045" s="22" t="s">
        <v>2818</v>
      </c>
    </row>
    <row r="4046" spans="1:12">
      <c r="A4046" t="s">
        <v>3358</v>
      </c>
      <c r="B4046" t="s">
        <v>2178</v>
      </c>
      <c r="C4046" t="s">
        <v>3332</v>
      </c>
      <c r="D4046" s="1">
        <v>2097.9</v>
      </c>
      <c r="E4046">
        <v>10.662763242298899</v>
      </c>
      <c r="F4046" s="22"/>
      <c r="G4046" s="22"/>
      <c r="H4046" s="22"/>
      <c r="I4046" s="22">
        <v>98.638836139367996</v>
      </c>
      <c r="J4046" s="22">
        <v>5</v>
      </c>
      <c r="K4046" s="22" t="s">
        <v>2166</v>
      </c>
      <c r="L4046" s="22" t="s">
        <v>2818</v>
      </c>
    </row>
    <row r="4047" spans="1:12">
      <c r="A4047" t="s">
        <v>3358</v>
      </c>
      <c r="B4047" t="s">
        <v>2179</v>
      </c>
      <c r="C4047" t="s">
        <v>542</v>
      </c>
      <c r="D4047" s="1">
        <v>212.6</v>
      </c>
      <c r="E4047">
        <v>11.5157843016828</v>
      </c>
      <c r="F4047" s="22">
        <v>31.533809399064001</v>
      </c>
      <c r="G4047" s="22"/>
      <c r="H4047" s="22"/>
      <c r="I4047" s="22"/>
      <c r="J4047" s="22">
        <v>5</v>
      </c>
      <c r="K4047" s="22" t="s">
        <v>2166</v>
      </c>
      <c r="L4047" s="22" t="s">
        <v>2818</v>
      </c>
    </row>
    <row r="4048" spans="1:12">
      <c r="A4048" t="s">
        <v>3358</v>
      </c>
      <c r="B4048" t="s">
        <v>2179</v>
      </c>
      <c r="C4048" t="s">
        <v>547</v>
      </c>
      <c r="D4048" s="1">
        <v>947.7</v>
      </c>
      <c r="E4048">
        <v>11.5157843016828</v>
      </c>
      <c r="F4048" s="22"/>
      <c r="G4048" s="22">
        <v>44.571582766619997</v>
      </c>
      <c r="H4048" s="22"/>
      <c r="I4048" s="22"/>
      <c r="J4048" s="22">
        <v>5</v>
      </c>
      <c r="K4048" s="22" t="s">
        <v>2166</v>
      </c>
      <c r="L4048" s="22" t="s">
        <v>2818</v>
      </c>
    </row>
    <row r="4049" spans="1:12">
      <c r="A4049" t="s">
        <v>3358</v>
      </c>
      <c r="B4049" t="s">
        <v>2179</v>
      </c>
      <c r="C4049" t="s">
        <v>3332</v>
      </c>
      <c r="D4049" s="1">
        <v>971.7</v>
      </c>
      <c r="E4049">
        <v>11.5157843016828</v>
      </c>
      <c r="F4049" s="22"/>
      <c r="G4049" s="22"/>
      <c r="H4049" s="22"/>
      <c r="I4049" s="22">
        <v>44.571582766619997</v>
      </c>
      <c r="J4049" s="22">
        <v>5</v>
      </c>
      <c r="K4049" s="22" t="s">
        <v>2166</v>
      </c>
      <c r="L4049" s="22" t="s">
        <v>2818</v>
      </c>
    </row>
    <row r="4050" spans="1:12">
      <c r="A4050" t="s">
        <v>3358</v>
      </c>
      <c r="B4050" t="s">
        <v>2179</v>
      </c>
      <c r="C4050" t="s">
        <v>549</v>
      </c>
      <c r="D4050" s="1">
        <v>971.7</v>
      </c>
      <c r="E4050">
        <v>11.5157843016828</v>
      </c>
      <c r="F4050" s="22"/>
      <c r="G4050" s="22"/>
      <c r="H4050" s="22">
        <v>44.571582766619997</v>
      </c>
      <c r="I4050" s="22"/>
      <c r="J4050" s="22">
        <v>5</v>
      </c>
      <c r="K4050" s="22" t="s">
        <v>2166</v>
      </c>
      <c r="L4050" s="22" t="s">
        <v>2818</v>
      </c>
    </row>
    <row r="4051" spans="1:12">
      <c r="A4051" t="s">
        <v>3358</v>
      </c>
      <c r="B4051" t="s">
        <v>2180</v>
      </c>
      <c r="C4051" t="s">
        <v>542</v>
      </c>
      <c r="D4051" s="1">
        <v>317.39999999999998</v>
      </c>
      <c r="E4051">
        <v>12.3688053610668</v>
      </c>
      <c r="F4051" s="22">
        <v>71.117830952280002</v>
      </c>
      <c r="G4051" s="22"/>
      <c r="H4051" s="22"/>
      <c r="I4051" s="22"/>
      <c r="J4051" s="22">
        <v>5</v>
      </c>
      <c r="K4051" s="22" t="s">
        <v>2166</v>
      </c>
      <c r="L4051" s="22" t="s">
        <v>2818</v>
      </c>
    </row>
    <row r="4052" spans="1:12">
      <c r="A4052" t="s">
        <v>3358</v>
      </c>
      <c r="B4052" t="s">
        <v>2180</v>
      </c>
      <c r="C4052" t="s">
        <v>547</v>
      </c>
      <c r="D4052" s="1">
        <v>654.9</v>
      </c>
      <c r="E4052">
        <v>12.3688053610668</v>
      </c>
      <c r="F4052" s="22"/>
      <c r="G4052" s="22">
        <v>71.117830952280002</v>
      </c>
      <c r="H4052" s="22"/>
      <c r="I4052" s="22"/>
      <c r="J4052" s="22">
        <v>5</v>
      </c>
      <c r="K4052" s="22" t="s">
        <v>2166</v>
      </c>
      <c r="L4052" s="22" t="s">
        <v>2818</v>
      </c>
    </row>
    <row r="4053" spans="1:12">
      <c r="A4053" t="s">
        <v>3358</v>
      </c>
      <c r="B4053" t="s">
        <v>2180</v>
      </c>
      <c r="C4053" t="s">
        <v>549</v>
      </c>
      <c r="D4053" s="1">
        <v>725.5</v>
      </c>
      <c r="E4053">
        <v>12.3688053610668</v>
      </c>
      <c r="F4053" s="22"/>
      <c r="G4053" s="22"/>
      <c r="H4053" s="22">
        <v>71.117830952280002</v>
      </c>
      <c r="I4053" s="22"/>
      <c r="J4053" s="22">
        <v>5</v>
      </c>
      <c r="K4053" s="22" t="s">
        <v>2166</v>
      </c>
      <c r="L4053" s="22" t="s">
        <v>2818</v>
      </c>
    </row>
    <row r="4054" spans="1:12">
      <c r="A4054" t="s">
        <v>3358</v>
      </c>
      <c r="B4054" t="s">
        <v>2180</v>
      </c>
      <c r="C4054" t="s">
        <v>3332</v>
      </c>
      <c r="D4054" s="1">
        <v>725.5</v>
      </c>
      <c r="E4054">
        <v>12.3688053610668</v>
      </c>
      <c r="F4054" s="22"/>
      <c r="G4054" s="22"/>
      <c r="H4054" s="22"/>
      <c r="I4054" s="22">
        <v>71.117830952280002</v>
      </c>
      <c r="J4054" s="22">
        <v>5</v>
      </c>
      <c r="K4054" s="22" t="s">
        <v>2166</v>
      </c>
      <c r="L4054" s="22" t="s">
        <v>2818</v>
      </c>
    </row>
    <row r="4055" spans="1:12">
      <c r="A4055" t="s">
        <v>3358</v>
      </c>
      <c r="B4055" t="s">
        <v>2181</v>
      </c>
      <c r="C4055" t="s">
        <v>542</v>
      </c>
      <c r="D4055" s="1">
        <v>0.2</v>
      </c>
      <c r="E4055">
        <v>19.192973836138101</v>
      </c>
      <c r="F4055" s="22">
        <v>5.3925985172304E-2</v>
      </c>
      <c r="G4055" s="22"/>
      <c r="H4055" s="22"/>
      <c r="I4055" s="22"/>
      <c r="J4055" s="22">
        <v>5</v>
      </c>
      <c r="K4055" s="22" t="s">
        <v>2166</v>
      </c>
      <c r="L4055" s="22" t="s">
        <v>2818</v>
      </c>
    </row>
    <row r="4056" spans="1:12">
      <c r="A4056" t="s">
        <v>3358</v>
      </c>
      <c r="B4056" t="s">
        <v>2181</v>
      </c>
      <c r="C4056" t="s">
        <v>547</v>
      </c>
      <c r="D4056" s="1">
        <v>977.7</v>
      </c>
      <c r="E4056">
        <v>19.192973836138101</v>
      </c>
      <c r="F4056" s="22"/>
      <c r="G4056" s="22">
        <v>61.604574027696003</v>
      </c>
      <c r="H4056" s="22"/>
      <c r="I4056" s="22"/>
      <c r="J4056" s="22">
        <v>5</v>
      </c>
      <c r="K4056" s="22" t="s">
        <v>2166</v>
      </c>
      <c r="L4056" s="22" t="s">
        <v>2818</v>
      </c>
    </row>
    <row r="4057" spans="1:12">
      <c r="A4057" t="s">
        <v>3358</v>
      </c>
      <c r="B4057" t="s">
        <v>2181</v>
      </c>
      <c r="C4057" t="s">
        <v>549</v>
      </c>
      <c r="D4057" s="1">
        <v>990.9</v>
      </c>
      <c r="E4057">
        <v>19.192973836138101</v>
      </c>
      <c r="F4057" s="22"/>
      <c r="G4057" s="22"/>
      <c r="H4057" s="22">
        <v>61.604574027696003</v>
      </c>
      <c r="I4057" s="22"/>
      <c r="J4057" s="22">
        <v>5</v>
      </c>
      <c r="K4057" s="22" t="s">
        <v>2166</v>
      </c>
      <c r="L4057" s="22" t="s">
        <v>2818</v>
      </c>
    </row>
    <row r="4058" spans="1:12">
      <c r="A4058" t="s">
        <v>3358</v>
      </c>
      <c r="B4058" t="s">
        <v>2181</v>
      </c>
      <c r="C4058" t="s">
        <v>3332</v>
      </c>
      <c r="D4058" s="1">
        <v>990.9</v>
      </c>
      <c r="E4058">
        <v>19.192973836138101</v>
      </c>
      <c r="F4058" s="22"/>
      <c r="G4058" s="22"/>
      <c r="H4058" s="22"/>
      <c r="I4058" s="22">
        <v>61.604574027696003</v>
      </c>
      <c r="J4058" s="22">
        <v>5</v>
      </c>
      <c r="K4058" s="22" t="s">
        <v>2166</v>
      </c>
      <c r="L4058" s="22" t="s">
        <v>2818</v>
      </c>
    </row>
    <row r="4059" spans="1:12">
      <c r="A4059" t="s">
        <v>3358</v>
      </c>
      <c r="B4059" t="s">
        <v>2182</v>
      </c>
      <c r="C4059" t="s">
        <v>542</v>
      </c>
      <c r="D4059" s="1">
        <v>42.9</v>
      </c>
      <c r="E4059">
        <v>26.443652840901301</v>
      </c>
      <c r="F4059" s="22">
        <v>8.3374254032327997</v>
      </c>
      <c r="G4059" s="22"/>
      <c r="H4059" s="22"/>
      <c r="I4059" s="22"/>
      <c r="J4059" s="22">
        <v>5</v>
      </c>
      <c r="K4059" s="22" t="s">
        <v>2166</v>
      </c>
      <c r="L4059" s="22" t="s">
        <v>2818</v>
      </c>
    </row>
    <row r="4060" spans="1:12">
      <c r="A4060" t="s">
        <v>3358</v>
      </c>
      <c r="B4060" t="s">
        <v>2182</v>
      </c>
      <c r="C4060" t="s">
        <v>547</v>
      </c>
      <c r="D4060" s="1">
        <v>8610</v>
      </c>
      <c r="E4060">
        <v>26.443652840901301</v>
      </c>
      <c r="F4060" s="22"/>
      <c r="G4060" s="22">
        <v>334.89442242647999</v>
      </c>
      <c r="H4060" s="22"/>
      <c r="I4060" s="22"/>
      <c r="J4060" s="22">
        <v>5</v>
      </c>
      <c r="K4060" s="22" t="s">
        <v>2166</v>
      </c>
      <c r="L4060" s="22" t="s">
        <v>2818</v>
      </c>
    </row>
    <row r="4061" spans="1:12">
      <c r="A4061" t="s">
        <v>3358</v>
      </c>
      <c r="B4061" t="s">
        <v>2182</v>
      </c>
      <c r="C4061" t="s">
        <v>549</v>
      </c>
      <c r="D4061" s="1">
        <v>9000.2000000000007</v>
      </c>
      <c r="E4061">
        <v>26.443652840901301</v>
      </c>
      <c r="F4061" s="22"/>
      <c r="G4061" s="22"/>
      <c r="H4061" s="22">
        <v>334.89442242647999</v>
      </c>
      <c r="I4061" s="22"/>
      <c r="J4061" s="22">
        <v>5</v>
      </c>
      <c r="K4061" s="22" t="s">
        <v>2166</v>
      </c>
      <c r="L4061" s="22" t="s">
        <v>2818</v>
      </c>
    </row>
    <row r="4062" spans="1:12">
      <c r="A4062" t="s">
        <v>3358</v>
      </c>
      <c r="B4062" t="s">
        <v>2182</v>
      </c>
      <c r="C4062" t="s">
        <v>3332</v>
      </c>
      <c r="D4062" s="1">
        <v>9000.6</v>
      </c>
      <c r="E4062">
        <v>26.443652840901301</v>
      </c>
      <c r="F4062" s="22"/>
      <c r="G4062" s="22"/>
      <c r="H4062" s="22"/>
      <c r="I4062" s="22">
        <v>334.89442242647999</v>
      </c>
      <c r="J4062" s="22">
        <v>5</v>
      </c>
      <c r="K4062" s="22" t="s">
        <v>2166</v>
      </c>
      <c r="L4062" s="22" t="s">
        <v>2818</v>
      </c>
    </row>
    <row r="4063" spans="1:12">
      <c r="A4063" t="s">
        <v>3359</v>
      </c>
      <c r="B4063" t="s">
        <v>2645</v>
      </c>
      <c r="C4063" t="s">
        <v>542</v>
      </c>
      <c r="D4063" s="1">
        <v>86903.8</v>
      </c>
      <c r="E4063">
        <v>13.662553967799001</v>
      </c>
      <c r="F4063" s="22">
        <v>5425.1973900180001</v>
      </c>
      <c r="G4063" s="22"/>
      <c r="H4063" s="22"/>
      <c r="I4063" s="22"/>
      <c r="J4063" s="22">
        <v>5</v>
      </c>
      <c r="K4063" s="22" t="s">
        <v>2646</v>
      </c>
      <c r="L4063" s="22" t="s">
        <v>2814</v>
      </c>
    </row>
    <row r="4064" spans="1:12">
      <c r="A4064" t="s">
        <v>3359</v>
      </c>
      <c r="B4064" t="s">
        <v>2645</v>
      </c>
      <c r="C4064" t="s">
        <v>547</v>
      </c>
      <c r="D4064" s="1">
        <v>206044.6</v>
      </c>
      <c r="E4064">
        <v>13.662553967799001</v>
      </c>
      <c r="F4064" s="22"/>
      <c r="G4064" s="22">
        <v>5425.1973900180001</v>
      </c>
      <c r="H4064" s="22"/>
      <c r="I4064" s="22"/>
      <c r="J4064" s="22">
        <v>5</v>
      </c>
      <c r="K4064" s="22" t="s">
        <v>2646</v>
      </c>
      <c r="L4064" s="22" t="s">
        <v>2814</v>
      </c>
    </row>
    <row r="4065" spans="1:12">
      <c r="A4065" t="s">
        <v>3359</v>
      </c>
      <c r="B4065" t="s">
        <v>2645</v>
      </c>
      <c r="C4065" t="s">
        <v>549</v>
      </c>
      <c r="D4065" s="1">
        <v>227286.1</v>
      </c>
      <c r="E4065">
        <v>13.662553967799001</v>
      </c>
      <c r="F4065" s="22"/>
      <c r="G4065" s="22"/>
      <c r="H4065" s="22">
        <v>5425.1973900180001</v>
      </c>
      <c r="I4065" s="22"/>
      <c r="J4065" s="22">
        <v>5</v>
      </c>
      <c r="K4065" s="22" t="s">
        <v>2646</v>
      </c>
      <c r="L4065" s="22" t="s">
        <v>2814</v>
      </c>
    </row>
    <row r="4066" spans="1:12">
      <c r="A4066" t="s">
        <v>3359</v>
      </c>
      <c r="B4066" t="s">
        <v>2645</v>
      </c>
      <c r="C4066" t="s">
        <v>3332</v>
      </c>
      <c r="D4066" s="1">
        <v>227840.5</v>
      </c>
      <c r="E4066">
        <v>13.662553967799001</v>
      </c>
      <c r="F4066" s="22"/>
      <c r="G4066" s="22"/>
      <c r="H4066" s="22"/>
      <c r="I4066" s="22">
        <v>5425.1973900180001</v>
      </c>
      <c r="J4066" s="22">
        <v>5</v>
      </c>
      <c r="K4066" s="22" t="s">
        <v>2646</v>
      </c>
      <c r="L4066" s="22" t="s">
        <v>2814</v>
      </c>
    </row>
    <row r="4067" spans="1:12">
      <c r="A4067" t="s">
        <v>3359</v>
      </c>
      <c r="B4067" t="s">
        <v>2647</v>
      </c>
      <c r="C4067" t="s">
        <v>542</v>
      </c>
      <c r="D4067" s="1">
        <v>8778.7000000000007</v>
      </c>
      <c r="E4067">
        <v>2.1325526484597899</v>
      </c>
      <c r="F4067" s="22">
        <v>717.92914519871999</v>
      </c>
      <c r="G4067" s="22"/>
      <c r="H4067" s="22"/>
      <c r="I4067" s="22"/>
      <c r="J4067" s="22">
        <v>5</v>
      </c>
      <c r="K4067" s="22" t="s">
        <v>2646</v>
      </c>
      <c r="L4067" s="22" t="s">
        <v>2814</v>
      </c>
    </row>
    <row r="4068" spans="1:12">
      <c r="A4068" t="s">
        <v>3359</v>
      </c>
      <c r="B4068" t="s">
        <v>2647</v>
      </c>
      <c r="C4068" t="s">
        <v>547</v>
      </c>
      <c r="D4068" s="1">
        <v>11265.8</v>
      </c>
      <c r="E4068">
        <v>2.1325526484597899</v>
      </c>
      <c r="F4068" s="22"/>
      <c r="G4068" s="22">
        <v>717.92914519871999</v>
      </c>
      <c r="H4068" s="22"/>
      <c r="I4068" s="22"/>
      <c r="J4068" s="22">
        <v>5</v>
      </c>
      <c r="K4068" s="22" t="s">
        <v>2646</v>
      </c>
      <c r="L4068" s="22" t="s">
        <v>2814</v>
      </c>
    </row>
    <row r="4069" spans="1:12">
      <c r="A4069" t="s">
        <v>3359</v>
      </c>
      <c r="B4069" t="s">
        <v>2647</v>
      </c>
      <c r="C4069" t="s">
        <v>549</v>
      </c>
      <c r="D4069" s="1">
        <v>11267.1</v>
      </c>
      <c r="E4069">
        <v>2.1325526484597899</v>
      </c>
      <c r="F4069" s="22"/>
      <c r="G4069" s="22"/>
      <c r="H4069" s="22">
        <v>717.92914519871999</v>
      </c>
      <c r="I4069" s="22"/>
      <c r="J4069" s="22">
        <v>5</v>
      </c>
      <c r="K4069" s="22" t="s">
        <v>2646</v>
      </c>
      <c r="L4069" s="22" t="s">
        <v>2814</v>
      </c>
    </row>
    <row r="4070" spans="1:12">
      <c r="A4070" t="s">
        <v>3359</v>
      </c>
      <c r="B4070" t="s">
        <v>2647</v>
      </c>
      <c r="C4070" t="s">
        <v>3332</v>
      </c>
      <c r="D4070" s="1">
        <v>11267.2</v>
      </c>
      <c r="E4070">
        <v>2.1325526484597899</v>
      </c>
      <c r="F4070" s="22"/>
      <c r="G4070" s="22"/>
      <c r="H4070" s="22"/>
      <c r="I4070" s="22">
        <v>717.92914519871999</v>
      </c>
      <c r="J4070" s="22">
        <v>5</v>
      </c>
      <c r="K4070" s="22" t="s">
        <v>2646</v>
      </c>
      <c r="L4070" s="22" t="s">
        <v>2814</v>
      </c>
    </row>
    <row r="4071" spans="1:12">
      <c r="A4071" t="s">
        <v>3359</v>
      </c>
      <c r="B4071" t="s">
        <v>2648</v>
      </c>
      <c r="C4071" t="s">
        <v>542</v>
      </c>
      <c r="D4071" s="1">
        <v>57386.5</v>
      </c>
      <c r="E4071">
        <v>2.9855737078437001</v>
      </c>
      <c r="F4071" s="22">
        <v>5974.0253114976003</v>
      </c>
      <c r="G4071" s="22"/>
      <c r="H4071" s="22"/>
      <c r="I4071" s="22"/>
      <c r="J4071" s="22">
        <v>5</v>
      </c>
      <c r="K4071" s="22" t="s">
        <v>2646</v>
      </c>
      <c r="L4071" s="22" t="s">
        <v>2814</v>
      </c>
    </row>
    <row r="4072" spans="1:12">
      <c r="A4072" t="s">
        <v>3359</v>
      </c>
      <c r="B4072" t="s">
        <v>2648</v>
      </c>
      <c r="C4072" t="s">
        <v>547</v>
      </c>
      <c r="D4072" s="1">
        <v>66766.8</v>
      </c>
      <c r="E4072">
        <v>2.9855737078437001</v>
      </c>
      <c r="F4072" s="22"/>
      <c r="G4072" s="22">
        <v>5974.0253114976003</v>
      </c>
      <c r="H4072" s="22"/>
      <c r="I4072" s="22"/>
      <c r="J4072" s="22">
        <v>5</v>
      </c>
      <c r="K4072" s="22" t="s">
        <v>2646</v>
      </c>
      <c r="L4072" s="22" t="s">
        <v>2814</v>
      </c>
    </row>
    <row r="4073" spans="1:12">
      <c r="A4073" t="s">
        <v>3359</v>
      </c>
      <c r="B4073" t="s">
        <v>2648</v>
      </c>
      <c r="C4073" t="s">
        <v>549</v>
      </c>
      <c r="D4073" s="1">
        <v>67507</v>
      </c>
      <c r="E4073">
        <v>2.9855737078437001</v>
      </c>
      <c r="F4073" s="22"/>
      <c r="G4073" s="22"/>
      <c r="H4073" s="22">
        <v>5974.0253114976003</v>
      </c>
      <c r="I4073" s="22"/>
      <c r="J4073" s="22">
        <v>5</v>
      </c>
      <c r="K4073" s="22" t="s">
        <v>2646</v>
      </c>
      <c r="L4073" s="22" t="s">
        <v>2814</v>
      </c>
    </row>
    <row r="4074" spans="1:12">
      <c r="A4074" t="s">
        <v>3359</v>
      </c>
      <c r="B4074" t="s">
        <v>2648</v>
      </c>
      <c r="C4074" t="s">
        <v>3332</v>
      </c>
      <c r="D4074" s="1">
        <v>67528.399999999994</v>
      </c>
      <c r="E4074">
        <v>2.9855737078437001</v>
      </c>
      <c r="F4074" s="22"/>
      <c r="G4074" s="22"/>
      <c r="H4074" s="22"/>
      <c r="I4074" s="22">
        <v>5974.0253114976003</v>
      </c>
      <c r="J4074" s="22">
        <v>5</v>
      </c>
      <c r="K4074" s="22" t="s">
        <v>2646</v>
      </c>
      <c r="L4074" s="22" t="s">
        <v>2814</v>
      </c>
    </row>
    <row r="4075" spans="1:12">
      <c r="A4075" t="s">
        <v>3359</v>
      </c>
      <c r="B4075" t="s">
        <v>2649</v>
      </c>
      <c r="C4075" t="s">
        <v>542</v>
      </c>
      <c r="D4075" s="1">
        <v>93912.6</v>
      </c>
      <c r="E4075">
        <v>3.8385947672276099</v>
      </c>
      <c r="F4075" s="22">
        <v>9889.9357550364002</v>
      </c>
      <c r="G4075" s="22"/>
      <c r="H4075" s="22"/>
      <c r="I4075" s="22"/>
      <c r="J4075" s="22">
        <v>5</v>
      </c>
      <c r="K4075" s="22" t="s">
        <v>2646</v>
      </c>
      <c r="L4075" s="22" t="s">
        <v>2814</v>
      </c>
    </row>
    <row r="4076" spans="1:12">
      <c r="A4076" t="s">
        <v>3359</v>
      </c>
      <c r="B4076" t="s">
        <v>2649</v>
      </c>
      <c r="C4076" t="s">
        <v>547</v>
      </c>
      <c r="D4076" s="1">
        <v>112235.8</v>
      </c>
      <c r="E4076">
        <v>3.8385947672276099</v>
      </c>
      <c r="F4076" s="22"/>
      <c r="G4076" s="22">
        <v>9889.9357550364002</v>
      </c>
      <c r="H4076" s="22"/>
      <c r="I4076" s="22"/>
      <c r="J4076" s="22">
        <v>5</v>
      </c>
      <c r="K4076" s="22" t="s">
        <v>2646</v>
      </c>
      <c r="L4076" s="22" t="s">
        <v>2814</v>
      </c>
    </row>
    <row r="4077" spans="1:12">
      <c r="A4077" t="s">
        <v>3359</v>
      </c>
      <c r="B4077" t="s">
        <v>2649</v>
      </c>
      <c r="C4077" t="s">
        <v>549</v>
      </c>
      <c r="D4077" s="1">
        <v>113138.6</v>
      </c>
      <c r="E4077">
        <v>3.8385947672276099</v>
      </c>
      <c r="F4077" s="22"/>
      <c r="G4077" s="22"/>
      <c r="H4077" s="22">
        <v>9889.9357550364002</v>
      </c>
      <c r="I4077" s="22"/>
      <c r="J4077" s="22">
        <v>5</v>
      </c>
      <c r="K4077" s="22" t="s">
        <v>2646</v>
      </c>
      <c r="L4077" s="22" t="s">
        <v>2814</v>
      </c>
    </row>
    <row r="4078" spans="1:12">
      <c r="A4078" t="s">
        <v>3359</v>
      </c>
      <c r="B4078" t="s">
        <v>2649</v>
      </c>
      <c r="C4078" t="s">
        <v>3332</v>
      </c>
      <c r="D4078" s="1">
        <v>113165.4</v>
      </c>
      <c r="E4078">
        <v>3.8385947672276099</v>
      </c>
      <c r="F4078" s="22"/>
      <c r="G4078" s="22"/>
      <c r="H4078" s="22"/>
      <c r="I4078" s="22">
        <v>9889.9357550364002</v>
      </c>
      <c r="J4078" s="22">
        <v>5</v>
      </c>
      <c r="K4078" s="22" t="s">
        <v>2646</v>
      </c>
      <c r="L4078" s="22" t="s">
        <v>2814</v>
      </c>
    </row>
    <row r="4079" spans="1:12">
      <c r="A4079" t="s">
        <v>3359</v>
      </c>
      <c r="B4079" t="s">
        <v>2650</v>
      </c>
      <c r="C4079" t="s">
        <v>542</v>
      </c>
      <c r="D4079" s="1">
        <v>79352.5</v>
      </c>
      <c r="E4079">
        <v>4.69161582661153</v>
      </c>
      <c r="F4079" s="22">
        <v>5597.1860219352002</v>
      </c>
      <c r="G4079" s="22"/>
      <c r="H4079" s="22"/>
      <c r="I4079" s="22"/>
      <c r="J4079" s="22">
        <v>5</v>
      </c>
      <c r="K4079" s="22" t="s">
        <v>2646</v>
      </c>
      <c r="L4079" s="22" t="s">
        <v>2814</v>
      </c>
    </row>
    <row r="4080" spans="1:12">
      <c r="A4080" t="s">
        <v>3359</v>
      </c>
      <c r="B4080" t="s">
        <v>2650</v>
      </c>
      <c r="C4080" t="s">
        <v>547</v>
      </c>
      <c r="D4080" s="1">
        <v>128784.6</v>
      </c>
      <c r="E4080">
        <v>4.69161582661153</v>
      </c>
      <c r="F4080" s="22"/>
      <c r="G4080" s="22">
        <v>5597.1860219352002</v>
      </c>
      <c r="H4080" s="22"/>
      <c r="I4080" s="22"/>
      <c r="J4080" s="22">
        <v>5</v>
      </c>
      <c r="K4080" s="22" t="s">
        <v>2646</v>
      </c>
      <c r="L4080" s="22" t="s">
        <v>2814</v>
      </c>
    </row>
    <row r="4081" spans="1:12">
      <c r="A4081" t="s">
        <v>3359</v>
      </c>
      <c r="B4081" t="s">
        <v>2650</v>
      </c>
      <c r="C4081" t="s">
        <v>549</v>
      </c>
      <c r="D4081" s="1">
        <v>135817.79999999999</v>
      </c>
      <c r="E4081">
        <v>4.69161582661153</v>
      </c>
      <c r="F4081" s="22"/>
      <c r="G4081" s="22"/>
      <c r="H4081" s="22">
        <v>5597.1860219352002</v>
      </c>
      <c r="I4081" s="22"/>
      <c r="J4081" s="22">
        <v>5</v>
      </c>
      <c r="K4081" s="22" t="s">
        <v>2646</v>
      </c>
      <c r="L4081" s="22" t="s">
        <v>2814</v>
      </c>
    </row>
    <row r="4082" spans="1:12">
      <c r="A4082" t="s">
        <v>3359</v>
      </c>
      <c r="B4082" t="s">
        <v>2650</v>
      </c>
      <c r="C4082" t="s">
        <v>3332</v>
      </c>
      <c r="D4082" s="1">
        <v>136065.20000000001</v>
      </c>
      <c r="E4082">
        <v>4.69161582661153</v>
      </c>
      <c r="F4082" s="22"/>
      <c r="G4082" s="22"/>
      <c r="H4082" s="22"/>
      <c r="I4082" s="22">
        <v>5597.1860219352002</v>
      </c>
      <c r="J4082" s="22">
        <v>5</v>
      </c>
      <c r="K4082" s="22" t="s">
        <v>2646</v>
      </c>
      <c r="L4082" s="22" t="s">
        <v>2814</v>
      </c>
    </row>
    <row r="4083" spans="1:12">
      <c r="A4083" t="s">
        <v>3359</v>
      </c>
      <c r="B4083" t="s">
        <v>2651</v>
      </c>
      <c r="C4083" t="s">
        <v>542</v>
      </c>
      <c r="D4083" s="1">
        <v>90304.8</v>
      </c>
      <c r="E4083">
        <v>5.5446368859954402</v>
      </c>
      <c r="F4083" s="22">
        <v>8406.3950076204001</v>
      </c>
      <c r="G4083" s="22"/>
      <c r="H4083" s="22"/>
      <c r="I4083" s="22"/>
      <c r="J4083" s="22">
        <v>5</v>
      </c>
      <c r="K4083" s="22" t="s">
        <v>2646</v>
      </c>
      <c r="L4083" s="22" t="s">
        <v>2814</v>
      </c>
    </row>
    <row r="4084" spans="1:12">
      <c r="A4084" t="s">
        <v>3359</v>
      </c>
      <c r="B4084" t="s">
        <v>2651</v>
      </c>
      <c r="C4084" t="s">
        <v>547</v>
      </c>
      <c r="D4084" s="1">
        <v>176117.1</v>
      </c>
      <c r="E4084">
        <v>5.5446368859954402</v>
      </c>
      <c r="F4084" s="22"/>
      <c r="G4084" s="22">
        <v>8406.3950076204001</v>
      </c>
      <c r="H4084" s="22"/>
      <c r="I4084" s="22"/>
      <c r="J4084" s="22">
        <v>5</v>
      </c>
      <c r="K4084" s="22" t="s">
        <v>2646</v>
      </c>
      <c r="L4084" s="22" t="s">
        <v>2814</v>
      </c>
    </row>
    <row r="4085" spans="1:12">
      <c r="A4085" t="s">
        <v>3359</v>
      </c>
      <c r="B4085" t="s">
        <v>2651</v>
      </c>
      <c r="C4085" t="s">
        <v>549</v>
      </c>
      <c r="D4085" s="1">
        <v>182751.8</v>
      </c>
      <c r="E4085">
        <v>5.5446368859954402</v>
      </c>
      <c r="F4085" s="22"/>
      <c r="G4085" s="22"/>
      <c r="H4085" s="22">
        <v>8406.3950076204001</v>
      </c>
      <c r="I4085" s="22"/>
      <c r="J4085" s="22">
        <v>5</v>
      </c>
      <c r="K4085" s="22" t="s">
        <v>2646</v>
      </c>
      <c r="L4085" s="22" t="s">
        <v>2814</v>
      </c>
    </row>
    <row r="4086" spans="1:12">
      <c r="A4086" t="s">
        <v>3359</v>
      </c>
      <c r="B4086" t="s">
        <v>2651</v>
      </c>
      <c r="C4086" t="s">
        <v>3332</v>
      </c>
      <c r="D4086" s="1">
        <v>182791.6</v>
      </c>
      <c r="E4086">
        <v>5.5446368859954402</v>
      </c>
      <c r="F4086" s="22"/>
      <c r="G4086" s="22"/>
      <c r="H4086" s="22"/>
      <c r="I4086" s="22">
        <v>8406.3950076204001</v>
      </c>
      <c r="J4086" s="22">
        <v>5</v>
      </c>
      <c r="K4086" s="22" t="s">
        <v>2646</v>
      </c>
      <c r="L4086" s="22" t="s">
        <v>2814</v>
      </c>
    </row>
    <row r="4087" spans="1:12">
      <c r="A4087" t="s">
        <v>3359</v>
      </c>
      <c r="B4087" t="s">
        <v>2652</v>
      </c>
      <c r="C4087" t="s">
        <v>542</v>
      </c>
      <c r="D4087" s="1">
        <v>105418.5</v>
      </c>
      <c r="E4087">
        <v>6.3976579453793603</v>
      </c>
      <c r="F4087" s="22">
        <v>10745.433127548</v>
      </c>
      <c r="G4087" s="22"/>
      <c r="H4087" s="22"/>
      <c r="I4087" s="22"/>
      <c r="J4087" s="22">
        <v>5</v>
      </c>
      <c r="K4087" s="22" t="s">
        <v>2646</v>
      </c>
      <c r="L4087" s="22" t="s">
        <v>2814</v>
      </c>
    </row>
    <row r="4088" spans="1:12">
      <c r="A4088" t="s">
        <v>3359</v>
      </c>
      <c r="B4088" t="s">
        <v>2652</v>
      </c>
      <c r="C4088" t="s">
        <v>547</v>
      </c>
      <c r="D4088" s="1">
        <v>203596.7</v>
      </c>
      <c r="E4088">
        <v>6.3976579453793603</v>
      </c>
      <c r="F4088" s="22"/>
      <c r="G4088" s="22">
        <v>10745.433127548</v>
      </c>
      <c r="H4088" s="22"/>
      <c r="I4088" s="22"/>
      <c r="J4088" s="22">
        <v>5</v>
      </c>
      <c r="K4088" s="22" t="s">
        <v>2646</v>
      </c>
      <c r="L4088" s="22" t="s">
        <v>2814</v>
      </c>
    </row>
    <row r="4089" spans="1:12">
      <c r="A4089" t="s">
        <v>3359</v>
      </c>
      <c r="B4089" t="s">
        <v>2652</v>
      </c>
      <c r="C4089" t="s">
        <v>549</v>
      </c>
      <c r="D4089" s="1">
        <v>210216.5</v>
      </c>
      <c r="E4089">
        <v>6.3976579453793603</v>
      </c>
      <c r="F4089" s="22"/>
      <c r="G4089" s="22"/>
      <c r="H4089" s="22">
        <v>10745.433127548</v>
      </c>
      <c r="I4089" s="22"/>
      <c r="J4089" s="22">
        <v>5</v>
      </c>
      <c r="K4089" s="22" t="s">
        <v>2646</v>
      </c>
      <c r="L4089" s="22" t="s">
        <v>2814</v>
      </c>
    </row>
    <row r="4090" spans="1:12">
      <c r="A4090" t="s">
        <v>3359</v>
      </c>
      <c r="B4090" t="s">
        <v>2652</v>
      </c>
      <c r="C4090" t="s">
        <v>3332</v>
      </c>
      <c r="D4090" s="1">
        <v>210292.6</v>
      </c>
      <c r="E4090">
        <v>6.3976579453793603</v>
      </c>
      <c r="F4090" s="22"/>
      <c r="G4090" s="22"/>
      <c r="H4090" s="22"/>
      <c r="I4090" s="22">
        <v>10745.433127548</v>
      </c>
      <c r="J4090" s="22">
        <v>5</v>
      </c>
      <c r="K4090" s="22" t="s">
        <v>2646</v>
      </c>
      <c r="L4090" s="22" t="s">
        <v>2814</v>
      </c>
    </row>
    <row r="4091" spans="1:12">
      <c r="A4091" t="s">
        <v>3359</v>
      </c>
      <c r="B4091" t="s">
        <v>2653</v>
      </c>
      <c r="C4091" t="s">
        <v>542</v>
      </c>
      <c r="D4091" s="1">
        <v>77173.899999999994</v>
      </c>
      <c r="E4091">
        <v>7.2506790047632697</v>
      </c>
      <c r="F4091" s="22">
        <v>8028.5565926664003</v>
      </c>
      <c r="G4091" s="22"/>
      <c r="H4091" s="22"/>
      <c r="I4091" s="22"/>
      <c r="J4091" s="22">
        <v>5</v>
      </c>
      <c r="K4091" s="22" t="s">
        <v>2646</v>
      </c>
      <c r="L4091" s="22" t="s">
        <v>2814</v>
      </c>
    </row>
    <row r="4092" spans="1:12">
      <c r="A4092" t="s">
        <v>3359</v>
      </c>
      <c r="B4092" t="s">
        <v>2653</v>
      </c>
      <c r="C4092" t="s">
        <v>547</v>
      </c>
      <c r="D4092" s="1">
        <v>163800.4</v>
      </c>
      <c r="E4092">
        <v>7.2506790047632697</v>
      </c>
      <c r="F4092" s="22"/>
      <c r="G4092" s="22">
        <v>8028.5565926664003</v>
      </c>
      <c r="H4092" s="22"/>
      <c r="I4092" s="22"/>
      <c r="J4092" s="22">
        <v>5</v>
      </c>
      <c r="K4092" s="22" t="s">
        <v>2646</v>
      </c>
      <c r="L4092" s="22" t="s">
        <v>2814</v>
      </c>
    </row>
    <row r="4093" spans="1:12">
      <c r="A4093" t="s">
        <v>3359</v>
      </c>
      <c r="B4093" t="s">
        <v>2653</v>
      </c>
      <c r="C4093" t="s">
        <v>549</v>
      </c>
      <c r="D4093" s="1">
        <v>167073.29999999999</v>
      </c>
      <c r="E4093">
        <v>7.2506790047632697</v>
      </c>
      <c r="F4093" s="22"/>
      <c r="G4093" s="22"/>
      <c r="H4093" s="22">
        <v>8028.5565926664003</v>
      </c>
      <c r="I4093" s="22"/>
      <c r="J4093" s="22">
        <v>5</v>
      </c>
      <c r="K4093" s="22" t="s">
        <v>2646</v>
      </c>
      <c r="L4093" s="22" t="s">
        <v>2814</v>
      </c>
    </row>
    <row r="4094" spans="1:12">
      <c r="A4094" t="s">
        <v>3359</v>
      </c>
      <c r="B4094" t="s">
        <v>2653</v>
      </c>
      <c r="C4094" t="s">
        <v>3332</v>
      </c>
      <c r="D4094" s="1">
        <v>167179</v>
      </c>
      <c r="E4094">
        <v>7.2506790047632697</v>
      </c>
      <c r="F4094" s="22"/>
      <c r="G4094" s="22"/>
      <c r="H4094" s="22"/>
      <c r="I4094" s="22">
        <v>8028.5565926664003</v>
      </c>
      <c r="J4094" s="22">
        <v>5</v>
      </c>
      <c r="K4094" s="22" t="s">
        <v>2646</v>
      </c>
      <c r="L4094" s="22" t="s">
        <v>2814</v>
      </c>
    </row>
    <row r="4095" spans="1:12">
      <c r="A4095" t="s">
        <v>3359</v>
      </c>
      <c r="B4095" t="s">
        <v>2654</v>
      </c>
      <c r="C4095" t="s">
        <v>542</v>
      </c>
      <c r="D4095" s="1">
        <v>39254.800000000003</v>
      </c>
      <c r="E4095">
        <v>8.1037000641471799</v>
      </c>
      <c r="F4095" s="22">
        <v>4100.3014949316002</v>
      </c>
      <c r="G4095" s="22"/>
      <c r="H4095" s="22"/>
      <c r="I4095" s="22"/>
      <c r="J4095" s="22">
        <v>5</v>
      </c>
      <c r="K4095" s="22" t="s">
        <v>2646</v>
      </c>
      <c r="L4095" s="22" t="s">
        <v>2814</v>
      </c>
    </row>
    <row r="4096" spans="1:12">
      <c r="A4096" t="s">
        <v>3359</v>
      </c>
      <c r="B4096" t="s">
        <v>2654</v>
      </c>
      <c r="C4096" t="s">
        <v>547</v>
      </c>
      <c r="D4096" s="1">
        <v>92082.3</v>
      </c>
      <c r="E4096">
        <v>8.1037000641471799</v>
      </c>
      <c r="F4096" s="22"/>
      <c r="G4096" s="22">
        <v>4100.3014949316002</v>
      </c>
      <c r="H4096" s="22"/>
      <c r="I4096" s="22"/>
      <c r="J4096" s="22">
        <v>5</v>
      </c>
      <c r="K4096" s="22" t="s">
        <v>2646</v>
      </c>
      <c r="L4096" s="22" t="s">
        <v>2814</v>
      </c>
    </row>
    <row r="4097" spans="1:12">
      <c r="A4097" t="s">
        <v>3359</v>
      </c>
      <c r="B4097" t="s">
        <v>2654</v>
      </c>
      <c r="C4097" t="s">
        <v>549</v>
      </c>
      <c r="D4097" s="1">
        <v>93549.9</v>
      </c>
      <c r="E4097">
        <v>8.1037000641471799</v>
      </c>
      <c r="F4097" s="22"/>
      <c r="G4097" s="22"/>
      <c r="H4097" s="22">
        <v>4100.3014949316002</v>
      </c>
      <c r="I4097" s="22"/>
      <c r="J4097" s="22">
        <v>5</v>
      </c>
      <c r="K4097" s="22" t="s">
        <v>2646</v>
      </c>
      <c r="L4097" s="22" t="s">
        <v>2814</v>
      </c>
    </row>
    <row r="4098" spans="1:12">
      <c r="A4098" t="s">
        <v>3359</v>
      </c>
      <c r="B4098" t="s">
        <v>2654</v>
      </c>
      <c r="C4098" t="s">
        <v>3332</v>
      </c>
      <c r="D4098" s="1">
        <v>93618.6</v>
      </c>
      <c r="E4098">
        <v>8.1037000641471799</v>
      </c>
      <c r="F4098" s="22"/>
      <c r="G4098" s="22"/>
      <c r="H4098" s="22"/>
      <c r="I4098" s="22">
        <v>4100.3014949316002</v>
      </c>
      <c r="J4098" s="22">
        <v>5</v>
      </c>
      <c r="K4098" s="22" t="s">
        <v>2646</v>
      </c>
      <c r="L4098" s="22" t="s">
        <v>2814</v>
      </c>
    </row>
    <row r="4099" spans="1:12">
      <c r="A4099" t="s">
        <v>3359</v>
      </c>
      <c r="B4099" t="s">
        <v>2655</v>
      </c>
      <c r="C4099" t="s">
        <v>542</v>
      </c>
      <c r="D4099" s="1">
        <v>29415.5</v>
      </c>
      <c r="E4099">
        <v>8.9567211235310999</v>
      </c>
      <c r="F4099" s="22">
        <v>3440.0956960188</v>
      </c>
      <c r="G4099" s="22"/>
      <c r="H4099" s="22"/>
      <c r="I4099" s="22"/>
      <c r="J4099" s="22">
        <v>5</v>
      </c>
      <c r="K4099" s="22" t="s">
        <v>2646</v>
      </c>
      <c r="L4099" s="22" t="s">
        <v>2814</v>
      </c>
    </row>
    <row r="4100" spans="1:12">
      <c r="A4100" t="s">
        <v>3359</v>
      </c>
      <c r="B4100" t="s">
        <v>2655</v>
      </c>
      <c r="C4100" t="s">
        <v>547</v>
      </c>
      <c r="D4100" s="1">
        <v>74490.100000000006</v>
      </c>
      <c r="E4100">
        <v>8.9567211235310999</v>
      </c>
      <c r="F4100" s="22"/>
      <c r="G4100" s="22">
        <v>3440.0956960188</v>
      </c>
      <c r="H4100" s="22"/>
      <c r="I4100" s="22"/>
      <c r="J4100" s="22">
        <v>5</v>
      </c>
      <c r="K4100" s="22" t="s">
        <v>2646</v>
      </c>
      <c r="L4100" s="22" t="s">
        <v>2814</v>
      </c>
    </row>
    <row r="4101" spans="1:12">
      <c r="A4101" t="s">
        <v>3359</v>
      </c>
      <c r="B4101" t="s">
        <v>2655</v>
      </c>
      <c r="C4101" t="s">
        <v>549</v>
      </c>
      <c r="D4101" s="1">
        <v>75326.5</v>
      </c>
      <c r="E4101">
        <v>8.9567211235310999</v>
      </c>
      <c r="F4101" s="22"/>
      <c r="G4101" s="22"/>
      <c r="H4101" s="22">
        <v>3440.0956960188</v>
      </c>
      <c r="I4101" s="22"/>
      <c r="J4101" s="22">
        <v>5</v>
      </c>
      <c r="K4101" s="22" t="s">
        <v>2646</v>
      </c>
      <c r="L4101" s="22" t="s">
        <v>2814</v>
      </c>
    </row>
    <row r="4102" spans="1:12">
      <c r="A4102" t="s">
        <v>3359</v>
      </c>
      <c r="B4102" t="s">
        <v>2655</v>
      </c>
      <c r="C4102" t="s">
        <v>3332</v>
      </c>
      <c r="D4102" s="1">
        <v>75340.800000000003</v>
      </c>
      <c r="E4102">
        <v>8.9567211235310999</v>
      </c>
      <c r="F4102" s="22"/>
      <c r="G4102" s="22"/>
      <c r="H4102" s="22"/>
      <c r="I4102" s="22">
        <v>3440.0956960188</v>
      </c>
      <c r="J4102" s="22">
        <v>5</v>
      </c>
      <c r="K4102" s="22" t="s">
        <v>2646</v>
      </c>
      <c r="L4102" s="22" t="s">
        <v>2814</v>
      </c>
    </row>
    <row r="4103" spans="1:12">
      <c r="A4103" t="s">
        <v>3359</v>
      </c>
      <c r="B4103" t="s">
        <v>2656</v>
      </c>
      <c r="C4103" t="s">
        <v>542</v>
      </c>
      <c r="D4103" s="1">
        <v>11392.2</v>
      </c>
      <c r="E4103">
        <v>9.8097421829150093</v>
      </c>
      <c r="F4103" s="22">
        <v>1464.83121519</v>
      </c>
      <c r="G4103" s="22"/>
      <c r="H4103" s="22"/>
      <c r="I4103" s="22"/>
      <c r="J4103" s="22">
        <v>5</v>
      </c>
      <c r="K4103" s="22" t="s">
        <v>2646</v>
      </c>
      <c r="L4103" s="22" t="s">
        <v>2814</v>
      </c>
    </row>
    <row r="4104" spans="1:12">
      <c r="A4104" t="s">
        <v>3359</v>
      </c>
      <c r="B4104" t="s">
        <v>2656</v>
      </c>
      <c r="C4104" t="s">
        <v>547</v>
      </c>
      <c r="D4104" s="1">
        <v>38773</v>
      </c>
      <c r="E4104">
        <v>9.8097421829150093</v>
      </c>
      <c r="F4104" s="22"/>
      <c r="G4104" s="22">
        <v>1610.00263697112</v>
      </c>
      <c r="H4104" s="22"/>
      <c r="I4104" s="22"/>
      <c r="J4104" s="22">
        <v>5</v>
      </c>
      <c r="K4104" s="22" t="s">
        <v>2646</v>
      </c>
      <c r="L4104" s="22" t="s">
        <v>2814</v>
      </c>
    </row>
    <row r="4105" spans="1:12">
      <c r="A4105" t="s">
        <v>3359</v>
      </c>
      <c r="B4105" t="s">
        <v>2656</v>
      </c>
      <c r="C4105" t="s">
        <v>549</v>
      </c>
      <c r="D4105" s="1">
        <v>39821.699999999997</v>
      </c>
      <c r="E4105">
        <v>9.8097421829150093</v>
      </c>
      <c r="F4105" s="22"/>
      <c r="G4105" s="22"/>
      <c r="H4105" s="22">
        <v>1610.00263697112</v>
      </c>
      <c r="I4105" s="22"/>
      <c r="J4105" s="22">
        <v>5</v>
      </c>
      <c r="K4105" s="22" t="s">
        <v>2646</v>
      </c>
      <c r="L4105" s="22" t="s">
        <v>2814</v>
      </c>
    </row>
    <row r="4106" spans="1:12">
      <c r="A4106" t="s">
        <v>3359</v>
      </c>
      <c r="B4106" t="s">
        <v>2656</v>
      </c>
      <c r="C4106" t="s">
        <v>3332</v>
      </c>
      <c r="D4106" s="1">
        <v>39845.699999999997</v>
      </c>
      <c r="E4106">
        <v>9.8097421829150093</v>
      </c>
      <c r="F4106" s="22"/>
      <c r="G4106" s="22"/>
      <c r="H4106" s="22"/>
      <c r="I4106" s="22">
        <v>1610.00263697112</v>
      </c>
      <c r="J4106" s="22">
        <v>5</v>
      </c>
      <c r="K4106" s="22" t="s">
        <v>2646</v>
      </c>
      <c r="L4106" s="22" t="s">
        <v>2814</v>
      </c>
    </row>
    <row r="4107" spans="1:12">
      <c r="A4107" t="s">
        <v>3359</v>
      </c>
      <c r="B4107" t="s">
        <v>2657</v>
      </c>
      <c r="C4107" t="s">
        <v>542</v>
      </c>
      <c r="D4107" s="1">
        <v>8130.1</v>
      </c>
      <c r="E4107">
        <v>10.662763242298899</v>
      </c>
      <c r="F4107" s="22">
        <v>867.03780564828003</v>
      </c>
      <c r="G4107" s="22"/>
      <c r="H4107" s="22"/>
      <c r="I4107" s="22"/>
      <c r="J4107" s="22">
        <v>5</v>
      </c>
      <c r="K4107" s="22" t="s">
        <v>2646</v>
      </c>
      <c r="L4107" s="22" t="s">
        <v>2814</v>
      </c>
    </row>
    <row r="4108" spans="1:12">
      <c r="A4108" t="s">
        <v>3359</v>
      </c>
      <c r="B4108" t="s">
        <v>2657</v>
      </c>
      <c r="C4108" t="s">
        <v>547</v>
      </c>
      <c r="D4108" s="1">
        <v>37124.400000000001</v>
      </c>
      <c r="E4108">
        <v>10.662763242298899</v>
      </c>
      <c r="F4108" s="22"/>
      <c r="G4108" s="22">
        <v>1336.55121694584</v>
      </c>
      <c r="H4108" s="22"/>
      <c r="I4108" s="22"/>
      <c r="J4108" s="22">
        <v>5</v>
      </c>
      <c r="K4108" s="22" t="s">
        <v>2646</v>
      </c>
      <c r="L4108" s="22" t="s">
        <v>2814</v>
      </c>
    </row>
    <row r="4109" spans="1:12">
      <c r="A4109" t="s">
        <v>3359</v>
      </c>
      <c r="B4109" t="s">
        <v>2657</v>
      </c>
      <c r="C4109" t="s">
        <v>549</v>
      </c>
      <c r="D4109" s="1">
        <v>41708.300000000003</v>
      </c>
      <c r="E4109">
        <v>10.662763242298899</v>
      </c>
      <c r="F4109" s="22"/>
      <c r="G4109" s="22"/>
      <c r="H4109" s="22">
        <v>1336.55121694584</v>
      </c>
      <c r="I4109" s="22"/>
      <c r="J4109" s="22">
        <v>5</v>
      </c>
      <c r="K4109" s="22" t="s">
        <v>2646</v>
      </c>
      <c r="L4109" s="22" t="s">
        <v>2814</v>
      </c>
    </row>
    <row r="4110" spans="1:12">
      <c r="A4110" t="s">
        <v>3359</v>
      </c>
      <c r="B4110" t="s">
        <v>2657</v>
      </c>
      <c r="C4110" t="s">
        <v>3332</v>
      </c>
      <c r="D4110" s="1">
        <v>41723.4</v>
      </c>
      <c r="E4110">
        <v>10.662763242298899</v>
      </c>
      <c r="F4110" s="22"/>
      <c r="G4110" s="22"/>
      <c r="H4110" s="22"/>
      <c r="I4110" s="22">
        <v>1336.55121694584</v>
      </c>
      <c r="J4110" s="22">
        <v>5</v>
      </c>
      <c r="K4110" s="22" t="s">
        <v>2646</v>
      </c>
      <c r="L4110" s="22" t="s">
        <v>2814</v>
      </c>
    </row>
    <row r="4111" spans="1:12">
      <c r="A4111" t="s">
        <v>3359</v>
      </c>
      <c r="B4111" t="s">
        <v>2658</v>
      </c>
      <c r="C4111" t="s">
        <v>542</v>
      </c>
      <c r="D4111" s="1">
        <v>5608.3</v>
      </c>
      <c r="E4111">
        <v>11.5157843016828</v>
      </c>
      <c r="F4111" s="22">
        <v>791.05357080791998</v>
      </c>
      <c r="G4111" s="22"/>
      <c r="H4111" s="22"/>
      <c r="I4111" s="22"/>
      <c r="J4111" s="22">
        <v>5</v>
      </c>
      <c r="K4111" s="22" t="s">
        <v>2646</v>
      </c>
      <c r="L4111" s="22" t="s">
        <v>2814</v>
      </c>
    </row>
    <row r="4112" spans="1:12">
      <c r="A4112" t="s">
        <v>3359</v>
      </c>
      <c r="B4112" t="s">
        <v>2658</v>
      </c>
      <c r="C4112" t="s">
        <v>547</v>
      </c>
      <c r="D4112" s="1">
        <v>43823.5</v>
      </c>
      <c r="E4112">
        <v>11.5157843016828</v>
      </c>
      <c r="F4112" s="22"/>
      <c r="G4112" s="22">
        <v>1764.0566471908801</v>
      </c>
      <c r="H4112" s="22"/>
      <c r="I4112" s="22"/>
      <c r="J4112" s="22">
        <v>5</v>
      </c>
      <c r="K4112" s="22" t="s">
        <v>2646</v>
      </c>
      <c r="L4112" s="22" t="s">
        <v>2814</v>
      </c>
    </row>
    <row r="4113" spans="1:12">
      <c r="A4113" t="s">
        <v>3359</v>
      </c>
      <c r="B4113" t="s">
        <v>2658</v>
      </c>
      <c r="C4113" t="s">
        <v>549</v>
      </c>
      <c r="D4113" s="1">
        <v>57894.9</v>
      </c>
      <c r="E4113">
        <v>11.5157843016828</v>
      </c>
      <c r="F4113" s="22"/>
      <c r="G4113" s="22"/>
      <c r="H4113" s="22">
        <v>1764.0566471908801</v>
      </c>
      <c r="I4113" s="22"/>
      <c r="J4113" s="22">
        <v>5</v>
      </c>
      <c r="K4113" s="22" t="s">
        <v>2646</v>
      </c>
      <c r="L4113" s="22" t="s">
        <v>2814</v>
      </c>
    </row>
    <row r="4114" spans="1:12">
      <c r="A4114" t="s">
        <v>3359</v>
      </c>
      <c r="B4114" t="s">
        <v>2658</v>
      </c>
      <c r="C4114" t="s">
        <v>3332</v>
      </c>
      <c r="D4114" s="1">
        <v>57933.9</v>
      </c>
      <c r="E4114">
        <v>11.5157843016828</v>
      </c>
      <c r="F4114" s="22"/>
      <c r="G4114" s="22"/>
      <c r="H4114" s="22"/>
      <c r="I4114" s="22">
        <v>1764.0566471908801</v>
      </c>
      <c r="J4114" s="22">
        <v>5</v>
      </c>
      <c r="K4114" s="22" t="s">
        <v>2646</v>
      </c>
      <c r="L4114" s="22" t="s">
        <v>2814</v>
      </c>
    </row>
    <row r="4115" spans="1:12">
      <c r="A4115" t="s">
        <v>3359</v>
      </c>
      <c r="B4115" t="s">
        <v>2659</v>
      </c>
      <c r="C4115" t="s">
        <v>542</v>
      </c>
      <c r="D4115" s="1">
        <v>4992.7</v>
      </c>
      <c r="E4115">
        <v>12.3688053610668</v>
      </c>
      <c r="F4115" s="22">
        <v>664.78359034836001</v>
      </c>
      <c r="G4115" s="22"/>
      <c r="H4115" s="22"/>
      <c r="I4115" s="22"/>
      <c r="J4115" s="22">
        <v>5</v>
      </c>
      <c r="K4115" s="22" t="s">
        <v>2646</v>
      </c>
      <c r="L4115" s="22" t="s">
        <v>2814</v>
      </c>
    </row>
    <row r="4116" spans="1:12">
      <c r="A4116" t="s">
        <v>3359</v>
      </c>
      <c r="B4116" t="s">
        <v>2659</v>
      </c>
      <c r="C4116" t="s">
        <v>547</v>
      </c>
      <c r="D4116" s="1">
        <v>24504.9</v>
      </c>
      <c r="E4116">
        <v>12.3688053610668</v>
      </c>
      <c r="F4116" s="22"/>
      <c r="G4116" s="22">
        <v>746.64447963335999</v>
      </c>
      <c r="H4116" s="22"/>
      <c r="I4116" s="22"/>
      <c r="J4116" s="22">
        <v>5</v>
      </c>
      <c r="K4116" s="22" t="s">
        <v>2646</v>
      </c>
      <c r="L4116" s="22" t="s">
        <v>2814</v>
      </c>
    </row>
    <row r="4117" spans="1:12">
      <c r="A4117" t="s">
        <v>3359</v>
      </c>
      <c r="B4117" t="s">
        <v>2659</v>
      </c>
      <c r="C4117" t="s">
        <v>549</v>
      </c>
      <c r="D4117" s="1">
        <v>31277.1</v>
      </c>
      <c r="E4117">
        <v>12.3688053610668</v>
      </c>
      <c r="F4117" s="22"/>
      <c r="G4117" s="22"/>
      <c r="H4117" s="22">
        <v>746.64447963335999</v>
      </c>
      <c r="I4117" s="22"/>
      <c r="J4117" s="22">
        <v>5</v>
      </c>
      <c r="K4117" s="22" t="s">
        <v>2646</v>
      </c>
      <c r="L4117" s="22" t="s">
        <v>2814</v>
      </c>
    </row>
    <row r="4118" spans="1:12">
      <c r="A4118" t="s">
        <v>3359</v>
      </c>
      <c r="B4118" t="s">
        <v>2659</v>
      </c>
      <c r="C4118" t="s">
        <v>3332</v>
      </c>
      <c r="D4118" s="1">
        <v>31300.6</v>
      </c>
      <c r="E4118">
        <v>12.3688053610668</v>
      </c>
      <c r="F4118" s="22"/>
      <c r="G4118" s="22"/>
      <c r="H4118" s="22"/>
      <c r="I4118" s="22">
        <v>746.64447963335999</v>
      </c>
      <c r="J4118" s="22">
        <v>5</v>
      </c>
      <c r="K4118" s="22" t="s">
        <v>2646</v>
      </c>
      <c r="L4118" s="22" t="s">
        <v>2814</v>
      </c>
    </row>
    <row r="4119" spans="1:12">
      <c r="A4119" t="s">
        <v>3359</v>
      </c>
      <c r="B4119" t="s">
        <v>2660</v>
      </c>
      <c r="C4119" t="s">
        <v>542</v>
      </c>
      <c r="D4119" s="1">
        <v>2412.5</v>
      </c>
      <c r="E4119">
        <v>13.2218264204507</v>
      </c>
      <c r="F4119" s="22">
        <v>322.69824639360002</v>
      </c>
      <c r="G4119" s="22"/>
      <c r="H4119" s="22"/>
      <c r="I4119" s="22"/>
      <c r="J4119" s="22">
        <v>5</v>
      </c>
      <c r="K4119" s="22" t="s">
        <v>2646</v>
      </c>
      <c r="L4119" s="22" t="s">
        <v>2814</v>
      </c>
    </row>
    <row r="4120" spans="1:12">
      <c r="A4120" t="s">
        <v>3359</v>
      </c>
      <c r="B4120" t="s">
        <v>2660</v>
      </c>
      <c r="C4120" t="s">
        <v>547</v>
      </c>
      <c r="D4120" s="1">
        <v>17706.400000000001</v>
      </c>
      <c r="E4120">
        <v>13.2218264204507</v>
      </c>
      <c r="F4120" s="22"/>
      <c r="G4120" s="22">
        <v>699.79747971419999</v>
      </c>
      <c r="H4120" s="22"/>
      <c r="I4120" s="22"/>
      <c r="J4120" s="22">
        <v>5</v>
      </c>
      <c r="K4120" s="22" t="s">
        <v>2646</v>
      </c>
      <c r="L4120" s="22" t="s">
        <v>2814</v>
      </c>
    </row>
    <row r="4121" spans="1:12">
      <c r="A4121" t="s">
        <v>3359</v>
      </c>
      <c r="B4121" t="s">
        <v>2660</v>
      </c>
      <c r="C4121" t="s">
        <v>549</v>
      </c>
      <c r="D4121" s="1">
        <v>21085.7</v>
      </c>
      <c r="E4121">
        <v>13.2218264204507</v>
      </c>
      <c r="F4121" s="22"/>
      <c r="G4121" s="22"/>
      <c r="H4121" s="22">
        <v>699.79747971419999</v>
      </c>
      <c r="I4121" s="22"/>
      <c r="J4121" s="22">
        <v>5</v>
      </c>
      <c r="K4121" s="22" t="s">
        <v>2646</v>
      </c>
      <c r="L4121" s="22" t="s">
        <v>2814</v>
      </c>
    </row>
    <row r="4122" spans="1:12">
      <c r="A4122" t="s">
        <v>3359</v>
      </c>
      <c r="B4122" t="s">
        <v>2660</v>
      </c>
      <c r="C4122" t="s">
        <v>3332</v>
      </c>
      <c r="D4122" s="1">
        <v>21200.7</v>
      </c>
      <c r="E4122">
        <v>13.2218264204507</v>
      </c>
      <c r="F4122" s="22"/>
      <c r="G4122" s="22"/>
      <c r="H4122" s="22"/>
      <c r="I4122" s="22">
        <v>699.79747971419999</v>
      </c>
      <c r="J4122" s="22">
        <v>5</v>
      </c>
      <c r="K4122" s="22" t="s">
        <v>2646</v>
      </c>
      <c r="L4122" s="22" t="s">
        <v>2814</v>
      </c>
    </row>
    <row r="4123" spans="1:12">
      <c r="A4123" t="s">
        <v>3359</v>
      </c>
      <c r="B4123" t="s">
        <v>2661</v>
      </c>
      <c r="C4123" t="s">
        <v>542</v>
      </c>
      <c r="D4123" s="1">
        <v>1825</v>
      </c>
      <c r="E4123">
        <v>14.074847479834601</v>
      </c>
      <c r="F4123" s="22">
        <v>373.03020423648002</v>
      </c>
      <c r="G4123" s="22"/>
      <c r="H4123" s="22"/>
      <c r="I4123" s="22"/>
      <c r="J4123" s="22">
        <v>5</v>
      </c>
      <c r="K4123" s="22" t="s">
        <v>2646</v>
      </c>
      <c r="L4123" s="22" t="s">
        <v>2814</v>
      </c>
    </row>
    <row r="4124" spans="1:12">
      <c r="A4124" t="s">
        <v>3359</v>
      </c>
      <c r="B4124" t="s">
        <v>2661</v>
      </c>
      <c r="C4124" t="s">
        <v>547</v>
      </c>
      <c r="D4124" s="1">
        <v>23028</v>
      </c>
      <c r="E4124">
        <v>14.074847479834601</v>
      </c>
      <c r="F4124" s="22"/>
      <c r="G4124" s="22">
        <v>1053.2514585852</v>
      </c>
      <c r="H4124" s="22"/>
      <c r="I4124" s="22"/>
      <c r="J4124" s="22">
        <v>5</v>
      </c>
      <c r="K4124" s="22" t="s">
        <v>2646</v>
      </c>
      <c r="L4124" s="22" t="s">
        <v>2814</v>
      </c>
    </row>
    <row r="4125" spans="1:12">
      <c r="A4125" t="s">
        <v>3359</v>
      </c>
      <c r="B4125" t="s">
        <v>2661</v>
      </c>
      <c r="C4125" t="s">
        <v>549</v>
      </c>
      <c r="D4125" s="1">
        <v>24376.400000000001</v>
      </c>
      <c r="E4125">
        <v>14.074847479834601</v>
      </c>
      <c r="F4125" s="22"/>
      <c r="G4125" s="22"/>
      <c r="H4125" s="22">
        <v>1053.2514585852</v>
      </c>
      <c r="I4125" s="22"/>
      <c r="J4125" s="22">
        <v>5</v>
      </c>
      <c r="K4125" s="22" t="s">
        <v>2646</v>
      </c>
      <c r="L4125" s="22" t="s">
        <v>2814</v>
      </c>
    </row>
    <row r="4126" spans="1:12">
      <c r="A4126" t="s">
        <v>3359</v>
      </c>
      <c r="B4126" t="s">
        <v>2661</v>
      </c>
      <c r="C4126" t="s">
        <v>3332</v>
      </c>
      <c r="D4126" s="1">
        <v>24467.5</v>
      </c>
      <c r="E4126">
        <v>14.074847479834601</v>
      </c>
      <c r="F4126" s="22"/>
      <c r="G4126" s="22"/>
      <c r="H4126" s="22"/>
      <c r="I4126" s="22">
        <v>1053.2514585852</v>
      </c>
      <c r="J4126" s="22">
        <v>5</v>
      </c>
      <c r="K4126" s="22" t="s">
        <v>2646</v>
      </c>
      <c r="L4126" s="22" t="s">
        <v>2814</v>
      </c>
    </row>
    <row r="4127" spans="1:12">
      <c r="A4127" t="s">
        <v>3359</v>
      </c>
      <c r="B4127" t="s">
        <v>2662</v>
      </c>
      <c r="C4127" t="s">
        <v>542</v>
      </c>
      <c r="D4127" s="1">
        <v>1536.6</v>
      </c>
      <c r="E4127">
        <v>14.927868539218499</v>
      </c>
      <c r="F4127" s="22">
        <v>140.55982695972</v>
      </c>
      <c r="G4127" s="22"/>
      <c r="H4127" s="22"/>
      <c r="I4127" s="22"/>
      <c r="J4127" s="22">
        <v>5</v>
      </c>
      <c r="K4127" s="22" t="s">
        <v>2646</v>
      </c>
      <c r="L4127" s="22" t="s">
        <v>2814</v>
      </c>
    </row>
    <row r="4128" spans="1:12">
      <c r="A4128" t="s">
        <v>3359</v>
      </c>
      <c r="B4128" t="s">
        <v>2662</v>
      </c>
      <c r="C4128" t="s">
        <v>547</v>
      </c>
      <c r="D4128" s="1">
        <v>10390.4</v>
      </c>
      <c r="E4128">
        <v>14.927868539218499</v>
      </c>
      <c r="F4128" s="22"/>
      <c r="G4128" s="22">
        <v>610.15111441199997</v>
      </c>
      <c r="H4128" s="22"/>
      <c r="I4128" s="22"/>
      <c r="J4128" s="22">
        <v>5</v>
      </c>
      <c r="K4128" s="22" t="s">
        <v>2646</v>
      </c>
      <c r="L4128" s="22" t="s">
        <v>2814</v>
      </c>
    </row>
    <row r="4129" spans="1:12">
      <c r="A4129" t="s">
        <v>3359</v>
      </c>
      <c r="B4129" t="s">
        <v>2662</v>
      </c>
      <c r="C4129" t="s">
        <v>549</v>
      </c>
      <c r="D4129" s="1">
        <v>10454.1</v>
      </c>
      <c r="E4129">
        <v>14.927868539218499</v>
      </c>
      <c r="F4129" s="22"/>
      <c r="G4129" s="22"/>
      <c r="H4129" s="22">
        <v>610.15111441199997</v>
      </c>
      <c r="I4129" s="22"/>
      <c r="J4129" s="22">
        <v>5</v>
      </c>
      <c r="K4129" s="22" t="s">
        <v>2646</v>
      </c>
      <c r="L4129" s="22" t="s">
        <v>2814</v>
      </c>
    </row>
    <row r="4130" spans="1:12">
      <c r="A4130" t="s">
        <v>3359</v>
      </c>
      <c r="B4130" t="s">
        <v>2662</v>
      </c>
      <c r="C4130" t="s">
        <v>3332</v>
      </c>
      <c r="D4130" s="1">
        <v>10454.4</v>
      </c>
      <c r="E4130">
        <v>14.927868539218499</v>
      </c>
      <c r="F4130" s="22"/>
      <c r="G4130" s="22"/>
      <c r="H4130" s="22"/>
      <c r="I4130" s="22">
        <v>610.15111441199997</v>
      </c>
      <c r="J4130" s="22">
        <v>5</v>
      </c>
      <c r="K4130" s="22" t="s">
        <v>2646</v>
      </c>
      <c r="L4130" s="22" t="s">
        <v>2814</v>
      </c>
    </row>
    <row r="4131" spans="1:12">
      <c r="A4131" t="s">
        <v>3359</v>
      </c>
      <c r="B4131" t="s">
        <v>2663</v>
      </c>
      <c r="C4131" t="s">
        <v>542</v>
      </c>
      <c r="D4131" s="1">
        <v>1128.5999999999999</v>
      </c>
      <c r="E4131">
        <v>15.7808895986024</v>
      </c>
      <c r="F4131" s="22">
        <v>89.001897332796005</v>
      </c>
      <c r="G4131" s="22"/>
      <c r="H4131" s="22"/>
      <c r="I4131" s="22"/>
      <c r="J4131" s="22">
        <v>5</v>
      </c>
      <c r="K4131" s="22" t="s">
        <v>2646</v>
      </c>
      <c r="L4131" s="22" t="s">
        <v>2814</v>
      </c>
    </row>
    <row r="4132" spans="1:12">
      <c r="A4132" t="s">
        <v>3359</v>
      </c>
      <c r="B4132" t="s">
        <v>2663</v>
      </c>
      <c r="C4132" t="s">
        <v>547</v>
      </c>
      <c r="D4132" s="1">
        <v>3896.3</v>
      </c>
      <c r="E4132">
        <v>15.7808895986024</v>
      </c>
      <c r="F4132" s="22"/>
      <c r="G4132" s="22">
        <v>224.65730229264</v>
      </c>
      <c r="H4132" s="22"/>
      <c r="I4132" s="22"/>
      <c r="J4132" s="22">
        <v>5</v>
      </c>
      <c r="K4132" s="22" t="s">
        <v>2646</v>
      </c>
      <c r="L4132" s="22" t="s">
        <v>2814</v>
      </c>
    </row>
    <row r="4133" spans="1:12">
      <c r="A4133" t="s">
        <v>3359</v>
      </c>
      <c r="B4133" t="s">
        <v>2663</v>
      </c>
      <c r="C4133" t="s">
        <v>549</v>
      </c>
      <c r="D4133" s="1">
        <v>4265.5</v>
      </c>
      <c r="E4133">
        <v>15.7808895986024</v>
      </c>
      <c r="F4133" s="22"/>
      <c r="G4133" s="22"/>
      <c r="H4133" s="22">
        <v>224.65730229264</v>
      </c>
      <c r="I4133" s="22"/>
      <c r="J4133" s="22">
        <v>5</v>
      </c>
      <c r="K4133" s="22" t="s">
        <v>2646</v>
      </c>
      <c r="L4133" s="22" t="s">
        <v>2814</v>
      </c>
    </row>
    <row r="4134" spans="1:12">
      <c r="A4134" t="s">
        <v>3359</v>
      </c>
      <c r="B4134" t="s">
        <v>2663</v>
      </c>
      <c r="C4134" t="s">
        <v>3332</v>
      </c>
      <c r="D4134" s="1">
        <v>4267.3999999999996</v>
      </c>
      <c r="E4134">
        <v>15.7808895986024</v>
      </c>
      <c r="F4134" s="22"/>
      <c r="G4134" s="22"/>
      <c r="H4134" s="22"/>
      <c r="I4134" s="22">
        <v>224.65730229264</v>
      </c>
      <c r="J4134" s="22">
        <v>5</v>
      </c>
      <c r="K4134" s="22" t="s">
        <v>2646</v>
      </c>
      <c r="L4134" s="22" t="s">
        <v>2814</v>
      </c>
    </row>
    <row r="4135" spans="1:12">
      <c r="A4135" t="s">
        <v>3359</v>
      </c>
      <c r="B4135" t="s">
        <v>2664</v>
      </c>
      <c r="C4135" t="s">
        <v>542</v>
      </c>
      <c r="D4135" s="1">
        <v>645.70000000000005</v>
      </c>
      <c r="E4135">
        <v>16.633910657986299</v>
      </c>
      <c r="F4135" s="22">
        <v>57.110028778404001</v>
      </c>
      <c r="G4135" s="22"/>
      <c r="H4135" s="22"/>
      <c r="I4135" s="22"/>
      <c r="J4135" s="22">
        <v>5</v>
      </c>
      <c r="K4135" s="22" t="s">
        <v>2646</v>
      </c>
      <c r="L4135" s="22" t="s">
        <v>2814</v>
      </c>
    </row>
    <row r="4136" spans="1:12">
      <c r="A4136" t="s">
        <v>3359</v>
      </c>
      <c r="B4136" t="s">
        <v>2664</v>
      </c>
      <c r="C4136" t="s">
        <v>547</v>
      </c>
      <c r="D4136" s="1">
        <v>2742.8</v>
      </c>
      <c r="E4136">
        <v>16.633910657986299</v>
      </c>
      <c r="F4136" s="22"/>
      <c r="G4136" s="22">
        <v>182.8741779396</v>
      </c>
      <c r="H4136" s="22"/>
      <c r="I4136" s="22"/>
      <c r="J4136" s="22">
        <v>5</v>
      </c>
      <c r="K4136" s="22" t="s">
        <v>2646</v>
      </c>
      <c r="L4136" s="22" t="s">
        <v>2814</v>
      </c>
    </row>
    <row r="4137" spans="1:12">
      <c r="A4137" t="s">
        <v>3359</v>
      </c>
      <c r="B4137" t="s">
        <v>2664</v>
      </c>
      <c r="C4137" t="s">
        <v>549</v>
      </c>
      <c r="D4137" s="1">
        <v>2840.1</v>
      </c>
      <c r="E4137">
        <v>16.633910657986299</v>
      </c>
      <c r="F4137" s="22"/>
      <c r="G4137" s="22"/>
      <c r="H4137" s="22">
        <v>182.8741779396</v>
      </c>
      <c r="I4137" s="22"/>
      <c r="J4137" s="22">
        <v>5</v>
      </c>
      <c r="K4137" s="22" t="s">
        <v>2646</v>
      </c>
      <c r="L4137" s="22" t="s">
        <v>2814</v>
      </c>
    </row>
    <row r="4138" spans="1:12">
      <c r="A4138" t="s">
        <v>3359</v>
      </c>
      <c r="B4138" t="s">
        <v>2664</v>
      </c>
      <c r="C4138" t="s">
        <v>3332</v>
      </c>
      <c r="D4138" s="1">
        <v>2840.7</v>
      </c>
      <c r="E4138">
        <v>16.633910657986299</v>
      </c>
      <c r="F4138" s="22"/>
      <c r="G4138" s="22"/>
      <c r="H4138" s="22"/>
      <c r="I4138" s="22">
        <v>182.8741779396</v>
      </c>
      <c r="J4138" s="22">
        <v>5</v>
      </c>
      <c r="K4138" s="22" t="s">
        <v>2646</v>
      </c>
      <c r="L4138" s="22" t="s">
        <v>2814</v>
      </c>
    </row>
    <row r="4139" spans="1:12">
      <c r="A4139" t="s">
        <v>3359</v>
      </c>
      <c r="B4139" t="s">
        <v>2665</v>
      </c>
      <c r="C4139" t="s">
        <v>542</v>
      </c>
      <c r="D4139" s="1">
        <v>596.20000000000005</v>
      </c>
      <c r="E4139">
        <v>17.486931717370201</v>
      </c>
      <c r="F4139" s="22">
        <v>61.926390818712001</v>
      </c>
      <c r="G4139" s="22"/>
      <c r="H4139" s="22"/>
      <c r="I4139" s="22"/>
      <c r="J4139" s="22">
        <v>5</v>
      </c>
      <c r="K4139" s="22" t="s">
        <v>2646</v>
      </c>
      <c r="L4139" s="22" t="s">
        <v>2814</v>
      </c>
    </row>
    <row r="4140" spans="1:12">
      <c r="A4140" t="s">
        <v>3359</v>
      </c>
      <c r="B4140" t="s">
        <v>2665</v>
      </c>
      <c r="C4140" t="s">
        <v>547</v>
      </c>
      <c r="D4140" s="1">
        <v>11298.4</v>
      </c>
      <c r="E4140">
        <v>17.486931717370201</v>
      </c>
      <c r="F4140" s="22"/>
      <c r="G4140" s="22">
        <v>504.51638944391999</v>
      </c>
      <c r="H4140" s="22"/>
      <c r="I4140" s="22"/>
      <c r="J4140" s="22">
        <v>5</v>
      </c>
      <c r="K4140" s="22" t="s">
        <v>2646</v>
      </c>
      <c r="L4140" s="22" t="s">
        <v>2814</v>
      </c>
    </row>
    <row r="4141" spans="1:12">
      <c r="A4141" t="s">
        <v>3359</v>
      </c>
      <c r="B4141" t="s">
        <v>2665</v>
      </c>
      <c r="C4141" t="s">
        <v>549</v>
      </c>
      <c r="D4141" s="1">
        <v>12246.3</v>
      </c>
      <c r="E4141">
        <v>17.486931717370201</v>
      </c>
      <c r="F4141" s="22"/>
      <c r="G4141" s="22"/>
      <c r="H4141" s="22">
        <v>504.51638944391999</v>
      </c>
      <c r="I4141" s="22"/>
      <c r="J4141" s="22">
        <v>5</v>
      </c>
      <c r="K4141" s="22" t="s">
        <v>2646</v>
      </c>
      <c r="L4141" s="22" t="s">
        <v>2814</v>
      </c>
    </row>
    <row r="4142" spans="1:12">
      <c r="A4142" t="s">
        <v>3359</v>
      </c>
      <c r="B4142" t="s">
        <v>2665</v>
      </c>
      <c r="C4142" t="s">
        <v>3332</v>
      </c>
      <c r="D4142" s="1">
        <v>12247.6</v>
      </c>
      <c r="E4142">
        <v>17.486931717370201</v>
      </c>
      <c r="F4142" s="22"/>
      <c r="G4142" s="22"/>
      <c r="H4142" s="22"/>
      <c r="I4142" s="22">
        <v>504.51638944391999</v>
      </c>
      <c r="J4142" s="22">
        <v>5</v>
      </c>
      <c r="K4142" s="22" t="s">
        <v>2646</v>
      </c>
      <c r="L4142" s="22" t="s">
        <v>2814</v>
      </c>
    </row>
    <row r="4143" spans="1:12">
      <c r="A4143" t="s">
        <v>3359</v>
      </c>
      <c r="B4143" t="s">
        <v>2666</v>
      </c>
      <c r="C4143" t="s">
        <v>542</v>
      </c>
      <c r="D4143" s="1">
        <v>182.7</v>
      </c>
      <c r="E4143">
        <v>18.339952776754199</v>
      </c>
      <c r="F4143" s="22">
        <v>21.963108113099999</v>
      </c>
      <c r="G4143" s="22"/>
      <c r="H4143" s="22"/>
      <c r="I4143" s="22"/>
      <c r="J4143" s="22">
        <v>5</v>
      </c>
      <c r="K4143" s="22" t="s">
        <v>2646</v>
      </c>
      <c r="L4143" s="22" t="s">
        <v>2814</v>
      </c>
    </row>
    <row r="4144" spans="1:12">
      <c r="A4144" t="s">
        <v>3359</v>
      </c>
      <c r="B4144" t="s">
        <v>2666</v>
      </c>
      <c r="C4144" t="s">
        <v>547</v>
      </c>
      <c r="D4144" s="1">
        <v>6205.1</v>
      </c>
      <c r="E4144">
        <v>18.339952776754199</v>
      </c>
      <c r="F4144" s="22"/>
      <c r="G4144" s="22">
        <v>443.86584110064001</v>
      </c>
      <c r="H4144" s="22"/>
      <c r="I4144" s="22"/>
      <c r="J4144" s="22">
        <v>5</v>
      </c>
      <c r="K4144" s="22" t="s">
        <v>2646</v>
      </c>
      <c r="L4144" s="22" t="s">
        <v>2814</v>
      </c>
    </row>
    <row r="4145" spans="1:12">
      <c r="A4145" t="s">
        <v>3359</v>
      </c>
      <c r="B4145" t="s">
        <v>2666</v>
      </c>
      <c r="C4145" t="s">
        <v>3332</v>
      </c>
      <c r="D4145" s="1">
        <v>7392.2</v>
      </c>
      <c r="E4145">
        <v>18.339952776754199</v>
      </c>
      <c r="F4145" s="22"/>
      <c r="G4145" s="22"/>
      <c r="H4145" s="22"/>
      <c r="I4145" s="22">
        <v>443.86584110064001</v>
      </c>
      <c r="J4145" s="22">
        <v>5</v>
      </c>
      <c r="K4145" s="22" t="s">
        <v>2646</v>
      </c>
      <c r="L4145" s="22" t="s">
        <v>2814</v>
      </c>
    </row>
    <row r="4146" spans="1:12">
      <c r="A4146" t="s">
        <v>3359</v>
      </c>
      <c r="B4146" t="s">
        <v>2666</v>
      </c>
      <c r="C4146" t="s">
        <v>549</v>
      </c>
      <c r="D4146" s="1">
        <v>7392.2</v>
      </c>
      <c r="E4146">
        <v>18.339952776754199</v>
      </c>
      <c r="F4146" s="22"/>
      <c r="G4146" s="22"/>
      <c r="H4146" s="22">
        <v>443.86584110064001</v>
      </c>
      <c r="I4146" s="22"/>
      <c r="J4146" s="22">
        <v>5</v>
      </c>
      <c r="K4146" s="22" t="s">
        <v>2646</v>
      </c>
      <c r="L4146" s="22" t="s">
        <v>2814</v>
      </c>
    </row>
    <row r="4147" spans="1:12">
      <c r="A4147" t="s">
        <v>3359</v>
      </c>
      <c r="B4147" t="s">
        <v>2667</v>
      </c>
      <c r="C4147" t="s">
        <v>542</v>
      </c>
      <c r="D4147" s="1">
        <v>279.10000000000002</v>
      </c>
      <c r="E4147">
        <v>19.192973836138101</v>
      </c>
      <c r="F4147" s="22">
        <v>38.694243696443998</v>
      </c>
      <c r="G4147" s="22"/>
      <c r="H4147" s="22"/>
      <c r="I4147" s="22"/>
      <c r="J4147" s="22">
        <v>5</v>
      </c>
      <c r="K4147" s="22" t="s">
        <v>2646</v>
      </c>
      <c r="L4147" s="22" t="s">
        <v>2814</v>
      </c>
    </row>
    <row r="4148" spans="1:12">
      <c r="A4148" t="s">
        <v>3359</v>
      </c>
      <c r="B4148" t="s">
        <v>2667</v>
      </c>
      <c r="C4148" t="s">
        <v>547</v>
      </c>
      <c r="D4148" s="1">
        <v>4080.6</v>
      </c>
      <c r="E4148">
        <v>19.192973836138101</v>
      </c>
      <c r="F4148" s="22"/>
      <c r="G4148" s="22">
        <v>256.83769772135997</v>
      </c>
      <c r="H4148" s="22"/>
      <c r="I4148" s="22"/>
      <c r="J4148" s="22">
        <v>5</v>
      </c>
      <c r="K4148" s="22" t="s">
        <v>2646</v>
      </c>
      <c r="L4148" s="22" t="s">
        <v>2814</v>
      </c>
    </row>
    <row r="4149" spans="1:12">
      <c r="A4149" t="s">
        <v>3359</v>
      </c>
      <c r="B4149" t="s">
        <v>2667</v>
      </c>
      <c r="C4149" t="s">
        <v>549</v>
      </c>
      <c r="D4149" s="1">
        <v>5482.7</v>
      </c>
      <c r="E4149">
        <v>19.192973836138101</v>
      </c>
      <c r="F4149" s="22"/>
      <c r="G4149" s="22"/>
      <c r="H4149" s="22">
        <v>256.83769772135997</v>
      </c>
      <c r="I4149" s="22"/>
      <c r="J4149" s="22">
        <v>5</v>
      </c>
      <c r="K4149" s="22" t="s">
        <v>2646</v>
      </c>
      <c r="L4149" s="22" t="s">
        <v>2814</v>
      </c>
    </row>
    <row r="4150" spans="1:12">
      <c r="A4150" t="s">
        <v>3359</v>
      </c>
      <c r="B4150" t="s">
        <v>2667</v>
      </c>
      <c r="C4150" t="s">
        <v>3332</v>
      </c>
      <c r="D4150" s="1">
        <v>5489.7</v>
      </c>
      <c r="E4150">
        <v>19.192973836138101</v>
      </c>
      <c r="F4150" s="22"/>
      <c r="G4150" s="22"/>
      <c r="H4150" s="22"/>
      <c r="I4150" s="22">
        <v>256.83769772135997</v>
      </c>
      <c r="J4150" s="22">
        <v>5</v>
      </c>
      <c r="K4150" s="22" t="s">
        <v>2646</v>
      </c>
      <c r="L4150" s="22" t="s">
        <v>2814</v>
      </c>
    </row>
    <row r="4151" spans="1:12">
      <c r="A4151" t="s">
        <v>3359</v>
      </c>
      <c r="B4151" t="s">
        <v>2668</v>
      </c>
      <c r="C4151" t="s">
        <v>542</v>
      </c>
      <c r="D4151" s="1">
        <v>61</v>
      </c>
      <c r="E4151">
        <v>20.045994895522</v>
      </c>
      <c r="F4151" s="22">
        <v>6.4670156021520002</v>
      </c>
      <c r="G4151" s="22"/>
      <c r="H4151" s="22"/>
      <c r="I4151" s="22"/>
      <c r="J4151" s="22">
        <v>5</v>
      </c>
      <c r="K4151" s="22" t="s">
        <v>2646</v>
      </c>
      <c r="L4151" s="22" t="s">
        <v>2814</v>
      </c>
    </row>
    <row r="4152" spans="1:12">
      <c r="A4152" t="s">
        <v>3359</v>
      </c>
      <c r="B4152" t="s">
        <v>2668</v>
      </c>
      <c r="C4152" t="s">
        <v>547</v>
      </c>
      <c r="D4152" s="1">
        <v>2618.8000000000002</v>
      </c>
      <c r="E4152">
        <v>20.045994895522</v>
      </c>
      <c r="F4152" s="22"/>
      <c r="G4152" s="22">
        <v>171.75483229665599</v>
      </c>
      <c r="H4152" s="22"/>
      <c r="I4152" s="22"/>
      <c r="J4152" s="22">
        <v>5</v>
      </c>
      <c r="K4152" s="22" t="s">
        <v>2646</v>
      </c>
      <c r="L4152" s="22" t="s">
        <v>2814</v>
      </c>
    </row>
    <row r="4153" spans="1:12">
      <c r="A4153" t="s">
        <v>3359</v>
      </c>
      <c r="B4153" t="s">
        <v>2668</v>
      </c>
      <c r="C4153" t="s">
        <v>549</v>
      </c>
      <c r="D4153" s="1">
        <v>3538.4</v>
      </c>
      <c r="E4153">
        <v>20.045994895522</v>
      </c>
      <c r="F4153" s="22"/>
      <c r="G4153" s="22"/>
      <c r="H4153" s="22">
        <v>173.838639877308</v>
      </c>
      <c r="I4153" s="22"/>
      <c r="J4153" s="22">
        <v>5</v>
      </c>
      <c r="K4153" s="22" t="s">
        <v>2646</v>
      </c>
      <c r="L4153" s="22" t="s">
        <v>2814</v>
      </c>
    </row>
    <row r="4154" spans="1:12">
      <c r="A4154" t="s">
        <v>3359</v>
      </c>
      <c r="B4154" t="s">
        <v>2668</v>
      </c>
      <c r="C4154" t="s">
        <v>3332</v>
      </c>
      <c r="D4154" s="1">
        <v>3539.3</v>
      </c>
      <c r="E4154">
        <v>20.045994895522</v>
      </c>
      <c r="F4154" s="22"/>
      <c r="G4154" s="22"/>
      <c r="H4154" s="22"/>
      <c r="I4154" s="22">
        <v>173.838639877308</v>
      </c>
      <c r="J4154" s="22">
        <v>5</v>
      </c>
      <c r="K4154" s="22" t="s">
        <v>2646</v>
      </c>
      <c r="L4154" s="22" t="s">
        <v>2814</v>
      </c>
    </row>
    <row r="4155" spans="1:12">
      <c r="A4155" t="s">
        <v>3359</v>
      </c>
      <c r="B4155" t="s">
        <v>2669</v>
      </c>
      <c r="C4155" t="s">
        <v>542</v>
      </c>
      <c r="D4155" s="1">
        <v>310</v>
      </c>
      <c r="E4155">
        <v>20.899015954905899</v>
      </c>
      <c r="F4155" s="22">
        <v>63.391168547531997</v>
      </c>
      <c r="G4155" s="22"/>
      <c r="H4155" s="22"/>
      <c r="I4155" s="22"/>
      <c r="J4155" s="22">
        <v>5</v>
      </c>
      <c r="K4155" s="22" t="s">
        <v>2646</v>
      </c>
      <c r="L4155" s="22" t="s">
        <v>2814</v>
      </c>
    </row>
    <row r="4156" spans="1:12">
      <c r="A4156" t="s">
        <v>3359</v>
      </c>
      <c r="B4156" t="s">
        <v>2669</v>
      </c>
      <c r="C4156" t="s">
        <v>547</v>
      </c>
      <c r="D4156" s="1">
        <v>2133.4</v>
      </c>
      <c r="E4156">
        <v>20.899015954905899</v>
      </c>
      <c r="F4156" s="22"/>
      <c r="G4156" s="22">
        <v>69.754420591883999</v>
      </c>
      <c r="H4156" s="22"/>
      <c r="I4156" s="22"/>
      <c r="J4156" s="22">
        <v>5</v>
      </c>
      <c r="K4156" s="22" t="s">
        <v>2646</v>
      </c>
      <c r="L4156" s="22" t="s">
        <v>2814</v>
      </c>
    </row>
    <row r="4157" spans="1:12">
      <c r="A4157" t="s">
        <v>3359</v>
      </c>
      <c r="B4157" t="s">
        <v>2669</v>
      </c>
      <c r="C4157" t="s">
        <v>549</v>
      </c>
      <c r="D4157" s="1">
        <v>2227</v>
      </c>
      <c r="E4157">
        <v>20.899015954905899</v>
      </c>
      <c r="F4157" s="22"/>
      <c r="G4157" s="22"/>
      <c r="H4157" s="22">
        <v>69.754420591883999</v>
      </c>
      <c r="I4157" s="22"/>
      <c r="J4157" s="22">
        <v>5</v>
      </c>
      <c r="K4157" s="22" t="s">
        <v>2646</v>
      </c>
      <c r="L4157" s="22" t="s">
        <v>2814</v>
      </c>
    </row>
    <row r="4158" spans="1:12">
      <c r="A4158" t="s">
        <v>3359</v>
      </c>
      <c r="B4158" t="s">
        <v>2669</v>
      </c>
      <c r="C4158" t="s">
        <v>3332</v>
      </c>
      <c r="D4158" s="1">
        <v>2227.1</v>
      </c>
      <c r="E4158">
        <v>20.899015954905899</v>
      </c>
      <c r="F4158" s="22"/>
      <c r="G4158" s="22"/>
      <c r="H4158" s="22"/>
      <c r="I4158" s="22">
        <v>69.754420591883999</v>
      </c>
      <c r="J4158" s="22">
        <v>5</v>
      </c>
      <c r="K4158" s="22" t="s">
        <v>2646</v>
      </c>
      <c r="L4158" s="22" t="s">
        <v>2814</v>
      </c>
    </row>
    <row r="4159" spans="1:12">
      <c r="A4159" t="s">
        <v>3359</v>
      </c>
      <c r="B4159" t="s">
        <v>2670</v>
      </c>
      <c r="C4159" t="s">
        <v>542</v>
      </c>
      <c r="D4159" s="1">
        <v>668.1</v>
      </c>
      <c r="E4159">
        <v>21.752037014289801</v>
      </c>
      <c r="F4159" s="22">
        <v>69.313051066643993</v>
      </c>
      <c r="G4159" s="22"/>
      <c r="H4159" s="22"/>
      <c r="I4159" s="22"/>
      <c r="J4159" s="22">
        <v>5</v>
      </c>
      <c r="K4159" s="22" t="s">
        <v>2646</v>
      </c>
      <c r="L4159" s="22" t="s">
        <v>2814</v>
      </c>
    </row>
    <row r="4160" spans="1:12">
      <c r="A4160" t="s">
        <v>3359</v>
      </c>
      <c r="B4160" t="s">
        <v>2670</v>
      </c>
      <c r="C4160" t="s">
        <v>547</v>
      </c>
      <c r="D4160" s="1">
        <v>1809.6</v>
      </c>
      <c r="E4160">
        <v>21.752037014289801</v>
      </c>
      <c r="F4160" s="22"/>
      <c r="G4160" s="22">
        <v>105.733631963484</v>
      </c>
      <c r="H4160" s="22"/>
      <c r="I4160" s="22"/>
      <c r="J4160" s="22">
        <v>5</v>
      </c>
      <c r="K4160" s="22" t="s">
        <v>2646</v>
      </c>
      <c r="L4160" s="22" t="s">
        <v>2814</v>
      </c>
    </row>
    <row r="4161" spans="1:12">
      <c r="A4161" t="s">
        <v>3359</v>
      </c>
      <c r="B4161" t="s">
        <v>2670</v>
      </c>
      <c r="C4161" t="s">
        <v>549</v>
      </c>
      <c r="D4161" s="1">
        <v>2012.6</v>
      </c>
      <c r="E4161">
        <v>21.752037014289801</v>
      </c>
      <c r="F4161" s="22"/>
      <c r="G4161" s="22"/>
      <c r="H4161" s="22">
        <v>105.733631963484</v>
      </c>
      <c r="I4161" s="22"/>
      <c r="J4161" s="22">
        <v>5</v>
      </c>
      <c r="K4161" s="22" t="s">
        <v>2646</v>
      </c>
      <c r="L4161" s="22" t="s">
        <v>2814</v>
      </c>
    </row>
    <row r="4162" spans="1:12">
      <c r="A4162" t="s">
        <v>3359</v>
      </c>
      <c r="B4162" t="s">
        <v>2670</v>
      </c>
      <c r="C4162" t="s">
        <v>3332</v>
      </c>
      <c r="D4162" s="1">
        <v>2013.3</v>
      </c>
      <c r="E4162">
        <v>21.752037014289801</v>
      </c>
      <c r="F4162" s="22"/>
      <c r="G4162" s="22"/>
      <c r="H4162" s="22"/>
      <c r="I4162" s="22">
        <v>105.733631963484</v>
      </c>
      <c r="J4162" s="22">
        <v>5</v>
      </c>
      <c r="K4162" s="22" t="s">
        <v>2646</v>
      </c>
      <c r="L4162" s="22" t="s">
        <v>2814</v>
      </c>
    </row>
    <row r="4163" spans="1:12">
      <c r="A4163" t="s">
        <v>3359</v>
      </c>
      <c r="B4163" t="s">
        <v>2671</v>
      </c>
      <c r="C4163" t="s">
        <v>542</v>
      </c>
      <c r="D4163" s="1">
        <v>65.3</v>
      </c>
      <c r="E4163">
        <v>22.6050580736737</v>
      </c>
      <c r="F4163" s="22">
        <v>12.9269966769216</v>
      </c>
      <c r="G4163" s="22"/>
      <c r="H4163" s="22"/>
      <c r="I4163" s="22"/>
      <c r="J4163" s="22">
        <v>5</v>
      </c>
      <c r="K4163" s="22" t="s">
        <v>2646</v>
      </c>
      <c r="L4163" s="22" t="s">
        <v>2814</v>
      </c>
    </row>
    <row r="4164" spans="1:12">
      <c r="A4164" t="s">
        <v>3359</v>
      </c>
      <c r="B4164" t="s">
        <v>2671</v>
      </c>
      <c r="C4164" t="s">
        <v>547</v>
      </c>
      <c r="D4164" s="1">
        <v>2422.3000000000002</v>
      </c>
      <c r="E4164">
        <v>22.6050580736737</v>
      </c>
      <c r="F4164" s="22"/>
      <c r="G4164" s="22">
        <v>233.14965417575999</v>
      </c>
      <c r="H4164" s="22"/>
      <c r="I4164" s="22"/>
      <c r="J4164" s="22">
        <v>5</v>
      </c>
      <c r="K4164" s="22" t="s">
        <v>2646</v>
      </c>
      <c r="L4164" s="22" t="s">
        <v>2814</v>
      </c>
    </row>
    <row r="4165" spans="1:12">
      <c r="A4165" t="s">
        <v>3359</v>
      </c>
      <c r="B4165" t="s">
        <v>2671</v>
      </c>
      <c r="C4165" t="s">
        <v>549</v>
      </c>
      <c r="D4165" s="1">
        <v>3060.4</v>
      </c>
      <c r="E4165">
        <v>22.6050580736737</v>
      </c>
      <c r="F4165" s="22"/>
      <c r="G4165" s="22"/>
      <c r="H4165" s="22">
        <v>233.14965417575999</v>
      </c>
      <c r="I4165" s="22"/>
      <c r="J4165" s="22">
        <v>5</v>
      </c>
      <c r="K4165" s="22" t="s">
        <v>2646</v>
      </c>
      <c r="L4165" s="22" t="s">
        <v>2814</v>
      </c>
    </row>
    <row r="4166" spans="1:12">
      <c r="A4166" t="s">
        <v>3359</v>
      </c>
      <c r="B4166" t="s">
        <v>2671</v>
      </c>
      <c r="C4166" t="s">
        <v>3332</v>
      </c>
      <c r="D4166" s="1">
        <v>3061.3</v>
      </c>
      <c r="E4166">
        <v>22.6050580736737</v>
      </c>
      <c r="F4166" s="22"/>
      <c r="G4166" s="22"/>
      <c r="H4166" s="22"/>
      <c r="I4166" s="22">
        <v>233.14965417575999</v>
      </c>
      <c r="J4166" s="22">
        <v>5</v>
      </c>
      <c r="K4166" s="22" t="s">
        <v>2646</v>
      </c>
      <c r="L4166" s="22" t="s">
        <v>2814</v>
      </c>
    </row>
    <row r="4167" spans="1:12">
      <c r="A4167" t="s">
        <v>3359</v>
      </c>
      <c r="B4167" t="s">
        <v>2672</v>
      </c>
      <c r="C4167" t="s">
        <v>542</v>
      </c>
      <c r="D4167" s="1">
        <v>22.1</v>
      </c>
      <c r="E4167">
        <v>23.458079133057598</v>
      </c>
      <c r="F4167" s="22">
        <v>2.6476480564632001</v>
      </c>
      <c r="G4167" s="22"/>
      <c r="H4167" s="22"/>
      <c r="I4167" s="22"/>
      <c r="J4167" s="22">
        <v>5</v>
      </c>
      <c r="K4167" s="22" t="s">
        <v>2646</v>
      </c>
      <c r="L4167" s="22" t="s">
        <v>2814</v>
      </c>
    </row>
    <row r="4168" spans="1:12">
      <c r="A4168" t="s">
        <v>3359</v>
      </c>
      <c r="B4168" t="s">
        <v>2672</v>
      </c>
      <c r="C4168" t="s">
        <v>547</v>
      </c>
      <c r="D4168" s="1">
        <v>3918.5</v>
      </c>
      <c r="E4168">
        <v>23.458079133057598</v>
      </c>
      <c r="F4168" s="22"/>
      <c r="G4168" s="22">
        <v>375.85000566287999</v>
      </c>
      <c r="H4168" s="22"/>
      <c r="I4168" s="22"/>
      <c r="J4168" s="22">
        <v>5</v>
      </c>
      <c r="K4168" s="22" t="s">
        <v>2646</v>
      </c>
      <c r="L4168" s="22" t="s">
        <v>2814</v>
      </c>
    </row>
    <row r="4169" spans="1:12">
      <c r="A4169" t="s">
        <v>3359</v>
      </c>
      <c r="B4169" t="s">
        <v>2672</v>
      </c>
      <c r="C4169" t="s">
        <v>549</v>
      </c>
      <c r="D4169" s="1">
        <v>4403.8</v>
      </c>
      <c r="E4169">
        <v>23.458079133057598</v>
      </c>
      <c r="F4169" s="22"/>
      <c r="G4169" s="22"/>
      <c r="H4169" s="22">
        <v>375.85000566287999</v>
      </c>
      <c r="I4169" s="22"/>
      <c r="J4169" s="22">
        <v>5</v>
      </c>
      <c r="K4169" s="22" t="s">
        <v>2646</v>
      </c>
      <c r="L4169" s="22" t="s">
        <v>2814</v>
      </c>
    </row>
    <row r="4170" spans="1:12">
      <c r="A4170" t="s">
        <v>3359</v>
      </c>
      <c r="B4170" t="s">
        <v>2672</v>
      </c>
      <c r="C4170" t="s">
        <v>3332</v>
      </c>
      <c r="D4170" s="1">
        <v>4403.8</v>
      </c>
      <c r="E4170">
        <v>23.458079133057598</v>
      </c>
      <c r="F4170" s="22"/>
      <c r="G4170" s="22"/>
      <c r="H4170" s="22"/>
      <c r="I4170" s="22">
        <v>375.85000566287999</v>
      </c>
      <c r="J4170" s="22">
        <v>5</v>
      </c>
      <c r="K4170" s="22" t="s">
        <v>2646</v>
      </c>
      <c r="L4170" s="22" t="s">
        <v>2814</v>
      </c>
    </row>
    <row r="4171" spans="1:12">
      <c r="A4171" t="s">
        <v>3359</v>
      </c>
      <c r="B4171" t="s">
        <v>2673</v>
      </c>
      <c r="C4171" t="s">
        <v>542</v>
      </c>
      <c r="D4171" s="1">
        <v>9.5</v>
      </c>
      <c r="E4171">
        <v>24.3111001924416</v>
      </c>
      <c r="F4171" s="22">
        <v>1.36866550322124</v>
      </c>
      <c r="G4171" s="22"/>
      <c r="H4171" s="22"/>
      <c r="I4171" s="22"/>
      <c r="J4171" s="22">
        <v>5</v>
      </c>
      <c r="K4171" s="22" t="s">
        <v>2646</v>
      </c>
      <c r="L4171" s="22" t="s">
        <v>2814</v>
      </c>
    </row>
    <row r="4172" spans="1:12">
      <c r="A4172" t="s">
        <v>3359</v>
      </c>
      <c r="B4172" t="s">
        <v>2673</v>
      </c>
      <c r="C4172" t="s">
        <v>547</v>
      </c>
      <c r="D4172" s="1">
        <v>2081.3000000000002</v>
      </c>
      <c r="E4172">
        <v>24.3111001924416</v>
      </c>
      <c r="F4172" s="22"/>
      <c r="G4172" s="22">
        <v>148.61354781974401</v>
      </c>
      <c r="H4172" s="22"/>
      <c r="I4172" s="22"/>
      <c r="J4172" s="22">
        <v>5</v>
      </c>
      <c r="K4172" s="22" t="s">
        <v>2646</v>
      </c>
      <c r="L4172" s="22" t="s">
        <v>2814</v>
      </c>
    </row>
    <row r="4173" spans="1:12">
      <c r="A4173" t="s">
        <v>3359</v>
      </c>
      <c r="B4173" t="s">
        <v>2673</v>
      </c>
      <c r="C4173" t="s">
        <v>549</v>
      </c>
      <c r="D4173" s="1">
        <v>2420.1999999999998</v>
      </c>
      <c r="E4173">
        <v>24.3111001924416</v>
      </c>
      <c r="F4173" s="22"/>
      <c r="G4173" s="22"/>
      <c r="H4173" s="22">
        <v>148.61354781974401</v>
      </c>
      <c r="I4173" s="22"/>
      <c r="J4173" s="22">
        <v>5</v>
      </c>
      <c r="K4173" s="22" t="s">
        <v>2646</v>
      </c>
      <c r="L4173" s="22" t="s">
        <v>2814</v>
      </c>
    </row>
    <row r="4174" spans="1:12">
      <c r="A4174" t="s">
        <v>3359</v>
      </c>
      <c r="B4174" t="s">
        <v>2673</v>
      </c>
      <c r="C4174" t="s">
        <v>3332</v>
      </c>
      <c r="D4174" s="1">
        <v>2420.1999999999998</v>
      </c>
      <c r="E4174">
        <v>24.3111001924416</v>
      </c>
      <c r="F4174" s="22"/>
      <c r="G4174" s="22"/>
      <c r="H4174" s="22"/>
      <c r="I4174" s="22">
        <v>148.61354781974401</v>
      </c>
      <c r="J4174" s="22">
        <v>5</v>
      </c>
      <c r="K4174" s="22" t="s">
        <v>2646</v>
      </c>
      <c r="L4174" s="22" t="s">
        <v>2814</v>
      </c>
    </row>
    <row r="4175" spans="1:12">
      <c r="A4175" t="s">
        <v>3359</v>
      </c>
      <c r="B4175" t="s">
        <v>2674</v>
      </c>
      <c r="C4175" t="s">
        <v>542</v>
      </c>
      <c r="D4175" s="1">
        <v>6.9</v>
      </c>
      <c r="E4175">
        <v>25.164121251825499</v>
      </c>
      <c r="F4175" s="22">
        <v>0.70572697869239998</v>
      </c>
      <c r="G4175" s="22"/>
      <c r="H4175" s="22"/>
      <c r="I4175" s="22"/>
      <c r="J4175" s="22">
        <v>5</v>
      </c>
      <c r="K4175" s="22" t="s">
        <v>2646</v>
      </c>
      <c r="L4175" s="22" t="s">
        <v>2814</v>
      </c>
    </row>
    <row r="4176" spans="1:12">
      <c r="A4176" t="s">
        <v>3359</v>
      </c>
      <c r="B4176" t="s">
        <v>2674</v>
      </c>
      <c r="C4176" t="s">
        <v>547</v>
      </c>
      <c r="D4176" s="1">
        <v>2616.6</v>
      </c>
      <c r="E4176">
        <v>25.164121251825499</v>
      </c>
      <c r="F4176" s="22"/>
      <c r="G4176" s="22">
        <v>210.561097846428</v>
      </c>
      <c r="H4176" s="22"/>
      <c r="I4176" s="22"/>
      <c r="J4176" s="22">
        <v>5</v>
      </c>
      <c r="K4176" s="22" t="s">
        <v>2646</v>
      </c>
      <c r="L4176" s="22" t="s">
        <v>2814</v>
      </c>
    </row>
    <row r="4177" spans="1:12">
      <c r="A4177" t="s">
        <v>3359</v>
      </c>
      <c r="B4177" t="s">
        <v>2674</v>
      </c>
      <c r="C4177" t="s">
        <v>549</v>
      </c>
      <c r="D4177" s="1">
        <v>3754.5</v>
      </c>
      <c r="E4177">
        <v>25.164121251825499</v>
      </c>
      <c r="F4177" s="22"/>
      <c r="G4177" s="22"/>
      <c r="H4177" s="22">
        <v>210.561097846428</v>
      </c>
      <c r="I4177" s="22"/>
      <c r="J4177" s="22">
        <v>5</v>
      </c>
      <c r="K4177" s="22" t="s">
        <v>2646</v>
      </c>
      <c r="L4177" s="22" t="s">
        <v>2814</v>
      </c>
    </row>
    <row r="4178" spans="1:12">
      <c r="A4178" t="s">
        <v>3359</v>
      </c>
      <c r="B4178" t="s">
        <v>2674</v>
      </c>
      <c r="C4178" t="s">
        <v>3332</v>
      </c>
      <c r="D4178" s="1">
        <v>3768</v>
      </c>
      <c r="E4178">
        <v>25.164121251825499</v>
      </c>
      <c r="F4178" s="22"/>
      <c r="G4178" s="22"/>
      <c r="H4178" s="22"/>
      <c r="I4178" s="22">
        <v>210.561097846428</v>
      </c>
      <c r="J4178" s="22">
        <v>5</v>
      </c>
      <c r="K4178" s="22" t="s">
        <v>2646</v>
      </c>
      <c r="L4178" s="22" t="s">
        <v>2814</v>
      </c>
    </row>
    <row r="4179" spans="1:12">
      <c r="A4179" t="s">
        <v>3359</v>
      </c>
      <c r="B4179" t="s">
        <v>2675</v>
      </c>
      <c r="C4179" t="s">
        <v>542</v>
      </c>
      <c r="D4179" s="1">
        <v>1308.5</v>
      </c>
      <c r="E4179">
        <v>26.443652840901301</v>
      </c>
      <c r="F4179" s="22">
        <v>126.646909606224</v>
      </c>
      <c r="G4179" s="22"/>
      <c r="H4179" s="22"/>
      <c r="I4179" s="22"/>
      <c r="J4179" s="22">
        <v>5</v>
      </c>
      <c r="K4179" s="22" t="s">
        <v>2646</v>
      </c>
      <c r="L4179" s="22" t="s">
        <v>2814</v>
      </c>
    </row>
    <row r="4180" spans="1:12">
      <c r="A4180" t="s">
        <v>3359</v>
      </c>
      <c r="B4180" t="s">
        <v>2675</v>
      </c>
      <c r="C4180" t="s">
        <v>547</v>
      </c>
      <c r="D4180" s="1">
        <v>89553.9</v>
      </c>
      <c r="E4180">
        <v>26.443652840901301</v>
      </c>
      <c r="F4180" s="22"/>
      <c r="G4180" s="22">
        <v>4217.2826044860003</v>
      </c>
      <c r="H4180" s="22"/>
      <c r="I4180" s="22"/>
      <c r="J4180" s="22">
        <v>5</v>
      </c>
      <c r="K4180" s="22" t="s">
        <v>2646</v>
      </c>
      <c r="L4180" s="22" t="s">
        <v>2814</v>
      </c>
    </row>
    <row r="4181" spans="1:12">
      <c r="A4181" t="s">
        <v>3359</v>
      </c>
      <c r="B4181" t="s">
        <v>2675</v>
      </c>
      <c r="C4181" t="s">
        <v>549</v>
      </c>
      <c r="D4181" s="1">
        <v>124837.7</v>
      </c>
      <c r="E4181">
        <v>26.443652840901301</v>
      </c>
      <c r="F4181" s="22"/>
      <c r="G4181" s="22"/>
      <c r="H4181" s="22">
        <v>4217.2826044860003</v>
      </c>
      <c r="I4181" s="22"/>
      <c r="J4181" s="22">
        <v>5</v>
      </c>
      <c r="K4181" s="22" t="s">
        <v>2646</v>
      </c>
      <c r="L4181" s="22" t="s">
        <v>2814</v>
      </c>
    </row>
    <row r="4182" spans="1:12">
      <c r="A4182" t="s">
        <v>3359</v>
      </c>
      <c r="B4182" t="s">
        <v>2675</v>
      </c>
      <c r="C4182" t="s">
        <v>3332</v>
      </c>
      <c r="D4182" s="1">
        <v>125371.1</v>
      </c>
      <c r="E4182">
        <v>26.443652840901301</v>
      </c>
      <c r="F4182" s="22"/>
      <c r="G4182" s="22"/>
      <c r="H4182" s="22"/>
      <c r="I4182" s="22">
        <v>4217.2826044860003</v>
      </c>
      <c r="J4182" s="22">
        <v>5</v>
      </c>
      <c r="K4182" s="22" t="s">
        <v>2646</v>
      </c>
      <c r="L4182" s="22" t="s">
        <v>2814</v>
      </c>
    </row>
    <row r="4183" spans="1:12">
      <c r="D4183" s="1"/>
      <c r="F4183" s="22"/>
      <c r="G4183" s="22"/>
      <c r="H4183" s="22"/>
      <c r="I4183" s="22"/>
      <c r="J4183" s="22"/>
      <c r="K4183" s="22"/>
      <c r="L4183" s="22"/>
    </row>
    <row r="4184" spans="1:12">
      <c r="D4184" s="1"/>
      <c r="F4184" s="22"/>
      <c r="G4184" s="22"/>
      <c r="H4184" s="22"/>
      <c r="I4184" s="22"/>
      <c r="J4184" s="22"/>
      <c r="K4184" s="22"/>
      <c r="L4184" s="22"/>
    </row>
    <row r="4185" spans="1:12">
      <c r="D4185" s="1"/>
      <c r="F4185" s="22"/>
      <c r="G4185" s="22"/>
      <c r="H4185" s="22"/>
      <c r="I4185" s="22"/>
      <c r="J4185" s="22"/>
      <c r="K4185" s="22"/>
      <c r="L4185" s="22"/>
    </row>
    <row r="4186" spans="1:12">
      <c r="D4186" s="1"/>
      <c r="F4186" s="22"/>
      <c r="G4186" s="22"/>
      <c r="H4186" s="22"/>
      <c r="I4186" s="22"/>
      <c r="J4186" s="22"/>
      <c r="K4186" s="22"/>
      <c r="L4186" s="22"/>
    </row>
    <row r="4187" spans="1:12">
      <c r="D4187" s="1"/>
      <c r="F4187" s="22"/>
      <c r="G4187" s="22"/>
      <c r="H4187" s="22"/>
      <c r="I4187" s="22"/>
      <c r="J4187" s="22"/>
      <c r="K4187" s="22"/>
      <c r="L4187" s="22"/>
    </row>
    <row r="4188" spans="1:12">
      <c r="D4188" s="1"/>
      <c r="F4188" s="22"/>
      <c r="G4188" s="22"/>
      <c r="H4188" s="22"/>
      <c r="I4188" s="22"/>
      <c r="J4188" s="22"/>
      <c r="K4188" s="22"/>
      <c r="L4188" s="22"/>
    </row>
    <row r="4189" spans="1:12">
      <c r="D4189" s="1"/>
      <c r="F4189" s="22"/>
      <c r="G4189" s="22"/>
      <c r="H4189" s="22"/>
      <c r="I4189" s="22"/>
      <c r="J4189" s="22"/>
      <c r="K4189" s="22"/>
      <c r="L4189" s="22"/>
    </row>
    <row r="4190" spans="1:12">
      <c r="D4190" s="1"/>
      <c r="F4190" s="22"/>
      <c r="G4190" s="22"/>
      <c r="H4190" s="22"/>
      <c r="I4190" s="22"/>
      <c r="J4190" s="22"/>
      <c r="K4190" s="22"/>
      <c r="L4190" s="22"/>
    </row>
    <row r="4191" spans="1:12">
      <c r="D4191" s="1"/>
      <c r="F4191" s="22"/>
      <c r="G4191" s="22"/>
      <c r="H4191" s="22"/>
      <c r="I4191" s="22"/>
      <c r="J4191" s="22"/>
      <c r="K4191" s="22"/>
      <c r="L4191" s="22"/>
    </row>
    <row r="4192" spans="1:12">
      <c r="D4192" s="1"/>
      <c r="F4192" s="22"/>
      <c r="G4192" s="22"/>
      <c r="H4192" s="22"/>
      <c r="I4192" s="22"/>
      <c r="J4192" s="22"/>
      <c r="K4192" s="22"/>
      <c r="L4192" s="22"/>
    </row>
    <row r="4193" spans="4:12">
      <c r="D4193" s="1"/>
      <c r="F4193" s="22"/>
      <c r="G4193" s="22"/>
      <c r="H4193" s="22"/>
      <c r="I4193" s="22"/>
      <c r="J4193" s="22"/>
      <c r="K4193" s="22"/>
      <c r="L4193" s="22"/>
    </row>
    <row r="4194" spans="4:12">
      <c r="D4194" s="1"/>
      <c r="F4194" s="22"/>
      <c r="G4194" s="22"/>
      <c r="H4194" s="22"/>
      <c r="I4194" s="22"/>
      <c r="J4194" s="22"/>
      <c r="K4194" s="22"/>
      <c r="L4194" s="22"/>
    </row>
    <row r="4195" spans="4:12">
      <c r="D4195" s="1"/>
      <c r="F4195" s="22"/>
      <c r="G4195" s="22"/>
      <c r="H4195" s="22"/>
      <c r="I4195" s="22"/>
      <c r="J4195" s="22"/>
      <c r="K4195" s="22"/>
      <c r="L4195" s="22"/>
    </row>
    <row r="4196" spans="4:12">
      <c r="D4196" s="1"/>
      <c r="F4196" s="22"/>
      <c r="G4196" s="22"/>
      <c r="H4196" s="22"/>
      <c r="I4196" s="22"/>
      <c r="J4196" s="22"/>
      <c r="K4196" s="22"/>
      <c r="L4196" s="22"/>
    </row>
    <row r="4197" spans="4:12">
      <c r="D4197" s="1"/>
      <c r="F4197" s="22"/>
      <c r="G4197" s="22"/>
      <c r="H4197" s="22"/>
      <c r="I4197" s="22"/>
      <c r="J4197" s="22"/>
      <c r="K4197" s="22"/>
      <c r="L4197" s="22"/>
    </row>
    <row r="4198" spans="4:12">
      <c r="D4198" s="1"/>
      <c r="F4198" s="22"/>
      <c r="G4198" s="22"/>
      <c r="H4198" s="22"/>
      <c r="I4198" s="22"/>
      <c r="J4198" s="22"/>
      <c r="K4198" s="22"/>
      <c r="L4198" s="22"/>
    </row>
    <row r="4199" spans="4:12">
      <c r="D4199" s="1"/>
      <c r="F4199" s="22"/>
      <c r="G4199" s="22"/>
      <c r="H4199" s="22"/>
      <c r="I4199" s="22"/>
      <c r="J4199" s="22"/>
      <c r="K4199" s="22"/>
      <c r="L4199" s="22"/>
    </row>
    <row r="4200" spans="4:12">
      <c r="D4200" s="1"/>
      <c r="F4200" s="22"/>
      <c r="G4200" s="22"/>
      <c r="H4200" s="22"/>
      <c r="I4200" s="22"/>
      <c r="J4200" s="22"/>
      <c r="K4200" s="22"/>
      <c r="L4200" s="22"/>
    </row>
    <row r="4201" spans="4:12">
      <c r="D4201" s="1"/>
      <c r="F4201" s="22"/>
      <c r="G4201" s="22"/>
      <c r="H4201" s="22"/>
      <c r="I4201" s="22"/>
      <c r="J4201" s="22"/>
      <c r="K4201" s="22"/>
      <c r="L4201" s="22"/>
    </row>
    <row r="4202" spans="4:12">
      <c r="D4202" s="1"/>
      <c r="F4202" s="22"/>
      <c r="G4202" s="22"/>
      <c r="H4202" s="22"/>
      <c r="I4202" s="22"/>
      <c r="J4202" s="22"/>
      <c r="K4202" s="22"/>
      <c r="L4202" s="22"/>
    </row>
    <row r="4203" spans="4:12">
      <c r="D4203" s="1"/>
      <c r="F4203" s="22"/>
      <c r="G4203" s="22"/>
      <c r="H4203" s="22"/>
      <c r="I4203" s="22"/>
      <c r="J4203" s="22"/>
      <c r="K4203" s="22"/>
      <c r="L4203" s="22"/>
    </row>
    <row r="4204" spans="4:12">
      <c r="D4204" s="1"/>
      <c r="F4204" s="22"/>
      <c r="G4204" s="22"/>
      <c r="H4204" s="22"/>
      <c r="I4204" s="22"/>
      <c r="J4204" s="22"/>
      <c r="K4204" s="22"/>
      <c r="L4204" s="22"/>
    </row>
    <row r="4205" spans="4:12">
      <c r="D4205" s="1"/>
      <c r="F4205" s="22"/>
      <c r="G4205" s="22"/>
      <c r="H4205" s="22"/>
      <c r="I4205" s="22"/>
      <c r="J4205" s="22"/>
      <c r="K4205" s="22"/>
      <c r="L4205" s="22"/>
    </row>
    <row r="4206" spans="4:12">
      <c r="D4206" s="1"/>
      <c r="F4206" s="22"/>
      <c r="G4206" s="22"/>
      <c r="H4206" s="22"/>
      <c r="I4206" s="22"/>
      <c r="J4206" s="22"/>
      <c r="K4206" s="22"/>
      <c r="L4206" s="22"/>
    </row>
    <row r="4207" spans="4:12">
      <c r="D4207" s="1"/>
      <c r="F4207" s="22"/>
      <c r="G4207" s="22"/>
      <c r="H4207" s="22"/>
      <c r="I4207" s="22"/>
      <c r="J4207" s="22"/>
      <c r="K4207" s="22"/>
      <c r="L4207" s="22"/>
    </row>
    <row r="4208" spans="4:12">
      <c r="D4208" s="1"/>
      <c r="F4208" s="22"/>
      <c r="G4208" s="22"/>
      <c r="H4208" s="22"/>
      <c r="I4208" s="22"/>
      <c r="J4208" s="22"/>
      <c r="K4208" s="22"/>
      <c r="L4208" s="22"/>
    </row>
    <row r="4209" spans="4:12">
      <c r="D4209" s="1"/>
      <c r="F4209" s="22"/>
      <c r="G4209" s="22"/>
      <c r="H4209" s="22"/>
      <c r="I4209" s="22"/>
      <c r="J4209" s="22"/>
      <c r="K4209" s="22"/>
      <c r="L4209" s="22"/>
    </row>
    <row r="4210" spans="4:12">
      <c r="D4210" s="1"/>
      <c r="F4210" s="22"/>
      <c r="G4210" s="22"/>
      <c r="H4210" s="22"/>
      <c r="I4210" s="22"/>
      <c r="J4210" s="22"/>
      <c r="K4210" s="22"/>
      <c r="L4210" s="22"/>
    </row>
    <row r="4211" spans="4:12">
      <c r="D4211" s="1"/>
      <c r="F4211" s="22"/>
      <c r="G4211" s="22"/>
      <c r="H4211" s="22"/>
      <c r="I4211" s="22"/>
      <c r="J4211" s="22"/>
      <c r="K4211" s="22"/>
      <c r="L4211" s="22"/>
    </row>
    <row r="4212" spans="4:12">
      <c r="D4212" s="1"/>
      <c r="F4212" s="22"/>
      <c r="G4212" s="22"/>
      <c r="H4212" s="22"/>
      <c r="I4212" s="22"/>
      <c r="J4212" s="22"/>
      <c r="K4212" s="22"/>
      <c r="L4212" s="22"/>
    </row>
    <row r="4213" spans="4:12">
      <c r="D4213" s="1"/>
      <c r="F4213" s="22"/>
      <c r="G4213" s="22"/>
      <c r="H4213" s="22"/>
      <c r="I4213" s="22"/>
      <c r="J4213" s="22"/>
      <c r="K4213" s="22"/>
      <c r="L4213" s="22"/>
    </row>
    <row r="4214" spans="4:12">
      <c r="D4214" s="1"/>
      <c r="F4214" s="22"/>
      <c r="G4214" s="22"/>
      <c r="H4214" s="22"/>
      <c r="I4214" s="22"/>
      <c r="J4214" s="22"/>
      <c r="K4214" s="22"/>
      <c r="L4214" s="22"/>
    </row>
    <row r="4215" spans="4:12">
      <c r="D4215" s="1"/>
      <c r="F4215" s="22"/>
      <c r="G4215" s="22"/>
      <c r="H4215" s="22"/>
      <c r="I4215" s="22"/>
      <c r="J4215" s="22"/>
      <c r="K4215" s="22"/>
      <c r="L4215" s="22"/>
    </row>
    <row r="4216" spans="4:12">
      <c r="D4216" s="1"/>
      <c r="F4216" s="22"/>
      <c r="G4216" s="22"/>
      <c r="H4216" s="22"/>
      <c r="I4216" s="22"/>
      <c r="J4216" s="22"/>
      <c r="K4216" s="22"/>
      <c r="L4216" s="22"/>
    </row>
    <row r="4217" spans="4:12">
      <c r="D4217" s="1"/>
      <c r="F4217" s="22"/>
      <c r="G4217" s="22"/>
      <c r="H4217" s="22"/>
      <c r="I4217" s="22"/>
      <c r="J4217" s="22"/>
      <c r="K4217" s="22"/>
      <c r="L4217" s="22"/>
    </row>
    <row r="4218" spans="4:12">
      <c r="D4218" s="1"/>
      <c r="F4218" s="22"/>
      <c r="G4218" s="22"/>
      <c r="H4218" s="22"/>
      <c r="I4218" s="22"/>
      <c r="J4218" s="22"/>
      <c r="K4218" s="22"/>
      <c r="L4218" s="22"/>
    </row>
    <row r="4219" spans="4:12">
      <c r="D4219" s="1"/>
      <c r="F4219" s="22"/>
      <c r="G4219" s="22"/>
      <c r="H4219" s="22"/>
      <c r="I4219" s="22"/>
      <c r="J4219" s="22"/>
      <c r="K4219" s="22"/>
      <c r="L4219" s="22"/>
    </row>
    <row r="4220" spans="4:12">
      <c r="D4220" s="1"/>
      <c r="F4220" s="22"/>
      <c r="G4220" s="22"/>
      <c r="H4220" s="22"/>
      <c r="I4220" s="22"/>
      <c r="J4220" s="22"/>
      <c r="K4220" s="22"/>
      <c r="L4220" s="22"/>
    </row>
    <row r="4221" spans="4:12">
      <c r="D4221" s="1"/>
      <c r="F4221" s="22"/>
      <c r="G4221" s="22"/>
      <c r="H4221" s="22"/>
      <c r="I4221" s="22"/>
      <c r="J4221" s="22"/>
      <c r="K4221" s="22"/>
      <c r="L4221" s="22"/>
    </row>
    <row r="4222" spans="4:12">
      <c r="D4222" s="1"/>
      <c r="F4222" s="22"/>
      <c r="G4222" s="22"/>
      <c r="H4222" s="22"/>
      <c r="I4222" s="22"/>
      <c r="J4222" s="22"/>
      <c r="K4222" s="22"/>
      <c r="L4222" s="22"/>
    </row>
    <row r="4223" spans="4:12">
      <c r="D4223" s="1"/>
      <c r="F4223" s="22"/>
      <c r="G4223" s="22"/>
      <c r="H4223" s="22"/>
      <c r="I4223" s="22"/>
      <c r="J4223" s="22"/>
      <c r="K4223" s="22"/>
      <c r="L4223" s="22"/>
    </row>
    <row r="4224" spans="4:12">
      <c r="D4224" s="1"/>
      <c r="F4224" s="22"/>
      <c r="G4224" s="22"/>
      <c r="H4224" s="22"/>
      <c r="I4224" s="22"/>
      <c r="J4224" s="22"/>
      <c r="K4224" s="22"/>
      <c r="L4224" s="22"/>
    </row>
    <row r="4225" spans="4:12">
      <c r="D4225" s="1"/>
      <c r="F4225" s="22"/>
      <c r="G4225" s="22"/>
      <c r="H4225" s="22"/>
      <c r="I4225" s="22"/>
      <c r="J4225" s="22"/>
      <c r="K4225" s="22"/>
      <c r="L4225" s="22"/>
    </row>
    <row r="4226" spans="4:12">
      <c r="D4226" s="1"/>
      <c r="F4226" s="22"/>
      <c r="G4226" s="22"/>
      <c r="H4226" s="22"/>
      <c r="I4226" s="22"/>
      <c r="J4226" s="22"/>
      <c r="K4226" s="22"/>
      <c r="L4226" s="22"/>
    </row>
    <row r="4227" spans="4:12">
      <c r="D4227" s="1"/>
      <c r="F4227" s="22"/>
      <c r="G4227" s="22"/>
      <c r="H4227" s="22"/>
      <c r="I4227" s="22"/>
      <c r="J4227" s="22"/>
      <c r="K4227" s="22"/>
      <c r="L4227" s="22"/>
    </row>
    <row r="4228" spans="4:12">
      <c r="D4228" s="1"/>
      <c r="F4228" s="22"/>
      <c r="G4228" s="22"/>
      <c r="H4228" s="22"/>
      <c r="I4228" s="22"/>
      <c r="J4228" s="22"/>
      <c r="K4228" s="22"/>
      <c r="L4228" s="22"/>
    </row>
    <row r="4229" spans="4:12">
      <c r="D4229" s="1"/>
      <c r="F4229" s="22"/>
      <c r="G4229" s="22"/>
      <c r="H4229" s="22"/>
      <c r="I4229" s="22"/>
      <c r="J4229" s="22"/>
      <c r="K4229" s="22"/>
      <c r="L4229" s="22"/>
    </row>
    <row r="4230" spans="4:12">
      <c r="D4230" s="1"/>
      <c r="F4230" s="22"/>
      <c r="G4230" s="22"/>
      <c r="H4230" s="22"/>
      <c r="I4230" s="22"/>
      <c r="J4230" s="22"/>
      <c r="K4230" s="22"/>
      <c r="L4230" s="22"/>
    </row>
    <row r="4231" spans="4:12">
      <c r="D4231" s="1"/>
      <c r="F4231" s="22"/>
      <c r="G4231" s="22"/>
      <c r="H4231" s="22"/>
      <c r="I4231" s="22"/>
      <c r="J4231" s="22"/>
      <c r="K4231" s="22"/>
      <c r="L4231" s="22"/>
    </row>
    <row r="4232" spans="4:12">
      <c r="D4232" s="1"/>
      <c r="F4232" s="22"/>
      <c r="G4232" s="22"/>
      <c r="H4232" s="22"/>
      <c r="I4232" s="22"/>
      <c r="J4232" s="22"/>
      <c r="K4232" s="22"/>
      <c r="L4232" s="22"/>
    </row>
    <row r="4233" spans="4:12">
      <c r="D4233" s="1"/>
      <c r="F4233" s="22"/>
      <c r="G4233" s="22"/>
      <c r="H4233" s="22"/>
      <c r="I4233" s="22"/>
      <c r="J4233" s="22"/>
      <c r="K4233" s="22"/>
      <c r="L4233" s="22"/>
    </row>
    <row r="4234" spans="4:12">
      <c r="D4234" s="1"/>
      <c r="F4234" s="22"/>
      <c r="G4234" s="22"/>
      <c r="H4234" s="22"/>
      <c r="I4234" s="22"/>
      <c r="J4234" s="22"/>
      <c r="K4234" s="22"/>
      <c r="L4234" s="22"/>
    </row>
    <row r="4235" spans="4:12">
      <c r="D4235" s="1"/>
      <c r="F4235" s="22"/>
      <c r="G4235" s="22"/>
      <c r="H4235" s="22"/>
      <c r="I4235" s="22"/>
      <c r="J4235" s="22"/>
      <c r="K4235" s="22"/>
      <c r="L4235" s="22"/>
    </row>
    <row r="4236" spans="4:12">
      <c r="D4236" s="1"/>
      <c r="F4236" s="22"/>
      <c r="G4236" s="22"/>
      <c r="H4236" s="22"/>
      <c r="I4236" s="22"/>
      <c r="J4236" s="22"/>
      <c r="K4236" s="22"/>
      <c r="L4236" s="22"/>
    </row>
    <row r="4237" spans="4:12">
      <c r="D4237" s="1"/>
      <c r="F4237" s="22"/>
      <c r="G4237" s="22"/>
      <c r="H4237" s="22"/>
      <c r="I4237" s="22"/>
      <c r="J4237" s="22"/>
      <c r="K4237" s="22"/>
      <c r="L4237" s="22"/>
    </row>
    <row r="4238" spans="4:12">
      <c r="D4238" s="1"/>
      <c r="F4238" s="22"/>
      <c r="G4238" s="22"/>
      <c r="H4238" s="22"/>
      <c r="I4238" s="22"/>
      <c r="J4238" s="22"/>
      <c r="K4238" s="22"/>
      <c r="L4238" s="22"/>
    </row>
    <row r="4239" spans="4:12">
      <c r="D4239" s="1"/>
      <c r="F4239" s="22"/>
      <c r="G4239" s="22"/>
      <c r="H4239" s="22"/>
      <c r="I4239" s="22"/>
      <c r="J4239" s="22"/>
      <c r="K4239" s="22"/>
      <c r="L4239" s="22"/>
    </row>
    <row r="4240" spans="4:12">
      <c r="D4240" s="1"/>
      <c r="F4240" s="22"/>
      <c r="G4240" s="22"/>
      <c r="H4240" s="22"/>
      <c r="I4240" s="22"/>
      <c r="J4240" s="22"/>
      <c r="K4240" s="22"/>
      <c r="L4240" s="22"/>
    </row>
    <row r="4241" spans="4:12">
      <c r="D4241" s="1"/>
      <c r="F4241" s="22"/>
      <c r="G4241" s="22"/>
      <c r="H4241" s="22"/>
      <c r="I4241" s="22"/>
      <c r="J4241" s="22"/>
      <c r="K4241" s="22"/>
      <c r="L4241" s="22"/>
    </row>
    <row r="4242" spans="4:12">
      <c r="D4242" s="1"/>
      <c r="F4242" s="22"/>
      <c r="G4242" s="22"/>
      <c r="H4242" s="22"/>
      <c r="I4242" s="22"/>
      <c r="J4242" s="22"/>
      <c r="K4242" s="22"/>
      <c r="L4242" s="22"/>
    </row>
    <row r="4243" spans="4:12">
      <c r="D4243" s="1"/>
      <c r="F4243" s="22"/>
      <c r="G4243" s="22"/>
      <c r="H4243" s="22"/>
      <c r="I4243" s="22"/>
      <c r="J4243" s="22"/>
      <c r="K4243" s="22"/>
      <c r="L4243" s="22"/>
    </row>
    <row r="4244" spans="4:12">
      <c r="D4244" s="1"/>
      <c r="F4244" s="22"/>
      <c r="G4244" s="22"/>
      <c r="H4244" s="22"/>
      <c r="I4244" s="22"/>
      <c r="J4244" s="22"/>
      <c r="K4244" s="22"/>
      <c r="L4244" s="22"/>
    </row>
    <row r="4245" spans="4:12">
      <c r="D4245" s="1"/>
      <c r="F4245" s="22"/>
      <c r="G4245" s="22"/>
      <c r="H4245" s="22"/>
      <c r="I4245" s="22"/>
      <c r="J4245" s="22"/>
      <c r="K4245" s="22"/>
      <c r="L4245" s="22"/>
    </row>
    <row r="4246" spans="4:12">
      <c r="D4246" s="1"/>
      <c r="F4246" s="22"/>
      <c r="G4246" s="22"/>
      <c r="H4246" s="22"/>
      <c r="I4246" s="22"/>
      <c r="J4246" s="22"/>
      <c r="K4246" s="22"/>
      <c r="L4246" s="22"/>
    </row>
    <row r="4247" spans="4:12">
      <c r="D4247" s="1"/>
      <c r="F4247" s="22"/>
      <c r="G4247" s="22"/>
      <c r="H4247" s="22"/>
      <c r="I4247" s="22"/>
      <c r="J4247" s="22"/>
      <c r="K4247" s="22"/>
      <c r="L4247" s="22"/>
    </row>
    <row r="4248" spans="4:12">
      <c r="D4248" s="1"/>
      <c r="F4248" s="22"/>
      <c r="G4248" s="22"/>
      <c r="H4248" s="22"/>
      <c r="I4248" s="22"/>
      <c r="J4248" s="22"/>
      <c r="K4248" s="22"/>
      <c r="L4248" s="22"/>
    </row>
    <row r="4249" spans="4:12">
      <c r="D4249" s="1"/>
      <c r="F4249" s="22"/>
      <c r="G4249" s="22"/>
      <c r="H4249" s="22"/>
      <c r="I4249" s="22"/>
      <c r="J4249" s="22"/>
      <c r="K4249" s="22"/>
      <c r="L4249" s="22"/>
    </row>
    <row r="4250" spans="4:12">
      <c r="D4250" s="1"/>
      <c r="F4250" s="22"/>
      <c r="G4250" s="22"/>
      <c r="H4250" s="22"/>
      <c r="I4250" s="22"/>
      <c r="J4250" s="22"/>
      <c r="K4250" s="22"/>
      <c r="L4250" s="22"/>
    </row>
    <row r="4251" spans="4:12">
      <c r="D4251" s="1"/>
      <c r="F4251" s="22"/>
      <c r="G4251" s="22"/>
      <c r="H4251" s="22"/>
      <c r="I4251" s="22"/>
      <c r="J4251" s="22"/>
      <c r="K4251" s="22"/>
      <c r="L4251" s="22"/>
    </row>
    <row r="4252" spans="4:12">
      <c r="D4252" s="1"/>
      <c r="F4252" s="22"/>
      <c r="G4252" s="22"/>
      <c r="H4252" s="22"/>
      <c r="I4252" s="22"/>
      <c r="J4252" s="22"/>
      <c r="K4252" s="22"/>
      <c r="L4252" s="22"/>
    </row>
    <row r="4253" spans="4:12">
      <c r="D4253" s="1"/>
      <c r="F4253" s="22"/>
      <c r="G4253" s="22"/>
      <c r="H4253" s="22"/>
      <c r="I4253" s="22"/>
      <c r="J4253" s="22"/>
      <c r="K4253" s="22"/>
      <c r="L4253" s="22"/>
    </row>
    <row r="4254" spans="4:12">
      <c r="D4254" s="1"/>
      <c r="F4254" s="22"/>
      <c r="G4254" s="22"/>
      <c r="H4254" s="22"/>
      <c r="I4254" s="22"/>
      <c r="J4254" s="22"/>
      <c r="K4254" s="22"/>
      <c r="L4254" s="22"/>
    </row>
    <row r="4255" spans="4:12">
      <c r="D4255" s="1"/>
      <c r="F4255" s="22"/>
      <c r="G4255" s="22"/>
      <c r="H4255" s="22"/>
      <c r="I4255" s="22"/>
      <c r="J4255" s="22"/>
      <c r="K4255" s="22"/>
      <c r="L4255" s="22"/>
    </row>
    <row r="4256" spans="4:12">
      <c r="D4256" s="1"/>
      <c r="F4256" s="22"/>
      <c r="G4256" s="22"/>
      <c r="H4256" s="22"/>
      <c r="I4256" s="22"/>
      <c r="J4256" s="22"/>
      <c r="K4256" s="22"/>
      <c r="L4256" s="22"/>
    </row>
    <row r="4257" spans="4:12">
      <c r="D4257" s="1"/>
      <c r="F4257" s="22"/>
      <c r="G4257" s="22"/>
      <c r="H4257" s="22"/>
      <c r="I4257" s="22"/>
      <c r="J4257" s="22"/>
      <c r="K4257" s="22"/>
      <c r="L4257" s="22"/>
    </row>
    <row r="4258" spans="4:12">
      <c r="D4258" s="1"/>
      <c r="F4258" s="22"/>
      <c r="G4258" s="22"/>
      <c r="H4258" s="22"/>
      <c r="I4258" s="22"/>
      <c r="J4258" s="22"/>
      <c r="K4258" s="22"/>
      <c r="L4258" s="22"/>
    </row>
    <row r="4259" spans="4:12">
      <c r="D4259" s="1"/>
      <c r="F4259" s="22"/>
      <c r="G4259" s="22"/>
      <c r="H4259" s="22"/>
      <c r="I4259" s="22"/>
      <c r="J4259" s="22"/>
      <c r="K4259" s="22"/>
      <c r="L4259" s="22"/>
    </row>
    <row r="4260" spans="4:12">
      <c r="D4260" s="1"/>
      <c r="F4260" s="22"/>
      <c r="G4260" s="22"/>
      <c r="H4260" s="22"/>
      <c r="I4260" s="22"/>
      <c r="J4260" s="22"/>
      <c r="K4260" s="22"/>
      <c r="L4260" s="22"/>
    </row>
    <row r="4261" spans="4:12">
      <c r="D4261" s="1"/>
      <c r="F4261" s="22"/>
      <c r="G4261" s="22"/>
      <c r="H4261" s="22"/>
      <c r="I4261" s="22"/>
      <c r="J4261" s="22"/>
      <c r="K4261" s="22"/>
      <c r="L4261" s="22"/>
    </row>
    <row r="4262" spans="4:12">
      <c r="D4262" s="1"/>
      <c r="F4262" s="22"/>
      <c r="G4262" s="22"/>
      <c r="H4262" s="22"/>
      <c r="I4262" s="22"/>
      <c r="J4262" s="22"/>
      <c r="K4262" s="22"/>
      <c r="L4262" s="22"/>
    </row>
    <row r="4263" spans="4:12">
      <c r="D4263" s="1"/>
      <c r="F4263" s="22"/>
      <c r="G4263" s="22"/>
      <c r="H4263" s="22"/>
      <c r="I4263" s="22"/>
      <c r="J4263" s="22"/>
      <c r="K4263" s="22"/>
      <c r="L4263" s="22"/>
    </row>
    <row r="4264" spans="4:12">
      <c r="D4264" s="1"/>
      <c r="F4264" s="22"/>
      <c r="G4264" s="22"/>
      <c r="H4264" s="22"/>
      <c r="I4264" s="22"/>
      <c r="J4264" s="22"/>
      <c r="K4264" s="22"/>
      <c r="L4264" s="22"/>
    </row>
    <row r="4265" spans="4:12">
      <c r="D4265" s="1"/>
      <c r="F4265" s="22"/>
      <c r="G4265" s="22"/>
      <c r="H4265" s="22"/>
      <c r="I4265" s="22"/>
      <c r="J4265" s="22"/>
      <c r="K4265" s="22"/>
      <c r="L4265" s="22"/>
    </row>
    <row r="4266" spans="4:12">
      <c r="D4266" s="1"/>
      <c r="F4266" s="22"/>
      <c r="G4266" s="22"/>
      <c r="H4266" s="22"/>
      <c r="I4266" s="22"/>
      <c r="J4266" s="22"/>
      <c r="K4266" s="22"/>
      <c r="L4266" s="22"/>
    </row>
    <row r="4267" spans="4:12">
      <c r="D4267" s="1"/>
      <c r="F4267" s="22"/>
      <c r="G4267" s="22"/>
      <c r="H4267" s="22"/>
      <c r="I4267" s="22"/>
      <c r="J4267" s="22"/>
      <c r="K4267" s="22"/>
      <c r="L4267" s="22"/>
    </row>
    <row r="4268" spans="4:12">
      <c r="D4268" s="1"/>
      <c r="F4268" s="22"/>
      <c r="G4268" s="22"/>
      <c r="H4268" s="22"/>
      <c r="I4268" s="22"/>
      <c r="J4268" s="22"/>
      <c r="K4268" s="22"/>
      <c r="L4268" s="22"/>
    </row>
    <row r="4269" spans="4:12">
      <c r="D4269" s="1"/>
      <c r="F4269" s="22"/>
      <c r="G4269" s="22"/>
      <c r="H4269" s="22"/>
      <c r="I4269" s="22"/>
      <c r="J4269" s="22"/>
      <c r="K4269" s="22"/>
      <c r="L4269" s="22"/>
    </row>
    <row r="4270" spans="4:12">
      <c r="D4270" s="1"/>
      <c r="F4270" s="22"/>
      <c r="G4270" s="22"/>
      <c r="H4270" s="22"/>
      <c r="I4270" s="22"/>
      <c r="J4270" s="22"/>
      <c r="K4270" s="22"/>
      <c r="L4270" s="22"/>
    </row>
    <row r="4271" spans="4:12">
      <c r="D4271" s="1"/>
      <c r="F4271" s="22"/>
      <c r="G4271" s="22"/>
      <c r="H4271" s="22"/>
      <c r="I4271" s="22"/>
      <c r="J4271" s="22"/>
      <c r="K4271" s="22"/>
      <c r="L4271" s="22"/>
    </row>
    <row r="4272" spans="4:12">
      <c r="D4272" s="1"/>
      <c r="F4272" s="22"/>
      <c r="G4272" s="22"/>
      <c r="H4272" s="22"/>
      <c r="I4272" s="22"/>
      <c r="J4272" s="22"/>
      <c r="K4272" s="22"/>
      <c r="L4272" s="22"/>
    </row>
    <row r="4273" spans="4:12">
      <c r="D4273" s="1"/>
      <c r="F4273" s="22"/>
      <c r="G4273" s="22"/>
      <c r="H4273" s="22"/>
      <c r="I4273" s="22"/>
      <c r="J4273" s="22"/>
      <c r="K4273" s="22"/>
      <c r="L4273" s="22"/>
    </row>
    <row r="4274" spans="4:12">
      <c r="D4274" s="1"/>
      <c r="F4274" s="22"/>
      <c r="G4274" s="22"/>
      <c r="H4274" s="22"/>
      <c r="I4274" s="22"/>
      <c r="J4274" s="22"/>
      <c r="K4274" s="22"/>
      <c r="L4274" s="22"/>
    </row>
    <row r="4275" spans="4:12">
      <c r="D4275" s="1"/>
      <c r="F4275" s="22"/>
      <c r="G4275" s="22"/>
      <c r="H4275" s="22"/>
      <c r="I4275" s="22"/>
      <c r="J4275" s="22"/>
      <c r="K4275" s="22"/>
      <c r="L4275" s="22"/>
    </row>
    <row r="4276" spans="4:12">
      <c r="D4276" s="1"/>
      <c r="F4276" s="22"/>
      <c r="G4276" s="22"/>
      <c r="H4276" s="22"/>
      <c r="I4276" s="22"/>
      <c r="J4276" s="22"/>
      <c r="K4276" s="22"/>
      <c r="L4276" s="22"/>
    </row>
    <row r="4277" spans="4:12">
      <c r="D4277" s="1"/>
      <c r="F4277" s="22"/>
      <c r="G4277" s="22"/>
      <c r="H4277" s="22"/>
      <c r="I4277" s="22"/>
      <c r="J4277" s="22"/>
      <c r="K4277" s="22"/>
      <c r="L4277" s="22"/>
    </row>
    <row r="4278" spans="4:12">
      <c r="D4278" s="1"/>
      <c r="F4278" s="22"/>
      <c r="G4278" s="22"/>
      <c r="H4278" s="22"/>
      <c r="I4278" s="22"/>
      <c r="J4278" s="22"/>
      <c r="K4278" s="22"/>
      <c r="L4278" s="22"/>
    </row>
    <row r="4279" spans="4:12">
      <c r="D4279" s="1"/>
      <c r="F4279" s="22"/>
      <c r="G4279" s="22"/>
      <c r="H4279" s="22"/>
      <c r="I4279" s="22"/>
      <c r="J4279" s="22"/>
      <c r="K4279" s="22"/>
      <c r="L4279" s="22"/>
    </row>
    <row r="4280" spans="4:12">
      <c r="D4280" s="1"/>
      <c r="F4280" s="22"/>
      <c r="G4280" s="22"/>
      <c r="H4280" s="22"/>
      <c r="I4280" s="22"/>
      <c r="J4280" s="22"/>
      <c r="K4280" s="22"/>
      <c r="L4280" s="22"/>
    </row>
    <row r="4281" spans="4:12">
      <c r="D4281" s="1"/>
      <c r="F4281" s="22"/>
      <c r="G4281" s="22"/>
      <c r="H4281" s="22"/>
      <c r="I4281" s="22"/>
      <c r="J4281" s="22"/>
      <c r="K4281" s="22"/>
      <c r="L4281" s="22"/>
    </row>
    <row r="4282" spans="4:12">
      <c r="D4282" s="1"/>
      <c r="F4282" s="22"/>
      <c r="G4282" s="22"/>
      <c r="H4282" s="22"/>
      <c r="I4282" s="22"/>
      <c r="J4282" s="22"/>
      <c r="K4282" s="22"/>
      <c r="L4282" s="22"/>
    </row>
    <row r="4283" spans="4:12">
      <c r="D4283" s="1"/>
      <c r="F4283" s="22"/>
      <c r="G4283" s="22"/>
      <c r="H4283" s="22"/>
      <c r="I4283" s="22"/>
      <c r="J4283" s="22"/>
      <c r="K4283" s="22"/>
      <c r="L4283" s="22"/>
    </row>
    <row r="4284" spans="4:12">
      <c r="D4284" s="1"/>
      <c r="F4284" s="22"/>
      <c r="G4284" s="22"/>
      <c r="H4284" s="22"/>
      <c r="I4284" s="22"/>
      <c r="J4284" s="22"/>
      <c r="K4284" s="22"/>
      <c r="L4284" s="22"/>
    </row>
    <row r="4285" spans="4:12">
      <c r="D4285" s="1"/>
      <c r="F4285" s="22"/>
      <c r="G4285" s="22"/>
      <c r="H4285" s="22"/>
      <c r="I4285" s="22"/>
      <c r="J4285" s="22"/>
      <c r="K4285" s="22"/>
      <c r="L4285" s="22"/>
    </row>
    <row r="4286" spans="4:12">
      <c r="D4286" s="1"/>
      <c r="F4286" s="22"/>
      <c r="G4286" s="22"/>
      <c r="H4286" s="22"/>
      <c r="I4286" s="22"/>
      <c r="J4286" s="22"/>
      <c r="K4286" s="22"/>
      <c r="L4286" s="22"/>
    </row>
    <row r="4287" spans="4:12">
      <c r="D4287" s="1"/>
      <c r="F4287" s="22"/>
      <c r="G4287" s="22"/>
      <c r="H4287" s="22"/>
      <c r="I4287" s="22"/>
      <c r="J4287" s="22"/>
      <c r="K4287" s="22"/>
      <c r="L4287" s="22"/>
    </row>
    <row r="4288" spans="4:12">
      <c r="D4288" s="1"/>
      <c r="F4288" s="22"/>
      <c r="G4288" s="22"/>
      <c r="H4288" s="22"/>
      <c r="I4288" s="22"/>
      <c r="J4288" s="22"/>
      <c r="K4288" s="22"/>
      <c r="L4288" s="22"/>
    </row>
    <row r="4289" spans="4:12">
      <c r="D4289" s="1"/>
      <c r="F4289" s="22"/>
      <c r="G4289" s="22"/>
      <c r="H4289" s="22"/>
      <c r="I4289" s="22"/>
      <c r="J4289" s="22"/>
      <c r="K4289" s="22"/>
      <c r="L4289" s="22"/>
    </row>
    <row r="4290" spans="4:12">
      <c r="D4290" s="1"/>
      <c r="F4290" s="22"/>
      <c r="G4290" s="22"/>
      <c r="H4290" s="22"/>
      <c r="I4290" s="22"/>
      <c r="J4290" s="22"/>
      <c r="K4290" s="22"/>
      <c r="L4290" s="22"/>
    </row>
    <row r="4291" spans="4:12">
      <c r="D4291" s="1"/>
      <c r="F4291" s="22"/>
      <c r="G4291" s="22"/>
      <c r="H4291" s="22"/>
      <c r="I4291" s="22"/>
      <c r="J4291" s="22"/>
      <c r="K4291" s="22"/>
      <c r="L4291" s="22"/>
    </row>
    <row r="4292" spans="4:12">
      <c r="D4292" s="1"/>
      <c r="F4292" s="22"/>
      <c r="G4292" s="22"/>
      <c r="H4292" s="22"/>
      <c r="I4292" s="22"/>
      <c r="J4292" s="22"/>
      <c r="K4292" s="22"/>
      <c r="L4292" s="22"/>
    </row>
    <row r="4293" spans="4:12">
      <c r="D4293" s="1"/>
      <c r="F4293" s="22"/>
      <c r="G4293" s="22"/>
      <c r="H4293" s="22"/>
      <c r="I4293" s="22"/>
      <c r="J4293" s="22"/>
      <c r="K4293" s="22"/>
      <c r="L4293" s="22"/>
    </row>
    <row r="4294" spans="4:12">
      <c r="D4294" s="1"/>
      <c r="F4294" s="22"/>
      <c r="G4294" s="22"/>
      <c r="H4294" s="22"/>
      <c r="I4294" s="22"/>
      <c r="J4294" s="22"/>
      <c r="K4294" s="22"/>
      <c r="L4294" s="22"/>
    </row>
    <row r="4295" spans="4:12">
      <c r="D4295" s="1"/>
      <c r="F4295" s="22"/>
      <c r="G4295" s="22"/>
      <c r="H4295" s="22"/>
      <c r="I4295" s="22"/>
      <c r="J4295" s="22"/>
      <c r="K4295" s="22"/>
      <c r="L4295" s="22"/>
    </row>
    <row r="4296" spans="4:12">
      <c r="D4296" s="1"/>
      <c r="F4296" s="22"/>
      <c r="G4296" s="22"/>
      <c r="H4296" s="22"/>
      <c r="I4296" s="22"/>
      <c r="J4296" s="22"/>
      <c r="K4296" s="22"/>
      <c r="L4296" s="22"/>
    </row>
    <row r="4297" spans="4:12">
      <c r="D4297" s="1"/>
      <c r="F4297" s="22"/>
      <c r="G4297" s="22"/>
      <c r="H4297" s="22"/>
      <c r="I4297" s="22"/>
      <c r="J4297" s="22"/>
      <c r="K4297" s="22"/>
      <c r="L4297" s="22"/>
    </row>
    <row r="4298" spans="4:12">
      <c r="D4298" s="1"/>
      <c r="F4298" s="22"/>
      <c r="G4298" s="22"/>
      <c r="H4298" s="22"/>
      <c r="I4298" s="22"/>
      <c r="J4298" s="22"/>
      <c r="K4298" s="22"/>
      <c r="L4298" s="22"/>
    </row>
    <row r="4299" spans="4:12">
      <c r="D4299" s="1"/>
      <c r="F4299" s="22"/>
      <c r="G4299" s="22"/>
      <c r="H4299" s="22"/>
      <c r="I4299" s="22"/>
      <c r="J4299" s="22"/>
      <c r="K4299" s="22"/>
      <c r="L4299" s="22"/>
    </row>
    <row r="4300" spans="4:12">
      <c r="D4300" s="1"/>
      <c r="F4300" s="22"/>
      <c r="G4300" s="22"/>
      <c r="H4300" s="22"/>
      <c r="I4300" s="22"/>
      <c r="J4300" s="22"/>
      <c r="K4300" s="22"/>
      <c r="L4300" s="22"/>
    </row>
    <row r="4301" spans="4:12">
      <c r="D4301" s="1"/>
      <c r="F4301" s="22"/>
      <c r="G4301" s="22"/>
      <c r="H4301" s="22"/>
      <c r="I4301" s="22"/>
      <c r="J4301" s="22"/>
      <c r="K4301" s="22"/>
      <c r="L4301" s="22"/>
    </row>
    <row r="4302" spans="4:12">
      <c r="D4302" s="1"/>
      <c r="F4302" s="22"/>
      <c r="G4302" s="22"/>
      <c r="H4302" s="22"/>
      <c r="I4302" s="22"/>
      <c r="J4302" s="22"/>
      <c r="K4302" s="22"/>
      <c r="L4302" s="22"/>
    </row>
    <row r="4303" spans="4:12">
      <c r="D4303" s="1"/>
      <c r="F4303" s="22"/>
      <c r="G4303" s="22"/>
      <c r="H4303" s="22"/>
      <c r="I4303" s="22"/>
      <c r="J4303" s="22"/>
      <c r="K4303" s="22"/>
      <c r="L4303" s="22"/>
    </row>
    <row r="4304" spans="4:12">
      <c r="D4304" s="1"/>
      <c r="F4304" s="22"/>
      <c r="G4304" s="22"/>
      <c r="H4304" s="22"/>
      <c r="I4304" s="22"/>
      <c r="J4304" s="22"/>
      <c r="K4304" s="22"/>
      <c r="L4304" s="22"/>
    </row>
    <row r="4305" spans="4:12">
      <c r="D4305" s="1"/>
      <c r="F4305" s="22"/>
      <c r="G4305" s="22"/>
      <c r="H4305" s="22"/>
      <c r="I4305" s="22"/>
      <c r="J4305" s="22"/>
      <c r="K4305" s="22"/>
      <c r="L4305" s="22"/>
    </row>
    <row r="4306" spans="4:12">
      <c r="D4306" s="1"/>
      <c r="F4306" s="22"/>
      <c r="G4306" s="22"/>
      <c r="H4306" s="22"/>
      <c r="I4306" s="22"/>
      <c r="J4306" s="22"/>
      <c r="K4306" s="22"/>
      <c r="L4306" s="22"/>
    </row>
    <row r="4307" spans="4:12">
      <c r="D4307" s="1"/>
      <c r="F4307" s="22"/>
      <c r="G4307" s="22"/>
      <c r="H4307" s="22"/>
      <c r="I4307" s="22"/>
      <c r="J4307" s="22"/>
      <c r="K4307" s="22"/>
      <c r="L4307" s="22"/>
    </row>
    <row r="4308" spans="4:12">
      <c r="D4308" s="1"/>
      <c r="F4308" s="22"/>
      <c r="G4308" s="22"/>
      <c r="H4308" s="22"/>
      <c r="I4308" s="22"/>
      <c r="J4308" s="22"/>
      <c r="K4308" s="22"/>
      <c r="L4308" s="22"/>
    </row>
    <row r="4309" spans="4:12">
      <c r="D4309" s="1"/>
      <c r="F4309" s="22"/>
      <c r="G4309" s="22"/>
      <c r="H4309" s="22"/>
      <c r="I4309" s="22"/>
      <c r="J4309" s="22"/>
      <c r="K4309" s="22"/>
      <c r="L4309" s="22"/>
    </row>
    <row r="4310" spans="4:12">
      <c r="D4310" s="1"/>
      <c r="F4310" s="22"/>
      <c r="G4310" s="22"/>
      <c r="H4310" s="22"/>
      <c r="I4310" s="22"/>
      <c r="J4310" s="22"/>
      <c r="K4310" s="22"/>
      <c r="L4310" s="22"/>
    </row>
    <row r="4311" spans="4:12">
      <c r="D4311" s="1"/>
      <c r="F4311" s="22"/>
      <c r="G4311" s="22"/>
      <c r="H4311" s="22"/>
      <c r="I4311" s="22"/>
      <c r="J4311" s="22"/>
      <c r="K4311" s="22"/>
      <c r="L4311" s="22"/>
    </row>
    <row r="4312" spans="4:12">
      <c r="D4312" s="1"/>
      <c r="F4312" s="22"/>
      <c r="G4312" s="22"/>
      <c r="H4312" s="22"/>
      <c r="I4312" s="22"/>
      <c r="J4312" s="22"/>
      <c r="K4312" s="22"/>
      <c r="L4312" s="22"/>
    </row>
    <row r="4313" spans="4:12">
      <c r="D4313" s="1"/>
      <c r="F4313" s="22"/>
      <c r="G4313" s="22"/>
      <c r="H4313" s="22"/>
      <c r="I4313" s="22"/>
      <c r="J4313" s="22"/>
      <c r="K4313" s="22"/>
      <c r="L4313" s="22"/>
    </row>
    <row r="4314" spans="4:12">
      <c r="D4314" s="1"/>
      <c r="F4314" s="22"/>
      <c r="G4314" s="22"/>
      <c r="H4314" s="22"/>
      <c r="I4314" s="22"/>
      <c r="J4314" s="22"/>
      <c r="K4314" s="22"/>
      <c r="L4314" s="22"/>
    </row>
    <row r="4315" spans="4:12">
      <c r="D4315" s="1"/>
      <c r="F4315" s="22"/>
      <c r="G4315" s="22"/>
      <c r="H4315" s="22"/>
      <c r="I4315" s="22"/>
      <c r="J4315" s="22"/>
      <c r="K4315" s="22"/>
      <c r="L4315" s="22"/>
    </row>
    <row r="4316" spans="4:12">
      <c r="D4316" s="1"/>
      <c r="F4316" s="22"/>
      <c r="G4316" s="22"/>
      <c r="H4316" s="22"/>
      <c r="I4316" s="22"/>
      <c r="J4316" s="22"/>
      <c r="K4316" s="22"/>
      <c r="L4316" s="22"/>
    </row>
    <row r="4317" spans="4:12">
      <c r="D4317" s="1"/>
      <c r="F4317" s="22"/>
      <c r="G4317" s="22"/>
      <c r="H4317" s="22"/>
      <c r="I4317" s="22"/>
      <c r="J4317" s="22"/>
      <c r="K4317" s="22"/>
      <c r="L4317" s="22"/>
    </row>
    <row r="4318" spans="4:12">
      <c r="D4318" s="1"/>
      <c r="F4318" s="22"/>
      <c r="G4318" s="22"/>
      <c r="H4318" s="22"/>
      <c r="I4318" s="22"/>
      <c r="J4318" s="22"/>
      <c r="K4318" s="22"/>
      <c r="L4318" s="22"/>
    </row>
    <row r="4319" spans="4:12">
      <c r="D4319" s="1"/>
      <c r="F4319" s="22"/>
      <c r="G4319" s="22"/>
      <c r="H4319" s="22"/>
      <c r="I4319" s="22"/>
      <c r="J4319" s="22"/>
      <c r="K4319" s="22"/>
      <c r="L4319" s="22"/>
    </row>
    <row r="4320" spans="4:12">
      <c r="D4320" s="1"/>
      <c r="F4320" s="22"/>
      <c r="G4320" s="22"/>
      <c r="H4320" s="22"/>
      <c r="I4320" s="22"/>
      <c r="J4320" s="22"/>
      <c r="K4320" s="22"/>
      <c r="L4320" s="22"/>
    </row>
    <row r="4321" spans="4:12">
      <c r="D4321" s="1"/>
      <c r="F4321" s="22"/>
      <c r="G4321" s="22"/>
      <c r="H4321" s="22"/>
      <c r="I4321" s="22"/>
      <c r="J4321" s="22"/>
      <c r="K4321" s="22"/>
      <c r="L4321" s="22"/>
    </row>
    <row r="4322" spans="4:12">
      <c r="D4322" s="1"/>
      <c r="F4322" s="22"/>
      <c r="G4322" s="22"/>
      <c r="H4322" s="22"/>
      <c r="I4322" s="22"/>
      <c r="J4322" s="22"/>
      <c r="K4322" s="22"/>
      <c r="L4322" s="22"/>
    </row>
    <row r="4323" spans="4:12">
      <c r="D4323" s="1"/>
      <c r="F4323" s="22"/>
      <c r="G4323" s="22"/>
      <c r="H4323" s="22"/>
      <c r="I4323" s="22"/>
      <c r="J4323" s="22"/>
      <c r="K4323" s="22"/>
      <c r="L4323" s="22"/>
    </row>
    <row r="4324" spans="4:12">
      <c r="D4324" s="1"/>
      <c r="F4324" s="22"/>
      <c r="G4324" s="22"/>
      <c r="H4324" s="22"/>
      <c r="I4324" s="22"/>
      <c r="J4324" s="22"/>
      <c r="K4324" s="22"/>
      <c r="L4324" s="22"/>
    </row>
    <row r="4325" spans="4:12">
      <c r="D4325" s="1"/>
      <c r="F4325" s="22"/>
      <c r="G4325" s="22"/>
      <c r="H4325" s="22"/>
      <c r="I4325" s="22"/>
      <c r="J4325" s="22"/>
      <c r="K4325" s="22"/>
      <c r="L4325" s="22"/>
    </row>
    <row r="4326" spans="4:12">
      <c r="D4326" s="1"/>
      <c r="F4326" s="22"/>
      <c r="G4326" s="22"/>
      <c r="H4326" s="22"/>
      <c r="I4326" s="22"/>
      <c r="J4326" s="22"/>
      <c r="K4326" s="22"/>
      <c r="L4326" s="22"/>
    </row>
    <row r="4327" spans="4:12">
      <c r="D4327" s="1"/>
      <c r="F4327" s="22"/>
      <c r="G4327" s="22"/>
      <c r="H4327" s="22"/>
      <c r="I4327" s="22"/>
      <c r="J4327" s="22"/>
      <c r="K4327" s="22"/>
      <c r="L4327" s="22"/>
    </row>
    <row r="4328" spans="4:12">
      <c r="D4328" s="1"/>
      <c r="F4328" s="22"/>
      <c r="G4328" s="22"/>
      <c r="H4328" s="22"/>
      <c r="I4328" s="22"/>
      <c r="J4328" s="22"/>
      <c r="K4328" s="22"/>
      <c r="L4328" s="22"/>
    </row>
    <row r="4329" spans="4:12">
      <c r="D4329" s="1"/>
      <c r="F4329" s="22"/>
      <c r="G4329" s="22"/>
      <c r="H4329" s="22"/>
      <c r="I4329" s="22"/>
      <c r="J4329" s="22"/>
      <c r="K4329" s="22"/>
      <c r="L4329" s="22"/>
    </row>
    <row r="4330" spans="4:12">
      <c r="D4330" s="1"/>
      <c r="F4330" s="22"/>
      <c r="G4330" s="22"/>
      <c r="H4330" s="22"/>
      <c r="I4330" s="22"/>
      <c r="J4330" s="22"/>
      <c r="K4330" s="22"/>
      <c r="L4330" s="22"/>
    </row>
    <row r="4331" spans="4:12">
      <c r="D4331" s="1"/>
      <c r="F4331" s="22"/>
      <c r="G4331" s="22"/>
      <c r="H4331" s="22"/>
      <c r="I4331" s="22"/>
      <c r="J4331" s="22"/>
      <c r="K4331" s="22"/>
      <c r="L4331" s="22"/>
    </row>
    <row r="4332" spans="4:12">
      <c r="D4332" s="1"/>
      <c r="F4332" s="22"/>
      <c r="G4332" s="22"/>
      <c r="H4332" s="22"/>
      <c r="I4332" s="22"/>
      <c r="J4332" s="22"/>
      <c r="K4332" s="22"/>
      <c r="L4332" s="22"/>
    </row>
    <row r="4333" spans="4:12">
      <c r="D4333" s="1"/>
      <c r="F4333" s="22"/>
      <c r="G4333" s="22"/>
      <c r="H4333" s="22"/>
      <c r="I4333" s="22"/>
      <c r="J4333" s="22"/>
      <c r="K4333" s="22"/>
      <c r="L4333" s="22"/>
    </row>
    <row r="4334" spans="4:12">
      <c r="D4334" s="1"/>
      <c r="F4334" s="22"/>
      <c r="G4334" s="22"/>
      <c r="H4334" s="22"/>
      <c r="I4334" s="22"/>
      <c r="J4334" s="22"/>
      <c r="K4334" s="22"/>
      <c r="L4334" s="22"/>
    </row>
    <row r="4335" spans="4:12">
      <c r="D4335" s="1"/>
      <c r="F4335" s="22"/>
      <c r="G4335" s="22"/>
      <c r="H4335" s="22"/>
      <c r="I4335" s="22"/>
      <c r="J4335" s="22"/>
      <c r="K4335" s="22"/>
      <c r="L4335" s="22"/>
    </row>
    <row r="4336" spans="4:12">
      <c r="D4336" s="1"/>
      <c r="F4336" s="22"/>
      <c r="G4336" s="22"/>
      <c r="H4336" s="22"/>
      <c r="I4336" s="22"/>
      <c r="J4336" s="22"/>
      <c r="K4336" s="22"/>
      <c r="L4336" s="22"/>
    </row>
    <row r="4337" spans="4:12">
      <c r="D4337" s="1"/>
      <c r="F4337" s="22"/>
      <c r="G4337" s="22"/>
      <c r="H4337" s="22"/>
      <c r="I4337" s="22"/>
      <c r="J4337" s="22"/>
      <c r="K4337" s="22"/>
      <c r="L4337" s="22"/>
    </row>
    <row r="4338" spans="4:12">
      <c r="D4338" s="1"/>
      <c r="F4338" s="22"/>
      <c r="G4338" s="22"/>
      <c r="H4338" s="22"/>
      <c r="I4338" s="22"/>
      <c r="J4338" s="22"/>
      <c r="K4338" s="22"/>
      <c r="L4338" s="22"/>
    </row>
    <row r="4339" spans="4:12">
      <c r="D4339" s="1"/>
      <c r="F4339" s="22"/>
      <c r="G4339" s="22"/>
      <c r="H4339" s="22"/>
      <c r="I4339" s="22"/>
      <c r="J4339" s="22"/>
      <c r="K4339" s="22"/>
      <c r="L4339" s="22"/>
    </row>
    <row r="4340" spans="4:12">
      <c r="D4340" s="1"/>
      <c r="F4340" s="22"/>
      <c r="G4340" s="22"/>
      <c r="H4340" s="22"/>
      <c r="I4340" s="22"/>
      <c r="J4340" s="22"/>
      <c r="K4340" s="22"/>
      <c r="L4340" s="22"/>
    </row>
    <row r="4341" spans="4:12">
      <c r="D4341" s="1"/>
      <c r="F4341" s="22"/>
      <c r="G4341" s="22"/>
      <c r="H4341" s="22"/>
      <c r="I4341" s="22"/>
      <c r="J4341" s="22"/>
      <c r="K4341" s="22"/>
      <c r="L4341" s="22"/>
    </row>
    <row r="4342" spans="4:12">
      <c r="D4342" s="1"/>
      <c r="F4342" s="22"/>
      <c r="G4342" s="22"/>
      <c r="H4342" s="22"/>
      <c r="I4342" s="22"/>
      <c r="J4342" s="22"/>
      <c r="K4342" s="22"/>
      <c r="L4342" s="22"/>
    </row>
    <row r="4343" spans="4:12">
      <c r="D4343" s="1"/>
      <c r="F4343" s="22"/>
      <c r="G4343" s="22"/>
      <c r="H4343" s="22"/>
      <c r="I4343" s="22"/>
      <c r="J4343" s="22"/>
      <c r="K4343" s="22"/>
      <c r="L4343" s="22"/>
    </row>
    <row r="4344" spans="4:12">
      <c r="D4344" s="1"/>
      <c r="F4344" s="22"/>
      <c r="G4344" s="22"/>
      <c r="H4344" s="22"/>
      <c r="I4344" s="22"/>
      <c r="J4344" s="22"/>
      <c r="K4344" s="22"/>
      <c r="L4344" s="22"/>
    </row>
    <row r="4345" spans="4:12">
      <c r="D4345" s="1"/>
      <c r="F4345" s="22"/>
      <c r="G4345" s="22"/>
      <c r="H4345" s="22"/>
      <c r="I4345" s="22"/>
      <c r="J4345" s="22"/>
      <c r="K4345" s="22"/>
      <c r="L4345" s="22"/>
    </row>
    <row r="4346" spans="4:12">
      <c r="D4346" s="1"/>
      <c r="F4346" s="22"/>
      <c r="G4346" s="22"/>
      <c r="H4346" s="22"/>
      <c r="I4346" s="22"/>
      <c r="J4346" s="22"/>
      <c r="K4346" s="22"/>
      <c r="L4346" s="22"/>
    </row>
    <row r="4347" spans="4:12">
      <c r="D4347" s="1"/>
      <c r="F4347" s="22"/>
      <c r="G4347" s="22"/>
      <c r="H4347" s="22"/>
      <c r="I4347" s="22"/>
      <c r="J4347" s="22"/>
      <c r="K4347" s="22"/>
      <c r="L4347" s="22"/>
    </row>
    <row r="4348" spans="4:12">
      <c r="D4348" s="1"/>
      <c r="F4348" s="22"/>
      <c r="G4348" s="22"/>
      <c r="H4348" s="22"/>
      <c r="I4348" s="22"/>
      <c r="J4348" s="22"/>
      <c r="K4348" s="22"/>
      <c r="L4348" s="22"/>
    </row>
    <row r="4349" spans="4:12">
      <c r="D4349" s="1"/>
      <c r="F4349" s="22"/>
      <c r="G4349" s="22"/>
      <c r="H4349" s="22"/>
      <c r="I4349" s="22"/>
      <c r="J4349" s="22"/>
      <c r="K4349" s="22"/>
      <c r="L4349" s="22"/>
    </row>
    <row r="4350" spans="4:12">
      <c r="D4350" s="1"/>
      <c r="F4350" s="22"/>
      <c r="G4350" s="22"/>
      <c r="H4350" s="22"/>
      <c r="I4350" s="22"/>
      <c r="J4350" s="22"/>
      <c r="K4350" s="22"/>
      <c r="L4350" s="22"/>
    </row>
    <row r="4351" spans="4:12">
      <c r="D4351" s="1"/>
      <c r="F4351" s="22"/>
      <c r="G4351" s="22"/>
      <c r="H4351" s="22"/>
      <c r="I4351" s="22"/>
      <c r="J4351" s="22"/>
      <c r="K4351" s="22"/>
      <c r="L4351" s="22"/>
    </row>
    <row r="4352" spans="4:12">
      <c r="D4352" s="1"/>
      <c r="F4352" s="22"/>
      <c r="G4352" s="22"/>
      <c r="H4352" s="22"/>
      <c r="I4352" s="22"/>
      <c r="J4352" s="22"/>
      <c r="K4352" s="22"/>
      <c r="L4352" s="22"/>
    </row>
    <row r="4353" spans="4:12">
      <c r="D4353" s="1"/>
      <c r="F4353" s="22"/>
      <c r="G4353" s="22"/>
      <c r="H4353" s="22"/>
      <c r="I4353" s="22"/>
      <c r="J4353" s="22"/>
      <c r="K4353" s="22"/>
      <c r="L4353" s="22"/>
    </row>
    <row r="4354" spans="4:12">
      <c r="D4354" s="1"/>
      <c r="F4354" s="22"/>
      <c r="G4354" s="22"/>
      <c r="H4354" s="22"/>
      <c r="I4354" s="22"/>
      <c r="J4354" s="22"/>
      <c r="K4354" s="22"/>
      <c r="L4354" s="22"/>
    </row>
    <row r="4355" spans="4:12">
      <c r="D4355" s="1"/>
      <c r="F4355" s="22"/>
      <c r="G4355" s="22"/>
      <c r="H4355" s="22"/>
      <c r="I4355" s="22"/>
      <c r="J4355" s="22"/>
      <c r="K4355" s="22"/>
      <c r="L4355" s="22"/>
    </row>
    <row r="4356" spans="4:12">
      <c r="D4356" s="1"/>
      <c r="F4356" s="22"/>
      <c r="G4356" s="22"/>
      <c r="H4356" s="22"/>
      <c r="I4356" s="22"/>
      <c r="J4356" s="22"/>
      <c r="K4356" s="22"/>
      <c r="L4356" s="22"/>
    </row>
    <row r="4357" spans="4:12">
      <c r="D4357" s="1"/>
      <c r="F4357" s="22"/>
      <c r="G4357" s="22"/>
      <c r="H4357" s="22"/>
      <c r="I4357" s="22"/>
      <c r="J4357" s="22"/>
      <c r="K4357" s="22"/>
      <c r="L4357" s="22"/>
    </row>
    <row r="4358" spans="4:12">
      <c r="D4358" s="1"/>
      <c r="F4358" s="22"/>
      <c r="G4358" s="22"/>
      <c r="H4358" s="22"/>
      <c r="I4358" s="22"/>
      <c r="J4358" s="22"/>
      <c r="K4358" s="22"/>
      <c r="L4358" s="22"/>
    </row>
    <row r="4359" spans="4:12">
      <c r="D4359" s="1"/>
      <c r="F4359" s="22"/>
      <c r="G4359" s="22"/>
      <c r="H4359" s="22"/>
      <c r="I4359" s="22"/>
      <c r="J4359" s="22"/>
      <c r="K4359" s="22"/>
      <c r="L4359" s="22"/>
    </row>
    <row r="4360" spans="4:12">
      <c r="D4360" s="1"/>
      <c r="F4360" s="22"/>
      <c r="G4360" s="22"/>
      <c r="H4360" s="22"/>
      <c r="I4360" s="22"/>
      <c r="J4360" s="22"/>
      <c r="K4360" s="22"/>
      <c r="L4360" s="22"/>
    </row>
    <row r="4361" spans="4:12">
      <c r="D4361" s="1"/>
      <c r="F4361" s="22"/>
      <c r="G4361" s="22"/>
      <c r="H4361" s="22"/>
      <c r="I4361" s="22"/>
      <c r="J4361" s="22"/>
      <c r="K4361" s="22"/>
      <c r="L4361" s="22"/>
    </row>
    <row r="4362" spans="4:12">
      <c r="D4362" s="1"/>
      <c r="F4362" s="22"/>
      <c r="G4362" s="22"/>
      <c r="H4362" s="22"/>
      <c r="I4362" s="22"/>
      <c r="J4362" s="22"/>
      <c r="K4362" s="22"/>
      <c r="L4362" s="22"/>
    </row>
    <row r="4363" spans="4:12">
      <c r="D4363" s="1"/>
      <c r="F4363" s="22"/>
      <c r="G4363" s="22"/>
      <c r="H4363" s="22"/>
      <c r="I4363" s="22"/>
      <c r="J4363" s="22"/>
      <c r="K4363" s="22"/>
      <c r="L4363" s="22"/>
    </row>
    <row r="4364" spans="4:12">
      <c r="D4364" s="1"/>
      <c r="F4364" s="22"/>
      <c r="G4364" s="22"/>
      <c r="H4364" s="22"/>
      <c r="I4364" s="22"/>
      <c r="J4364" s="22"/>
      <c r="K4364" s="22"/>
      <c r="L4364" s="22"/>
    </row>
    <row r="4365" spans="4:12">
      <c r="D4365" s="1"/>
      <c r="F4365" s="22"/>
      <c r="G4365" s="22"/>
      <c r="H4365" s="22"/>
      <c r="I4365" s="22"/>
      <c r="J4365" s="22"/>
      <c r="K4365" s="22"/>
      <c r="L4365" s="22"/>
    </row>
    <row r="4366" spans="4:12">
      <c r="D4366" s="1"/>
      <c r="F4366" s="22"/>
      <c r="G4366" s="22"/>
      <c r="H4366" s="22"/>
      <c r="I4366" s="22"/>
      <c r="J4366" s="22"/>
      <c r="K4366" s="22"/>
      <c r="L4366" s="22"/>
    </row>
    <row r="4367" spans="4:12">
      <c r="D4367" s="1"/>
      <c r="F4367" s="22"/>
      <c r="G4367" s="22"/>
      <c r="H4367" s="22"/>
      <c r="I4367" s="22"/>
      <c r="J4367" s="22"/>
      <c r="K4367" s="22"/>
      <c r="L4367" s="22"/>
    </row>
    <row r="4368" spans="4:12">
      <c r="D4368" s="1"/>
      <c r="F4368" s="22"/>
      <c r="G4368" s="22"/>
      <c r="H4368" s="22"/>
      <c r="I4368" s="22"/>
      <c r="J4368" s="22"/>
      <c r="K4368" s="22"/>
      <c r="L4368" s="22"/>
    </row>
    <row r="4369" spans="4:12">
      <c r="D4369" s="1"/>
      <c r="F4369" s="22"/>
      <c r="G4369" s="22"/>
      <c r="H4369" s="22"/>
      <c r="I4369" s="22"/>
      <c r="J4369" s="22"/>
      <c r="K4369" s="22"/>
      <c r="L4369" s="22"/>
    </row>
    <row r="4370" spans="4:12">
      <c r="D4370" s="1"/>
      <c r="F4370" s="22"/>
      <c r="G4370" s="22"/>
      <c r="H4370" s="22"/>
      <c r="I4370" s="22"/>
      <c r="J4370" s="22"/>
      <c r="K4370" s="22"/>
      <c r="L4370" s="22"/>
    </row>
    <row r="4371" spans="4:12">
      <c r="D4371" s="1"/>
      <c r="F4371" s="22"/>
      <c r="G4371" s="22"/>
      <c r="H4371" s="22"/>
      <c r="I4371" s="22"/>
      <c r="J4371" s="22"/>
      <c r="K4371" s="22"/>
      <c r="L4371" s="22"/>
    </row>
    <row r="4372" spans="4:12">
      <c r="D4372" s="1"/>
      <c r="F4372" s="22"/>
      <c r="G4372" s="22"/>
      <c r="H4372" s="22"/>
      <c r="I4372" s="22"/>
      <c r="J4372" s="22"/>
      <c r="K4372" s="22"/>
      <c r="L4372" s="22"/>
    </row>
    <row r="4373" spans="4:12">
      <c r="D4373" s="1"/>
      <c r="F4373" s="22"/>
      <c r="G4373" s="22"/>
      <c r="H4373" s="22"/>
      <c r="I4373" s="22"/>
      <c r="J4373" s="22"/>
      <c r="K4373" s="22"/>
      <c r="L4373" s="22"/>
    </row>
    <row r="4374" spans="4:12">
      <c r="D4374" s="1"/>
      <c r="F4374" s="22"/>
      <c r="G4374" s="22"/>
      <c r="H4374" s="22"/>
      <c r="I4374" s="22"/>
      <c r="J4374" s="22"/>
      <c r="K4374" s="22"/>
      <c r="L4374" s="22"/>
    </row>
    <row r="4375" spans="4:12">
      <c r="D4375" s="1"/>
      <c r="F4375" s="22"/>
      <c r="G4375" s="22"/>
      <c r="H4375" s="22"/>
      <c r="I4375" s="22"/>
      <c r="J4375" s="22"/>
      <c r="K4375" s="22"/>
      <c r="L4375" s="22"/>
    </row>
    <row r="4376" spans="4:12">
      <c r="D4376" s="1"/>
      <c r="F4376" s="22"/>
      <c r="G4376" s="22"/>
      <c r="H4376" s="22"/>
      <c r="I4376" s="22"/>
      <c r="J4376" s="22"/>
      <c r="K4376" s="22"/>
      <c r="L4376" s="22"/>
    </row>
    <row r="4377" spans="4:12">
      <c r="D4377" s="1"/>
      <c r="F4377" s="22"/>
      <c r="G4377" s="22"/>
      <c r="H4377" s="22"/>
      <c r="I4377" s="22"/>
      <c r="J4377" s="22"/>
      <c r="K4377" s="22"/>
      <c r="L4377" s="22"/>
    </row>
    <row r="4378" spans="4:12">
      <c r="D4378" s="1"/>
      <c r="F4378" s="22"/>
      <c r="G4378" s="22"/>
      <c r="H4378" s="22"/>
      <c r="I4378" s="22"/>
      <c r="J4378" s="22"/>
      <c r="K4378" s="22"/>
      <c r="L4378" s="22"/>
    </row>
    <row r="4379" spans="4:12">
      <c r="D4379" s="1"/>
      <c r="F4379" s="22"/>
      <c r="G4379" s="22"/>
      <c r="H4379" s="22"/>
      <c r="I4379" s="22"/>
      <c r="J4379" s="22"/>
      <c r="K4379" s="22"/>
      <c r="L4379" s="22"/>
    </row>
    <row r="4380" spans="4:12">
      <c r="D4380" s="1"/>
      <c r="F4380" s="22"/>
      <c r="G4380" s="22"/>
      <c r="H4380" s="22"/>
      <c r="I4380" s="22"/>
      <c r="J4380" s="22"/>
      <c r="K4380" s="22"/>
      <c r="L4380" s="22"/>
    </row>
    <row r="4381" spans="4:12">
      <c r="D4381" s="1"/>
      <c r="F4381" s="22"/>
      <c r="G4381" s="22"/>
      <c r="H4381" s="22"/>
      <c r="I4381" s="22"/>
      <c r="J4381" s="22"/>
      <c r="K4381" s="22"/>
      <c r="L4381" s="22"/>
    </row>
    <row r="4382" spans="4:12">
      <c r="D4382" s="1"/>
      <c r="F4382" s="22"/>
      <c r="G4382" s="22"/>
      <c r="H4382" s="22"/>
      <c r="I4382" s="22"/>
      <c r="J4382" s="22"/>
      <c r="K4382" s="22"/>
      <c r="L4382" s="22"/>
    </row>
    <row r="4383" spans="4:12">
      <c r="D4383" s="1"/>
      <c r="F4383" s="22"/>
      <c r="G4383" s="22"/>
      <c r="H4383" s="22"/>
      <c r="I4383" s="22"/>
      <c r="J4383" s="22"/>
      <c r="K4383" s="22"/>
      <c r="L4383" s="22"/>
    </row>
    <row r="4384" spans="4:12">
      <c r="D4384" s="1"/>
      <c r="F4384" s="22"/>
      <c r="G4384" s="22"/>
      <c r="H4384" s="22"/>
      <c r="I4384" s="22"/>
      <c r="J4384" s="22"/>
      <c r="K4384" s="22"/>
      <c r="L4384" s="22"/>
    </row>
    <row r="4385" spans="4:12">
      <c r="D4385" s="1"/>
      <c r="F4385" s="22"/>
      <c r="G4385" s="22"/>
      <c r="H4385" s="22"/>
      <c r="I4385" s="22"/>
      <c r="J4385" s="22"/>
      <c r="K4385" s="22"/>
      <c r="L4385" s="22"/>
    </row>
    <row r="4386" spans="4:12">
      <c r="D4386" s="1"/>
      <c r="F4386" s="22"/>
      <c r="G4386" s="22"/>
      <c r="H4386" s="22"/>
      <c r="I4386" s="22"/>
      <c r="J4386" s="22"/>
      <c r="K4386" s="22"/>
      <c r="L4386" s="22"/>
    </row>
    <row r="4387" spans="4:12">
      <c r="D4387" s="1"/>
      <c r="F4387" s="22"/>
      <c r="G4387" s="22"/>
      <c r="H4387" s="22"/>
      <c r="I4387" s="22"/>
      <c r="J4387" s="22"/>
      <c r="K4387" s="22"/>
      <c r="L4387" s="22"/>
    </row>
    <row r="4388" spans="4:12">
      <c r="D4388" s="1"/>
      <c r="F4388" s="22"/>
      <c r="G4388" s="22"/>
      <c r="H4388" s="22"/>
      <c r="I4388" s="22"/>
      <c r="J4388" s="22"/>
      <c r="K4388" s="22"/>
      <c r="L4388" s="22"/>
    </row>
    <row r="4389" spans="4:12">
      <c r="D4389" s="1"/>
      <c r="F4389" s="22"/>
      <c r="G4389" s="22"/>
      <c r="H4389" s="22"/>
      <c r="I4389" s="22"/>
      <c r="J4389" s="22"/>
      <c r="K4389" s="22"/>
      <c r="L4389" s="22"/>
    </row>
    <row r="4390" spans="4:12">
      <c r="D4390" s="1"/>
      <c r="F4390" s="22"/>
      <c r="G4390" s="22"/>
      <c r="H4390" s="22"/>
      <c r="I4390" s="22"/>
      <c r="J4390" s="22"/>
      <c r="K4390" s="22"/>
      <c r="L4390" s="22"/>
    </row>
    <row r="4391" spans="4:12">
      <c r="D4391" s="1"/>
      <c r="F4391" s="22"/>
      <c r="G4391" s="22"/>
      <c r="H4391" s="22"/>
      <c r="I4391" s="22"/>
      <c r="J4391" s="22"/>
      <c r="K4391" s="22"/>
      <c r="L4391" s="22"/>
    </row>
    <row r="4392" spans="4:12">
      <c r="D4392" s="1"/>
      <c r="F4392" s="22"/>
      <c r="G4392" s="22"/>
      <c r="H4392" s="22"/>
      <c r="I4392" s="22"/>
      <c r="J4392" s="22"/>
      <c r="K4392" s="22"/>
      <c r="L4392" s="22"/>
    </row>
    <row r="4393" spans="4:12">
      <c r="D4393" s="1"/>
      <c r="F4393" s="22"/>
      <c r="G4393" s="22"/>
      <c r="H4393" s="22"/>
      <c r="I4393" s="22"/>
      <c r="J4393" s="22"/>
      <c r="K4393" s="22"/>
      <c r="L4393" s="22"/>
    </row>
    <row r="4394" spans="4:12">
      <c r="D4394" s="1"/>
      <c r="F4394" s="22"/>
      <c r="G4394" s="22"/>
      <c r="H4394" s="22"/>
      <c r="I4394" s="22"/>
      <c r="J4394" s="22"/>
      <c r="K4394" s="22"/>
      <c r="L4394" s="22"/>
    </row>
    <row r="4395" spans="4:12">
      <c r="D4395" s="1"/>
      <c r="F4395" s="22"/>
      <c r="G4395" s="22"/>
      <c r="H4395" s="22"/>
      <c r="I4395" s="22"/>
      <c r="J4395" s="22"/>
      <c r="K4395" s="22"/>
      <c r="L4395" s="22"/>
    </row>
    <row r="4396" spans="4:12">
      <c r="D4396" s="1"/>
      <c r="F4396" s="22"/>
      <c r="G4396" s="22"/>
      <c r="H4396" s="22"/>
      <c r="I4396" s="22"/>
      <c r="J4396" s="22"/>
      <c r="K4396" s="22"/>
      <c r="L4396" s="22"/>
    </row>
    <row r="4397" spans="4:12">
      <c r="D4397" s="1"/>
      <c r="F4397" s="22"/>
      <c r="G4397" s="22"/>
      <c r="H4397" s="22"/>
      <c r="I4397" s="22"/>
      <c r="J4397" s="22"/>
      <c r="K4397" s="22"/>
      <c r="L4397" s="22"/>
    </row>
    <row r="4398" spans="4:12">
      <c r="D4398" s="1"/>
      <c r="F4398" s="22"/>
      <c r="G4398" s="22"/>
      <c r="H4398" s="22"/>
      <c r="I4398" s="22"/>
      <c r="J4398" s="22"/>
      <c r="K4398" s="22"/>
      <c r="L4398" s="22"/>
    </row>
    <row r="4399" spans="4:12">
      <c r="D4399" s="1"/>
      <c r="F4399" s="22"/>
      <c r="G4399" s="22"/>
      <c r="H4399" s="22"/>
      <c r="I4399" s="22"/>
      <c r="J4399" s="22"/>
      <c r="K4399" s="22"/>
      <c r="L4399" s="22"/>
    </row>
    <row r="4400" spans="4:12">
      <c r="D4400" s="1"/>
      <c r="F4400" s="22"/>
      <c r="G4400" s="22"/>
      <c r="H4400" s="22"/>
      <c r="I4400" s="22"/>
      <c r="J4400" s="22"/>
      <c r="K4400" s="22"/>
      <c r="L4400" s="22"/>
    </row>
    <row r="4401" spans="4:12">
      <c r="D4401" s="1"/>
      <c r="F4401" s="22"/>
      <c r="G4401" s="22"/>
      <c r="H4401" s="22"/>
      <c r="I4401" s="22"/>
      <c r="J4401" s="22"/>
      <c r="K4401" s="22"/>
      <c r="L4401" s="22"/>
    </row>
    <row r="4402" spans="4:12">
      <c r="D4402" s="1"/>
      <c r="F4402" s="22"/>
      <c r="G4402" s="22"/>
      <c r="H4402" s="22"/>
      <c r="I4402" s="22"/>
      <c r="J4402" s="22"/>
      <c r="K4402" s="22"/>
      <c r="L4402" s="22"/>
    </row>
    <row r="4403" spans="4:12">
      <c r="D4403" s="1"/>
      <c r="F4403" s="22"/>
      <c r="G4403" s="22"/>
      <c r="H4403" s="22"/>
      <c r="I4403" s="22"/>
      <c r="J4403" s="22"/>
      <c r="K4403" s="22"/>
      <c r="L4403" s="22"/>
    </row>
    <row r="4404" spans="4:12">
      <c r="D4404" s="1"/>
      <c r="F4404" s="22"/>
      <c r="G4404" s="22"/>
      <c r="H4404" s="22"/>
      <c r="I4404" s="22"/>
      <c r="J4404" s="22"/>
      <c r="K4404" s="22"/>
      <c r="L4404" s="22"/>
    </row>
    <row r="4405" spans="4:12">
      <c r="D4405" s="1"/>
      <c r="F4405" s="22"/>
      <c r="G4405" s="22"/>
      <c r="H4405" s="22"/>
      <c r="I4405" s="22"/>
      <c r="J4405" s="22"/>
      <c r="K4405" s="22"/>
      <c r="L4405" s="22"/>
    </row>
    <row r="4406" spans="4:12">
      <c r="D4406" s="1"/>
      <c r="F4406" s="22"/>
      <c r="G4406" s="22"/>
      <c r="H4406" s="22"/>
      <c r="I4406" s="22"/>
      <c r="J4406" s="22"/>
      <c r="K4406" s="22"/>
      <c r="L4406" s="22"/>
    </row>
    <row r="4407" spans="4:12">
      <c r="D4407" s="1"/>
      <c r="F4407" s="22"/>
      <c r="G4407" s="22"/>
      <c r="H4407" s="22"/>
      <c r="I4407" s="22"/>
      <c r="J4407" s="22"/>
      <c r="K4407" s="22"/>
      <c r="L4407" s="22"/>
    </row>
    <row r="4408" spans="4:12">
      <c r="D4408" s="1"/>
      <c r="F4408" s="22"/>
      <c r="G4408" s="22"/>
      <c r="H4408" s="22"/>
      <c r="I4408" s="22"/>
      <c r="J4408" s="22"/>
      <c r="K4408" s="22"/>
      <c r="L4408" s="22"/>
    </row>
    <row r="4409" spans="4:12">
      <c r="D4409" s="1"/>
      <c r="F4409" s="22"/>
      <c r="G4409" s="22"/>
      <c r="H4409" s="22"/>
      <c r="I4409" s="22"/>
      <c r="J4409" s="22"/>
      <c r="K4409" s="22"/>
      <c r="L4409" s="22"/>
    </row>
    <row r="4410" spans="4:12">
      <c r="D4410" s="1"/>
      <c r="F4410" s="22"/>
      <c r="G4410" s="22"/>
      <c r="H4410" s="22"/>
      <c r="I4410" s="22"/>
      <c r="J4410" s="22"/>
      <c r="K4410" s="22"/>
      <c r="L4410" s="22"/>
    </row>
    <row r="4411" spans="4:12">
      <c r="D4411" s="1"/>
      <c r="F4411" s="22"/>
      <c r="G4411" s="22"/>
      <c r="H4411" s="22"/>
      <c r="I4411" s="22"/>
      <c r="J4411" s="22"/>
      <c r="K4411" s="22"/>
      <c r="L4411" s="22"/>
    </row>
    <row r="4412" spans="4:12">
      <c r="D4412" s="1"/>
      <c r="F4412" s="22"/>
      <c r="G4412" s="22"/>
      <c r="H4412" s="22"/>
      <c r="I4412" s="22"/>
      <c r="J4412" s="22"/>
      <c r="K4412" s="22"/>
      <c r="L4412" s="22"/>
    </row>
    <row r="4413" spans="4:12">
      <c r="D4413" s="1"/>
      <c r="F4413" s="22"/>
      <c r="G4413" s="22"/>
      <c r="H4413" s="22"/>
      <c r="I4413" s="22"/>
      <c r="J4413" s="22"/>
      <c r="K4413" s="22"/>
      <c r="L4413" s="22"/>
    </row>
    <row r="4414" spans="4:12">
      <c r="D4414" s="1"/>
      <c r="F4414" s="22"/>
      <c r="G4414" s="22"/>
      <c r="H4414" s="22"/>
      <c r="I4414" s="22"/>
      <c r="J4414" s="22"/>
      <c r="K4414" s="22"/>
      <c r="L4414" s="22"/>
    </row>
    <row r="4415" spans="4:12">
      <c r="D4415" s="1"/>
      <c r="F4415" s="22"/>
      <c r="G4415" s="22"/>
      <c r="H4415" s="22"/>
      <c r="I4415" s="22"/>
      <c r="J4415" s="22"/>
      <c r="K4415" s="22"/>
      <c r="L4415" s="22"/>
    </row>
    <row r="4416" spans="4:12">
      <c r="D4416" s="1"/>
      <c r="F4416" s="22"/>
      <c r="G4416" s="22"/>
      <c r="H4416" s="22"/>
      <c r="I4416" s="22"/>
      <c r="J4416" s="22"/>
      <c r="K4416" s="22"/>
      <c r="L4416" s="22"/>
    </row>
    <row r="4417" spans="4:12">
      <c r="D4417" s="1"/>
      <c r="F4417" s="22"/>
      <c r="G4417" s="22"/>
      <c r="H4417" s="22"/>
      <c r="I4417" s="22"/>
      <c r="J4417" s="22"/>
      <c r="K4417" s="22"/>
      <c r="L4417" s="22"/>
    </row>
    <row r="4418" spans="4:12">
      <c r="D4418" s="1"/>
      <c r="F4418" s="22"/>
      <c r="G4418" s="22"/>
      <c r="H4418" s="22"/>
      <c r="I4418" s="22"/>
      <c r="J4418" s="22"/>
      <c r="K4418" s="22"/>
      <c r="L4418" s="22"/>
    </row>
    <row r="4419" spans="4:12">
      <c r="D4419" s="1"/>
      <c r="F4419" s="22"/>
      <c r="G4419" s="22"/>
      <c r="H4419" s="22"/>
      <c r="I4419" s="22"/>
      <c r="J4419" s="22"/>
      <c r="K4419" s="22"/>
      <c r="L4419" s="22"/>
    </row>
    <row r="4420" spans="4:12">
      <c r="D4420" s="1"/>
      <c r="F4420" s="22"/>
      <c r="G4420" s="22"/>
      <c r="H4420" s="22"/>
      <c r="I4420" s="22"/>
      <c r="J4420" s="22"/>
      <c r="K4420" s="22"/>
      <c r="L4420" s="22"/>
    </row>
    <row r="4421" spans="4:12">
      <c r="D4421" s="1"/>
      <c r="F4421" s="22"/>
      <c r="G4421" s="22"/>
      <c r="H4421" s="22"/>
      <c r="I4421" s="22"/>
      <c r="J4421" s="22"/>
      <c r="K4421" s="22"/>
      <c r="L4421" s="22"/>
    </row>
    <row r="4422" spans="4:12">
      <c r="D4422" s="1"/>
      <c r="F4422" s="22"/>
      <c r="G4422" s="22"/>
      <c r="H4422" s="22"/>
      <c r="I4422" s="22"/>
      <c r="J4422" s="22"/>
      <c r="K4422" s="22"/>
      <c r="L4422" s="22"/>
    </row>
    <row r="4423" spans="4:12">
      <c r="D4423" s="1"/>
      <c r="F4423" s="22"/>
      <c r="G4423" s="22"/>
      <c r="H4423" s="22"/>
      <c r="I4423" s="22"/>
      <c r="J4423" s="22"/>
      <c r="K4423" s="22"/>
      <c r="L4423" s="22"/>
    </row>
    <row r="4424" spans="4:12">
      <c r="D4424" s="1"/>
      <c r="F4424" s="22"/>
      <c r="G4424" s="22"/>
      <c r="H4424" s="22"/>
      <c r="I4424" s="22"/>
      <c r="J4424" s="22"/>
      <c r="K4424" s="22"/>
      <c r="L4424" s="22"/>
    </row>
    <row r="4425" spans="4:12">
      <c r="D4425" s="1"/>
      <c r="F4425" s="22"/>
      <c r="G4425" s="22"/>
      <c r="H4425" s="22"/>
      <c r="I4425" s="22"/>
      <c r="J4425" s="22"/>
      <c r="K4425" s="22"/>
      <c r="L4425" s="22"/>
    </row>
    <row r="4426" spans="4:12">
      <c r="D4426" s="1"/>
      <c r="F4426" s="22"/>
      <c r="G4426" s="22"/>
      <c r="H4426" s="22"/>
      <c r="I4426" s="22"/>
      <c r="J4426" s="22"/>
      <c r="K4426" s="22"/>
      <c r="L4426" s="22"/>
    </row>
    <row r="4427" spans="4:12">
      <c r="D4427" s="1"/>
      <c r="F4427" s="22"/>
      <c r="G4427" s="22"/>
      <c r="H4427" s="22"/>
      <c r="I4427" s="22"/>
      <c r="J4427" s="22"/>
      <c r="K4427" s="22"/>
      <c r="L4427" s="22"/>
    </row>
    <row r="4428" spans="4:12">
      <c r="D4428" s="1"/>
      <c r="F4428" s="22"/>
      <c r="G4428" s="22"/>
      <c r="H4428" s="22"/>
      <c r="I4428" s="22"/>
      <c r="J4428" s="22"/>
      <c r="K4428" s="22"/>
      <c r="L4428" s="22"/>
    </row>
    <row r="4429" spans="4:12">
      <c r="D4429" s="1"/>
      <c r="F4429" s="22"/>
      <c r="G4429" s="22"/>
      <c r="H4429" s="22"/>
      <c r="I4429" s="22"/>
      <c r="J4429" s="22"/>
      <c r="K4429" s="22"/>
      <c r="L4429" s="22"/>
    </row>
    <row r="4430" spans="4:12">
      <c r="D4430" s="1"/>
      <c r="F4430" s="22"/>
      <c r="G4430" s="22"/>
      <c r="H4430" s="22"/>
      <c r="I4430" s="22"/>
      <c r="J4430" s="22"/>
      <c r="K4430" s="22"/>
      <c r="L4430" s="22"/>
    </row>
    <row r="4431" spans="4:12">
      <c r="D4431" s="1"/>
      <c r="F4431" s="22"/>
      <c r="G4431" s="22"/>
      <c r="H4431" s="22"/>
      <c r="I4431" s="22"/>
      <c r="J4431" s="22"/>
      <c r="K4431" s="22"/>
      <c r="L4431" s="22"/>
    </row>
    <row r="4432" spans="4:12">
      <c r="D4432" s="1"/>
      <c r="F4432" s="22"/>
      <c r="G4432" s="22"/>
      <c r="H4432" s="22"/>
      <c r="I4432" s="22"/>
      <c r="J4432" s="22"/>
      <c r="K4432" s="22"/>
      <c r="L4432" s="22"/>
    </row>
    <row r="4433" spans="4:12">
      <c r="D4433" s="1"/>
      <c r="F4433" s="22"/>
      <c r="G4433" s="22"/>
      <c r="H4433" s="22"/>
      <c r="I4433" s="22"/>
      <c r="J4433" s="22"/>
      <c r="K4433" s="22"/>
      <c r="L4433" s="22"/>
    </row>
    <row r="4434" spans="4:12">
      <c r="D4434" s="1"/>
      <c r="F4434" s="22"/>
      <c r="G4434" s="22"/>
      <c r="H4434" s="22"/>
      <c r="I4434" s="22"/>
      <c r="J4434" s="22"/>
      <c r="K4434" s="22"/>
      <c r="L4434" s="22"/>
    </row>
    <row r="4435" spans="4:12">
      <c r="D4435" s="1"/>
      <c r="F4435" s="22"/>
      <c r="G4435" s="22"/>
      <c r="H4435" s="22"/>
      <c r="I4435" s="22"/>
      <c r="J4435" s="22"/>
      <c r="K4435" s="22"/>
      <c r="L4435" s="22"/>
    </row>
    <row r="4436" spans="4:12">
      <c r="D4436" s="1"/>
      <c r="F4436" s="22"/>
      <c r="G4436" s="22"/>
      <c r="H4436" s="22"/>
      <c r="I4436" s="22"/>
      <c r="J4436" s="22"/>
      <c r="K4436" s="22"/>
      <c r="L4436" s="22"/>
    </row>
    <row r="4437" spans="4:12">
      <c r="D4437" s="1"/>
      <c r="F4437" s="22"/>
      <c r="G4437" s="22"/>
      <c r="H4437" s="22"/>
      <c r="I4437" s="22"/>
      <c r="J4437" s="22"/>
      <c r="K4437" s="22"/>
      <c r="L4437" s="22"/>
    </row>
    <row r="4438" spans="4:12">
      <c r="D4438" s="1"/>
      <c r="F4438" s="22"/>
      <c r="G4438" s="22"/>
      <c r="H4438" s="22"/>
      <c r="I4438" s="22"/>
      <c r="J4438" s="22"/>
      <c r="K4438" s="22"/>
      <c r="L4438" s="22"/>
    </row>
    <row r="4439" spans="4:12">
      <c r="D4439" s="1"/>
      <c r="F4439" s="22"/>
      <c r="G4439" s="22"/>
      <c r="H4439" s="22"/>
      <c r="I4439" s="22"/>
      <c r="J4439" s="22"/>
      <c r="K4439" s="22"/>
      <c r="L4439" s="22"/>
    </row>
    <row r="4440" spans="4:12">
      <c r="D4440" s="1"/>
      <c r="F4440" s="22"/>
      <c r="G4440" s="22"/>
      <c r="H4440" s="22"/>
      <c r="I4440" s="22"/>
      <c r="J4440" s="22"/>
      <c r="K4440" s="22"/>
      <c r="L4440" s="22"/>
    </row>
    <row r="4441" spans="4:12">
      <c r="D4441" s="1"/>
      <c r="F4441" s="22"/>
      <c r="G4441" s="22"/>
      <c r="H4441" s="22"/>
      <c r="I4441" s="22"/>
      <c r="J4441" s="22"/>
      <c r="K4441" s="22"/>
      <c r="L4441" s="22"/>
    </row>
    <row r="4442" spans="4:12">
      <c r="D4442" s="1"/>
      <c r="F4442" s="22"/>
      <c r="G4442" s="22"/>
      <c r="H4442" s="22"/>
      <c r="I4442" s="22"/>
      <c r="J4442" s="22"/>
      <c r="K4442" s="22"/>
      <c r="L4442" s="22"/>
    </row>
    <row r="4443" spans="4:12">
      <c r="D4443" s="1"/>
      <c r="F4443" s="22"/>
      <c r="G4443" s="22"/>
      <c r="H4443" s="22"/>
      <c r="I4443" s="22"/>
      <c r="J4443" s="22"/>
      <c r="K4443" s="22"/>
      <c r="L4443" s="22"/>
    </row>
    <row r="4444" spans="4:12">
      <c r="D4444" s="1"/>
      <c r="F4444" s="22"/>
      <c r="G4444" s="22"/>
      <c r="H4444" s="22"/>
      <c r="I4444" s="22"/>
      <c r="J4444" s="22"/>
      <c r="K4444" s="22"/>
      <c r="L4444" s="22"/>
    </row>
    <row r="4445" spans="4:12">
      <c r="D4445" s="1"/>
      <c r="F4445" s="22"/>
      <c r="G4445" s="22"/>
      <c r="H4445" s="22"/>
      <c r="I4445" s="22"/>
      <c r="J4445" s="22"/>
      <c r="K4445" s="22"/>
      <c r="L4445" s="22"/>
    </row>
    <row r="4446" spans="4:12">
      <c r="D4446" s="1"/>
      <c r="F4446" s="22"/>
      <c r="G4446" s="22"/>
      <c r="H4446" s="22"/>
      <c r="I4446" s="22"/>
      <c r="J4446" s="22"/>
      <c r="K4446" s="22"/>
      <c r="L4446" s="22"/>
    </row>
    <row r="4447" spans="4:12">
      <c r="D4447" s="1"/>
      <c r="F4447" s="22"/>
      <c r="G4447" s="22"/>
      <c r="H4447" s="22"/>
      <c r="I4447" s="22"/>
      <c r="J4447" s="22"/>
      <c r="K4447" s="22"/>
      <c r="L4447" s="22"/>
    </row>
    <row r="4448" spans="4:12">
      <c r="D4448" s="1"/>
      <c r="F4448" s="22"/>
      <c r="G4448" s="22"/>
      <c r="H4448" s="22"/>
      <c r="I4448" s="22"/>
      <c r="J4448" s="22"/>
      <c r="K4448" s="22"/>
      <c r="L4448" s="22"/>
    </row>
    <row r="4449" spans="4:12">
      <c r="D4449" s="1"/>
      <c r="F4449" s="22"/>
      <c r="G4449" s="22"/>
      <c r="H4449" s="22"/>
      <c r="I4449" s="22"/>
      <c r="J4449" s="22"/>
      <c r="K4449" s="22"/>
      <c r="L4449" s="22"/>
    </row>
    <row r="4450" spans="4:12">
      <c r="D4450" s="1"/>
      <c r="F4450" s="22"/>
      <c r="G4450" s="22"/>
      <c r="H4450" s="22"/>
      <c r="I4450" s="22"/>
      <c r="J4450" s="22"/>
      <c r="K4450" s="22"/>
      <c r="L4450" s="22"/>
    </row>
    <row r="4451" spans="4:12">
      <c r="D4451" s="1"/>
      <c r="F4451" s="22"/>
      <c r="G4451" s="22"/>
      <c r="H4451" s="22"/>
      <c r="I4451" s="22"/>
      <c r="J4451" s="22"/>
      <c r="K4451" s="22"/>
      <c r="L4451" s="22"/>
    </row>
    <row r="4452" spans="4:12">
      <c r="D4452" s="1"/>
      <c r="F4452" s="22"/>
      <c r="G4452" s="22"/>
      <c r="H4452" s="22"/>
      <c r="I4452" s="22"/>
      <c r="J4452" s="22"/>
      <c r="K4452" s="22"/>
      <c r="L4452" s="22"/>
    </row>
    <row r="4453" spans="4:12">
      <c r="D4453" s="1"/>
      <c r="F4453" s="22"/>
      <c r="G4453" s="22"/>
      <c r="H4453" s="22"/>
      <c r="I4453" s="22"/>
      <c r="J4453" s="22"/>
      <c r="K4453" s="22"/>
      <c r="L4453" s="22"/>
    </row>
    <row r="4454" spans="4:12">
      <c r="D4454" s="1"/>
      <c r="F4454" s="22"/>
      <c r="G4454" s="22"/>
      <c r="H4454" s="22"/>
      <c r="I4454" s="22"/>
      <c r="J4454" s="22"/>
      <c r="K4454" s="22"/>
      <c r="L4454" s="22"/>
    </row>
    <row r="4455" spans="4:12">
      <c r="D4455" s="1"/>
      <c r="F4455" s="22"/>
      <c r="G4455" s="22"/>
      <c r="H4455" s="22"/>
      <c r="I4455" s="22"/>
      <c r="J4455" s="22"/>
      <c r="K4455" s="22"/>
      <c r="L4455" s="22"/>
    </row>
    <row r="4456" spans="4:12">
      <c r="D4456" s="1"/>
      <c r="F4456" s="22"/>
      <c r="G4456" s="22"/>
      <c r="H4456" s="22"/>
      <c r="I4456" s="22"/>
      <c r="J4456" s="22"/>
      <c r="K4456" s="22"/>
      <c r="L4456" s="22"/>
    </row>
    <row r="4457" spans="4:12">
      <c r="D4457" s="1"/>
      <c r="F4457" s="22"/>
      <c r="G4457" s="22"/>
      <c r="H4457" s="22"/>
      <c r="I4457" s="22"/>
      <c r="J4457" s="22"/>
      <c r="K4457" s="22"/>
      <c r="L4457" s="22"/>
    </row>
    <row r="4458" spans="4:12">
      <c r="D4458" s="1"/>
      <c r="F4458" s="22"/>
      <c r="G4458" s="22"/>
      <c r="H4458" s="22"/>
      <c r="I4458" s="22"/>
      <c r="J4458" s="22"/>
      <c r="K4458" s="22"/>
      <c r="L4458" s="22"/>
    </row>
    <row r="4459" spans="4:12">
      <c r="D4459" s="1"/>
      <c r="F4459" s="22"/>
      <c r="G4459" s="22"/>
      <c r="H4459" s="22"/>
      <c r="I4459" s="22"/>
      <c r="J4459" s="22"/>
      <c r="K4459" s="22"/>
      <c r="L4459" s="22"/>
    </row>
    <row r="4460" spans="4:12">
      <c r="D4460" s="1"/>
      <c r="F4460" s="22"/>
      <c r="G4460" s="22"/>
      <c r="H4460" s="22"/>
      <c r="I4460" s="22"/>
      <c r="J4460" s="22"/>
      <c r="K4460" s="22"/>
      <c r="L4460" s="22"/>
    </row>
    <row r="4461" spans="4:12">
      <c r="D4461" s="1"/>
      <c r="F4461" s="22"/>
      <c r="G4461" s="22"/>
      <c r="H4461" s="22"/>
      <c r="I4461" s="22"/>
      <c r="J4461" s="22"/>
      <c r="K4461" s="22"/>
      <c r="L4461" s="22"/>
    </row>
    <row r="4462" spans="4:12">
      <c r="D4462" s="1"/>
      <c r="F4462" s="22"/>
      <c r="G4462" s="22"/>
      <c r="H4462" s="22"/>
      <c r="I4462" s="22"/>
      <c r="J4462" s="22"/>
      <c r="K4462" s="22"/>
      <c r="L4462" s="22"/>
    </row>
    <row r="4463" spans="4:12">
      <c r="D4463" s="1"/>
      <c r="F4463" s="22"/>
      <c r="G4463" s="22"/>
      <c r="H4463" s="22"/>
      <c r="I4463" s="22"/>
      <c r="J4463" s="22"/>
      <c r="K4463" s="22"/>
      <c r="L4463" s="22"/>
    </row>
    <row r="4464" spans="4:12">
      <c r="D4464" s="1"/>
      <c r="F4464" s="22"/>
      <c r="G4464" s="22"/>
      <c r="H4464" s="22"/>
      <c r="I4464" s="22"/>
      <c r="J4464" s="22"/>
      <c r="K4464" s="22"/>
      <c r="L4464" s="22"/>
    </row>
    <row r="4465" spans="4:12">
      <c r="D4465" s="1"/>
      <c r="F4465" s="22"/>
      <c r="G4465" s="22"/>
      <c r="H4465" s="22"/>
      <c r="I4465" s="22"/>
      <c r="J4465" s="22"/>
      <c r="K4465" s="22"/>
      <c r="L4465" s="22"/>
    </row>
    <row r="4466" spans="4:12">
      <c r="D4466" s="1"/>
      <c r="F4466" s="22"/>
      <c r="G4466" s="22"/>
      <c r="H4466" s="22"/>
      <c r="I4466" s="22"/>
      <c r="J4466" s="22"/>
      <c r="K4466" s="22"/>
      <c r="L4466" s="22"/>
    </row>
    <row r="4467" spans="4:12">
      <c r="D4467" s="1"/>
      <c r="F4467" s="22"/>
      <c r="G4467" s="22"/>
      <c r="H4467" s="22"/>
      <c r="I4467" s="22"/>
      <c r="J4467" s="22"/>
      <c r="K4467" s="22"/>
      <c r="L4467" s="22"/>
    </row>
    <row r="4468" spans="4:12">
      <c r="D4468" s="1"/>
      <c r="F4468" s="22"/>
      <c r="G4468" s="22"/>
      <c r="H4468" s="22"/>
      <c r="I4468" s="22"/>
      <c r="J4468" s="22"/>
      <c r="K4468" s="22"/>
      <c r="L4468" s="22"/>
    </row>
    <row r="4469" spans="4:12">
      <c r="D4469" s="1"/>
      <c r="F4469" s="22"/>
      <c r="G4469" s="22"/>
      <c r="H4469" s="22"/>
      <c r="I4469" s="22"/>
      <c r="J4469" s="22"/>
      <c r="K4469" s="22"/>
      <c r="L4469" s="22"/>
    </row>
    <row r="4470" spans="4:12">
      <c r="D4470" s="1"/>
      <c r="F4470" s="22"/>
      <c r="G4470" s="22"/>
      <c r="H4470" s="22"/>
      <c r="I4470" s="22"/>
      <c r="J4470" s="22"/>
      <c r="K4470" s="22"/>
      <c r="L4470" s="22"/>
    </row>
    <row r="4471" spans="4:12">
      <c r="D4471" s="1"/>
      <c r="F4471" s="22"/>
      <c r="G4471" s="22"/>
      <c r="H4471" s="22"/>
      <c r="I4471" s="22"/>
      <c r="J4471" s="22"/>
      <c r="K4471" s="22"/>
      <c r="L4471" s="22"/>
    </row>
    <row r="4472" spans="4:12">
      <c r="D4472" s="1"/>
      <c r="F4472" s="22"/>
      <c r="G4472" s="22"/>
      <c r="H4472" s="22"/>
      <c r="I4472" s="22"/>
      <c r="J4472" s="22"/>
      <c r="K4472" s="22"/>
      <c r="L4472" s="22"/>
    </row>
    <row r="4473" spans="4:12">
      <c r="D4473" s="1"/>
      <c r="F4473" s="22"/>
      <c r="G4473" s="22"/>
      <c r="H4473" s="22"/>
      <c r="I4473" s="22"/>
      <c r="J4473" s="22"/>
      <c r="K4473" s="22"/>
      <c r="L4473" s="22"/>
    </row>
    <row r="4474" spans="4:12">
      <c r="D4474" s="1"/>
      <c r="F4474" s="22"/>
      <c r="G4474" s="22"/>
      <c r="H4474" s="22"/>
      <c r="I4474" s="22"/>
      <c r="J4474" s="22"/>
      <c r="K4474" s="22"/>
      <c r="L4474" s="22"/>
    </row>
    <row r="4475" spans="4:12">
      <c r="D4475" s="1"/>
      <c r="F4475" s="22"/>
      <c r="G4475" s="22"/>
      <c r="H4475" s="22"/>
      <c r="I4475" s="22"/>
      <c r="J4475" s="22"/>
      <c r="K4475" s="22"/>
      <c r="L4475" s="22"/>
    </row>
    <row r="4476" spans="4:12">
      <c r="D4476" s="1"/>
      <c r="F4476" s="22"/>
      <c r="G4476" s="22"/>
      <c r="H4476" s="22"/>
      <c r="I4476" s="22"/>
      <c r="J4476" s="22"/>
      <c r="K4476" s="22"/>
      <c r="L4476" s="22"/>
    </row>
    <row r="4477" spans="4:12">
      <c r="D4477" s="1"/>
      <c r="F4477" s="22"/>
      <c r="G4477" s="22"/>
      <c r="H4477" s="22"/>
      <c r="I4477" s="22"/>
      <c r="J4477" s="22"/>
      <c r="K4477" s="22"/>
      <c r="L4477" s="22"/>
    </row>
    <row r="4478" spans="4:12">
      <c r="D4478" s="1"/>
      <c r="F4478" s="22"/>
      <c r="G4478" s="22"/>
      <c r="H4478" s="22"/>
      <c r="I4478" s="22"/>
      <c r="J4478" s="22"/>
      <c r="K4478" s="22"/>
      <c r="L4478" s="22"/>
    </row>
    <row r="4479" spans="4:12">
      <c r="D4479" s="1"/>
      <c r="F4479" s="22"/>
      <c r="G4479" s="22"/>
      <c r="H4479" s="22"/>
      <c r="I4479" s="22"/>
      <c r="J4479" s="22"/>
      <c r="K4479" s="22"/>
      <c r="L4479" s="22"/>
    </row>
    <row r="4480" spans="4:12">
      <c r="D4480" s="1"/>
      <c r="F4480" s="22"/>
      <c r="G4480" s="22"/>
      <c r="H4480" s="22"/>
      <c r="I4480" s="22"/>
      <c r="J4480" s="22"/>
      <c r="K4480" s="22"/>
      <c r="L4480" s="22"/>
    </row>
    <row r="4481" spans="4:12">
      <c r="D4481" s="1"/>
      <c r="F4481" s="22"/>
      <c r="G4481" s="22"/>
      <c r="H4481" s="22"/>
      <c r="I4481" s="22"/>
      <c r="J4481" s="22"/>
      <c r="K4481" s="22"/>
      <c r="L4481" s="22"/>
    </row>
    <row r="4482" spans="4:12">
      <c r="D4482" s="1"/>
      <c r="F4482" s="22"/>
      <c r="G4482" s="22"/>
      <c r="H4482" s="22"/>
      <c r="I4482" s="22"/>
      <c r="J4482" s="22"/>
      <c r="K4482" s="22"/>
      <c r="L4482" s="22"/>
    </row>
    <row r="4483" spans="4:12">
      <c r="D4483" s="1"/>
      <c r="F4483" s="22"/>
      <c r="G4483" s="22"/>
      <c r="H4483" s="22"/>
      <c r="I4483" s="22"/>
      <c r="J4483" s="22"/>
      <c r="K4483" s="22"/>
      <c r="L4483" s="22"/>
    </row>
    <row r="4484" spans="4:12">
      <c r="D4484" s="1"/>
      <c r="F4484" s="22"/>
      <c r="G4484" s="22"/>
      <c r="H4484" s="22"/>
      <c r="I4484" s="22"/>
      <c r="J4484" s="22"/>
      <c r="K4484" s="22"/>
      <c r="L4484" s="22"/>
    </row>
    <row r="4485" spans="4:12">
      <c r="D4485" s="1"/>
      <c r="F4485" s="22"/>
      <c r="G4485" s="22"/>
      <c r="H4485" s="22"/>
      <c r="I4485" s="22"/>
      <c r="J4485" s="22"/>
      <c r="K4485" s="22"/>
      <c r="L4485" s="22"/>
    </row>
    <row r="4486" spans="4:12">
      <c r="D4486" s="1"/>
      <c r="F4486" s="22"/>
      <c r="G4486" s="22"/>
      <c r="H4486" s="22"/>
      <c r="I4486" s="22"/>
      <c r="J4486" s="22"/>
      <c r="K4486" s="22"/>
      <c r="L4486" s="22"/>
    </row>
    <row r="4487" spans="4:12">
      <c r="D4487" s="1"/>
      <c r="F4487" s="22"/>
      <c r="G4487" s="22"/>
      <c r="H4487" s="22"/>
      <c r="I4487" s="22"/>
      <c r="J4487" s="22"/>
      <c r="K4487" s="22"/>
      <c r="L4487" s="22"/>
    </row>
    <row r="4488" spans="4:12">
      <c r="D4488" s="1"/>
      <c r="F4488" s="22"/>
      <c r="G4488" s="22"/>
      <c r="H4488" s="22"/>
      <c r="I4488" s="22"/>
      <c r="J4488" s="22"/>
      <c r="K4488" s="22"/>
      <c r="L4488" s="22"/>
    </row>
    <row r="4489" spans="4:12">
      <c r="D4489" s="1"/>
      <c r="F4489" s="22"/>
      <c r="G4489" s="22"/>
      <c r="H4489" s="22"/>
      <c r="I4489" s="22"/>
      <c r="J4489" s="22"/>
      <c r="K4489" s="22"/>
      <c r="L4489" s="22"/>
    </row>
    <row r="4490" spans="4:12">
      <c r="D4490" s="1"/>
      <c r="F4490" s="22"/>
      <c r="G4490" s="22"/>
      <c r="H4490" s="22"/>
      <c r="I4490" s="22"/>
      <c r="J4490" s="22"/>
      <c r="K4490" s="22"/>
      <c r="L4490" s="22"/>
    </row>
    <row r="4491" spans="4:12">
      <c r="D4491" s="1"/>
      <c r="F4491" s="22"/>
      <c r="G4491" s="22"/>
      <c r="H4491" s="22"/>
      <c r="I4491" s="22"/>
      <c r="J4491" s="22"/>
      <c r="K4491" s="22"/>
      <c r="L4491" s="22"/>
    </row>
    <row r="4492" spans="4:12">
      <c r="D4492" s="1"/>
      <c r="F4492" s="22"/>
      <c r="G4492" s="22"/>
      <c r="H4492" s="22"/>
      <c r="I4492" s="22"/>
      <c r="J4492" s="22"/>
      <c r="K4492" s="22"/>
      <c r="L4492" s="22"/>
    </row>
    <row r="4493" spans="4:12">
      <c r="D4493" s="1"/>
      <c r="F4493" s="22"/>
      <c r="G4493" s="22"/>
      <c r="H4493" s="22"/>
      <c r="I4493" s="22"/>
      <c r="J4493" s="22"/>
      <c r="K4493" s="22"/>
      <c r="L4493" s="22"/>
    </row>
    <row r="4494" spans="4:12">
      <c r="D4494" s="1"/>
      <c r="F4494" s="22"/>
      <c r="G4494" s="22"/>
      <c r="H4494" s="22"/>
      <c r="I4494" s="22"/>
      <c r="J4494" s="22"/>
      <c r="K4494" s="22"/>
      <c r="L4494" s="22"/>
    </row>
    <row r="4495" spans="4:12">
      <c r="D4495" s="1"/>
      <c r="F4495" s="22"/>
      <c r="G4495" s="22"/>
      <c r="H4495" s="22"/>
      <c r="I4495" s="22"/>
      <c r="J4495" s="22"/>
      <c r="K4495" s="22"/>
      <c r="L4495" s="22"/>
    </row>
    <row r="4496" spans="4:12">
      <c r="D4496" s="1"/>
      <c r="F4496" s="22"/>
      <c r="G4496" s="22"/>
      <c r="H4496" s="22"/>
      <c r="I4496" s="22"/>
      <c r="J4496" s="22"/>
      <c r="K4496" s="22"/>
      <c r="L4496" s="22"/>
    </row>
    <row r="4497" spans="4:12">
      <c r="D4497" s="1"/>
      <c r="F4497" s="22"/>
      <c r="G4497" s="22"/>
      <c r="H4497" s="22"/>
      <c r="I4497" s="22"/>
      <c r="J4497" s="22"/>
      <c r="K4497" s="22"/>
      <c r="L4497" s="22"/>
    </row>
    <row r="4498" spans="4:12">
      <c r="D4498" s="1"/>
      <c r="F4498" s="22"/>
      <c r="G4498" s="22"/>
      <c r="H4498" s="22"/>
      <c r="I4498" s="22"/>
      <c r="J4498" s="22"/>
      <c r="K4498" s="22"/>
      <c r="L4498" s="22"/>
    </row>
    <row r="4499" spans="4:12">
      <c r="D4499" s="1"/>
      <c r="F4499" s="22"/>
      <c r="G4499" s="22"/>
      <c r="H4499" s="22"/>
      <c r="I4499" s="22"/>
      <c r="J4499" s="22"/>
      <c r="K4499" s="22"/>
      <c r="L4499" s="22"/>
    </row>
    <row r="4500" spans="4:12">
      <c r="D4500" s="1"/>
      <c r="F4500" s="22"/>
      <c r="G4500" s="22"/>
      <c r="H4500" s="22"/>
      <c r="I4500" s="22"/>
      <c r="J4500" s="22"/>
      <c r="K4500" s="22"/>
      <c r="L4500" s="22"/>
    </row>
    <row r="4501" spans="4:12">
      <c r="D4501" s="1"/>
      <c r="F4501" s="22"/>
      <c r="G4501" s="22"/>
      <c r="H4501" s="22"/>
      <c r="I4501" s="22"/>
      <c r="J4501" s="22"/>
      <c r="K4501" s="22"/>
      <c r="L4501" s="22"/>
    </row>
    <row r="4502" spans="4:12">
      <c r="D4502" s="1"/>
      <c r="F4502" s="22"/>
      <c r="G4502" s="22"/>
      <c r="H4502" s="22"/>
      <c r="I4502" s="22"/>
      <c r="J4502" s="22"/>
      <c r="K4502" s="22"/>
      <c r="L4502" s="22"/>
    </row>
    <row r="4503" spans="4:12">
      <c r="D4503" s="1"/>
      <c r="F4503" s="22"/>
      <c r="G4503" s="22"/>
      <c r="H4503" s="22"/>
      <c r="I4503" s="22"/>
      <c r="J4503" s="22"/>
      <c r="K4503" s="22"/>
      <c r="L4503" s="22"/>
    </row>
    <row r="4504" spans="4:12">
      <c r="D4504" s="1"/>
      <c r="F4504" s="22"/>
      <c r="G4504" s="22"/>
      <c r="H4504" s="22"/>
      <c r="I4504" s="22"/>
      <c r="J4504" s="22"/>
      <c r="K4504" s="22"/>
      <c r="L4504" s="22"/>
    </row>
    <row r="4505" spans="4:12">
      <c r="D4505" s="1"/>
      <c r="F4505" s="22"/>
      <c r="G4505" s="22"/>
      <c r="H4505" s="22"/>
      <c r="I4505" s="22"/>
      <c r="J4505" s="22"/>
      <c r="K4505" s="22"/>
      <c r="L4505" s="22"/>
    </row>
    <row r="4506" spans="4:12">
      <c r="D4506" s="1"/>
      <c r="F4506" s="22"/>
      <c r="G4506" s="22"/>
      <c r="H4506" s="22"/>
      <c r="I4506" s="22"/>
      <c r="J4506" s="22"/>
      <c r="K4506" s="22"/>
      <c r="L4506" s="22"/>
    </row>
    <row r="4507" spans="4:12">
      <c r="D4507" s="1"/>
      <c r="F4507" s="22"/>
      <c r="G4507" s="22"/>
      <c r="H4507" s="22"/>
      <c r="I4507" s="22"/>
      <c r="J4507" s="22"/>
      <c r="K4507" s="22"/>
      <c r="L4507" s="22"/>
    </row>
    <row r="4508" spans="4:12">
      <c r="D4508" s="1"/>
      <c r="F4508" s="22"/>
      <c r="G4508" s="22"/>
      <c r="H4508" s="22"/>
      <c r="I4508" s="22"/>
      <c r="J4508" s="22"/>
      <c r="K4508" s="22"/>
      <c r="L4508" s="22"/>
    </row>
    <row r="4509" spans="4:12">
      <c r="D4509" s="1"/>
      <c r="F4509" s="22"/>
      <c r="G4509" s="22"/>
      <c r="H4509" s="22"/>
      <c r="I4509" s="22"/>
      <c r="J4509" s="22"/>
      <c r="K4509" s="22"/>
      <c r="L4509" s="22"/>
    </row>
    <row r="4510" spans="4:12">
      <c r="D4510" s="1"/>
      <c r="F4510" s="22"/>
      <c r="G4510" s="22"/>
      <c r="H4510" s="22"/>
      <c r="I4510" s="22"/>
      <c r="J4510" s="22"/>
      <c r="K4510" s="22"/>
      <c r="L4510" s="22"/>
    </row>
    <row r="4511" spans="4:12">
      <c r="D4511" s="1"/>
      <c r="F4511" s="22"/>
      <c r="G4511" s="22"/>
      <c r="H4511" s="22"/>
      <c r="I4511" s="22"/>
      <c r="J4511" s="22"/>
      <c r="K4511" s="22"/>
      <c r="L4511" s="22"/>
    </row>
    <row r="4512" spans="4:12">
      <c r="D4512" s="1"/>
      <c r="F4512" s="22"/>
      <c r="G4512" s="22"/>
      <c r="H4512" s="22"/>
      <c r="I4512" s="22"/>
      <c r="J4512" s="22"/>
      <c r="K4512" s="22"/>
      <c r="L4512" s="22"/>
    </row>
    <row r="4513" spans="4:12">
      <c r="D4513" s="1"/>
      <c r="F4513" s="22"/>
      <c r="G4513" s="22"/>
      <c r="H4513" s="22"/>
      <c r="I4513" s="22"/>
      <c r="J4513" s="22"/>
      <c r="K4513" s="22"/>
      <c r="L4513" s="22"/>
    </row>
    <row r="4514" spans="4:12">
      <c r="D4514" s="1"/>
      <c r="F4514" s="22"/>
      <c r="G4514" s="22"/>
      <c r="H4514" s="22"/>
      <c r="I4514" s="22"/>
      <c r="J4514" s="22"/>
      <c r="K4514" s="22"/>
      <c r="L4514" s="22"/>
    </row>
    <row r="4515" spans="4:12">
      <c r="D4515" s="1"/>
      <c r="F4515" s="22"/>
      <c r="G4515" s="22"/>
      <c r="H4515" s="22"/>
      <c r="I4515" s="22"/>
      <c r="J4515" s="22"/>
      <c r="K4515" s="22"/>
      <c r="L4515" s="22"/>
    </row>
    <row r="4516" spans="4:12">
      <c r="D4516" s="1"/>
      <c r="F4516" s="22"/>
      <c r="G4516" s="22"/>
      <c r="H4516" s="22"/>
      <c r="I4516" s="22"/>
      <c r="J4516" s="22"/>
      <c r="K4516" s="22"/>
      <c r="L4516" s="22"/>
    </row>
    <row r="4517" spans="4:12">
      <c r="D4517" s="1"/>
      <c r="F4517" s="22"/>
      <c r="G4517" s="22"/>
      <c r="H4517" s="22"/>
      <c r="I4517" s="22"/>
      <c r="J4517" s="22"/>
      <c r="K4517" s="22"/>
      <c r="L4517" s="22"/>
    </row>
    <row r="4518" spans="4:12">
      <c r="D4518" s="1"/>
      <c r="F4518" s="22"/>
      <c r="G4518" s="22"/>
      <c r="H4518" s="22"/>
      <c r="I4518" s="22"/>
      <c r="J4518" s="22"/>
      <c r="K4518" s="22"/>
      <c r="L4518" s="22"/>
    </row>
    <row r="4519" spans="4:12">
      <c r="D4519" s="1"/>
      <c r="F4519" s="22"/>
      <c r="G4519" s="22"/>
      <c r="H4519" s="22"/>
      <c r="I4519" s="22"/>
      <c r="J4519" s="22"/>
      <c r="K4519" s="22"/>
      <c r="L4519" s="22"/>
    </row>
    <row r="4520" spans="4:12">
      <c r="D4520" s="1"/>
      <c r="F4520" s="22"/>
      <c r="G4520" s="22"/>
      <c r="H4520" s="22"/>
      <c r="I4520" s="22"/>
      <c r="J4520" s="22"/>
      <c r="K4520" s="22"/>
      <c r="L4520" s="22"/>
    </row>
    <row r="4521" spans="4:12">
      <c r="D4521" s="1"/>
      <c r="F4521" s="22"/>
      <c r="G4521" s="22"/>
      <c r="H4521" s="22"/>
      <c r="I4521" s="22"/>
      <c r="J4521" s="22"/>
      <c r="K4521" s="22"/>
      <c r="L4521" s="22"/>
    </row>
    <row r="4522" spans="4:12">
      <c r="D4522" s="1"/>
      <c r="F4522" s="22"/>
      <c r="G4522" s="22"/>
      <c r="H4522" s="22"/>
      <c r="I4522" s="22"/>
      <c r="J4522" s="22"/>
      <c r="K4522" s="22"/>
      <c r="L4522" s="22"/>
    </row>
    <row r="4523" spans="4:12">
      <c r="D4523" s="1"/>
      <c r="F4523" s="22"/>
      <c r="G4523" s="22"/>
      <c r="H4523" s="22"/>
      <c r="I4523" s="22"/>
      <c r="J4523" s="22"/>
      <c r="K4523" s="22"/>
      <c r="L4523" s="22"/>
    </row>
    <row r="4524" spans="4:12">
      <c r="D4524" s="1"/>
      <c r="F4524" s="22"/>
      <c r="G4524" s="22"/>
      <c r="H4524" s="22"/>
      <c r="I4524" s="22"/>
      <c r="J4524" s="22"/>
      <c r="K4524" s="22"/>
      <c r="L4524" s="22"/>
    </row>
    <row r="4525" spans="4:12">
      <c r="D4525" s="1"/>
      <c r="F4525" s="22"/>
      <c r="G4525" s="22"/>
      <c r="H4525" s="22"/>
      <c r="I4525" s="22"/>
      <c r="J4525" s="22"/>
      <c r="K4525" s="22"/>
      <c r="L4525" s="22"/>
    </row>
    <row r="4526" spans="4:12">
      <c r="D4526" s="1"/>
      <c r="F4526" s="22"/>
      <c r="G4526" s="22"/>
      <c r="H4526" s="22"/>
      <c r="I4526" s="22"/>
      <c r="J4526" s="22"/>
      <c r="K4526" s="22"/>
      <c r="L4526" s="22"/>
    </row>
    <row r="4527" spans="4:12">
      <c r="D4527" s="1"/>
      <c r="F4527" s="22"/>
      <c r="G4527" s="22"/>
      <c r="H4527" s="22"/>
      <c r="I4527" s="22"/>
      <c r="J4527" s="22"/>
      <c r="K4527" s="22"/>
      <c r="L4527" s="22"/>
    </row>
    <row r="4528" spans="4:12">
      <c r="D4528" s="1"/>
      <c r="F4528" s="22"/>
      <c r="G4528" s="22"/>
      <c r="H4528" s="22"/>
      <c r="I4528" s="22"/>
      <c r="J4528" s="22"/>
      <c r="K4528" s="22"/>
      <c r="L4528" s="22"/>
    </row>
    <row r="4529" spans="4:12">
      <c r="D4529" s="1"/>
      <c r="F4529" s="22"/>
      <c r="G4529" s="22"/>
      <c r="H4529" s="22"/>
      <c r="I4529" s="22"/>
      <c r="J4529" s="22"/>
      <c r="K4529" s="22"/>
      <c r="L4529" s="22"/>
    </row>
    <row r="4530" spans="4:12">
      <c r="D4530" s="1"/>
      <c r="F4530" s="22"/>
      <c r="G4530" s="22"/>
      <c r="H4530" s="22"/>
      <c r="I4530" s="22"/>
      <c r="J4530" s="22"/>
      <c r="K4530" s="22"/>
      <c r="L4530" s="22"/>
    </row>
    <row r="4531" spans="4:12">
      <c r="D4531" s="1"/>
      <c r="F4531" s="22"/>
      <c r="G4531" s="22"/>
      <c r="H4531" s="22"/>
      <c r="I4531" s="22"/>
      <c r="J4531" s="22"/>
      <c r="K4531" s="22"/>
      <c r="L4531" s="22"/>
    </row>
    <row r="4532" spans="4:12">
      <c r="D4532" s="1"/>
      <c r="F4532" s="22"/>
      <c r="G4532" s="22"/>
      <c r="H4532" s="22"/>
      <c r="I4532" s="22"/>
      <c r="J4532" s="22"/>
      <c r="K4532" s="22"/>
      <c r="L4532" s="22"/>
    </row>
    <row r="4533" spans="4:12">
      <c r="D4533" s="1"/>
      <c r="F4533" s="22"/>
      <c r="G4533" s="22"/>
      <c r="H4533" s="22"/>
      <c r="I4533" s="22"/>
      <c r="J4533" s="22"/>
      <c r="K4533" s="22"/>
      <c r="L4533" s="22"/>
    </row>
    <row r="4534" spans="4:12">
      <c r="D4534" s="1"/>
      <c r="F4534" s="22"/>
      <c r="G4534" s="22"/>
      <c r="H4534" s="22"/>
      <c r="I4534" s="22"/>
      <c r="J4534" s="22"/>
      <c r="K4534" s="22"/>
      <c r="L4534" s="22"/>
    </row>
    <row r="4535" spans="4:12">
      <c r="D4535" s="1"/>
      <c r="F4535" s="22"/>
      <c r="G4535" s="22"/>
      <c r="H4535" s="22"/>
      <c r="I4535" s="22"/>
      <c r="J4535" s="22"/>
      <c r="K4535" s="22"/>
      <c r="L4535" s="22"/>
    </row>
    <row r="4536" spans="4:12">
      <c r="D4536" s="1"/>
      <c r="F4536" s="22"/>
      <c r="G4536" s="22"/>
      <c r="H4536" s="22"/>
      <c r="I4536" s="22"/>
      <c r="J4536" s="22"/>
      <c r="K4536" s="22"/>
      <c r="L4536" s="22"/>
    </row>
    <row r="4537" spans="4:12">
      <c r="D4537" s="1"/>
      <c r="F4537" s="22"/>
      <c r="G4537" s="22"/>
      <c r="H4537" s="22"/>
      <c r="I4537" s="22"/>
      <c r="J4537" s="22"/>
      <c r="K4537" s="22"/>
      <c r="L4537" s="22"/>
    </row>
    <row r="4538" spans="4:12">
      <c r="D4538" s="1"/>
      <c r="F4538" s="22"/>
      <c r="G4538" s="22"/>
      <c r="H4538" s="22"/>
      <c r="I4538" s="22"/>
      <c r="J4538" s="22"/>
      <c r="K4538" s="22"/>
      <c r="L4538" s="22"/>
    </row>
    <row r="4539" spans="4:12">
      <c r="D4539" s="1"/>
      <c r="F4539" s="22"/>
      <c r="G4539" s="22"/>
      <c r="H4539" s="22"/>
      <c r="I4539" s="22"/>
      <c r="J4539" s="22"/>
      <c r="K4539" s="22"/>
      <c r="L4539" s="22"/>
    </row>
    <row r="4540" spans="4:12">
      <c r="D4540" s="1"/>
      <c r="F4540" s="22"/>
      <c r="G4540" s="22"/>
      <c r="H4540" s="22"/>
      <c r="I4540" s="22"/>
      <c r="J4540" s="22"/>
      <c r="K4540" s="22"/>
      <c r="L4540" s="22"/>
    </row>
    <row r="4541" spans="4:12">
      <c r="D4541" s="1"/>
      <c r="F4541" s="22"/>
      <c r="G4541" s="22"/>
      <c r="H4541" s="22"/>
      <c r="I4541" s="22"/>
      <c r="J4541" s="22"/>
      <c r="K4541" s="22"/>
      <c r="L4541" s="22"/>
    </row>
    <row r="4542" spans="4:12">
      <c r="D4542" s="1"/>
      <c r="F4542" s="22"/>
      <c r="G4542" s="22"/>
      <c r="H4542" s="22"/>
      <c r="I4542" s="22"/>
      <c r="J4542" s="22"/>
      <c r="K4542" s="22"/>
      <c r="L4542" s="22"/>
    </row>
    <row r="4543" spans="4:12">
      <c r="D4543" s="1"/>
      <c r="F4543" s="22"/>
      <c r="G4543" s="22"/>
      <c r="H4543" s="22"/>
      <c r="I4543" s="22"/>
      <c r="J4543" s="22"/>
      <c r="K4543" s="22"/>
      <c r="L4543" s="22"/>
    </row>
    <row r="4544" spans="4:12">
      <c r="D4544" s="1"/>
      <c r="F4544" s="22"/>
      <c r="G4544" s="22"/>
      <c r="H4544" s="22"/>
      <c r="I4544" s="22"/>
      <c r="J4544" s="22"/>
      <c r="K4544" s="22"/>
      <c r="L4544" s="22"/>
    </row>
    <row r="4545" spans="4:12">
      <c r="D4545" s="1"/>
      <c r="F4545" s="22"/>
      <c r="G4545" s="22"/>
      <c r="H4545" s="22"/>
      <c r="I4545" s="22"/>
      <c r="J4545" s="22"/>
      <c r="K4545" s="22"/>
      <c r="L4545" s="22"/>
    </row>
    <row r="4546" spans="4:12">
      <c r="D4546" s="1"/>
      <c r="F4546" s="22"/>
      <c r="G4546" s="22"/>
      <c r="H4546" s="22"/>
      <c r="I4546" s="22"/>
      <c r="J4546" s="22"/>
      <c r="K4546" s="22"/>
      <c r="L4546" s="22"/>
    </row>
    <row r="4547" spans="4:12">
      <c r="D4547" s="1"/>
      <c r="F4547" s="22"/>
      <c r="G4547" s="22"/>
      <c r="H4547" s="22"/>
      <c r="I4547" s="22"/>
      <c r="J4547" s="22"/>
      <c r="K4547" s="22"/>
      <c r="L4547" s="22"/>
    </row>
    <row r="4548" spans="4:12">
      <c r="D4548" s="1"/>
      <c r="F4548" s="22"/>
      <c r="G4548" s="22"/>
      <c r="H4548" s="22"/>
      <c r="I4548" s="22"/>
      <c r="J4548" s="22"/>
      <c r="K4548" s="22"/>
      <c r="L4548" s="22"/>
    </row>
    <row r="4549" spans="4:12">
      <c r="D4549" s="1"/>
      <c r="F4549" s="22"/>
      <c r="G4549" s="22"/>
      <c r="H4549" s="22"/>
      <c r="I4549" s="22"/>
      <c r="J4549" s="22"/>
      <c r="K4549" s="22"/>
      <c r="L4549" s="22"/>
    </row>
    <row r="4550" spans="4:12">
      <c r="D4550" s="1"/>
      <c r="F4550" s="22"/>
      <c r="G4550" s="22"/>
      <c r="H4550" s="22"/>
      <c r="I4550" s="22"/>
      <c r="J4550" s="22"/>
      <c r="K4550" s="22"/>
      <c r="L4550" s="22"/>
    </row>
    <row r="4551" spans="4:12">
      <c r="D4551" s="1"/>
      <c r="F4551" s="22"/>
      <c r="G4551" s="22"/>
      <c r="H4551" s="22"/>
      <c r="I4551" s="22"/>
      <c r="J4551" s="22"/>
      <c r="K4551" s="22"/>
      <c r="L4551" s="22"/>
    </row>
    <row r="4552" spans="4:12">
      <c r="D4552" s="1"/>
      <c r="F4552" s="22"/>
      <c r="G4552" s="22"/>
      <c r="H4552" s="22"/>
      <c r="I4552" s="22"/>
      <c r="J4552" s="22"/>
      <c r="K4552" s="22"/>
      <c r="L4552" s="22"/>
    </row>
    <row r="4553" spans="4:12">
      <c r="D4553" s="1"/>
      <c r="F4553" s="22"/>
      <c r="G4553" s="22"/>
      <c r="H4553" s="22"/>
      <c r="I4553" s="22"/>
      <c r="J4553" s="22"/>
      <c r="K4553" s="22"/>
      <c r="L4553" s="22"/>
    </row>
    <row r="4554" spans="4:12">
      <c r="D4554" s="1"/>
      <c r="F4554" s="22"/>
      <c r="G4554" s="22"/>
      <c r="H4554" s="22"/>
      <c r="I4554" s="22"/>
      <c r="J4554" s="22"/>
      <c r="K4554" s="22"/>
      <c r="L4554" s="22"/>
    </row>
    <row r="4555" spans="4:12">
      <c r="D4555" s="1"/>
      <c r="F4555" s="22"/>
      <c r="G4555" s="22"/>
      <c r="H4555" s="22"/>
      <c r="I4555" s="22"/>
      <c r="J4555" s="22"/>
      <c r="K4555" s="22"/>
      <c r="L4555" s="22"/>
    </row>
    <row r="4556" spans="4:12">
      <c r="D4556" s="1"/>
      <c r="F4556" s="22"/>
      <c r="G4556" s="22"/>
      <c r="H4556" s="22"/>
      <c r="I4556" s="22"/>
      <c r="J4556" s="22"/>
      <c r="K4556" s="22"/>
      <c r="L4556" s="22"/>
    </row>
    <row r="4557" spans="4:12">
      <c r="D4557" s="1"/>
      <c r="F4557" s="22"/>
      <c r="G4557" s="22"/>
      <c r="H4557" s="22"/>
      <c r="I4557" s="22"/>
      <c r="J4557" s="22"/>
      <c r="K4557" s="22"/>
      <c r="L4557" s="22"/>
    </row>
    <row r="4558" spans="4:12">
      <c r="D4558" s="1"/>
      <c r="F4558" s="22"/>
      <c r="G4558" s="22"/>
      <c r="H4558" s="22"/>
      <c r="I4558" s="22"/>
      <c r="J4558" s="22"/>
      <c r="K4558" s="22"/>
      <c r="L4558" s="22"/>
    </row>
    <row r="4559" spans="4:12">
      <c r="D4559" s="1"/>
      <c r="F4559" s="22"/>
      <c r="G4559" s="22"/>
      <c r="H4559" s="22"/>
      <c r="I4559" s="22"/>
      <c r="J4559" s="22"/>
      <c r="K4559" s="22"/>
      <c r="L4559" s="22"/>
    </row>
    <row r="4560" spans="4:12">
      <c r="D4560" s="1"/>
      <c r="F4560" s="22"/>
      <c r="G4560" s="22"/>
      <c r="H4560" s="22"/>
      <c r="I4560" s="22"/>
      <c r="J4560" s="22"/>
      <c r="K4560" s="22"/>
      <c r="L4560" s="22"/>
    </row>
    <row r="4561" spans="4:12">
      <c r="D4561" s="1"/>
      <c r="F4561" s="22"/>
      <c r="G4561" s="22"/>
      <c r="H4561" s="22"/>
      <c r="I4561" s="22"/>
      <c r="J4561" s="22"/>
      <c r="K4561" s="22"/>
      <c r="L4561" s="22"/>
    </row>
    <row r="4562" spans="4:12">
      <c r="D4562" s="1"/>
      <c r="F4562" s="22"/>
      <c r="G4562" s="22"/>
      <c r="H4562" s="22"/>
      <c r="I4562" s="22"/>
      <c r="J4562" s="22"/>
      <c r="K4562" s="22"/>
      <c r="L4562" s="22"/>
    </row>
    <row r="4563" spans="4:12">
      <c r="D4563" s="1"/>
      <c r="F4563" s="22"/>
      <c r="G4563" s="22"/>
      <c r="H4563" s="22"/>
      <c r="I4563" s="22"/>
      <c r="J4563" s="22"/>
      <c r="K4563" s="22"/>
      <c r="L4563" s="22"/>
    </row>
    <row r="4564" spans="4:12">
      <c r="D4564" s="1"/>
      <c r="F4564" s="22"/>
      <c r="G4564" s="22"/>
      <c r="H4564" s="22"/>
      <c r="I4564" s="22"/>
      <c r="J4564" s="22"/>
      <c r="K4564" s="22"/>
      <c r="L4564" s="22"/>
    </row>
    <row r="4565" spans="4:12">
      <c r="D4565" s="1"/>
      <c r="F4565" s="22"/>
      <c r="G4565" s="22"/>
      <c r="H4565" s="22"/>
      <c r="I4565" s="22"/>
      <c r="J4565" s="22"/>
      <c r="K4565" s="22"/>
      <c r="L4565" s="22"/>
    </row>
    <row r="4566" spans="4:12">
      <c r="D4566" s="1"/>
      <c r="F4566" s="22"/>
      <c r="G4566" s="22"/>
      <c r="H4566" s="22"/>
      <c r="I4566" s="22"/>
      <c r="J4566" s="22"/>
      <c r="K4566" s="22"/>
      <c r="L4566" s="22"/>
    </row>
    <row r="4567" spans="4:12">
      <c r="D4567" s="1"/>
      <c r="F4567" s="22"/>
      <c r="G4567" s="22"/>
      <c r="H4567" s="22"/>
      <c r="I4567" s="22"/>
      <c r="J4567" s="22"/>
      <c r="K4567" s="22"/>
      <c r="L4567" s="22"/>
    </row>
    <row r="4568" spans="4:12">
      <c r="D4568" s="1"/>
      <c r="F4568" s="22"/>
      <c r="G4568" s="22"/>
      <c r="H4568" s="22"/>
      <c r="I4568" s="22"/>
      <c r="J4568" s="22"/>
      <c r="K4568" s="22"/>
      <c r="L4568" s="22"/>
    </row>
    <row r="4569" spans="4:12">
      <c r="D4569" s="1"/>
      <c r="F4569" s="22"/>
      <c r="G4569" s="22"/>
      <c r="H4569" s="22"/>
      <c r="I4569" s="22"/>
      <c r="J4569" s="22"/>
      <c r="K4569" s="22"/>
      <c r="L4569" s="22"/>
    </row>
    <row r="4570" spans="4:12">
      <c r="D4570" s="1"/>
      <c r="F4570" s="22"/>
      <c r="G4570" s="22"/>
      <c r="H4570" s="22"/>
      <c r="I4570" s="22"/>
      <c r="J4570" s="22"/>
      <c r="K4570" s="22"/>
      <c r="L4570" s="22"/>
    </row>
    <row r="4571" spans="4:12">
      <c r="D4571" s="1"/>
      <c r="F4571" s="22"/>
      <c r="G4571" s="22"/>
      <c r="H4571" s="22"/>
      <c r="I4571" s="22"/>
      <c r="J4571" s="22"/>
      <c r="K4571" s="22"/>
      <c r="L4571" s="22"/>
    </row>
    <row r="4572" spans="4:12">
      <c r="D4572" s="1"/>
      <c r="F4572" s="22"/>
      <c r="G4572" s="22"/>
      <c r="H4572" s="22"/>
      <c r="I4572" s="22"/>
      <c r="J4572" s="22"/>
      <c r="K4572" s="22"/>
      <c r="L4572" s="22"/>
    </row>
    <row r="4573" spans="4:12">
      <c r="D4573" s="1"/>
      <c r="F4573" s="22"/>
      <c r="G4573" s="22"/>
      <c r="H4573" s="22"/>
      <c r="I4573" s="22"/>
      <c r="J4573" s="22"/>
      <c r="K4573" s="22"/>
      <c r="L4573" s="22"/>
    </row>
    <row r="4574" spans="4:12">
      <c r="D4574" s="1"/>
      <c r="F4574" s="22"/>
      <c r="G4574" s="22"/>
      <c r="H4574" s="22"/>
      <c r="I4574" s="22"/>
      <c r="J4574" s="22"/>
      <c r="K4574" s="22"/>
      <c r="L4574" s="22"/>
    </row>
    <row r="4575" spans="4:12">
      <c r="D4575" s="1"/>
      <c r="F4575" s="22"/>
      <c r="G4575" s="22"/>
      <c r="H4575" s="22"/>
      <c r="I4575" s="22"/>
      <c r="J4575" s="22"/>
      <c r="K4575" s="22"/>
      <c r="L4575" s="22"/>
    </row>
    <row r="4576" spans="4:12">
      <c r="D4576" s="1"/>
      <c r="F4576" s="22"/>
      <c r="G4576" s="22"/>
      <c r="H4576" s="22"/>
      <c r="I4576" s="22"/>
      <c r="J4576" s="22"/>
      <c r="K4576" s="22"/>
      <c r="L4576" s="22"/>
    </row>
    <row r="4577" spans="4:12">
      <c r="D4577" s="1"/>
      <c r="F4577" s="22"/>
      <c r="G4577" s="22"/>
      <c r="H4577" s="22"/>
      <c r="I4577" s="22"/>
      <c r="J4577" s="22"/>
      <c r="K4577" s="22"/>
      <c r="L4577" s="22"/>
    </row>
    <row r="4578" spans="4:12">
      <c r="D4578" s="1"/>
      <c r="F4578" s="22"/>
      <c r="G4578" s="22"/>
      <c r="H4578" s="22"/>
      <c r="I4578" s="22"/>
      <c r="J4578" s="22"/>
      <c r="K4578" s="22"/>
      <c r="L4578" s="22"/>
    </row>
    <row r="4579" spans="4:12">
      <c r="D4579" s="1"/>
      <c r="F4579" s="22"/>
      <c r="G4579" s="22"/>
      <c r="H4579" s="22"/>
      <c r="I4579" s="22"/>
      <c r="J4579" s="22"/>
      <c r="K4579" s="22"/>
      <c r="L4579" s="22"/>
    </row>
    <row r="4580" spans="4:12">
      <c r="D4580" s="1"/>
      <c r="F4580" s="22"/>
      <c r="G4580" s="22"/>
      <c r="H4580" s="22"/>
      <c r="I4580" s="22"/>
      <c r="J4580" s="22"/>
      <c r="K4580" s="22"/>
      <c r="L4580" s="22"/>
    </row>
    <row r="4581" spans="4:12">
      <c r="D4581" s="1"/>
      <c r="F4581" s="22"/>
      <c r="G4581" s="22"/>
      <c r="H4581" s="22"/>
      <c r="I4581" s="22"/>
      <c r="J4581" s="22"/>
      <c r="K4581" s="22"/>
      <c r="L4581" s="22"/>
    </row>
    <row r="4582" spans="4:12">
      <c r="D4582" s="1"/>
      <c r="F4582" s="22"/>
      <c r="G4582" s="22"/>
      <c r="H4582" s="22"/>
      <c r="I4582" s="22"/>
      <c r="J4582" s="22"/>
      <c r="K4582" s="22"/>
      <c r="L4582" s="22"/>
    </row>
    <row r="4583" spans="4:12">
      <c r="D4583" s="1"/>
      <c r="F4583" s="22"/>
      <c r="G4583" s="22"/>
      <c r="H4583" s="22"/>
      <c r="I4583" s="22"/>
      <c r="J4583" s="22"/>
      <c r="K4583" s="22"/>
      <c r="L4583" s="22"/>
    </row>
    <row r="4584" spans="4:12">
      <c r="D4584" s="1"/>
      <c r="F4584" s="22"/>
      <c r="G4584" s="22"/>
      <c r="H4584" s="22"/>
      <c r="I4584" s="22"/>
      <c r="J4584" s="22"/>
      <c r="K4584" s="22"/>
      <c r="L4584" s="22"/>
    </row>
    <row r="4585" spans="4:12">
      <c r="D4585" s="1"/>
      <c r="F4585" s="22"/>
      <c r="G4585" s="22"/>
      <c r="H4585" s="22"/>
      <c r="I4585" s="22"/>
      <c r="J4585" s="22"/>
      <c r="K4585" s="22"/>
      <c r="L4585" s="22"/>
    </row>
    <row r="4586" spans="4:12">
      <c r="D4586" s="1"/>
      <c r="F4586" s="22"/>
      <c r="G4586" s="22"/>
      <c r="H4586" s="22"/>
      <c r="I4586" s="22"/>
      <c r="J4586" s="22"/>
      <c r="K4586" s="22"/>
      <c r="L4586" s="22"/>
    </row>
    <row r="4587" spans="4:12">
      <c r="D4587" s="1"/>
      <c r="F4587" s="22"/>
      <c r="G4587" s="22"/>
      <c r="H4587" s="22"/>
      <c r="I4587" s="22"/>
      <c r="J4587" s="22"/>
      <c r="K4587" s="22"/>
      <c r="L4587" s="22"/>
    </row>
    <row r="4588" spans="4:12">
      <c r="D4588" s="1"/>
      <c r="F4588" s="22"/>
      <c r="G4588" s="22"/>
      <c r="H4588" s="22"/>
      <c r="I4588" s="22"/>
      <c r="J4588" s="22"/>
      <c r="K4588" s="22"/>
      <c r="L4588" s="22"/>
    </row>
    <row r="4589" spans="4:12">
      <c r="D4589" s="1"/>
      <c r="F4589" s="22"/>
      <c r="G4589" s="22"/>
      <c r="H4589" s="22"/>
      <c r="I4589" s="22"/>
      <c r="J4589" s="22"/>
      <c r="K4589" s="22"/>
      <c r="L4589" s="22"/>
    </row>
    <row r="4590" spans="4:12">
      <c r="D4590" s="1"/>
      <c r="F4590" s="22"/>
      <c r="G4590" s="22"/>
      <c r="H4590" s="22"/>
      <c r="I4590" s="22"/>
      <c r="J4590" s="22"/>
      <c r="K4590" s="22"/>
      <c r="L4590" s="22"/>
    </row>
    <row r="4591" spans="4:12">
      <c r="D4591" s="1"/>
      <c r="F4591" s="22"/>
      <c r="G4591" s="22"/>
      <c r="H4591" s="22"/>
      <c r="I4591" s="22"/>
      <c r="J4591" s="22"/>
      <c r="K4591" s="22"/>
      <c r="L4591" s="22"/>
    </row>
    <row r="4592" spans="4:12">
      <c r="D4592" s="1"/>
      <c r="F4592" s="22"/>
      <c r="G4592" s="22"/>
      <c r="H4592" s="22"/>
      <c r="I4592" s="22"/>
      <c r="J4592" s="22"/>
      <c r="K4592" s="22"/>
      <c r="L4592" s="22"/>
    </row>
    <row r="4593" spans="4:12">
      <c r="D4593" s="1"/>
      <c r="F4593" s="22"/>
      <c r="G4593" s="22"/>
      <c r="H4593" s="22"/>
      <c r="I4593" s="22"/>
      <c r="J4593" s="22"/>
      <c r="K4593" s="22"/>
      <c r="L4593" s="22"/>
    </row>
    <row r="4594" spans="4:12">
      <c r="D4594" s="1"/>
      <c r="F4594" s="22"/>
      <c r="G4594" s="22"/>
      <c r="H4594" s="22"/>
      <c r="I4594" s="22"/>
      <c r="J4594" s="22"/>
      <c r="K4594" s="22"/>
      <c r="L4594" s="22"/>
    </row>
    <row r="4595" spans="4:12">
      <c r="D4595" s="1"/>
      <c r="F4595" s="22"/>
      <c r="G4595" s="22"/>
      <c r="H4595" s="22"/>
      <c r="I4595" s="22"/>
      <c r="J4595" s="22"/>
      <c r="K4595" s="22"/>
      <c r="L4595" s="22"/>
    </row>
    <row r="4596" spans="4:12">
      <c r="D4596" s="1"/>
      <c r="F4596" s="22"/>
      <c r="G4596" s="22"/>
      <c r="H4596" s="22"/>
      <c r="I4596" s="22"/>
      <c r="J4596" s="22"/>
      <c r="K4596" s="22"/>
      <c r="L4596" s="22"/>
    </row>
    <row r="4597" spans="4:12">
      <c r="D4597" s="1"/>
      <c r="F4597" s="22"/>
      <c r="G4597" s="22"/>
      <c r="H4597" s="22"/>
      <c r="I4597" s="22"/>
      <c r="J4597" s="22"/>
      <c r="K4597" s="22"/>
      <c r="L4597" s="22"/>
    </row>
    <row r="4598" spans="4:12">
      <c r="D4598" s="1"/>
      <c r="F4598" s="22"/>
      <c r="G4598" s="22"/>
      <c r="H4598" s="22"/>
      <c r="I4598" s="22"/>
      <c r="J4598" s="22"/>
      <c r="K4598" s="22"/>
      <c r="L4598" s="22"/>
    </row>
    <row r="4599" spans="4:12">
      <c r="D4599" s="1"/>
      <c r="F4599" s="22"/>
      <c r="G4599" s="22"/>
      <c r="H4599" s="22"/>
      <c r="I4599" s="22"/>
      <c r="J4599" s="22"/>
      <c r="K4599" s="22"/>
      <c r="L4599" s="22"/>
    </row>
    <row r="4600" spans="4:12">
      <c r="D4600" s="1"/>
      <c r="F4600" s="22"/>
      <c r="G4600" s="22"/>
      <c r="H4600" s="22"/>
      <c r="I4600" s="22"/>
      <c r="J4600" s="22"/>
      <c r="K4600" s="22"/>
      <c r="L4600" s="22"/>
    </row>
    <row r="4601" spans="4:12">
      <c r="D4601" s="1"/>
      <c r="F4601" s="22"/>
      <c r="G4601" s="22"/>
      <c r="H4601" s="22"/>
      <c r="I4601" s="22"/>
      <c r="J4601" s="22"/>
      <c r="K4601" s="22"/>
      <c r="L4601" s="22"/>
    </row>
    <row r="4602" spans="4:12">
      <c r="D4602" s="1"/>
      <c r="F4602" s="22"/>
      <c r="G4602" s="22"/>
      <c r="H4602" s="22"/>
      <c r="I4602" s="22"/>
      <c r="J4602" s="22"/>
      <c r="K4602" s="22"/>
      <c r="L4602" s="22"/>
    </row>
    <row r="4603" spans="4:12">
      <c r="D4603" s="1"/>
      <c r="F4603" s="22"/>
      <c r="G4603" s="22"/>
      <c r="H4603" s="22"/>
      <c r="I4603" s="22"/>
      <c r="J4603" s="22"/>
      <c r="K4603" s="22"/>
      <c r="L4603" s="22"/>
    </row>
    <row r="4604" spans="4:12">
      <c r="D4604" s="1"/>
      <c r="F4604" s="22"/>
      <c r="G4604" s="22"/>
      <c r="H4604" s="22"/>
      <c r="I4604" s="22"/>
      <c r="J4604" s="22"/>
      <c r="K4604" s="22"/>
      <c r="L4604" s="22"/>
    </row>
    <row r="4605" spans="4:12">
      <c r="D4605" s="1"/>
      <c r="F4605" s="22"/>
      <c r="G4605" s="22"/>
      <c r="H4605" s="22"/>
      <c r="I4605" s="22"/>
      <c r="J4605" s="22"/>
      <c r="K4605" s="22"/>
      <c r="L4605" s="22"/>
    </row>
    <row r="4606" spans="4:12">
      <c r="D4606" s="1"/>
      <c r="F4606" s="22"/>
      <c r="G4606" s="22"/>
      <c r="H4606" s="22"/>
      <c r="I4606" s="22"/>
      <c r="J4606" s="22"/>
      <c r="K4606" s="22"/>
      <c r="L4606" s="22"/>
    </row>
    <row r="4607" spans="4:12">
      <c r="D4607" s="1"/>
      <c r="F4607" s="22"/>
      <c r="G4607" s="22"/>
      <c r="H4607" s="22"/>
      <c r="I4607" s="22"/>
      <c r="J4607" s="22"/>
      <c r="K4607" s="22"/>
      <c r="L4607" s="22"/>
    </row>
    <row r="4608" spans="4:12">
      <c r="D4608" s="1"/>
      <c r="F4608" s="22"/>
      <c r="G4608" s="22"/>
      <c r="H4608" s="22"/>
      <c r="I4608" s="22"/>
      <c r="J4608" s="22"/>
      <c r="K4608" s="22"/>
      <c r="L4608" s="22"/>
    </row>
    <row r="4609" spans="4:12">
      <c r="D4609" s="1"/>
      <c r="F4609" s="22"/>
      <c r="G4609" s="22"/>
      <c r="H4609" s="22"/>
      <c r="I4609" s="22"/>
      <c r="J4609" s="22"/>
      <c r="K4609" s="22"/>
      <c r="L4609" s="22"/>
    </row>
    <row r="4610" spans="4:12">
      <c r="D4610" s="1"/>
      <c r="F4610" s="22"/>
      <c r="G4610" s="22"/>
      <c r="H4610" s="22"/>
      <c r="I4610" s="22"/>
      <c r="J4610" s="22"/>
      <c r="K4610" s="22"/>
      <c r="L4610" s="22"/>
    </row>
    <row r="4611" spans="4:12">
      <c r="D4611" s="1"/>
      <c r="F4611" s="22"/>
      <c r="G4611" s="22"/>
      <c r="H4611" s="22"/>
      <c r="I4611" s="22"/>
      <c r="J4611" s="22"/>
      <c r="K4611" s="22"/>
      <c r="L4611" s="22"/>
    </row>
    <row r="4612" spans="4:12">
      <c r="D4612" s="1"/>
      <c r="F4612" s="22"/>
      <c r="G4612" s="22"/>
      <c r="H4612" s="22"/>
      <c r="I4612" s="22"/>
      <c r="J4612" s="22"/>
      <c r="K4612" s="22"/>
      <c r="L4612" s="22"/>
    </row>
    <row r="4613" spans="4:12">
      <c r="D4613" s="1"/>
      <c r="F4613" s="22"/>
      <c r="G4613" s="22"/>
      <c r="H4613" s="22"/>
      <c r="I4613" s="22"/>
      <c r="J4613" s="22"/>
      <c r="K4613" s="22"/>
      <c r="L4613" s="22"/>
    </row>
    <row r="4614" spans="4:12">
      <c r="D4614" s="1"/>
      <c r="F4614" s="22"/>
      <c r="G4614" s="22"/>
      <c r="H4614" s="22"/>
      <c r="I4614" s="22"/>
      <c r="J4614" s="22"/>
      <c r="K4614" s="22"/>
      <c r="L4614" s="22"/>
    </row>
    <row r="4615" spans="4:12">
      <c r="D4615" s="1"/>
      <c r="F4615" s="22"/>
      <c r="G4615" s="22"/>
      <c r="H4615" s="22"/>
      <c r="I4615" s="22"/>
      <c r="J4615" s="22"/>
      <c r="K4615" s="22"/>
      <c r="L4615" s="22"/>
    </row>
    <row r="4616" spans="4:12">
      <c r="D4616" s="1"/>
      <c r="F4616" s="22"/>
      <c r="G4616" s="22"/>
      <c r="H4616" s="22"/>
      <c r="I4616" s="22"/>
      <c r="J4616" s="22"/>
      <c r="K4616" s="22"/>
      <c r="L4616" s="22"/>
    </row>
    <row r="4617" spans="4:12">
      <c r="D4617" s="1"/>
      <c r="F4617" s="22"/>
      <c r="G4617" s="22"/>
      <c r="H4617" s="22"/>
      <c r="I4617" s="22"/>
      <c r="J4617" s="22"/>
      <c r="K4617" s="22"/>
      <c r="L4617" s="22"/>
    </row>
    <row r="4618" spans="4:12">
      <c r="D4618" s="1"/>
      <c r="F4618" s="22"/>
      <c r="G4618" s="22"/>
      <c r="H4618" s="22"/>
      <c r="I4618" s="22"/>
      <c r="J4618" s="22"/>
      <c r="K4618" s="22"/>
      <c r="L4618" s="22"/>
    </row>
    <row r="4619" spans="4:12">
      <c r="D4619" s="1"/>
      <c r="F4619" s="22"/>
      <c r="G4619" s="22"/>
      <c r="H4619" s="22"/>
      <c r="I4619" s="22"/>
      <c r="J4619" s="22"/>
      <c r="K4619" s="22"/>
      <c r="L4619" s="22"/>
    </row>
    <row r="4620" spans="4:12">
      <c r="D4620" s="1"/>
      <c r="F4620" s="22"/>
      <c r="G4620" s="22"/>
      <c r="H4620" s="22"/>
      <c r="I4620" s="22"/>
      <c r="J4620" s="22"/>
      <c r="K4620" s="22"/>
      <c r="L4620" s="22"/>
    </row>
    <row r="4621" spans="4:12">
      <c r="D4621" s="1"/>
      <c r="F4621" s="22"/>
      <c r="G4621" s="22"/>
      <c r="H4621" s="22"/>
      <c r="I4621" s="22"/>
      <c r="J4621" s="22"/>
      <c r="K4621" s="22"/>
      <c r="L4621" s="22"/>
    </row>
    <row r="4622" spans="4:12">
      <c r="D4622" s="1"/>
      <c r="F4622" s="22"/>
      <c r="G4622" s="22"/>
      <c r="H4622" s="22"/>
      <c r="I4622" s="22"/>
      <c r="J4622" s="22"/>
      <c r="K4622" s="22"/>
      <c r="L4622" s="22"/>
    </row>
    <row r="4623" spans="4:12">
      <c r="D4623" s="1"/>
      <c r="F4623" s="22"/>
      <c r="G4623" s="22"/>
      <c r="H4623" s="22"/>
      <c r="I4623" s="22"/>
      <c r="J4623" s="22"/>
      <c r="K4623" s="22"/>
      <c r="L4623" s="22"/>
    </row>
    <row r="4624" spans="4:12">
      <c r="D4624" s="1"/>
      <c r="F4624" s="22"/>
      <c r="G4624" s="22"/>
      <c r="H4624" s="22"/>
      <c r="I4624" s="22"/>
      <c r="J4624" s="22"/>
      <c r="K4624" s="22"/>
      <c r="L4624" s="22"/>
    </row>
    <row r="4625" spans="4:12">
      <c r="D4625" s="1"/>
      <c r="F4625" s="22"/>
      <c r="G4625" s="22"/>
      <c r="H4625" s="22"/>
      <c r="I4625" s="22"/>
      <c r="J4625" s="22"/>
      <c r="K4625" s="22"/>
      <c r="L4625" s="22"/>
    </row>
    <row r="4626" spans="4:12">
      <c r="D4626" s="1"/>
      <c r="F4626" s="22"/>
      <c r="G4626" s="22"/>
      <c r="H4626" s="22"/>
      <c r="I4626" s="22"/>
      <c r="J4626" s="22"/>
      <c r="K4626" s="22"/>
      <c r="L4626" s="22"/>
    </row>
    <row r="4627" spans="4:12">
      <c r="D4627" s="1"/>
      <c r="F4627" s="22"/>
      <c r="G4627" s="22"/>
      <c r="H4627" s="22"/>
      <c r="I4627" s="22"/>
      <c r="J4627" s="22"/>
      <c r="K4627" s="22"/>
      <c r="L4627" s="22"/>
    </row>
    <row r="4628" spans="4:12">
      <c r="D4628" s="1"/>
      <c r="F4628" s="22"/>
      <c r="G4628" s="22"/>
      <c r="H4628" s="22"/>
      <c r="I4628" s="22"/>
      <c r="J4628" s="22"/>
      <c r="K4628" s="22"/>
      <c r="L4628" s="22"/>
    </row>
    <row r="4629" spans="4:12">
      <c r="D4629" s="1"/>
      <c r="F4629" s="22"/>
      <c r="G4629" s="22"/>
      <c r="H4629" s="22"/>
      <c r="I4629" s="22"/>
      <c r="J4629" s="22"/>
      <c r="K4629" s="22"/>
      <c r="L4629" s="22"/>
    </row>
    <row r="4630" spans="4:12">
      <c r="D4630" s="1"/>
      <c r="F4630" s="22"/>
      <c r="G4630" s="22"/>
      <c r="H4630" s="22"/>
      <c r="I4630" s="22"/>
      <c r="J4630" s="22"/>
      <c r="K4630" s="22"/>
      <c r="L4630" s="22"/>
    </row>
    <row r="4631" spans="4:12">
      <c r="D4631" s="1"/>
      <c r="F4631" s="22"/>
      <c r="G4631" s="22"/>
      <c r="H4631" s="22"/>
      <c r="I4631" s="22"/>
      <c r="J4631" s="22"/>
      <c r="K4631" s="22"/>
      <c r="L4631" s="22"/>
    </row>
    <row r="4632" spans="4:12">
      <c r="D4632" s="1"/>
      <c r="F4632" s="22"/>
      <c r="G4632" s="22"/>
      <c r="H4632" s="22"/>
      <c r="I4632" s="22"/>
      <c r="J4632" s="22"/>
      <c r="K4632" s="22"/>
      <c r="L4632" s="22"/>
    </row>
    <row r="4633" spans="4:12">
      <c r="D4633" s="1"/>
      <c r="F4633" s="22"/>
      <c r="G4633" s="22"/>
      <c r="H4633" s="22"/>
      <c r="I4633" s="22"/>
      <c r="J4633" s="22"/>
      <c r="K4633" s="22"/>
      <c r="L4633" s="22"/>
    </row>
    <row r="4634" spans="4:12">
      <c r="D4634" s="1"/>
      <c r="F4634" s="22"/>
      <c r="G4634" s="22"/>
      <c r="H4634" s="22"/>
      <c r="I4634" s="22"/>
      <c r="J4634" s="22"/>
      <c r="K4634" s="22"/>
      <c r="L4634" s="22"/>
    </row>
    <row r="4635" spans="4:12">
      <c r="D4635" s="1"/>
      <c r="F4635" s="22"/>
      <c r="G4635" s="22"/>
      <c r="H4635" s="22"/>
      <c r="I4635" s="22"/>
      <c r="J4635" s="22"/>
      <c r="K4635" s="22"/>
      <c r="L4635" s="22"/>
    </row>
    <row r="4636" spans="4:12">
      <c r="D4636" s="1"/>
      <c r="F4636" s="22"/>
      <c r="G4636" s="22"/>
      <c r="H4636" s="22"/>
      <c r="I4636" s="22"/>
      <c r="J4636" s="22"/>
      <c r="K4636" s="22"/>
      <c r="L4636" s="22"/>
    </row>
    <row r="4637" spans="4:12">
      <c r="D4637" s="1"/>
      <c r="F4637" s="22"/>
      <c r="G4637" s="22"/>
      <c r="H4637" s="22"/>
      <c r="I4637" s="22"/>
      <c r="J4637" s="22"/>
      <c r="K4637" s="22"/>
      <c r="L4637" s="22"/>
    </row>
    <row r="4638" spans="4:12">
      <c r="D4638" s="1"/>
      <c r="F4638" s="22"/>
      <c r="G4638" s="22"/>
      <c r="H4638" s="22"/>
      <c r="I4638" s="22"/>
      <c r="J4638" s="22"/>
      <c r="K4638" s="22"/>
      <c r="L4638" s="22"/>
    </row>
    <row r="4639" spans="4:12">
      <c r="D4639" s="1"/>
      <c r="F4639" s="22"/>
      <c r="G4639" s="22"/>
      <c r="H4639" s="22"/>
      <c r="I4639" s="22"/>
      <c r="J4639" s="22"/>
      <c r="K4639" s="22"/>
      <c r="L4639" s="22"/>
    </row>
    <row r="4640" spans="4:12">
      <c r="D4640" s="1"/>
      <c r="F4640" s="22"/>
      <c r="G4640" s="22"/>
      <c r="H4640" s="22"/>
      <c r="I4640" s="22"/>
      <c r="J4640" s="22"/>
      <c r="K4640" s="22"/>
      <c r="L4640" s="22"/>
    </row>
    <row r="4641" spans="4:12">
      <c r="D4641" s="1"/>
      <c r="F4641" s="22"/>
      <c r="G4641" s="22"/>
      <c r="H4641" s="22"/>
      <c r="I4641" s="22"/>
      <c r="J4641" s="22"/>
      <c r="K4641" s="22"/>
      <c r="L4641" s="22"/>
    </row>
    <row r="4642" spans="4:12">
      <c r="D4642" s="1"/>
      <c r="F4642" s="22"/>
      <c r="G4642" s="22"/>
      <c r="H4642" s="22"/>
      <c r="I4642" s="22"/>
      <c r="J4642" s="22"/>
      <c r="K4642" s="22"/>
      <c r="L4642" s="22"/>
    </row>
    <row r="4643" spans="4:12">
      <c r="D4643" s="1"/>
      <c r="F4643" s="22"/>
      <c r="G4643" s="22"/>
      <c r="H4643" s="22"/>
      <c r="I4643" s="22"/>
      <c r="J4643" s="22"/>
      <c r="K4643" s="22"/>
      <c r="L4643" s="22"/>
    </row>
    <row r="4644" spans="4:12">
      <c r="D4644" s="1"/>
      <c r="F4644" s="22"/>
      <c r="G4644" s="22"/>
      <c r="H4644" s="22"/>
      <c r="I4644" s="22"/>
      <c r="J4644" s="22"/>
      <c r="K4644" s="22"/>
      <c r="L4644" s="22"/>
    </row>
    <row r="4645" spans="4:12">
      <c r="D4645" s="1"/>
      <c r="F4645" s="22"/>
      <c r="G4645" s="22"/>
      <c r="H4645" s="22"/>
      <c r="I4645" s="22"/>
      <c r="J4645" s="22"/>
      <c r="K4645" s="22"/>
      <c r="L4645" s="22"/>
    </row>
    <row r="4646" spans="4:12">
      <c r="D4646" s="1"/>
      <c r="F4646" s="22"/>
      <c r="G4646" s="22"/>
      <c r="H4646" s="22"/>
      <c r="I4646" s="22"/>
      <c r="J4646" s="22"/>
      <c r="K4646" s="22"/>
      <c r="L4646" s="22"/>
    </row>
    <row r="4647" spans="4:12">
      <c r="D4647" s="1"/>
      <c r="F4647" s="22"/>
      <c r="G4647" s="22"/>
      <c r="H4647" s="22"/>
      <c r="I4647" s="22"/>
      <c r="J4647" s="22"/>
      <c r="K4647" s="22"/>
      <c r="L4647" s="22"/>
    </row>
    <row r="4648" spans="4:12">
      <c r="D4648" s="1"/>
      <c r="F4648" s="22"/>
      <c r="G4648" s="22"/>
      <c r="H4648" s="22"/>
      <c r="I4648" s="22"/>
      <c r="J4648" s="22"/>
      <c r="K4648" s="22"/>
      <c r="L4648" s="22"/>
    </row>
    <row r="4649" spans="4:12">
      <c r="D4649" s="1"/>
      <c r="F4649" s="22"/>
      <c r="G4649" s="22"/>
      <c r="H4649" s="22"/>
      <c r="I4649" s="22"/>
      <c r="J4649" s="22"/>
      <c r="K4649" s="22"/>
      <c r="L4649" s="22"/>
    </row>
    <row r="4650" spans="4:12">
      <c r="D4650" s="1"/>
      <c r="F4650" s="22"/>
      <c r="G4650" s="22"/>
      <c r="H4650" s="22"/>
      <c r="I4650" s="22"/>
      <c r="J4650" s="22"/>
      <c r="K4650" s="22"/>
      <c r="L4650" s="22"/>
    </row>
    <row r="4651" spans="4:12">
      <c r="D4651" s="1"/>
      <c r="F4651" s="22"/>
      <c r="G4651" s="22"/>
      <c r="H4651" s="22"/>
      <c r="I4651" s="22"/>
      <c r="J4651" s="22"/>
      <c r="K4651" s="22"/>
      <c r="L4651" s="22"/>
    </row>
    <row r="4652" spans="4:12">
      <c r="D4652" s="1"/>
      <c r="F4652" s="22"/>
      <c r="G4652" s="22"/>
      <c r="H4652" s="22"/>
      <c r="I4652" s="22"/>
      <c r="J4652" s="22"/>
      <c r="K4652" s="22"/>
      <c r="L4652" s="22"/>
    </row>
    <row r="4653" spans="4:12">
      <c r="D4653" s="1"/>
      <c r="F4653" s="22"/>
      <c r="G4653" s="22"/>
      <c r="H4653" s="22"/>
      <c r="I4653" s="22"/>
      <c r="J4653" s="22"/>
      <c r="K4653" s="22"/>
      <c r="L4653" s="22"/>
    </row>
    <row r="4654" spans="4:12">
      <c r="D4654" s="1"/>
      <c r="F4654" s="22"/>
      <c r="G4654" s="22"/>
      <c r="H4654" s="22"/>
      <c r="I4654" s="22"/>
      <c r="J4654" s="22"/>
      <c r="K4654" s="22"/>
      <c r="L4654" s="22"/>
    </row>
    <row r="4655" spans="4:12">
      <c r="D4655" s="1"/>
      <c r="F4655" s="22"/>
      <c r="G4655" s="22"/>
      <c r="H4655" s="22"/>
      <c r="I4655" s="22"/>
      <c r="J4655" s="22"/>
      <c r="K4655" s="22"/>
      <c r="L4655" s="22"/>
    </row>
    <row r="4656" spans="4:12">
      <c r="D4656" s="1"/>
      <c r="F4656" s="22"/>
      <c r="G4656" s="22"/>
      <c r="H4656" s="22"/>
      <c r="I4656" s="22"/>
      <c r="J4656" s="22"/>
      <c r="K4656" s="22"/>
      <c r="L4656" s="22"/>
    </row>
    <row r="4657" spans="4:12">
      <c r="D4657" s="1"/>
      <c r="F4657" s="22"/>
      <c r="G4657" s="22"/>
      <c r="H4657" s="22"/>
      <c r="I4657" s="22"/>
      <c r="J4657" s="22"/>
      <c r="K4657" s="22"/>
      <c r="L4657" s="22"/>
    </row>
    <row r="4658" spans="4:12">
      <c r="D4658" s="1"/>
      <c r="F4658" s="22"/>
      <c r="G4658" s="22"/>
      <c r="H4658" s="22"/>
      <c r="I4658" s="22"/>
      <c r="J4658" s="22"/>
      <c r="K4658" s="22"/>
      <c r="L4658" s="22"/>
    </row>
    <row r="4659" spans="4:12">
      <c r="D4659" s="1"/>
      <c r="F4659" s="22"/>
      <c r="G4659" s="22"/>
      <c r="H4659" s="22"/>
      <c r="I4659" s="22"/>
      <c r="J4659" s="22"/>
      <c r="K4659" s="22"/>
      <c r="L4659" s="22"/>
    </row>
    <row r="4660" spans="4:12">
      <c r="D4660" s="1"/>
      <c r="F4660" s="22"/>
      <c r="G4660" s="22"/>
      <c r="H4660" s="22"/>
      <c r="I4660" s="22"/>
      <c r="J4660" s="22"/>
      <c r="K4660" s="22"/>
      <c r="L4660" s="22"/>
    </row>
    <row r="4661" spans="4:12">
      <c r="D4661" s="1"/>
      <c r="F4661" s="22"/>
      <c r="G4661" s="22"/>
      <c r="H4661" s="22"/>
      <c r="I4661" s="22"/>
      <c r="J4661" s="22"/>
      <c r="K4661" s="22"/>
      <c r="L4661" s="22"/>
    </row>
    <row r="4662" spans="4:12">
      <c r="D4662" s="1"/>
      <c r="F4662" s="22"/>
      <c r="G4662" s="22"/>
      <c r="H4662" s="22"/>
      <c r="I4662" s="22"/>
      <c r="J4662" s="22"/>
      <c r="K4662" s="22"/>
      <c r="L4662" s="22"/>
    </row>
    <row r="4663" spans="4:12">
      <c r="D4663" s="1"/>
      <c r="F4663" s="22"/>
      <c r="G4663" s="22"/>
      <c r="H4663" s="22"/>
      <c r="I4663" s="22"/>
      <c r="J4663" s="22"/>
      <c r="K4663" s="22"/>
      <c r="L4663" s="22"/>
    </row>
    <row r="4664" spans="4:12">
      <c r="D4664" s="1"/>
      <c r="F4664" s="22"/>
      <c r="G4664" s="22"/>
      <c r="H4664" s="22"/>
      <c r="I4664" s="22"/>
      <c r="J4664" s="22"/>
      <c r="K4664" s="22"/>
      <c r="L4664" s="22"/>
    </row>
    <row r="4665" spans="4:12">
      <c r="D4665" s="1"/>
      <c r="F4665" s="22"/>
      <c r="G4665" s="22"/>
      <c r="H4665" s="22"/>
      <c r="I4665" s="22"/>
      <c r="J4665" s="22"/>
      <c r="K4665" s="22"/>
      <c r="L4665" s="22"/>
    </row>
    <row r="4666" spans="4:12">
      <c r="D4666" s="1"/>
      <c r="F4666" s="22"/>
      <c r="G4666" s="22"/>
      <c r="H4666" s="22"/>
      <c r="I4666" s="22"/>
      <c r="J4666" s="22"/>
      <c r="K4666" s="22"/>
      <c r="L4666" s="22"/>
    </row>
    <row r="4667" spans="4:12">
      <c r="D4667" s="1"/>
      <c r="F4667" s="22"/>
      <c r="G4667" s="22"/>
      <c r="H4667" s="22"/>
      <c r="I4667" s="22"/>
      <c r="J4667" s="22"/>
      <c r="K4667" s="22"/>
      <c r="L4667" s="22"/>
    </row>
    <row r="4668" spans="4:12">
      <c r="D4668" s="1"/>
      <c r="F4668" s="22"/>
      <c r="G4668" s="22"/>
      <c r="H4668" s="22"/>
      <c r="I4668" s="22"/>
      <c r="J4668" s="22"/>
      <c r="K4668" s="22"/>
      <c r="L4668" s="22"/>
    </row>
    <row r="4669" spans="4:12">
      <c r="D4669" s="1"/>
      <c r="F4669" s="22"/>
      <c r="G4669" s="22"/>
      <c r="H4669" s="22"/>
      <c r="I4669" s="22"/>
      <c r="J4669" s="22"/>
      <c r="K4669" s="22"/>
      <c r="L4669" s="22"/>
    </row>
    <row r="4670" spans="4:12">
      <c r="D4670" s="1"/>
      <c r="F4670" s="22"/>
      <c r="G4670" s="22"/>
      <c r="H4670" s="22"/>
      <c r="I4670" s="22"/>
      <c r="J4670" s="22"/>
      <c r="K4670" s="22"/>
      <c r="L4670" s="22"/>
    </row>
    <row r="4671" spans="4:12">
      <c r="D4671" s="1"/>
      <c r="F4671" s="22"/>
      <c r="G4671" s="22"/>
      <c r="H4671" s="22"/>
      <c r="I4671" s="22"/>
      <c r="J4671" s="22"/>
      <c r="K4671" s="22"/>
      <c r="L4671" s="22"/>
    </row>
    <row r="4672" spans="4:12">
      <c r="D4672" s="1"/>
      <c r="F4672" s="22"/>
      <c r="G4672" s="22"/>
      <c r="H4672" s="22"/>
      <c r="I4672" s="22"/>
      <c r="J4672" s="22"/>
      <c r="K4672" s="22"/>
      <c r="L4672" s="22"/>
    </row>
    <row r="4673" spans="4:12">
      <c r="D4673" s="1"/>
      <c r="F4673" s="22"/>
      <c r="G4673" s="22"/>
      <c r="H4673" s="22"/>
      <c r="I4673" s="22"/>
      <c r="J4673" s="22"/>
      <c r="K4673" s="22"/>
      <c r="L4673" s="22"/>
    </row>
    <row r="4674" spans="4:12">
      <c r="D4674" s="1"/>
      <c r="F4674" s="22"/>
      <c r="G4674" s="22"/>
      <c r="H4674" s="22"/>
      <c r="I4674" s="22"/>
      <c r="J4674" s="22"/>
      <c r="K4674" s="22"/>
      <c r="L4674" s="22"/>
    </row>
    <row r="4675" spans="4:12">
      <c r="D4675" s="1"/>
      <c r="F4675" s="22"/>
      <c r="G4675" s="22"/>
      <c r="H4675" s="22"/>
      <c r="I4675" s="22"/>
      <c r="J4675" s="22"/>
      <c r="K4675" s="22"/>
      <c r="L4675" s="22"/>
    </row>
    <row r="4676" spans="4:12">
      <c r="D4676" s="1"/>
      <c r="F4676" s="22"/>
      <c r="G4676" s="22"/>
      <c r="H4676" s="22"/>
      <c r="I4676" s="22"/>
      <c r="J4676" s="22"/>
      <c r="K4676" s="22"/>
      <c r="L4676" s="22"/>
    </row>
    <row r="4677" spans="4:12">
      <c r="D4677" s="1"/>
      <c r="F4677" s="22"/>
      <c r="G4677" s="22"/>
      <c r="H4677" s="22"/>
      <c r="I4677" s="22"/>
      <c r="J4677" s="22"/>
      <c r="K4677" s="22"/>
      <c r="L4677" s="22"/>
    </row>
    <row r="4678" spans="4:12">
      <c r="D4678" s="1"/>
      <c r="F4678" s="22"/>
      <c r="G4678" s="22"/>
      <c r="H4678" s="22"/>
      <c r="I4678" s="22"/>
      <c r="J4678" s="22"/>
      <c r="K4678" s="22"/>
      <c r="L4678" s="22"/>
    </row>
    <row r="4679" spans="4:12">
      <c r="D4679" s="1"/>
      <c r="F4679" s="22"/>
      <c r="G4679" s="22"/>
      <c r="H4679" s="22"/>
      <c r="I4679" s="22"/>
      <c r="J4679" s="22"/>
      <c r="K4679" s="22"/>
      <c r="L4679" s="22"/>
    </row>
    <row r="4680" spans="4:12">
      <c r="D4680" s="1"/>
      <c r="F4680" s="22"/>
      <c r="G4680" s="22"/>
      <c r="H4680" s="22"/>
      <c r="I4680" s="22"/>
      <c r="J4680" s="22"/>
      <c r="K4680" s="22"/>
      <c r="L4680" s="22"/>
    </row>
    <row r="4681" spans="4:12">
      <c r="D4681" s="1"/>
      <c r="F4681" s="22"/>
      <c r="G4681" s="22"/>
      <c r="H4681" s="22"/>
      <c r="I4681" s="22"/>
      <c r="J4681" s="22"/>
      <c r="K4681" s="22"/>
      <c r="L4681" s="22"/>
    </row>
    <row r="4682" spans="4:12">
      <c r="D4682" s="1"/>
      <c r="F4682" s="22"/>
      <c r="G4682" s="22"/>
      <c r="H4682" s="22"/>
      <c r="I4682" s="22"/>
      <c r="J4682" s="22"/>
      <c r="K4682" s="22"/>
      <c r="L4682" s="22"/>
    </row>
    <row r="4683" spans="4:12">
      <c r="D4683" s="1"/>
      <c r="F4683" s="22"/>
      <c r="G4683" s="22"/>
      <c r="H4683" s="22"/>
      <c r="I4683" s="22"/>
      <c r="J4683" s="22"/>
      <c r="K4683" s="22"/>
      <c r="L4683" s="22"/>
    </row>
    <row r="4684" spans="4:12">
      <c r="D4684" s="1"/>
      <c r="F4684" s="22"/>
      <c r="G4684" s="22"/>
      <c r="H4684" s="22"/>
      <c r="I4684" s="22"/>
      <c r="J4684" s="22"/>
      <c r="K4684" s="22"/>
      <c r="L4684" s="22"/>
    </row>
    <row r="4685" spans="4:12">
      <c r="D4685" s="1"/>
      <c r="F4685" s="22"/>
      <c r="G4685" s="22"/>
      <c r="H4685" s="22"/>
      <c r="I4685" s="22"/>
      <c r="J4685" s="22"/>
      <c r="K4685" s="22"/>
      <c r="L4685" s="22"/>
    </row>
    <row r="4686" spans="4:12">
      <c r="D4686" s="1"/>
      <c r="F4686" s="22"/>
      <c r="G4686" s="22"/>
      <c r="H4686" s="22"/>
      <c r="I4686" s="22"/>
      <c r="J4686" s="22"/>
      <c r="K4686" s="22"/>
      <c r="L4686" s="22"/>
    </row>
    <row r="4687" spans="4:12">
      <c r="D4687" s="1"/>
      <c r="F4687" s="22"/>
      <c r="G4687" s="22"/>
      <c r="H4687" s="22"/>
      <c r="I4687" s="22"/>
      <c r="J4687" s="22"/>
      <c r="K4687" s="22"/>
      <c r="L4687" s="22"/>
    </row>
    <row r="4688" spans="4:12">
      <c r="D4688" s="1"/>
      <c r="F4688" s="22"/>
      <c r="G4688" s="22"/>
      <c r="H4688" s="22"/>
      <c r="I4688" s="22"/>
      <c r="J4688" s="22"/>
      <c r="K4688" s="22"/>
      <c r="L4688" s="22"/>
    </row>
    <row r="4689" spans="4:12">
      <c r="D4689" s="1"/>
      <c r="F4689" s="22"/>
      <c r="G4689" s="22"/>
      <c r="H4689" s="22"/>
      <c r="I4689" s="22"/>
      <c r="J4689" s="22"/>
      <c r="K4689" s="22"/>
      <c r="L4689" s="22"/>
    </row>
    <row r="4690" spans="4:12">
      <c r="D4690" s="1"/>
      <c r="F4690" s="22"/>
      <c r="G4690" s="22"/>
      <c r="H4690" s="22"/>
      <c r="I4690" s="22"/>
      <c r="J4690" s="22"/>
      <c r="K4690" s="22"/>
      <c r="L4690" s="22"/>
    </row>
    <row r="4691" spans="4:12">
      <c r="D4691" s="1"/>
      <c r="F4691" s="22"/>
      <c r="G4691" s="22"/>
      <c r="H4691" s="22"/>
      <c r="I4691" s="22"/>
      <c r="J4691" s="22"/>
      <c r="K4691" s="22"/>
      <c r="L4691" s="22"/>
    </row>
    <row r="4692" spans="4:12">
      <c r="D4692" s="1"/>
      <c r="F4692" s="22"/>
      <c r="G4692" s="22"/>
      <c r="H4692" s="22"/>
      <c r="I4692" s="22"/>
      <c r="J4692" s="22"/>
      <c r="K4692" s="22"/>
      <c r="L4692" s="22"/>
    </row>
    <row r="4693" spans="4:12">
      <c r="D4693" s="1"/>
      <c r="F4693" s="22"/>
      <c r="G4693" s="22"/>
      <c r="H4693" s="22"/>
      <c r="I4693" s="22"/>
      <c r="J4693" s="22"/>
      <c r="K4693" s="22"/>
      <c r="L4693" s="22"/>
    </row>
    <row r="4694" spans="4:12">
      <c r="D4694" s="1"/>
      <c r="F4694" s="22"/>
      <c r="G4694" s="22"/>
      <c r="H4694" s="22"/>
      <c r="I4694" s="22"/>
      <c r="J4694" s="22"/>
      <c r="K4694" s="22"/>
      <c r="L4694" s="22"/>
    </row>
    <row r="4695" spans="4:12">
      <c r="D4695" s="1"/>
      <c r="F4695" s="22"/>
      <c r="G4695" s="22"/>
      <c r="H4695" s="22"/>
      <c r="I4695" s="22"/>
      <c r="J4695" s="22"/>
      <c r="K4695" s="22"/>
      <c r="L4695" s="22"/>
    </row>
    <row r="4696" spans="4:12">
      <c r="D4696" s="1"/>
      <c r="F4696" s="22"/>
      <c r="G4696" s="22"/>
      <c r="H4696" s="22"/>
      <c r="I4696" s="22"/>
      <c r="J4696" s="22"/>
      <c r="K4696" s="22"/>
      <c r="L4696" s="22"/>
    </row>
    <row r="4697" spans="4:12">
      <c r="D4697" s="1"/>
      <c r="F4697" s="22"/>
      <c r="G4697" s="22"/>
      <c r="H4697" s="22"/>
      <c r="I4697" s="22"/>
      <c r="J4697" s="22"/>
      <c r="K4697" s="22"/>
      <c r="L4697" s="22"/>
    </row>
    <row r="4698" spans="4:12">
      <c r="D4698" s="1"/>
      <c r="F4698" s="22"/>
      <c r="G4698" s="22"/>
      <c r="H4698" s="22"/>
      <c r="I4698" s="22"/>
      <c r="J4698" s="22"/>
      <c r="K4698" s="22"/>
      <c r="L4698" s="22"/>
    </row>
    <row r="4699" spans="4:12">
      <c r="D4699" s="1"/>
      <c r="F4699" s="22"/>
      <c r="G4699" s="22"/>
      <c r="H4699" s="22"/>
      <c r="I4699" s="22"/>
      <c r="J4699" s="22"/>
      <c r="K4699" s="22"/>
      <c r="L4699" s="22"/>
    </row>
    <row r="4700" spans="4:12">
      <c r="D4700" s="1"/>
      <c r="F4700" s="22"/>
      <c r="G4700" s="22"/>
      <c r="H4700" s="22"/>
      <c r="I4700" s="22"/>
      <c r="J4700" s="22"/>
      <c r="K4700" s="22"/>
      <c r="L4700" s="22"/>
    </row>
    <row r="4701" spans="4:12">
      <c r="D4701" s="1"/>
      <c r="F4701" s="22"/>
      <c r="G4701" s="22"/>
      <c r="H4701" s="22"/>
      <c r="I4701" s="22"/>
      <c r="J4701" s="22"/>
      <c r="K4701" s="22"/>
      <c r="L4701" s="22"/>
    </row>
    <row r="4702" spans="4:12">
      <c r="D4702" s="1"/>
      <c r="F4702" s="22"/>
      <c r="G4702" s="22"/>
      <c r="H4702" s="22"/>
      <c r="I4702" s="22"/>
      <c r="J4702" s="22"/>
      <c r="K4702" s="22"/>
      <c r="L4702" s="22"/>
    </row>
    <row r="4703" spans="4:12">
      <c r="D4703" s="1"/>
      <c r="F4703" s="22"/>
      <c r="G4703" s="22"/>
      <c r="H4703" s="22"/>
      <c r="I4703" s="22"/>
      <c r="J4703" s="22"/>
      <c r="K4703" s="22"/>
      <c r="L4703" s="22"/>
    </row>
    <row r="4704" spans="4:12">
      <c r="D4704" s="1"/>
      <c r="F4704" s="22"/>
      <c r="G4704" s="22"/>
      <c r="H4704" s="22"/>
      <c r="I4704" s="22"/>
      <c r="J4704" s="22"/>
      <c r="K4704" s="22"/>
      <c r="L4704" s="22"/>
    </row>
    <row r="4705" spans="4:12">
      <c r="D4705" s="1"/>
      <c r="F4705" s="22"/>
      <c r="G4705" s="22"/>
      <c r="H4705" s="22"/>
      <c r="I4705" s="22"/>
      <c r="J4705" s="22"/>
      <c r="K4705" s="22"/>
      <c r="L4705" s="22"/>
    </row>
    <row r="4706" spans="4:12">
      <c r="D4706" s="1"/>
      <c r="F4706" s="22"/>
      <c r="G4706" s="22"/>
      <c r="H4706" s="22"/>
      <c r="I4706" s="22"/>
      <c r="J4706" s="22"/>
      <c r="K4706" s="22"/>
      <c r="L4706" s="22"/>
    </row>
    <row r="4707" spans="4:12">
      <c r="D4707" s="1"/>
      <c r="F4707" s="22"/>
      <c r="G4707" s="22"/>
      <c r="H4707" s="22"/>
      <c r="I4707" s="22"/>
      <c r="J4707" s="22"/>
      <c r="K4707" s="22"/>
      <c r="L4707" s="22"/>
    </row>
    <row r="4708" spans="4:12">
      <c r="D4708" s="1"/>
      <c r="F4708" s="22"/>
      <c r="G4708" s="22"/>
      <c r="H4708" s="22"/>
      <c r="I4708" s="22"/>
      <c r="J4708" s="22"/>
      <c r="K4708" s="22"/>
      <c r="L4708" s="22"/>
    </row>
    <row r="4709" spans="4:12">
      <c r="D4709" s="1"/>
      <c r="F4709" s="22"/>
      <c r="G4709" s="22"/>
      <c r="H4709" s="22"/>
      <c r="I4709" s="22"/>
      <c r="J4709" s="22"/>
      <c r="K4709" s="22"/>
      <c r="L4709" s="22"/>
    </row>
    <row r="4710" spans="4:12">
      <c r="D4710" s="1"/>
      <c r="F4710" s="22"/>
      <c r="G4710" s="22"/>
      <c r="H4710" s="22"/>
      <c r="I4710" s="22"/>
      <c r="J4710" s="22"/>
      <c r="K4710" s="22"/>
      <c r="L4710" s="22"/>
    </row>
    <row r="4711" spans="4:12">
      <c r="D4711" s="1"/>
      <c r="F4711" s="22"/>
      <c r="G4711" s="22"/>
      <c r="H4711" s="22"/>
      <c r="I4711" s="22"/>
      <c r="J4711" s="22"/>
      <c r="K4711" s="22"/>
      <c r="L4711" s="22"/>
    </row>
    <row r="4712" spans="4:12">
      <c r="D4712" s="1"/>
      <c r="F4712" s="22"/>
      <c r="G4712" s="22"/>
      <c r="H4712" s="22"/>
      <c r="I4712" s="22"/>
      <c r="J4712" s="22"/>
      <c r="K4712" s="22"/>
      <c r="L4712" s="22"/>
    </row>
    <row r="4713" spans="4:12">
      <c r="D4713" s="1"/>
      <c r="F4713" s="22"/>
      <c r="G4713" s="22"/>
      <c r="H4713" s="22"/>
      <c r="I4713" s="22"/>
      <c r="J4713" s="22"/>
      <c r="K4713" s="22"/>
      <c r="L4713" s="22"/>
    </row>
    <row r="4714" spans="4:12">
      <c r="D4714" s="1"/>
      <c r="F4714" s="22"/>
      <c r="G4714" s="22"/>
      <c r="H4714" s="22"/>
      <c r="I4714" s="22"/>
      <c r="J4714" s="22"/>
      <c r="K4714" s="22"/>
      <c r="L4714" s="22"/>
    </row>
    <row r="4715" spans="4:12">
      <c r="D4715" s="1"/>
      <c r="F4715" s="22"/>
      <c r="G4715" s="22"/>
      <c r="H4715" s="22"/>
      <c r="I4715" s="22"/>
      <c r="J4715" s="22"/>
      <c r="K4715" s="22"/>
      <c r="L4715" s="22"/>
    </row>
    <row r="4716" spans="4:12">
      <c r="D4716" s="1"/>
      <c r="F4716" s="22"/>
      <c r="G4716" s="22"/>
      <c r="H4716" s="22"/>
      <c r="I4716" s="22"/>
      <c r="J4716" s="22"/>
      <c r="K4716" s="22"/>
      <c r="L4716" s="22"/>
    </row>
    <row r="4717" spans="4:12">
      <c r="D4717" s="1"/>
      <c r="F4717" s="22"/>
      <c r="G4717" s="22"/>
      <c r="H4717" s="22"/>
      <c r="I4717" s="22"/>
      <c r="J4717" s="22"/>
      <c r="K4717" s="22"/>
      <c r="L4717" s="22"/>
    </row>
    <row r="4718" spans="4:12">
      <c r="D4718" s="1"/>
      <c r="F4718" s="22"/>
      <c r="G4718" s="22"/>
      <c r="H4718" s="22"/>
      <c r="I4718" s="22"/>
      <c r="J4718" s="22"/>
      <c r="K4718" s="22"/>
      <c r="L4718" s="22"/>
    </row>
    <row r="4719" spans="4:12">
      <c r="D4719" s="1"/>
      <c r="F4719" s="22"/>
      <c r="G4719" s="22"/>
      <c r="H4719" s="22"/>
      <c r="I4719" s="22"/>
      <c r="J4719" s="22"/>
      <c r="K4719" s="22"/>
      <c r="L4719" s="22"/>
    </row>
    <row r="4720" spans="4:12">
      <c r="D4720" s="1"/>
      <c r="F4720" s="22"/>
      <c r="G4720" s="22"/>
      <c r="H4720" s="22"/>
      <c r="I4720" s="22"/>
      <c r="J4720" s="22"/>
      <c r="K4720" s="22"/>
      <c r="L4720" s="22"/>
    </row>
    <row r="4721" spans="4:12">
      <c r="D4721" s="1"/>
      <c r="F4721" s="22"/>
      <c r="G4721" s="22"/>
      <c r="H4721" s="22"/>
      <c r="I4721" s="22"/>
      <c r="J4721" s="22"/>
      <c r="K4721" s="22"/>
      <c r="L4721" s="22"/>
    </row>
    <row r="4722" spans="4:12">
      <c r="D4722" s="1"/>
      <c r="F4722" s="22"/>
      <c r="G4722" s="22"/>
      <c r="H4722" s="22"/>
      <c r="I4722" s="22"/>
      <c r="J4722" s="22"/>
      <c r="K4722" s="22"/>
      <c r="L4722" s="22"/>
    </row>
    <row r="4723" spans="4:12">
      <c r="D4723" s="1"/>
      <c r="F4723" s="22"/>
      <c r="G4723" s="22"/>
      <c r="H4723" s="22"/>
      <c r="I4723" s="22"/>
      <c r="J4723" s="22"/>
      <c r="K4723" s="22"/>
      <c r="L4723" s="22"/>
    </row>
    <row r="4724" spans="4:12">
      <c r="D4724" s="1"/>
      <c r="F4724" s="22"/>
      <c r="G4724" s="22"/>
      <c r="H4724" s="22"/>
      <c r="I4724" s="22"/>
      <c r="J4724" s="22"/>
      <c r="K4724" s="22"/>
      <c r="L4724" s="22"/>
    </row>
    <row r="4725" spans="4:12">
      <c r="D4725" s="1"/>
      <c r="F4725" s="22"/>
      <c r="G4725" s="22"/>
      <c r="H4725" s="22"/>
      <c r="I4725" s="22"/>
      <c r="J4725" s="22"/>
      <c r="K4725" s="22"/>
      <c r="L4725" s="22"/>
    </row>
    <row r="4726" spans="4:12">
      <c r="D4726" s="1"/>
      <c r="F4726" s="22"/>
      <c r="G4726" s="22"/>
      <c r="H4726" s="22"/>
      <c r="I4726" s="22"/>
      <c r="J4726" s="22"/>
      <c r="K4726" s="22"/>
      <c r="L4726" s="22"/>
    </row>
    <row r="4727" spans="4:12">
      <c r="D4727" s="1"/>
      <c r="F4727" s="22"/>
      <c r="G4727" s="22"/>
      <c r="H4727" s="22"/>
      <c r="I4727" s="22"/>
      <c r="J4727" s="22"/>
      <c r="K4727" s="22"/>
      <c r="L4727" s="22"/>
    </row>
    <row r="4728" spans="4:12">
      <c r="D4728" s="1"/>
      <c r="F4728" s="22"/>
      <c r="G4728" s="22"/>
      <c r="H4728" s="22"/>
      <c r="I4728" s="22"/>
      <c r="J4728" s="22"/>
      <c r="K4728" s="22"/>
      <c r="L4728" s="22"/>
    </row>
    <row r="4729" spans="4:12">
      <c r="D4729" s="1"/>
      <c r="F4729" s="22"/>
      <c r="G4729" s="22"/>
      <c r="H4729" s="22"/>
      <c r="I4729" s="22"/>
      <c r="J4729" s="22"/>
      <c r="K4729" s="22"/>
      <c r="L4729" s="22"/>
    </row>
    <row r="4730" spans="4:12">
      <c r="D4730" s="1"/>
      <c r="F4730" s="22"/>
      <c r="G4730" s="22"/>
      <c r="H4730" s="22"/>
      <c r="I4730" s="22"/>
      <c r="J4730" s="22"/>
      <c r="K4730" s="22"/>
      <c r="L4730" s="22"/>
    </row>
    <row r="4731" spans="4:12">
      <c r="D4731" s="1"/>
      <c r="F4731" s="22"/>
      <c r="G4731" s="22"/>
      <c r="H4731" s="22"/>
      <c r="I4731" s="22"/>
      <c r="J4731" s="22"/>
      <c r="K4731" s="22"/>
      <c r="L4731" s="22"/>
    </row>
    <row r="4732" spans="4:12">
      <c r="D4732" s="1"/>
      <c r="F4732" s="22"/>
      <c r="G4732" s="22"/>
      <c r="H4732" s="22"/>
      <c r="I4732" s="22"/>
      <c r="J4732" s="22"/>
      <c r="K4732" s="22"/>
      <c r="L4732" s="22"/>
    </row>
    <row r="4733" spans="4:12">
      <c r="D4733" s="1"/>
      <c r="F4733" s="22"/>
      <c r="G4733" s="22"/>
      <c r="H4733" s="22"/>
      <c r="I4733" s="22"/>
      <c r="J4733" s="22"/>
      <c r="K4733" s="22"/>
      <c r="L4733" s="22"/>
    </row>
    <row r="4734" spans="4:12">
      <c r="D4734" s="1"/>
      <c r="F4734" s="22"/>
      <c r="G4734" s="22"/>
      <c r="H4734" s="22"/>
      <c r="I4734" s="22"/>
      <c r="J4734" s="22"/>
      <c r="K4734" s="22"/>
      <c r="L4734" s="22"/>
    </row>
    <row r="4735" spans="4:12">
      <c r="D4735" s="1"/>
      <c r="F4735" s="22"/>
      <c r="G4735" s="22"/>
      <c r="H4735" s="22"/>
      <c r="I4735" s="22"/>
      <c r="J4735" s="22"/>
      <c r="K4735" s="22"/>
      <c r="L4735" s="22"/>
    </row>
    <row r="4736" spans="4:12">
      <c r="D4736" s="1"/>
      <c r="F4736" s="22"/>
      <c r="G4736" s="22"/>
      <c r="H4736" s="22"/>
      <c r="I4736" s="22"/>
      <c r="J4736" s="22"/>
      <c r="K4736" s="22"/>
      <c r="L4736" s="22"/>
    </row>
    <row r="4737" spans="4:12">
      <c r="D4737" s="1"/>
      <c r="F4737" s="22"/>
      <c r="G4737" s="22"/>
      <c r="H4737" s="22"/>
      <c r="I4737" s="22"/>
      <c r="J4737" s="22"/>
      <c r="K4737" s="22"/>
      <c r="L4737" s="22"/>
    </row>
    <row r="4738" spans="4:12">
      <c r="D4738" s="1"/>
      <c r="F4738" s="22"/>
      <c r="G4738" s="22"/>
      <c r="H4738" s="22"/>
      <c r="I4738" s="22"/>
      <c r="J4738" s="22"/>
      <c r="K4738" s="22"/>
      <c r="L4738" s="22"/>
    </row>
    <row r="4739" spans="4:12">
      <c r="D4739" s="1"/>
      <c r="F4739" s="22"/>
      <c r="G4739" s="22"/>
      <c r="H4739" s="22"/>
      <c r="I4739" s="22"/>
      <c r="J4739" s="22"/>
      <c r="K4739" s="22"/>
      <c r="L4739" s="22"/>
    </row>
    <row r="4740" spans="4:12">
      <c r="D4740" s="1"/>
      <c r="F4740" s="22"/>
      <c r="G4740" s="22"/>
      <c r="H4740" s="22"/>
      <c r="I4740" s="22"/>
      <c r="J4740" s="22"/>
      <c r="K4740" s="22"/>
      <c r="L4740" s="22"/>
    </row>
    <row r="4741" spans="4:12">
      <c r="D4741" s="1"/>
      <c r="F4741" s="22"/>
      <c r="G4741" s="22"/>
      <c r="H4741" s="22"/>
      <c r="I4741" s="22"/>
      <c r="J4741" s="22"/>
      <c r="K4741" s="22"/>
      <c r="L4741" s="22"/>
    </row>
    <row r="4742" spans="4:12">
      <c r="D4742" s="1"/>
      <c r="F4742" s="22"/>
      <c r="G4742" s="22"/>
      <c r="H4742" s="22"/>
      <c r="I4742" s="22"/>
      <c r="J4742" s="22"/>
      <c r="K4742" s="22"/>
      <c r="L4742" s="22"/>
    </row>
    <row r="4743" spans="4:12">
      <c r="D4743" s="1"/>
      <c r="F4743" s="22"/>
      <c r="G4743" s="22"/>
      <c r="H4743" s="22"/>
      <c r="I4743" s="22"/>
      <c r="J4743" s="22"/>
      <c r="K4743" s="22"/>
      <c r="L4743" s="22"/>
    </row>
    <row r="4744" spans="4:12">
      <c r="D4744" s="1"/>
      <c r="F4744" s="22"/>
      <c r="G4744" s="22"/>
      <c r="H4744" s="22"/>
      <c r="I4744" s="22"/>
      <c r="J4744" s="22"/>
      <c r="K4744" s="22"/>
      <c r="L4744" s="22"/>
    </row>
    <row r="4745" spans="4:12">
      <c r="D4745" s="1"/>
      <c r="F4745" s="22"/>
      <c r="G4745" s="22"/>
      <c r="H4745" s="22"/>
      <c r="I4745" s="22"/>
      <c r="J4745" s="22"/>
      <c r="K4745" s="22"/>
      <c r="L4745" s="22"/>
    </row>
    <row r="4746" spans="4:12">
      <c r="D4746" s="1"/>
      <c r="F4746" s="22"/>
      <c r="G4746" s="22"/>
      <c r="H4746" s="22"/>
      <c r="I4746" s="22"/>
      <c r="J4746" s="22"/>
      <c r="K4746" s="22"/>
      <c r="L4746" s="22"/>
    </row>
    <row r="4747" spans="4:12">
      <c r="D4747" s="1"/>
      <c r="F4747" s="22"/>
      <c r="G4747" s="22"/>
      <c r="H4747" s="22"/>
      <c r="I4747" s="22"/>
      <c r="J4747" s="22"/>
      <c r="K4747" s="22"/>
      <c r="L4747" s="22"/>
    </row>
    <row r="4748" spans="4:12">
      <c r="D4748" s="1"/>
      <c r="F4748" s="22"/>
      <c r="G4748" s="22"/>
      <c r="H4748" s="22"/>
      <c r="I4748" s="22"/>
      <c r="J4748" s="22"/>
      <c r="K4748" s="22"/>
      <c r="L4748" s="22"/>
    </row>
    <row r="4749" spans="4:12">
      <c r="D4749" s="1"/>
      <c r="F4749" s="22"/>
      <c r="G4749" s="22"/>
      <c r="H4749" s="22"/>
      <c r="I4749" s="22"/>
      <c r="J4749" s="22"/>
      <c r="K4749" s="22"/>
      <c r="L4749" s="22"/>
    </row>
    <row r="4750" spans="4:12">
      <c r="D4750" s="1"/>
      <c r="F4750" s="22"/>
      <c r="G4750" s="22"/>
      <c r="H4750" s="22"/>
      <c r="I4750" s="22"/>
      <c r="J4750" s="22"/>
      <c r="K4750" s="22"/>
      <c r="L4750" s="22"/>
    </row>
    <row r="4751" spans="4:12">
      <c r="D4751" s="1"/>
      <c r="F4751" s="22"/>
      <c r="G4751" s="22"/>
      <c r="H4751" s="22"/>
      <c r="I4751" s="22"/>
      <c r="J4751" s="22"/>
      <c r="K4751" s="22"/>
      <c r="L4751" s="22"/>
    </row>
    <row r="4752" spans="4:12">
      <c r="D4752" s="1"/>
      <c r="F4752" s="22"/>
      <c r="G4752" s="22"/>
      <c r="H4752" s="22"/>
      <c r="I4752" s="22"/>
      <c r="J4752" s="22"/>
      <c r="K4752" s="22"/>
      <c r="L4752" s="22"/>
    </row>
    <row r="4753" spans="4:12">
      <c r="D4753" s="1"/>
      <c r="F4753" s="22"/>
      <c r="G4753" s="22"/>
      <c r="H4753" s="22"/>
      <c r="I4753" s="22"/>
      <c r="J4753" s="22"/>
      <c r="K4753" s="22"/>
      <c r="L4753" s="22"/>
    </row>
    <row r="4754" spans="4:12">
      <c r="D4754" s="1"/>
      <c r="F4754" s="22"/>
      <c r="G4754" s="22"/>
      <c r="H4754" s="22"/>
      <c r="I4754" s="22"/>
      <c r="J4754" s="22"/>
      <c r="K4754" s="22"/>
      <c r="L4754" s="22"/>
    </row>
    <row r="4755" spans="4:12">
      <c r="D4755" s="1"/>
      <c r="F4755" s="22"/>
      <c r="G4755" s="22"/>
      <c r="H4755" s="22"/>
      <c r="I4755" s="22"/>
      <c r="J4755" s="22"/>
      <c r="K4755" s="22"/>
      <c r="L4755" s="22"/>
    </row>
    <row r="4756" spans="4:12">
      <c r="D4756" s="1"/>
      <c r="F4756" s="22"/>
      <c r="G4756" s="22"/>
      <c r="H4756" s="22"/>
      <c r="I4756" s="22"/>
      <c r="J4756" s="22"/>
      <c r="K4756" s="22"/>
      <c r="L4756" s="22"/>
    </row>
    <row r="4757" spans="4:12">
      <c r="D4757" s="1"/>
      <c r="F4757" s="22"/>
      <c r="G4757" s="22"/>
      <c r="H4757" s="22"/>
      <c r="I4757" s="22"/>
      <c r="J4757" s="22"/>
      <c r="K4757" s="22"/>
      <c r="L4757" s="22"/>
    </row>
    <row r="4758" spans="4:12">
      <c r="D4758" s="1"/>
      <c r="F4758" s="22"/>
      <c r="G4758" s="22"/>
      <c r="H4758" s="22"/>
      <c r="I4758" s="22"/>
      <c r="J4758" s="22"/>
      <c r="K4758" s="22"/>
      <c r="L4758" s="22"/>
    </row>
    <row r="4759" spans="4:12">
      <c r="D4759" s="1"/>
      <c r="F4759" s="22"/>
      <c r="G4759" s="22"/>
      <c r="H4759" s="22"/>
      <c r="I4759" s="22"/>
      <c r="J4759" s="22"/>
      <c r="K4759" s="22"/>
      <c r="L4759" s="22"/>
    </row>
    <row r="4760" spans="4:12">
      <c r="D4760" s="1"/>
      <c r="F4760" s="22"/>
      <c r="G4760" s="22"/>
      <c r="H4760" s="22"/>
      <c r="I4760" s="22"/>
      <c r="J4760" s="22"/>
      <c r="K4760" s="22"/>
      <c r="L4760" s="22"/>
    </row>
    <row r="4761" spans="4:12">
      <c r="D4761" s="1"/>
      <c r="F4761" s="22"/>
      <c r="G4761" s="22"/>
      <c r="H4761" s="22"/>
      <c r="I4761" s="22"/>
      <c r="J4761" s="22"/>
      <c r="K4761" s="22"/>
      <c r="L4761" s="22"/>
    </row>
    <row r="4762" spans="4:12">
      <c r="D4762" s="1"/>
      <c r="F4762" s="22"/>
      <c r="G4762" s="22"/>
      <c r="H4762" s="22"/>
      <c r="I4762" s="22"/>
      <c r="J4762" s="22"/>
      <c r="K4762" s="22"/>
      <c r="L4762" s="22"/>
    </row>
    <row r="4763" spans="4:12">
      <c r="D4763" s="1"/>
      <c r="F4763" s="22"/>
      <c r="G4763" s="22"/>
      <c r="H4763" s="22"/>
      <c r="I4763" s="22"/>
      <c r="J4763" s="22"/>
      <c r="K4763" s="22"/>
      <c r="L4763" s="22"/>
    </row>
    <row r="4764" spans="4:12">
      <c r="D4764" s="1"/>
      <c r="F4764" s="22"/>
      <c r="G4764" s="22"/>
      <c r="H4764" s="22"/>
      <c r="I4764" s="22"/>
      <c r="J4764" s="22"/>
      <c r="K4764" s="22"/>
      <c r="L4764" s="22"/>
    </row>
    <row r="4765" spans="4:12">
      <c r="D4765" s="1"/>
      <c r="F4765" s="22"/>
      <c r="G4765" s="22"/>
      <c r="H4765" s="22"/>
      <c r="I4765" s="22"/>
      <c r="J4765" s="22"/>
      <c r="K4765" s="22"/>
      <c r="L4765" s="22"/>
    </row>
    <row r="4766" spans="4:12">
      <c r="D4766" s="1"/>
      <c r="F4766" s="22"/>
      <c r="G4766" s="22"/>
      <c r="H4766" s="22"/>
      <c r="I4766" s="22"/>
      <c r="J4766" s="22"/>
      <c r="K4766" s="22"/>
      <c r="L4766" s="22"/>
    </row>
    <row r="4767" spans="4:12">
      <c r="D4767" s="1"/>
      <c r="F4767" s="22"/>
      <c r="G4767" s="22"/>
      <c r="H4767" s="22"/>
      <c r="I4767" s="22"/>
      <c r="J4767" s="22"/>
      <c r="K4767" s="22"/>
      <c r="L4767" s="22"/>
    </row>
    <row r="4768" spans="4:12">
      <c r="D4768" s="1"/>
      <c r="F4768" s="22"/>
      <c r="G4768" s="22"/>
      <c r="H4768" s="22"/>
      <c r="I4768" s="22"/>
      <c r="J4768" s="22"/>
      <c r="K4768" s="22"/>
      <c r="L4768" s="22"/>
    </row>
    <row r="4769" spans="4:12">
      <c r="D4769" s="1"/>
      <c r="F4769" s="22"/>
      <c r="G4769" s="22"/>
      <c r="H4769" s="22"/>
      <c r="I4769" s="22"/>
      <c r="J4769" s="22"/>
      <c r="K4769" s="22"/>
      <c r="L4769" s="22"/>
    </row>
    <row r="4770" spans="4:12">
      <c r="D4770" s="1"/>
      <c r="F4770" s="22"/>
      <c r="G4770" s="22"/>
      <c r="H4770" s="22"/>
      <c r="I4770" s="22"/>
      <c r="J4770" s="22"/>
      <c r="K4770" s="22"/>
      <c r="L4770" s="22"/>
    </row>
    <row r="4771" spans="4:12">
      <c r="D4771" s="1"/>
      <c r="F4771" s="22"/>
      <c r="G4771" s="22"/>
      <c r="H4771" s="22"/>
      <c r="I4771" s="22"/>
      <c r="J4771" s="22"/>
      <c r="K4771" s="22"/>
      <c r="L4771" s="22"/>
    </row>
    <row r="4772" spans="4:12">
      <c r="D4772" s="1"/>
      <c r="F4772" s="22"/>
      <c r="G4772" s="22"/>
      <c r="H4772" s="22"/>
      <c r="I4772" s="22"/>
      <c r="J4772" s="22"/>
      <c r="K4772" s="22"/>
      <c r="L4772" s="22"/>
    </row>
    <row r="4773" spans="4:12">
      <c r="D4773" s="1"/>
      <c r="F4773" s="22"/>
      <c r="G4773" s="22"/>
      <c r="H4773" s="22"/>
      <c r="I4773" s="22"/>
      <c r="J4773" s="22"/>
      <c r="K4773" s="22"/>
      <c r="L4773" s="22"/>
    </row>
    <row r="4774" spans="4:12">
      <c r="D4774" s="1"/>
      <c r="F4774" s="22"/>
      <c r="G4774" s="22"/>
      <c r="H4774" s="22"/>
      <c r="I4774" s="22"/>
      <c r="J4774" s="22"/>
      <c r="K4774" s="22"/>
      <c r="L4774" s="22"/>
    </row>
    <row r="4775" spans="4:12">
      <c r="D4775" s="1"/>
      <c r="F4775" s="22"/>
      <c r="G4775" s="22"/>
      <c r="H4775" s="22"/>
      <c r="I4775" s="22"/>
      <c r="J4775" s="22"/>
      <c r="K4775" s="22"/>
      <c r="L4775" s="22"/>
    </row>
    <row r="4776" spans="4:12">
      <c r="D4776" s="1"/>
      <c r="F4776" s="22"/>
      <c r="G4776" s="22"/>
      <c r="H4776" s="22"/>
      <c r="I4776" s="22"/>
      <c r="J4776" s="22"/>
      <c r="K4776" s="22"/>
      <c r="L4776" s="22"/>
    </row>
    <row r="4777" spans="4:12">
      <c r="D4777" s="1"/>
      <c r="F4777" s="22"/>
      <c r="G4777" s="22"/>
      <c r="H4777" s="22"/>
      <c r="I4777" s="22"/>
      <c r="J4777" s="22"/>
      <c r="K4777" s="22"/>
      <c r="L4777" s="22"/>
    </row>
    <row r="4778" spans="4:12">
      <c r="D4778" s="1"/>
      <c r="F4778" s="22"/>
      <c r="G4778" s="22"/>
      <c r="H4778" s="22"/>
      <c r="I4778" s="22"/>
      <c r="J4778" s="22"/>
      <c r="K4778" s="22"/>
      <c r="L4778" s="22"/>
    </row>
    <row r="4779" spans="4:12">
      <c r="D4779" s="1"/>
      <c r="F4779" s="22"/>
      <c r="G4779" s="22"/>
      <c r="H4779" s="22"/>
      <c r="I4779" s="22"/>
      <c r="J4779" s="22"/>
      <c r="K4779" s="22"/>
      <c r="L4779" s="22"/>
    </row>
    <row r="4780" spans="4:12">
      <c r="D4780" s="1"/>
      <c r="F4780" s="22"/>
      <c r="G4780" s="22"/>
      <c r="H4780" s="22"/>
      <c r="I4780" s="22"/>
      <c r="J4780" s="22"/>
      <c r="K4780" s="22"/>
      <c r="L4780" s="22"/>
    </row>
    <row r="4781" spans="4:12">
      <c r="D4781" s="1"/>
      <c r="F4781" s="22"/>
      <c r="G4781" s="22"/>
      <c r="H4781" s="22"/>
      <c r="I4781" s="22"/>
      <c r="J4781" s="22"/>
      <c r="K4781" s="22"/>
      <c r="L4781" s="22"/>
    </row>
    <row r="4782" spans="4:12">
      <c r="D4782" s="1"/>
      <c r="F4782" s="22"/>
      <c r="G4782" s="22"/>
      <c r="H4782" s="22"/>
      <c r="I4782" s="22"/>
      <c r="J4782" s="22"/>
      <c r="K4782" s="22"/>
      <c r="L4782" s="22"/>
    </row>
    <row r="4783" spans="4:12">
      <c r="D4783" s="1"/>
      <c r="F4783" s="22"/>
      <c r="G4783" s="22"/>
      <c r="H4783" s="22"/>
      <c r="I4783" s="22"/>
      <c r="J4783" s="22"/>
      <c r="K4783" s="22"/>
      <c r="L4783" s="22"/>
    </row>
    <row r="4784" spans="4:12">
      <c r="D4784" s="1"/>
      <c r="F4784" s="22"/>
      <c r="G4784" s="22"/>
      <c r="H4784" s="22"/>
      <c r="I4784" s="22"/>
      <c r="J4784" s="22"/>
      <c r="K4784" s="22"/>
      <c r="L4784" s="22"/>
    </row>
    <row r="4785" spans="4:12">
      <c r="D4785" s="1"/>
      <c r="F4785" s="22"/>
      <c r="G4785" s="22"/>
      <c r="H4785" s="22"/>
      <c r="I4785" s="22"/>
      <c r="J4785" s="22"/>
      <c r="K4785" s="22"/>
      <c r="L4785" s="22"/>
    </row>
    <row r="4786" spans="4:12">
      <c r="D4786" s="1"/>
      <c r="F4786" s="22"/>
      <c r="G4786" s="22"/>
      <c r="H4786" s="22"/>
      <c r="I4786" s="22"/>
      <c r="J4786" s="22"/>
      <c r="K4786" s="22"/>
      <c r="L4786" s="22"/>
    </row>
    <row r="4787" spans="4:12">
      <c r="D4787" s="1"/>
      <c r="F4787" s="22"/>
      <c r="G4787" s="22"/>
      <c r="H4787" s="22"/>
      <c r="I4787" s="22"/>
      <c r="J4787" s="22"/>
      <c r="K4787" s="22"/>
      <c r="L4787" s="22"/>
    </row>
    <row r="4788" spans="4:12">
      <c r="D4788" s="1"/>
      <c r="F4788" s="22"/>
      <c r="G4788" s="22"/>
      <c r="H4788" s="22"/>
      <c r="I4788" s="22"/>
      <c r="J4788" s="22"/>
      <c r="K4788" s="22"/>
      <c r="L4788" s="22"/>
    </row>
    <row r="4789" spans="4:12">
      <c r="D4789" s="1"/>
      <c r="F4789" s="22"/>
      <c r="G4789" s="22"/>
      <c r="H4789" s="22"/>
      <c r="I4789" s="22"/>
      <c r="J4789" s="22"/>
      <c r="K4789" s="22"/>
      <c r="L4789" s="22"/>
    </row>
    <row r="4790" spans="4:12">
      <c r="D4790" s="1"/>
      <c r="F4790" s="22"/>
      <c r="G4790" s="22"/>
      <c r="H4790" s="22"/>
      <c r="I4790" s="22"/>
      <c r="J4790" s="22"/>
      <c r="K4790" s="22"/>
      <c r="L4790" s="22"/>
    </row>
    <row r="4791" spans="4:12">
      <c r="D4791" s="1"/>
      <c r="F4791" s="22"/>
      <c r="G4791" s="22"/>
      <c r="H4791" s="22"/>
      <c r="I4791" s="22"/>
      <c r="J4791" s="22"/>
      <c r="K4791" s="22"/>
      <c r="L4791" s="22"/>
    </row>
    <row r="4792" spans="4:12">
      <c r="D4792" s="1"/>
      <c r="F4792" s="22"/>
      <c r="G4792" s="22"/>
      <c r="H4792" s="22"/>
      <c r="I4792" s="22"/>
      <c r="J4792" s="22"/>
      <c r="K4792" s="22"/>
      <c r="L4792" s="22"/>
    </row>
    <row r="4793" spans="4:12">
      <c r="D4793" s="1"/>
      <c r="F4793" s="22"/>
      <c r="G4793" s="22"/>
      <c r="H4793" s="22"/>
      <c r="I4793" s="22"/>
      <c r="J4793" s="22"/>
      <c r="K4793" s="22"/>
      <c r="L4793" s="22"/>
    </row>
    <row r="4794" spans="4:12">
      <c r="D4794" s="1"/>
      <c r="F4794" s="22"/>
      <c r="G4794" s="22"/>
      <c r="H4794" s="22"/>
      <c r="I4794" s="22"/>
      <c r="J4794" s="22"/>
      <c r="K4794" s="22"/>
      <c r="L4794" s="22"/>
    </row>
    <row r="4795" spans="4:12">
      <c r="D4795" s="1"/>
      <c r="F4795" s="22"/>
      <c r="G4795" s="22"/>
      <c r="H4795" s="22"/>
      <c r="I4795" s="22"/>
      <c r="J4795" s="22"/>
      <c r="K4795" s="22"/>
      <c r="L4795" s="22"/>
    </row>
    <row r="4796" spans="4:12">
      <c r="D4796" s="1"/>
      <c r="F4796" s="22"/>
      <c r="G4796" s="22"/>
      <c r="H4796" s="22"/>
      <c r="I4796" s="22"/>
      <c r="J4796" s="22"/>
      <c r="K4796" s="22"/>
      <c r="L4796" s="22"/>
    </row>
    <row r="4797" spans="4:12">
      <c r="D4797" s="1"/>
      <c r="F4797" s="22"/>
      <c r="G4797" s="22"/>
      <c r="H4797" s="22"/>
      <c r="I4797" s="22"/>
      <c r="J4797" s="22"/>
      <c r="K4797" s="22"/>
      <c r="L4797" s="22"/>
    </row>
    <row r="4798" spans="4:12">
      <c r="D4798" s="1"/>
      <c r="F4798" s="22"/>
      <c r="G4798" s="22"/>
      <c r="H4798" s="22"/>
      <c r="I4798" s="22"/>
      <c r="J4798" s="22"/>
      <c r="K4798" s="22"/>
      <c r="L4798" s="22"/>
    </row>
    <row r="4799" spans="4:12">
      <c r="D4799" s="1"/>
      <c r="F4799" s="22"/>
      <c r="G4799" s="22"/>
      <c r="H4799" s="22"/>
      <c r="I4799" s="22"/>
      <c r="J4799" s="22"/>
      <c r="K4799" s="22"/>
      <c r="L4799" s="22"/>
    </row>
    <row r="4800" spans="4:12">
      <c r="D4800" s="1"/>
      <c r="F4800" s="22"/>
      <c r="G4800" s="22"/>
      <c r="H4800" s="22"/>
      <c r="I4800" s="22"/>
      <c r="J4800" s="22"/>
      <c r="K4800" s="22"/>
      <c r="L4800" s="22"/>
    </row>
    <row r="4801" spans="4:12">
      <c r="D4801" s="1"/>
      <c r="F4801" s="22"/>
      <c r="G4801" s="22"/>
      <c r="H4801" s="22"/>
      <c r="I4801" s="22"/>
      <c r="J4801" s="22"/>
      <c r="K4801" s="22"/>
      <c r="L4801" s="22"/>
    </row>
    <row r="4802" spans="4:12">
      <c r="D4802" s="1"/>
      <c r="F4802" s="22"/>
      <c r="G4802" s="22"/>
      <c r="H4802" s="22"/>
      <c r="I4802" s="22"/>
      <c r="J4802" s="22"/>
      <c r="K4802" s="22"/>
      <c r="L4802" s="22"/>
    </row>
    <row r="4803" spans="4:12">
      <c r="D4803" s="1"/>
      <c r="F4803" s="22"/>
      <c r="G4803" s="22"/>
      <c r="H4803" s="22"/>
      <c r="I4803" s="22"/>
      <c r="J4803" s="22"/>
      <c r="K4803" s="22"/>
      <c r="L4803" s="22"/>
    </row>
    <row r="4804" spans="4:12">
      <c r="D4804" s="1"/>
      <c r="F4804" s="22"/>
      <c r="G4804" s="22"/>
      <c r="H4804" s="22"/>
      <c r="I4804" s="22"/>
      <c r="J4804" s="22"/>
      <c r="K4804" s="22"/>
      <c r="L4804" s="22"/>
    </row>
    <row r="4805" spans="4:12">
      <c r="D4805" s="1"/>
      <c r="F4805" s="22"/>
      <c r="G4805" s="22"/>
      <c r="H4805" s="22"/>
      <c r="I4805" s="22"/>
      <c r="J4805" s="22"/>
      <c r="K4805" s="22"/>
      <c r="L4805" s="22"/>
    </row>
    <row r="4806" spans="4:12">
      <c r="D4806" s="1"/>
      <c r="F4806" s="22"/>
      <c r="G4806" s="22"/>
      <c r="H4806" s="22"/>
      <c r="I4806" s="22"/>
      <c r="J4806" s="22"/>
      <c r="K4806" s="22"/>
      <c r="L4806" s="22"/>
    </row>
    <row r="4807" spans="4:12">
      <c r="D4807" s="1"/>
      <c r="F4807" s="22"/>
      <c r="G4807" s="22"/>
      <c r="H4807" s="22"/>
      <c r="I4807" s="22"/>
      <c r="J4807" s="22"/>
      <c r="K4807" s="22"/>
      <c r="L4807" s="22"/>
    </row>
    <row r="4808" spans="4:12">
      <c r="D4808" s="1"/>
      <c r="F4808" s="22"/>
      <c r="G4808" s="22"/>
      <c r="H4808" s="22"/>
      <c r="I4808" s="22"/>
      <c r="J4808" s="22"/>
      <c r="K4808" s="22"/>
      <c r="L4808" s="22"/>
    </row>
    <row r="4809" spans="4:12">
      <c r="D4809" s="1"/>
      <c r="F4809" s="22"/>
      <c r="G4809" s="22"/>
      <c r="H4809" s="22"/>
      <c r="I4809" s="22"/>
      <c r="J4809" s="22"/>
      <c r="K4809" s="22"/>
      <c r="L4809" s="22"/>
    </row>
    <row r="4810" spans="4:12">
      <c r="D4810" s="1"/>
      <c r="F4810" s="22"/>
      <c r="G4810" s="22"/>
      <c r="H4810" s="22"/>
      <c r="I4810" s="22"/>
      <c r="J4810" s="22"/>
      <c r="K4810" s="22"/>
      <c r="L4810" s="22"/>
    </row>
    <row r="4811" spans="4:12">
      <c r="D4811" s="1"/>
      <c r="F4811" s="22"/>
      <c r="G4811" s="22"/>
      <c r="H4811" s="22"/>
      <c r="I4811" s="22"/>
      <c r="J4811" s="22"/>
      <c r="K4811" s="22"/>
      <c r="L4811" s="22"/>
    </row>
    <row r="4812" spans="4:12">
      <c r="D4812" s="1"/>
      <c r="F4812" s="22"/>
      <c r="G4812" s="22"/>
      <c r="H4812" s="22"/>
      <c r="I4812" s="22"/>
      <c r="J4812" s="22"/>
      <c r="K4812" s="22"/>
      <c r="L4812" s="22"/>
    </row>
    <row r="4813" spans="4:12">
      <c r="D4813" s="1"/>
      <c r="F4813" s="22"/>
      <c r="G4813" s="22"/>
      <c r="H4813" s="22"/>
      <c r="I4813" s="22"/>
      <c r="J4813" s="22"/>
      <c r="K4813" s="22"/>
      <c r="L4813" s="22"/>
    </row>
    <row r="4814" spans="4:12">
      <c r="D4814" s="1"/>
      <c r="F4814" s="22"/>
      <c r="G4814" s="22"/>
      <c r="H4814" s="22"/>
      <c r="I4814" s="22"/>
      <c r="J4814" s="22"/>
      <c r="K4814" s="22"/>
      <c r="L4814" s="22"/>
    </row>
    <row r="4815" spans="4:12">
      <c r="D4815" s="1"/>
      <c r="F4815" s="22"/>
      <c r="G4815" s="22"/>
      <c r="H4815" s="22"/>
      <c r="I4815" s="22"/>
      <c r="J4815" s="22"/>
      <c r="K4815" s="22"/>
      <c r="L4815" s="22"/>
    </row>
    <row r="4816" spans="4:12">
      <c r="D4816" s="1"/>
      <c r="F4816" s="22"/>
      <c r="G4816" s="22"/>
      <c r="H4816" s="22"/>
      <c r="I4816" s="22"/>
      <c r="J4816" s="22"/>
      <c r="K4816" s="22"/>
      <c r="L4816" s="22"/>
    </row>
    <row r="4817" spans="4:12">
      <c r="D4817" s="1"/>
      <c r="F4817" s="22"/>
      <c r="G4817" s="22"/>
      <c r="H4817" s="22"/>
      <c r="I4817" s="22"/>
      <c r="J4817" s="22"/>
      <c r="K4817" s="22"/>
      <c r="L4817" s="22"/>
    </row>
    <row r="4818" spans="4:12">
      <c r="D4818" s="1"/>
      <c r="F4818" s="22"/>
      <c r="G4818" s="22"/>
      <c r="H4818" s="22"/>
      <c r="I4818" s="22"/>
      <c r="J4818" s="22"/>
      <c r="K4818" s="22"/>
      <c r="L4818" s="22"/>
    </row>
    <row r="4819" spans="4:12">
      <c r="D4819" s="1"/>
      <c r="F4819" s="22"/>
      <c r="G4819" s="22"/>
      <c r="H4819" s="22"/>
      <c r="I4819" s="22"/>
      <c r="J4819" s="22"/>
      <c r="K4819" s="22"/>
      <c r="L4819" s="22"/>
    </row>
    <row r="4820" spans="4:12">
      <c r="D4820" s="1"/>
      <c r="F4820" s="22"/>
      <c r="G4820" s="22"/>
      <c r="H4820" s="22"/>
      <c r="I4820" s="22"/>
      <c r="J4820" s="22"/>
      <c r="K4820" s="22"/>
      <c r="L4820" s="22"/>
    </row>
    <row r="4821" spans="4:12">
      <c r="D4821" s="1"/>
      <c r="F4821" s="22"/>
      <c r="G4821" s="22"/>
      <c r="H4821" s="22"/>
      <c r="I4821" s="22"/>
      <c r="J4821" s="22"/>
      <c r="K4821" s="22"/>
      <c r="L4821" s="22"/>
    </row>
    <row r="4822" spans="4:12">
      <c r="D4822" s="1"/>
      <c r="F4822" s="22"/>
      <c r="G4822" s="22"/>
      <c r="H4822" s="22"/>
      <c r="I4822" s="22"/>
      <c r="J4822" s="22"/>
      <c r="K4822" s="22"/>
      <c r="L4822" s="22"/>
    </row>
    <row r="4823" spans="4:12">
      <c r="D4823" s="1"/>
      <c r="F4823" s="22"/>
      <c r="G4823" s="22"/>
      <c r="H4823" s="22"/>
      <c r="I4823" s="22"/>
      <c r="J4823" s="22"/>
      <c r="K4823" s="22"/>
      <c r="L4823" s="22"/>
    </row>
    <row r="4824" spans="4:12">
      <c r="D4824" s="1"/>
      <c r="F4824" s="22"/>
      <c r="G4824" s="22"/>
      <c r="H4824" s="22"/>
      <c r="I4824" s="22"/>
      <c r="J4824" s="22"/>
      <c r="K4824" s="22"/>
      <c r="L4824" s="22"/>
    </row>
    <row r="4825" spans="4:12">
      <c r="D4825" s="1"/>
      <c r="F4825" s="22"/>
      <c r="G4825" s="22"/>
      <c r="H4825" s="22"/>
      <c r="I4825" s="22"/>
      <c r="J4825" s="22"/>
      <c r="K4825" s="22"/>
      <c r="L4825" s="22"/>
    </row>
    <row r="4826" spans="4:12">
      <c r="D4826" s="1"/>
      <c r="F4826" s="22"/>
      <c r="G4826" s="22"/>
      <c r="H4826" s="22"/>
      <c r="I4826" s="22"/>
      <c r="J4826" s="22"/>
      <c r="K4826" s="22"/>
      <c r="L4826" s="22"/>
    </row>
    <row r="4827" spans="4:12">
      <c r="D4827" s="1"/>
      <c r="F4827" s="22"/>
      <c r="G4827" s="22"/>
      <c r="H4827" s="22"/>
      <c r="I4827" s="22"/>
      <c r="J4827" s="22"/>
      <c r="K4827" s="22"/>
      <c r="L4827" s="22"/>
    </row>
    <row r="4828" spans="4:12">
      <c r="D4828" s="1"/>
      <c r="F4828" s="22"/>
      <c r="G4828" s="22"/>
      <c r="H4828" s="22"/>
      <c r="I4828" s="22"/>
      <c r="J4828" s="22"/>
      <c r="K4828" s="22"/>
      <c r="L4828" s="22"/>
    </row>
    <row r="4829" spans="4:12">
      <c r="D4829" s="1"/>
      <c r="F4829" s="22"/>
      <c r="G4829" s="22"/>
      <c r="H4829" s="22"/>
      <c r="I4829" s="22"/>
      <c r="J4829" s="22"/>
      <c r="K4829" s="22"/>
      <c r="L4829" s="22"/>
    </row>
    <row r="4830" spans="4:12">
      <c r="D4830" s="1"/>
      <c r="F4830" s="22"/>
      <c r="G4830" s="22"/>
      <c r="H4830" s="22"/>
      <c r="I4830" s="22"/>
      <c r="J4830" s="22"/>
      <c r="K4830" s="22"/>
      <c r="L4830" s="22"/>
    </row>
    <row r="4831" spans="4:12">
      <c r="D4831" s="1"/>
      <c r="F4831" s="22"/>
      <c r="G4831" s="22"/>
      <c r="H4831" s="22"/>
      <c r="I4831" s="22"/>
      <c r="J4831" s="22"/>
      <c r="K4831" s="22"/>
      <c r="L4831" s="22"/>
    </row>
    <row r="4832" spans="4:12">
      <c r="D4832" s="1"/>
      <c r="F4832" s="22"/>
      <c r="G4832" s="22"/>
      <c r="H4832" s="22"/>
      <c r="I4832" s="22"/>
      <c r="J4832" s="22"/>
      <c r="K4832" s="22"/>
      <c r="L4832" s="22"/>
    </row>
    <row r="4833" spans="4:12">
      <c r="D4833" s="1"/>
      <c r="F4833" s="22"/>
      <c r="G4833" s="22"/>
      <c r="H4833" s="22"/>
      <c r="I4833" s="22"/>
      <c r="J4833" s="22"/>
      <c r="K4833" s="22"/>
      <c r="L4833" s="22"/>
    </row>
    <row r="4834" spans="4:12">
      <c r="D4834" s="1"/>
      <c r="F4834" s="22"/>
      <c r="G4834" s="22"/>
      <c r="H4834" s="22"/>
      <c r="I4834" s="22"/>
      <c r="J4834" s="22"/>
      <c r="K4834" s="22"/>
      <c r="L4834" s="22"/>
    </row>
    <row r="4835" spans="4:12">
      <c r="D4835" s="1"/>
      <c r="F4835" s="22"/>
      <c r="G4835" s="22"/>
      <c r="H4835" s="22"/>
      <c r="I4835" s="22"/>
      <c r="J4835" s="22"/>
      <c r="K4835" s="22"/>
      <c r="L4835" s="22"/>
    </row>
    <row r="4836" spans="4:12">
      <c r="D4836" s="1"/>
      <c r="F4836" s="22"/>
      <c r="G4836" s="22"/>
      <c r="H4836" s="22"/>
      <c r="I4836" s="22"/>
      <c r="J4836" s="22"/>
      <c r="K4836" s="22"/>
      <c r="L4836" s="22"/>
    </row>
    <row r="4837" spans="4:12">
      <c r="D4837" s="1"/>
      <c r="F4837" s="22"/>
      <c r="G4837" s="22"/>
      <c r="H4837" s="22"/>
      <c r="I4837" s="22"/>
      <c r="J4837" s="22"/>
      <c r="K4837" s="22"/>
      <c r="L4837" s="22"/>
    </row>
    <row r="4838" spans="4:12">
      <c r="D4838" s="1"/>
      <c r="F4838" s="22"/>
      <c r="G4838" s="22"/>
      <c r="H4838" s="22"/>
      <c r="I4838" s="22"/>
      <c r="J4838" s="22"/>
      <c r="K4838" s="22"/>
      <c r="L4838" s="22"/>
    </row>
    <row r="4839" spans="4:12">
      <c r="D4839" s="1"/>
      <c r="F4839" s="22"/>
      <c r="G4839" s="22"/>
      <c r="H4839" s="22"/>
      <c r="I4839" s="22"/>
      <c r="J4839" s="22"/>
      <c r="K4839" s="22"/>
      <c r="L4839" s="22"/>
    </row>
    <row r="4840" spans="4:12">
      <c r="D4840" s="1"/>
      <c r="F4840" s="22"/>
      <c r="G4840" s="22"/>
      <c r="H4840" s="22"/>
      <c r="I4840" s="22"/>
      <c r="J4840" s="22"/>
      <c r="K4840" s="22"/>
      <c r="L4840" s="22"/>
    </row>
    <row r="4841" spans="4:12">
      <c r="D4841" s="1"/>
      <c r="F4841" s="22"/>
      <c r="G4841" s="22"/>
      <c r="H4841" s="22"/>
      <c r="I4841" s="22"/>
      <c r="J4841" s="22"/>
      <c r="K4841" s="22"/>
      <c r="L4841" s="22"/>
    </row>
    <row r="4842" spans="4:12">
      <c r="D4842" s="1"/>
      <c r="F4842" s="22"/>
      <c r="G4842" s="22"/>
      <c r="H4842" s="22"/>
      <c r="I4842" s="22"/>
      <c r="J4842" s="22"/>
      <c r="K4842" s="22"/>
      <c r="L4842" s="22"/>
    </row>
    <row r="4843" spans="4:12">
      <c r="D4843" s="1"/>
      <c r="F4843" s="22"/>
      <c r="G4843" s="22"/>
      <c r="H4843" s="22"/>
      <c r="I4843" s="22"/>
      <c r="J4843" s="22"/>
      <c r="K4843" s="22"/>
      <c r="L4843" s="22"/>
    </row>
    <row r="4844" spans="4:12">
      <c r="D4844" s="1"/>
      <c r="F4844" s="22"/>
      <c r="G4844" s="22"/>
      <c r="H4844" s="22"/>
      <c r="I4844" s="22"/>
      <c r="J4844" s="22"/>
      <c r="K4844" s="22"/>
      <c r="L4844" s="22"/>
    </row>
    <row r="4845" spans="4:12">
      <c r="D4845" s="1"/>
      <c r="F4845" s="22"/>
      <c r="G4845" s="22"/>
      <c r="H4845" s="22"/>
      <c r="I4845" s="22"/>
      <c r="J4845" s="22"/>
      <c r="K4845" s="22"/>
      <c r="L4845" s="22"/>
    </row>
    <row r="4846" spans="4:12">
      <c r="D4846" s="1"/>
      <c r="F4846" s="22"/>
      <c r="G4846" s="22"/>
      <c r="H4846" s="22"/>
      <c r="I4846" s="22"/>
      <c r="J4846" s="22"/>
      <c r="K4846" s="22"/>
      <c r="L4846" s="22"/>
    </row>
    <row r="4847" spans="4:12">
      <c r="D4847" s="1"/>
      <c r="F4847" s="22"/>
      <c r="G4847" s="22"/>
      <c r="H4847" s="22"/>
      <c r="I4847" s="22"/>
      <c r="J4847" s="22"/>
      <c r="K4847" s="22"/>
      <c r="L4847" s="22"/>
    </row>
    <row r="4848" spans="4:12">
      <c r="D4848" s="1"/>
      <c r="F4848" s="22"/>
      <c r="G4848" s="22"/>
      <c r="H4848" s="22"/>
      <c r="I4848" s="22"/>
      <c r="J4848" s="22"/>
      <c r="K4848" s="22"/>
      <c r="L4848" s="22"/>
    </row>
    <row r="4849" spans="4:12">
      <c r="D4849" s="1"/>
      <c r="F4849" s="22"/>
      <c r="G4849" s="22"/>
      <c r="H4849" s="22"/>
      <c r="I4849" s="22"/>
      <c r="J4849" s="22"/>
      <c r="K4849" s="22"/>
      <c r="L4849" s="22"/>
    </row>
    <row r="4850" spans="4:12">
      <c r="D4850" s="1"/>
      <c r="F4850" s="22"/>
      <c r="G4850" s="22"/>
      <c r="H4850" s="22"/>
      <c r="I4850" s="22"/>
      <c r="J4850" s="22"/>
      <c r="K4850" s="22"/>
      <c r="L4850" s="22"/>
    </row>
    <row r="4851" spans="4:12">
      <c r="D4851" s="1"/>
      <c r="F4851" s="22"/>
      <c r="G4851" s="22"/>
      <c r="H4851" s="22"/>
      <c r="I4851" s="22"/>
      <c r="J4851" s="22"/>
      <c r="K4851" s="22"/>
      <c r="L4851" s="22"/>
    </row>
    <row r="4852" spans="4:12">
      <c r="D4852" s="1"/>
      <c r="F4852" s="22"/>
      <c r="G4852" s="22"/>
      <c r="H4852" s="22"/>
      <c r="I4852" s="22"/>
      <c r="J4852" s="22"/>
      <c r="K4852" s="22"/>
      <c r="L4852" s="22"/>
    </row>
    <row r="4853" spans="4:12">
      <c r="D4853" s="1"/>
      <c r="F4853" s="22"/>
      <c r="G4853" s="22"/>
      <c r="H4853" s="22"/>
      <c r="I4853" s="22"/>
      <c r="J4853" s="22"/>
      <c r="K4853" s="22"/>
      <c r="L4853" s="22"/>
    </row>
    <row r="4854" spans="4:12">
      <c r="D4854" s="1"/>
      <c r="F4854" s="22"/>
      <c r="G4854" s="22"/>
      <c r="H4854" s="22"/>
      <c r="I4854" s="22"/>
      <c r="J4854" s="22"/>
      <c r="K4854" s="22"/>
      <c r="L4854" s="22"/>
    </row>
    <row r="4855" spans="4:12">
      <c r="D4855" s="1"/>
      <c r="F4855" s="22"/>
      <c r="G4855" s="22"/>
      <c r="H4855" s="22"/>
      <c r="I4855" s="22"/>
      <c r="J4855" s="22"/>
      <c r="K4855" s="22"/>
      <c r="L4855" s="22"/>
    </row>
    <row r="4856" spans="4:12">
      <c r="D4856" s="1"/>
      <c r="F4856" s="22"/>
      <c r="G4856" s="22"/>
      <c r="H4856" s="22"/>
      <c r="I4856" s="22"/>
      <c r="J4856" s="22"/>
      <c r="K4856" s="22"/>
      <c r="L4856" s="22"/>
    </row>
    <row r="4857" spans="4:12">
      <c r="D4857" s="1"/>
      <c r="F4857" s="22"/>
      <c r="G4857" s="22"/>
      <c r="H4857" s="22"/>
      <c r="I4857" s="22"/>
      <c r="J4857" s="22"/>
      <c r="K4857" s="22"/>
      <c r="L4857" s="22"/>
    </row>
    <row r="4858" spans="4:12">
      <c r="D4858" s="1"/>
      <c r="F4858" s="22"/>
      <c r="G4858" s="22"/>
      <c r="H4858" s="22"/>
      <c r="I4858" s="22"/>
      <c r="J4858" s="22"/>
      <c r="K4858" s="22"/>
      <c r="L4858" s="22"/>
    </row>
    <row r="4859" spans="4:12">
      <c r="D4859" s="1"/>
      <c r="F4859" s="22"/>
      <c r="G4859" s="22"/>
      <c r="H4859" s="22"/>
      <c r="I4859" s="22"/>
      <c r="J4859" s="22"/>
      <c r="K4859" s="22"/>
      <c r="L4859" s="22"/>
    </row>
    <row r="4860" spans="4:12">
      <c r="D4860" s="1"/>
      <c r="F4860" s="22"/>
      <c r="G4860" s="22"/>
      <c r="H4860" s="22"/>
      <c r="I4860" s="22"/>
      <c r="J4860" s="22"/>
      <c r="K4860" s="22"/>
      <c r="L4860" s="22"/>
    </row>
    <row r="4861" spans="4:12">
      <c r="D4861" s="1"/>
      <c r="F4861" s="22"/>
      <c r="G4861" s="22"/>
      <c r="H4861" s="22"/>
      <c r="I4861" s="22"/>
      <c r="J4861" s="22"/>
      <c r="K4861" s="22"/>
      <c r="L4861" s="22"/>
    </row>
    <row r="4862" spans="4:12">
      <c r="D4862" s="1"/>
      <c r="F4862" s="22"/>
      <c r="G4862" s="22"/>
      <c r="H4862" s="22"/>
      <c r="I4862" s="22"/>
      <c r="J4862" s="22"/>
      <c r="K4862" s="22"/>
      <c r="L4862" s="22"/>
    </row>
    <row r="4863" spans="4:12">
      <c r="D4863" s="1"/>
      <c r="F4863" s="22"/>
      <c r="G4863" s="22"/>
      <c r="H4863" s="22"/>
      <c r="I4863" s="22"/>
      <c r="J4863" s="22"/>
      <c r="K4863" s="22"/>
      <c r="L4863" s="22"/>
    </row>
    <row r="4864" spans="4:12">
      <c r="D4864" s="1"/>
      <c r="F4864" s="22"/>
      <c r="G4864" s="22"/>
      <c r="H4864" s="22"/>
      <c r="I4864" s="22"/>
      <c r="J4864" s="22"/>
      <c r="K4864" s="22"/>
      <c r="L4864" s="22"/>
    </row>
    <row r="4865" spans="4:12">
      <c r="D4865" s="1"/>
      <c r="F4865" s="22"/>
      <c r="G4865" s="22"/>
      <c r="H4865" s="22"/>
      <c r="I4865" s="22"/>
      <c r="J4865" s="22"/>
      <c r="K4865" s="22"/>
      <c r="L4865" s="22"/>
    </row>
    <row r="4866" spans="4:12">
      <c r="D4866" s="1"/>
      <c r="F4866" s="22"/>
      <c r="G4866" s="22"/>
      <c r="H4866" s="22"/>
      <c r="I4866" s="22"/>
      <c r="J4866" s="22"/>
      <c r="K4866" s="22"/>
      <c r="L4866" s="22"/>
    </row>
    <row r="4867" spans="4:12">
      <c r="D4867" s="1"/>
      <c r="F4867" s="22"/>
      <c r="G4867" s="22"/>
      <c r="H4867" s="22"/>
      <c r="I4867" s="22"/>
      <c r="J4867" s="22"/>
      <c r="K4867" s="22"/>
      <c r="L4867" s="22"/>
    </row>
    <row r="4868" spans="4:12">
      <c r="D4868" s="1"/>
      <c r="F4868" s="22"/>
      <c r="G4868" s="22"/>
      <c r="H4868" s="22"/>
      <c r="I4868" s="22"/>
      <c r="J4868" s="22"/>
      <c r="K4868" s="22"/>
      <c r="L4868" s="22"/>
    </row>
    <row r="4869" spans="4:12">
      <c r="D4869" s="1"/>
      <c r="F4869" s="22"/>
      <c r="G4869" s="22"/>
      <c r="H4869" s="22"/>
      <c r="I4869" s="22"/>
      <c r="J4869" s="22"/>
      <c r="K4869" s="22"/>
      <c r="L4869" s="22"/>
    </row>
    <row r="4870" spans="4:12">
      <c r="D4870" s="1"/>
      <c r="F4870" s="22"/>
      <c r="G4870" s="22"/>
      <c r="H4870" s="22"/>
      <c r="I4870" s="22"/>
      <c r="J4870" s="22"/>
      <c r="K4870" s="22"/>
      <c r="L4870" s="22"/>
    </row>
    <row r="4871" spans="4:12">
      <c r="D4871" s="1"/>
      <c r="F4871" s="22"/>
      <c r="G4871" s="22"/>
      <c r="H4871" s="22"/>
      <c r="I4871" s="22"/>
      <c r="J4871" s="22"/>
      <c r="K4871" s="22"/>
      <c r="L4871" s="22"/>
    </row>
    <row r="4872" spans="4:12">
      <c r="D4872" s="1"/>
      <c r="F4872" s="22"/>
      <c r="G4872" s="22"/>
      <c r="H4872" s="22"/>
      <c r="I4872" s="22"/>
      <c r="J4872" s="22"/>
      <c r="K4872" s="22"/>
      <c r="L4872" s="22"/>
    </row>
    <row r="4873" spans="4:12">
      <c r="D4873" s="1"/>
      <c r="F4873" s="22"/>
      <c r="G4873" s="22"/>
      <c r="H4873" s="22"/>
      <c r="I4873" s="22"/>
      <c r="J4873" s="22"/>
      <c r="K4873" s="22"/>
      <c r="L4873" s="22"/>
    </row>
    <row r="4874" spans="4:12">
      <c r="D4874" s="1"/>
      <c r="F4874" s="22"/>
      <c r="G4874" s="22"/>
      <c r="H4874" s="22"/>
      <c r="I4874" s="22"/>
      <c r="J4874" s="22"/>
      <c r="K4874" s="22"/>
      <c r="L4874" s="22"/>
    </row>
    <row r="4875" spans="4:12">
      <c r="D4875" s="1"/>
      <c r="F4875" s="22"/>
      <c r="G4875" s="22"/>
      <c r="H4875" s="22"/>
      <c r="I4875" s="22"/>
      <c r="J4875" s="22"/>
      <c r="K4875" s="22"/>
      <c r="L4875" s="22"/>
    </row>
    <row r="4876" spans="4:12">
      <c r="D4876" s="1"/>
      <c r="F4876" s="22"/>
      <c r="G4876" s="22"/>
      <c r="H4876" s="22"/>
      <c r="I4876" s="22"/>
      <c r="J4876" s="22"/>
      <c r="K4876" s="22"/>
      <c r="L4876" s="22"/>
    </row>
    <row r="4877" spans="4:12">
      <c r="D4877" s="1"/>
      <c r="F4877" s="22"/>
      <c r="G4877" s="22"/>
      <c r="H4877" s="22"/>
      <c r="I4877" s="22"/>
      <c r="J4877" s="22"/>
      <c r="K4877" s="22"/>
      <c r="L4877" s="22"/>
    </row>
    <row r="4878" spans="4:12">
      <c r="D4878" s="1"/>
      <c r="F4878" s="22"/>
      <c r="G4878" s="22"/>
      <c r="H4878" s="22"/>
      <c r="I4878" s="22"/>
      <c r="J4878" s="22"/>
      <c r="K4878" s="22"/>
      <c r="L4878" s="22"/>
    </row>
    <row r="4879" spans="4:12">
      <c r="D4879" s="1"/>
      <c r="F4879" s="22"/>
      <c r="G4879" s="22"/>
      <c r="H4879" s="22"/>
      <c r="I4879" s="22"/>
      <c r="J4879" s="22"/>
      <c r="K4879" s="22"/>
      <c r="L4879" s="22"/>
    </row>
    <row r="4880" spans="4:12">
      <c r="D4880" s="1"/>
      <c r="F4880" s="22"/>
      <c r="G4880" s="22"/>
      <c r="H4880" s="22"/>
      <c r="I4880" s="22"/>
      <c r="J4880" s="22"/>
      <c r="K4880" s="22"/>
      <c r="L4880" s="22"/>
    </row>
    <row r="4881" spans="4:12">
      <c r="D4881" s="1"/>
      <c r="F4881" s="22"/>
      <c r="G4881" s="22"/>
      <c r="H4881" s="22"/>
      <c r="I4881" s="22"/>
      <c r="J4881" s="22"/>
      <c r="K4881" s="22"/>
      <c r="L4881" s="22"/>
    </row>
    <row r="4882" spans="4:12">
      <c r="D4882" s="1"/>
      <c r="F4882" s="22"/>
      <c r="G4882" s="22"/>
      <c r="H4882" s="22"/>
      <c r="I4882" s="22"/>
      <c r="J4882" s="22"/>
      <c r="K4882" s="22"/>
      <c r="L4882" s="22"/>
    </row>
    <row r="4883" spans="4:12">
      <c r="D4883" s="1"/>
      <c r="F4883" s="22"/>
      <c r="G4883" s="22"/>
      <c r="H4883" s="22"/>
      <c r="I4883" s="22"/>
      <c r="J4883" s="22"/>
      <c r="K4883" s="22"/>
      <c r="L4883" s="22"/>
    </row>
    <row r="4884" spans="4:12">
      <c r="D4884" s="1"/>
      <c r="F4884" s="22"/>
      <c r="G4884" s="22"/>
      <c r="H4884" s="22"/>
      <c r="I4884" s="22"/>
      <c r="J4884" s="22"/>
      <c r="K4884" s="22"/>
      <c r="L4884" s="22"/>
    </row>
    <row r="4885" spans="4:12">
      <c r="D4885" s="1"/>
      <c r="F4885" s="22"/>
      <c r="G4885" s="22"/>
      <c r="H4885" s="22"/>
      <c r="I4885" s="22"/>
      <c r="J4885" s="22"/>
      <c r="K4885" s="22"/>
      <c r="L4885" s="22"/>
    </row>
    <row r="4886" spans="4:12">
      <c r="D4886" s="1"/>
      <c r="F4886" s="22"/>
      <c r="G4886" s="22"/>
      <c r="H4886" s="22"/>
      <c r="I4886" s="22"/>
      <c r="J4886" s="22"/>
      <c r="K4886" s="22"/>
      <c r="L4886" s="22"/>
    </row>
    <row r="4887" spans="4:12">
      <c r="D4887" s="1"/>
      <c r="F4887" s="22"/>
      <c r="G4887" s="22"/>
      <c r="H4887" s="22"/>
      <c r="I4887" s="22"/>
      <c r="J4887" s="22"/>
      <c r="K4887" s="22"/>
      <c r="L4887" s="22"/>
    </row>
    <row r="4888" spans="4:12">
      <c r="D4888" s="1"/>
      <c r="F4888" s="22"/>
      <c r="G4888" s="22"/>
      <c r="H4888" s="22"/>
      <c r="I4888" s="22"/>
      <c r="J4888" s="22"/>
      <c r="K4888" s="22"/>
      <c r="L4888" s="22"/>
    </row>
    <row r="4889" spans="4:12">
      <c r="D4889" s="1"/>
      <c r="F4889" s="22"/>
      <c r="G4889" s="22"/>
      <c r="H4889" s="22"/>
      <c r="I4889" s="22"/>
      <c r="J4889" s="22"/>
      <c r="K4889" s="22"/>
      <c r="L4889" s="22"/>
    </row>
    <row r="4890" spans="4:12">
      <c r="D4890" s="1"/>
      <c r="F4890" s="22"/>
      <c r="G4890" s="22"/>
      <c r="H4890" s="22"/>
      <c r="I4890" s="22"/>
      <c r="J4890" s="22"/>
      <c r="K4890" s="22"/>
      <c r="L4890" s="22"/>
    </row>
    <row r="4891" spans="4:12">
      <c r="D4891" s="1"/>
      <c r="F4891" s="22"/>
      <c r="G4891" s="22"/>
      <c r="H4891" s="22"/>
      <c r="I4891" s="22"/>
      <c r="J4891" s="22"/>
      <c r="K4891" s="22"/>
      <c r="L4891" s="22"/>
    </row>
    <row r="4892" spans="4:12">
      <c r="D4892" s="1"/>
      <c r="F4892" s="22"/>
      <c r="G4892" s="22"/>
      <c r="H4892" s="22"/>
      <c r="I4892" s="22"/>
      <c r="J4892" s="22"/>
      <c r="K4892" s="22"/>
      <c r="L4892" s="22"/>
    </row>
    <row r="4893" spans="4:12">
      <c r="D4893" s="1"/>
      <c r="F4893" s="22"/>
      <c r="G4893" s="22"/>
      <c r="H4893" s="22"/>
      <c r="I4893" s="22"/>
      <c r="J4893" s="22"/>
      <c r="K4893" s="22"/>
      <c r="L4893" s="22"/>
    </row>
    <row r="4894" spans="4:12">
      <c r="D4894" s="1"/>
      <c r="F4894" s="22"/>
      <c r="G4894" s="22"/>
      <c r="H4894" s="22"/>
      <c r="I4894" s="22"/>
      <c r="J4894" s="22"/>
      <c r="K4894" s="22"/>
      <c r="L4894" s="22"/>
    </row>
    <row r="4895" spans="4:12">
      <c r="D4895" s="1"/>
      <c r="F4895" s="22"/>
      <c r="G4895" s="22"/>
      <c r="H4895" s="22"/>
      <c r="I4895" s="22"/>
      <c r="J4895" s="22"/>
      <c r="K4895" s="22"/>
      <c r="L4895" s="22"/>
    </row>
    <row r="4896" spans="4:12">
      <c r="D4896" s="1"/>
      <c r="F4896" s="22"/>
      <c r="G4896" s="22"/>
      <c r="H4896" s="22"/>
      <c r="I4896" s="22"/>
      <c r="J4896" s="22"/>
      <c r="K4896" s="22"/>
      <c r="L4896" s="22"/>
    </row>
    <row r="4897" spans="4:12">
      <c r="D4897" s="1"/>
      <c r="F4897" s="22"/>
      <c r="G4897" s="22"/>
      <c r="H4897" s="22"/>
      <c r="I4897" s="22"/>
      <c r="J4897" s="22"/>
      <c r="K4897" s="22"/>
      <c r="L4897" s="22"/>
    </row>
    <row r="4898" spans="4:12">
      <c r="D4898" s="1"/>
      <c r="F4898" s="22"/>
      <c r="G4898" s="22"/>
      <c r="H4898" s="22"/>
      <c r="I4898" s="22"/>
      <c r="J4898" s="22"/>
      <c r="K4898" s="22"/>
      <c r="L4898" s="22"/>
    </row>
    <row r="4899" spans="4:12">
      <c r="D4899" s="1"/>
      <c r="F4899" s="22"/>
      <c r="G4899" s="22"/>
      <c r="H4899" s="22"/>
      <c r="I4899" s="22"/>
      <c r="J4899" s="22"/>
      <c r="K4899" s="22"/>
      <c r="L4899" s="22"/>
    </row>
    <row r="4900" spans="4:12">
      <c r="D4900" s="1"/>
      <c r="F4900" s="22"/>
      <c r="G4900" s="22"/>
      <c r="H4900" s="22"/>
      <c r="I4900" s="22"/>
      <c r="J4900" s="22"/>
      <c r="K4900" s="22"/>
      <c r="L4900" s="22"/>
    </row>
    <row r="4901" spans="4:12">
      <c r="D4901" s="1"/>
      <c r="F4901" s="22"/>
      <c r="G4901" s="22"/>
      <c r="H4901" s="22"/>
      <c r="I4901" s="22"/>
      <c r="J4901" s="22"/>
      <c r="K4901" s="22"/>
      <c r="L4901" s="22"/>
    </row>
    <row r="4902" spans="4:12">
      <c r="D4902" s="1"/>
      <c r="F4902" s="22"/>
      <c r="G4902" s="22"/>
      <c r="H4902" s="22"/>
      <c r="I4902" s="22"/>
      <c r="J4902" s="22"/>
      <c r="K4902" s="22"/>
      <c r="L4902" s="22"/>
    </row>
    <row r="4903" spans="4:12">
      <c r="D4903" s="1"/>
      <c r="F4903" s="22"/>
      <c r="G4903" s="22"/>
      <c r="H4903" s="22"/>
      <c r="I4903" s="22"/>
      <c r="J4903" s="22"/>
      <c r="K4903" s="22"/>
      <c r="L4903" s="22"/>
    </row>
    <row r="4904" spans="4:12">
      <c r="D4904" s="1"/>
      <c r="F4904" s="22"/>
      <c r="G4904" s="22"/>
      <c r="H4904" s="22"/>
      <c r="I4904" s="22"/>
      <c r="J4904" s="22"/>
      <c r="K4904" s="22"/>
      <c r="L4904" s="22"/>
    </row>
    <row r="4905" spans="4:12">
      <c r="D4905" s="1"/>
      <c r="F4905" s="22"/>
      <c r="G4905" s="22"/>
      <c r="H4905" s="22"/>
      <c r="I4905" s="22"/>
      <c r="J4905" s="22"/>
      <c r="K4905" s="22"/>
      <c r="L4905" s="22"/>
    </row>
    <row r="4906" spans="4:12">
      <c r="D4906" s="1"/>
      <c r="F4906" s="22"/>
      <c r="G4906" s="22"/>
      <c r="H4906" s="22"/>
      <c r="I4906" s="22"/>
      <c r="J4906" s="22"/>
      <c r="K4906" s="22"/>
      <c r="L4906" s="22"/>
    </row>
    <row r="4907" spans="4:12">
      <c r="D4907" s="1"/>
      <c r="F4907" s="22"/>
      <c r="G4907" s="22"/>
      <c r="H4907" s="22"/>
      <c r="I4907" s="22"/>
      <c r="J4907" s="22"/>
      <c r="K4907" s="22"/>
      <c r="L4907" s="22"/>
    </row>
    <row r="4908" spans="4:12">
      <c r="D4908" s="1"/>
      <c r="F4908" s="22"/>
      <c r="G4908" s="22"/>
      <c r="H4908" s="22"/>
      <c r="I4908" s="22"/>
      <c r="J4908" s="22"/>
      <c r="K4908" s="22"/>
      <c r="L4908" s="22"/>
    </row>
    <row r="4909" spans="4:12">
      <c r="D4909" s="1"/>
      <c r="F4909" s="22"/>
      <c r="G4909" s="22"/>
      <c r="H4909" s="22"/>
      <c r="I4909" s="22"/>
      <c r="J4909" s="22"/>
      <c r="K4909" s="22"/>
      <c r="L4909" s="22"/>
    </row>
    <row r="4910" spans="4:12">
      <c r="D4910" s="1"/>
      <c r="F4910" s="22"/>
      <c r="G4910" s="22"/>
      <c r="H4910" s="22"/>
      <c r="I4910" s="22"/>
      <c r="J4910" s="22"/>
      <c r="K4910" s="22"/>
      <c r="L4910" s="22"/>
    </row>
    <row r="4911" spans="4:12">
      <c r="D4911" s="1"/>
      <c r="F4911" s="22"/>
      <c r="G4911" s="22"/>
      <c r="H4911" s="22"/>
      <c r="I4911" s="22"/>
      <c r="J4911" s="22"/>
      <c r="K4911" s="22"/>
      <c r="L4911" s="22"/>
    </row>
    <row r="4912" spans="4:12">
      <c r="D4912" s="1"/>
      <c r="F4912" s="22"/>
      <c r="G4912" s="22"/>
      <c r="H4912" s="22"/>
      <c r="I4912" s="22"/>
      <c r="J4912" s="22"/>
      <c r="K4912" s="22"/>
      <c r="L4912" s="22"/>
    </row>
    <row r="4913" spans="4:12">
      <c r="D4913" s="1"/>
      <c r="F4913" s="22"/>
      <c r="G4913" s="22"/>
      <c r="H4913" s="22"/>
      <c r="I4913" s="22"/>
      <c r="J4913" s="22"/>
      <c r="K4913" s="22"/>
      <c r="L4913" s="22"/>
    </row>
    <row r="4914" spans="4:12">
      <c r="D4914" s="1"/>
      <c r="F4914" s="22"/>
      <c r="G4914" s="22"/>
      <c r="H4914" s="22"/>
      <c r="I4914" s="22"/>
      <c r="J4914" s="22"/>
      <c r="K4914" s="22"/>
      <c r="L4914" s="22"/>
    </row>
    <row r="4915" spans="4:12">
      <c r="D4915" s="1"/>
      <c r="F4915" s="22"/>
      <c r="G4915" s="22"/>
      <c r="H4915" s="22"/>
      <c r="I4915" s="22"/>
      <c r="J4915" s="22"/>
      <c r="K4915" s="22"/>
      <c r="L4915" s="22"/>
    </row>
    <row r="4916" spans="4:12">
      <c r="D4916" s="1"/>
      <c r="F4916" s="22"/>
      <c r="G4916" s="22"/>
      <c r="H4916" s="22"/>
      <c r="I4916" s="22"/>
      <c r="J4916" s="22"/>
      <c r="K4916" s="22"/>
      <c r="L4916" s="22"/>
    </row>
    <row r="4917" spans="4:12">
      <c r="D4917" s="1"/>
      <c r="F4917" s="22"/>
      <c r="G4917" s="22"/>
      <c r="H4917" s="22"/>
      <c r="I4917" s="22"/>
      <c r="J4917" s="22"/>
      <c r="K4917" s="22"/>
      <c r="L4917" s="22"/>
    </row>
    <row r="4918" spans="4:12">
      <c r="D4918" s="1"/>
      <c r="F4918" s="22"/>
      <c r="G4918" s="22"/>
      <c r="H4918" s="22"/>
      <c r="I4918" s="22"/>
      <c r="J4918" s="22"/>
      <c r="K4918" s="22"/>
      <c r="L4918" s="22"/>
    </row>
    <row r="4919" spans="4:12">
      <c r="D4919" s="1"/>
      <c r="F4919" s="22"/>
      <c r="G4919" s="22"/>
      <c r="H4919" s="22"/>
      <c r="I4919" s="22"/>
      <c r="J4919" s="22"/>
      <c r="K4919" s="22"/>
      <c r="L4919" s="22"/>
    </row>
    <row r="4920" spans="4:12">
      <c r="D4920" s="1"/>
      <c r="F4920" s="22"/>
      <c r="G4920" s="22"/>
      <c r="H4920" s="22"/>
      <c r="I4920" s="22"/>
      <c r="J4920" s="22"/>
      <c r="K4920" s="22"/>
      <c r="L4920" s="22"/>
    </row>
    <row r="4921" spans="4:12">
      <c r="D4921" s="1"/>
      <c r="F4921" s="22"/>
      <c r="G4921" s="22"/>
      <c r="H4921" s="22"/>
      <c r="I4921" s="22"/>
      <c r="J4921" s="22"/>
      <c r="K4921" s="22"/>
      <c r="L4921" s="22"/>
    </row>
    <row r="4922" spans="4:12">
      <c r="D4922" s="1"/>
      <c r="F4922" s="22"/>
      <c r="G4922" s="22"/>
      <c r="H4922" s="22"/>
      <c r="I4922" s="22"/>
      <c r="J4922" s="22"/>
      <c r="K4922" s="22"/>
      <c r="L4922" s="22"/>
    </row>
    <row r="4923" spans="4:12">
      <c r="D4923" s="1"/>
      <c r="F4923" s="22"/>
      <c r="G4923" s="22"/>
      <c r="H4923" s="22"/>
      <c r="I4923" s="22"/>
      <c r="J4923" s="22"/>
      <c r="K4923" s="22"/>
      <c r="L4923" s="22"/>
    </row>
    <row r="4924" spans="4:12">
      <c r="D4924" s="1"/>
      <c r="F4924" s="22"/>
      <c r="G4924" s="22"/>
      <c r="H4924" s="22"/>
      <c r="I4924" s="22"/>
      <c r="J4924" s="22"/>
      <c r="K4924" s="22"/>
      <c r="L4924" s="22"/>
    </row>
    <row r="4925" spans="4:12">
      <c r="D4925" s="1"/>
      <c r="F4925" s="22"/>
      <c r="G4925" s="22"/>
      <c r="H4925" s="22"/>
      <c r="I4925" s="22"/>
      <c r="J4925" s="22"/>
      <c r="K4925" s="22"/>
      <c r="L4925" s="22"/>
    </row>
    <row r="4926" spans="4:12">
      <c r="D4926" s="1"/>
      <c r="F4926" s="22"/>
      <c r="G4926" s="22"/>
      <c r="H4926" s="22"/>
      <c r="I4926" s="22"/>
      <c r="J4926" s="22"/>
      <c r="K4926" s="22"/>
      <c r="L4926" s="22"/>
    </row>
    <row r="4927" spans="4:12">
      <c r="D4927" s="1"/>
      <c r="F4927" s="22"/>
      <c r="G4927" s="22"/>
      <c r="H4927" s="22"/>
      <c r="I4927" s="22"/>
      <c r="J4927" s="22"/>
      <c r="K4927" s="22"/>
      <c r="L4927" s="22"/>
    </row>
    <row r="4928" spans="4:12">
      <c r="D4928" s="1"/>
      <c r="F4928" s="22"/>
      <c r="G4928" s="22"/>
      <c r="H4928" s="22"/>
      <c r="I4928" s="22"/>
      <c r="J4928" s="22"/>
      <c r="K4928" s="22"/>
      <c r="L4928" s="22"/>
    </row>
    <row r="4929" spans="4:12">
      <c r="D4929" s="1"/>
      <c r="F4929" s="22"/>
      <c r="G4929" s="22"/>
      <c r="H4929" s="22"/>
      <c r="I4929" s="22"/>
      <c r="J4929" s="22"/>
      <c r="K4929" s="22"/>
      <c r="L4929" s="22"/>
    </row>
    <row r="4930" spans="4:12">
      <c r="D4930" s="1"/>
      <c r="F4930" s="22"/>
      <c r="G4930" s="22"/>
      <c r="H4930" s="22"/>
      <c r="I4930" s="22"/>
      <c r="J4930" s="22"/>
      <c r="K4930" s="22"/>
      <c r="L4930" s="22"/>
    </row>
    <row r="4931" spans="4:12">
      <c r="D4931" s="1"/>
      <c r="F4931" s="22"/>
      <c r="G4931" s="22"/>
      <c r="H4931" s="22"/>
      <c r="I4931" s="22"/>
      <c r="J4931" s="22"/>
      <c r="K4931" s="22"/>
      <c r="L4931" s="22"/>
    </row>
    <row r="4932" spans="4:12">
      <c r="D4932" s="1"/>
      <c r="F4932" s="22"/>
      <c r="G4932" s="22"/>
      <c r="H4932" s="22"/>
      <c r="I4932" s="22"/>
      <c r="J4932" s="22"/>
      <c r="K4932" s="22"/>
      <c r="L4932" s="22"/>
    </row>
    <row r="4933" spans="4:12">
      <c r="D4933" s="1"/>
      <c r="F4933" s="22"/>
      <c r="G4933" s="22"/>
      <c r="H4933" s="22"/>
      <c r="I4933" s="22"/>
      <c r="J4933" s="22"/>
      <c r="K4933" s="22"/>
      <c r="L4933" s="22"/>
    </row>
    <row r="4934" spans="4:12">
      <c r="D4934" s="1"/>
      <c r="F4934" s="22"/>
      <c r="G4934" s="22"/>
      <c r="H4934" s="22"/>
      <c r="I4934" s="22"/>
      <c r="J4934" s="22"/>
      <c r="K4934" s="22"/>
      <c r="L4934" s="22"/>
    </row>
    <row r="4935" spans="4:12">
      <c r="D4935" s="1"/>
      <c r="F4935" s="22"/>
      <c r="G4935" s="22"/>
      <c r="H4935" s="22"/>
      <c r="I4935" s="22"/>
      <c r="J4935" s="22"/>
      <c r="K4935" s="22"/>
      <c r="L4935" s="22"/>
    </row>
    <row r="4936" spans="4:12">
      <c r="D4936" s="1"/>
      <c r="F4936" s="22"/>
      <c r="G4936" s="22"/>
      <c r="H4936" s="22"/>
      <c r="I4936" s="22"/>
      <c r="J4936" s="22"/>
      <c r="K4936" s="22"/>
      <c r="L4936" s="22"/>
    </row>
    <row r="4937" spans="4:12">
      <c r="D4937" s="1"/>
      <c r="F4937" s="22"/>
      <c r="G4937" s="22"/>
      <c r="H4937" s="22"/>
      <c r="I4937" s="22"/>
      <c r="J4937" s="22"/>
      <c r="K4937" s="22"/>
      <c r="L4937" s="22"/>
    </row>
    <row r="4938" spans="4:12">
      <c r="D4938" s="1"/>
      <c r="F4938" s="22"/>
      <c r="G4938" s="22"/>
      <c r="H4938" s="22"/>
      <c r="I4938" s="22"/>
      <c r="J4938" s="22"/>
      <c r="K4938" s="22"/>
      <c r="L4938" s="22"/>
    </row>
    <row r="4939" spans="4:12">
      <c r="D4939" s="1"/>
      <c r="F4939" s="22"/>
      <c r="G4939" s="22"/>
      <c r="H4939" s="22"/>
      <c r="I4939" s="22"/>
      <c r="J4939" s="22"/>
      <c r="K4939" s="22"/>
      <c r="L4939" s="22"/>
    </row>
    <row r="4940" spans="4:12">
      <c r="D4940" s="1"/>
      <c r="F4940" s="22"/>
      <c r="G4940" s="22"/>
      <c r="H4940" s="22"/>
      <c r="I4940" s="22"/>
      <c r="J4940" s="22"/>
      <c r="K4940" s="22"/>
      <c r="L4940" s="22"/>
    </row>
    <row r="4941" spans="4:12">
      <c r="D4941" s="1"/>
      <c r="F4941" s="22"/>
      <c r="G4941" s="22"/>
      <c r="H4941" s="22"/>
      <c r="I4941" s="22"/>
      <c r="J4941" s="22"/>
      <c r="K4941" s="22"/>
      <c r="L4941" s="22"/>
    </row>
    <row r="4942" spans="4:12">
      <c r="D4942" s="1"/>
      <c r="F4942" s="22"/>
      <c r="G4942" s="22"/>
      <c r="H4942" s="22"/>
      <c r="I4942" s="22"/>
      <c r="J4942" s="22"/>
      <c r="K4942" s="22"/>
      <c r="L4942" s="22"/>
    </row>
    <row r="4943" spans="4:12">
      <c r="D4943" s="1"/>
      <c r="F4943" s="22"/>
      <c r="G4943" s="22"/>
      <c r="H4943" s="22"/>
      <c r="I4943" s="22"/>
      <c r="J4943" s="22"/>
      <c r="K4943" s="22"/>
      <c r="L4943" s="22"/>
    </row>
    <row r="4944" spans="4:12">
      <c r="D4944" s="1"/>
      <c r="F4944" s="22"/>
      <c r="G4944" s="22"/>
      <c r="H4944" s="22"/>
      <c r="I4944" s="22"/>
      <c r="J4944" s="22"/>
      <c r="K4944" s="22"/>
      <c r="L4944" s="22"/>
    </row>
    <row r="4945" spans="4:12">
      <c r="D4945" s="1"/>
      <c r="F4945" s="22"/>
      <c r="G4945" s="22"/>
      <c r="H4945" s="22"/>
      <c r="I4945" s="22"/>
      <c r="J4945" s="22"/>
      <c r="K4945" s="22"/>
      <c r="L4945" s="22"/>
    </row>
    <row r="4946" spans="4:12">
      <c r="D4946" s="1"/>
      <c r="F4946" s="22"/>
      <c r="G4946" s="22"/>
      <c r="H4946" s="22"/>
      <c r="I4946" s="22"/>
      <c r="J4946" s="22"/>
      <c r="K4946" s="22"/>
      <c r="L4946" s="22"/>
    </row>
    <row r="4947" spans="4:12">
      <c r="D4947" s="1"/>
      <c r="F4947" s="22"/>
      <c r="G4947" s="22"/>
      <c r="H4947" s="22"/>
      <c r="I4947" s="22"/>
      <c r="J4947" s="22"/>
      <c r="K4947" s="22"/>
      <c r="L4947" s="22"/>
    </row>
    <row r="4948" spans="4:12">
      <c r="D4948" s="1"/>
      <c r="F4948" s="22"/>
      <c r="G4948" s="22"/>
      <c r="H4948" s="22"/>
      <c r="I4948" s="22"/>
      <c r="J4948" s="22"/>
      <c r="K4948" s="22"/>
      <c r="L4948" s="22"/>
    </row>
    <row r="4949" spans="4:12">
      <c r="D4949" s="1"/>
      <c r="F4949" s="22"/>
      <c r="G4949" s="22"/>
      <c r="H4949" s="22"/>
      <c r="I4949" s="22"/>
      <c r="J4949" s="22"/>
      <c r="K4949" s="22"/>
      <c r="L4949" s="22"/>
    </row>
    <row r="4950" spans="4:12">
      <c r="D4950" s="1"/>
      <c r="F4950" s="22"/>
      <c r="G4950" s="22"/>
      <c r="H4950" s="22"/>
      <c r="I4950" s="22"/>
      <c r="J4950" s="22"/>
      <c r="K4950" s="22"/>
      <c r="L4950" s="22"/>
    </row>
    <row r="4951" spans="4:12">
      <c r="D4951" s="1"/>
      <c r="F4951" s="22"/>
      <c r="G4951" s="22"/>
      <c r="H4951" s="22"/>
      <c r="I4951" s="22"/>
      <c r="J4951" s="22"/>
      <c r="K4951" s="22"/>
      <c r="L4951" s="22"/>
    </row>
    <row r="4952" spans="4:12">
      <c r="D4952" s="1"/>
      <c r="F4952" s="22"/>
      <c r="G4952" s="22"/>
      <c r="H4952" s="22"/>
      <c r="I4952" s="22"/>
      <c r="J4952" s="22"/>
      <c r="K4952" s="22"/>
      <c r="L4952" s="22"/>
    </row>
    <row r="4953" spans="4:12">
      <c r="D4953" s="1"/>
      <c r="F4953" s="22"/>
      <c r="G4953" s="22"/>
      <c r="H4953" s="22"/>
      <c r="I4953" s="22"/>
      <c r="J4953" s="22"/>
      <c r="K4953" s="22"/>
      <c r="L4953" s="22"/>
    </row>
    <row r="4954" spans="4:12">
      <c r="D4954" s="1"/>
      <c r="F4954" s="22"/>
      <c r="G4954" s="22"/>
      <c r="H4954" s="22"/>
      <c r="I4954" s="22"/>
      <c r="J4954" s="22"/>
      <c r="K4954" s="22"/>
      <c r="L4954" s="22"/>
    </row>
    <row r="4955" spans="4:12">
      <c r="D4955" s="1"/>
      <c r="F4955" s="22"/>
      <c r="G4955" s="22"/>
      <c r="H4955" s="22"/>
      <c r="I4955" s="22"/>
      <c r="J4955" s="22"/>
      <c r="K4955" s="22"/>
      <c r="L4955" s="22"/>
    </row>
    <row r="4956" spans="4:12">
      <c r="D4956" s="1"/>
      <c r="F4956" s="22"/>
      <c r="G4956" s="22"/>
      <c r="H4956" s="22"/>
      <c r="I4956" s="22"/>
      <c r="J4956" s="22"/>
      <c r="K4956" s="22"/>
      <c r="L4956" s="22"/>
    </row>
    <row r="4957" spans="4:12">
      <c r="D4957" s="1"/>
      <c r="F4957" s="22"/>
      <c r="G4957" s="22"/>
      <c r="H4957" s="22"/>
      <c r="I4957" s="22"/>
      <c r="J4957" s="22"/>
      <c r="K4957" s="22"/>
      <c r="L4957" s="22"/>
    </row>
    <row r="4958" spans="4:12">
      <c r="D4958" s="1"/>
      <c r="F4958" s="22"/>
      <c r="G4958" s="22"/>
      <c r="H4958" s="22"/>
      <c r="I4958" s="22"/>
      <c r="J4958" s="22"/>
      <c r="K4958" s="22"/>
      <c r="L4958" s="22"/>
    </row>
    <row r="4959" spans="4:12">
      <c r="D4959" s="1"/>
      <c r="F4959" s="22"/>
      <c r="G4959" s="22"/>
      <c r="H4959" s="22"/>
      <c r="I4959" s="22"/>
      <c r="J4959" s="22"/>
      <c r="K4959" s="22"/>
      <c r="L4959" s="22"/>
    </row>
    <row r="4960" spans="4:12">
      <c r="D4960" s="1"/>
      <c r="F4960" s="22"/>
      <c r="G4960" s="22"/>
      <c r="H4960" s="22"/>
      <c r="I4960" s="22"/>
      <c r="J4960" s="22"/>
      <c r="K4960" s="22"/>
      <c r="L4960" s="22"/>
    </row>
    <row r="4961" spans="4:12">
      <c r="D4961" s="1"/>
      <c r="F4961" s="22"/>
      <c r="G4961" s="22"/>
      <c r="H4961" s="22"/>
      <c r="I4961" s="22"/>
      <c r="J4961" s="22"/>
      <c r="K4961" s="22"/>
      <c r="L4961" s="22"/>
    </row>
    <row r="4962" spans="4:12">
      <c r="D4962" s="1"/>
      <c r="F4962" s="22"/>
      <c r="G4962" s="22"/>
      <c r="H4962" s="22"/>
      <c r="I4962" s="22"/>
      <c r="J4962" s="22"/>
      <c r="K4962" s="22"/>
      <c r="L4962" s="22"/>
    </row>
    <row r="4963" spans="4:12">
      <c r="D4963" s="1"/>
      <c r="F4963" s="22"/>
      <c r="G4963" s="22"/>
      <c r="H4963" s="22"/>
      <c r="I4963" s="22"/>
      <c r="J4963" s="22"/>
      <c r="K4963" s="22"/>
      <c r="L4963" s="22"/>
    </row>
    <row r="4964" spans="4:12">
      <c r="D4964" s="1"/>
      <c r="F4964" s="22"/>
      <c r="G4964" s="22"/>
      <c r="H4964" s="22"/>
      <c r="I4964" s="22"/>
      <c r="J4964" s="22"/>
      <c r="K4964" s="22"/>
      <c r="L4964" s="22"/>
    </row>
    <row r="4965" spans="4:12">
      <c r="D4965" s="1"/>
      <c r="F4965" s="22"/>
      <c r="G4965" s="22"/>
      <c r="H4965" s="22"/>
      <c r="I4965" s="22"/>
      <c r="J4965" s="22"/>
      <c r="K4965" s="22"/>
      <c r="L4965" s="22"/>
    </row>
    <row r="4966" spans="4:12">
      <c r="D4966" s="1"/>
      <c r="F4966" s="22"/>
      <c r="G4966" s="22"/>
      <c r="H4966" s="22"/>
      <c r="I4966" s="22"/>
      <c r="J4966" s="22"/>
      <c r="K4966" s="22"/>
      <c r="L4966" s="22"/>
    </row>
    <row r="4967" spans="4:12">
      <c r="D4967" s="1"/>
      <c r="F4967" s="22"/>
      <c r="G4967" s="22"/>
      <c r="H4967" s="22"/>
      <c r="I4967" s="22"/>
      <c r="J4967" s="22"/>
      <c r="K4967" s="22"/>
      <c r="L4967" s="22"/>
    </row>
    <row r="4968" spans="4:12">
      <c r="D4968" s="1"/>
      <c r="F4968" s="22"/>
      <c r="G4968" s="22"/>
      <c r="H4968" s="22"/>
      <c r="I4968" s="22"/>
      <c r="J4968" s="22"/>
      <c r="K4968" s="22"/>
      <c r="L4968" s="22"/>
    </row>
    <row r="4969" spans="4:12">
      <c r="D4969" s="1"/>
      <c r="F4969" s="22"/>
      <c r="G4969" s="22"/>
      <c r="H4969" s="22"/>
      <c r="I4969" s="22"/>
      <c r="J4969" s="22"/>
      <c r="K4969" s="22"/>
      <c r="L4969" s="22"/>
    </row>
    <row r="4970" spans="4:12">
      <c r="D4970" s="1"/>
      <c r="F4970" s="22"/>
      <c r="G4970" s="22"/>
      <c r="H4970" s="22"/>
      <c r="I4970" s="22"/>
      <c r="J4970" s="22"/>
      <c r="K4970" s="22"/>
      <c r="L4970" s="22"/>
    </row>
    <row r="4971" spans="4:12">
      <c r="D4971" s="1"/>
      <c r="F4971" s="22"/>
      <c r="G4971" s="22"/>
      <c r="H4971" s="22"/>
      <c r="I4971" s="22"/>
      <c r="J4971" s="22"/>
      <c r="K4971" s="22"/>
      <c r="L4971" s="22"/>
    </row>
    <row r="4972" spans="4:12">
      <c r="D4972" s="1"/>
      <c r="F4972" s="22"/>
      <c r="G4972" s="22"/>
      <c r="H4972" s="22"/>
      <c r="I4972" s="22"/>
      <c r="J4972" s="22"/>
      <c r="K4972" s="22"/>
      <c r="L4972" s="22"/>
    </row>
    <row r="4973" spans="4:12">
      <c r="D4973" s="1"/>
      <c r="F4973" s="22"/>
      <c r="G4973" s="22"/>
      <c r="H4973" s="22"/>
      <c r="I4973" s="22"/>
      <c r="J4973" s="22"/>
      <c r="K4973" s="22"/>
      <c r="L4973" s="22"/>
    </row>
    <row r="4974" spans="4:12">
      <c r="D4974" s="1"/>
      <c r="F4974" s="22"/>
      <c r="G4974" s="22"/>
      <c r="H4974" s="22"/>
      <c r="I4974" s="22"/>
      <c r="J4974" s="22"/>
      <c r="K4974" s="22"/>
      <c r="L4974" s="22"/>
    </row>
    <row r="4975" spans="4:12">
      <c r="D4975" s="1"/>
      <c r="F4975" s="22"/>
      <c r="G4975" s="22"/>
      <c r="H4975" s="22"/>
      <c r="I4975" s="22"/>
      <c r="J4975" s="22"/>
      <c r="K4975" s="22"/>
      <c r="L4975" s="22"/>
    </row>
    <row r="4976" spans="4:12">
      <c r="D4976" s="1"/>
      <c r="F4976" s="22"/>
      <c r="G4976" s="22"/>
      <c r="H4976" s="22"/>
      <c r="I4976" s="22"/>
      <c r="J4976" s="22"/>
      <c r="K4976" s="22"/>
      <c r="L4976" s="22"/>
    </row>
    <row r="4977" spans="4:12">
      <c r="D4977" s="1"/>
      <c r="F4977" s="22"/>
      <c r="G4977" s="22"/>
      <c r="H4977" s="22"/>
      <c r="I4977" s="22"/>
      <c r="J4977" s="22"/>
      <c r="K4977" s="22"/>
      <c r="L4977" s="22"/>
    </row>
    <row r="4978" spans="4:12">
      <c r="D4978" s="1"/>
      <c r="F4978" s="22"/>
      <c r="G4978" s="22"/>
      <c r="H4978" s="22"/>
      <c r="I4978" s="22"/>
      <c r="J4978" s="22"/>
      <c r="K4978" s="22"/>
      <c r="L4978" s="22"/>
    </row>
    <row r="4979" spans="4:12">
      <c r="D4979" s="1"/>
      <c r="F4979" s="22"/>
      <c r="G4979" s="22"/>
      <c r="H4979" s="22"/>
      <c r="I4979" s="22"/>
      <c r="J4979" s="22"/>
      <c r="K4979" s="22"/>
      <c r="L4979" s="22"/>
    </row>
    <row r="4980" spans="4:12">
      <c r="D4980" s="1"/>
      <c r="F4980" s="22"/>
      <c r="G4980" s="22"/>
      <c r="H4980" s="22"/>
      <c r="I4980" s="22"/>
      <c r="J4980" s="22"/>
      <c r="K4980" s="22"/>
      <c r="L4980" s="22"/>
    </row>
    <row r="4981" spans="4:12">
      <c r="D4981" s="1"/>
      <c r="F4981" s="22"/>
      <c r="G4981" s="22"/>
      <c r="H4981" s="22"/>
      <c r="I4981" s="22"/>
      <c r="J4981" s="22"/>
      <c r="K4981" s="22"/>
      <c r="L4981" s="22"/>
    </row>
    <row r="4982" spans="4:12">
      <c r="D4982" s="1"/>
      <c r="F4982" s="22"/>
      <c r="G4982" s="22"/>
      <c r="H4982" s="22"/>
      <c r="I4982" s="22"/>
      <c r="J4982" s="22"/>
      <c r="K4982" s="22"/>
      <c r="L4982" s="22"/>
    </row>
    <row r="4983" spans="4:12">
      <c r="D4983" s="1"/>
      <c r="F4983" s="22"/>
      <c r="G4983" s="22"/>
      <c r="H4983" s="22"/>
      <c r="I4983" s="22"/>
      <c r="J4983" s="22"/>
      <c r="K4983" s="22"/>
      <c r="L4983" s="22"/>
    </row>
    <row r="4984" spans="4:12">
      <c r="D4984" s="1"/>
      <c r="F4984" s="22"/>
      <c r="G4984" s="22"/>
      <c r="H4984" s="22"/>
      <c r="I4984" s="22"/>
      <c r="J4984" s="22"/>
      <c r="K4984" s="22"/>
      <c r="L4984" s="22"/>
    </row>
    <row r="4985" spans="4:12">
      <c r="D4985" s="1"/>
      <c r="F4985" s="22"/>
      <c r="G4985" s="22"/>
      <c r="H4985" s="22"/>
      <c r="I4985" s="22"/>
      <c r="J4985" s="22"/>
      <c r="K4985" s="22"/>
      <c r="L4985" s="22"/>
    </row>
    <row r="4986" spans="4:12">
      <c r="D4986" s="1"/>
      <c r="F4986" s="22"/>
      <c r="G4986" s="22"/>
      <c r="H4986" s="22"/>
      <c r="I4986" s="22"/>
      <c r="J4986" s="22"/>
      <c r="K4986" s="22"/>
      <c r="L4986" s="22"/>
    </row>
    <row r="4987" spans="4:12">
      <c r="D4987" s="1"/>
      <c r="F4987" s="22"/>
      <c r="G4987" s="22"/>
      <c r="H4987" s="22"/>
      <c r="I4987" s="22"/>
      <c r="J4987" s="22"/>
      <c r="K4987" s="22"/>
      <c r="L4987" s="22"/>
    </row>
    <row r="4988" spans="4:12">
      <c r="D4988" s="1"/>
      <c r="F4988" s="22"/>
      <c r="G4988" s="22"/>
      <c r="H4988" s="22"/>
      <c r="I4988" s="22"/>
      <c r="J4988" s="22"/>
      <c r="K4988" s="22"/>
      <c r="L4988" s="22"/>
    </row>
    <row r="4989" spans="4:12">
      <c r="D4989" s="1"/>
      <c r="F4989" s="22"/>
      <c r="G4989" s="22"/>
      <c r="H4989" s="22"/>
      <c r="I4989" s="22"/>
      <c r="J4989" s="22"/>
      <c r="K4989" s="22"/>
      <c r="L4989" s="22"/>
    </row>
    <row r="4990" spans="4:12">
      <c r="D4990" s="1"/>
      <c r="F4990" s="22"/>
      <c r="G4990" s="22"/>
      <c r="H4990" s="22"/>
      <c r="I4990" s="22"/>
      <c r="J4990" s="22"/>
      <c r="K4990" s="22"/>
      <c r="L4990" s="22"/>
    </row>
    <row r="4991" spans="4:12">
      <c r="D4991" s="1"/>
      <c r="F4991" s="22"/>
      <c r="G4991" s="22"/>
      <c r="H4991" s="22"/>
      <c r="I4991" s="22"/>
      <c r="J4991" s="22"/>
      <c r="K4991" s="22"/>
      <c r="L4991" s="22"/>
    </row>
    <row r="4992" spans="4:12">
      <c r="D4992" s="1"/>
      <c r="F4992" s="22"/>
      <c r="G4992" s="22"/>
      <c r="H4992" s="22"/>
      <c r="I4992" s="22"/>
      <c r="J4992" s="22"/>
      <c r="K4992" s="22"/>
      <c r="L4992" s="22"/>
    </row>
    <row r="4993" spans="4:12">
      <c r="D4993" s="1"/>
      <c r="F4993" s="22"/>
      <c r="G4993" s="22"/>
      <c r="H4993" s="22"/>
      <c r="I4993" s="22"/>
      <c r="J4993" s="22"/>
      <c r="K4993" s="22"/>
      <c r="L4993" s="22"/>
    </row>
    <row r="4994" spans="4:12">
      <c r="D4994" s="1"/>
      <c r="F4994" s="22"/>
      <c r="G4994" s="22"/>
      <c r="H4994" s="22"/>
      <c r="I4994" s="22"/>
      <c r="J4994" s="22"/>
      <c r="K4994" s="22"/>
      <c r="L4994" s="22"/>
    </row>
    <row r="4995" spans="4:12">
      <c r="D4995" s="1"/>
      <c r="F4995" s="22"/>
      <c r="G4995" s="22"/>
      <c r="H4995" s="22"/>
      <c r="I4995" s="22"/>
      <c r="J4995" s="22"/>
      <c r="K4995" s="22"/>
      <c r="L4995" s="22"/>
    </row>
    <row r="4996" spans="4:12">
      <c r="D4996" s="1"/>
      <c r="F4996" s="22"/>
      <c r="G4996" s="22"/>
      <c r="H4996" s="22"/>
      <c r="I4996" s="22"/>
      <c r="J4996" s="22"/>
      <c r="K4996" s="22"/>
      <c r="L4996" s="22"/>
    </row>
    <row r="4997" spans="4:12">
      <c r="D4997" s="1"/>
      <c r="F4997" s="22"/>
      <c r="G4997" s="22"/>
      <c r="H4997" s="22"/>
      <c r="I4997" s="22"/>
      <c r="J4997" s="22"/>
      <c r="K4997" s="22"/>
      <c r="L4997" s="22"/>
    </row>
    <row r="4998" spans="4:12">
      <c r="D4998" s="1"/>
      <c r="F4998" s="22"/>
      <c r="G4998" s="22"/>
      <c r="H4998" s="22"/>
      <c r="I4998" s="22"/>
      <c r="J4998" s="22"/>
      <c r="K4998" s="22"/>
      <c r="L4998" s="22"/>
    </row>
    <row r="4999" spans="4:12">
      <c r="D4999" s="1"/>
      <c r="F4999" s="22"/>
      <c r="G4999" s="22"/>
      <c r="H4999" s="22"/>
      <c r="I4999" s="22"/>
      <c r="J4999" s="22"/>
      <c r="K4999" s="22"/>
      <c r="L4999" s="22"/>
    </row>
    <row r="5000" spans="4:12">
      <c r="D5000" s="1"/>
      <c r="F5000" s="22"/>
      <c r="G5000" s="22"/>
      <c r="H5000" s="22"/>
      <c r="I5000" s="22"/>
      <c r="J5000" s="22"/>
      <c r="K5000" s="22"/>
      <c r="L5000" s="22"/>
    </row>
    <row r="5001" spans="4:12">
      <c r="D5001" s="1"/>
      <c r="F5001" s="22"/>
      <c r="G5001" s="22"/>
      <c r="H5001" s="22"/>
      <c r="I5001" s="22"/>
      <c r="J5001" s="22"/>
      <c r="K5001" s="22"/>
      <c r="L5001" s="22"/>
    </row>
    <row r="5002" spans="4:12">
      <c r="D5002" s="1"/>
      <c r="F5002" s="22"/>
      <c r="G5002" s="22"/>
      <c r="H5002" s="22"/>
      <c r="I5002" s="22"/>
      <c r="J5002" s="22"/>
      <c r="K5002" s="22"/>
      <c r="L5002" s="22"/>
    </row>
    <row r="5003" spans="4:12">
      <c r="D5003" s="1"/>
      <c r="F5003" s="22"/>
      <c r="G5003" s="22"/>
      <c r="H5003" s="22"/>
      <c r="I5003" s="22"/>
      <c r="J5003" s="22"/>
      <c r="K5003" s="22"/>
      <c r="L5003" s="22"/>
    </row>
    <row r="5004" spans="4:12">
      <c r="D5004" s="1"/>
      <c r="F5004" s="22"/>
      <c r="G5004" s="22"/>
      <c r="H5004" s="22"/>
      <c r="I5004" s="22"/>
      <c r="J5004" s="22"/>
      <c r="K5004" s="22"/>
      <c r="L5004" s="22"/>
    </row>
    <row r="5005" spans="4:12">
      <c r="D5005" s="1"/>
      <c r="F5005" s="22"/>
      <c r="G5005" s="22"/>
      <c r="H5005" s="22"/>
      <c r="I5005" s="22"/>
      <c r="J5005" s="22"/>
      <c r="K5005" s="22"/>
      <c r="L5005" s="22"/>
    </row>
    <row r="5006" spans="4:12">
      <c r="D5006" s="1"/>
      <c r="F5006" s="22"/>
      <c r="G5006" s="22"/>
      <c r="H5006" s="22"/>
      <c r="I5006" s="22"/>
      <c r="J5006" s="22"/>
      <c r="K5006" s="22"/>
      <c r="L5006" s="22"/>
    </row>
    <row r="5007" spans="4:12">
      <c r="D5007" s="1"/>
      <c r="F5007" s="22"/>
      <c r="G5007" s="22"/>
      <c r="H5007" s="22"/>
      <c r="I5007" s="22"/>
      <c r="J5007" s="22"/>
      <c r="K5007" s="22"/>
      <c r="L5007" s="22"/>
    </row>
    <row r="5008" spans="4:12">
      <c r="D5008" s="1"/>
      <c r="F5008" s="22"/>
      <c r="G5008" s="22"/>
      <c r="H5008" s="22"/>
      <c r="I5008" s="22"/>
      <c r="J5008" s="22"/>
      <c r="K5008" s="22"/>
      <c r="L5008" s="22"/>
    </row>
    <row r="5009" spans="4:12">
      <c r="D5009" s="1"/>
      <c r="F5009" s="22"/>
      <c r="G5009" s="22"/>
      <c r="H5009" s="22"/>
      <c r="I5009" s="22"/>
      <c r="J5009" s="22"/>
      <c r="K5009" s="22"/>
      <c r="L5009" s="22"/>
    </row>
    <row r="5010" spans="4:12">
      <c r="D5010" s="1"/>
      <c r="F5010" s="22"/>
      <c r="G5010" s="22"/>
      <c r="H5010" s="22"/>
      <c r="I5010" s="22"/>
      <c r="J5010" s="22"/>
      <c r="K5010" s="22"/>
      <c r="L5010" s="22"/>
    </row>
    <row r="5011" spans="4:12">
      <c r="D5011" s="1"/>
      <c r="F5011" s="22"/>
      <c r="G5011" s="22"/>
      <c r="H5011" s="22"/>
      <c r="I5011" s="22"/>
      <c r="J5011" s="22"/>
      <c r="K5011" s="22"/>
      <c r="L5011" s="22"/>
    </row>
    <row r="5012" spans="4:12">
      <c r="D5012" s="1"/>
      <c r="F5012" s="22"/>
      <c r="G5012" s="22"/>
      <c r="H5012" s="22"/>
      <c r="I5012" s="22"/>
      <c r="J5012" s="22"/>
      <c r="K5012" s="22"/>
      <c r="L5012" s="22"/>
    </row>
    <row r="5013" spans="4:12">
      <c r="D5013" s="1"/>
      <c r="F5013" s="22"/>
      <c r="G5013" s="22"/>
      <c r="H5013" s="22"/>
      <c r="I5013" s="22"/>
      <c r="J5013" s="22"/>
      <c r="K5013" s="22"/>
      <c r="L5013" s="22"/>
    </row>
    <row r="5014" spans="4:12">
      <c r="D5014" s="1"/>
      <c r="F5014" s="22"/>
      <c r="G5014" s="22"/>
      <c r="H5014" s="22"/>
      <c r="I5014" s="22"/>
      <c r="J5014" s="22"/>
      <c r="K5014" s="22"/>
      <c r="L5014" s="22"/>
    </row>
    <row r="5015" spans="4:12">
      <c r="D5015" s="1"/>
      <c r="F5015" s="22"/>
      <c r="G5015" s="22"/>
      <c r="H5015" s="22"/>
      <c r="I5015" s="22"/>
      <c r="J5015" s="22"/>
      <c r="K5015" s="22"/>
      <c r="L5015" s="22"/>
    </row>
    <row r="5016" spans="4:12">
      <c r="D5016" s="1"/>
      <c r="F5016" s="22"/>
      <c r="G5016" s="22"/>
      <c r="H5016" s="22"/>
      <c r="I5016" s="22"/>
      <c r="J5016" s="22"/>
      <c r="K5016" s="22"/>
      <c r="L5016" s="22"/>
    </row>
    <row r="5017" spans="4:12">
      <c r="D5017" s="1"/>
      <c r="F5017" s="22"/>
      <c r="G5017" s="22"/>
      <c r="H5017" s="22"/>
      <c r="I5017" s="22"/>
      <c r="J5017" s="22"/>
      <c r="K5017" s="22"/>
      <c r="L5017" s="22"/>
    </row>
    <row r="5018" spans="4:12">
      <c r="D5018" s="1"/>
      <c r="F5018" s="22"/>
      <c r="G5018" s="22"/>
      <c r="H5018" s="22"/>
      <c r="I5018" s="22"/>
      <c r="J5018" s="22"/>
      <c r="K5018" s="22"/>
      <c r="L5018" s="22"/>
    </row>
    <row r="5019" spans="4:12">
      <c r="D5019" s="1"/>
      <c r="F5019" s="22"/>
      <c r="G5019" s="22"/>
      <c r="H5019" s="22"/>
      <c r="I5019" s="22"/>
      <c r="J5019" s="22"/>
      <c r="K5019" s="22"/>
      <c r="L5019" s="22"/>
    </row>
    <row r="5020" spans="4:12">
      <c r="D5020" s="1"/>
      <c r="F5020" s="22"/>
      <c r="G5020" s="22"/>
      <c r="H5020" s="22"/>
      <c r="I5020" s="22"/>
      <c r="J5020" s="22"/>
      <c r="K5020" s="22"/>
      <c r="L5020" s="22"/>
    </row>
    <row r="5021" spans="4:12">
      <c r="D5021" s="1"/>
      <c r="F5021" s="22"/>
      <c r="G5021" s="22"/>
      <c r="H5021" s="22"/>
      <c r="I5021" s="22"/>
      <c r="J5021" s="22"/>
      <c r="K5021" s="22"/>
      <c r="L5021" s="22"/>
    </row>
    <row r="5022" spans="4:12">
      <c r="D5022" s="1"/>
      <c r="F5022" s="22"/>
      <c r="G5022" s="22"/>
      <c r="H5022" s="22"/>
      <c r="I5022" s="22"/>
      <c r="J5022" s="22"/>
      <c r="K5022" s="22"/>
      <c r="L5022" s="22"/>
    </row>
    <row r="5023" spans="4:12">
      <c r="D5023" s="1"/>
      <c r="F5023" s="22"/>
      <c r="G5023" s="22"/>
      <c r="H5023" s="22"/>
      <c r="I5023" s="22"/>
      <c r="J5023" s="22"/>
      <c r="K5023" s="22"/>
      <c r="L5023" s="22"/>
    </row>
    <row r="5024" spans="4:12">
      <c r="D5024" s="1"/>
      <c r="F5024" s="22"/>
      <c r="G5024" s="22"/>
      <c r="H5024" s="22"/>
      <c r="I5024" s="22"/>
      <c r="J5024" s="22"/>
      <c r="K5024" s="22"/>
      <c r="L5024" s="22"/>
    </row>
    <row r="5025" spans="4:12">
      <c r="D5025" s="1"/>
      <c r="F5025" s="22"/>
      <c r="G5025" s="22"/>
      <c r="H5025" s="22"/>
      <c r="I5025" s="22"/>
      <c r="J5025" s="22"/>
      <c r="K5025" s="22"/>
      <c r="L5025" s="22"/>
    </row>
    <row r="5026" spans="4:12">
      <c r="D5026" s="1"/>
      <c r="F5026" s="22"/>
      <c r="G5026" s="22"/>
      <c r="H5026" s="22"/>
      <c r="I5026" s="22"/>
      <c r="J5026" s="22"/>
      <c r="K5026" s="22"/>
      <c r="L5026" s="22"/>
    </row>
    <row r="5027" spans="4:12">
      <c r="D5027" s="1"/>
      <c r="F5027" s="22"/>
      <c r="G5027" s="22"/>
      <c r="H5027" s="22"/>
      <c r="I5027" s="22"/>
      <c r="J5027" s="22"/>
      <c r="K5027" s="22"/>
      <c r="L5027" s="22"/>
    </row>
    <row r="5028" spans="4:12">
      <c r="D5028" s="1"/>
      <c r="F5028" s="22"/>
      <c r="G5028" s="22"/>
      <c r="H5028" s="22"/>
      <c r="I5028" s="22"/>
      <c r="J5028" s="22"/>
      <c r="K5028" s="22"/>
      <c r="L5028" s="22"/>
    </row>
    <row r="5029" spans="4:12">
      <c r="D5029" s="1"/>
      <c r="F5029" s="22"/>
      <c r="G5029" s="22"/>
      <c r="H5029" s="22"/>
      <c r="I5029" s="22"/>
      <c r="J5029" s="22"/>
      <c r="K5029" s="22"/>
      <c r="L5029" s="22"/>
    </row>
    <row r="5030" spans="4:12">
      <c r="D5030" s="1"/>
      <c r="F5030" s="22"/>
      <c r="G5030" s="22"/>
      <c r="H5030" s="22"/>
      <c r="I5030" s="22"/>
      <c r="J5030" s="22"/>
      <c r="K5030" s="22"/>
      <c r="L5030" s="22"/>
    </row>
    <row r="5031" spans="4:12">
      <c r="D5031" s="1"/>
      <c r="F5031" s="22"/>
      <c r="G5031" s="22"/>
      <c r="H5031" s="22"/>
      <c r="I5031" s="22"/>
      <c r="J5031" s="22"/>
      <c r="K5031" s="22"/>
      <c r="L5031" s="22"/>
    </row>
    <row r="5032" spans="4:12">
      <c r="D5032" s="1"/>
      <c r="F5032" s="22"/>
      <c r="G5032" s="22"/>
      <c r="H5032" s="22"/>
      <c r="I5032" s="22"/>
      <c r="J5032" s="22"/>
      <c r="K5032" s="22"/>
      <c r="L5032" s="22"/>
    </row>
    <row r="5033" spans="4:12">
      <c r="D5033" s="1"/>
      <c r="F5033" s="22"/>
      <c r="G5033" s="22"/>
      <c r="H5033" s="22"/>
      <c r="I5033" s="22"/>
      <c r="J5033" s="22"/>
      <c r="K5033" s="22"/>
      <c r="L5033" s="22"/>
    </row>
    <row r="5034" spans="4:12">
      <c r="D5034" s="1"/>
      <c r="F5034" s="22"/>
      <c r="G5034" s="22"/>
      <c r="H5034" s="22"/>
      <c r="I5034" s="22"/>
      <c r="J5034" s="22"/>
      <c r="K5034" s="22"/>
      <c r="L5034" s="22"/>
    </row>
    <row r="5035" spans="4:12">
      <c r="D5035" s="1"/>
      <c r="F5035" s="22"/>
      <c r="G5035" s="22"/>
      <c r="H5035" s="22"/>
      <c r="I5035" s="22"/>
      <c r="J5035" s="22"/>
      <c r="K5035" s="22"/>
      <c r="L5035" s="22"/>
    </row>
    <row r="5036" spans="4:12">
      <c r="D5036" s="1"/>
      <c r="F5036" s="22"/>
      <c r="G5036" s="22"/>
      <c r="H5036" s="22"/>
      <c r="I5036" s="22"/>
      <c r="J5036" s="22"/>
      <c r="K5036" s="22"/>
      <c r="L5036" s="22"/>
    </row>
    <row r="5037" spans="4:12">
      <c r="D5037" s="1"/>
      <c r="F5037" s="22"/>
      <c r="G5037" s="22"/>
      <c r="H5037" s="22"/>
      <c r="I5037" s="22"/>
      <c r="J5037" s="22"/>
      <c r="K5037" s="22"/>
      <c r="L5037" s="22"/>
    </row>
    <row r="5038" spans="4:12">
      <c r="D5038" s="1"/>
      <c r="F5038" s="22"/>
      <c r="G5038" s="22"/>
      <c r="H5038" s="22"/>
      <c r="I5038" s="22"/>
      <c r="J5038" s="22"/>
      <c r="K5038" s="22"/>
      <c r="L5038" s="22"/>
    </row>
    <row r="5039" spans="4:12">
      <c r="D5039" s="1"/>
      <c r="F5039" s="22"/>
      <c r="G5039" s="22"/>
      <c r="H5039" s="22"/>
      <c r="I5039" s="22"/>
      <c r="J5039" s="22"/>
      <c r="K5039" s="22"/>
      <c r="L5039" s="22"/>
    </row>
    <row r="5040" spans="4:12">
      <c r="D5040" s="1"/>
      <c r="F5040" s="22"/>
      <c r="G5040" s="22"/>
      <c r="H5040" s="22"/>
      <c r="I5040" s="22"/>
      <c r="J5040" s="22"/>
      <c r="K5040" s="22"/>
      <c r="L5040" s="22"/>
    </row>
    <row r="5041" spans="4:12">
      <c r="D5041" s="1"/>
      <c r="F5041" s="22"/>
      <c r="G5041" s="22"/>
      <c r="H5041" s="22"/>
      <c r="I5041" s="22"/>
      <c r="J5041" s="22"/>
      <c r="K5041" s="22"/>
      <c r="L5041" s="22"/>
    </row>
    <row r="5042" spans="4:12">
      <c r="D5042" s="1"/>
      <c r="F5042" s="22"/>
      <c r="G5042" s="22"/>
      <c r="H5042" s="22"/>
      <c r="I5042" s="22"/>
      <c r="J5042" s="22"/>
      <c r="K5042" s="22"/>
      <c r="L5042" s="22"/>
    </row>
    <row r="5043" spans="4:12">
      <c r="D5043" s="1"/>
      <c r="F5043" s="22"/>
      <c r="G5043" s="22"/>
      <c r="H5043" s="22"/>
      <c r="I5043" s="22"/>
      <c r="J5043" s="22"/>
      <c r="K5043" s="22"/>
      <c r="L5043" s="22"/>
    </row>
    <row r="5044" spans="4:12">
      <c r="D5044" s="1"/>
      <c r="F5044" s="22"/>
      <c r="G5044" s="22"/>
      <c r="H5044" s="22"/>
      <c r="I5044" s="22"/>
      <c r="J5044" s="22"/>
      <c r="K5044" s="22"/>
      <c r="L5044" s="22"/>
    </row>
    <row r="5045" spans="4:12">
      <c r="D5045" s="1"/>
      <c r="F5045" s="22"/>
      <c r="G5045" s="22"/>
      <c r="H5045" s="22"/>
      <c r="I5045" s="22"/>
      <c r="J5045" s="22"/>
      <c r="K5045" s="22"/>
      <c r="L5045" s="22"/>
    </row>
    <row r="5046" spans="4:12">
      <c r="D5046" s="1"/>
      <c r="F5046" s="22"/>
      <c r="G5046" s="22"/>
      <c r="H5046" s="22"/>
      <c r="I5046" s="22"/>
      <c r="J5046" s="22"/>
      <c r="K5046" s="22"/>
      <c r="L5046" s="22"/>
    </row>
    <row r="5047" spans="4:12">
      <c r="D5047" s="1"/>
      <c r="F5047" s="22"/>
      <c r="G5047" s="22"/>
      <c r="H5047" s="22"/>
      <c r="I5047" s="22"/>
      <c r="J5047" s="22"/>
      <c r="K5047" s="22"/>
      <c r="L5047" s="22"/>
    </row>
    <row r="5048" spans="4:12">
      <c r="D5048" s="1"/>
      <c r="F5048" s="22"/>
      <c r="G5048" s="22"/>
      <c r="H5048" s="22"/>
      <c r="I5048" s="22"/>
      <c r="J5048" s="22"/>
      <c r="K5048" s="22"/>
      <c r="L5048" s="22"/>
    </row>
    <row r="5049" spans="4:12">
      <c r="D5049" s="1"/>
      <c r="F5049" s="22"/>
      <c r="G5049" s="22"/>
      <c r="H5049" s="22"/>
      <c r="I5049" s="22"/>
      <c r="J5049" s="22"/>
      <c r="K5049" s="22"/>
      <c r="L5049" s="22"/>
    </row>
    <row r="5050" spans="4:12">
      <c r="D5050" s="1"/>
      <c r="F5050" s="22"/>
      <c r="G5050" s="22"/>
      <c r="H5050" s="22"/>
      <c r="I5050" s="22"/>
      <c r="J5050" s="22"/>
      <c r="K5050" s="22"/>
      <c r="L5050" s="22"/>
    </row>
    <row r="5051" spans="4:12">
      <c r="D5051" s="1"/>
      <c r="F5051" s="22"/>
      <c r="G5051" s="22"/>
      <c r="H5051" s="22"/>
      <c r="I5051" s="22"/>
      <c r="J5051" s="22"/>
      <c r="K5051" s="22"/>
      <c r="L5051" s="22"/>
    </row>
    <row r="5052" spans="4:12">
      <c r="D5052" s="1"/>
      <c r="F5052" s="22"/>
      <c r="G5052" s="22"/>
      <c r="H5052" s="22"/>
      <c r="I5052" s="22"/>
      <c r="J5052" s="22"/>
      <c r="K5052" s="22"/>
      <c r="L5052" s="22"/>
    </row>
    <row r="5053" spans="4:12">
      <c r="D5053" s="1"/>
      <c r="F5053" s="22"/>
      <c r="G5053" s="22"/>
      <c r="H5053" s="22"/>
      <c r="I5053" s="22"/>
      <c r="J5053" s="22"/>
      <c r="K5053" s="22"/>
      <c r="L5053" s="22"/>
    </row>
    <row r="5054" spans="4:12">
      <c r="D5054" s="1"/>
      <c r="F5054" s="22"/>
      <c r="G5054" s="22"/>
      <c r="H5054" s="22"/>
      <c r="I5054" s="22"/>
      <c r="J5054" s="22"/>
      <c r="K5054" s="22"/>
      <c r="L5054" s="22"/>
    </row>
    <row r="5055" spans="4:12">
      <c r="D5055" s="1"/>
      <c r="F5055" s="22"/>
      <c r="G5055" s="22"/>
      <c r="H5055" s="22"/>
      <c r="I5055" s="22"/>
      <c r="J5055" s="22"/>
      <c r="K5055" s="22"/>
      <c r="L5055" s="22"/>
    </row>
    <row r="5056" spans="4:12">
      <c r="D5056" s="1"/>
      <c r="F5056" s="22"/>
      <c r="G5056" s="22"/>
      <c r="H5056" s="22"/>
      <c r="I5056" s="22"/>
      <c r="J5056" s="22"/>
      <c r="K5056" s="22"/>
      <c r="L5056" s="22"/>
    </row>
    <row r="5057" spans="4:12">
      <c r="D5057" s="1"/>
      <c r="F5057" s="22"/>
      <c r="G5057" s="22"/>
      <c r="H5057" s="22"/>
      <c r="I5057" s="22"/>
      <c r="J5057" s="22"/>
      <c r="K5057" s="22"/>
      <c r="L5057" s="22"/>
    </row>
    <row r="5058" spans="4:12">
      <c r="D5058" s="1"/>
      <c r="F5058" s="22"/>
      <c r="G5058" s="22"/>
      <c r="H5058" s="22"/>
      <c r="I5058" s="22"/>
      <c r="J5058" s="22"/>
      <c r="K5058" s="22"/>
      <c r="L5058" s="22"/>
    </row>
    <row r="5059" spans="4:12">
      <c r="D5059" s="1"/>
      <c r="F5059" s="22"/>
      <c r="G5059" s="22"/>
      <c r="H5059" s="22"/>
      <c r="I5059" s="22"/>
      <c r="J5059" s="22"/>
      <c r="K5059" s="22"/>
      <c r="L5059" s="22"/>
    </row>
    <row r="5060" spans="4:12">
      <c r="D5060" s="1"/>
      <c r="F5060" s="22"/>
      <c r="G5060" s="22"/>
      <c r="H5060" s="22"/>
      <c r="I5060" s="22"/>
      <c r="J5060" s="22"/>
      <c r="K5060" s="22"/>
      <c r="L5060" s="22"/>
    </row>
    <row r="5061" spans="4:12">
      <c r="D5061" s="1"/>
      <c r="F5061" s="22"/>
      <c r="G5061" s="22"/>
      <c r="H5061" s="22"/>
      <c r="I5061" s="22"/>
      <c r="J5061" s="22"/>
      <c r="K5061" s="22"/>
      <c r="L5061" s="22"/>
    </row>
    <row r="5062" spans="4:12">
      <c r="D5062" s="1"/>
      <c r="F5062" s="22"/>
      <c r="G5062" s="22"/>
      <c r="H5062" s="22"/>
      <c r="I5062" s="22"/>
      <c r="J5062" s="22"/>
      <c r="K5062" s="22"/>
      <c r="L5062" s="22"/>
    </row>
    <row r="5063" spans="4:12">
      <c r="D5063" s="1"/>
      <c r="F5063" s="22"/>
      <c r="G5063" s="22"/>
      <c r="H5063" s="22"/>
      <c r="I5063" s="22"/>
      <c r="J5063" s="22"/>
      <c r="K5063" s="22"/>
      <c r="L5063" s="22"/>
    </row>
    <row r="5064" spans="4:12">
      <c r="D5064" s="1"/>
      <c r="F5064" s="22"/>
      <c r="G5064" s="22"/>
      <c r="H5064" s="22"/>
      <c r="I5064" s="22"/>
      <c r="J5064" s="22"/>
      <c r="K5064" s="22"/>
      <c r="L5064" s="22"/>
    </row>
    <row r="5065" spans="4:12">
      <c r="D5065" s="1"/>
      <c r="F5065" s="22"/>
      <c r="G5065" s="22"/>
      <c r="H5065" s="22"/>
      <c r="I5065" s="22"/>
      <c r="J5065" s="22"/>
      <c r="K5065" s="22"/>
      <c r="L5065" s="22"/>
    </row>
    <row r="5066" spans="4:12">
      <c r="D5066" s="1"/>
      <c r="F5066" s="22"/>
      <c r="G5066" s="22"/>
      <c r="H5066" s="22"/>
      <c r="I5066" s="22"/>
      <c r="J5066" s="22"/>
      <c r="K5066" s="22"/>
      <c r="L5066" s="22"/>
    </row>
    <row r="5067" spans="4:12">
      <c r="D5067" s="1"/>
      <c r="F5067" s="22"/>
      <c r="G5067" s="22"/>
      <c r="H5067" s="22"/>
      <c r="I5067" s="22"/>
      <c r="J5067" s="22"/>
      <c r="K5067" s="22"/>
      <c r="L5067" s="22"/>
    </row>
    <row r="5068" spans="4:12">
      <c r="D5068" s="1"/>
      <c r="F5068" s="22"/>
      <c r="G5068" s="22"/>
      <c r="H5068" s="22"/>
      <c r="I5068" s="22"/>
      <c r="J5068" s="22"/>
      <c r="K5068" s="22"/>
      <c r="L5068" s="22"/>
    </row>
    <row r="5069" spans="4:12">
      <c r="D5069" s="1"/>
      <c r="F5069" s="22"/>
      <c r="G5069" s="22"/>
      <c r="H5069" s="22"/>
      <c r="I5069" s="22"/>
      <c r="J5069" s="22"/>
      <c r="K5069" s="22"/>
      <c r="L5069" s="22"/>
    </row>
    <row r="5070" spans="4:12">
      <c r="D5070" s="1"/>
      <c r="F5070" s="22"/>
      <c r="G5070" s="22"/>
      <c r="H5070" s="22"/>
      <c r="I5070" s="22"/>
      <c r="J5070" s="22"/>
      <c r="K5070" s="22"/>
      <c r="L5070" s="22"/>
    </row>
    <row r="5071" spans="4:12">
      <c r="D5071" s="1"/>
      <c r="F5071" s="22"/>
      <c r="G5071" s="22"/>
      <c r="H5071" s="22"/>
      <c r="I5071" s="22"/>
      <c r="J5071" s="22"/>
      <c r="K5071" s="22"/>
      <c r="L5071" s="22"/>
    </row>
    <row r="5072" spans="4:12">
      <c r="D5072" s="1"/>
      <c r="F5072" s="22"/>
      <c r="G5072" s="22"/>
      <c r="H5072" s="22"/>
      <c r="I5072" s="22"/>
      <c r="J5072" s="22"/>
      <c r="K5072" s="22"/>
      <c r="L5072" s="22"/>
    </row>
    <row r="5073" spans="4:12">
      <c r="D5073" s="1"/>
      <c r="F5073" s="22"/>
      <c r="G5073" s="22"/>
      <c r="H5073" s="22"/>
      <c r="I5073" s="22"/>
      <c r="J5073" s="22"/>
      <c r="K5073" s="22"/>
      <c r="L5073" s="22"/>
    </row>
    <row r="5074" spans="4:12">
      <c r="D5074" s="1"/>
      <c r="F5074" s="22"/>
      <c r="G5074" s="22"/>
      <c r="H5074" s="22"/>
      <c r="I5074" s="22"/>
      <c r="J5074" s="22"/>
      <c r="K5074" s="22"/>
      <c r="L5074" s="22"/>
    </row>
    <row r="5075" spans="4:12">
      <c r="D5075" s="1"/>
      <c r="F5075" s="22"/>
      <c r="G5075" s="22"/>
      <c r="H5075" s="22"/>
      <c r="I5075" s="22"/>
      <c r="J5075" s="22"/>
      <c r="K5075" s="22"/>
      <c r="L5075" s="22"/>
    </row>
    <row r="5076" spans="4:12">
      <c r="D5076" s="1"/>
      <c r="F5076" s="22"/>
      <c r="G5076" s="22"/>
      <c r="H5076" s="22"/>
      <c r="I5076" s="22"/>
      <c r="J5076" s="22"/>
      <c r="K5076" s="22"/>
      <c r="L5076" s="22"/>
    </row>
    <row r="5077" spans="4:12">
      <c r="D5077" s="1"/>
      <c r="F5077" s="22"/>
      <c r="G5077" s="22"/>
      <c r="H5077" s="22"/>
      <c r="I5077" s="22"/>
      <c r="J5077" s="22"/>
      <c r="K5077" s="22"/>
      <c r="L5077" s="22"/>
    </row>
    <row r="5078" spans="4:12">
      <c r="D5078" s="1"/>
      <c r="F5078" s="22"/>
      <c r="G5078" s="22"/>
      <c r="H5078" s="22"/>
      <c r="I5078" s="22"/>
      <c r="J5078" s="22"/>
      <c r="K5078" s="22"/>
      <c r="L5078" s="22"/>
    </row>
    <row r="5079" spans="4:12">
      <c r="D5079" s="1"/>
      <c r="F5079" s="22"/>
      <c r="G5079" s="22"/>
      <c r="H5079" s="22"/>
      <c r="I5079" s="22"/>
      <c r="J5079" s="22"/>
      <c r="K5079" s="22"/>
      <c r="L5079" s="22"/>
    </row>
    <row r="5080" spans="4:12">
      <c r="D5080" s="1"/>
      <c r="F5080" s="22"/>
      <c r="G5080" s="22"/>
      <c r="H5080" s="22"/>
      <c r="I5080" s="22"/>
      <c r="J5080" s="22"/>
      <c r="K5080" s="22"/>
      <c r="L5080" s="22"/>
    </row>
    <row r="5081" spans="4:12">
      <c r="D5081" s="1"/>
      <c r="F5081" s="22"/>
      <c r="G5081" s="22"/>
      <c r="H5081" s="22"/>
      <c r="I5081" s="22"/>
      <c r="J5081" s="22"/>
      <c r="K5081" s="22"/>
      <c r="L5081" s="22"/>
    </row>
    <row r="5082" spans="4:12">
      <c r="D5082" s="1"/>
      <c r="F5082" s="22"/>
      <c r="G5082" s="22"/>
      <c r="H5082" s="22"/>
      <c r="I5082" s="22"/>
      <c r="J5082" s="22"/>
      <c r="K5082" s="22"/>
      <c r="L5082" s="22"/>
    </row>
    <row r="5083" spans="4:12">
      <c r="D5083" s="1"/>
      <c r="F5083" s="22"/>
      <c r="G5083" s="22"/>
      <c r="H5083" s="22"/>
      <c r="I5083" s="22"/>
      <c r="J5083" s="22"/>
      <c r="K5083" s="22"/>
      <c r="L5083" s="22"/>
    </row>
    <row r="5084" spans="4:12">
      <c r="D5084" s="1"/>
      <c r="F5084" s="22"/>
      <c r="G5084" s="22"/>
      <c r="H5084" s="22"/>
      <c r="I5084" s="22"/>
      <c r="J5084" s="22"/>
      <c r="K5084" s="22"/>
      <c r="L5084" s="22"/>
    </row>
    <row r="5085" spans="4:12">
      <c r="D5085" s="1"/>
      <c r="F5085" s="22"/>
      <c r="G5085" s="22"/>
      <c r="H5085" s="22"/>
      <c r="I5085" s="22"/>
      <c r="J5085" s="22"/>
      <c r="K5085" s="22"/>
      <c r="L5085" s="22"/>
    </row>
    <row r="5086" spans="4:12">
      <c r="D5086" s="1"/>
      <c r="F5086" s="22"/>
      <c r="G5086" s="22"/>
      <c r="H5086" s="22"/>
      <c r="I5086" s="22"/>
      <c r="J5086" s="22"/>
      <c r="K5086" s="22"/>
      <c r="L5086" s="22"/>
    </row>
    <row r="5087" spans="4:12">
      <c r="D5087" s="1"/>
      <c r="F5087" s="22"/>
      <c r="G5087" s="22"/>
      <c r="H5087" s="22"/>
      <c r="I5087" s="22"/>
      <c r="J5087" s="22"/>
      <c r="K5087" s="22"/>
      <c r="L5087" s="22"/>
    </row>
    <row r="5088" spans="4:12">
      <c r="D5088" s="1"/>
      <c r="F5088" s="22"/>
      <c r="G5088" s="22"/>
      <c r="H5088" s="22"/>
      <c r="I5088" s="22"/>
      <c r="J5088" s="22"/>
      <c r="K5088" s="22"/>
      <c r="L5088" s="22"/>
    </row>
    <row r="5089" spans="4:12">
      <c r="D5089" s="1"/>
      <c r="F5089" s="22"/>
      <c r="G5089" s="22"/>
      <c r="H5089" s="22"/>
      <c r="I5089" s="22"/>
      <c r="J5089" s="22"/>
      <c r="K5089" s="22"/>
      <c r="L5089" s="22"/>
    </row>
    <row r="5090" spans="4:12">
      <c r="D5090" s="1"/>
      <c r="F5090" s="22"/>
      <c r="G5090" s="22"/>
      <c r="H5090" s="22"/>
      <c r="I5090" s="22"/>
      <c r="J5090" s="22"/>
      <c r="K5090" s="22"/>
      <c r="L5090" s="22"/>
    </row>
    <row r="5091" spans="4:12">
      <c r="D5091" s="1"/>
      <c r="F5091" s="22"/>
      <c r="G5091" s="22"/>
      <c r="H5091" s="22"/>
      <c r="I5091" s="22"/>
      <c r="J5091" s="22"/>
      <c r="K5091" s="22"/>
      <c r="L5091" s="22"/>
    </row>
    <row r="5092" spans="4:12">
      <c r="D5092" s="1"/>
      <c r="F5092" s="22"/>
      <c r="G5092" s="22"/>
      <c r="H5092" s="22"/>
      <c r="I5092" s="22"/>
      <c r="J5092" s="22"/>
      <c r="K5092" s="22"/>
      <c r="L5092" s="22"/>
    </row>
    <row r="5093" spans="4:12">
      <c r="D5093" s="1"/>
      <c r="F5093" s="22"/>
      <c r="G5093" s="22"/>
      <c r="H5093" s="22"/>
      <c r="I5093" s="22"/>
      <c r="J5093" s="22"/>
      <c r="K5093" s="22"/>
      <c r="L5093" s="22"/>
    </row>
    <row r="5094" spans="4:12">
      <c r="D5094" s="1"/>
      <c r="F5094" s="22"/>
      <c r="G5094" s="22"/>
      <c r="H5094" s="22"/>
      <c r="I5094" s="22"/>
      <c r="J5094" s="22"/>
      <c r="K5094" s="22"/>
      <c r="L5094" s="22"/>
    </row>
    <row r="5095" spans="4:12">
      <c r="D5095" s="1"/>
      <c r="F5095" s="22"/>
      <c r="G5095" s="22"/>
      <c r="H5095" s="22"/>
      <c r="I5095" s="22"/>
      <c r="J5095" s="22"/>
      <c r="K5095" s="22"/>
      <c r="L5095" s="22"/>
    </row>
    <row r="5096" spans="4:12">
      <c r="D5096" s="1"/>
      <c r="F5096" s="22"/>
      <c r="G5096" s="22"/>
      <c r="H5096" s="22"/>
      <c r="I5096" s="22"/>
      <c r="J5096" s="22"/>
      <c r="K5096" s="22"/>
      <c r="L5096" s="22"/>
    </row>
    <row r="5097" spans="4:12">
      <c r="D5097" s="1"/>
      <c r="F5097" s="22"/>
      <c r="G5097" s="22"/>
      <c r="H5097" s="22"/>
      <c r="I5097" s="22"/>
      <c r="J5097" s="22"/>
      <c r="K5097" s="22"/>
      <c r="L5097" s="22"/>
    </row>
    <row r="5098" spans="4:12">
      <c r="D5098" s="1"/>
      <c r="F5098" s="22"/>
      <c r="G5098" s="22"/>
      <c r="H5098" s="22"/>
      <c r="I5098" s="22"/>
      <c r="J5098" s="22"/>
      <c r="K5098" s="22"/>
      <c r="L5098" s="22"/>
    </row>
    <row r="5099" spans="4:12">
      <c r="D5099" s="1"/>
      <c r="F5099" s="22"/>
      <c r="G5099" s="22"/>
      <c r="H5099" s="22"/>
      <c r="I5099" s="22"/>
      <c r="J5099" s="22"/>
      <c r="K5099" s="22"/>
      <c r="L5099" s="22"/>
    </row>
    <row r="5100" spans="4:12">
      <c r="D5100" s="1"/>
      <c r="F5100" s="22"/>
      <c r="G5100" s="22"/>
      <c r="H5100" s="22"/>
      <c r="I5100" s="22"/>
      <c r="J5100" s="22"/>
      <c r="K5100" s="22"/>
      <c r="L5100" s="22"/>
    </row>
    <row r="5101" spans="4:12">
      <c r="D5101" s="1"/>
      <c r="F5101" s="22"/>
      <c r="G5101" s="22"/>
      <c r="H5101" s="22"/>
      <c r="I5101" s="22"/>
      <c r="J5101" s="22"/>
      <c r="K5101" s="22"/>
      <c r="L5101" s="22"/>
    </row>
    <row r="5102" spans="4:12">
      <c r="D5102" s="1"/>
      <c r="F5102" s="22"/>
      <c r="G5102" s="22"/>
      <c r="H5102" s="22"/>
      <c r="I5102" s="22"/>
      <c r="J5102" s="22"/>
      <c r="K5102" s="22"/>
      <c r="L5102" s="22"/>
    </row>
    <row r="5103" spans="4:12">
      <c r="D5103" s="1"/>
      <c r="F5103" s="22"/>
      <c r="G5103" s="22"/>
      <c r="H5103" s="22"/>
      <c r="I5103" s="22"/>
      <c r="J5103" s="22"/>
      <c r="K5103" s="22"/>
      <c r="L5103" s="22"/>
    </row>
    <row r="5104" spans="4:12">
      <c r="D5104" s="1"/>
      <c r="F5104" s="22"/>
      <c r="G5104" s="22"/>
      <c r="H5104" s="22"/>
      <c r="I5104" s="22"/>
      <c r="J5104" s="22"/>
      <c r="K5104" s="22"/>
      <c r="L5104" s="22"/>
    </row>
    <row r="5105" spans="4:12">
      <c r="D5105" s="1"/>
      <c r="F5105" s="22"/>
      <c r="G5105" s="22"/>
      <c r="H5105" s="22"/>
      <c r="I5105" s="22"/>
      <c r="J5105" s="22"/>
      <c r="K5105" s="22"/>
      <c r="L5105" s="22"/>
    </row>
    <row r="5106" spans="4:12">
      <c r="D5106" s="1"/>
      <c r="F5106" s="22"/>
      <c r="G5106" s="22"/>
      <c r="H5106" s="22"/>
      <c r="I5106" s="22"/>
      <c r="J5106" s="22"/>
      <c r="K5106" s="22"/>
      <c r="L5106" s="22"/>
    </row>
    <row r="5107" spans="4:12">
      <c r="D5107" s="1"/>
      <c r="F5107" s="22"/>
      <c r="G5107" s="22"/>
      <c r="H5107" s="22"/>
      <c r="I5107" s="22"/>
      <c r="J5107" s="22"/>
      <c r="K5107" s="22"/>
      <c r="L5107" s="22"/>
    </row>
    <row r="5108" spans="4:12">
      <c r="D5108" s="1"/>
      <c r="F5108" s="22"/>
      <c r="G5108" s="22"/>
      <c r="H5108" s="22"/>
      <c r="I5108" s="22"/>
      <c r="J5108" s="22"/>
      <c r="K5108" s="22"/>
      <c r="L5108" s="22"/>
    </row>
    <row r="5109" spans="4:12">
      <c r="D5109" s="1"/>
      <c r="F5109" s="22"/>
      <c r="G5109" s="22"/>
      <c r="H5109" s="22"/>
      <c r="I5109" s="22"/>
      <c r="J5109" s="22"/>
      <c r="K5109" s="22"/>
      <c r="L5109" s="22"/>
    </row>
    <row r="5110" spans="4:12">
      <c r="D5110" s="1"/>
      <c r="F5110" s="22"/>
      <c r="G5110" s="22"/>
      <c r="H5110" s="22"/>
      <c r="I5110" s="22"/>
      <c r="J5110" s="22"/>
      <c r="K5110" s="22"/>
      <c r="L5110" s="22"/>
    </row>
    <row r="5111" spans="4:12">
      <c r="D5111" s="1"/>
      <c r="F5111" s="22"/>
      <c r="G5111" s="22"/>
      <c r="H5111" s="22"/>
      <c r="I5111" s="22"/>
      <c r="J5111" s="22"/>
      <c r="K5111" s="22"/>
      <c r="L5111" s="22"/>
    </row>
    <row r="5112" spans="4:12">
      <c r="D5112" s="1"/>
      <c r="F5112" s="22"/>
      <c r="G5112" s="22"/>
      <c r="H5112" s="22"/>
      <c r="I5112" s="22"/>
      <c r="J5112" s="22"/>
      <c r="K5112" s="22"/>
      <c r="L5112" s="22"/>
    </row>
    <row r="5113" spans="4:12">
      <c r="D5113" s="1"/>
      <c r="F5113" s="22"/>
      <c r="G5113" s="22"/>
      <c r="H5113" s="22"/>
      <c r="I5113" s="22"/>
      <c r="J5113" s="22"/>
      <c r="K5113" s="22"/>
      <c r="L5113" s="22"/>
    </row>
    <row r="5114" spans="4:12">
      <c r="D5114" s="1"/>
      <c r="F5114" s="22"/>
      <c r="G5114" s="22"/>
      <c r="H5114" s="22"/>
      <c r="I5114" s="22"/>
      <c r="J5114" s="22"/>
      <c r="K5114" s="22"/>
      <c r="L5114" s="22"/>
    </row>
    <row r="5115" spans="4:12">
      <c r="D5115" s="1"/>
      <c r="F5115" s="22"/>
      <c r="G5115" s="22"/>
      <c r="H5115" s="22"/>
      <c r="I5115" s="22"/>
      <c r="J5115" s="22"/>
      <c r="K5115" s="22"/>
      <c r="L5115" s="22"/>
    </row>
    <row r="5116" spans="4:12">
      <c r="D5116" s="1"/>
      <c r="F5116" s="22"/>
      <c r="G5116" s="22"/>
      <c r="H5116" s="22"/>
      <c r="I5116" s="22"/>
      <c r="J5116" s="22"/>
      <c r="K5116" s="22"/>
      <c r="L5116" s="22"/>
    </row>
    <row r="5117" spans="4:12">
      <c r="D5117" s="1"/>
      <c r="F5117" s="22"/>
      <c r="G5117" s="22"/>
      <c r="H5117" s="22"/>
      <c r="I5117" s="22"/>
      <c r="J5117" s="22"/>
      <c r="K5117" s="22"/>
      <c r="L5117" s="22"/>
    </row>
    <row r="5118" spans="4:12">
      <c r="D5118" s="1"/>
      <c r="F5118" s="22"/>
      <c r="G5118" s="22"/>
      <c r="H5118" s="22"/>
      <c r="I5118" s="22"/>
      <c r="J5118" s="22"/>
      <c r="K5118" s="22"/>
      <c r="L5118" s="22"/>
    </row>
    <row r="5119" spans="4:12">
      <c r="D5119" s="1"/>
      <c r="F5119" s="22"/>
      <c r="G5119" s="22"/>
      <c r="H5119" s="22"/>
      <c r="I5119" s="22"/>
      <c r="J5119" s="22"/>
      <c r="K5119" s="22"/>
      <c r="L5119" s="22"/>
    </row>
    <row r="5120" spans="4:12">
      <c r="D5120" s="1"/>
      <c r="F5120" s="22"/>
      <c r="G5120" s="22"/>
      <c r="H5120" s="22"/>
      <c r="I5120" s="22"/>
      <c r="J5120" s="22"/>
      <c r="K5120" s="22"/>
      <c r="L5120" s="22"/>
    </row>
    <row r="5121" spans="4:12">
      <c r="D5121" s="1"/>
      <c r="F5121" s="22"/>
      <c r="G5121" s="22"/>
      <c r="H5121" s="22"/>
      <c r="I5121" s="22"/>
      <c r="J5121" s="22"/>
      <c r="K5121" s="22"/>
      <c r="L5121" s="22"/>
    </row>
    <row r="5122" spans="4:12">
      <c r="D5122" s="1"/>
      <c r="F5122" s="22"/>
      <c r="G5122" s="22"/>
      <c r="H5122" s="22"/>
      <c r="I5122" s="22"/>
      <c r="J5122" s="22"/>
      <c r="K5122" s="22"/>
      <c r="L5122" s="22"/>
    </row>
    <row r="5123" spans="4:12">
      <c r="D5123" s="1"/>
      <c r="F5123" s="22"/>
      <c r="G5123" s="22"/>
      <c r="H5123" s="22"/>
      <c r="I5123" s="22"/>
      <c r="J5123" s="22"/>
      <c r="K5123" s="22"/>
      <c r="L5123" s="22"/>
    </row>
    <row r="5124" spans="4:12">
      <c r="D5124" s="1"/>
      <c r="F5124" s="22"/>
      <c r="G5124" s="22"/>
      <c r="H5124" s="22"/>
      <c r="I5124" s="22"/>
      <c r="J5124" s="22"/>
      <c r="K5124" s="22"/>
      <c r="L5124" s="22"/>
    </row>
    <row r="5125" spans="4:12">
      <c r="D5125" s="1"/>
      <c r="F5125" s="22"/>
      <c r="G5125" s="22"/>
      <c r="H5125" s="22"/>
      <c r="I5125" s="22"/>
      <c r="J5125" s="22"/>
      <c r="K5125" s="22"/>
      <c r="L5125" s="22"/>
    </row>
    <row r="5126" spans="4:12">
      <c r="D5126" s="1"/>
      <c r="F5126" s="22"/>
      <c r="G5126" s="22"/>
      <c r="H5126" s="22"/>
      <c r="I5126" s="22"/>
      <c r="J5126" s="22"/>
      <c r="K5126" s="22"/>
      <c r="L5126" s="22"/>
    </row>
    <row r="5127" spans="4:12">
      <c r="D5127" s="1"/>
      <c r="F5127" s="22"/>
      <c r="G5127" s="22"/>
      <c r="H5127" s="22"/>
      <c r="I5127" s="22"/>
      <c r="J5127" s="22"/>
      <c r="K5127" s="22"/>
      <c r="L5127" s="22"/>
    </row>
    <row r="5128" spans="4:12">
      <c r="D5128" s="1"/>
      <c r="F5128" s="22"/>
      <c r="G5128" s="22"/>
      <c r="H5128" s="22"/>
      <c r="I5128" s="22"/>
      <c r="J5128" s="22"/>
      <c r="K5128" s="22"/>
      <c r="L5128" s="22"/>
    </row>
    <row r="5129" spans="4:12">
      <c r="D5129" s="1"/>
      <c r="F5129" s="22"/>
      <c r="G5129" s="22"/>
      <c r="H5129" s="22"/>
      <c r="I5129" s="22"/>
      <c r="J5129" s="22"/>
      <c r="K5129" s="22"/>
      <c r="L5129" s="22"/>
    </row>
    <row r="5130" spans="4:12">
      <c r="D5130" s="1"/>
      <c r="F5130" s="22"/>
      <c r="G5130" s="22"/>
      <c r="H5130" s="22"/>
      <c r="I5130" s="22"/>
      <c r="J5130" s="22"/>
      <c r="K5130" s="22"/>
      <c r="L5130" s="22"/>
    </row>
    <row r="5131" spans="4:12">
      <c r="D5131" s="1"/>
      <c r="F5131" s="22"/>
      <c r="G5131" s="22"/>
      <c r="H5131" s="22"/>
      <c r="I5131" s="22"/>
      <c r="J5131" s="22"/>
      <c r="K5131" s="22"/>
      <c r="L5131" s="22"/>
    </row>
    <row r="5132" spans="4:12">
      <c r="D5132" s="1"/>
      <c r="F5132" s="22"/>
      <c r="G5132" s="22"/>
      <c r="H5132" s="22"/>
      <c r="I5132" s="22"/>
      <c r="J5132" s="22"/>
      <c r="K5132" s="22"/>
      <c r="L5132" s="22"/>
    </row>
    <row r="5133" spans="4:12">
      <c r="D5133" s="1"/>
      <c r="F5133" s="22"/>
      <c r="G5133" s="22"/>
      <c r="H5133" s="22"/>
      <c r="I5133" s="22"/>
      <c r="J5133" s="22"/>
      <c r="K5133" s="22"/>
      <c r="L5133" s="22"/>
    </row>
    <row r="5134" spans="4:12">
      <c r="D5134" s="1"/>
      <c r="F5134" s="22"/>
      <c r="G5134" s="22"/>
      <c r="H5134" s="22"/>
      <c r="I5134" s="22"/>
      <c r="J5134" s="22"/>
      <c r="K5134" s="22"/>
      <c r="L5134" s="22"/>
    </row>
    <row r="5135" spans="4:12">
      <c r="D5135" s="1"/>
      <c r="F5135" s="22"/>
      <c r="G5135" s="22"/>
      <c r="H5135" s="22"/>
      <c r="I5135" s="22"/>
      <c r="J5135" s="22"/>
      <c r="K5135" s="22"/>
      <c r="L5135" s="22"/>
    </row>
    <row r="5136" spans="4:12">
      <c r="D5136" s="1"/>
      <c r="F5136" s="22"/>
      <c r="G5136" s="22"/>
      <c r="H5136" s="22"/>
      <c r="I5136" s="22"/>
      <c r="J5136" s="22"/>
      <c r="K5136" s="22"/>
      <c r="L5136" s="22"/>
    </row>
    <row r="5137" spans="4:12">
      <c r="D5137" s="1"/>
      <c r="F5137" s="22"/>
      <c r="G5137" s="22"/>
      <c r="H5137" s="22"/>
      <c r="I5137" s="22"/>
      <c r="J5137" s="22"/>
      <c r="K5137" s="22"/>
      <c r="L5137" s="22"/>
    </row>
    <row r="5138" spans="4:12">
      <c r="D5138" s="1"/>
      <c r="F5138" s="22"/>
      <c r="G5138" s="22"/>
      <c r="H5138" s="22"/>
      <c r="I5138" s="22"/>
      <c r="J5138" s="22"/>
      <c r="K5138" s="22"/>
      <c r="L5138" s="22"/>
    </row>
    <row r="5139" spans="4:12">
      <c r="D5139" s="1"/>
      <c r="F5139" s="22"/>
      <c r="G5139" s="22"/>
      <c r="H5139" s="22"/>
      <c r="I5139" s="22"/>
      <c r="J5139" s="22"/>
      <c r="K5139" s="22"/>
      <c r="L5139" s="22"/>
    </row>
    <row r="5140" spans="4:12">
      <c r="D5140" s="1"/>
      <c r="F5140" s="22"/>
      <c r="G5140" s="22"/>
      <c r="H5140" s="22"/>
      <c r="I5140" s="22"/>
      <c r="J5140" s="22"/>
      <c r="K5140" s="22"/>
      <c r="L5140" s="22"/>
    </row>
    <row r="5141" spans="4:12">
      <c r="D5141" s="1"/>
      <c r="F5141" s="22"/>
      <c r="G5141" s="22"/>
      <c r="H5141" s="22"/>
      <c r="I5141" s="22"/>
      <c r="J5141" s="22"/>
      <c r="K5141" s="22"/>
      <c r="L5141" s="22"/>
    </row>
    <row r="5142" spans="4:12">
      <c r="D5142" s="1"/>
      <c r="F5142" s="22"/>
      <c r="G5142" s="22"/>
      <c r="H5142" s="22"/>
      <c r="I5142" s="22"/>
      <c r="J5142" s="22"/>
      <c r="K5142" s="22"/>
      <c r="L5142" s="22"/>
    </row>
    <row r="5143" spans="4:12">
      <c r="D5143" s="1"/>
      <c r="F5143" s="22"/>
      <c r="G5143" s="22"/>
      <c r="H5143" s="22"/>
      <c r="I5143" s="22"/>
      <c r="J5143" s="22"/>
      <c r="K5143" s="22"/>
      <c r="L5143" s="22"/>
    </row>
    <row r="5144" spans="4:12">
      <c r="D5144" s="1"/>
      <c r="F5144" s="22"/>
      <c r="G5144" s="22"/>
      <c r="H5144" s="22"/>
      <c r="I5144" s="22"/>
      <c r="J5144" s="22"/>
      <c r="K5144" s="22"/>
      <c r="L5144" s="22"/>
    </row>
    <row r="5145" spans="4:12">
      <c r="D5145" s="1"/>
      <c r="F5145" s="22"/>
      <c r="G5145" s="22"/>
      <c r="H5145" s="22"/>
      <c r="I5145" s="22"/>
      <c r="J5145" s="22"/>
      <c r="K5145" s="22"/>
      <c r="L5145" s="22"/>
    </row>
    <row r="5146" spans="4:12">
      <c r="D5146" s="1"/>
      <c r="F5146" s="22"/>
      <c r="G5146" s="22"/>
      <c r="H5146" s="22"/>
      <c r="I5146" s="22"/>
      <c r="J5146" s="22"/>
      <c r="K5146" s="22"/>
      <c r="L5146" s="22"/>
    </row>
    <row r="5147" spans="4:12">
      <c r="D5147" s="1"/>
      <c r="F5147" s="22"/>
      <c r="G5147" s="22"/>
      <c r="H5147" s="22"/>
      <c r="I5147" s="22"/>
      <c r="J5147" s="22"/>
      <c r="K5147" s="22"/>
      <c r="L5147" s="22"/>
    </row>
    <row r="5148" spans="4:12">
      <c r="D5148" s="1"/>
      <c r="F5148" s="22"/>
      <c r="G5148" s="22"/>
      <c r="H5148" s="22"/>
      <c r="I5148" s="22"/>
      <c r="J5148" s="22"/>
      <c r="K5148" s="22"/>
      <c r="L5148" s="22"/>
    </row>
    <row r="5149" spans="4:12">
      <c r="D5149" s="1"/>
      <c r="F5149" s="22"/>
      <c r="G5149" s="22"/>
      <c r="H5149" s="22"/>
      <c r="I5149" s="22"/>
      <c r="J5149" s="22"/>
      <c r="K5149" s="22"/>
      <c r="L5149" s="22"/>
    </row>
    <row r="5150" spans="4:12">
      <c r="D5150" s="1"/>
      <c r="F5150" s="22"/>
      <c r="G5150" s="22"/>
      <c r="H5150" s="22"/>
      <c r="I5150" s="22"/>
      <c r="J5150" s="22"/>
      <c r="K5150" s="22"/>
      <c r="L5150" s="22"/>
    </row>
    <row r="5151" spans="4:12">
      <c r="D5151" s="1"/>
      <c r="F5151" s="22"/>
      <c r="G5151" s="22"/>
      <c r="H5151" s="22"/>
      <c r="I5151" s="22"/>
      <c r="J5151" s="22"/>
      <c r="K5151" s="22"/>
      <c r="L5151" s="22"/>
    </row>
    <row r="5152" spans="4:12">
      <c r="D5152" s="1"/>
      <c r="F5152" s="22"/>
      <c r="G5152" s="22"/>
      <c r="H5152" s="22"/>
      <c r="I5152" s="22"/>
      <c r="J5152" s="22"/>
      <c r="K5152" s="22"/>
      <c r="L5152" s="22"/>
    </row>
    <row r="5153" spans="4:12">
      <c r="D5153" s="1"/>
      <c r="F5153" s="22"/>
      <c r="G5153" s="22"/>
      <c r="H5153" s="22"/>
      <c r="I5153" s="22"/>
      <c r="J5153" s="22"/>
      <c r="K5153" s="22"/>
      <c r="L5153" s="22"/>
    </row>
    <row r="5154" spans="4:12">
      <c r="D5154" s="1"/>
      <c r="F5154" s="22"/>
      <c r="G5154" s="22"/>
      <c r="H5154" s="22"/>
      <c r="I5154" s="22"/>
      <c r="J5154" s="22"/>
      <c r="K5154" s="22"/>
      <c r="L5154" s="22"/>
    </row>
    <row r="5155" spans="4:12">
      <c r="D5155" s="1"/>
      <c r="F5155" s="22"/>
      <c r="G5155" s="22"/>
      <c r="H5155" s="22"/>
      <c r="I5155" s="22"/>
      <c r="J5155" s="22"/>
      <c r="K5155" s="22"/>
      <c r="L5155" s="22"/>
    </row>
    <row r="5156" spans="4:12">
      <c r="D5156" s="1"/>
      <c r="F5156" s="22"/>
      <c r="G5156" s="22"/>
      <c r="H5156" s="22"/>
      <c r="I5156" s="22"/>
      <c r="J5156" s="22"/>
      <c r="K5156" s="22"/>
      <c r="L5156" s="22"/>
    </row>
    <row r="5157" spans="4:12">
      <c r="D5157" s="1"/>
      <c r="F5157" s="22"/>
      <c r="G5157" s="22"/>
      <c r="H5157" s="22"/>
      <c r="I5157" s="22"/>
      <c r="J5157" s="22"/>
      <c r="K5157" s="22"/>
      <c r="L5157" s="22"/>
    </row>
    <row r="5158" spans="4:12">
      <c r="D5158" s="1"/>
      <c r="F5158" s="22"/>
      <c r="G5158" s="22"/>
      <c r="H5158" s="22"/>
      <c r="I5158" s="22"/>
      <c r="J5158" s="22"/>
      <c r="K5158" s="22"/>
      <c r="L5158" s="22"/>
    </row>
    <row r="5159" spans="4:12">
      <c r="D5159" s="1"/>
      <c r="F5159" s="22"/>
      <c r="G5159" s="22"/>
      <c r="H5159" s="22"/>
      <c r="I5159" s="22"/>
      <c r="J5159" s="22"/>
      <c r="K5159" s="22"/>
      <c r="L5159" s="22"/>
    </row>
    <row r="5160" spans="4:12">
      <c r="D5160" s="1"/>
      <c r="F5160" s="22"/>
      <c r="G5160" s="22"/>
      <c r="H5160" s="22"/>
      <c r="I5160" s="22"/>
      <c r="J5160" s="22"/>
      <c r="K5160" s="22"/>
      <c r="L5160" s="22"/>
    </row>
    <row r="5161" spans="4:12">
      <c r="D5161" s="1"/>
      <c r="F5161" s="22"/>
      <c r="G5161" s="22"/>
      <c r="H5161" s="22"/>
      <c r="I5161" s="22"/>
      <c r="J5161" s="22"/>
      <c r="K5161" s="22"/>
      <c r="L5161" s="22"/>
    </row>
    <row r="5162" spans="4:12">
      <c r="D5162" s="1"/>
      <c r="F5162" s="22"/>
      <c r="G5162" s="22"/>
      <c r="H5162" s="22"/>
      <c r="I5162" s="22"/>
      <c r="J5162" s="22"/>
      <c r="K5162" s="22"/>
      <c r="L5162" s="22"/>
    </row>
    <row r="5163" spans="4:12">
      <c r="D5163" s="1"/>
      <c r="F5163" s="22"/>
      <c r="G5163" s="22"/>
      <c r="H5163" s="22"/>
      <c r="I5163" s="22"/>
      <c r="J5163" s="22"/>
      <c r="K5163" s="22"/>
      <c r="L5163" s="22"/>
    </row>
    <row r="5164" spans="4:12">
      <c r="D5164" s="1"/>
      <c r="F5164" s="22"/>
      <c r="G5164" s="22"/>
      <c r="H5164" s="22"/>
      <c r="I5164" s="22"/>
      <c r="J5164" s="22"/>
      <c r="K5164" s="22"/>
      <c r="L5164" s="22"/>
    </row>
    <row r="5165" spans="4:12">
      <c r="D5165" s="1"/>
      <c r="F5165" s="22"/>
      <c r="G5165" s="22"/>
      <c r="H5165" s="22"/>
      <c r="I5165" s="22"/>
      <c r="J5165" s="22"/>
      <c r="K5165" s="22"/>
      <c r="L5165" s="22"/>
    </row>
    <row r="5166" spans="4:12">
      <c r="D5166" s="1"/>
      <c r="F5166" s="22"/>
      <c r="G5166" s="22"/>
      <c r="H5166" s="22"/>
      <c r="I5166" s="22"/>
      <c r="J5166" s="22"/>
      <c r="K5166" s="22"/>
      <c r="L5166" s="22"/>
    </row>
    <row r="5167" spans="4:12">
      <c r="D5167" s="1"/>
      <c r="F5167" s="22"/>
      <c r="G5167" s="22"/>
      <c r="H5167" s="22"/>
      <c r="I5167" s="22"/>
      <c r="J5167" s="22"/>
      <c r="K5167" s="22"/>
      <c r="L5167" s="22"/>
    </row>
    <row r="5168" spans="4:12">
      <c r="D5168" s="1"/>
      <c r="F5168" s="22"/>
      <c r="G5168" s="22"/>
      <c r="H5168" s="22"/>
      <c r="I5168" s="22"/>
      <c r="J5168" s="22"/>
      <c r="K5168" s="22"/>
      <c r="L5168" s="22"/>
    </row>
    <row r="5169" spans="4:12">
      <c r="D5169" s="1"/>
      <c r="F5169" s="22"/>
      <c r="G5169" s="22"/>
      <c r="H5169" s="22"/>
      <c r="I5169" s="22"/>
      <c r="J5169" s="22"/>
      <c r="K5169" s="22"/>
      <c r="L5169" s="22"/>
    </row>
    <row r="5170" spans="4:12">
      <c r="D5170" s="1"/>
      <c r="F5170" s="22"/>
      <c r="G5170" s="22"/>
      <c r="H5170" s="22"/>
      <c r="I5170" s="22"/>
      <c r="J5170" s="22"/>
      <c r="K5170" s="22"/>
      <c r="L5170" s="22"/>
    </row>
    <row r="5171" spans="4:12">
      <c r="D5171" s="1"/>
      <c r="F5171" s="22"/>
      <c r="G5171" s="22"/>
      <c r="H5171" s="22"/>
      <c r="I5171" s="22"/>
      <c r="J5171" s="22"/>
      <c r="K5171" s="22"/>
      <c r="L5171" s="22"/>
    </row>
    <row r="5172" spans="4:12">
      <c r="D5172" s="1"/>
      <c r="F5172" s="22"/>
      <c r="G5172" s="22"/>
      <c r="H5172" s="22"/>
      <c r="I5172" s="22"/>
      <c r="J5172" s="22"/>
      <c r="K5172" s="22"/>
      <c r="L5172" s="22"/>
    </row>
    <row r="5173" spans="4:12">
      <c r="D5173" s="1"/>
      <c r="F5173" s="22"/>
      <c r="G5173" s="22"/>
      <c r="H5173" s="22"/>
      <c r="I5173" s="22"/>
      <c r="J5173" s="22"/>
      <c r="K5173" s="22"/>
      <c r="L5173" s="22"/>
    </row>
    <row r="5174" spans="4:12">
      <c r="D5174" s="1"/>
      <c r="F5174" s="22"/>
      <c r="G5174" s="22"/>
      <c r="H5174" s="22"/>
      <c r="I5174" s="22"/>
      <c r="J5174" s="22"/>
      <c r="K5174" s="22"/>
      <c r="L5174" s="22"/>
    </row>
    <row r="5175" spans="4:12">
      <c r="D5175" s="1"/>
      <c r="F5175" s="22"/>
      <c r="G5175" s="22"/>
      <c r="H5175" s="22"/>
      <c r="I5175" s="22"/>
      <c r="J5175" s="22"/>
      <c r="K5175" s="22"/>
      <c r="L5175" s="22"/>
    </row>
    <row r="5176" spans="4:12">
      <c r="D5176" s="1"/>
      <c r="F5176" s="22"/>
      <c r="G5176" s="22"/>
      <c r="H5176" s="22"/>
      <c r="I5176" s="22"/>
      <c r="J5176" s="22"/>
      <c r="K5176" s="22"/>
      <c r="L5176" s="22"/>
    </row>
    <row r="5177" spans="4:12">
      <c r="D5177" s="1"/>
      <c r="F5177" s="22"/>
      <c r="G5177" s="22"/>
      <c r="H5177" s="22"/>
      <c r="I5177" s="22"/>
      <c r="J5177" s="22"/>
      <c r="K5177" s="22"/>
      <c r="L5177" s="22"/>
    </row>
    <row r="5178" spans="4:12">
      <c r="D5178" s="1"/>
      <c r="F5178" s="22"/>
      <c r="G5178" s="22"/>
      <c r="H5178" s="22"/>
      <c r="I5178" s="22"/>
      <c r="J5178" s="22"/>
      <c r="K5178" s="22"/>
      <c r="L5178" s="22"/>
    </row>
    <row r="5179" spans="4:12">
      <c r="D5179" s="1"/>
      <c r="F5179" s="22"/>
      <c r="G5179" s="22"/>
      <c r="H5179" s="22"/>
      <c r="I5179" s="22"/>
      <c r="J5179" s="22"/>
      <c r="K5179" s="22"/>
      <c r="L5179" s="22"/>
    </row>
    <row r="5180" spans="4:12">
      <c r="D5180" s="1"/>
      <c r="F5180" s="22"/>
      <c r="G5180" s="22"/>
      <c r="H5180" s="22"/>
      <c r="I5180" s="22"/>
      <c r="J5180" s="22"/>
      <c r="K5180" s="22"/>
      <c r="L5180" s="22"/>
    </row>
    <row r="5181" spans="4:12">
      <c r="D5181" s="1"/>
      <c r="F5181" s="22"/>
      <c r="G5181" s="22"/>
      <c r="H5181" s="22"/>
      <c r="I5181" s="22"/>
      <c r="J5181" s="22"/>
      <c r="K5181" s="22"/>
      <c r="L5181" s="22"/>
    </row>
    <row r="5182" spans="4:12">
      <c r="D5182" s="1"/>
      <c r="F5182" s="22"/>
      <c r="G5182" s="22"/>
      <c r="H5182" s="22"/>
      <c r="I5182" s="22"/>
      <c r="J5182" s="22"/>
      <c r="K5182" s="22"/>
      <c r="L5182" s="22"/>
    </row>
    <row r="5183" spans="4:12">
      <c r="D5183" s="1"/>
      <c r="F5183" s="22"/>
      <c r="G5183" s="22"/>
      <c r="H5183" s="22"/>
      <c r="I5183" s="22"/>
      <c r="J5183" s="22"/>
      <c r="K5183" s="22"/>
      <c r="L5183" s="22"/>
    </row>
    <row r="5184" spans="4:12">
      <c r="D5184" s="1"/>
      <c r="F5184" s="22"/>
      <c r="G5184" s="22"/>
      <c r="H5184" s="22"/>
      <c r="I5184" s="22"/>
      <c r="J5184" s="22"/>
      <c r="K5184" s="22"/>
      <c r="L5184" s="22"/>
    </row>
    <row r="5185" spans="4:12">
      <c r="D5185" s="1"/>
      <c r="F5185" s="22"/>
      <c r="G5185" s="22"/>
      <c r="H5185" s="22"/>
      <c r="I5185" s="22"/>
      <c r="J5185" s="22"/>
      <c r="K5185" s="22"/>
      <c r="L5185" s="22"/>
    </row>
    <row r="5186" spans="4:12">
      <c r="D5186" s="1"/>
      <c r="F5186" s="22"/>
      <c r="G5186" s="22"/>
      <c r="H5186" s="22"/>
      <c r="I5186" s="22"/>
      <c r="J5186" s="22"/>
      <c r="K5186" s="22"/>
      <c r="L5186" s="22"/>
    </row>
    <row r="5187" spans="4:12">
      <c r="D5187" s="1"/>
      <c r="F5187" s="22"/>
      <c r="G5187" s="22"/>
      <c r="H5187" s="22"/>
      <c r="I5187" s="22"/>
      <c r="J5187" s="22"/>
      <c r="K5187" s="22"/>
      <c r="L5187" s="22"/>
    </row>
    <row r="5188" spans="4:12">
      <c r="D5188" s="1"/>
      <c r="F5188" s="22"/>
      <c r="G5188" s="22"/>
      <c r="H5188" s="22"/>
      <c r="I5188" s="22"/>
      <c r="J5188" s="22"/>
      <c r="K5188" s="22"/>
      <c r="L5188" s="22"/>
    </row>
    <row r="5189" spans="4:12">
      <c r="D5189" s="1"/>
      <c r="F5189" s="22"/>
      <c r="G5189" s="22"/>
      <c r="H5189" s="22"/>
      <c r="I5189" s="22"/>
      <c r="J5189" s="22"/>
      <c r="K5189" s="22"/>
      <c r="L5189" s="22"/>
    </row>
    <row r="5190" spans="4:12">
      <c r="D5190" s="1"/>
      <c r="F5190" s="22"/>
      <c r="G5190" s="22"/>
      <c r="H5190" s="22"/>
      <c r="I5190" s="22"/>
      <c r="J5190" s="22"/>
      <c r="K5190" s="22"/>
      <c r="L5190" s="22"/>
    </row>
    <row r="5191" spans="4:12">
      <c r="D5191" s="1"/>
      <c r="F5191" s="22"/>
      <c r="G5191" s="22"/>
      <c r="H5191" s="22"/>
      <c r="I5191" s="22"/>
      <c r="J5191" s="22"/>
      <c r="K5191" s="22"/>
      <c r="L5191" s="22"/>
    </row>
    <row r="5192" spans="4:12">
      <c r="D5192" s="1"/>
      <c r="F5192" s="22"/>
      <c r="G5192" s="22"/>
      <c r="H5192" s="22"/>
      <c r="I5192" s="22"/>
      <c r="J5192" s="22"/>
      <c r="K5192" s="22"/>
      <c r="L5192" s="22"/>
    </row>
    <row r="5193" spans="4:12">
      <c r="D5193" s="1"/>
      <c r="F5193" s="22"/>
      <c r="G5193" s="22"/>
      <c r="H5193" s="22"/>
      <c r="I5193" s="22"/>
      <c r="J5193" s="22"/>
      <c r="K5193" s="22"/>
      <c r="L5193" s="22"/>
    </row>
    <row r="5194" spans="4:12">
      <c r="D5194" s="1"/>
      <c r="F5194" s="22"/>
      <c r="G5194" s="22"/>
      <c r="H5194" s="22"/>
      <c r="I5194" s="22"/>
      <c r="J5194" s="22"/>
      <c r="K5194" s="22"/>
      <c r="L5194" s="22"/>
    </row>
    <row r="5195" spans="4:12">
      <c r="D5195" s="1"/>
      <c r="F5195" s="22"/>
      <c r="G5195" s="22"/>
      <c r="H5195" s="22"/>
      <c r="I5195" s="22"/>
      <c r="J5195" s="22"/>
      <c r="K5195" s="22"/>
      <c r="L5195" s="22"/>
    </row>
    <row r="5196" spans="4:12">
      <c r="D5196" s="1"/>
      <c r="F5196" s="22"/>
      <c r="G5196" s="22"/>
      <c r="H5196" s="22"/>
      <c r="I5196" s="22"/>
      <c r="J5196" s="22"/>
      <c r="K5196" s="22"/>
      <c r="L5196" s="22"/>
    </row>
    <row r="5197" spans="4:12">
      <c r="D5197" s="1"/>
      <c r="F5197" s="22"/>
      <c r="G5197" s="22"/>
      <c r="H5197" s="22"/>
      <c r="I5197" s="22"/>
      <c r="J5197" s="22"/>
      <c r="K5197" s="22"/>
      <c r="L5197" s="22"/>
    </row>
    <row r="5198" spans="4:12">
      <c r="D5198" s="1"/>
      <c r="F5198" s="22"/>
      <c r="G5198" s="22"/>
      <c r="H5198" s="22"/>
      <c r="I5198" s="22"/>
      <c r="J5198" s="22"/>
      <c r="K5198" s="22"/>
      <c r="L5198" s="22"/>
    </row>
    <row r="5199" spans="4:12">
      <c r="D5199" s="1"/>
      <c r="F5199" s="22"/>
      <c r="G5199" s="22"/>
      <c r="H5199" s="22"/>
      <c r="I5199" s="22"/>
      <c r="J5199" s="22"/>
      <c r="K5199" s="22"/>
      <c r="L5199" s="22"/>
    </row>
    <row r="5200" spans="4:12">
      <c r="D5200" s="1"/>
      <c r="F5200" s="22"/>
      <c r="G5200" s="22"/>
      <c r="H5200" s="22"/>
      <c r="I5200" s="22"/>
      <c r="J5200" s="22"/>
      <c r="K5200" s="22"/>
      <c r="L5200" s="22"/>
    </row>
    <row r="5201" spans="4:12">
      <c r="D5201" s="1"/>
      <c r="F5201" s="22"/>
      <c r="G5201" s="22"/>
      <c r="H5201" s="22"/>
      <c r="I5201" s="22"/>
      <c r="J5201" s="22"/>
      <c r="K5201" s="22"/>
      <c r="L5201" s="22"/>
    </row>
    <row r="5202" spans="4:12">
      <c r="D5202" s="1"/>
      <c r="F5202" s="22"/>
      <c r="G5202" s="22"/>
      <c r="H5202" s="22"/>
      <c r="I5202" s="22"/>
      <c r="J5202" s="22"/>
      <c r="K5202" s="22"/>
      <c r="L5202" s="22"/>
    </row>
    <row r="5203" spans="4:12">
      <c r="D5203" s="1"/>
      <c r="F5203" s="22"/>
      <c r="G5203" s="22"/>
      <c r="H5203" s="22"/>
      <c r="I5203" s="22"/>
      <c r="J5203" s="22"/>
      <c r="K5203" s="22"/>
      <c r="L5203" s="22"/>
    </row>
    <row r="5204" spans="4:12">
      <c r="D5204" s="1"/>
      <c r="F5204" s="22"/>
      <c r="G5204" s="22"/>
      <c r="H5204" s="22"/>
      <c r="I5204" s="22"/>
      <c r="J5204" s="22"/>
      <c r="K5204" s="22"/>
      <c r="L5204" s="22"/>
    </row>
    <row r="5205" spans="4:12">
      <c r="D5205" s="1"/>
      <c r="F5205" s="22"/>
      <c r="G5205" s="22"/>
      <c r="H5205" s="22"/>
      <c r="I5205" s="22"/>
      <c r="J5205" s="22"/>
      <c r="K5205" s="22"/>
      <c r="L5205" s="22"/>
    </row>
    <row r="5206" spans="4:12">
      <c r="D5206" s="1"/>
      <c r="F5206" s="22"/>
      <c r="G5206" s="22"/>
      <c r="H5206" s="22"/>
      <c r="I5206" s="22"/>
      <c r="J5206" s="22"/>
      <c r="K5206" s="22"/>
      <c r="L5206" s="22"/>
    </row>
    <row r="5207" spans="4:12">
      <c r="D5207" s="1"/>
      <c r="F5207" s="22"/>
      <c r="G5207" s="22"/>
      <c r="H5207" s="22"/>
      <c r="I5207" s="22"/>
      <c r="J5207" s="22"/>
      <c r="K5207" s="22"/>
      <c r="L5207" s="22"/>
    </row>
    <row r="5208" spans="4:12">
      <c r="D5208" s="1"/>
      <c r="F5208" s="22"/>
      <c r="G5208" s="22"/>
      <c r="H5208" s="22"/>
      <c r="I5208" s="22"/>
      <c r="J5208" s="22"/>
      <c r="K5208" s="22"/>
      <c r="L5208" s="22"/>
    </row>
    <row r="5209" spans="4:12">
      <c r="D5209" s="1"/>
      <c r="F5209" s="22"/>
      <c r="G5209" s="22"/>
      <c r="H5209" s="22"/>
      <c r="I5209" s="22"/>
      <c r="J5209" s="22"/>
      <c r="K5209" s="22"/>
      <c r="L5209" s="22"/>
    </row>
    <row r="5210" spans="4:12">
      <c r="D5210" s="1"/>
      <c r="F5210" s="22"/>
      <c r="G5210" s="22"/>
      <c r="H5210" s="22"/>
      <c r="I5210" s="22"/>
      <c r="J5210" s="22"/>
      <c r="K5210" s="22"/>
      <c r="L5210" s="22"/>
    </row>
    <row r="5211" spans="4:12">
      <c r="D5211" s="1"/>
      <c r="F5211" s="22"/>
      <c r="G5211" s="22"/>
      <c r="H5211" s="22"/>
      <c r="I5211" s="22"/>
      <c r="J5211" s="22"/>
      <c r="K5211" s="22"/>
      <c r="L5211" s="22"/>
    </row>
    <row r="5212" spans="4:12">
      <c r="D5212" s="1"/>
      <c r="F5212" s="22"/>
      <c r="G5212" s="22"/>
      <c r="H5212" s="22"/>
      <c r="I5212" s="22"/>
      <c r="J5212" s="22"/>
      <c r="K5212" s="22"/>
      <c r="L5212" s="22"/>
    </row>
    <row r="5213" spans="4:12">
      <c r="D5213" s="1"/>
      <c r="F5213" s="22"/>
      <c r="G5213" s="22"/>
      <c r="H5213" s="22"/>
      <c r="I5213" s="22"/>
      <c r="J5213" s="22"/>
      <c r="K5213" s="22"/>
      <c r="L5213" s="22"/>
    </row>
    <row r="5214" spans="4:12">
      <c r="D5214" s="1"/>
      <c r="F5214" s="22"/>
      <c r="G5214" s="22"/>
      <c r="H5214" s="22"/>
      <c r="I5214" s="22"/>
      <c r="J5214" s="22"/>
      <c r="K5214" s="22"/>
      <c r="L5214" s="22"/>
    </row>
    <row r="5215" spans="4:12">
      <c r="D5215" s="1"/>
      <c r="F5215" s="22"/>
      <c r="G5215" s="22"/>
      <c r="H5215" s="22"/>
      <c r="I5215" s="22"/>
      <c r="J5215" s="22"/>
      <c r="K5215" s="22"/>
      <c r="L5215" s="22"/>
    </row>
    <row r="5216" spans="4:12">
      <c r="D5216" s="1"/>
      <c r="F5216" s="22"/>
      <c r="G5216" s="22"/>
      <c r="H5216" s="22"/>
      <c r="I5216" s="22"/>
      <c r="J5216" s="22"/>
      <c r="K5216" s="22"/>
      <c r="L5216" s="22"/>
    </row>
    <row r="5217" spans="4:12">
      <c r="D5217" s="1"/>
      <c r="F5217" s="22"/>
      <c r="G5217" s="22"/>
      <c r="H5217" s="22"/>
      <c r="I5217" s="22"/>
      <c r="J5217" s="22"/>
      <c r="K5217" s="22"/>
      <c r="L5217" s="22"/>
    </row>
    <row r="5218" spans="4:12">
      <c r="D5218" s="1"/>
      <c r="F5218" s="22"/>
      <c r="G5218" s="22"/>
      <c r="H5218" s="22"/>
      <c r="I5218" s="22"/>
      <c r="J5218" s="22"/>
      <c r="K5218" s="22"/>
      <c r="L5218" s="22"/>
    </row>
    <row r="5219" spans="4:12">
      <c r="D5219" s="1"/>
      <c r="F5219" s="22"/>
      <c r="G5219" s="22"/>
      <c r="H5219" s="22"/>
      <c r="I5219" s="22"/>
      <c r="J5219" s="22"/>
      <c r="K5219" s="22"/>
      <c r="L5219" s="22"/>
    </row>
    <row r="5220" spans="4:12">
      <c r="D5220" s="1"/>
      <c r="F5220" s="22"/>
      <c r="G5220" s="22"/>
      <c r="H5220" s="22"/>
      <c r="I5220" s="22"/>
      <c r="J5220" s="22"/>
      <c r="K5220" s="22"/>
      <c r="L5220" s="22"/>
    </row>
    <row r="5221" spans="4:12">
      <c r="D5221" s="1"/>
      <c r="F5221" s="22"/>
      <c r="G5221" s="22"/>
      <c r="H5221" s="22"/>
      <c r="I5221" s="22"/>
      <c r="J5221" s="22"/>
      <c r="K5221" s="22"/>
      <c r="L5221" s="22"/>
    </row>
    <row r="5222" spans="4:12">
      <c r="D5222" s="1"/>
      <c r="F5222" s="22"/>
      <c r="G5222" s="22"/>
      <c r="H5222" s="22"/>
      <c r="I5222" s="22"/>
      <c r="J5222" s="22"/>
      <c r="K5222" s="22"/>
      <c r="L5222" s="22"/>
    </row>
    <row r="5223" spans="4:12">
      <c r="D5223" s="1"/>
      <c r="F5223" s="22"/>
      <c r="G5223" s="22"/>
      <c r="H5223" s="22"/>
      <c r="I5223" s="22"/>
      <c r="J5223" s="22"/>
      <c r="K5223" s="22"/>
      <c r="L5223" s="22"/>
    </row>
    <row r="5224" spans="4:12">
      <c r="D5224" s="1"/>
      <c r="F5224" s="22"/>
      <c r="G5224" s="22"/>
      <c r="H5224" s="22"/>
      <c r="I5224" s="22"/>
      <c r="J5224" s="22"/>
      <c r="K5224" s="22"/>
      <c r="L5224" s="22"/>
    </row>
    <row r="5225" spans="4:12">
      <c r="D5225" s="1"/>
      <c r="F5225" s="22"/>
      <c r="G5225" s="22"/>
      <c r="H5225" s="22"/>
      <c r="I5225" s="22"/>
      <c r="J5225" s="22"/>
      <c r="K5225" s="22"/>
      <c r="L5225" s="22"/>
    </row>
    <row r="5226" spans="4:12">
      <c r="D5226" s="1"/>
      <c r="F5226" s="22"/>
      <c r="G5226" s="22"/>
      <c r="H5226" s="22"/>
      <c r="I5226" s="22"/>
      <c r="J5226" s="22"/>
      <c r="K5226" s="22"/>
      <c r="L5226" s="22"/>
    </row>
    <row r="5227" spans="4:12">
      <c r="D5227" s="1"/>
      <c r="F5227" s="22"/>
      <c r="G5227" s="22"/>
      <c r="H5227" s="22"/>
      <c r="I5227" s="22"/>
      <c r="J5227" s="22"/>
      <c r="K5227" s="22"/>
      <c r="L5227" s="22"/>
    </row>
    <row r="5228" spans="4:12">
      <c r="D5228" s="1"/>
      <c r="F5228" s="22"/>
      <c r="G5228" s="22"/>
      <c r="H5228" s="22"/>
      <c r="I5228" s="22"/>
      <c r="J5228" s="22"/>
      <c r="K5228" s="22"/>
      <c r="L5228" s="22"/>
    </row>
    <row r="5229" spans="4:12">
      <c r="D5229" s="1"/>
      <c r="F5229" s="22"/>
      <c r="G5229" s="22"/>
      <c r="H5229" s="22"/>
      <c r="I5229" s="22"/>
      <c r="J5229" s="22"/>
      <c r="K5229" s="22"/>
      <c r="L5229" s="22"/>
    </row>
    <row r="5230" spans="4:12">
      <c r="D5230" s="1"/>
      <c r="F5230" s="22"/>
      <c r="G5230" s="22"/>
      <c r="H5230" s="22"/>
      <c r="I5230" s="22"/>
      <c r="J5230" s="22"/>
      <c r="K5230" s="22"/>
      <c r="L5230" s="22"/>
    </row>
    <row r="5231" spans="4:12">
      <c r="D5231" s="1"/>
      <c r="F5231" s="22"/>
      <c r="G5231" s="22"/>
      <c r="H5231" s="22"/>
      <c r="I5231" s="22"/>
      <c r="J5231" s="22"/>
      <c r="K5231" s="22"/>
      <c r="L5231" s="22"/>
    </row>
    <row r="5232" spans="4:12">
      <c r="D5232" s="1"/>
      <c r="F5232" s="22"/>
      <c r="G5232" s="22"/>
      <c r="H5232" s="22"/>
      <c r="I5232" s="22"/>
      <c r="J5232" s="22"/>
      <c r="K5232" s="22"/>
      <c r="L5232" s="22"/>
    </row>
    <row r="5233" spans="4:12">
      <c r="D5233" s="1"/>
      <c r="F5233" s="22"/>
      <c r="G5233" s="22"/>
      <c r="H5233" s="22"/>
      <c r="I5233" s="22"/>
      <c r="J5233" s="22"/>
      <c r="K5233" s="22"/>
      <c r="L5233" s="22"/>
    </row>
    <row r="5234" spans="4:12">
      <c r="D5234" s="1"/>
      <c r="F5234" s="22"/>
      <c r="G5234" s="22"/>
      <c r="H5234" s="22"/>
      <c r="I5234" s="22"/>
      <c r="J5234" s="22"/>
      <c r="K5234" s="22"/>
      <c r="L5234" s="22"/>
    </row>
    <row r="5235" spans="4:12">
      <c r="D5235" s="1"/>
      <c r="F5235" s="22"/>
      <c r="G5235" s="22"/>
      <c r="H5235" s="22"/>
      <c r="I5235" s="22"/>
      <c r="J5235" s="22"/>
      <c r="K5235" s="22"/>
      <c r="L5235" s="22"/>
    </row>
    <row r="5236" spans="4:12">
      <c r="D5236" s="1"/>
      <c r="F5236" s="22"/>
      <c r="G5236" s="22"/>
      <c r="H5236" s="22"/>
      <c r="I5236" s="22"/>
      <c r="J5236" s="22"/>
      <c r="K5236" s="22"/>
      <c r="L5236" s="22"/>
    </row>
    <row r="5237" spans="4:12">
      <c r="D5237" s="1"/>
      <c r="F5237" s="22"/>
      <c r="G5237" s="22"/>
      <c r="H5237" s="22"/>
      <c r="I5237" s="22"/>
      <c r="J5237" s="22"/>
      <c r="K5237" s="22"/>
      <c r="L5237" s="22"/>
    </row>
    <row r="5238" spans="4:12">
      <c r="D5238" s="1"/>
      <c r="F5238" s="22"/>
      <c r="G5238" s="22"/>
      <c r="H5238" s="22"/>
      <c r="I5238" s="22"/>
      <c r="J5238" s="22"/>
      <c r="K5238" s="22"/>
      <c r="L5238" s="22"/>
    </row>
    <row r="5239" spans="4:12">
      <c r="D5239" s="1"/>
      <c r="F5239" s="22"/>
      <c r="G5239" s="22"/>
      <c r="H5239" s="22"/>
      <c r="I5239" s="22"/>
      <c r="J5239" s="22"/>
      <c r="K5239" s="22"/>
      <c r="L5239" s="22"/>
    </row>
    <row r="5240" spans="4:12">
      <c r="D5240" s="1"/>
      <c r="F5240" s="22"/>
      <c r="G5240" s="22"/>
      <c r="H5240" s="22"/>
      <c r="I5240" s="22"/>
      <c r="J5240" s="22"/>
      <c r="K5240" s="22"/>
      <c r="L5240" s="22"/>
    </row>
    <row r="5241" spans="4:12">
      <c r="D5241" s="1"/>
      <c r="F5241" s="22"/>
      <c r="G5241" s="22"/>
      <c r="H5241" s="22"/>
      <c r="I5241" s="22"/>
      <c r="J5241" s="22"/>
      <c r="K5241" s="22"/>
      <c r="L5241" s="22"/>
    </row>
    <row r="5242" spans="4:12">
      <c r="D5242" s="1"/>
      <c r="F5242" s="22"/>
      <c r="G5242" s="22"/>
      <c r="H5242" s="22"/>
      <c r="I5242" s="22"/>
      <c r="J5242" s="22"/>
      <c r="K5242" s="22"/>
      <c r="L5242" s="22"/>
    </row>
    <row r="5243" spans="4:12">
      <c r="D5243" s="1"/>
      <c r="F5243" s="22"/>
      <c r="G5243" s="22"/>
      <c r="H5243" s="22"/>
      <c r="I5243" s="22"/>
      <c r="J5243" s="22"/>
      <c r="K5243" s="22"/>
      <c r="L5243" s="22"/>
    </row>
    <row r="5244" spans="4:12">
      <c r="D5244" s="1"/>
      <c r="F5244" s="22"/>
      <c r="G5244" s="22"/>
      <c r="H5244" s="22"/>
      <c r="I5244" s="22"/>
      <c r="J5244" s="22"/>
      <c r="K5244" s="22"/>
      <c r="L5244" s="22"/>
    </row>
    <row r="5245" spans="4:12">
      <c r="D5245" s="1"/>
      <c r="F5245" s="22"/>
      <c r="G5245" s="22"/>
      <c r="H5245" s="22"/>
      <c r="I5245" s="22"/>
      <c r="J5245" s="22"/>
      <c r="K5245" s="22"/>
      <c r="L5245" s="22"/>
    </row>
    <row r="5246" spans="4:12">
      <c r="D5246" s="1"/>
      <c r="F5246" s="22"/>
      <c r="G5246" s="22"/>
      <c r="H5246" s="22"/>
      <c r="I5246" s="22"/>
      <c r="J5246" s="22"/>
      <c r="K5246" s="22"/>
      <c r="L5246" s="22"/>
    </row>
    <row r="5247" spans="4:12">
      <c r="D5247" s="1"/>
      <c r="F5247" s="22"/>
      <c r="G5247" s="22"/>
      <c r="H5247" s="22"/>
      <c r="I5247" s="22"/>
      <c r="J5247" s="22"/>
      <c r="K5247" s="22"/>
      <c r="L5247" s="22"/>
    </row>
    <row r="5248" spans="4:12">
      <c r="D5248" s="1"/>
      <c r="F5248" s="22"/>
      <c r="G5248" s="22"/>
      <c r="H5248" s="22"/>
      <c r="I5248" s="22"/>
      <c r="J5248" s="22"/>
      <c r="K5248" s="22"/>
      <c r="L5248" s="22"/>
    </row>
    <row r="5249" spans="4:12">
      <c r="D5249" s="1"/>
      <c r="F5249" s="22"/>
      <c r="G5249" s="22"/>
      <c r="H5249" s="22"/>
      <c r="I5249" s="22"/>
      <c r="J5249" s="22"/>
      <c r="K5249" s="22"/>
      <c r="L5249" s="22"/>
    </row>
    <row r="5250" spans="4:12">
      <c r="D5250" s="1"/>
      <c r="F5250" s="22"/>
      <c r="G5250" s="22"/>
      <c r="H5250" s="22"/>
      <c r="I5250" s="22"/>
      <c r="J5250" s="22"/>
      <c r="K5250" s="22"/>
      <c r="L5250" s="22"/>
    </row>
    <row r="5251" spans="4:12">
      <c r="D5251" s="1"/>
      <c r="F5251" s="22"/>
      <c r="G5251" s="22"/>
      <c r="H5251" s="22"/>
      <c r="I5251" s="22"/>
      <c r="J5251" s="22"/>
      <c r="K5251" s="22"/>
      <c r="L5251" s="22"/>
    </row>
    <row r="5252" spans="4:12">
      <c r="D5252" s="1"/>
      <c r="F5252" s="22"/>
      <c r="G5252" s="22"/>
      <c r="H5252" s="22"/>
      <c r="I5252" s="22"/>
      <c r="J5252" s="22"/>
      <c r="K5252" s="22"/>
      <c r="L5252" s="22"/>
    </row>
    <row r="5253" spans="4:12">
      <c r="D5253" s="1"/>
      <c r="F5253" s="22"/>
      <c r="G5253" s="22"/>
      <c r="H5253" s="22"/>
      <c r="I5253" s="22"/>
      <c r="J5253" s="22"/>
      <c r="K5253" s="22"/>
      <c r="L5253" s="22"/>
    </row>
    <row r="5254" spans="4:12">
      <c r="D5254" s="1"/>
      <c r="F5254" s="22"/>
      <c r="G5254" s="22"/>
      <c r="H5254" s="22"/>
      <c r="I5254" s="22"/>
      <c r="J5254" s="22"/>
      <c r="K5254" s="22"/>
      <c r="L5254" s="22"/>
    </row>
    <row r="5255" spans="4:12">
      <c r="D5255" s="1"/>
      <c r="F5255" s="22"/>
      <c r="G5255" s="22"/>
      <c r="H5255" s="22"/>
      <c r="I5255" s="22"/>
      <c r="J5255" s="22"/>
      <c r="K5255" s="22"/>
      <c r="L5255" s="22"/>
    </row>
    <row r="5256" spans="4:12">
      <c r="D5256" s="1"/>
      <c r="F5256" s="22"/>
      <c r="G5256" s="22"/>
      <c r="H5256" s="22"/>
      <c r="I5256" s="22"/>
      <c r="J5256" s="22"/>
      <c r="K5256" s="22"/>
      <c r="L5256" s="22"/>
    </row>
    <row r="5257" spans="4:12">
      <c r="D5257" s="1"/>
      <c r="F5257" s="22"/>
      <c r="G5257" s="22"/>
      <c r="H5257" s="22"/>
      <c r="I5257" s="22"/>
      <c r="J5257" s="22"/>
      <c r="K5257" s="22"/>
      <c r="L5257" s="22"/>
    </row>
    <row r="5258" spans="4:12">
      <c r="D5258" s="1"/>
      <c r="F5258" s="22"/>
      <c r="G5258" s="22"/>
      <c r="H5258" s="22"/>
      <c r="I5258" s="22"/>
      <c r="J5258" s="22"/>
      <c r="K5258" s="22"/>
      <c r="L5258" s="22"/>
    </row>
    <row r="5259" spans="4:12">
      <c r="D5259" s="1"/>
      <c r="F5259" s="22"/>
      <c r="G5259" s="22"/>
      <c r="H5259" s="22"/>
      <c r="I5259" s="22"/>
      <c r="J5259" s="22"/>
      <c r="K5259" s="22"/>
      <c r="L5259" s="22"/>
    </row>
    <row r="5260" spans="4:12">
      <c r="D5260" s="1"/>
      <c r="F5260" s="22"/>
      <c r="G5260" s="22"/>
      <c r="H5260" s="22"/>
      <c r="I5260" s="22"/>
      <c r="J5260" s="22"/>
      <c r="K5260" s="22"/>
      <c r="L5260" s="22"/>
    </row>
    <row r="5261" spans="4:12">
      <c r="D5261" s="1"/>
      <c r="F5261" s="22"/>
      <c r="G5261" s="22"/>
      <c r="H5261" s="22"/>
      <c r="I5261" s="22"/>
      <c r="J5261" s="22"/>
      <c r="K5261" s="22"/>
      <c r="L5261" s="22"/>
    </row>
    <row r="5262" spans="4:12">
      <c r="D5262" s="1"/>
      <c r="F5262" s="22"/>
      <c r="G5262" s="22"/>
      <c r="H5262" s="22"/>
      <c r="I5262" s="22"/>
      <c r="J5262" s="22"/>
      <c r="K5262" s="22"/>
      <c r="L5262" s="22"/>
    </row>
    <row r="5263" spans="4:12">
      <c r="D5263" s="1"/>
      <c r="F5263" s="22"/>
      <c r="G5263" s="22"/>
      <c r="H5263" s="22"/>
      <c r="I5263" s="22"/>
      <c r="J5263" s="22"/>
      <c r="K5263" s="22"/>
      <c r="L5263" s="22"/>
    </row>
    <row r="5264" spans="4:12">
      <c r="D5264" s="1"/>
      <c r="F5264" s="22"/>
      <c r="G5264" s="22"/>
      <c r="H5264" s="22"/>
      <c r="I5264" s="22"/>
      <c r="J5264" s="22"/>
      <c r="K5264" s="22"/>
      <c r="L5264" s="22"/>
    </row>
    <row r="5265" spans="4:12">
      <c r="D5265" s="1"/>
      <c r="F5265" s="22"/>
      <c r="G5265" s="22"/>
      <c r="H5265" s="22"/>
      <c r="I5265" s="22"/>
      <c r="J5265" s="22"/>
      <c r="K5265" s="22"/>
      <c r="L5265" s="22"/>
    </row>
    <row r="5266" spans="4:12">
      <c r="D5266" s="1"/>
      <c r="F5266" s="22"/>
      <c r="G5266" s="22"/>
      <c r="H5266" s="22"/>
      <c r="I5266" s="22"/>
      <c r="J5266" s="22"/>
      <c r="K5266" s="22"/>
      <c r="L5266" s="22"/>
    </row>
    <row r="5267" spans="4:12">
      <c r="D5267" s="1"/>
      <c r="F5267" s="22"/>
      <c r="G5267" s="22"/>
      <c r="H5267" s="22"/>
      <c r="I5267" s="22"/>
      <c r="J5267" s="22"/>
      <c r="K5267" s="22"/>
      <c r="L5267" s="22"/>
    </row>
    <row r="5268" spans="4:12">
      <c r="D5268" s="1"/>
      <c r="F5268" s="22"/>
      <c r="G5268" s="22"/>
      <c r="H5268" s="22"/>
      <c r="I5268" s="22"/>
      <c r="J5268" s="22"/>
      <c r="K5268" s="22"/>
      <c r="L5268" s="22"/>
    </row>
    <row r="5269" spans="4:12">
      <c r="D5269" s="1"/>
      <c r="F5269" s="22"/>
      <c r="G5269" s="22"/>
      <c r="H5269" s="22"/>
      <c r="I5269" s="22"/>
      <c r="J5269" s="22"/>
      <c r="K5269" s="22"/>
      <c r="L5269" s="22"/>
    </row>
    <row r="5270" spans="4:12">
      <c r="D5270" s="1"/>
      <c r="F5270" s="22"/>
      <c r="G5270" s="22"/>
      <c r="H5270" s="22"/>
      <c r="I5270" s="22"/>
      <c r="J5270" s="22"/>
      <c r="K5270" s="22"/>
      <c r="L5270" s="22"/>
    </row>
    <row r="5271" spans="4:12">
      <c r="D5271" s="1"/>
      <c r="F5271" s="22"/>
      <c r="G5271" s="22"/>
      <c r="H5271" s="22"/>
      <c r="I5271" s="22"/>
      <c r="J5271" s="22"/>
      <c r="K5271" s="22"/>
      <c r="L5271" s="22"/>
    </row>
    <row r="5272" spans="4:12">
      <c r="D5272" s="1"/>
      <c r="F5272" s="22"/>
      <c r="G5272" s="22"/>
      <c r="H5272" s="22"/>
      <c r="I5272" s="22"/>
      <c r="J5272" s="22"/>
      <c r="K5272" s="22"/>
      <c r="L5272" s="22"/>
    </row>
    <row r="5273" spans="4:12">
      <c r="D5273" s="1"/>
      <c r="F5273" s="22"/>
      <c r="G5273" s="22"/>
      <c r="H5273" s="22"/>
      <c r="I5273" s="22"/>
      <c r="J5273" s="22"/>
      <c r="K5273" s="22"/>
      <c r="L5273" s="22"/>
    </row>
    <row r="5274" spans="4:12">
      <c r="D5274" s="1"/>
      <c r="F5274" s="22"/>
      <c r="G5274" s="22"/>
      <c r="H5274" s="22"/>
      <c r="I5274" s="22"/>
      <c r="J5274" s="22"/>
      <c r="K5274" s="22"/>
      <c r="L5274" s="22"/>
    </row>
    <row r="5275" spans="4:12">
      <c r="D5275" s="1"/>
      <c r="F5275" s="22"/>
      <c r="G5275" s="22"/>
      <c r="H5275" s="22"/>
      <c r="I5275" s="22"/>
      <c r="J5275" s="22"/>
      <c r="K5275" s="22"/>
      <c r="L5275" s="22"/>
    </row>
    <row r="5276" spans="4:12">
      <c r="D5276" s="1"/>
      <c r="F5276" s="22"/>
      <c r="G5276" s="22"/>
      <c r="H5276" s="22"/>
      <c r="I5276" s="22"/>
      <c r="J5276" s="22"/>
      <c r="K5276" s="22"/>
      <c r="L5276" s="22"/>
    </row>
    <row r="5277" spans="4:12">
      <c r="D5277" s="1"/>
      <c r="F5277" s="22"/>
      <c r="G5277" s="22"/>
      <c r="H5277" s="22"/>
      <c r="I5277" s="22"/>
      <c r="J5277" s="22"/>
      <c r="K5277" s="22"/>
      <c r="L5277" s="22"/>
    </row>
    <row r="5278" spans="4:12">
      <c r="D5278" s="1"/>
      <c r="F5278" s="22"/>
      <c r="G5278" s="22"/>
      <c r="H5278" s="22"/>
      <c r="I5278" s="22"/>
      <c r="J5278" s="22"/>
      <c r="K5278" s="22"/>
      <c r="L5278" s="22"/>
    </row>
    <row r="5279" spans="4:12">
      <c r="D5279" s="1"/>
      <c r="F5279" s="22"/>
      <c r="G5279" s="22"/>
      <c r="H5279" s="22"/>
      <c r="I5279" s="22"/>
      <c r="J5279" s="22"/>
      <c r="K5279" s="22"/>
      <c r="L5279" s="22"/>
    </row>
    <row r="5280" spans="4:12">
      <c r="D5280" s="1"/>
      <c r="F5280" s="22"/>
      <c r="G5280" s="22"/>
      <c r="H5280" s="22"/>
      <c r="I5280" s="22"/>
      <c r="J5280" s="22"/>
      <c r="K5280" s="22"/>
      <c r="L5280" s="22"/>
    </row>
    <row r="5281" spans="4:12">
      <c r="D5281" s="1"/>
      <c r="F5281" s="22"/>
      <c r="G5281" s="22"/>
      <c r="H5281" s="22"/>
      <c r="I5281" s="22"/>
      <c r="J5281" s="22"/>
      <c r="K5281" s="22"/>
      <c r="L5281" s="22"/>
    </row>
    <row r="5282" spans="4:12">
      <c r="D5282" s="1"/>
      <c r="F5282" s="22"/>
      <c r="G5282" s="22"/>
      <c r="H5282" s="22"/>
      <c r="I5282" s="22"/>
      <c r="J5282" s="22"/>
      <c r="K5282" s="22"/>
      <c r="L5282" s="22"/>
    </row>
    <row r="5283" spans="4:12">
      <c r="D5283" s="1"/>
      <c r="F5283" s="22"/>
      <c r="G5283" s="22"/>
      <c r="H5283" s="22"/>
      <c r="I5283" s="22"/>
      <c r="J5283" s="22"/>
      <c r="K5283" s="22"/>
      <c r="L5283" s="22"/>
    </row>
    <row r="5284" spans="4:12">
      <c r="D5284" s="1"/>
      <c r="F5284" s="22"/>
      <c r="G5284" s="22"/>
      <c r="H5284" s="22"/>
      <c r="I5284" s="22"/>
      <c r="J5284" s="22"/>
      <c r="K5284" s="22"/>
      <c r="L5284" s="22"/>
    </row>
    <row r="5285" spans="4:12">
      <c r="D5285" s="1"/>
      <c r="F5285" s="22"/>
      <c r="G5285" s="22"/>
      <c r="H5285" s="22"/>
      <c r="I5285" s="22"/>
      <c r="J5285" s="22"/>
      <c r="K5285" s="22"/>
      <c r="L5285" s="22"/>
    </row>
    <row r="5286" spans="4:12">
      <c r="D5286" s="1"/>
      <c r="F5286" s="22"/>
      <c r="G5286" s="22"/>
      <c r="H5286" s="22"/>
      <c r="I5286" s="22"/>
      <c r="J5286" s="22"/>
      <c r="K5286" s="22"/>
      <c r="L5286" s="22"/>
    </row>
    <row r="5287" spans="4:12">
      <c r="D5287" s="1"/>
      <c r="F5287" s="22"/>
      <c r="G5287" s="22"/>
      <c r="H5287" s="22"/>
      <c r="I5287" s="22"/>
      <c r="J5287" s="22"/>
      <c r="K5287" s="22"/>
      <c r="L5287" s="22"/>
    </row>
    <row r="5288" spans="4:12">
      <c r="D5288" s="1"/>
      <c r="F5288" s="22"/>
      <c r="G5288" s="22"/>
      <c r="H5288" s="22"/>
      <c r="I5288" s="22"/>
      <c r="J5288" s="22"/>
      <c r="K5288" s="22"/>
      <c r="L5288" s="22"/>
    </row>
    <row r="5289" spans="4:12">
      <c r="D5289" s="1"/>
      <c r="F5289" s="22"/>
      <c r="G5289" s="22"/>
      <c r="H5289" s="22"/>
      <c r="I5289" s="22"/>
      <c r="J5289" s="22"/>
      <c r="K5289" s="22"/>
      <c r="L5289" s="22"/>
    </row>
    <row r="5290" spans="4:12">
      <c r="D5290" s="1"/>
      <c r="F5290" s="22"/>
      <c r="G5290" s="22"/>
      <c r="H5290" s="22"/>
      <c r="I5290" s="22"/>
      <c r="J5290" s="22"/>
      <c r="K5290" s="22"/>
      <c r="L5290" s="22"/>
    </row>
    <row r="5291" spans="4:12">
      <c r="D5291" s="1"/>
      <c r="F5291" s="22"/>
      <c r="G5291" s="22"/>
      <c r="H5291" s="22"/>
      <c r="I5291" s="22"/>
      <c r="J5291" s="22"/>
      <c r="K5291" s="22"/>
      <c r="L5291" s="22"/>
    </row>
    <row r="5292" spans="4:12">
      <c r="D5292" s="1"/>
      <c r="F5292" s="22"/>
      <c r="G5292" s="22"/>
      <c r="H5292" s="22"/>
      <c r="I5292" s="22"/>
      <c r="J5292" s="22"/>
      <c r="K5292" s="22"/>
      <c r="L5292" s="22"/>
    </row>
    <row r="5293" spans="4:12">
      <c r="D5293" s="1"/>
      <c r="F5293" s="22"/>
      <c r="G5293" s="22"/>
      <c r="H5293" s="22"/>
      <c r="I5293" s="22"/>
      <c r="J5293" s="22"/>
      <c r="K5293" s="22"/>
      <c r="L5293" s="22"/>
    </row>
    <row r="5294" spans="4:12">
      <c r="D5294" s="1"/>
      <c r="F5294" s="22"/>
      <c r="G5294" s="22"/>
      <c r="H5294" s="22"/>
      <c r="I5294" s="22"/>
      <c r="J5294" s="22"/>
      <c r="K5294" s="22"/>
      <c r="L5294" s="22"/>
    </row>
    <row r="5295" spans="4:12">
      <c r="D5295" s="1"/>
      <c r="F5295" s="22"/>
      <c r="G5295" s="22"/>
      <c r="H5295" s="22"/>
      <c r="I5295" s="22"/>
      <c r="J5295" s="22"/>
      <c r="K5295" s="22"/>
      <c r="L5295" s="22"/>
    </row>
    <row r="5296" spans="4:12">
      <c r="D5296" s="1"/>
      <c r="F5296" s="22"/>
      <c r="G5296" s="22"/>
      <c r="H5296" s="22"/>
      <c r="I5296" s="22"/>
      <c r="J5296" s="22"/>
      <c r="K5296" s="22"/>
      <c r="L5296" s="22"/>
    </row>
    <row r="5297" spans="4:12">
      <c r="D5297" s="1"/>
      <c r="F5297" s="22"/>
      <c r="G5297" s="22"/>
      <c r="H5297" s="22"/>
      <c r="I5297" s="22"/>
      <c r="J5297" s="22"/>
      <c r="K5297" s="22"/>
      <c r="L5297" s="22"/>
    </row>
    <row r="5298" spans="4:12">
      <c r="D5298" s="1"/>
      <c r="F5298" s="22"/>
      <c r="G5298" s="22"/>
      <c r="H5298" s="22"/>
      <c r="I5298" s="22"/>
      <c r="J5298" s="22"/>
      <c r="K5298" s="22"/>
      <c r="L5298" s="22"/>
    </row>
    <row r="5299" spans="4:12">
      <c r="D5299" s="1"/>
      <c r="F5299" s="22"/>
      <c r="G5299" s="22"/>
      <c r="H5299" s="22"/>
      <c r="I5299" s="22"/>
      <c r="J5299" s="22"/>
      <c r="K5299" s="22"/>
      <c r="L5299" s="22"/>
    </row>
    <row r="5300" spans="4:12">
      <c r="D5300" s="1"/>
      <c r="F5300" s="22"/>
      <c r="G5300" s="22"/>
      <c r="H5300" s="22"/>
      <c r="I5300" s="22"/>
      <c r="J5300" s="22"/>
      <c r="K5300" s="22"/>
      <c r="L5300" s="22"/>
    </row>
    <row r="5301" spans="4:12">
      <c r="D5301" s="1"/>
      <c r="F5301" s="22"/>
      <c r="G5301" s="22"/>
      <c r="H5301" s="22"/>
      <c r="I5301" s="22"/>
      <c r="J5301" s="22"/>
      <c r="K5301" s="22"/>
      <c r="L5301" s="22"/>
    </row>
    <row r="5302" spans="4:12">
      <c r="D5302" s="1"/>
      <c r="F5302" s="22"/>
      <c r="G5302" s="22"/>
      <c r="H5302" s="22"/>
      <c r="I5302" s="22"/>
      <c r="J5302" s="22"/>
      <c r="K5302" s="22"/>
      <c r="L5302" s="22"/>
    </row>
    <row r="5303" spans="4:12">
      <c r="D5303" s="1"/>
      <c r="F5303" s="22"/>
      <c r="G5303" s="22"/>
      <c r="H5303" s="22"/>
      <c r="I5303" s="22"/>
      <c r="J5303" s="22"/>
      <c r="K5303" s="22"/>
      <c r="L5303" s="22"/>
    </row>
    <row r="5304" spans="4:12">
      <c r="D5304" s="1"/>
      <c r="F5304" s="22"/>
      <c r="G5304" s="22"/>
      <c r="H5304" s="22"/>
      <c r="I5304" s="22"/>
      <c r="J5304" s="22"/>
      <c r="K5304" s="22"/>
      <c r="L5304" s="22"/>
    </row>
    <row r="5305" spans="4:12">
      <c r="D5305" s="1"/>
      <c r="F5305" s="22"/>
      <c r="G5305" s="22"/>
      <c r="H5305" s="22"/>
      <c r="I5305" s="22"/>
      <c r="J5305" s="22"/>
      <c r="K5305" s="22"/>
      <c r="L5305" s="22"/>
    </row>
    <row r="5306" spans="4:12">
      <c r="D5306" s="1"/>
      <c r="F5306" s="22"/>
      <c r="G5306" s="22"/>
      <c r="H5306" s="22"/>
      <c r="I5306" s="22"/>
      <c r="J5306" s="22"/>
      <c r="K5306" s="22"/>
      <c r="L5306" s="22"/>
    </row>
    <row r="5307" spans="4:12">
      <c r="D5307" s="1"/>
      <c r="F5307" s="22"/>
      <c r="G5307" s="22"/>
      <c r="H5307" s="22"/>
      <c r="I5307" s="22"/>
      <c r="J5307" s="22"/>
      <c r="K5307" s="22"/>
      <c r="L5307" s="22"/>
    </row>
    <row r="5308" spans="4:12">
      <c r="D5308" s="1"/>
      <c r="F5308" s="22"/>
      <c r="G5308" s="22"/>
      <c r="H5308" s="22"/>
      <c r="I5308" s="22"/>
      <c r="J5308" s="22"/>
      <c r="K5308" s="22"/>
      <c r="L5308" s="22"/>
    </row>
    <row r="5309" spans="4:12">
      <c r="D5309" s="1"/>
      <c r="F5309" s="22"/>
      <c r="G5309" s="22"/>
      <c r="H5309" s="22"/>
      <c r="I5309" s="22"/>
      <c r="J5309" s="22"/>
      <c r="K5309" s="22"/>
      <c r="L5309" s="22"/>
    </row>
    <row r="5310" spans="4:12">
      <c r="D5310" s="1"/>
      <c r="F5310" s="22"/>
      <c r="G5310" s="22"/>
      <c r="H5310" s="22"/>
      <c r="I5310" s="22"/>
      <c r="J5310" s="22"/>
      <c r="K5310" s="22"/>
      <c r="L5310" s="22"/>
    </row>
    <row r="5311" spans="4:12">
      <c r="D5311" s="1"/>
      <c r="F5311" s="22"/>
      <c r="G5311" s="22"/>
      <c r="H5311" s="22"/>
      <c r="I5311" s="22"/>
      <c r="J5311" s="22"/>
      <c r="K5311" s="22"/>
      <c r="L5311" s="22"/>
    </row>
    <row r="5312" spans="4:12">
      <c r="D5312" s="1"/>
      <c r="F5312" s="22"/>
      <c r="G5312" s="22"/>
      <c r="H5312" s="22"/>
      <c r="I5312" s="22"/>
      <c r="J5312" s="22"/>
      <c r="K5312" s="22"/>
      <c r="L5312" s="22"/>
    </row>
    <row r="5313" spans="4:12">
      <c r="D5313" s="1"/>
      <c r="F5313" s="22"/>
      <c r="G5313" s="22"/>
      <c r="H5313" s="22"/>
      <c r="I5313" s="22"/>
      <c r="J5313" s="22"/>
      <c r="K5313" s="22"/>
      <c r="L5313" s="22"/>
    </row>
    <row r="5314" spans="4:12">
      <c r="D5314" s="1"/>
      <c r="F5314" s="22"/>
      <c r="G5314" s="22"/>
      <c r="H5314" s="22"/>
      <c r="I5314" s="22"/>
      <c r="J5314" s="22"/>
      <c r="K5314" s="22"/>
      <c r="L5314" s="22"/>
    </row>
    <row r="5315" spans="4:12">
      <c r="D5315" s="1"/>
      <c r="F5315" s="22"/>
      <c r="G5315" s="22"/>
      <c r="H5315" s="22"/>
      <c r="I5315" s="22"/>
      <c r="J5315" s="22"/>
      <c r="K5315" s="22"/>
      <c r="L5315" s="22"/>
    </row>
    <row r="5316" spans="4:12">
      <c r="D5316" s="1"/>
      <c r="F5316" s="22"/>
      <c r="G5316" s="22"/>
      <c r="H5316" s="22"/>
      <c r="I5316" s="22"/>
      <c r="J5316" s="22"/>
      <c r="K5316" s="22"/>
      <c r="L5316" s="22"/>
    </row>
    <row r="5317" spans="4:12">
      <c r="D5317" s="1"/>
      <c r="F5317" s="22"/>
      <c r="G5317" s="22"/>
      <c r="H5317" s="22"/>
      <c r="I5317" s="22"/>
      <c r="J5317" s="22"/>
      <c r="K5317" s="22"/>
      <c r="L5317" s="22"/>
    </row>
    <row r="5318" spans="4:12">
      <c r="D5318" s="1"/>
      <c r="F5318" s="22"/>
      <c r="G5318" s="22"/>
      <c r="H5318" s="22"/>
      <c r="I5318" s="22"/>
      <c r="J5318" s="22"/>
      <c r="K5318" s="22"/>
      <c r="L5318" s="22"/>
    </row>
    <row r="5319" spans="4:12">
      <c r="D5319" s="1"/>
      <c r="F5319" s="22"/>
      <c r="G5319" s="22"/>
      <c r="H5319" s="22"/>
      <c r="I5319" s="22"/>
      <c r="J5319" s="22"/>
      <c r="K5319" s="22"/>
      <c r="L5319" s="22"/>
    </row>
    <row r="5320" spans="4:12">
      <c r="D5320" s="1"/>
      <c r="F5320" s="22"/>
      <c r="G5320" s="22"/>
      <c r="H5320" s="22"/>
      <c r="I5320" s="22"/>
      <c r="J5320" s="22"/>
      <c r="K5320" s="22"/>
      <c r="L5320" s="22"/>
    </row>
    <row r="5321" spans="4:12">
      <c r="D5321" s="1"/>
      <c r="F5321" s="22"/>
      <c r="G5321" s="22"/>
      <c r="H5321" s="22"/>
      <c r="I5321" s="22"/>
      <c r="J5321" s="22"/>
      <c r="K5321" s="22"/>
      <c r="L5321" s="22"/>
    </row>
    <row r="5322" spans="4:12">
      <c r="D5322" s="1"/>
      <c r="F5322" s="22"/>
      <c r="G5322" s="22"/>
      <c r="H5322" s="22"/>
      <c r="I5322" s="22"/>
      <c r="J5322" s="22"/>
      <c r="K5322" s="22"/>
      <c r="L5322" s="22"/>
    </row>
    <row r="5323" spans="4:12">
      <c r="D5323" s="1"/>
      <c r="F5323" s="22"/>
      <c r="G5323" s="22"/>
      <c r="H5323" s="22"/>
      <c r="I5323" s="22"/>
      <c r="J5323" s="22"/>
      <c r="K5323" s="22"/>
      <c r="L5323" s="22"/>
    </row>
    <row r="5324" spans="4:12">
      <c r="D5324" s="1"/>
      <c r="F5324" s="22"/>
      <c r="G5324" s="22"/>
      <c r="H5324" s="22"/>
      <c r="I5324" s="22"/>
      <c r="J5324" s="22"/>
      <c r="K5324" s="22"/>
      <c r="L5324" s="22"/>
    </row>
    <row r="5325" spans="4:12">
      <c r="D5325" s="1"/>
      <c r="F5325" s="22"/>
      <c r="G5325" s="22"/>
      <c r="H5325" s="22"/>
      <c r="I5325" s="22"/>
      <c r="J5325" s="22"/>
      <c r="K5325" s="22"/>
      <c r="L5325" s="22"/>
    </row>
    <row r="5326" spans="4:12">
      <c r="D5326" s="1"/>
      <c r="F5326" s="22"/>
      <c r="G5326" s="22"/>
      <c r="H5326" s="22"/>
      <c r="I5326" s="22"/>
      <c r="J5326" s="22"/>
      <c r="K5326" s="22"/>
      <c r="L5326" s="22"/>
    </row>
    <row r="5327" spans="4:12">
      <c r="D5327" s="1"/>
      <c r="F5327" s="22"/>
      <c r="G5327" s="22"/>
      <c r="H5327" s="22"/>
      <c r="I5327" s="22"/>
      <c r="J5327" s="22"/>
      <c r="K5327" s="22"/>
      <c r="L5327" s="22"/>
    </row>
    <row r="5328" spans="4:12">
      <c r="D5328" s="1"/>
      <c r="F5328" s="22"/>
      <c r="G5328" s="22"/>
      <c r="H5328" s="22"/>
      <c r="I5328" s="22"/>
      <c r="J5328" s="22"/>
      <c r="K5328" s="22"/>
      <c r="L5328" s="22"/>
    </row>
    <row r="5329" spans="4:12">
      <c r="D5329" s="1"/>
      <c r="F5329" s="22"/>
      <c r="G5329" s="22"/>
      <c r="H5329" s="22"/>
      <c r="I5329" s="22"/>
      <c r="J5329" s="22"/>
      <c r="K5329" s="22"/>
      <c r="L5329" s="22"/>
    </row>
    <row r="5330" spans="4:12">
      <c r="D5330" s="1"/>
      <c r="F5330" s="22"/>
      <c r="G5330" s="22"/>
      <c r="H5330" s="22"/>
      <c r="I5330" s="22"/>
      <c r="J5330" s="22"/>
      <c r="K5330" s="22"/>
      <c r="L5330" s="22"/>
    </row>
    <row r="5331" spans="4:12">
      <c r="D5331" s="1"/>
      <c r="F5331" s="22"/>
      <c r="G5331" s="22"/>
      <c r="H5331" s="22"/>
      <c r="I5331" s="22"/>
      <c r="J5331" s="22"/>
      <c r="K5331" s="22"/>
      <c r="L5331" s="22"/>
    </row>
    <row r="5332" spans="4:12">
      <c r="D5332" s="1"/>
      <c r="F5332" s="22"/>
      <c r="G5332" s="22"/>
      <c r="H5332" s="22"/>
      <c r="I5332" s="22"/>
      <c r="J5332" s="22"/>
      <c r="K5332" s="22"/>
      <c r="L5332" s="22"/>
    </row>
    <row r="5333" spans="4:12">
      <c r="D5333" s="1"/>
      <c r="F5333" s="22"/>
      <c r="G5333" s="22"/>
      <c r="H5333" s="22"/>
      <c r="I5333" s="22"/>
      <c r="J5333" s="22"/>
      <c r="K5333" s="22"/>
      <c r="L5333" s="22"/>
    </row>
    <row r="5334" spans="4:12">
      <c r="D5334" s="1"/>
      <c r="F5334" s="22"/>
      <c r="G5334" s="22"/>
      <c r="H5334" s="22"/>
      <c r="I5334" s="22"/>
      <c r="J5334" s="22"/>
      <c r="K5334" s="22"/>
      <c r="L5334" s="22"/>
    </row>
    <row r="5335" spans="4:12">
      <c r="D5335" s="1"/>
      <c r="F5335" s="22"/>
      <c r="G5335" s="22"/>
      <c r="H5335" s="22"/>
      <c r="I5335" s="22"/>
      <c r="J5335" s="22"/>
      <c r="K5335" s="22"/>
      <c r="L5335" s="22"/>
    </row>
    <row r="5336" spans="4:12">
      <c r="D5336" s="1"/>
      <c r="F5336" s="22"/>
      <c r="G5336" s="22"/>
      <c r="H5336" s="22"/>
      <c r="I5336" s="22"/>
      <c r="J5336" s="22"/>
      <c r="K5336" s="22"/>
      <c r="L5336" s="22"/>
    </row>
    <row r="5337" spans="4:12">
      <c r="D5337" s="1"/>
      <c r="F5337" s="22"/>
      <c r="G5337" s="22"/>
      <c r="H5337" s="22"/>
      <c r="I5337" s="22"/>
      <c r="J5337" s="22"/>
      <c r="K5337" s="22"/>
      <c r="L5337" s="22"/>
    </row>
    <row r="5338" spans="4:12">
      <c r="D5338" s="1"/>
      <c r="F5338" s="22"/>
      <c r="G5338" s="22"/>
      <c r="H5338" s="22"/>
      <c r="I5338" s="22"/>
      <c r="J5338" s="22"/>
      <c r="K5338" s="22"/>
      <c r="L5338" s="22"/>
    </row>
    <row r="5339" spans="4:12">
      <c r="D5339" s="1"/>
      <c r="F5339" s="22"/>
      <c r="G5339" s="22"/>
      <c r="H5339" s="22"/>
      <c r="I5339" s="22"/>
      <c r="J5339" s="22"/>
      <c r="K5339" s="22"/>
      <c r="L5339" s="22"/>
    </row>
    <row r="5340" spans="4:12">
      <c r="D5340" s="1"/>
      <c r="F5340" s="22"/>
      <c r="G5340" s="22"/>
      <c r="H5340" s="22"/>
      <c r="I5340" s="22"/>
      <c r="J5340" s="22"/>
      <c r="K5340" s="22"/>
      <c r="L5340" s="22"/>
    </row>
    <row r="5341" spans="4:12">
      <c r="D5341" s="1"/>
      <c r="F5341" s="22"/>
      <c r="G5341" s="22"/>
      <c r="H5341" s="22"/>
      <c r="I5341" s="22"/>
      <c r="J5341" s="22"/>
      <c r="K5341" s="22"/>
      <c r="L5341" s="22"/>
    </row>
    <row r="5342" spans="4:12">
      <c r="D5342" s="1"/>
      <c r="F5342" s="22"/>
      <c r="G5342" s="22"/>
      <c r="H5342" s="22"/>
      <c r="I5342" s="22"/>
      <c r="J5342" s="22"/>
      <c r="K5342" s="22"/>
      <c r="L5342" s="22"/>
    </row>
    <row r="5343" spans="4:12">
      <c r="D5343" s="1"/>
      <c r="F5343" s="22"/>
      <c r="G5343" s="22"/>
      <c r="H5343" s="22"/>
      <c r="I5343" s="22"/>
      <c r="J5343" s="22"/>
      <c r="K5343" s="22"/>
      <c r="L5343" s="22"/>
    </row>
    <row r="5344" spans="4:12">
      <c r="D5344" s="1"/>
      <c r="F5344" s="22"/>
      <c r="G5344" s="22"/>
      <c r="H5344" s="22"/>
      <c r="I5344" s="22"/>
      <c r="J5344" s="22"/>
      <c r="K5344" s="22"/>
      <c r="L5344" s="22"/>
    </row>
    <row r="5345" spans="4:12">
      <c r="D5345" s="1"/>
      <c r="F5345" s="22"/>
      <c r="G5345" s="22"/>
      <c r="H5345" s="22"/>
      <c r="I5345" s="22"/>
      <c r="J5345" s="22"/>
      <c r="K5345" s="22"/>
      <c r="L5345" s="22"/>
    </row>
    <row r="5346" spans="4:12">
      <c r="D5346" s="1"/>
      <c r="F5346" s="22"/>
      <c r="G5346" s="22"/>
      <c r="H5346" s="22"/>
      <c r="I5346" s="22"/>
      <c r="J5346" s="22"/>
      <c r="K5346" s="22"/>
      <c r="L5346" s="22"/>
    </row>
    <row r="5347" spans="4:12">
      <c r="D5347" s="1"/>
      <c r="F5347" s="22"/>
      <c r="G5347" s="22"/>
      <c r="H5347" s="22"/>
      <c r="I5347" s="22"/>
      <c r="J5347" s="22"/>
      <c r="K5347" s="22"/>
      <c r="L5347" s="22"/>
    </row>
    <row r="5348" spans="4:12">
      <c r="D5348" s="1"/>
      <c r="F5348" s="22"/>
      <c r="G5348" s="22"/>
      <c r="H5348" s="22"/>
      <c r="I5348" s="22"/>
      <c r="J5348" s="22"/>
      <c r="K5348" s="22"/>
      <c r="L5348" s="22"/>
    </row>
    <row r="5349" spans="4:12">
      <c r="D5349" s="1"/>
      <c r="F5349" s="22"/>
      <c r="G5349" s="22"/>
      <c r="H5349" s="22"/>
      <c r="I5349" s="22"/>
      <c r="J5349" s="22"/>
      <c r="K5349" s="22"/>
      <c r="L5349" s="22"/>
    </row>
    <row r="5350" spans="4:12">
      <c r="D5350" s="1"/>
      <c r="F5350" s="22"/>
      <c r="G5350" s="22"/>
      <c r="H5350" s="22"/>
      <c r="I5350" s="22"/>
      <c r="J5350" s="22"/>
      <c r="K5350" s="22"/>
      <c r="L5350" s="22"/>
    </row>
    <row r="5351" spans="4:12">
      <c r="D5351" s="1"/>
      <c r="F5351" s="22"/>
      <c r="G5351" s="22"/>
      <c r="H5351" s="22"/>
      <c r="I5351" s="22"/>
      <c r="J5351" s="22"/>
      <c r="K5351" s="22"/>
      <c r="L5351" s="22"/>
    </row>
    <row r="5352" spans="4:12">
      <c r="D5352" s="1"/>
      <c r="F5352" s="22"/>
      <c r="G5352" s="22"/>
      <c r="H5352" s="22"/>
      <c r="I5352" s="22"/>
      <c r="J5352" s="22"/>
      <c r="K5352" s="22"/>
      <c r="L5352" s="22"/>
    </row>
    <row r="5353" spans="4:12">
      <c r="D5353" s="1"/>
      <c r="F5353" s="22"/>
      <c r="G5353" s="22"/>
      <c r="H5353" s="22"/>
      <c r="I5353" s="22"/>
      <c r="J5353" s="22"/>
      <c r="K5353" s="22"/>
      <c r="L5353" s="22"/>
    </row>
    <row r="5354" spans="4:12">
      <c r="D5354" s="1"/>
      <c r="F5354" s="22"/>
      <c r="G5354" s="22"/>
      <c r="H5354" s="22"/>
      <c r="I5354" s="22"/>
      <c r="J5354" s="22"/>
      <c r="K5354" s="22"/>
      <c r="L5354" s="22"/>
    </row>
    <row r="5355" spans="4:12">
      <c r="D5355" s="1"/>
      <c r="F5355" s="22"/>
      <c r="G5355" s="22"/>
      <c r="H5355" s="22"/>
      <c r="I5355" s="22"/>
      <c r="J5355" s="22"/>
      <c r="K5355" s="22"/>
      <c r="L5355" s="22"/>
    </row>
    <row r="5356" spans="4:12">
      <c r="D5356" s="1"/>
      <c r="F5356" s="22"/>
      <c r="G5356" s="22"/>
      <c r="H5356" s="22"/>
      <c r="I5356" s="22"/>
      <c r="J5356" s="22"/>
      <c r="K5356" s="22"/>
      <c r="L5356" s="22"/>
    </row>
    <row r="5357" spans="4:12">
      <c r="J5357" s="22"/>
    </row>
    <row r="5358" spans="4:12">
      <c r="J5358" s="22"/>
    </row>
    <row r="5359" spans="4:12">
      <c r="J5359" s="22"/>
    </row>
    <row r="5360" spans="4:12">
      <c r="J5360" s="22"/>
    </row>
    <row r="5361" spans="10:10">
      <c r="J5361" s="22"/>
    </row>
    <row r="5362" spans="10:10">
      <c r="J5362" s="22"/>
    </row>
    <row r="5363" spans="10:10">
      <c r="J5363" s="22"/>
    </row>
    <row r="5364" spans="10:10">
      <c r="J5364" s="22"/>
    </row>
    <row r="5365" spans="10:10">
      <c r="J5365" s="22"/>
    </row>
    <row r="5366" spans="10:10">
      <c r="J5366" s="22"/>
    </row>
    <row r="5367" spans="10:10">
      <c r="J5367" s="22"/>
    </row>
    <row r="5368" spans="10:10">
      <c r="J5368" s="22"/>
    </row>
    <row r="5369" spans="10:10">
      <c r="J5369" s="22"/>
    </row>
    <row r="5370" spans="10:10">
      <c r="J5370" s="22"/>
    </row>
    <row r="5371" spans="10:10">
      <c r="J5371" s="22"/>
    </row>
    <row r="5372" spans="10:10">
      <c r="J5372" s="22"/>
    </row>
    <row r="5373" spans="10:10">
      <c r="J5373" s="22"/>
    </row>
    <row r="5374" spans="10:10">
      <c r="J5374" s="22"/>
    </row>
    <row r="5375" spans="10:10">
      <c r="J5375" s="22"/>
    </row>
    <row r="5376" spans="10:10">
      <c r="J5376" s="22"/>
    </row>
    <row r="5377" spans="10:10">
      <c r="J5377" s="22"/>
    </row>
    <row r="5378" spans="10:10">
      <c r="J5378" s="22"/>
    </row>
    <row r="5379" spans="10:10">
      <c r="J5379" s="22"/>
    </row>
    <row r="5380" spans="10:10">
      <c r="J5380" s="22"/>
    </row>
    <row r="5381" spans="10:10">
      <c r="J5381" s="22"/>
    </row>
    <row r="5382" spans="10:10">
      <c r="J5382" s="22"/>
    </row>
    <row r="5383" spans="10:10">
      <c r="J5383" s="22"/>
    </row>
    <row r="5384" spans="10:10">
      <c r="J5384" s="22"/>
    </row>
    <row r="5385" spans="10:10">
      <c r="J5385" s="22"/>
    </row>
    <row r="5386" spans="10:10">
      <c r="J5386" s="22"/>
    </row>
    <row r="5387" spans="10:10">
      <c r="J5387" s="22"/>
    </row>
    <row r="5388" spans="10:10">
      <c r="J5388" s="22"/>
    </row>
    <row r="5389" spans="10:10">
      <c r="J5389" s="22"/>
    </row>
    <row r="5390" spans="10:10">
      <c r="J5390" s="22"/>
    </row>
    <row r="5391" spans="10:10">
      <c r="J5391" s="22"/>
    </row>
    <row r="5392" spans="10:10">
      <c r="J5392" s="22"/>
    </row>
    <row r="5393" spans="10:10">
      <c r="J5393" s="22"/>
    </row>
    <row r="5394" spans="10:10">
      <c r="J5394" s="22"/>
    </row>
    <row r="5395" spans="10:10">
      <c r="J5395" s="22"/>
    </row>
    <row r="5396" spans="10:10">
      <c r="J5396" s="22"/>
    </row>
    <row r="5397" spans="10:10">
      <c r="J5397" s="22"/>
    </row>
    <row r="5398" spans="10:10">
      <c r="J5398" s="22"/>
    </row>
    <row r="5399" spans="10:10">
      <c r="J5399" s="22"/>
    </row>
    <row r="5400" spans="10:10">
      <c r="J5400" s="22"/>
    </row>
    <row r="5401" spans="10:10">
      <c r="J5401" s="22"/>
    </row>
    <row r="5402" spans="10:10">
      <c r="J5402" s="22"/>
    </row>
    <row r="5403" spans="10:10">
      <c r="J5403" s="22"/>
    </row>
    <row r="5404" spans="10:10">
      <c r="J5404" s="22"/>
    </row>
    <row r="5405" spans="10:10">
      <c r="J5405" s="22"/>
    </row>
    <row r="5406" spans="10:10">
      <c r="J5406" s="22"/>
    </row>
    <row r="5407" spans="10:10">
      <c r="J5407" s="22"/>
    </row>
    <row r="5408" spans="10:10">
      <c r="J5408" s="22"/>
    </row>
    <row r="5409" spans="10:10">
      <c r="J5409" s="22"/>
    </row>
    <row r="5410" spans="10:10">
      <c r="J5410" s="22"/>
    </row>
    <row r="5411" spans="10:10">
      <c r="J5411" s="22"/>
    </row>
    <row r="5412" spans="10:10">
      <c r="J5412" s="22"/>
    </row>
    <row r="5413" spans="10:10">
      <c r="J5413" s="22"/>
    </row>
    <row r="5414" spans="10:10">
      <c r="J5414" s="22"/>
    </row>
    <row r="5415" spans="10:10">
      <c r="J5415" s="22"/>
    </row>
    <row r="5416" spans="10:10">
      <c r="J5416" s="22"/>
    </row>
    <row r="5417" spans="10:10">
      <c r="J5417" s="22"/>
    </row>
    <row r="5418" spans="10:10">
      <c r="J5418" s="22"/>
    </row>
    <row r="5419" spans="10:10">
      <c r="J5419" s="22"/>
    </row>
    <row r="5420" spans="10:10">
      <c r="J5420" s="22"/>
    </row>
    <row r="5421" spans="10:10">
      <c r="J5421" s="22"/>
    </row>
    <row r="5422" spans="10:10">
      <c r="J5422" s="22"/>
    </row>
    <row r="5423" spans="10:10">
      <c r="J5423" s="22"/>
    </row>
    <row r="5424" spans="10:10">
      <c r="J5424" s="22"/>
    </row>
    <row r="5425" spans="10:10">
      <c r="J5425" s="22"/>
    </row>
    <row r="5426" spans="10:10">
      <c r="J5426" s="22"/>
    </row>
    <row r="5427" spans="10:10">
      <c r="J5427" s="22"/>
    </row>
    <row r="5428" spans="10:10">
      <c r="J5428" s="22"/>
    </row>
    <row r="5429" spans="10:10">
      <c r="J5429" s="22"/>
    </row>
    <row r="5430" spans="10:10">
      <c r="J5430" s="22"/>
    </row>
    <row r="5431" spans="10:10">
      <c r="J5431" s="22"/>
    </row>
    <row r="5432" spans="10:10">
      <c r="J5432" s="22"/>
    </row>
    <row r="5433" spans="10:10">
      <c r="J5433" s="22"/>
    </row>
    <row r="5434" spans="10:10">
      <c r="J5434" s="22"/>
    </row>
    <row r="5435" spans="10:10">
      <c r="J5435" s="22"/>
    </row>
    <row r="5436" spans="10:10">
      <c r="J5436" s="22"/>
    </row>
    <row r="5437" spans="10:10">
      <c r="J5437" s="22"/>
    </row>
    <row r="5438" spans="10:10">
      <c r="J5438" s="22"/>
    </row>
    <row r="5439" spans="10:10">
      <c r="J5439" s="22"/>
    </row>
    <row r="5440" spans="10:10">
      <c r="J5440" s="22"/>
    </row>
    <row r="5441" spans="10:10">
      <c r="J5441" s="22"/>
    </row>
    <row r="5442" spans="10:10">
      <c r="J5442" s="22"/>
    </row>
    <row r="5443" spans="10:10">
      <c r="J5443" s="22"/>
    </row>
    <row r="5444" spans="10:10">
      <c r="J5444" s="22"/>
    </row>
    <row r="5445" spans="10:10">
      <c r="J5445" s="22"/>
    </row>
    <row r="5446" spans="10:10">
      <c r="J5446" s="22"/>
    </row>
    <row r="5447" spans="10:10">
      <c r="J5447" s="22"/>
    </row>
    <row r="5448" spans="10:10">
      <c r="J5448" s="22"/>
    </row>
    <row r="5449" spans="10:10">
      <c r="J5449" s="22"/>
    </row>
    <row r="5450" spans="10:10">
      <c r="J5450" s="22"/>
    </row>
    <row r="5451" spans="10:10">
      <c r="J5451" s="22"/>
    </row>
    <row r="5452" spans="10:10">
      <c r="J5452" s="22"/>
    </row>
    <row r="5453" spans="10:10">
      <c r="J5453" s="22"/>
    </row>
    <row r="5454" spans="10:10">
      <c r="J5454" s="22"/>
    </row>
    <row r="5455" spans="10:10">
      <c r="J5455" s="22"/>
    </row>
    <row r="5456" spans="10:10">
      <c r="J5456" s="22"/>
    </row>
    <row r="5457" spans="10:10">
      <c r="J5457" s="22"/>
    </row>
    <row r="5458" spans="10:10">
      <c r="J5458" s="22"/>
    </row>
    <row r="5459" spans="10:10">
      <c r="J5459" s="22"/>
    </row>
    <row r="5460" spans="10:10">
      <c r="J5460" s="22"/>
    </row>
    <row r="5461" spans="10:10">
      <c r="J5461" s="22"/>
    </row>
    <row r="5462" spans="10:10">
      <c r="J5462" s="22"/>
    </row>
    <row r="5463" spans="10:10">
      <c r="J5463" s="22"/>
    </row>
    <row r="5464" spans="10:10">
      <c r="J5464" s="22"/>
    </row>
    <row r="5465" spans="10:10">
      <c r="J5465" s="22"/>
    </row>
    <row r="5466" spans="10:10">
      <c r="J5466" s="22"/>
    </row>
    <row r="5467" spans="10:10">
      <c r="J5467" s="22"/>
    </row>
    <row r="5468" spans="10:10">
      <c r="J5468" s="22"/>
    </row>
    <row r="5469" spans="10:10">
      <c r="J5469" s="22"/>
    </row>
    <row r="5470" spans="10:10">
      <c r="J5470" s="22"/>
    </row>
    <row r="5471" spans="10:10">
      <c r="J5471" s="22"/>
    </row>
    <row r="5472" spans="10:10">
      <c r="J5472" s="22"/>
    </row>
    <row r="5473" spans="10:10">
      <c r="J5473" s="22"/>
    </row>
    <row r="5474" spans="10:10">
      <c r="J5474" s="22"/>
    </row>
    <row r="5475" spans="10:10">
      <c r="J5475" s="22"/>
    </row>
    <row r="5476" spans="10:10">
      <c r="J5476" s="22"/>
    </row>
    <row r="5477" spans="10:10">
      <c r="J5477" s="22"/>
    </row>
    <row r="5478" spans="10:10">
      <c r="J5478" s="22"/>
    </row>
    <row r="5479" spans="10:10">
      <c r="J5479" s="22"/>
    </row>
    <row r="5480" spans="10:10">
      <c r="J5480" s="22"/>
    </row>
    <row r="5481" spans="10:10">
      <c r="J5481" s="22"/>
    </row>
    <row r="5482" spans="10:10">
      <c r="J5482" s="22"/>
    </row>
    <row r="5483" spans="10:10">
      <c r="J5483" s="22"/>
    </row>
    <row r="5484" spans="10:10">
      <c r="J5484" s="22"/>
    </row>
    <row r="5485" spans="10:10">
      <c r="J5485" s="22"/>
    </row>
    <row r="5486" spans="10:10">
      <c r="J5486" s="22"/>
    </row>
    <row r="5487" spans="10:10">
      <c r="J5487" s="22"/>
    </row>
    <row r="5488" spans="10:10">
      <c r="J5488" s="22"/>
    </row>
    <row r="5489" spans="10:10">
      <c r="J5489" s="22"/>
    </row>
    <row r="5490" spans="10:10">
      <c r="J5490" s="22"/>
    </row>
    <row r="5491" spans="10:10">
      <c r="J5491" s="22"/>
    </row>
    <row r="5492" spans="10:10">
      <c r="J5492" s="22"/>
    </row>
    <row r="5493" spans="10:10">
      <c r="J5493" s="22"/>
    </row>
    <row r="5494" spans="10:10">
      <c r="J5494" s="22"/>
    </row>
    <row r="5495" spans="10:10">
      <c r="J5495" s="22"/>
    </row>
    <row r="5496" spans="10:10">
      <c r="J5496" s="22"/>
    </row>
    <row r="5497" spans="10:10">
      <c r="J5497" s="22"/>
    </row>
    <row r="5498" spans="10:10">
      <c r="J5498" s="22"/>
    </row>
    <row r="5499" spans="10:10">
      <c r="J5499" s="22"/>
    </row>
    <row r="5500" spans="10:10">
      <c r="J5500" s="22"/>
    </row>
    <row r="5501" spans="10:10">
      <c r="J5501" s="22"/>
    </row>
    <row r="5502" spans="10:10">
      <c r="J5502" s="22"/>
    </row>
    <row r="5503" spans="10:10">
      <c r="J5503" s="22"/>
    </row>
    <row r="5504" spans="10:10">
      <c r="J5504" s="22"/>
    </row>
    <row r="5505" spans="10:10">
      <c r="J5505" s="22"/>
    </row>
    <row r="5506" spans="10:10">
      <c r="J5506" s="22"/>
    </row>
    <row r="5507" spans="10:10">
      <c r="J5507" s="22"/>
    </row>
    <row r="5508" spans="10:10">
      <c r="J5508" s="22"/>
    </row>
    <row r="5509" spans="10:10">
      <c r="J5509" s="22"/>
    </row>
    <row r="5510" spans="10:10">
      <c r="J5510" s="22"/>
    </row>
    <row r="5511" spans="10:10">
      <c r="J5511" s="22"/>
    </row>
    <row r="5512" spans="10:10">
      <c r="J5512" s="22"/>
    </row>
    <row r="5513" spans="10:10">
      <c r="J5513" s="22"/>
    </row>
    <row r="5514" spans="10:10">
      <c r="J5514" s="22"/>
    </row>
    <row r="5515" spans="10:10">
      <c r="J5515" s="22"/>
    </row>
    <row r="5516" spans="10:10">
      <c r="J5516" s="22"/>
    </row>
    <row r="5517" spans="10:10">
      <c r="J5517" s="22"/>
    </row>
    <row r="5518" spans="10:10">
      <c r="J5518" s="22"/>
    </row>
    <row r="5519" spans="10:10">
      <c r="J5519" s="22"/>
    </row>
    <row r="5520" spans="10:10">
      <c r="J5520" s="22"/>
    </row>
    <row r="5521" spans="10:10">
      <c r="J5521" s="22"/>
    </row>
    <row r="5522" spans="10:10">
      <c r="J5522" s="22"/>
    </row>
    <row r="5523" spans="10:10">
      <c r="J5523" s="22"/>
    </row>
    <row r="5524" spans="10:10">
      <c r="J5524" s="22"/>
    </row>
    <row r="5525" spans="10:10">
      <c r="J5525" s="22"/>
    </row>
    <row r="5526" spans="10:10">
      <c r="J5526" s="22"/>
    </row>
    <row r="5527" spans="10:10">
      <c r="J5527" s="22"/>
    </row>
    <row r="5528" spans="10:10">
      <c r="J5528" s="22"/>
    </row>
    <row r="5529" spans="10:10">
      <c r="J5529" s="22"/>
    </row>
    <row r="5530" spans="10:10">
      <c r="J5530" s="22"/>
    </row>
    <row r="5531" spans="10:10">
      <c r="J5531" s="22"/>
    </row>
    <row r="5532" spans="10:10">
      <c r="J5532" s="22"/>
    </row>
    <row r="5533" spans="10:10">
      <c r="J5533" s="22"/>
    </row>
    <row r="5534" spans="10:10">
      <c r="J5534" s="22"/>
    </row>
    <row r="5535" spans="10:10">
      <c r="J5535" s="22"/>
    </row>
    <row r="5536" spans="10:10">
      <c r="J5536" s="22"/>
    </row>
    <row r="5537" spans="10:10">
      <c r="J5537" s="22"/>
    </row>
    <row r="5538" spans="10:10">
      <c r="J5538" s="22"/>
    </row>
    <row r="5539" spans="10:10">
      <c r="J5539" s="22"/>
    </row>
    <row r="5540" spans="10:10">
      <c r="J5540" s="22"/>
    </row>
    <row r="5541" spans="10:10">
      <c r="J5541" s="22"/>
    </row>
    <row r="5542" spans="10:10">
      <c r="J5542" s="22"/>
    </row>
    <row r="5543" spans="10:10">
      <c r="J5543" s="22"/>
    </row>
    <row r="5544" spans="10:10">
      <c r="J5544" s="22"/>
    </row>
    <row r="5545" spans="10:10">
      <c r="J5545" s="22"/>
    </row>
    <row r="5546" spans="10:10">
      <c r="J5546" s="22"/>
    </row>
    <row r="5547" spans="10:10">
      <c r="J5547" s="22"/>
    </row>
    <row r="5548" spans="10:10">
      <c r="J5548" s="22"/>
    </row>
    <row r="5549" spans="10:10">
      <c r="J5549" s="22"/>
    </row>
    <row r="5550" spans="10:10">
      <c r="J5550" s="22"/>
    </row>
    <row r="5551" spans="10:10">
      <c r="J5551" s="22"/>
    </row>
    <row r="5552" spans="10:10">
      <c r="J5552" s="22"/>
    </row>
    <row r="5553" spans="10:10">
      <c r="J5553" s="22"/>
    </row>
    <row r="5554" spans="10:10">
      <c r="J5554" s="22"/>
    </row>
    <row r="5555" spans="10:10">
      <c r="J5555" s="22"/>
    </row>
    <row r="5556" spans="10:10">
      <c r="J5556" s="22"/>
    </row>
    <row r="5557" spans="10:10">
      <c r="J5557" s="22"/>
    </row>
    <row r="5558" spans="10:10">
      <c r="J5558" s="22"/>
    </row>
    <row r="5559" spans="10:10">
      <c r="J5559" s="22"/>
    </row>
    <row r="5560" spans="10:10">
      <c r="J5560" s="22"/>
    </row>
    <row r="5561" spans="10:10">
      <c r="J5561" s="22"/>
    </row>
    <row r="5562" spans="10:10">
      <c r="J5562" s="22"/>
    </row>
    <row r="5563" spans="10:10">
      <c r="J5563" s="22"/>
    </row>
    <row r="5564" spans="10:10">
      <c r="J5564" s="22"/>
    </row>
    <row r="5565" spans="10:10">
      <c r="J5565" s="22"/>
    </row>
    <row r="5566" spans="10:10">
      <c r="J5566" s="22"/>
    </row>
    <row r="5567" spans="10:10">
      <c r="J5567" s="22"/>
    </row>
    <row r="5568" spans="10:10">
      <c r="J5568" s="22"/>
    </row>
    <row r="5569" spans="10:10">
      <c r="J5569" s="22"/>
    </row>
    <row r="5570" spans="10:10">
      <c r="J5570" s="22"/>
    </row>
    <row r="5571" spans="10:10">
      <c r="J5571" s="22"/>
    </row>
    <row r="5572" spans="10:10">
      <c r="J5572" s="22"/>
    </row>
    <row r="5573" spans="10:10">
      <c r="J5573" s="22"/>
    </row>
    <row r="5574" spans="10:10">
      <c r="J5574" s="22"/>
    </row>
    <row r="5575" spans="10:10">
      <c r="J5575" s="22"/>
    </row>
    <row r="5576" spans="10:10">
      <c r="J5576" s="22"/>
    </row>
    <row r="5577" spans="10:10">
      <c r="J5577" s="22"/>
    </row>
    <row r="5578" spans="10:10">
      <c r="J5578" s="22"/>
    </row>
    <row r="5579" spans="10:10">
      <c r="J5579" s="22"/>
    </row>
    <row r="5580" spans="10:10">
      <c r="J5580" s="22"/>
    </row>
    <row r="5581" spans="10:10">
      <c r="J5581" s="22"/>
    </row>
    <row r="5582" spans="10:10">
      <c r="J5582" s="22"/>
    </row>
    <row r="5583" spans="10:10">
      <c r="J5583" s="22"/>
    </row>
    <row r="5584" spans="10:10">
      <c r="J5584" s="22"/>
    </row>
    <row r="5585" spans="10:10">
      <c r="J5585" s="22"/>
    </row>
    <row r="5586" spans="10:10">
      <c r="J5586" s="22"/>
    </row>
    <row r="5587" spans="10:10">
      <c r="J5587" s="22"/>
    </row>
    <row r="5588" spans="10:10">
      <c r="J5588" s="22"/>
    </row>
    <row r="5589" spans="10:10">
      <c r="J5589" s="22"/>
    </row>
    <row r="5590" spans="10:10">
      <c r="J5590" s="22"/>
    </row>
    <row r="5591" spans="10:10">
      <c r="J5591" s="22"/>
    </row>
    <row r="5592" spans="10:10">
      <c r="J5592" s="22"/>
    </row>
    <row r="5593" spans="10:10">
      <c r="J5593" s="22"/>
    </row>
    <row r="5594" spans="10:10">
      <c r="J5594" s="22"/>
    </row>
    <row r="5595" spans="10:10">
      <c r="J5595" s="22"/>
    </row>
    <row r="5596" spans="10:10">
      <c r="J5596" s="22"/>
    </row>
    <row r="5597" spans="10:10">
      <c r="J5597" s="22"/>
    </row>
    <row r="5598" spans="10:10">
      <c r="J5598" s="22"/>
    </row>
    <row r="5599" spans="10:10">
      <c r="J5599" s="22"/>
    </row>
    <row r="5600" spans="10:10">
      <c r="J5600" s="22"/>
    </row>
    <row r="5601" spans="10:10">
      <c r="J5601" s="22"/>
    </row>
    <row r="5602" spans="10:10">
      <c r="J5602" s="22"/>
    </row>
    <row r="5603" spans="10:10">
      <c r="J5603" s="22"/>
    </row>
    <row r="5604" spans="10:10">
      <c r="J5604" s="22"/>
    </row>
    <row r="5605" spans="10:10">
      <c r="J5605" s="22"/>
    </row>
    <row r="5606" spans="10:10">
      <c r="J5606" s="22"/>
    </row>
    <row r="5607" spans="10:10">
      <c r="J5607" s="22"/>
    </row>
    <row r="5608" spans="10:10">
      <c r="J5608" s="22"/>
    </row>
    <row r="5609" spans="10:10">
      <c r="J5609" s="22"/>
    </row>
    <row r="5610" spans="10:10">
      <c r="J5610" s="22"/>
    </row>
    <row r="5611" spans="10:10">
      <c r="J5611" s="22"/>
    </row>
    <row r="5612" spans="10:10">
      <c r="J5612" s="22"/>
    </row>
    <row r="5613" spans="10:10">
      <c r="J5613" s="22"/>
    </row>
    <row r="5614" spans="10:10">
      <c r="J5614" s="22"/>
    </row>
    <row r="5615" spans="10:10">
      <c r="J5615" s="22"/>
    </row>
    <row r="5616" spans="10:10">
      <c r="J5616" s="22"/>
    </row>
    <row r="5617" spans="10:10">
      <c r="J5617" s="22"/>
    </row>
    <row r="5618" spans="10:10">
      <c r="J5618" s="22"/>
    </row>
    <row r="5619" spans="10:10">
      <c r="J5619" s="22"/>
    </row>
    <row r="5620" spans="10:10">
      <c r="J5620" s="22"/>
    </row>
    <row r="5621" spans="10:10">
      <c r="J5621" s="22"/>
    </row>
    <row r="5622" spans="10:10">
      <c r="J5622" s="22"/>
    </row>
    <row r="5623" spans="10:10">
      <c r="J5623" s="22"/>
    </row>
    <row r="5624" spans="10:10">
      <c r="J5624" s="22"/>
    </row>
    <row r="5625" spans="10:10">
      <c r="J5625" s="22"/>
    </row>
    <row r="5626" spans="10:10">
      <c r="J5626" s="22"/>
    </row>
    <row r="5627" spans="10:10">
      <c r="J5627" s="22"/>
    </row>
    <row r="5628" spans="10:10">
      <c r="J5628" s="22"/>
    </row>
    <row r="5629" spans="10:10">
      <c r="J5629" s="22"/>
    </row>
    <row r="5630" spans="10:10">
      <c r="J5630" s="22"/>
    </row>
    <row r="5631" spans="10:10">
      <c r="J5631" s="22"/>
    </row>
    <row r="5632" spans="10:10">
      <c r="J5632" s="22"/>
    </row>
    <row r="5633" spans="10:10">
      <c r="J5633" s="22"/>
    </row>
    <row r="5634" spans="10:10">
      <c r="J5634" s="22"/>
    </row>
    <row r="5635" spans="10:10">
      <c r="J5635" s="22"/>
    </row>
    <row r="5636" spans="10:10">
      <c r="J5636" s="22"/>
    </row>
    <row r="5637" spans="10:10">
      <c r="J5637" s="22"/>
    </row>
    <row r="5638" spans="10:10">
      <c r="J5638" s="22"/>
    </row>
    <row r="5639" spans="10:10">
      <c r="J5639" s="22"/>
    </row>
    <row r="5640" spans="10:10">
      <c r="J5640" s="22"/>
    </row>
    <row r="5641" spans="10:10">
      <c r="J5641" s="22"/>
    </row>
    <row r="5642" spans="10:10">
      <c r="J5642" s="22"/>
    </row>
    <row r="5643" spans="10:10">
      <c r="J5643" s="22"/>
    </row>
    <row r="5644" spans="10:10">
      <c r="J5644" s="22"/>
    </row>
    <row r="5645" spans="10:10">
      <c r="J5645" s="22"/>
    </row>
    <row r="5646" spans="10:10">
      <c r="J5646" s="22"/>
    </row>
    <row r="5647" spans="10:10">
      <c r="J5647" s="22"/>
    </row>
    <row r="5648" spans="10:10">
      <c r="J5648" s="22"/>
    </row>
    <row r="5649" spans="10:10">
      <c r="J5649" s="22"/>
    </row>
    <row r="5650" spans="10:10">
      <c r="J5650" s="22"/>
    </row>
    <row r="5651" spans="10:10">
      <c r="J5651" s="22"/>
    </row>
    <row r="5652" spans="10:10">
      <c r="J5652" s="22"/>
    </row>
    <row r="5653" spans="10:10">
      <c r="J5653" s="22"/>
    </row>
    <row r="5654" spans="10:10">
      <c r="J5654" s="22"/>
    </row>
    <row r="5655" spans="10:10">
      <c r="J5655" s="22"/>
    </row>
    <row r="5656" spans="10:10">
      <c r="J5656" s="22"/>
    </row>
    <row r="5657" spans="10:10">
      <c r="J5657" s="22"/>
    </row>
    <row r="5658" spans="10:10">
      <c r="J5658" s="22"/>
    </row>
    <row r="5659" spans="10:10">
      <c r="J5659" s="22"/>
    </row>
    <row r="5660" spans="10:10">
      <c r="J5660" s="22"/>
    </row>
    <row r="5661" spans="10:10">
      <c r="J5661" s="22"/>
    </row>
    <row r="5662" spans="10:10">
      <c r="J5662" s="22"/>
    </row>
    <row r="5663" spans="10:10">
      <c r="J5663" s="22"/>
    </row>
    <row r="5664" spans="10:10">
      <c r="J5664" s="22"/>
    </row>
    <row r="5665" spans="10:10">
      <c r="J5665" s="22"/>
    </row>
    <row r="5666" spans="10:10">
      <c r="J5666" s="22"/>
    </row>
    <row r="5667" spans="10:10">
      <c r="J5667" s="22"/>
    </row>
    <row r="5668" spans="10:10">
      <c r="J5668" s="22"/>
    </row>
    <row r="5669" spans="10:10">
      <c r="J5669" s="22"/>
    </row>
    <row r="5670" spans="10:10">
      <c r="J5670" s="22"/>
    </row>
    <row r="5671" spans="10:10">
      <c r="J5671" s="22"/>
    </row>
    <row r="5672" spans="10:10">
      <c r="J5672" s="22"/>
    </row>
    <row r="5673" spans="10:10">
      <c r="J5673" s="22"/>
    </row>
    <row r="5674" spans="10:10">
      <c r="J5674" s="22"/>
    </row>
    <row r="5675" spans="10:10">
      <c r="J5675" s="22"/>
    </row>
    <row r="5676" spans="10:10">
      <c r="J5676" s="22"/>
    </row>
    <row r="5677" spans="10:10">
      <c r="J5677" s="22"/>
    </row>
    <row r="5678" spans="10:10">
      <c r="J5678" s="22"/>
    </row>
    <row r="5679" spans="10:10">
      <c r="J5679" s="22"/>
    </row>
    <row r="5680" spans="10:10">
      <c r="J5680" s="22"/>
    </row>
    <row r="5681" spans="10:10">
      <c r="J5681" s="22"/>
    </row>
    <row r="5682" spans="10:10">
      <c r="J5682" s="22"/>
    </row>
    <row r="5683" spans="10:10">
      <c r="J5683" s="22"/>
    </row>
    <row r="5684" spans="10:10">
      <c r="J5684" s="22"/>
    </row>
    <row r="5685" spans="10:10">
      <c r="J5685" s="22"/>
    </row>
    <row r="5686" spans="10:10">
      <c r="J5686" s="22"/>
    </row>
    <row r="5687" spans="10:10">
      <c r="J5687" s="22"/>
    </row>
    <row r="5688" spans="10:10">
      <c r="J5688" s="22"/>
    </row>
    <row r="5689" spans="10:10">
      <c r="J5689" s="22"/>
    </row>
    <row r="5690" spans="10:10">
      <c r="J5690" s="22"/>
    </row>
    <row r="5691" spans="10:10">
      <c r="J5691" s="22"/>
    </row>
    <row r="5692" spans="10:10">
      <c r="J5692" s="22"/>
    </row>
    <row r="5693" spans="10:10">
      <c r="J5693" s="22"/>
    </row>
    <row r="5694" spans="10:10">
      <c r="J5694" s="22"/>
    </row>
    <row r="5695" spans="10:10">
      <c r="J5695" s="22"/>
    </row>
    <row r="5696" spans="10:10">
      <c r="J5696" s="22"/>
    </row>
    <row r="5697" spans="10:10">
      <c r="J5697" s="22"/>
    </row>
    <row r="5698" spans="10:10">
      <c r="J5698" s="22"/>
    </row>
    <row r="5699" spans="10:10">
      <c r="J5699" s="22"/>
    </row>
    <row r="5700" spans="10:10">
      <c r="J5700" s="22"/>
    </row>
    <row r="5701" spans="10:10">
      <c r="J5701" s="22"/>
    </row>
    <row r="5702" spans="10:10">
      <c r="J5702" s="22"/>
    </row>
    <row r="5703" spans="10:10">
      <c r="J5703" s="22"/>
    </row>
    <row r="5704" spans="10:10">
      <c r="J5704" s="22"/>
    </row>
    <row r="5705" spans="10:10">
      <c r="J5705" s="22"/>
    </row>
    <row r="5706" spans="10:10">
      <c r="J5706" s="22"/>
    </row>
    <row r="5707" spans="10:10">
      <c r="J5707" s="22"/>
    </row>
    <row r="5708" spans="10:10">
      <c r="J5708" s="22"/>
    </row>
    <row r="5709" spans="10:10">
      <c r="J5709" s="22"/>
    </row>
    <row r="5710" spans="10:10">
      <c r="J5710" s="22"/>
    </row>
    <row r="5711" spans="10:10">
      <c r="J5711" s="22"/>
    </row>
    <row r="5712" spans="10:10">
      <c r="J5712" s="22"/>
    </row>
    <row r="5713" spans="10:10">
      <c r="J5713" s="22"/>
    </row>
    <row r="5714" spans="10:10">
      <c r="J5714" s="22"/>
    </row>
    <row r="5715" spans="10:10">
      <c r="J5715" s="22"/>
    </row>
    <row r="5716" spans="10:10">
      <c r="J5716" s="22"/>
    </row>
    <row r="5717" spans="10:10">
      <c r="J5717" s="22"/>
    </row>
    <row r="5718" spans="10:10">
      <c r="J5718" s="22"/>
    </row>
    <row r="5719" spans="10:10">
      <c r="J5719" s="22"/>
    </row>
    <row r="5720" spans="10:10">
      <c r="J5720" s="22"/>
    </row>
    <row r="5721" spans="10:10">
      <c r="J5721" s="22"/>
    </row>
    <row r="5722" spans="10:10">
      <c r="J5722" s="22"/>
    </row>
    <row r="5723" spans="10:10">
      <c r="J5723" s="22"/>
    </row>
    <row r="5724" spans="10:10">
      <c r="J5724" s="22"/>
    </row>
    <row r="5725" spans="10:10">
      <c r="J5725" s="22"/>
    </row>
    <row r="5726" spans="10:10">
      <c r="J5726" s="22"/>
    </row>
    <row r="5727" spans="10:10">
      <c r="J5727" s="22"/>
    </row>
    <row r="5728" spans="10:10">
      <c r="J5728" s="22"/>
    </row>
    <row r="5729" spans="10:10">
      <c r="J5729" s="22"/>
    </row>
    <row r="5730" spans="10:10">
      <c r="J5730" s="22"/>
    </row>
    <row r="5731" spans="10:10">
      <c r="J5731" s="22"/>
    </row>
    <row r="5732" spans="10:10">
      <c r="J5732" s="22"/>
    </row>
    <row r="5733" spans="10:10">
      <c r="J5733" s="22"/>
    </row>
    <row r="5734" spans="10:10">
      <c r="J5734" s="22"/>
    </row>
    <row r="5735" spans="10:10">
      <c r="J5735" s="22"/>
    </row>
    <row r="5736" spans="10:10">
      <c r="J5736" s="22"/>
    </row>
    <row r="5737" spans="10:10">
      <c r="J5737" s="22"/>
    </row>
    <row r="5738" spans="10:10">
      <c r="J5738" s="22"/>
    </row>
    <row r="5739" spans="10:10">
      <c r="J5739" s="22"/>
    </row>
    <row r="5740" spans="10:10">
      <c r="J5740" s="22"/>
    </row>
    <row r="5741" spans="10:10">
      <c r="J5741" s="22"/>
    </row>
    <row r="5742" spans="10:10">
      <c r="J5742" s="22"/>
    </row>
    <row r="5743" spans="10:10">
      <c r="J5743" s="22"/>
    </row>
    <row r="5744" spans="10:10">
      <c r="J5744" s="22"/>
    </row>
    <row r="5745" spans="10:10">
      <c r="J5745" s="22"/>
    </row>
    <row r="5746" spans="10:10">
      <c r="J5746" s="22"/>
    </row>
    <row r="5747" spans="10:10">
      <c r="J5747" s="22"/>
    </row>
    <row r="5748" spans="10:10">
      <c r="J5748" s="22"/>
    </row>
    <row r="5749" spans="10:10">
      <c r="J5749" s="22"/>
    </row>
    <row r="5750" spans="10:10">
      <c r="J5750" s="22"/>
    </row>
    <row r="5751" spans="10:10">
      <c r="J5751" s="22"/>
    </row>
    <row r="5752" spans="10:10">
      <c r="J5752" s="22"/>
    </row>
    <row r="5753" spans="10:10">
      <c r="J5753" s="22"/>
    </row>
    <row r="5754" spans="10:10">
      <c r="J5754" s="22"/>
    </row>
    <row r="5755" spans="10:10">
      <c r="J5755" s="22"/>
    </row>
    <row r="5756" spans="10:10">
      <c r="J5756" s="22"/>
    </row>
    <row r="5757" spans="10:10">
      <c r="J5757" s="22"/>
    </row>
    <row r="5758" spans="10:10">
      <c r="J5758" s="22"/>
    </row>
    <row r="5759" spans="10:10">
      <c r="J5759" s="22"/>
    </row>
    <row r="5760" spans="10:10">
      <c r="J5760" s="22"/>
    </row>
    <row r="5761" spans="10:10">
      <c r="J5761" s="22"/>
    </row>
    <row r="5762" spans="10:10">
      <c r="J5762" s="22"/>
    </row>
    <row r="5763" spans="10:10">
      <c r="J5763" s="22"/>
    </row>
    <row r="5764" spans="10:10">
      <c r="J5764" s="22"/>
    </row>
    <row r="5765" spans="10:10">
      <c r="J5765" s="22"/>
    </row>
    <row r="5766" spans="10:10">
      <c r="J5766" s="22"/>
    </row>
    <row r="5767" spans="10:10">
      <c r="J5767" s="22"/>
    </row>
    <row r="5768" spans="10:10">
      <c r="J5768" s="22"/>
    </row>
    <row r="5769" spans="10:10">
      <c r="J5769" s="22"/>
    </row>
    <row r="5770" spans="10:10">
      <c r="J5770" s="22"/>
    </row>
    <row r="5771" spans="10:10">
      <c r="J5771" s="22"/>
    </row>
    <row r="5772" spans="10:10">
      <c r="J5772" s="22"/>
    </row>
    <row r="5773" spans="10:10">
      <c r="J5773" s="22"/>
    </row>
    <row r="5774" spans="10:10">
      <c r="J5774" s="22"/>
    </row>
    <row r="5775" spans="10:10">
      <c r="J5775" s="22"/>
    </row>
    <row r="5776" spans="10:10">
      <c r="J5776" s="22"/>
    </row>
    <row r="5777" spans="10:10">
      <c r="J5777" s="22"/>
    </row>
    <row r="5778" spans="10:10">
      <c r="J5778" s="22"/>
    </row>
    <row r="5779" spans="10:10">
      <c r="J5779" s="22"/>
    </row>
    <row r="5780" spans="10:10">
      <c r="J5780" s="22"/>
    </row>
    <row r="5781" spans="10:10">
      <c r="J5781" s="22"/>
    </row>
    <row r="5782" spans="10:10">
      <c r="J5782" s="22"/>
    </row>
    <row r="5783" spans="10:10">
      <c r="J5783" s="22"/>
    </row>
    <row r="5784" spans="10:10">
      <c r="J5784" s="22"/>
    </row>
    <row r="5785" spans="10:10">
      <c r="J5785" s="22"/>
    </row>
    <row r="5786" spans="10:10">
      <c r="J5786" s="22"/>
    </row>
    <row r="5787" spans="10:10">
      <c r="J5787" s="22"/>
    </row>
    <row r="5788" spans="10:10">
      <c r="J5788" s="22"/>
    </row>
    <row r="5789" spans="10:10">
      <c r="J5789" s="22"/>
    </row>
    <row r="5790" spans="10:10">
      <c r="J5790" s="22"/>
    </row>
    <row r="5791" spans="10:10">
      <c r="J5791" s="22"/>
    </row>
    <row r="5792" spans="10:10">
      <c r="J5792" s="22"/>
    </row>
    <row r="5793" spans="10:10">
      <c r="J5793" s="22"/>
    </row>
    <row r="5794" spans="10:10">
      <c r="J5794" s="22"/>
    </row>
    <row r="5795" spans="10:10">
      <c r="J5795" s="22"/>
    </row>
    <row r="5796" spans="10:10">
      <c r="J5796" s="22"/>
    </row>
    <row r="5797" spans="10:10">
      <c r="J5797" s="22"/>
    </row>
    <row r="5798" spans="10:10">
      <c r="J5798" s="22"/>
    </row>
    <row r="5799" spans="10:10">
      <c r="J5799" s="22"/>
    </row>
    <row r="5800" spans="10:10">
      <c r="J5800" s="22"/>
    </row>
    <row r="5801" spans="10:10">
      <c r="J5801" s="22"/>
    </row>
    <row r="5802" spans="10:10">
      <c r="J5802" s="22"/>
    </row>
    <row r="5803" spans="10:10">
      <c r="J5803" s="22"/>
    </row>
    <row r="5804" spans="10:10">
      <c r="J5804" s="22"/>
    </row>
    <row r="5805" spans="10:10">
      <c r="J5805" s="22"/>
    </row>
    <row r="5806" spans="10:10">
      <c r="J5806" s="22"/>
    </row>
    <row r="5807" spans="10:10">
      <c r="J5807" s="22"/>
    </row>
    <row r="5808" spans="10:10">
      <c r="J5808" s="22"/>
    </row>
    <row r="5809" spans="10:10">
      <c r="J5809" s="22"/>
    </row>
    <row r="5810" spans="10:10">
      <c r="J5810" s="22"/>
    </row>
    <row r="5811" spans="10:10">
      <c r="J5811" s="22"/>
    </row>
    <row r="5812" spans="10:10">
      <c r="J5812" s="22"/>
    </row>
    <row r="5813" spans="10:10">
      <c r="J5813" s="22"/>
    </row>
    <row r="5814" spans="10:10">
      <c r="J5814" s="22"/>
    </row>
    <row r="5815" spans="10:10">
      <c r="J5815" s="22"/>
    </row>
    <row r="5816" spans="10:10">
      <c r="J5816" s="22"/>
    </row>
    <row r="5817" spans="10:10">
      <c r="J5817" s="22"/>
    </row>
    <row r="5818" spans="10:10">
      <c r="J5818" s="22"/>
    </row>
    <row r="5819" spans="10:10">
      <c r="J5819" s="22"/>
    </row>
    <row r="5820" spans="10:10">
      <c r="J5820" s="22"/>
    </row>
    <row r="5821" spans="10:10">
      <c r="J5821" s="22"/>
    </row>
    <row r="5822" spans="10:10">
      <c r="J5822" s="22"/>
    </row>
    <row r="5823" spans="10:10">
      <c r="J5823" s="22"/>
    </row>
    <row r="5824" spans="10:10">
      <c r="J5824" s="22"/>
    </row>
    <row r="5825" spans="10:10">
      <c r="J5825" s="22"/>
    </row>
    <row r="5826" spans="10:10">
      <c r="J5826" s="22"/>
    </row>
    <row r="5827" spans="10:10">
      <c r="J5827" s="22"/>
    </row>
    <row r="5828" spans="10:10">
      <c r="J5828" s="22"/>
    </row>
    <row r="5829" spans="10:10">
      <c r="J5829" s="22"/>
    </row>
    <row r="5830" spans="10:10">
      <c r="J5830" s="22"/>
    </row>
    <row r="5831" spans="10:10">
      <c r="J5831" s="22"/>
    </row>
    <row r="5832" spans="10:10">
      <c r="J5832" s="22"/>
    </row>
    <row r="5833" spans="10:10">
      <c r="J5833" s="22"/>
    </row>
    <row r="5834" spans="10:10">
      <c r="J5834" s="22"/>
    </row>
    <row r="5835" spans="10:10">
      <c r="J5835" s="22"/>
    </row>
    <row r="5836" spans="10:10">
      <c r="J5836" s="22"/>
    </row>
    <row r="5837" spans="10:10">
      <c r="J5837" s="22"/>
    </row>
    <row r="5838" spans="10:10">
      <c r="J5838" s="22"/>
    </row>
    <row r="5839" spans="10:10">
      <c r="J5839" s="22"/>
    </row>
    <row r="5840" spans="10:10">
      <c r="J5840" s="22"/>
    </row>
    <row r="5841" spans="10:10">
      <c r="J5841" s="22"/>
    </row>
    <row r="5842" spans="10:10">
      <c r="J5842" s="22"/>
    </row>
    <row r="5843" spans="10:10">
      <c r="J5843" s="22"/>
    </row>
    <row r="5844" spans="10:10">
      <c r="J5844" s="22"/>
    </row>
    <row r="5845" spans="10:10">
      <c r="J5845" s="22"/>
    </row>
    <row r="5846" spans="10:10">
      <c r="J5846" s="22"/>
    </row>
    <row r="5847" spans="10:10">
      <c r="J5847" s="22"/>
    </row>
    <row r="5848" spans="10:10">
      <c r="J5848" s="22"/>
    </row>
    <row r="5849" spans="10:10">
      <c r="J5849" s="22"/>
    </row>
    <row r="5850" spans="10:10">
      <c r="J5850" s="22"/>
    </row>
    <row r="5851" spans="10:10">
      <c r="J5851" s="22"/>
    </row>
    <row r="5852" spans="10:10">
      <c r="J5852" s="22"/>
    </row>
    <row r="5853" spans="10:10">
      <c r="J5853" s="22"/>
    </row>
    <row r="5854" spans="10:10">
      <c r="J5854" s="22"/>
    </row>
    <row r="5855" spans="10:10">
      <c r="J5855" s="22"/>
    </row>
    <row r="5856" spans="10:10">
      <c r="J5856" s="22"/>
    </row>
    <row r="5857" spans="10:10">
      <c r="J5857" s="22"/>
    </row>
    <row r="5858" spans="10:10">
      <c r="J5858" s="22"/>
    </row>
    <row r="5859" spans="10:10">
      <c r="J5859" s="22"/>
    </row>
    <row r="5860" spans="10:10">
      <c r="J5860" s="22"/>
    </row>
    <row r="5861" spans="10:10">
      <c r="J5861" s="22"/>
    </row>
    <row r="5862" spans="10:10">
      <c r="J5862" s="22"/>
    </row>
    <row r="5863" spans="10:10">
      <c r="J5863" s="22"/>
    </row>
    <row r="5864" spans="10:10">
      <c r="J5864" s="22"/>
    </row>
    <row r="5865" spans="10:10">
      <c r="J5865" s="22"/>
    </row>
    <row r="5866" spans="10:10">
      <c r="J5866" s="22"/>
    </row>
    <row r="5867" spans="10:10">
      <c r="J5867" s="22"/>
    </row>
    <row r="5868" spans="10:10">
      <c r="J5868" s="22"/>
    </row>
    <row r="5869" spans="10:10">
      <c r="J5869" s="22"/>
    </row>
    <row r="5870" spans="10:10">
      <c r="J5870" s="22"/>
    </row>
    <row r="5871" spans="10:10">
      <c r="J5871" s="22"/>
    </row>
    <row r="5872" spans="10:10">
      <c r="J5872" s="22"/>
    </row>
    <row r="5873" spans="10:10">
      <c r="J5873" s="22"/>
    </row>
    <row r="5874" spans="10:10">
      <c r="J5874" s="22"/>
    </row>
    <row r="5875" spans="10:10">
      <c r="J5875" s="22"/>
    </row>
    <row r="5876" spans="10:10">
      <c r="J5876" s="22"/>
    </row>
    <row r="5877" spans="10:10">
      <c r="J5877" s="22"/>
    </row>
    <row r="5878" spans="10:10">
      <c r="J5878" s="22"/>
    </row>
    <row r="5879" spans="10:10">
      <c r="J5879" s="22"/>
    </row>
    <row r="5880" spans="10:10">
      <c r="J5880" s="22"/>
    </row>
    <row r="5881" spans="10:10">
      <c r="J5881" s="22"/>
    </row>
    <row r="5882" spans="10:10">
      <c r="J5882" s="22"/>
    </row>
    <row r="5883" spans="10:10">
      <c r="J5883" s="22"/>
    </row>
    <row r="5884" spans="10:10">
      <c r="J5884" s="22"/>
    </row>
    <row r="5885" spans="10:10">
      <c r="J5885" s="22"/>
    </row>
    <row r="5886" spans="10:10">
      <c r="J5886" s="22"/>
    </row>
    <row r="5887" spans="10:10">
      <c r="J5887" s="22"/>
    </row>
    <row r="5888" spans="10:10">
      <c r="J5888" s="22"/>
    </row>
    <row r="5889" spans="10:10">
      <c r="J5889" s="22"/>
    </row>
    <row r="5890" spans="10:10">
      <c r="J5890" s="22"/>
    </row>
    <row r="5891" spans="10:10">
      <c r="J5891" s="22"/>
    </row>
    <row r="5892" spans="10:10">
      <c r="J5892" s="22"/>
    </row>
    <row r="5893" spans="10:10">
      <c r="J5893" s="22"/>
    </row>
    <row r="5894" spans="10:10">
      <c r="J5894" s="22"/>
    </row>
    <row r="5895" spans="10:10">
      <c r="J5895" s="22"/>
    </row>
    <row r="5896" spans="10:10">
      <c r="J5896" s="22"/>
    </row>
    <row r="5897" spans="10:10">
      <c r="J5897" s="22"/>
    </row>
    <row r="5898" spans="10:10">
      <c r="J5898" s="22"/>
    </row>
    <row r="5899" spans="10:10">
      <c r="J5899" s="22"/>
    </row>
    <row r="5900" spans="10:10">
      <c r="J5900" s="22"/>
    </row>
    <row r="5901" spans="10:10">
      <c r="J5901" s="22"/>
    </row>
    <row r="5902" spans="10:10">
      <c r="J5902" s="22"/>
    </row>
    <row r="5903" spans="10:10">
      <c r="J5903" s="22"/>
    </row>
    <row r="5904" spans="10:10">
      <c r="J5904" s="22"/>
    </row>
    <row r="5905" spans="10:10">
      <c r="J5905" s="22"/>
    </row>
    <row r="5906" spans="10:10">
      <c r="J5906" s="22"/>
    </row>
    <row r="5907" spans="10:10">
      <c r="J5907" s="22"/>
    </row>
    <row r="5908" spans="10:10">
      <c r="J5908" s="22"/>
    </row>
    <row r="5909" spans="10:10">
      <c r="J5909" s="22"/>
    </row>
    <row r="5910" spans="10:10">
      <c r="J5910" s="22"/>
    </row>
    <row r="5911" spans="10:10">
      <c r="J5911" s="22"/>
    </row>
    <row r="5912" spans="10:10">
      <c r="J5912" s="22"/>
    </row>
    <row r="5913" spans="10:10">
      <c r="J5913" s="22"/>
    </row>
    <row r="5914" spans="10:10">
      <c r="J5914" s="22"/>
    </row>
    <row r="5915" spans="10:10">
      <c r="J5915" s="22"/>
    </row>
    <row r="5916" spans="10:10">
      <c r="J5916" s="22"/>
    </row>
    <row r="5917" spans="10:10">
      <c r="J5917" s="22"/>
    </row>
    <row r="5918" spans="10:10">
      <c r="J5918" s="22"/>
    </row>
    <row r="5919" spans="10:10">
      <c r="J5919" s="22"/>
    </row>
    <row r="5920" spans="10:10">
      <c r="J5920" s="22"/>
    </row>
    <row r="5921" spans="10:10">
      <c r="J5921" s="22"/>
    </row>
    <row r="5922" spans="10:10">
      <c r="J5922" s="22"/>
    </row>
    <row r="5923" spans="10:10">
      <c r="J5923" s="22"/>
    </row>
    <row r="5924" spans="10:10">
      <c r="J5924" s="22"/>
    </row>
    <row r="5925" spans="10:10">
      <c r="J5925" s="22"/>
    </row>
    <row r="5926" spans="10:10">
      <c r="J5926" s="22"/>
    </row>
    <row r="5927" spans="10:10">
      <c r="J5927" s="22"/>
    </row>
    <row r="5928" spans="10:10">
      <c r="J5928" s="22"/>
    </row>
    <row r="5929" spans="10:10">
      <c r="J5929" s="22"/>
    </row>
    <row r="5930" spans="10:10">
      <c r="J5930" s="22"/>
    </row>
    <row r="5931" spans="10:10">
      <c r="J5931" s="22"/>
    </row>
    <row r="5932" spans="10:10">
      <c r="J5932" s="22"/>
    </row>
    <row r="5933" spans="10:10">
      <c r="J5933" s="22"/>
    </row>
    <row r="5934" spans="10:10">
      <c r="J5934" s="22"/>
    </row>
    <row r="5935" spans="10:10">
      <c r="J5935" s="22"/>
    </row>
    <row r="5936" spans="10:10">
      <c r="J5936" s="22"/>
    </row>
    <row r="5937" spans="10:10">
      <c r="J5937" s="22"/>
    </row>
    <row r="5938" spans="10:10">
      <c r="J5938" s="22"/>
    </row>
    <row r="5939" spans="10:10">
      <c r="J5939" s="22"/>
    </row>
    <row r="5940" spans="10:10">
      <c r="J5940" s="22"/>
    </row>
    <row r="5941" spans="10:10">
      <c r="J5941" s="22"/>
    </row>
    <row r="5942" spans="10:10">
      <c r="J5942" s="22"/>
    </row>
    <row r="5943" spans="10:10">
      <c r="J5943" s="22"/>
    </row>
    <row r="5944" spans="10:10">
      <c r="J5944" s="22"/>
    </row>
    <row r="5945" spans="10:10">
      <c r="J5945" s="22"/>
    </row>
    <row r="5946" spans="10:10">
      <c r="J5946" s="22"/>
    </row>
    <row r="5947" spans="10:10">
      <c r="J5947" s="22"/>
    </row>
    <row r="5948" spans="10:10">
      <c r="J5948" s="22"/>
    </row>
    <row r="5949" spans="10:10">
      <c r="J5949" s="22"/>
    </row>
    <row r="5950" spans="10:10">
      <c r="J5950" s="22"/>
    </row>
    <row r="5951" spans="10:10">
      <c r="J5951" s="22"/>
    </row>
    <row r="5952" spans="10:10">
      <c r="J5952" s="22"/>
    </row>
    <row r="5953" spans="10:10">
      <c r="J5953" s="22"/>
    </row>
    <row r="5954" spans="10:10">
      <c r="J5954" s="22"/>
    </row>
    <row r="5955" spans="10:10">
      <c r="J5955" s="22"/>
    </row>
    <row r="5956" spans="10:10">
      <c r="J5956" s="22"/>
    </row>
    <row r="5957" spans="10:10">
      <c r="J5957" s="22"/>
    </row>
    <row r="5958" spans="10:10">
      <c r="J5958" s="22"/>
    </row>
    <row r="5959" spans="10:10">
      <c r="J5959" s="22"/>
    </row>
    <row r="5960" spans="10:10">
      <c r="J5960" s="22"/>
    </row>
    <row r="5961" spans="10:10">
      <c r="J5961" s="22"/>
    </row>
    <row r="5962" spans="10:10">
      <c r="J5962" s="22"/>
    </row>
    <row r="5963" spans="10:10">
      <c r="J5963" s="22"/>
    </row>
    <row r="5964" spans="10:10">
      <c r="J5964" s="22"/>
    </row>
    <row r="5965" spans="10:10">
      <c r="J5965" s="22"/>
    </row>
    <row r="5966" spans="10:10">
      <c r="J5966" s="22"/>
    </row>
    <row r="5967" spans="10:10">
      <c r="J5967" s="22"/>
    </row>
    <row r="5968" spans="10:10">
      <c r="J5968" s="22"/>
    </row>
    <row r="5969" spans="10:10">
      <c r="J5969" s="22"/>
    </row>
    <row r="5970" spans="10:10">
      <c r="J5970" s="22"/>
    </row>
    <row r="5971" spans="10:10">
      <c r="J5971" s="22"/>
    </row>
    <row r="5972" spans="10:10">
      <c r="J5972" s="22"/>
    </row>
    <row r="5973" spans="10:10">
      <c r="J5973" s="22"/>
    </row>
    <row r="5974" spans="10:10">
      <c r="J5974" s="22"/>
    </row>
    <row r="5975" spans="10:10">
      <c r="J5975" s="22"/>
    </row>
    <row r="5976" spans="10:10">
      <c r="J5976" s="22"/>
    </row>
    <row r="5977" spans="10:10">
      <c r="J5977" s="22"/>
    </row>
    <row r="5978" spans="10:10">
      <c r="J5978" s="22"/>
    </row>
    <row r="5979" spans="10:10">
      <c r="J5979" s="22"/>
    </row>
    <row r="5980" spans="10:10">
      <c r="J5980" s="22"/>
    </row>
    <row r="5981" spans="10:10">
      <c r="J5981" s="22"/>
    </row>
    <row r="5982" spans="10:10">
      <c r="J5982" s="22"/>
    </row>
    <row r="5983" spans="10:10">
      <c r="J5983" s="22"/>
    </row>
    <row r="5984" spans="10:10">
      <c r="J5984" s="22"/>
    </row>
    <row r="5985" spans="4:10">
      <c r="J5985" s="22"/>
    </row>
    <row r="5986" spans="4:10">
      <c r="J5986" s="22"/>
    </row>
    <row r="5987" spans="4:10">
      <c r="J5987" s="22"/>
    </row>
    <row r="5988" spans="4:10">
      <c r="J5988" s="22"/>
    </row>
    <row r="5989" spans="4:10">
      <c r="J5989" s="22"/>
    </row>
    <row r="5990" spans="4:10">
      <c r="J5990" s="22"/>
    </row>
    <row r="5991" spans="4:10">
      <c r="J5991" s="22"/>
    </row>
    <row r="5992" spans="4:10">
      <c r="J5992" s="22"/>
    </row>
    <row r="5993" spans="4:10">
      <c r="J5993" s="22"/>
    </row>
    <row r="5994" spans="4:10">
      <c r="J5994" s="22"/>
    </row>
    <row r="5995" spans="4:10">
      <c r="J5995" s="22"/>
    </row>
    <row r="5996" spans="4:10">
      <c r="J5996" s="22"/>
    </row>
    <row r="5997" spans="4:10">
      <c r="J5997" s="22"/>
    </row>
    <row r="5998" spans="4:10">
      <c r="D5998" s="48"/>
      <c r="F5998" s="48"/>
      <c r="J5998" s="22"/>
    </row>
    <row r="5999" spans="4:10">
      <c r="J5999" s="22"/>
    </row>
    <row r="6000" spans="4:10">
      <c r="J6000" s="22"/>
    </row>
    <row r="6001" spans="4:10">
      <c r="J6001" s="22"/>
    </row>
    <row r="6002" spans="4:10">
      <c r="J6002" s="22"/>
    </row>
    <row r="6003" spans="4:10">
      <c r="J6003" s="22"/>
    </row>
    <row r="6004" spans="4:10">
      <c r="J6004" s="22"/>
    </row>
    <row r="6005" spans="4:10">
      <c r="J6005" s="22"/>
    </row>
    <row r="6006" spans="4:10">
      <c r="J6006" s="22"/>
    </row>
    <row r="6007" spans="4:10">
      <c r="J6007" s="22"/>
    </row>
    <row r="6008" spans="4:10">
      <c r="J6008" s="22"/>
    </row>
    <row r="6009" spans="4:10">
      <c r="D6009" s="48"/>
      <c r="F6009" s="48"/>
      <c r="J6009" s="22"/>
    </row>
    <row r="6010" spans="4:10">
      <c r="J6010" s="22"/>
    </row>
    <row r="6011" spans="4:10">
      <c r="J6011" s="22"/>
    </row>
    <row r="6012" spans="4:10">
      <c r="J6012" s="22"/>
    </row>
    <row r="6013" spans="4:10">
      <c r="J6013" s="22"/>
    </row>
    <row r="6014" spans="4:10">
      <c r="J6014" s="22"/>
    </row>
    <row r="6015" spans="4:10">
      <c r="J6015" s="22"/>
    </row>
    <row r="6016" spans="4:10">
      <c r="J6016" s="22"/>
    </row>
    <row r="6017" spans="10:10">
      <c r="J6017" s="22"/>
    </row>
    <row r="6018" spans="10:10">
      <c r="J6018" s="22"/>
    </row>
    <row r="6019" spans="10:10">
      <c r="J6019" s="22"/>
    </row>
    <row r="6020" spans="10:10">
      <c r="J6020" s="22"/>
    </row>
    <row r="6021" spans="10:10">
      <c r="J6021" s="22"/>
    </row>
    <row r="6022" spans="10:10">
      <c r="J6022" s="22"/>
    </row>
    <row r="6023" spans="10:10">
      <c r="J6023" s="22"/>
    </row>
    <row r="6024" spans="10:10">
      <c r="J6024" s="22"/>
    </row>
    <row r="6025" spans="10:10">
      <c r="J6025" s="22"/>
    </row>
    <row r="6026" spans="10:10">
      <c r="J6026" s="22"/>
    </row>
    <row r="6027" spans="10:10">
      <c r="J6027" s="22"/>
    </row>
    <row r="6028" spans="10:10">
      <c r="J6028" s="22"/>
    </row>
    <row r="6029" spans="10:10">
      <c r="J6029" s="22"/>
    </row>
    <row r="6030" spans="10:10">
      <c r="J6030" s="22"/>
    </row>
    <row r="6031" spans="10:10">
      <c r="J6031" s="22"/>
    </row>
    <row r="6032" spans="10:10">
      <c r="J6032" s="22"/>
    </row>
    <row r="6033" spans="10:10">
      <c r="J6033" s="22"/>
    </row>
    <row r="6034" spans="10:10">
      <c r="J6034" s="22"/>
    </row>
    <row r="6035" spans="10:10">
      <c r="J6035" s="22"/>
    </row>
    <row r="6036" spans="10:10">
      <c r="J6036" s="22"/>
    </row>
    <row r="6037" spans="10:10">
      <c r="J6037" s="22"/>
    </row>
    <row r="6038" spans="10:10">
      <c r="J6038" s="22"/>
    </row>
    <row r="6039" spans="10:10">
      <c r="J6039" s="22"/>
    </row>
    <row r="6040" spans="10:10">
      <c r="J6040" s="22"/>
    </row>
    <row r="6041" spans="10:10">
      <c r="J6041" s="22"/>
    </row>
    <row r="6042" spans="10:10">
      <c r="J6042" s="22"/>
    </row>
    <row r="6043" spans="10:10">
      <c r="J6043" s="22"/>
    </row>
    <row r="6044" spans="10:10">
      <c r="J6044" s="22"/>
    </row>
    <row r="6045" spans="10:10">
      <c r="J6045" s="22"/>
    </row>
    <row r="6046" spans="10:10">
      <c r="J6046" s="22"/>
    </row>
    <row r="6047" spans="10:10">
      <c r="J6047" s="22"/>
    </row>
    <row r="6048" spans="10:10">
      <c r="J6048" s="22"/>
    </row>
    <row r="6049" spans="10:10">
      <c r="J6049" s="22"/>
    </row>
    <row r="6050" spans="10:10">
      <c r="J6050" s="22"/>
    </row>
    <row r="6051" spans="10:10">
      <c r="J6051" s="22"/>
    </row>
    <row r="6052" spans="10:10">
      <c r="J6052" s="22"/>
    </row>
    <row r="6053" spans="10:10">
      <c r="J6053" s="22"/>
    </row>
    <row r="6054" spans="10:10">
      <c r="J6054" s="22"/>
    </row>
    <row r="6055" spans="10:10">
      <c r="J6055" s="22"/>
    </row>
    <row r="6056" spans="10:10">
      <c r="J6056" s="22"/>
    </row>
    <row r="6057" spans="10:10">
      <c r="J6057" s="22"/>
    </row>
    <row r="6058" spans="10:10">
      <c r="J6058" s="22"/>
    </row>
    <row r="6059" spans="10:10">
      <c r="J6059" s="22"/>
    </row>
    <row r="6060" spans="10:10">
      <c r="J6060" s="22"/>
    </row>
    <row r="6061" spans="10:10">
      <c r="J6061" s="22"/>
    </row>
    <row r="6062" spans="10:10">
      <c r="J6062" s="22"/>
    </row>
    <row r="6063" spans="10:10">
      <c r="J6063" s="22"/>
    </row>
    <row r="6064" spans="10:10">
      <c r="J6064" s="22"/>
    </row>
    <row r="6065" spans="10:10">
      <c r="J6065" s="22"/>
    </row>
    <row r="6066" spans="10:10">
      <c r="J6066" s="22"/>
    </row>
    <row r="6067" spans="10:10">
      <c r="J6067" s="22"/>
    </row>
    <row r="6068" spans="10:10">
      <c r="J6068" s="22"/>
    </row>
    <row r="6069" spans="10:10">
      <c r="J6069" s="22"/>
    </row>
    <row r="6070" spans="10:10">
      <c r="J6070" s="22"/>
    </row>
    <row r="6071" spans="10:10">
      <c r="J6071" s="22"/>
    </row>
    <row r="6072" spans="10:10">
      <c r="J6072" s="22"/>
    </row>
    <row r="6073" spans="10:10">
      <c r="J6073" s="22"/>
    </row>
    <row r="6074" spans="10:10">
      <c r="J6074" s="22"/>
    </row>
    <row r="6075" spans="10:10">
      <c r="J6075" s="22"/>
    </row>
    <row r="6076" spans="10:10">
      <c r="J6076" s="22"/>
    </row>
    <row r="6077" spans="10:10">
      <c r="J6077" s="22"/>
    </row>
    <row r="6078" spans="10:10">
      <c r="J6078" s="22"/>
    </row>
    <row r="6079" spans="10:10">
      <c r="J6079" s="22"/>
    </row>
    <row r="6080" spans="10:10">
      <c r="J6080" s="22"/>
    </row>
    <row r="6081" spans="10:10">
      <c r="J6081" s="22"/>
    </row>
    <row r="6082" spans="10:10">
      <c r="J6082" s="22"/>
    </row>
    <row r="6083" spans="10:10">
      <c r="J6083" s="22"/>
    </row>
    <row r="6084" spans="10:10">
      <c r="J6084" s="22"/>
    </row>
    <row r="6085" spans="10:10">
      <c r="J6085" s="22"/>
    </row>
    <row r="6086" spans="10:10">
      <c r="J6086" s="22"/>
    </row>
    <row r="6087" spans="10:10">
      <c r="J6087" s="22"/>
    </row>
    <row r="6088" spans="10:10">
      <c r="J6088" s="22"/>
    </row>
    <row r="6089" spans="10:10">
      <c r="J6089" s="22"/>
    </row>
    <row r="6090" spans="10:10">
      <c r="J6090" s="22"/>
    </row>
    <row r="6091" spans="10:10">
      <c r="J6091" s="22"/>
    </row>
    <row r="6092" spans="10:10">
      <c r="J6092" s="22"/>
    </row>
    <row r="6093" spans="10:10">
      <c r="J6093" s="22"/>
    </row>
    <row r="6094" spans="10:10">
      <c r="J6094" s="22"/>
    </row>
    <row r="6095" spans="10:10">
      <c r="J6095" s="22"/>
    </row>
    <row r="6096" spans="10:10">
      <c r="J6096" s="22"/>
    </row>
    <row r="6097" spans="10:10">
      <c r="J6097" s="22"/>
    </row>
    <row r="6098" spans="10:10">
      <c r="J6098" s="22"/>
    </row>
    <row r="6099" spans="10:10">
      <c r="J6099" s="22"/>
    </row>
    <row r="6100" spans="10:10">
      <c r="J6100" s="22"/>
    </row>
    <row r="6101" spans="10:10">
      <c r="J6101" s="22"/>
    </row>
    <row r="6102" spans="10:10">
      <c r="J6102" s="22"/>
    </row>
    <row r="6103" spans="10:10">
      <c r="J6103" s="22"/>
    </row>
    <row r="6104" spans="10:10">
      <c r="J6104" s="22"/>
    </row>
    <row r="6105" spans="10:10">
      <c r="J6105" s="22"/>
    </row>
    <row r="6106" spans="10:10">
      <c r="J6106" s="22"/>
    </row>
    <row r="6107" spans="10:10">
      <c r="J6107" s="22"/>
    </row>
    <row r="6108" spans="10:10">
      <c r="J6108" s="22"/>
    </row>
    <row r="6109" spans="10:10">
      <c r="J6109" s="22"/>
    </row>
    <row r="6110" spans="10:10">
      <c r="J6110" s="22"/>
    </row>
    <row r="6111" spans="10:10">
      <c r="J6111" s="22"/>
    </row>
    <row r="6112" spans="10:10">
      <c r="J6112" s="22"/>
    </row>
    <row r="6113" spans="4:10">
      <c r="D6113" s="48"/>
      <c r="G6113" s="48"/>
      <c r="J6113" s="22"/>
    </row>
    <row r="6114" spans="4:10">
      <c r="D6114" s="48"/>
      <c r="I6114" s="48"/>
      <c r="J6114" s="22"/>
    </row>
    <row r="6115" spans="4:10">
      <c r="D6115" s="48"/>
      <c r="H6115" s="48"/>
      <c r="J6115" s="22"/>
    </row>
    <row r="6116" spans="4:10">
      <c r="J6116" s="22"/>
    </row>
    <row r="6117" spans="4:10">
      <c r="J6117" s="22"/>
    </row>
    <row r="6118" spans="4:10">
      <c r="J6118" s="22"/>
    </row>
    <row r="6119" spans="4:10">
      <c r="J6119" s="22"/>
    </row>
    <row r="6120" spans="4:10">
      <c r="J6120" s="22"/>
    </row>
    <row r="6121" spans="4:10">
      <c r="J6121" s="22"/>
    </row>
    <row r="6122" spans="4:10">
      <c r="J6122" s="22"/>
    </row>
    <row r="6123" spans="4:10">
      <c r="J6123" s="22"/>
    </row>
    <row r="6124" spans="4:10">
      <c r="J6124" s="22"/>
    </row>
    <row r="6125" spans="4:10">
      <c r="J6125" s="22"/>
    </row>
    <row r="6126" spans="4:10">
      <c r="J6126" s="22"/>
    </row>
    <row r="6127" spans="4:10">
      <c r="J6127" s="22"/>
    </row>
    <row r="6128" spans="4:10">
      <c r="J6128" s="22"/>
    </row>
    <row r="6129" spans="10:10">
      <c r="J6129" s="22"/>
    </row>
    <row r="6130" spans="10:10">
      <c r="J6130" s="22"/>
    </row>
    <row r="6131" spans="10:10">
      <c r="J6131" s="22"/>
    </row>
    <row r="6132" spans="10:10">
      <c r="J6132" s="22"/>
    </row>
    <row r="6133" spans="10:10">
      <c r="J6133" s="22"/>
    </row>
    <row r="6134" spans="10:10">
      <c r="J6134" s="22"/>
    </row>
    <row r="6135" spans="10:10">
      <c r="J6135" s="22"/>
    </row>
    <row r="6136" spans="10:10">
      <c r="J6136" s="22"/>
    </row>
    <row r="6137" spans="10:10">
      <c r="J6137" s="22"/>
    </row>
    <row r="6138" spans="10:10">
      <c r="J6138" s="22"/>
    </row>
    <row r="6139" spans="10:10">
      <c r="J6139" s="22"/>
    </row>
    <row r="6140" spans="10:10">
      <c r="J6140" s="22"/>
    </row>
    <row r="6141" spans="10:10">
      <c r="J6141" s="22"/>
    </row>
    <row r="6142" spans="10:10">
      <c r="J6142" s="22"/>
    </row>
    <row r="6143" spans="10:10">
      <c r="J6143" s="22"/>
    </row>
    <row r="6144" spans="10:10">
      <c r="J6144" s="22"/>
    </row>
    <row r="6145" spans="4:10">
      <c r="J6145" s="22"/>
    </row>
    <row r="6146" spans="4:10">
      <c r="J6146" s="22"/>
    </row>
    <row r="6147" spans="4:10">
      <c r="J6147" s="22"/>
    </row>
    <row r="6148" spans="4:10">
      <c r="J6148" s="22"/>
    </row>
    <row r="6149" spans="4:10">
      <c r="J6149" s="22"/>
    </row>
    <row r="6150" spans="4:10">
      <c r="J6150" s="22"/>
    </row>
    <row r="6151" spans="4:10">
      <c r="J6151" s="22"/>
    </row>
    <row r="6152" spans="4:10">
      <c r="J6152" s="22"/>
    </row>
    <row r="6153" spans="4:10">
      <c r="J6153" s="22"/>
    </row>
    <row r="6154" spans="4:10">
      <c r="D6154" s="48"/>
      <c r="G6154" s="48"/>
      <c r="J6154" s="22"/>
    </row>
    <row r="6155" spans="4:10">
      <c r="D6155" s="48"/>
      <c r="I6155" s="48"/>
      <c r="J6155" s="22"/>
    </row>
    <row r="6156" spans="4:10">
      <c r="D6156" s="48"/>
      <c r="H6156" s="48"/>
      <c r="J6156" s="22"/>
    </row>
    <row r="6157" spans="4:10">
      <c r="J6157" s="22"/>
    </row>
    <row r="6158" spans="4:10">
      <c r="J6158" s="22"/>
    </row>
    <row r="6159" spans="4:10">
      <c r="J6159" s="22"/>
    </row>
    <row r="6160" spans="4:10">
      <c r="J6160" s="22"/>
    </row>
    <row r="6161" spans="10:10">
      <c r="J6161" s="22"/>
    </row>
    <row r="6162" spans="10:10">
      <c r="J6162" s="22"/>
    </row>
    <row r="6163" spans="10:10">
      <c r="J6163" s="22"/>
    </row>
    <row r="6164" spans="10:10">
      <c r="J6164" s="22"/>
    </row>
    <row r="6165" spans="10:10">
      <c r="J6165" s="22"/>
    </row>
    <row r="6166" spans="10:10">
      <c r="J6166" s="22"/>
    </row>
    <row r="6167" spans="10:10">
      <c r="J6167" s="22"/>
    </row>
    <row r="6168" spans="10:10">
      <c r="J6168" s="22"/>
    </row>
    <row r="6169" spans="10:10">
      <c r="J6169" s="22"/>
    </row>
    <row r="6170" spans="10:10">
      <c r="J6170" s="22"/>
    </row>
    <row r="6171" spans="10:10">
      <c r="J6171" s="22"/>
    </row>
    <row r="6172" spans="10:10">
      <c r="J6172" s="22"/>
    </row>
    <row r="6173" spans="10:10">
      <c r="J6173" s="22"/>
    </row>
    <row r="6174" spans="10:10">
      <c r="J6174" s="22"/>
    </row>
    <row r="6175" spans="10:10">
      <c r="J6175" s="22"/>
    </row>
    <row r="6176" spans="10:10">
      <c r="J6176" s="22"/>
    </row>
    <row r="6177" spans="10:10">
      <c r="J6177" s="22"/>
    </row>
    <row r="6178" spans="10:10">
      <c r="J6178" s="22"/>
    </row>
    <row r="6179" spans="10:10">
      <c r="J6179" s="22"/>
    </row>
    <row r="6180" spans="10:10">
      <c r="J6180" s="22"/>
    </row>
    <row r="6181" spans="10:10">
      <c r="J6181" s="22"/>
    </row>
    <row r="6182" spans="10:10">
      <c r="J6182" s="22"/>
    </row>
    <row r="6183" spans="10:10">
      <c r="J6183" s="22"/>
    </row>
    <row r="6184" spans="10:10">
      <c r="J6184" s="22"/>
    </row>
    <row r="6185" spans="10:10">
      <c r="J6185" s="22"/>
    </row>
    <row r="6186" spans="10:10">
      <c r="J6186" s="22"/>
    </row>
    <row r="6187" spans="10:10">
      <c r="J6187" s="22"/>
    </row>
    <row r="6188" spans="10:10">
      <c r="J6188" s="22"/>
    </row>
    <row r="6189" spans="10:10">
      <c r="J6189" s="22"/>
    </row>
    <row r="6190" spans="10:10">
      <c r="J6190" s="22"/>
    </row>
    <row r="6191" spans="10:10">
      <c r="J6191" s="22"/>
    </row>
    <row r="6192" spans="10:10">
      <c r="J6192" s="22"/>
    </row>
    <row r="6193" spans="10:10">
      <c r="J6193" s="22"/>
    </row>
    <row r="6194" spans="10:10">
      <c r="J6194" s="22"/>
    </row>
    <row r="6195" spans="10:10">
      <c r="J6195" s="22"/>
    </row>
    <row r="6196" spans="10:10">
      <c r="J6196" s="22"/>
    </row>
    <row r="6197" spans="10:10">
      <c r="J6197" s="22"/>
    </row>
    <row r="6198" spans="10:10">
      <c r="J6198" s="22"/>
    </row>
    <row r="6199" spans="10:10">
      <c r="J6199" s="22"/>
    </row>
    <row r="6200" spans="10:10">
      <c r="J6200" s="22"/>
    </row>
    <row r="6201" spans="10:10">
      <c r="J6201" s="22"/>
    </row>
    <row r="6202" spans="10:10">
      <c r="J6202" s="22"/>
    </row>
    <row r="6203" spans="10:10">
      <c r="J6203" s="22"/>
    </row>
    <row r="6204" spans="10:10">
      <c r="J6204" s="22"/>
    </row>
    <row r="6205" spans="10:10">
      <c r="J6205" s="22"/>
    </row>
    <row r="6206" spans="10:10">
      <c r="J6206" s="22"/>
    </row>
    <row r="6207" spans="10:10">
      <c r="J6207" s="22"/>
    </row>
    <row r="6208" spans="10:10">
      <c r="J6208" s="22"/>
    </row>
    <row r="6209" spans="10:10">
      <c r="J6209" s="22"/>
    </row>
    <row r="6210" spans="10:10">
      <c r="J6210" s="22"/>
    </row>
    <row r="6211" spans="10:10">
      <c r="J6211" s="22"/>
    </row>
    <row r="6212" spans="10:10">
      <c r="J6212" s="22"/>
    </row>
    <row r="6213" spans="10:10">
      <c r="J6213" s="22"/>
    </row>
    <row r="6214" spans="10:10">
      <c r="J6214" s="22"/>
    </row>
    <row r="6215" spans="10:10">
      <c r="J6215" s="22"/>
    </row>
    <row r="6216" spans="10:10">
      <c r="J6216" s="22"/>
    </row>
    <row r="6217" spans="10:10">
      <c r="J6217" s="22"/>
    </row>
    <row r="6218" spans="10:10">
      <c r="J6218" s="22"/>
    </row>
    <row r="6219" spans="10:10">
      <c r="J6219" s="22"/>
    </row>
    <row r="6220" spans="10:10">
      <c r="J6220" s="22"/>
    </row>
    <row r="6221" spans="10:10">
      <c r="J6221" s="22"/>
    </row>
    <row r="6222" spans="10:10">
      <c r="J6222" s="22"/>
    </row>
    <row r="6223" spans="10:10">
      <c r="J6223" s="22"/>
    </row>
    <row r="6224" spans="10:10">
      <c r="J6224" s="22"/>
    </row>
    <row r="6225" spans="10:10">
      <c r="J6225" s="22"/>
    </row>
    <row r="6226" spans="10:10">
      <c r="J6226" s="22"/>
    </row>
    <row r="6227" spans="10:10">
      <c r="J6227" s="22"/>
    </row>
    <row r="6228" spans="10:10">
      <c r="J6228" s="22"/>
    </row>
    <row r="6229" spans="10:10">
      <c r="J6229" s="22"/>
    </row>
    <row r="6230" spans="10:10">
      <c r="J6230" s="22"/>
    </row>
    <row r="6231" spans="10:10">
      <c r="J6231" s="22"/>
    </row>
    <row r="6232" spans="10:10">
      <c r="J6232" s="22"/>
    </row>
    <row r="6233" spans="10:10">
      <c r="J6233" s="22"/>
    </row>
    <row r="6234" spans="10:10">
      <c r="J6234" s="22"/>
    </row>
    <row r="6235" spans="10:10">
      <c r="J6235" s="22"/>
    </row>
    <row r="6236" spans="10:10">
      <c r="J6236" s="22"/>
    </row>
    <row r="6237" spans="10:10">
      <c r="J6237" s="22"/>
    </row>
    <row r="6238" spans="10:10">
      <c r="J6238" s="22"/>
    </row>
    <row r="6239" spans="10:10">
      <c r="J6239" s="22"/>
    </row>
    <row r="6240" spans="10:10">
      <c r="J6240" s="22"/>
    </row>
    <row r="6241" spans="4:10">
      <c r="J6241" s="22"/>
    </row>
    <row r="6242" spans="4:10">
      <c r="J6242" s="22"/>
    </row>
    <row r="6243" spans="4:10">
      <c r="J6243" s="22"/>
    </row>
    <row r="6244" spans="4:10">
      <c r="D6244" s="48"/>
      <c r="H6244" s="48"/>
      <c r="J6244" s="22"/>
    </row>
    <row r="6245" spans="4:10">
      <c r="D6245" s="48"/>
      <c r="I6245" s="48"/>
      <c r="J6245" s="22"/>
    </row>
    <row r="6246" spans="4:10">
      <c r="D6246" s="48"/>
      <c r="G6246" s="48"/>
      <c r="J6246" s="22"/>
    </row>
    <row r="6247" spans="4:10">
      <c r="J6247" s="22"/>
    </row>
    <row r="6248" spans="4:10">
      <c r="J6248" s="22"/>
    </row>
    <row r="6249" spans="4:10">
      <c r="J6249" s="22"/>
    </row>
    <row r="6250" spans="4:10">
      <c r="J6250" s="22"/>
    </row>
    <row r="6251" spans="4:10">
      <c r="J6251" s="22"/>
    </row>
    <row r="6252" spans="4:10">
      <c r="J6252" s="22"/>
    </row>
    <row r="6253" spans="4:10">
      <c r="J6253" s="22"/>
    </row>
    <row r="6254" spans="4:10">
      <c r="D6254" s="48"/>
      <c r="G6254" s="48"/>
      <c r="J6254" s="22"/>
    </row>
    <row r="6255" spans="4:10">
      <c r="D6255" s="48"/>
      <c r="I6255" s="48"/>
      <c r="J6255" s="22"/>
    </row>
    <row r="6256" spans="4:10">
      <c r="D6256" s="48"/>
      <c r="H6256" s="48"/>
      <c r="J6256" s="22"/>
    </row>
    <row r="6257" spans="4:10">
      <c r="D6257" s="48"/>
      <c r="G6257" s="48"/>
      <c r="J6257" s="22"/>
    </row>
    <row r="6258" spans="4:10">
      <c r="D6258" s="48"/>
      <c r="H6258" s="48"/>
      <c r="J6258" s="22"/>
    </row>
    <row r="6259" spans="4:10">
      <c r="D6259" s="48"/>
      <c r="I6259" s="48"/>
      <c r="J6259" s="22"/>
    </row>
    <row r="6260" spans="4:10">
      <c r="J6260" s="22"/>
    </row>
    <row r="6261" spans="4:10">
      <c r="J6261" s="22"/>
    </row>
    <row r="6262" spans="4:10">
      <c r="J6262" s="22"/>
    </row>
    <row r="6263" spans="4:10">
      <c r="J6263" s="22"/>
    </row>
    <row r="6264" spans="4:10">
      <c r="J6264" s="22"/>
    </row>
    <row r="6265" spans="4:10">
      <c r="J6265" s="22"/>
    </row>
    <row r="6266" spans="4:10">
      <c r="J6266" s="22"/>
    </row>
    <row r="6267" spans="4:10">
      <c r="J6267" s="22"/>
    </row>
    <row r="6268" spans="4:10">
      <c r="J6268" s="22"/>
    </row>
    <row r="6269" spans="4:10">
      <c r="J6269" s="22"/>
    </row>
    <row r="6270" spans="4:10">
      <c r="J6270" s="22"/>
    </row>
    <row r="6271" spans="4:10">
      <c r="J6271" s="22"/>
    </row>
    <row r="6272" spans="4:10">
      <c r="J6272" s="22"/>
    </row>
    <row r="6273" spans="10:10">
      <c r="J6273" s="22"/>
    </row>
    <row r="6274" spans="10:10">
      <c r="J6274" s="22"/>
    </row>
    <row r="6275" spans="10:10">
      <c r="J6275" s="22"/>
    </row>
    <row r="6276" spans="10:10">
      <c r="J6276" s="22"/>
    </row>
    <row r="6277" spans="10:10">
      <c r="J6277" s="22"/>
    </row>
    <row r="6278" spans="10:10">
      <c r="J6278" s="22"/>
    </row>
    <row r="6279" spans="10:10">
      <c r="J6279" s="22"/>
    </row>
    <row r="6280" spans="10:10">
      <c r="J6280" s="22"/>
    </row>
    <row r="6281" spans="10:10">
      <c r="J6281" s="22"/>
    </row>
    <row r="6282" spans="10:10">
      <c r="J6282" s="22"/>
    </row>
    <row r="6283" spans="10:10">
      <c r="J6283" s="22"/>
    </row>
    <row r="6284" spans="10:10">
      <c r="J6284" s="22"/>
    </row>
    <row r="6285" spans="10:10">
      <c r="J6285" s="22"/>
    </row>
    <row r="6286" spans="10:10">
      <c r="J6286" s="22"/>
    </row>
    <row r="6287" spans="10:10">
      <c r="J6287" s="22"/>
    </row>
    <row r="6288" spans="10:10">
      <c r="J6288" s="22"/>
    </row>
    <row r="6289" spans="10:10">
      <c r="J6289" s="22"/>
    </row>
    <row r="6290" spans="10:10">
      <c r="J6290" s="22"/>
    </row>
    <row r="6291" spans="10:10">
      <c r="J6291" s="22"/>
    </row>
    <row r="6292" spans="10:10">
      <c r="J6292" s="22"/>
    </row>
    <row r="6293" spans="10:10">
      <c r="J6293" s="22"/>
    </row>
    <row r="6294" spans="10:10">
      <c r="J6294" s="22"/>
    </row>
    <row r="6295" spans="10:10">
      <c r="J6295" s="22"/>
    </row>
    <row r="6296" spans="10:10">
      <c r="J6296" s="22"/>
    </row>
    <row r="6297" spans="10:10">
      <c r="J6297" s="22"/>
    </row>
    <row r="6298" spans="10:10">
      <c r="J6298" s="22"/>
    </row>
    <row r="6299" spans="10:10">
      <c r="J6299" s="22"/>
    </row>
    <row r="6300" spans="10:10">
      <c r="J6300" s="22"/>
    </row>
    <row r="6301" spans="10:10">
      <c r="J6301" s="22"/>
    </row>
    <row r="6302" spans="10:10">
      <c r="J6302" s="22"/>
    </row>
    <row r="6303" spans="10:10">
      <c r="J6303" s="22"/>
    </row>
    <row r="6304" spans="10:10">
      <c r="J6304" s="22"/>
    </row>
    <row r="6305" spans="4:10">
      <c r="J6305" s="22"/>
    </row>
    <row r="6306" spans="4:10">
      <c r="J6306" s="22"/>
    </row>
    <row r="6307" spans="4:10">
      <c r="J6307" s="22"/>
    </row>
    <row r="6308" spans="4:10">
      <c r="J6308" s="22"/>
    </row>
    <row r="6309" spans="4:10">
      <c r="J6309" s="22"/>
    </row>
    <row r="6310" spans="4:10">
      <c r="J6310" s="22"/>
    </row>
    <row r="6311" spans="4:10">
      <c r="J6311" s="22"/>
    </row>
    <row r="6312" spans="4:10">
      <c r="J6312" s="22"/>
    </row>
    <row r="6313" spans="4:10">
      <c r="J6313" s="22"/>
    </row>
    <row r="6314" spans="4:10">
      <c r="D6314" s="48"/>
      <c r="H6314" s="48"/>
      <c r="J6314" s="22"/>
    </row>
    <row r="6315" spans="4:10">
      <c r="D6315" s="48"/>
      <c r="G6315" s="48"/>
      <c r="J6315" s="22"/>
    </row>
    <row r="6316" spans="4:10">
      <c r="D6316" s="48"/>
      <c r="I6316" s="48"/>
      <c r="J6316" s="22"/>
    </row>
    <row r="6317" spans="4:10">
      <c r="J6317" s="22"/>
    </row>
    <row r="6318" spans="4:10">
      <c r="J6318" s="22"/>
    </row>
    <row r="6319" spans="4:10">
      <c r="J6319" s="22"/>
    </row>
    <row r="6320" spans="4:10">
      <c r="J6320" s="22"/>
    </row>
    <row r="6321" spans="10:10">
      <c r="J6321" s="22"/>
    </row>
    <row r="6322" spans="10:10">
      <c r="J6322" s="22"/>
    </row>
    <row r="6323" spans="10:10">
      <c r="J6323" s="22"/>
    </row>
    <row r="6324" spans="10:10">
      <c r="J6324" s="22"/>
    </row>
    <row r="6325" spans="10:10">
      <c r="J6325" s="22"/>
    </row>
    <row r="6326" spans="10:10">
      <c r="J6326" s="22"/>
    </row>
    <row r="6327" spans="10:10">
      <c r="J6327" s="22"/>
    </row>
    <row r="6328" spans="10:10">
      <c r="J6328" s="22"/>
    </row>
    <row r="6329" spans="10:10">
      <c r="J6329" s="22"/>
    </row>
    <row r="6330" spans="10:10">
      <c r="J6330" s="22"/>
    </row>
    <row r="6331" spans="10:10">
      <c r="J6331" s="22"/>
    </row>
    <row r="6332" spans="10:10">
      <c r="J6332" s="22"/>
    </row>
    <row r="6333" spans="10:10">
      <c r="J6333" s="22"/>
    </row>
    <row r="6334" spans="10:10">
      <c r="J6334" s="22"/>
    </row>
    <row r="6335" spans="10:10">
      <c r="J6335" s="22"/>
    </row>
    <row r="6336" spans="10:10">
      <c r="J6336" s="22"/>
    </row>
    <row r="6337" spans="4:10">
      <c r="J6337" s="22"/>
    </row>
    <row r="6338" spans="4:10">
      <c r="J6338" s="22"/>
    </row>
    <row r="6339" spans="4:10">
      <c r="J6339" s="22"/>
    </row>
    <row r="6340" spans="4:10">
      <c r="J6340" s="22"/>
    </row>
    <row r="6341" spans="4:10">
      <c r="J6341" s="22"/>
    </row>
    <row r="6342" spans="4:10">
      <c r="J6342" s="22"/>
    </row>
    <row r="6343" spans="4:10">
      <c r="J6343" s="22"/>
    </row>
    <row r="6344" spans="4:10">
      <c r="J6344" s="22"/>
    </row>
    <row r="6345" spans="4:10">
      <c r="J6345" s="22"/>
    </row>
    <row r="6346" spans="4:10">
      <c r="J6346" s="22"/>
    </row>
    <row r="6347" spans="4:10">
      <c r="J6347" s="22"/>
    </row>
    <row r="6348" spans="4:10">
      <c r="J6348" s="22"/>
    </row>
    <row r="6349" spans="4:10">
      <c r="J6349" s="22"/>
    </row>
    <row r="6350" spans="4:10">
      <c r="J6350" s="22"/>
    </row>
    <row r="6351" spans="4:10">
      <c r="D6351" s="48"/>
      <c r="H6351" s="48"/>
      <c r="J6351" s="22"/>
    </row>
    <row r="6352" spans="4:10">
      <c r="D6352" s="48"/>
      <c r="I6352" s="48"/>
      <c r="J6352" s="22"/>
    </row>
    <row r="6353" spans="4:10">
      <c r="D6353" s="48"/>
      <c r="G6353" s="48"/>
      <c r="J6353" s="22"/>
    </row>
    <row r="6354" spans="4:10">
      <c r="J6354" s="22"/>
    </row>
    <row r="6355" spans="4:10">
      <c r="J6355" s="22"/>
    </row>
    <row r="6356" spans="4:10">
      <c r="J6356" s="22"/>
    </row>
    <row r="6357" spans="4:10">
      <c r="J6357" s="22"/>
    </row>
    <row r="6358" spans="4:10">
      <c r="J6358" s="22"/>
    </row>
    <row r="6359" spans="4:10">
      <c r="J6359" s="22"/>
    </row>
    <row r="6360" spans="4:10">
      <c r="J6360" s="22"/>
    </row>
    <row r="6361" spans="4:10">
      <c r="J6361" s="22"/>
    </row>
    <row r="6362" spans="4:10">
      <c r="J6362" s="22"/>
    </row>
    <row r="6363" spans="4:10">
      <c r="J6363" s="22"/>
    </row>
    <row r="6364" spans="4:10">
      <c r="J6364" s="22"/>
    </row>
    <row r="6365" spans="4:10">
      <c r="J6365" s="22"/>
    </row>
    <row r="6366" spans="4:10">
      <c r="J6366" s="22"/>
    </row>
    <row r="6367" spans="4:10">
      <c r="J6367" s="22"/>
    </row>
    <row r="6368" spans="4:10">
      <c r="J6368" s="22"/>
    </row>
    <row r="6369" spans="10:10">
      <c r="J6369" s="22"/>
    </row>
    <row r="6370" spans="10:10">
      <c r="J6370" s="22"/>
    </row>
    <row r="6371" spans="10:10">
      <c r="J6371" s="22"/>
    </row>
    <row r="6372" spans="10:10">
      <c r="J6372" s="22"/>
    </row>
    <row r="6373" spans="10:10">
      <c r="J6373" s="22"/>
    </row>
    <row r="6374" spans="10:10">
      <c r="J6374" s="22"/>
    </row>
    <row r="6375" spans="10:10">
      <c r="J6375" s="22"/>
    </row>
    <row r="6376" spans="10:10">
      <c r="J6376" s="22"/>
    </row>
    <row r="6377" spans="10:10">
      <c r="J6377" s="22"/>
    </row>
    <row r="6378" spans="10:10">
      <c r="J6378" s="22"/>
    </row>
    <row r="6379" spans="10:10">
      <c r="J6379" s="22"/>
    </row>
    <row r="6380" spans="10:10">
      <c r="J6380" s="22"/>
    </row>
    <row r="6381" spans="10:10">
      <c r="J6381" s="22"/>
    </row>
    <row r="6382" spans="10:10">
      <c r="J6382" s="22"/>
    </row>
    <row r="6383" spans="10:10">
      <c r="J6383" s="22"/>
    </row>
    <row r="6384" spans="10:10">
      <c r="J6384" s="22"/>
    </row>
    <row r="6385" spans="4:10">
      <c r="J6385" s="22"/>
    </row>
    <row r="6386" spans="4:10">
      <c r="J6386" s="22"/>
    </row>
    <row r="6387" spans="4:10">
      <c r="J6387" s="22"/>
    </row>
    <row r="6388" spans="4:10">
      <c r="J6388" s="22"/>
    </row>
    <row r="6389" spans="4:10">
      <c r="J6389" s="22"/>
    </row>
    <row r="6390" spans="4:10">
      <c r="J6390" s="22"/>
    </row>
    <row r="6391" spans="4:10">
      <c r="J6391" s="22"/>
    </row>
    <row r="6392" spans="4:10">
      <c r="D6392" s="48"/>
      <c r="H6392" s="48"/>
      <c r="J6392" s="22"/>
    </row>
    <row r="6393" spans="4:10">
      <c r="D6393" s="48"/>
      <c r="G6393" s="48"/>
      <c r="J6393" s="22"/>
    </row>
    <row r="6394" spans="4:10">
      <c r="D6394" s="48"/>
      <c r="I6394" s="48"/>
      <c r="J6394" s="22"/>
    </row>
    <row r="6395" spans="4:10">
      <c r="J6395" s="22"/>
    </row>
    <row r="6396" spans="4:10">
      <c r="J6396" s="22"/>
    </row>
    <row r="6397" spans="4:10">
      <c r="J6397" s="22"/>
    </row>
    <row r="6398" spans="4:10">
      <c r="J6398" s="22"/>
    </row>
    <row r="6399" spans="4:10">
      <c r="J6399" s="22"/>
    </row>
    <row r="6400" spans="4:10">
      <c r="J6400" s="22"/>
    </row>
    <row r="6401" spans="10:10">
      <c r="J6401" s="22"/>
    </row>
    <row r="6402" spans="10:10">
      <c r="J6402" s="22"/>
    </row>
    <row r="6403" spans="10:10">
      <c r="J6403" s="22"/>
    </row>
    <row r="6404" spans="10:10">
      <c r="J6404" s="22"/>
    </row>
    <row r="6405" spans="10:10">
      <c r="J6405" s="22"/>
    </row>
    <row r="6406" spans="10:10">
      <c r="J6406" s="22"/>
    </row>
    <row r="6407" spans="10:10">
      <c r="J6407" s="22"/>
    </row>
    <row r="6408" spans="10:10">
      <c r="J6408" s="22"/>
    </row>
    <row r="6409" spans="10:10">
      <c r="J6409" s="22"/>
    </row>
    <row r="6410" spans="10:10">
      <c r="J6410" s="22"/>
    </row>
    <row r="6411" spans="10:10">
      <c r="J6411" s="22"/>
    </row>
    <row r="6412" spans="10:10">
      <c r="J6412" s="22"/>
    </row>
    <row r="6413" spans="10:10">
      <c r="J6413" s="22"/>
    </row>
    <row r="6414" spans="10:10">
      <c r="J6414" s="22"/>
    </row>
    <row r="6415" spans="10:10">
      <c r="J6415" s="22"/>
    </row>
    <row r="6416" spans="10:10">
      <c r="J6416" s="22"/>
    </row>
    <row r="6417" spans="10:10">
      <c r="J6417" s="22"/>
    </row>
    <row r="6418" spans="10:10">
      <c r="J6418" s="22"/>
    </row>
    <row r="6419" spans="10:10">
      <c r="J6419" s="22"/>
    </row>
    <row r="6420" spans="10:10">
      <c r="J6420" s="22"/>
    </row>
    <row r="6421" spans="10:10">
      <c r="J6421" s="22"/>
    </row>
    <row r="6422" spans="10:10">
      <c r="J6422" s="22"/>
    </row>
    <row r="6423" spans="10:10">
      <c r="J6423" s="22"/>
    </row>
    <row r="6424" spans="10:10">
      <c r="J6424" s="22"/>
    </row>
    <row r="6425" spans="10:10">
      <c r="J6425" s="22"/>
    </row>
    <row r="6426" spans="10:10">
      <c r="J6426" s="22"/>
    </row>
    <row r="6427" spans="10:10">
      <c r="J6427" s="22"/>
    </row>
    <row r="6428" spans="10:10">
      <c r="J6428" s="22"/>
    </row>
    <row r="6429" spans="10:10">
      <c r="J6429" s="22"/>
    </row>
    <row r="6430" spans="10:10">
      <c r="J6430" s="22"/>
    </row>
    <row r="6431" spans="10:10">
      <c r="J6431" s="22"/>
    </row>
    <row r="6432" spans="10:10">
      <c r="J6432" s="22"/>
    </row>
    <row r="6433" spans="10:10">
      <c r="J6433" s="22"/>
    </row>
    <row r="6434" spans="10:10">
      <c r="J6434" s="22"/>
    </row>
    <row r="6435" spans="10:10">
      <c r="J6435" s="22"/>
    </row>
    <row r="6436" spans="10:10">
      <c r="J6436" s="22"/>
    </row>
    <row r="6437" spans="10:10">
      <c r="J6437" s="22"/>
    </row>
    <row r="6438" spans="10:10">
      <c r="J6438" s="22"/>
    </row>
    <row r="6439" spans="10:10">
      <c r="J6439" s="22"/>
    </row>
    <row r="6440" spans="10:10">
      <c r="J6440" s="22"/>
    </row>
    <row r="6441" spans="10:10">
      <c r="J6441" s="22"/>
    </row>
    <row r="6442" spans="10:10">
      <c r="J6442" s="22"/>
    </row>
    <row r="6443" spans="10:10">
      <c r="J6443" s="22"/>
    </row>
    <row r="6444" spans="10:10">
      <c r="J6444" s="22"/>
    </row>
    <row r="6445" spans="10:10">
      <c r="J6445" s="22"/>
    </row>
    <row r="6446" spans="10:10">
      <c r="J6446" s="22"/>
    </row>
    <row r="6447" spans="10:10">
      <c r="J6447" s="22"/>
    </row>
    <row r="6448" spans="10:10">
      <c r="J6448" s="22"/>
    </row>
    <row r="6449" spans="10:10">
      <c r="J6449" s="22"/>
    </row>
    <row r="6450" spans="10:10">
      <c r="J6450" s="22"/>
    </row>
    <row r="6451" spans="10:10">
      <c r="J6451" s="22"/>
    </row>
    <row r="6452" spans="10:10">
      <c r="J6452" s="22"/>
    </row>
    <row r="6453" spans="10:10">
      <c r="J6453" s="22"/>
    </row>
    <row r="6454" spans="10:10">
      <c r="J6454" s="22"/>
    </row>
    <row r="6455" spans="10:10">
      <c r="J6455" s="22"/>
    </row>
    <row r="6456" spans="10:10">
      <c r="J6456" s="22"/>
    </row>
    <row r="6457" spans="10:10">
      <c r="J6457" s="22"/>
    </row>
    <row r="6458" spans="10:10">
      <c r="J6458" s="22"/>
    </row>
    <row r="6459" spans="10:10">
      <c r="J6459" s="22"/>
    </row>
    <row r="6460" spans="10:10">
      <c r="J6460" s="22"/>
    </row>
    <row r="6461" spans="10:10">
      <c r="J6461" s="22"/>
    </row>
    <row r="6462" spans="10:10">
      <c r="J6462" s="22"/>
    </row>
    <row r="6463" spans="10:10">
      <c r="J6463" s="22"/>
    </row>
    <row r="6464" spans="10:10">
      <c r="J6464" s="22"/>
    </row>
    <row r="6465" spans="10:10">
      <c r="J6465" s="22"/>
    </row>
    <row r="6466" spans="10:10">
      <c r="J6466" s="22"/>
    </row>
    <row r="6467" spans="10:10">
      <c r="J6467" s="22"/>
    </row>
    <row r="6468" spans="10:10">
      <c r="J6468" s="22"/>
    </row>
    <row r="6469" spans="10:10">
      <c r="J6469" s="22"/>
    </row>
    <row r="6470" spans="10:10">
      <c r="J6470" s="22"/>
    </row>
    <row r="6471" spans="10:10">
      <c r="J6471" s="22"/>
    </row>
    <row r="6472" spans="10:10">
      <c r="J6472" s="22"/>
    </row>
    <row r="6473" spans="10:10">
      <c r="J6473" s="22"/>
    </row>
    <row r="6474" spans="10:10">
      <c r="J6474" s="22"/>
    </row>
    <row r="6475" spans="10:10">
      <c r="J6475" s="22"/>
    </row>
    <row r="6476" spans="10:10">
      <c r="J6476" s="22"/>
    </row>
    <row r="6477" spans="10:10">
      <c r="J6477" s="22"/>
    </row>
    <row r="6478" spans="10:10">
      <c r="J6478" s="22"/>
    </row>
    <row r="6479" spans="10:10">
      <c r="J6479" s="22"/>
    </row>
    <row r="6480" spans="10:10">
      <c r="J6480" s="22"/>
    </row>
    <row r="6481" spans="4:10">
      <c r="J6481" s="22"/>
    </row>
    <row r="6482" spans="4:10">
      <c r="D6482" s="48"/>
      <c r="G6482" s="48"/>
      <c r="J6482" s="22"/>
    </row>
    <row r="6483" spans="4:10">
      <c r="D6483" s="48"/>
      <c r="H6483" s="48"/>
      <c r="J6483" s="22"/>
    </row>
    <row r="6484" spans="4:10">
      <c r="D6484" s="48"/>
      <c r="I6484" s="48"/>
      <c r="J6484" s="22"/>
    </row>
    <row r="6485" spans="4:10">
      <c r="J6485" s="22"/>
    </row>
    <row r="6486" spans="4:10">
      <c r="J6486" s="22"/>
    </row>
    <row r="6487" spans="4:10">
      <c r="J6487" s="22"/>
    </row>
    <row r="6488" spans="4:10">
      <c r="J6488" s="22"/>
    </row>
    <row r="6489" spans="4:10">
      <c r="J6489" s="22"/>
    </row>
    <row r="6490" spans="4:10">
      <c r="J6490" s="22"/>
    </row>
    <row r="6491" spans="4:10">
      <c r="J6491" s="22"/>
    </row>
    <row r="6492" spans="4:10">
      <c r="D6492" s="48"/>
      <c r="G6492" s="48"/>
      <c r="J6492" s="22"/>
    </row>
    <row r="6493" spans="4:10">
      <c r="D6493" s="48"/>
      <c r="I6493" s="48"/>
      <c r="J6493" s="22"/>
    </row>
    <row r="6494" spans="4:10">
      <c r="D6494" s="48"/>
      <c r="H6494" s="48"/>
      <c r="J6494" s="22"/>
    </row>
    <row r="6495" spans="4:10">
      <c r="D6495" s="48"/>
      <c r="I6495" s="48"/>
      <c r="J6495" s="22"/>
    </row>
    <row r="6496" spans="4:10">
      <c r="D6496" s="48"/>
      <c r="H6496" s="48"/>
      <c r="J6496" s="22"/>
    </row>
    <row r="6497" spans="4:10">
      <c r="D6497" s="48"/>
      <c r="G6497" s="48"/>
      <c r="J6497" s="22"/>
    </row>
    <row r="6498" spans="4:10">
      <c r="J6498" s="22"/>
    </row>
    <row r="6499" spans="4:10">
      <c r="J6499" s="22"/>
    </row>
    <row r="6500" spans="4:10">
      <c r="J6500" s="22"/>
    </row>
    <row r="6501" spans="4:10">
      <c r="J6501" s="22"/>
    </row>
    <row r="6502" spans="4:10">
      <c r="J6502" s="22"/>
    </row>
    <row r="6503" spans="4:10">
      <c r="J6503" s="22"/>
    </row>
    <row r="6504" spans="4:10">
      <c r="J6504" s="22"/>
    </row>
    <row r="6505" spans="4:10">
      <c r="J6505" s="22"/>
    </row>
    <row r="6506" spans="4:10">
      <c r="J6506" s="22"/>
    </row>
    <row r="6507" spans="4:10">
      <c r="J6507" s="22"/>
    </row>
    <row r="6508" spans="4:10">
      <c r="J6508" s="22"/>
    </row>
    <row r="6509" spans="4:10">
      <c r="J6509" s="22"/>
    </row>
    <row r="6510" spans="4:10">
      <c r="J6510" s="22"/>
    </row>
    <row r="6511" spans="4:10">
      <c r="J6511" s="22"/>
    </row>
    <row r="6512" spans="4:10">
      <c r="J6512" s="22"/>
    </row>
    <row r="6513" spans="10:10">
      <c r="J6513" s="22"/>
    </row>
    <row r="6514" spans="10:10">
      <c r="J6514" s="22"/>
    </row>
    <row r="6515" spans="10:10">
      <c r="J6515" s="22"/>
    </row>
    <row r="6516" spans="10:10">
      <c r="J6516" s="22"/>
    </row>
    <row r="6517" spans="10:10">
      <c r="J6517" s="22"/>
    </row>
    <row r="6518" spans="10:10">
      <c r="J6518" s="22"/>
    </row>
    <row r="6519" spans="10:10">
      <c r="J6519" s="22"/>
    </row>
    <row r="6520" spans="10:10">
      <c r="J6520" s="22"/>
    </row>
    <row r="6521" spans="10:10">
      <c r="J6521" s="22"/>
    </row>
    <row r="6522" spans="10:10">
      <c r="J6522" s="22"/>
    </row>
    <row r="6523" spans="10:10">
      <c r="J6523" s="22"/>
    </row>
    <row r="6524" spans="10:10">
      <c r="J6524" s="22"/>
    </row>
    <row r="6525" spans="10:10">
      <c r="J6525" s="22"/>
    </row>
    <row r="6526" spans="10:10">
      <c r="J6526" s="22"/>
    </row>
    <row r="6527" spans="10:10">
      <c r="J6527" s="22"/>
    </row>
    <row r="6528" spans="10:10">
      <c r="J6528" s="22"/>
    </row>
    <row r="6529" spans="10:10">
      <c r="J6529" s="22"/>
    </row>
    <row r="6530" spans="10:10">
      <c r="J6530" s="22"/>
    </row>
    <row r="6531" spans="10:10">
      <c r="J6531" s="22"/>
    </row>
    <row r="6532" spans="10:10">
      <c r="J6532" s="22"/>
    </row>
    <row r="6533" spans="10:10">
      <c r="J6533" s="22"/>
    </row>
    <row r="6534" spans="10:10">
      <c r="J6534" s="22"/>
    </row>
    <row r="6535" spans="10:10">
      <c r="J6535" s="22"/>
    </row>
    <row r="6536" spans="10:10">
      <c r="J6536" s="22"/>
    </row>
    <row r="6537" spans="10:10">
      <c r="J6537" s="22"/>
    </row>
    <row r="6538" spans="10:10">
      <c r="J6538" s="22"/>
    </row>
    <row r="6539" spans="10:10">
      <c r="J6539" s="22"/>
    </row>
    <row r="6540" spans="10:10">
      <c r="J6540" s="22"/>
    </row>
    <row r="6541" spans="10:10">
      <c r="J6541" s="22"/>
    </row>
    <row r="6542" spans="10:10">
      <c r="J6542" s="22"/>
    </row>
    <row r="6543" spans="10:10">
      <c r="J6543" s="22"/>
    </row>
    <row r="6544" spans="10:10">
      <c r="J6544" s="22"/>
    </row>
    <row r="6545" spans="4:10">
      <c r="J6545" s="22"/>
    </row>
    <row r="6546" spans="4:10">
      <c r="J6546" s="22"/>
    </row>
    <row r="6547" spans="4:10">
      <c r="J6547" s="22"/>
    </row>
    <row r="6548" spans="4:10">
      <c r="J6548" s="22"/>
    </row>
    <row r="6549" spans="4:10">
      <c r="J6549" s="22"/>
    </row>
    <row r="6550" spans="4:10">
      <c r="J6550" s="22"/>
    </row>
    <row r="6551" spans="4:10">
      <c r="J6551" s="22"/>
    </row>
    <row r="6552" spans="4:10">
      <c r="J6552" s="22"/>
    </row>
    <row r="6553" spans="4:10">
      <c r="J6553" s="22"/>
    </row>
    <row r="6554" spans="4:10">
      <c r="J6554" s="22"/>
    </row>
    <row r="6555" spans="4:10">
      <c r="J6555" s="22"/>
    </row>
    <row r="6556" spans="4:10">
      <c r="D6556" s="48"/>
      <c r="F6556" s="48"/>
      <c r="J6556" s="22"/>
    </row>
    <row r="6557" spans="4:10">
      <c r="D6557" s="48"/>
      <c r="I6557" s="48"/>
      <c r="J6557" s="22"/>
    </row>
    <row r="6558" spans="4:10">
      <c r="D6558" s="48"/>
      <c r="G6558" s="48"/>
      <c r="J6558" s="22"/>
    </row>
    <row r="6559" spans="4:10">
      <c r="D6559" s="48"/>
      <c r="H6559" s="48"/>
      <c r="J6559" s="22"/>
    </row>
    <row r="6560" spans="4:10">
      <c r="J6560" s="22"/>
    </row>
    <row r="6561" spans="10:10">
      <c r="J6561" s="22"/>
    </row>
    <row r="6562" spans="10:10">
      <c r="J6562" s="22"/>
    </row>
    <row r="6563" spans="10:10">
      <c r="J6563" s="22"/>
    </row>
    <row r="6564" spans="10:10">
      <c r="J6564" s="22"/>
    </row>
    <row r="6565" spans="10:10">
      <c r="J6565" s="22"/>
    </row>
    <row r="6566" spans="10:10">
      <c r="J6566" s="22"/>
    </row>
    <row r="6567" spans="10:10">
      <c r="J6567" s="22"/>
    </row>
    <row r="6568" spans="10:10">
      <c r="J6568" s="22"/>
    </row>
    <row r="6569" spans="10:10">
      <c r="J6569" s="22"/>
    </row>
    <row r="6570" spans="10:10">
      <c r="J6570" s="22"/>
    </row>
    <row r="6571" spans="10:10">
      <c r="J6571" s="22"/>
    </row>
    <row r="6572" spans="10:10">
      <c r="J6572" s="22"/>
    </row>
    <row r="6573" spans="10:10">
      <c r="J6573" s="22"/>
    </row>
    <row r="6574" spans="10:10">
      <c r="J6574" s="22"/>
    </row>
    <row r="6575" spans="10:10">
      <c r="J6575" s="22"/>
    </row>
    <row r="6576" spans="10:10">
      <c r="J6576" s="22"/>
    </row>
    <row r="6577" spans="10:10">
      <c r="J6577" s="22"/>
    </row>
    <row r="6578" spans="10:10">
      <c r="J6578" s="22"/>
    </row>
    <row r="6579" spans="10:10">
      <c r="J6579" s="22"/>
    </row>
    <row r="6580" spans="10:10">
      <c r="J6580" s="22"/>
    </row>
    <row r="6581" spans="10:10">
      <c r="J6581" s="22"/>
    </row>
    <row r="6582" spans="10:10">
      <c r="J6582" s="22"/>
    </row>
    <row r="6583" spans="10:10">
      <c r="J6583" s="22"/>
    </row>
    <row r="6584" spans="10:10">
      <c r="J6584" s="22"/>
    </row>
    <row r="6585" spans="10:10">
      <c r="J6585" s="22"/>
    </row>
    <row r="6586" spans="10:10">
      <c r="J6586" s="22"/>
    </row>
    <row r="6587" spans="10:10">
      <c r="J6587" s="22"/>
    </row>
    <row r="6588" spans="10:10">
      <c r="J6588" s="22"/>
    </row>
    <row r="6589" spans="10:10">
      <c r="J6589" s="22"/>
    </row>
    <row r="6590" spans="10:10">
      <c r="J6590" s="22"/>
    </row>
    <row r="6591" spans="10:10">
      <c r="J6591" s="22"/>
    </row>
    <row r="6592" spans="10:10">
      <c r="J6592" s="22"/>
    </row>
    <row r="6593" spans="10:10">
      <c r="J6593" s="22"/>
    </row>
    <row r="6594" spans="10:10">
      <c r="J6594" s="22"/>
    </row>
    <row r="6595" spans="10:10">
      <c r="J6595" s="22"/>
    </row>
    <row r="6596" spans="10:10">
      <c r="J6596" s="22"/>
    </row>
    <row r="6597" spans="10:10">
      <c r="J6597" s="22"/>
    </row>
    <row r="6598" spans="10:10">
      <c r="J6598" s="22"/>
    </row>
    <row r="6599" spans="10:10">
      <c r="J6599" s="22"/>
    </row>
    <row r="6600" spans="10:10">
      <c r="J6600" s="22"/>
    </row>
    <row r="6601" spans="10:10">
      <c r="J6601" s="22"/>
    </row>
    <row r="6602" spans="10:10">
      <c r="J6602" s="22"/>
    </row>
    <row r="6603" spans="10:10">
      <c r="J6603" s="22"/>
    </row>
    <row r="6604" spans="10:10">
      <c r="J6604" s="22"/>
    </row>
    <row r="6605" spans="10:10">
      <c r="J6605" s="22"/>
    </row>
    <row r="6606" spans="10:10">
      <c r="J6606" s="22"/>
    </row>
    <row r="6607" spans="10:10">
      <c r="J6607" s="22"/>
    </row>
    <row r="6608" spans="10:10">
      <c r="J6608" s="22"/>
    </row>
    <row r="6609" spans="10:10">
      <c r="J6609" s="22"/>
    </row>
    <row r="6610" spans="10:10">
      <c r="J6610" s="22"/>
    </row>
    <row r="6611" spans="10:10">
      <c r="J6611" s="22"/>
    </row>
    <row r="6612" spans="10:10">
      <c r="J6612" s="22"/>
    </row>
    <row r="6613" spans="10:10">
      <c r="J6613" s="22"/>
    </row>
    <row r="6614" spans="10:10">
      <c r="J6614" s="22"/>
    </row>
    <row r="6615" spans="10:10">
      <c r="J6615" s="22"/>
    </row>
    <row r="6616" spans="10:10">
      <c r="J6616" s="22"/>
    </row>
    <row r="6617" spans="10:10">
      <c r="J6617" s="22"/>
    </row>
    <row r="6618" spans="10:10">
      <c r="J6618" s="22"/>
    </row>
    <row r="6619" spans="10:10">
      <c r="J6619" s="22"/>
    </row>
    <row r="6620" spans="10:10">
      <c r="J6620" s="22"/>
    </row>
    <row r="6621" spans="10:10">
      <c r="J6621" s="22"/>
    </row>
    <row r="6622" spans="10:10">
      <c r="J6622" s="22"/>
    </row>
    <row r="6623" spans="10:10">
      <c r="J6623" s="22"/>
    </row>
    <row r="6624" spans="10:10">
      <c r="J6624" s="22"/>
    </row>
    <row r="6625" spans="10:10">
      <c r="J6625" s="22"/>
    </row>
    <row r="6626" spans="10:10">
      <c r="J6626" s="22"/>
    </row>
    <row r="6627" spans="10:10">
      <c r="J6627" s="22"/>
    </row>
    <row r="6628" spans="10:10">
      <c r="J6628" s="22"/>
    </row>
    <row r="6629" spans="10:10">
      <c r="J6629" s="22"/>
    </row>
    <row r="6630" spans="10:10">
      <c r="J6630" s="22"/>
    </row>
    <row r="6631" spans="10:10">
      <c r="J6631" s="22"/>
    </row>
    <row r="6632" spans="10:10">
      <c r="J6632" s="22"/>
    </row>
    <row r="6633" spans="10:10">
      <c r="J6633" s="22"/>
    </row>
    <row r="6634" spans="10:10">
      <c r="J6634" s="22"/>
    </row>
    <row r="6635" spans="10:10">
      <c r="J6635" s="22"/>
    </row>
    <row r="6636" spans="10:10">
      <c r="J6636" s="22"/>
    </row>
    <row r="6637" spans="10:10">
      <c r="J6637" s="22"/>
    </row>
    <row r="6638" spans="10:10">
      <c r="J6638" s="22"/>
    </row>
    <row r="6639" spans="10:10">
      <c r="J6639" s="22"/>
    </row>
    <row r="6640" spans="10:10">
      <c r="J6640" s="22"/>
    </row>
    <row r="6641" spans="10:10">
      <c r="J6641" s="22"/>
    </row>
    <row r="6642" spans="10:10">
      <c r="J6642" s="22"/>
    </row>
    <row r="6643" spans="10:10">
      <c r="J6643" s="22"/>
    </row>
    <row r="6644" spans="10:10">
      <c r="J6644" s="22"/>
    </row>
    <row r="6645" spans="10:10">
      <c r="J6645" s="22"/>
    </row>
    <row r="6646" spans="10:10">
      <c r="J6646" s="22"/>
    </row>
    <row r="6647" spans="10:10">
      <c r="J6647" s="22"/>
    </row>
    <row r="6648" spans="10:10">
      <c r="J6648" s="22"/>
    </row>
    <row r="6649" spans="10:10">
      <c r="J6649" s="22"/>
    </row>
    <row r="6650" spans="10:10">
      <c r="J6650" s="22"/>
    </row>
    <row r="6651" spans="10:10">
      <c r="J6651" s="22"/>
    </row>
    <row r="6652" spans="10:10">
      <c r="J6652" s="22"/>
    </row>
    <row r="6653" spans="10:10">
      <c r="J6653" s="22"/>
    </row>
    <row r="6654" spans="10:10">
      <c r="J6654" s="22"/>
    </row>
    <row r="6655" spans="10:10">
      <c r="J6655" s="22"/>
    </row>
    <row r="6656" spans="10:10">
      <c r="J6656" s="22"/>
    </row>
    <row r="6657" spans="10:10">
      <c r="J6657" s="22"/>
    </row>
    <row r="6658" spans="10:10">
      <c r="J6658" s="22"/>
    </row>
    <row r="6659" spans="10:10">
      <c r="J6659" s="22"/>
    </row>
    <row r="6660" spans="10:10">
      <c r="J6660" s="22"/>
    </row>
    <row r="6661" spans="10:10">
      <c r="J6661" s="22"/>
    </row>
    <row r="6662" spans="10:10">
      <c r="J6662" s="22"/>
    </row>
    <row r="6663" spans="10:10">
      <c r="J6663" s="22"/>
    </row>
    <row r="6664" spans="10:10">
      <c r="J6664" s="22"/>
    </row>
    <row r="6665" spans="10:10">
      <c r="J6665" s="22"/>
    </row>
    <row r="6666" spans="10:10">
      <c r="J6666" s="22"/>
    </row>
    <row r="6667" spans="10:10">
      <c r="J6667" s="22"/>
    </row>
    <row r="6668" spans="10:10">
      <c r="J6668" s="22"/>
    </row>
    <row r="6669" spans="10:10">
      <c r="J6669" s="22"/>
    </row>
    <row r="6670" spans="10:10">
      <c r="J6670" s="22"/>
    </row>
    <row r="6671" spans="10:10">
      <c r="J6671" s="22"/>
    </row>
    <row r="6672" spans="10:10">
      <c r="J6672" s="22"/>
    </row>
    <row r="6673" spans="10:10">
      <c r="J6673" s="22"/>
    </row>
    <row r="6674" spans="10:10">
      <c r="J6674" s="22"/>
    </row>
    <row r="6675" spans="10:10">
      <c r="J6675" s="22"/>
    </row>
    <row r="6676" spans="10:10">
      <c r="J6676" s="22"/>
    </row>
    <row r="6677" spans="10:10">
      <c r="J6677" s="22"/>
    </row>
    <row r="6678" spans="10:10">
      <c r="J6678" s="22"/>
    </row>
    <row r="6679" spans="10:10">
      <c r="J6679" s="22"/>
    </row>
    <row r="6680" spans="10:10">
      <c r="J6680" s="22"/>
    </row>
    <row r="6681" spans="10:10">
      <c r="J6681" s="22"/>
    </row>
    <row r="6682" spans="10:10">
      <c r="J6682" s="22"/>
    </row>
    <row r="6683" spans="10:10">
      <c r="J6683" s="22"/>
    </row>
    <row r="6684" spans="10:10">
      <c r="J6684" s="22"/>
    </row>
    <row r="6685" spans="10:10">
      <c r="J6685" s="22"/>
    </row>
    <row r="6686" spans="10:10">
      <c r="J6686" s="22"/>
    </row>
    <row r="6687" spans="10:10">
      <c r="J6687" s="22"/>
    </row>
    <row r="6688" spans="10:10">
      <c r="J6688" s="22"/>
    </row>
    <row r="6689" spans="10:10">
      <c r="J6689" s="22"/>
    </row>
    <row r="6690" spans="10:10">
      <c r="J6690" s="22"/>
    </row>
    <row r="6691" spans="10:10">
      <c r="J6691" s="22"/>
    </row>
    <row r="6692" spans="10:10">
      <c r="J6692" s="22"/>
    </row>
    <row r="6693" spans="10:10">
      <c r="J6693" s="22"/>
    </row>
    <row r="6694" spans="10:10">
      <c r="J6694" s="22"/>
    </row>
    <row r="6695" spans="10:10">
      <c r="J6695" s="22"/>
    </row>
    <row r="6696" spans="10:10">
      <c r="J6696" s="22"/>
    </row>
    <row r="6697" spans="10:10">
      <c r="J6697" s="22"/>
    </row>
    <row r="6698" spans="10:10">
      <c r="J6698" s="22"/>
    </row>
    <row r="6699" spans="10:10">
      <c r="J6699" s="22"/>
    </row>
    <row r="6700" spans="10:10">
      <c r="J6700" s="22"/>
    </row>
    <row r="6701" spans="10:10">
      <c r="J6701" s="22"/>
    </row>
    <row r="6702" spans="10:10">
      <c r="J6702" s="22"/>
    </row>
    <row r="6703" spans="10:10">
      <c r="J6703" s="22"/>
    </row>
    <row r="6704" spans="10:10">
      <c r="J6704" s="22"/>
    </row>
    <row r="6705" spans="10:10">
      <c r="J6705" s="22"/>
    </row>
    <row r="6706" spans="10:10">
      <c r="J6706" s="22"/>
    </row>
    <row r="6707" spans="10:10">
      <c r="J6707" s="22"/>
    </row>
    <row r="6708" spans="10:10">
      <c r="J6708" s="22"/>
    </row>
    <row r="6709" spans="10:10">
      <c r="J6709" s="22"/>
    </row>
    <row r="6710" spans="10:10">
      <c r="J6710" s="22"/>
    </row>
    <row r="6711" spans="10:10">
      <c r="J6711" s="22"/>
    </row>
    <row r="6712" spans="10:10">
      <c r="J6712" s="22"/>
    </row>
    <row r="6713" spans="10:10">
      <c r="J6713" s="22"/>
    </row>
    <row r="6714" spans="10:10">
      <c r="J6714" s="22"/>
    </row>
    <row r="6715" spans="10:10">
      <c r="J6715" s="22"/>
    </row>
    <row r="6716" spans="10:10">
      <c r="J6716" s="22"/>
    </row>
    <row r="6717" spans="10:10">
      <c r="J6717" s="22"/>
    </row>
    <row r="6718" spans="10:10">
      <c r="J6718" s="22"/>
    </row>
    <row r="6719" spans="10:10">
      <c r="J6719" s="22"/>
    </row>
    <row r="6720" spans="10:10">
      <c r="J6720" s="22"/>
    </row>
    <row r="6721" spans="10:10">
      <c r="J6721" s="22"/>
    </row>
    <row r="6722" spans="10:10">
      <c r="J6722" s="22"/>
    </row>
    <row r="6723" spans="10:10">
      <c r="J6723" s="22"/>
    </row>
    <row r="6724" spans="10:10">
      <c r="J6724" s="22"/>
    </row>
    <row r="6725" spans="10:10">
      <c r="J6725" s="22"/>
    </row>
    <row r="6726" spans="10:10">
      <c r="J6726" s="22"/>
    </row>
    <row r="6727" spans="10:10">
      <c r="J6727" s="22"/>
    </row>
    <row r="6728" spans="10:10">
      <c r="J6728" s="22"/>
    </row>
    <row r="6729" spans="10:10">
      <c r="J6729" s="22"/>
    </row>
    <row r="6730" spans="10:10">
      <c r="J6730" s="22"/>
    </row>
    <row r="6731" spans="10:10">
      <c r="J6731" s="22"/>
    </row>
    <row r="6732" spans="10:10">
      <c r="J6732" s="22"/>
    </row>
    <row r="6733" spans="10:10">
      <c r="J6733" s="22"/>
    </row>
    <row r="6734" spans="10:10">
      <c r="J6734" s="22"/>
    </row>
    <row r="6735" spans="10:10">
      <c r="J6735" s="22"/>
    </row>
    <row r="6736" spans="10:10">
      <c r="J6736" s="22"/>
    </row>
    <row r="6737" spans="10:10">
      <c r="J6737" s="22"/>
    </row>
    <row r="6738" spans="10:10">
      <c r="J6738" s="22"/>
    </row>
    <row r="6739" spans="10:10">
      <c r="J6739" s="22"/>
    </row>
    <row r="6740" spans="10:10">
      <c r="J6740" s="22"/>
    </row>
    <row r="6741" spans="10:10">
      <c r="J6741" s="22"/>
    </row>
    <row r="6742" spans="10:10">
      <c r="J6742" s="22"/>
    </row>
    <row r="6743" spans="10:10">
      <c r="J6743" s="22"/>
    </row>
    <row r="6744" spans="10:10">
      <c r="J6744" s="22"/>
    </row>
    <row r="6745" spans="10:10">
      <c r="J6745" s="22"/>
    </row>
    <row r="6746" spans="10:10">
      <c r="J6746" s="22"/>
    </row>
    <row r="6747" spans="10:10">
      <c r="J6747" s="22"/>
    </row>
    <row r="6748" spans="10:10">
      <c r="J6748" s="22"/>
    </row>
    <row r="6749" spans="10:10">
      <c r="J6749" s="22"/>
    </row>
    <row r="6750" spans="10:10">
      <c r="J6750" s="22"/>
    </row>
    <row r="6751" spans="10:10">
      <c r="J6751" s="22"/>
    </row>
    <row r="6752" spans="10:10">
      <c r="J6752" s="22"/>
    </row>
    <row r="6753" spans="10:10">
      <c r="J6753" s="22"/>
    </row>
    <row r="6754" spans="10:10">
      <c r="J6754" s="22"/>
    </row>
    <row r="6755" spans="10:10">
      <c r="J6755" s="22"/>
    </row>
    <row r="6756" spans="10:10">
      <c r="J6756" s="22"/>
    </row>
    <row r="6757" spans="10:10">
      <c r="J6757" s="22"/>
    </row>
    <row r="6758" spans="10:10">
      <c r="J6758" s="22"/>
    </row>
    <row r="6759" spans="10:10">
      <c r="J6759" s="22"/>
    </row>
    <row r="6760" spans="10:10">
      <c r="J6760" s="22"/>
    </row>
    <row r="6761" spans="10:10">
      <c r="J6761" s="22"/>
    </row>
    <row r="6762" spans="10:10">
      <c r="J6762" s="22"/>
    </row>
    <row r="6763" spans="10:10">
      <c r="J6763" s="22"/>
    </row>
    <row r="6764" spans="10:10">
      <c r="J6764" s="22"/>
    </row>
    <row r="6765" spans="10:10">
      <c r="J6765" s="22"/>
    </row>
    <row r="6766" spans="10:10">
      <c r="J6766" s="22"/>
    </row>
    <row r="6767" spans="10:10">
      <c r="J6767" s="22"/>
    </row>
    <row r="6768" spans="10:10">
      <c r="J6768" s="22"/>
    </row>
    <row r="6769" spans="10:10">
      <c r="J6769" s="22"/>
    </row>
    <row r="6770" spans="10:10">
      <c r="J6770" s="22"/>
    </row>
    <row r="6771" spans="10:10">
      <c r="J6771" s="22"/>
    </row>
    <row r="6772" spans="10:10">
      <c r="J6772" s="22"/>
    </row>
    <row r="6773" spans="10:10">
      <c r="J6773" s="22"/>
    </row>
    <row r="6774" spans="10:10">
      <c r="J6774" s="22"/>
    </row>
    <row r="6775" spans="10:10">
      <c r="J6775" s="22"/>
    </row>
    <row r="6776" spans="10:10">
      <c r="J6776" s="22"/>
    </row>
    <row r="6777" spans="10:10">
      <c r="J6777" s="22"/>
    </row>
    <row r="6778" spans="10:10">
      <c r="J6778" s="22"/>
    </row>
    <row r="6779" spans="10:10">
      <c r="J6779" s="22"/>
    </row>
    <row r="6780" spans="10:10">
      <c r="J6780" s="22"/>
    </row>
    <row r="6781" spans="10:10">
      <c r="J6781" s="22"/>
    </row>
    <row r="6782" spans="10:10">
      <c r="J6782" s="22"/>
    </row>
    <row r="6783" spans="10:10">
      <c r="J6783" s="22"/>
    </row>
    <row r="6784" spans="10:10">
      <c r="J6784" s="22"/>
    </row>
    <row r="6785" spans="10:10">
      <c r="J6785" s="22"/>
    </row>
    <row r="6786" spans="10:10">
      <c r="J6786" s="22"/>
    </row>
    <row r="6787" spans="10:10">
      <c r="J6787" s="22"/>
    </row>
    <row r="6788" spans="10:10">
      <c r="J6788" s="22"/>
    </row>
    <row r="6789" spans="10:10">
      <c r="J6789" s="22"/>
    </row>
    <row r="6790" spans="10:10">
      <c r="J6790" s="22"/>
    </row>
    <row r="6791" spans="10:10">
      <c r="J6791" s="22"/>
    </row>
    <row r="6792" spans="10:10">
      <c r="J6792" s="22"/>
    </row>
    <row r="6793" spans="10:10">
      <c r="J6793" s="22"/>
    </row>
    <row r="6794" spans="10:10">
      <c r="J6794" s="22"/>
    </row>
    <row r="6795" spans="10:10">
      <c r="J6795" s="22"/>
    </row>
    <row r="6796" spans="10:10">
      <c r="J6796" s="22"/>
    </row>
    <row r="6797" spans="10:10">
      <c r="J6797" s="22"/>
    </row>
    <row r="6798" spans="10:10">
      <c r="J6798" s="22"/>
    </row>
    <row r="6799" spans="10:10">
      <c r="J6799" s="22"/>
    </row>
    <row r="6800" spans="10:10">
      <c r="J6800" s="22"/>
    </row>
    <row r="6801" spans="10:10">
      <c r="J6801" s="22"/>
    </row>
    <row r="6802" spans="10:10">
      <c r="J6802" s="22"/>
    </row>
    <row r="6803" spans="10:10">
      <c r="J6803" s="22"/>
    </row>
    <row r="6804" spans="10:10">
      <c r="J6804" s="22"/>
    </row>
    <row r="6805" spans="10:10">
      <c r="J6805" s="22"/>
    </row>
    <row r="6806" spans="10:10">
      <c r="J6806" s="22"/>
    </row>
    <row r="6807" spans="10:10">
      <c r="J6807" s="22"/>
    </row>
    <row r="6808" spans="10:10">
      <c r="J6808" s="22"/>
    </row>
    <row r="6809" spans="10:10">
      <c r="J6809" s="22"/>
    </row>
    <row r="6810" spans="10:10">
      <c r="J6810" s="22"/>
    </row>
    <row r="6811" spans="10:10">
      <c r="J6811" s="22"/>
    </row>
    <row r="6812" spans="10:10">
      <c r="J6812" s="22"/>
    </row>
    <row r="6813" spans="10:10">
      <c r="J6813" s="22"/>
    </row>
    <row r="6814" spans="10:10">
      <c r="J6814" s="22"/>
    </row>
    <row r="6815" spans="10:10">
      <c r="J6815" s="22"/>
    </row>
    <row r="6816" spans="10:10">
      <c r="J6816" s="22"/>
    </row>
    <row r="6817" spans="10:10">
      <c r="J6817" s="22"/>
    </row>
    <row r="6818" spans="10:10">
      <c r="J6818" s="22"/>
    </row>
    <row r="6819" spans="10:10">
      <c r="J6819" s="22"/>
    </row>
    <row r="6820" spans="10:10">
      <c r="J6820" s="22"/>
    </row>
    <row r="6821" spans="10:10">
      <c r="J6821" s="22"/>
    </row>
    <row r="6822" spans="10:10">
      <c r="J6822" s="22"/>
    </row>
    <row r="6823" spans="10:10">
      <c r="J6823" s="22"/>
    </row>
    <row r="6824" spans="10:10">
      <c r="J6824" s="22"/>
    </row>
    <row r="6825" spans="10:10">
      <c r="J6825" s="22"/>
    </row>
    <row r="6826" spans="10:10">
      <c r="J6826" s="22"/>
    </row>
    <row r="6827" spans="10:10">
      <c r="J6827" s="22"/>
    </row>
    <row r="6828" spans="10:10">
      <c r="J6828" s="22"/>
    </row>
    <row r="6829" spans="10:10">
      <c r="J6829" s="22"/>
    </row>
    <row r="6830" spans="10:10">
      <c r="J6830" s="22"/>
    </row>
    <row r="6831" spans="10:10">
      <c r="J6831" s="22"/>
    </row>
    <row r="6832" spans="10:10">
      <c r="J6832" s="22"/>
    </row>
    <row r="6833" spans="10:10">
      <c r="J6833" s="22"/>
    </row>
    <row r="6834" spans="10:10">
      <c r="J6834" s="22"/>
    </row>
    <row r="6835" spans="10:10">
      <c r="J6835" s="22"/>
    </row>
    <row r="6836" spans="10:10">
      <c r="J6836" s="22"/>
    </row>
    <row r="6837" spans="10:10">
      <c r="J6837" s="22"/>
    </row>
    <row r="6838" spans="10:10">
      <c r="J6838" s="22"/>
    </row>
    <row r="6839" spans="10:10">
      <c r="J6839" s="22"/>
    </row>
    <row r="6840" spans="10:10">
      <c r="J6840" s="22"/>
    </row>
    <row r="6841" spans="10:10">
      <c r="J6841" s="22"/>
    </row>
    <row r="6842" spans="10:10">
      <c r="J6842" s="22"/>
    </row>
    <row r="6843" spans="10:10">
      <c r="J6843" s="22"/>
    </row>
    <row r="6844" spans="10:10">
      <c r="J6844" s="22"/>
    </row>
    <row r="6845" spans="10:10">
      <c r="J6845" s="22"/>
    </row>
    <row r="6846" spans="10:10">
      <c r="J6846" s="22"/>
    </row>
    <row r="6847" spans="10:10">
      <c r="J6847" s="22"/>
    </row>
    <row r="6848" spans="10:10">
      <c r="J6848" s="22"/>
    </row>
    <row r="6849" spans="10:10">
      <c r="J6849" s="22"/>
    </row>
    <row r="6850" spans="10:10">
      <c r="J6850" s="22"/>
    </row>
    <row r="6851" spans="10:10">
      <c r="J6851" s="22"/>
    </row>
    <row r="6852" spans="10:10">
      <c r="J6852" s="22"/>
    </row>
    <row r="6853" spans="10:10">
      <c r="J6853" s="22"/>
    </row>
    <row r="6854" spans="10:10">
      <c r="J6854" s="22"/>
    </row>
    <row r="6855" spans="10:10">
      <c r="J6855" s="22"/>
    </row>
    <row r="6856" spans="10:10">
      <c r="J6856" s="22"/>
    </row>
    <row r="6857" spans="10:10">
      <c r="J6857" s="22"/>
    </row>
    <row r="6858" spans="10:10">
      <c r="J6858" s="22"/>
    </row>
    <row r="6859" spans="10:10">
      <c r="J6859" s="22"/>
    </row>
    <row r="6860" spans="10:10">
      <c r="J6860" s="22"/>
    </row>
    <row r="6861" spans="10:10">
      <c r="J6861" s="22"/>
    </row>
    <row r="6862" spans="10:10">
      <c r="J6862" s="22"/>
    </row>
    <row r="6863" spans="10:10">
      <c r="J6863" s="22"/>
    </row>
    <row r="6864" spans="10:10">
      <c r="J6864" s="22"/>
    </row>
    <row r="6865" spans="4:10">
      <c r="J6865" s="22"/>
    </row>
    <row r="6866" spans="4:10">
      <c r="J6866" s="22"/>
    </row>
    <row r="6867" spans="4:10">
      <c r="J6867" s="22"/>
    </row>
    <row r="6868" spans="4:10">
      <c r="J6868" s="22"/>
    </row>
    <row r="6869" spans="4:10">
      <c r="J6869" s="22"/>
    </row>
    <row r="6870" spans="4:10">
      <c r="J6870" s="22"/>
    </row>
    <row r="6871" spans="4:10">
      <c r="J6871" s="22"/>
    </row>
    <row r="6872" spans="4:10">
      <c r="J6872" s="22"/>
    </row>
    <row r="6873" spans="4:10">
      <c r="J6873" s="22"/>
    </row>
    <row r="6874" spans="4:10">
      <c r="J6874" s="22"/>
    </row>
    <row r="6875" spans="4:10">
      <c r="J6875" s="22"/>
    </row>
    <row r="6876" spans="4:10">
      <c r="J6876" s="22"/>
    </row>
    <row r="6877" spans="4:10">
      <c r="J6877" s="22"/>
    </row>
    <row r="6878" spans="4:10">
      <c r="D6878" s="48"/>
      <c r="F6878" s="48"/>
      <c r="J6878" s="22"/>
    </row>
    <row r="6879" spans="4:10">
      <c r="J6879" s="22"/>
    </row>
    <row r="6880" spans="4:10">
      <c r="J6880" s="22"/>
    </row>
    <row r="6881" spans="4:10">
      <c r="J6881" s="22"/>
    </row>
    <row r="6882" spans="4:10">
      <c r="J6882" s="22"/>
    </row>
    <row r="6883" spans="4:10">
      <c r="J6883" s="22"/>
    </row>
    <row r="6884" spans="4:10">
      <c r="J6884" s="22"/>
    </row>
    <row r="6885" spans="4:10">
      <c r="J6885" s="22"/>
    </row>
    <row r="6886" spans="4:10">
      <c r="J6886" s="22"/>
    </row>
    <row r="6887" spans="4:10">
      <c r="J6887" s="22"/>
    </row>
    <row r="6888" spans="4:10">
      <c r="D6888" s="48"/>
      <c r="I6888" s="48"/>
      <c r="J6888" s="22"/>
    </row>
    <row r="6889" spans="4:10">
      <c r="D6889" s="48"/>
      <c r="F6889" s="48"/>
      <c r="G6889" s="48"/>
      <c r="J6889" s="22"/>
    </row>
    <row r="6890" spans="4:10">
      <c r="D6890" s="48"/>
      <c r="H6890" s="48"/>
      <c r="J6890" s="22"/>
    </row>
    <row r="6891" spans="4:10">
      <c r="J6891" s="22"/>
    </row>
    <row r="6892" spans="4:10">
      <c r="J6892" s="22"/>
    </row>
    <row r="6893" spans="4:10">
      <c r="J6893" s="22"/>
    </row>
    <row r="6894" spans="4:10">
      <c r="J6894" s="22"/>
    </row>
    <row r="6895" spans="4:10">
      <c r="J6895" s="22"/>
    </row>
    <row r="6896" spans="4:10">
      <c r="J6896" s="22"/>
    </row>
    <row r="6897" spans="10:10">
      <c r="J6897" s="22"/>
    </row>
    <row r="6898" spans="10:10">
      <c r="J6898" s="22"/>
    </row>
    <row r="6899" spans="10:10">
      <c r="J6899" s="22"/>
    </row>
    <row r="6900" spans="10:10">
      <c r="J6900" s="22"/>
    </row>
    <row r="6901" spans="10:10">
      <c r="J6901" s="22"/>
    </row>
    <row r="6902" spans="10:10">
      <c r="J6902" s="22"/>
    </row>
    <row r="6903" spans="10:10">
      <c r="J6903" s="22"/>
    </row>
    <row r="6904" spans="10:10">
      <c r="J6904" s="22"/>
    </row>
    <row r="6905" spans="10:10">
      <c r="J6905" s="22"/>
    </row>
    <row r="6906" spans="10:10">
      <c r="J6906" s="22"/>
    </row>
    <row r="6907" spans="10:10">
      <c r="J6907" s="22"/>
    </row>
    <row r="6908" spans="10:10">
      <c r="J6908" s="22"/>
    </row>
    <row r="6909" spans="10:10">
      <c r="J6909" s="22"/>
    </row>
    <row r="6910" spans="10:10">
      <c r="J6910" s="22"/>
    </row>
    <row r="6911" spans="10:10">
      <c r="J6911" s="22"/>
    </row>
    <row r="6912" spans="10:10">
      <c r="J6912" s="22"/>
    </row>
    <row r="6913" spans="10:10">
      <c r="J6913" s="22"/>
    </row>
    <row r="6914" spans="10:10">
      <c r="J6914" s="22"/>
    </row>
    <row r="6915" spans="10:10">
      <c r="J6915" s="22"/>
    </row>
    <row r="6916" spans="10:10">
      <c r="J6916" s="22"/>
    </row>
    <row r="6917" spans="10:10">
      <c r="J6917" s="22"/>
    </row>
    <row r="6918" spans="10:10">
      <c r="J6918" s="22"/>
    </row>
    <row r="6919" spans="10:10">
      <c r="J6919" s="22"/>
    </row>
    <row r="6920" spans="10:10">
      <c r="J6920" s="22"/>
    </row>
    <row r="6921" spans="10:10">
      <c r="J6921" s="22"/>
    </row>
    <row r="6922" spans="10:10">
      <c r="J6922" s="22"/>
    </row>
    <row r="6923" spans="10:10">
      <c r="J6923" s="22"/>
    </row>
    <row r="6924" spans="10:10">
      <c r="J6924" s="22"/>
    </row>
    <row r="6925" spans="10:10">
      <c r="J6925" s="22"/>
    </row>
    <row r="6926" spans="10:10">
      <c r="J6926" s="22"/>
    </row>
    <row r="6927" spans="10:10">
      <c r="J6927" s="22"/>
    </row>
    <row r="6928" spans="10:10">
      <c r="J6928" s="22"/>
    </row>
    <row r="6929" spans="10:10">
      <c r="J6929" s="22"/>
    </row>
    <row r="6930" spans="10:10">
      <c r="J6930" s="22"/>
    </row>
    <row r="6931" spans="10:10">
      <c r="J6931" s="22"/>
    </row>
    <row r="6932" spans="10:10">
      <c r="J6932" s="22"/>
    </row>
    <row r="6933" spans="10:10">
      <c r="J6933" s="22"/>
    </row>
    <row r="6934" spans="10:10">
      <c r="J6934" s="22"/>
    </row>
    <row r="6935" spans="10:10">
      <c r="J6935" s="22"/>
    </row>
    <row r="6936" spans="10:10">
      <c r="J6936" s="22"/>
    </row>
    <row r="6937" spans="10:10">
      <c r="J6937" s="22"/>
    </row>
    <row r="6938" spans="10:10">
      <c r="J6938" s="22"/>
    </row>
    <row r="6939" spans="10:10">
      <c r="J6939" s="22"/>
    </row>
    <row r="6940" spans="10:10">
      <c r="J6940" s="22"/>
    </row>
    <row r="6941" spans="10:10">
      <c r="J6941" s="22"/>
    </row>
    <row r="6942" spans="10:10">
      <c r="J6942" s="22"/>
    </row>
    <row r="6943" spans="10:10">
      <c r="J6943" s="22"/>
    </row>
    <row r="6944" spans="10:10">
      <c r="J6944" s="22"/>
    </row>
    <row r="6945" spans="10:10">
      <c r="J6945" s="22"/>
    </row>
    <row r="6946" spans="10:10">
      <c r="J6946" s="22"/>
    </row>
    <row r="6947" spans="10:10">
      <c r="J6947" s="22"/>
    </row>
    <row r="6948" spans="10:10">
      <c r="J6948" s="22"/>
    </row>
    <row r="6949" spans="10:10">
      <c r="J6949" s="22"/>
    </row>
    <row r="6950" spans="10:10">
      <c r="J6950" s="22"/>
    </row>
    <row r="6951" spans="10:10">
      <c r="J6951" s="22"/>
    </row>
    <row r="6952" spans="10:10">
      <c r="J6952" s="22"/>
    </row>
    <row r="6953" spans="10:10">
      <c r="J6953" s="22"/>
    </row>
    <row r="6954" spans="10:10">
      <c r="J6954" s="22"/>
    </row>
    <row r="6955" spans="10:10">
      <c r="J6955" s="22"/>
    </row>
    <row r="6956" spans="10:10">
      <c r="J6956" s="22"/>
    </row>
    <row r="6957" spans="10:10">
      <c r="J6957" s="22"/>
    </row>
    <row r="6958" spans="10:10">
      <c r="J6958" s="22"/>
    </row>
    <row r="6959" spans="10:10">
      <c r="J6959" s="22"/>
    </row>
    <row r="6960" spans="10:10">
      <c r="J6960" s="22"/>
    </row>
    <row r="6961" spans="10:10">
      <c r="J6961" s="22"/>
    </row>
    <row r="6962" spans="10:10">
      <c r="J6962" s="22"/>
    </row>
    <row r="6963" spans="10:10">
      <c r="J6963" s="22"/>
    </row>
    <row r="6964" spans="10:10">
      <c r="J6964" s="22"/>
    </row>
    <row r="6965" spans="10:10">
      <c r="J6965" s="22"/>
    </row>
    <row r="6966" spans="10:10">
      <c r="J6966" s="22"/>
    </row>
    <row r="6967" spans="10:10">
      <c r="J6967" s="22"/>
    </row>
    <row r="6968" spans="10:10">
      <c r="J6968" s="22"/>
    </row>
    <row r="6969" spans="10:10">
      <c r="J6969" s="22"/>
    </row>
    <row r="6970" spans="10:10">
      <c r="J6970" s="22"/>
    </row>
    <row r="6971" spans="10:10">
      <c r="J6971" s="22"/>
    </row>
    <row r="6972" spans="10:10">
      <c r="J6972" s="22"/>
    </row>
    <row r="6973" spans="10:10">
      <c r="J6973" s="22"/>
    </row>
    <row r="6974" spans="10:10">
      <c r="J6974" s="22"/>
    </row>
    <row r="6975" spans="10:10">
      <c r="J6975" s="22"/>
    </row>
    <row r="6976" spans="10:10">
      <c r="J6976" s="22"/>
    </row>
    <row r="6977" spans="4:10">
      <c r="J6977" s="22"/>
    </row>
    <row r="6978" spans="4:10">
      <c r="J6978" s="22"/>
    </row>
    <row r="6979" spans="4:10">
      <c r="J6979" s="22"/>
    </row>
    <row r="6980" spans="4:10">
      <c r="J6980" s="22"/>
    </row>
    <row r="6981" spans="4:10">
      <c r="J6981" s="22"/>
    </row>
    <row r="6982" spans="4:10">
      <c r="J6982" s="22"/>
    </row>
    <row r="6983" spans="4:10">
      <c r="J6983" s="22"/>
    </row>
    <row r="6984" spans="4:10">
      <c r="J6984" s="22"/>
    </row>
    <row r="6985" spans="4:10">
      <c r="J6985" s="22"/>
    </row>
    <row r="6986" spans="4:10">
      <c r="J6986" s="22"/>
    </row>
    <row r="6987" spans="4:10">
      <c r="D6987" s="48"/>
      <c r="G6987" s="48"/>
      <c r="J6987" s="22"/>
    </row>
    <row r="6988" spans="4:10">
      <c r="J6988" s="22"/>
    </row>
    <row r="6989" spans="4:10">
      <c r="J6989" s="22"/>
    </row>
    <row r="6990" spans="4:10">
      <c r="J6990" s="22"/>
    </row>
    <row r="6991" spans="4:10">
      <c r="J6991" s="22"/>
    </row>
    <row r="6992" spans="4:10">
      <c r="J6992" s="22"/>
    </row>
    <row r="6993" spans="4:10">
      <c r="J6993" s="22"/>
    </row>
    <row r="6994" spans="4:10">
      <c r="J6994" s="22"/>
    </row>
    <row r="6995" spans="4:10">
      <c r="J6995" s="22"/>
    </row>
    <row r="6996" spans="4:10">
      <c r="J6996" s="22"/>
    </row>
    <row r="6997" spans="4:10">
      <c r="D6997" s="48"/>
      <c r="G6997" s="48"/>
      <c r="J6997" s="22"/>
    </row>
    <row r="6998" spans="4:10">
      <c r="D6998" s="48"/>
      <c r="I6998" s="48"/>
      <c r="J6998" s="22"/>
    </row>
    <row r="6999" spans="4:10">
      <c r="D6999" s="48"/>
      <c r="H6999" s="48"/>
      <c r="J6999" s="22"/>
    </row>
    <row r="7000" spans="4:10">
      <c r="J7000" s="22"/>
    </row>
    <row r="7001" spans="4:10">
      <c r="J7001" s="22"/>
    </row>
    <row r="7002" spans="4:10">
      <c r="J7002" s="22"/>
    </row>
    <row r="7003" spans="4:10">
      <c r="J7003" s="22"/>
    </row>
    <row r="7004" spans="4:10">
      <c r="J7004" s="22"/>
    </row>
    <row r="7005" spans="4:10">
      <c r="J7005" s="22"/>
    </row>
    <row r="7006" spans="4:10">
      <c r="J7006" s="22"/>
    </row>
    <row r="7007" spans="4:10">
      <c r="J7007" s="22"/>
    </row>
    <row r="7008" spans="4:10">
      <c r="J7008" s="22"/>
    </row>
    <row r="7009" spans="10:10">
      <c r="J7009" s="22"/>
    </row>
    <row r="7010" spans="10:10">
      <c r="J7010" s="22"/>
    </row>
    <row r="7011" spans="10:10">
      <c r="J7011" s="22"/>
    </row>
    <row r="7012" spans="10:10">
      <c r="J7012" s="22"/>
    </row>
    <row r="7013" spans="10:10">
      <c r="J7013" s="22"/>
    </row>
    <row r="7014" spans="10:10">
      <c r="J7014" s="22"/>
    </row>
    <row r="7015" spans="10:10">
      <c r="J7015" s="22"/>
    </row>
    <row r="7016" spans="10:10">
      <c r="J7016" s="22"/>
    </row>
    <row r="7017" spans="10:10">
      <c r="J7017" s="22"/>
    </row>
    <row r="7018" spans="10:10">
      <c r="J7018" s="22"/>
    </row>
    <row r="7019" spans="10:10">
      <c r="J7019" s="22"/>
    </row>
    <row r="7020" spans="10:10">
      <c r="J7020" s="22"/>
    </row>
    <row r="7021" spans="10:10">
      <c r="J7021" s="22"/>
    </row>
    <row r="7022" spans="10:10">
      <c r="J7022" s="22"/>
    </row>
    <row r="7023" spans="10:10">
      <c r="J7023" s="22"/>
    </row>
    <row r="7024" spans="10:10">
      <c r="J7024" s="22"/>
    </row>
    <row r="7025" spans="10:10">
      <c r="J7025" s="22"/>
    </row>
    <row r="7026" spans="10:10">
      <c r="J7026" s="22"/>
    </row>
    <row r="7027" spans="10:10">
      <c r="J7027" s="22"/>
    </row>
    <row r="7028" spans="10:10">
      <c r="J7028" s="22"/>
    </row>
    <row r="7029" spans="10:10">
      <c r="J7029" s="22"/>
    </row>
    <row r="7030" spans="10:10">
      <c r="J7030" s="22"/>
    </row>
    <row r="7031" spans="10:10">
      <c r="J7031" s="22"/>
    </row>
    <row r="7032" spans="10:10">
      <c r="J7032" s="22"/>
    </row>
    <row r="7033" spans="10:10">
      <c r="J7033" s="22"/>
    </row>
    <row r="7034" spans="10:10">
      <c r="J7034" s="22"/>
    </row>
    <row r="7035" spans="10:10">
      <c r="J7035" s="22"/>
    </row>
    <row r="7036" spans="10:10">
      <c r="J7036" s="22"/>
    </row>
    <row r="7037" spans="10:10">
      <c r="J7037" s="22"/>
    </row>
    <row r="7038" spans="10:10">
      <c r="J7038" s="22"/>
    </row>
    <row r="7039" spans="10:10">
      <c r="J7039" s="22"/>
    </row>
    <row r="7040" spans="10:10">
      <c r="J7040" s="22"/>
    </row>
    <row r="7041" spans="10:10">
      <c r="J7041" s="22"/>
    </row>
    <row r="7042" spans="10:10">
      <c r="J7042" s="22"/>
    </row>
    <row r="7043" spans="10:10">
      <c r="J7043" s="22"/>
    </row>
    <row r="7044" spans="10:10">
      <c r="J7044" s="22"/>
    </row>
    <row r="7045" spans="10:10">
      <c r="J7045" s="22"/>
    </row>
    <row r="7046" spans="10:10">
      <c r="J7046" s="22"/>
    </row>
    <row r="7047" spans="10:10">
      <c r="J7047" s="22"/>
    </row>
    <row r="7048" spans="10:10">
      <c r="J7048" s="22"/>
    </row>
    <row r="7049" spans="10:10">
      <c r="J7049" s="22"/>
    </row>
    <row r="7050" spans="10:10">
      <c r="J7050" s="22"/>
    </row>
    <row r="7051" spans="10:10">
      <c r="J7051" s="22"/>
    </row>
    <row r="7052" spans="10:10">
      <c r="J7052" s="22"/>
    </row>
    <row r="7053" spans="10:10">
      <c r="J7053" s="22"/>
    </row>
    <row r="7054" spans="10:10">
      <c r="J7054" s="22"/>
    </row>
    <row r="7055" spans="10:10">
      <c r="J7055" s="22"/>
    </row>
    <row r="7056" spans="10:10">
      <c r="J7056" s="22"/>
    </row>
    <row r="7057" spans="10:10">
      <c r="J7057" s="22"/>
    </row>
    <row r="7058" spans="10:10">
      <c r="J7058" s="22"/>
    </row>
    <row r="7059" spans="10:10">
      <c r="J7059" s="22"/>
    </row>
    <row r="7060" spans="10:10">
      <c r="J7060" s="22"/>
    </row>
    <row r="7061" spans="10:10">
      <c r="J7061" s="22"/>
    </row>
    <row r="7062" spans="10:10">
      <c r="J7062" s="22"/>
    </row>
    <row r="7063" spans="10:10">
      <c r="J7063" s="22"/>
    </row>
    <row r="7064" spans="10:10">
      <c r="J7064" s="22"/>
    </row>
    <row r="7065" spans="10:10">
      <c r="J7065" s="22"/>
    </row>
    <row r="7066" spans="10:10">
      <c r="J7066" s="22"/>
    </row>
    <row r="7067" spans="10:10">
      <c r="J7067" s="22"/>
    </row>
    <row r="7068" spans="10:10">
      <c r="J7068" s="22"/>
    </row>
    <row r="7069" spans="10:10">
      <c r="J7069" s="22"/>
    </row>
    <row r="7070" spans="10:10">
      <c r="J7070" s="22"/>
    </row>
    <row r="7071" spans="10:10">
      <c r="J7071" s="22"/>
    </row>
    <row r="7072" spans="10:10">
      <c r="J7072" s="22"/>
    </row>
    <row r="7073" spans="10:10">
      <c r="J7073" s="22"/>
    </row>
    <row r="7074" spans="10:10">
      <c r="J7074" s="22"/>
    </row>
    <row r="7075" spans="10:10">
      <c r="J7075" s="22"/>
    </row>
    <row r="7076" spans="10:10">
      <c r="J7076" s="22"/>
    </row>
    <row r="7077" spans="10:10">
      <c r="J7077" s="22"/>
    </row>
    <row r="7078" spans="10:10">
      <c r="J7078" s="22"/>
    </row>
    <row r="7079" spans="10:10">
      <c r="J7079" s="22"/>
    </row>
    <row r="7080" spans="10:10">
      <c r="J7080" s="22"/>
    </row>
    <row r="7081" spans="10:10">
      <c r="J7081" s="22"/>
    </row>
    <row r="7082" spans="10:10">
      <c r="J7082" s="22"/>
    </row>
    <row r="7083" spans="10:10">
      <c r="J7083" s="22"/>
    </row>
    <row r="7084" spans="10:10">
      <c r="J7084" s="22"/>
    </row>
    <row r="7085" spans="10:10">
      <c r="J7085" s="22"/>
    </row>
    <row r="7086" spans="10:10">
      <c r="J7086" s="22"/>
    </row>
    <row r="7087" spans="10:10">
      <c r="J7087" s="22"/>
    </row>
    <row r="7088" spans="10:10">
      <c r="J7088" s="22"/>
    </row>
    <row r="7089" spans="4:10">
      <c r="J7089" s="22"/>
    </row>
    <row r="7090" spans="4:10">
      <c r="J7090" s="22"/>
    </row>
    <row r="7091" spans="4:10">
      <c r="J7091" s="22"/>
    </row>
    <row r="7092" spans="4:10">
      <c r="J7092" s="22"/>
    </row>
    <row r="7093" spans="4:10">
      <c r="J7093" s="22"/>
    </row>
    <row r="7094" spans="4:10">
      <c r="J7094" s="22"/>
    </row>
    <row r="7095" spans="4:10">
      <c r="J7095" s="22"/>
    </row>
    <row r="7096" spans="4:10">
      <c r="J7096" s="22"/>
    </row>
    <row r="7097" spans="4:10">
      <c r="D7097" s="48"/>
      <c r="G7097" s="48"/>
      <c r="J7097" s="22"/>
    </row>
    <row r="7098" spans="4:10">
      <c r="J7098" s="22"/>
    </row>
    <row r="7099" spans="4:10">
      <c r="J7099" s="22"/>
    </row>
    <row r="7100" spans="4:10">
      <c r="D7100" s="48"/>
      <c r="F7100" s="48"/>
      <c r="J7100" s="22"/>
    </row>
    <row r="7101" spans="4:10">
      <c r="D7101" s="48"/>
      <c r="G7101" s="48"/>
      <c r="J7101" s="22"/>
    </row>
    <row r="7102" spans="4:10">
      <c r="D7102" s="48"/>
      <c r="H7102" s="48"/>
      <c r="J7102" s="22"/>
    </row>
    <row r="7103" spans="4:10">
      <c r="D7103" s="48"/>
      <c r="I7103" s="48"/>
      <c r="J7103" s="22"/>
    </row>
    <row r="7104" spans="4:10">
      <c r="D7104" s="48"/>
      <c r="F7104" s="48"/>
      <c r="J7104" s="22"/>
    </row>
    <row r="7105" spans="4:10">
      <c r="D7105" s="48"/>
      <c r="G7105" s="48"/>
      <c r="J7105" s="22"/>
    </row>
    <row r="7106" spans="4:10">
      <c r="D7106" s="48"/>
      <c r="I7106" s="48"/>
      <c r="J7106" s="22"/>
    </row>
    <row r="7107" spans="4:10">
      <c r="D7107" s="48"/>
      <c r="H7107" s="48"/>
      <c r="J7107" s="22"/>
    </row>
    <row r="7108" spans="4:10">
      <c r="D7108" s="48"/>
      <c r="I7108" s="48"/>
      <c r="J7108" s="22"/>
    </row>
    <row r="7109" spans="4:10">
      <c r="D7109" s="48"/>
      <c r="G7109" s="48"/>
      <c r="J7109" s="22"/>
    </row>
    <row r="7110" spans="4:10">
      <c r="D7110" s="48"/>
      <c r="H7110" s="48"/>
      <c r="J7110" s="22"/>
    </row>
    <row r="7111" spans="4:10">
      <c r="J7111" s="22"/>
    </row>
    <row r="7112" spans="4:10">
      <c r="J7112" s="22"/>
    </row>
    <row r="7113" spans="4:10">
      <c r="J7113" s="22"/>
    </row>
    <row r="7114" spans="4:10">
      <c r="D7114" s="48"/>
      <c r="I7114" s="48"/>
      <c r="J7114" s="22"/>
    </row>
    <row r="7115" spans="4:10">
      <c r="D7115" s="48"/>
      <c r="H7115" s="48"/>
      <c r="J7115" s="22"/>
    </row>
    <row r="7116" spans="4:10">
      <c r="D7116" s="48"/>
      <c r="G7116" s="48"/>
      <c r="J7116" s="22"/>
    </row>
    <row r="7117" spans="4:10">
      <c r="J7117" s="22"/>
    </row>
    <row r="7118" spans="4:10">
      <c r="J7118" s="22"/>
    </row>
    <row r="7119" spans="4:10">
      <c r="J7119" s="22"/>
    </row>
    <row r="7120" spans="4:10">
      <c r="J7120" s="22"/>
    </row>
    <row r="7121" spans="4:10">
      <c r="J7121" s="22"/>
    </row>
    <row r="7122" spans="4:10">
      <c r="J7122" s="22"/>
    </row>
    <row r="7123" spans="4:10">
      <c r="J7123" s="22"/>
    </row>
    <row r="7124" spans="4:10">
      <c r="D7124" s="48"/>
      <c r="H7124" s="48"/>
      <c r="J7124" s="22"/>
    </row>
    <row r="7125" spans="4:10">
      <c r="D7125" s="48"/>
      <c r="G7125" s="48"/>
      <c r="J7125" s="22"/>
    </row>
    <row r="7126" spans="4:10">
      <c r="D7126" s="48"/>
      <c r="I7126" s="48"/>
      <c r="J7126" s="22"/>
    </row>
    <row r="7127" spans="4:10">
      <c r="J7127" s="22"/>
    </row>
    <row r="7128" spans="4:10">
      <c r="J7128" s="22"/>
    </row>
    <row r="7129" spans="4:10">
      <c r="J7129" s="22"/>
    </row>
    <row r="7130" spans="4:10">
      <c r="D7130" s="48"/>
      <c r="G7130" s="48"/>
      <c r="J7130" s="22"/>
    </row>
    <row r="7131" spans="4:10">
      <c r="D7131" s="48"/>
      <c r="I7131" s="48"/>
      <c r="J7131" s="22"/>
    </row>
    <row r="7132" spans="4:10">
      <c r="D7132" s="48"/>
      <c r="H7132" s="48"/>
      <c r="J7132" s="22"/>
    </row>
    <row r="7133" spans="4:10">
      <c r="D7133" s="48"/>
      <c r="I7133" s="48"/>
      <c r="J7133" s="22"/>
    </row>
    <row r="7134" spans="4:10">
      <c r="D7134" s="48"/>
      <c r="H7134" s="48"/>
      <c r="J7134" s="22"/>
    </row>
    <row r="7135" spans="4:10">
      <c r="D7135" s="48"/>
      <c r="G7135" s="48"/>
      <c r="J7135" s="22"/>
    </row>
    <row r="7136" spans="4:10">
      <c r="J7136" s="22"/>
    </row>
    <row r="7137" spans="10:10">
      <c r="J7137" s="22"/>
    </row>
    <row r="7138" spans="10:10">
      <c r="J7138" s="22"/>
    </row>
    <row r="7139" spans="10:10">
      <c r="J7139" s="22"/>
    </row>
    <row r="7140" spans="10:10">
      <c r="J7140" s="22"/>
    </row>
    <row r="7141" spans="10:10">
      <c r="J7141" s="22"/>
    </row>
    <row r="7142" spans="10:10">
      <c r="J7142" s="22"/>
    </row>
    <row r="7143" spans="10:10">
      <c r="J7143" s="22"/>
    </row>
    <row r="7144" spans="10:10">
      <c r="J7144" s="22"/>
    </row>
    <row r="7145" spans="10:10">
      <c r="J7145" s="22"/>
    </row>
    <row r="7146" spans="10:10">
      <c r="J7146" s="22"/>
    </row>
    <row r="7147" spans="10:10">
      <c r="J7147" s="22"/>
    </row>
    <row r="7148" spans="10:10">
      <c r="J7148" s="22"/>
    </row>
    <row r="7149" spans="10:10">
      <c r="J7149" s="22"/>
    </row>
    <row r="7150" spans="10:10">
      <c r="J7150" s="22"/>
    </row>
    <row r="7151" spans="10:10">
      <c r="J7151" s="22"/>
    </row>
    <row r="7152" spans="10:10">
      <c r="J7152" s="22"/>
    </row>
    <row r="7153" spans="10:10">
      <c r="J7153" s="22"/>
    </row>
    <row r="7154" spans="10:10">
      <c r="J7154" s="22"/>
    </row>
    <row r="7155" spans="10:10">
      <c r="J7155" s="22"/>
    </row>
    <row r="7156" spans="10:10">
      <c r="J7156" s="22"/>
    </row>
    <row r="7157" spans="10:10">
      <c r="J7157" s="22"/>
    </row>
    <row r="7158" spans="10:10">
      <c r="J7158" s="22"/>
    </row>
    <row r="7159" spans="10:10">
      <c r="J7159" s="22"/>
    </row>
    <row r="7160" spans="10:10">
      <c r="J7160" s="22"/>
    </row>
    <row r="7161" spans="10:10">
      <c r="J7161" s="22"/>
    </row>
    <row r="7162" spans="10:10">
      <c r="J7162" s="22"/>
    </row>
    <row r="7163" spans="10:10">
      <c r="J7163" s="22"/>
    </row>
    <row r="7164" spans="10:10">
      <c r="J7164" s="22"/>
    </row>
    <row r="7165" spans="10:10">
      <c r="J7165" s="22"/>
    </row>
    <row r="7166" spans="10:10">
      <c r="J7166" s="22"/>
    </row>
    <row r="7167" spans="10:10">
      <c r="J7167" s="22"/>
    </row>
    <row r="7168" spans="10:10">
      <c r="J7168" s="22"/>
    </row>
    <row r="7169" spans="4:10">
      <c r="D7169" s="48"/>
      <c r="H7169" s="48"/>
      <c r="J7169" s="22"/>
    </row>
    <row r="7170" spans="4:10">
      <c r="D7170" s="48"/>
      <c r="I7170" s="48"/>
      <c r="J7170" s="22"/>
    </row>
    <row r="7171" spans="4:10">
      <c r="D7171" s="48"/>
      <c r="G7171" s="48"/>
      <c r="J7171" s="22"/>
    </row>
    <row r="7172" spans="4:10">
      <c r="J7172" s="22"/>
    </row>
    <row r="7173" spans="4:10">
      <c r="J7173" s="22"/>
    </row>
    <row r="7174" spans="4:10">
      <c r="J7174" s="22"/>
    </row>
    <row r="7175" spans="4:10">
      <c r="J7175" s="22"/>
    </row>
    <row r="7176" spans="4:10">
      <c r="J7176" s="22"/>
    </row>
    <row r="7177" spans="4:10">
      <c r="J7177" s="22"/>
    </row>
    <row r="7178" spans="4:10">
      <c r="J7178" s="22"/>
    </row>
    <row r="7179" spans="4:10">
      <c r="J7179" s="22"/>
    </row>
    <row r="7180" spans="4:10">
      <c r="J7180" s="22"/>
    </row>
    <row r="7181" spans="4:10">
      <c r="J7181" s="22"/>
    </row>
    <row r="7182" spans="4:10">
      <c r="J7182" s="22"/>
    </row>
    <row r="7183" spans="4:10">
      <c r="J7183" s="22"/>
    </row>
    <row r="7184" spans="4:10">
      <c r="J7184" s="22"/>
    </row>
    <row r="7185" spans="10:10">
      <c r="J7185" s="22"/>
    </row>
    <row r="7186" spans="10:10">
      <c r="J7186" s="22"/>
    </row>
    <row r="7187" spans="10:10">
      <c r="J7187" s="22"/>
    </row>
    <row r="7188" spans="10:10">
      <c r="J7188" s="22"/>
    </row>
    <row r="7189" spans="10:10">
      <c r="J7189" s="22"/>
    </row>
    <row r="7190" spans="10:10">
      <c r="J7190" s="22"/>
    </row>
    <row r="7191" spans="10:10">
      <c r="J7191" s="22"/>
    </row>
    <row r="7192" spans="10:10">
      <c r="J7192" s="22"/>
    </row>
    <row r="7193" spans="10:10">
      <c r="J7193" s="22"/>
    </row>
    <row r="7194" spans="10:10">
      <c r="J7194" s="22"/>
    </row>
    <row r="7195" spans="10:10">
      <c r="J7195" s="22"/>
    </row>
    <row r="7196" spans="10:10">
      <c r="J7196" s="22"/>
    </row>
    <row r="7197" spans="10:10">
      <c r="J7197" s="22"/>
    </row>
    <row r="7198" spans="10:10">
      <c r="J7198" s="22"/>
    </row>
    <row r="7199" spans="10:10">
      <c r="J7199" s="22"/>
    </row>
    <row r="7200" spans="10:10">
      <c r="J7200" s="22"/>
    </row>
    <row r="7201" spans="4:10">
      <c r="J7201" s="22"/>
    </row>
    <row r="7202" spans="4:10">
      <c r="J7202" s="22"/>
    </row>
    <row r="7203" spans="4:10">
      <c r="J7203" s="22"/>
    </row>
    <row r="7204" spans="4:10">
      <c r="J7204" s="22"/>
    </row>
    <row r="7205" spans="4:10">
      <c r="J7205" s="22"/>
    </row>
    <row r="7206" spans="4:10">
      <c r="J7206" s="22"/>
    </row>
    <row r="7207" spans="4:10">
      <c r="J7207" s="22"/>
    </row>
    <row r="7208" spans="4:10">
      <c r="J7208" s="22"/>
    </row>
    <row r="7209" spans="4:10">
      <c r="J7209" s="22"/>
    </row>
    <row r="7210" spans="4:10">
      <c r="J7210" s="22"/>
    </row>
    <row r="7211" spans="4:10">
      <c r="J7211" s="22"/>
    </row>
    <row r="7212" spans="4:10">
      <c r="J7212" s="22"/>
    </row>
    <row r="7213" spans="4:10">
      <c r="J7213" s="22"/>
    </row>
    <row r="7214" spans="4:10">
      <c r="D7214" s="48"/>
      <c r="G7214" s="48"/>
      <c r="J7214" s="22"/>
    </row>
    <row r="7215" spans="4:10">
      <c r="D7215" s="48"/>
      <c r="I7215" s="48"/>
      <c r="J7215" s="22"/>
    </row>
    <row r="7216" spans="4:10">
      <c r="D7216" s="48"/>
      <c r="H7216" s="48"/>
      <c r="J7216" s="22"/>
    </row>
    <row r="7217" spans="10:10">
      <c r="J7217" s="22"/>
    </row>
    <row r="7218" spans="10:10">
      <c r="J7218" s="22"/>
    </row>
    <row r="7219" spans="10:10">
      <c r="J7219" s="22"/>
    </row>
    <row r="7220" spans="10:10">
      <c r="J7220" s="22"/>
    </row>
    <row r="7221" spans="10:10">
      <c r="J7221" s="22"/>
    </row>
    <row r="7222" spans="10:10">
      <c r="J7222" s="22"/>
    </row>
    <row r="7223" spans="10:10">
      <c r="J7223" s="22"/>
    </row>
    <row r="7224" spans="10:10">
      <c r="J7224" s="22"/>
    </row>
    <row r="7225" spans="10:10">
      <c r="J7225" s="22"/>
    </row>
    <row r="7226" spans="10:10">
      <c r="J7226" s="22"/>
    </row>
    <row r="7227" spans="10:10">
      <c r="J7227" s="22"/>
    </row>
    <row r="7228" spans="10:10">
      <c r="J7228" s="22"/>
    </row>
    <row r="7229" spans="10:10">
      <c r="J7229" s="22"/>
    </row>
    <row r="7230" spans="10:10">
      <c r="J7230" s="22"/>
    </row>
    <row r="7231" spans="10:10">
      <c r="J7231" s="22"/>
    </row>
    <row r="7232" spans="10:10">
      <c r="J7232" s="22"/>
    </row>
    <row r="7233" spans="4:10">
      <c r="J7233" s="22"/>
    </row>
    <row r="7234" spans="4:10">
      <c r="J7234" s="22"/>
    </row>
    <row r="7235" spans="4:10">
      <c r="J7235" s="22"/>
    </row>
    <row r="7236" spans="4:10">
      <c r="J7236" s="22"/>
    </row>
    <row r="7237" spans="4:10">
      <c r="J7237" s="22"/>
    </row>
    <row r="7238" spans="4:10">
      <c r="J7238" s="22"/>
    </row>
    <row r="7239" spans="4:10">
      <c r="J7239" s="22"/>
    </row>
    <row r="7240" spans="4:10">
      <c r="J7240" s="22"/>
    </row>
    <row r="7241" spans="4:10">
      <c r="D7241" s="48"/>
      <c r="F7241" s="48"/>
      <c r="J7241" s="22"/>
    </row>
    <row r="7242" spans="4:10">
      <c r="J7242" s="22"/>
    </row>
    <row r="7243" spans="4:10">
      <c r="J7243" s="22"/>
    </row>
    <row r="7244" spans="4:10">
      <c r="J7244" s="22"/>
    </row>
    <row r="7245" spans="4:10">
      <c r="J7245" s="22"/>
    </row>
    <row r="7246" spans="4:10">
      <c r="J7246" s="22"/>
    </row>
    <row r="7247" spans="4:10">
      <c r="J7247" s="22"/>
    </row>
    <row r="7248" spans="4:10">
      <c r="J7248" s="22"/>
    </row>
    <row r="7249" spans="10:10">
      <c r="J7249" s="22"/>
    </row>
    <row r="7250" spans="10:10">
      <c r="J7250" s="22"/>
    </row>
    <row r="7251" spans="10:10">
      <c r="J7251" s="22"/>
    </row>
    <row r="7252" spans="10:10">
      <c r="J7252" s="22"/>
    </row>
    <row r="7253" spans="10:10">
      <c r="J7253" s="22"/>
    </row>
    <row r="7254" spans="10:10">
      <c r="J7254" s="22"/>
    </row>
    <row r="7255" spans="10:10">
      <c r="J7255" s="22"/>
    </row>
    <row r="7256" spans="10:10">
      <c r="J7256" s="22"/>
    </row>
    <row r="7257" spans="10:10">
      <c r="J7257" s="22"/>
    </row>
    <row r="7258" spans="10:10">
      <c r="J7258" s="22"/>
    </row>
    <row r="7259" spans="10:10">
      <c r="J7259" s="22"/>
    </row>
    <row r="7260" spans="10:10">
      <c r="J7260" s="22"/>
    </row>
    <row r="7261" spans="10:10">
      <c r="J7261" s="22"/>
    </row>
    <row r="7262" spans="10:10">
      <c r="J7262" s="22"/>
    </row>
    <row r="7263" spans="10:10">
      <c r="J7263" s="22"/>
    </row>
    <row r="7264" spans="10:10">
      <c r="J7264" s="22"/>
    </row>
    <row r="7265" spans="10:10">
      <c r="J7265" s="22"/>
    </row>
    <row r="7266" spans="10:10">
      <c r="J7266" s="22"/>
    </row>
    <row r="7267" spans="10:10">
      <c r="J7267" s="22"/>
    </row>
    <row r="7268" spans="10:10">
      <c r="J7268" s="22"/>
    </row>
    <row r="7269" spans="10:10">
      <c r="J7269" s="22"/>
    </row>
    <row r="7270" spans="10:10">
      <c r="J7270" s="22"/>
    </row>
    <row r="7271" spans="10:10">
      <c r="J7271" s="22"/>
    </row>
    <row r="7272" spans="10:10">
      <c r="J7272" s="22"/>
    </row>
    <row r="7273" spans="10:10">
      <c r="J7273" s="22"/>
    </row>
    <row r="7274" spans="10:10">
      <c r="J7274" s="22"/>
    </row>
    <row r="7275" spans="10:10">
      <c r="J7275" s="22"/>
    </row>
    <row r="7276" spans="10:10">
      <c r="J7276" s="22"/>
    </row>
    <row r="7277" spans="10:10">
      <c r="J7277" s="22"/>
    </row>
    <row r="7278" spans="10:10">
      <c r="J7278" s="22"/>
    </row>
    <row r="7279" spans="10:10">
      <c r="J7279" s="22"/>
    </row>
    <row r="7280" spans="10:10">
      <c r="J7280" s="22"/>
    </row>
    <row r="7281" spans="4:10">
      <c r="J7281" s="22"/>
    </row>
    <row r="7282" spans="4:10">
      <c r="J7282" s="22"/>
    </row>
    <row r="7283" spans="4:10">
      <c r="J7283" s="22"/>
    </row>
    <row r="7284" spans="4:10">
      <c r="J7284" s="22"/>
    </row>
    <row r="7285" spans="4:10">
      <c r="D7285" s="48"/>
      <c r="G7285" s="48"/>
      <c r="J7285" s="22"/>
    </row>
    <row r="7286" spans="4:10">
      <c r="J7286" s="22"/>
    </row>
    <row r="7287" spans="4:10">
      <c r="J7287" s="22"/>
    </row>
    <row r="7288" spans="4:10">
      <c r="J7288" s="22"/>
    </row>
    <row r="7289" spans="4:10">
      <c r="J7289" s="22"/>
    </row>
    <row r="7290" spans="4:10">
      <c r="J7290" s="22"/>
    </row>
    <row r="7291" spans="4:10">
      <c r="J7291" s="22"/>
    </row>
    <row r="7292" spans="4:10">
      <c r="D7292" s="48"/>
      <c r="H7292" s="48"/>
      <c r="J7292" s="22"/>
    </row>
    <row r="7293" spans="4:10">
      <c r="D7293" s="48"/>
      <c r="I7293" s="48"/>
      <c r="J7293" s="22"/>
    </row>
    <row r="7294" spans="4:10">
      <c r="D7294" s="48"/>
      <c r="G7294" s="48"/>
      <c r="J7294" s="22"/>
    </row>
    <row r="7295" spans="4:10">
      <c r="J7295" s="22"/>
    </row>
    <row r="7296" spans="4:10">
      <c r="J7296" s="22"/>
    </row>
    <row r="7297" spans="4:10">
      <c r="D7297" s="48"/>
      <c r="G7297" s="48"/>
      <c r="J7297" s="22"/>
    </row>
    <row r="7298" spans="4:10">
      <c r="J7298" s="22"/>
    </row>
    <row r="7299" spans="4:10">
      <c r="J7299" s="22"/>
    </row>
    <row r="7300" spans="4:10">
      <c r="J7300" s="22"/>
    </row>
    <row r="7301" spans="4:10">
      <c r="J7301" s="22"/>
    </row>
    <row r="7302" spans="4:10">
      <c r="J7302" s="22"/>
    </row>
    <row r="7303" spans="4:10">
      <c r="J7303" s="22"/>
    </row>
    <row r="7304" spans="4:10">
      <c r="D7304" s="48"/>
      <c r="G7304" s="48"/>
      <c r="J7304" s="22"/>
    </row>
    <row r="7305" spans="4:10">
      <c r="D7305" s="48"/>
      <c r="I7305" s="48"/>
      <c r="J7305" s="22"/>
    </row>
    <row r="7306" spans="4:10">
      <c r="D7306" s="48"/>
      <c r="H7306" s="48"/>
      <c r="J7306" s="22"/>
    </row>
    <row r="7307" spans="4:10">
      <c r="J7307" s="22"/>
    </row>
    <row r="7308" spans="4:10">
      <c r="J7308" s="22"/>
    </row>
    <row r="7309" spans="4:10">
      <c r="J7309" s="22"/>
    </row>
    <row r="7310" spans="4:10">
      <c r="J7310" s="22"/>
    </row>
    <row r="7311" spans="4:10">
      <c r="J7311" s="22"/>
    </row>
    <row r="7312" spans="4:10">
      <c r="J7312" s="22"/>
    </row>
    <row r="7313" spans="10:10">
      <c r="J7313" s="22"/>
    </row>
    <row r="7314" spans="10:10">
      <c r="J7314" s="22"/>
    </row>
    <row r="7315" spans="10:10">
      <c r="J7315" s="22"/>
    </row>
    <row r="7316" spans="10:10">
      <c r="J7316" s="22"/>
    </row>
    <row r="7317" spans="10:10">
      <c r="J7317" s="22"/>
    </row>
    <row r="7318" spans="10:10">
      <c r="J7318" s="22"/>
    </row>
    <row r="7319" spans="10:10">
      <c r="J7319" s="22"/>
    </row>
    <row r="7320" spans="10:10">
      <c r="J7320" s="22"/>
    </row>
    <row r="7321" spans="10:10">
      <c r="J7321" s="22"/>
    </row>
    <row r="7322" spans="10:10">
      <c r="J7322" s="22"/>
    </row>
    <row r="7323" spans="10:10">
      <c r="J7323" s="22"/>
    </row>
    <row r="7324" spans="10:10">
      <c r="J7324" s="22"/>
    </row>
    <row r="7325" spans="10:10">
      <c r="J7325" s="22"/>
    </row>
    <row r="7326" spans="10:10">
      <c r="J7326" s="22"/>
    </row>
    <row r="7327" spans="10:10">
      <c r="J7327" s="22"/>
    </row>
    <row r="7328" spans="10:10">
      <c r="J7328" s="22"/>
    </row>
    <row r="7329" spans="10:10">
      <c r="J7329" s="22"/>
    </row>
    <row r="7330" spans="10:10">
      <c r="J7330" s="22"/>
    </row>
    <row r="7331" spans="10:10">
      <c r="J7331" s="22"/>
    </row>
    <row r="7332" spans="10:10">
      <c r="J7332" s="22"/>
    </row>
    <row r="7333" spans="10:10">
      <c r="J7333" s="22"/>
    </row>
    <row r="7334" spans="10:10">
      <c r="J7334" s="22"/>
    </row>
    <row r="7335" spans="10:10">
      <c r="J7335" s="22"/>
    </row>
    <row r="7336" spans="10:10">
      <c r="J7336" s="22"/>
    </row>
    <row r="7337" spans="10:10">
      <c r="J7337" s="22"/>
    </row>
    <row r="7338" spans="10:10">
      <c r="J7338" s="22"/>
    </row>
    <row r="7339" spans="10:10">
      <c r="J7339" s="22"/>
    </row>
    <row r="7340" spans="10:10">
      <c r="J7340" s="22"/>
    </row>
    <row r="7341" spans="10:10">
      <c r="J7341" s="22"/>
    </row>
    <row r="7342" spans="10:10">
      <c r="J7342" s="22"/>
    </row>
    <row r="7343" spans="10:10">
      <c r="J7343" s="22"/>
    </row>
    <row r="7344" spans="10:10">
      <c r="J7344" s="22"/>
    </row>
    <row r="7345" spans="10:10">
      <c r="J7345" s="22"/>
    </row>
    <row r="7346" spans="10:10">
      <c r="J7346" s="22"/>
    </row>
    <row r="7347" spans="10:10">
      <c r="J7347" s="22"/>
    </row>
    <row r="7348" spans="10:10">
      <c r="J7348" s="22"/>
    </row>
    <row r="7349" spans="10:10">
      <c r="J7349" s="22"/>
    </row>
    <row r="7350" spans="10:10">
      <c r="J7350" s="22"/>
    </row>
    <row r="7351" spans="10:10">
      <c r="J7351" s="22"/>
    </row>
    <row r="7352" spans="10:10">
      <c r="J7352" s="22"/>
    </row>
    <row r="7353" spans="10:10">
      <c r="J7353" s="22"/>
    </row>
    <row r="7354" spans="10:10">
      <c r="J7354" s="22"/>
    </row>
    <row r="7355" spans="10:10">
      <c r="J7355" s="22"/>
    </row>
    <row r="7356" spans="10:10">
      <c r="J7356" s="22"/>
    </row>
    <row r="7357" spans="10:10">
      <c r="J7357" s="22"/>
    </row>
    <row r="7358" spans="10:10">
      <c r="J7358" s="22"/>
    </row>
    <row r="7359" spans="10:10">
      <c r="J7359" s="22"/>
    </row>
    <row r="7360" spans="10:10">
      <c r="J7360" s="22"/>
    </row>
    <row r="7361" spans="10:10">
      <c r="J7361" s="22"/>
    </row>
    <row r="7362" spans="10:10">
      <c r="J7362" s="22"/>
    </row>
    <row r="7363" spans="10:10">
      <c r="J7363" s="22"/>
    </row>
    <row r="7364" spans="10:10">
      <c r="J7364" s="22"/>
    </row>
    <row r="7365" spans="10:10">
      <c r="J7365" s="22"/>
    </row>
    <row r="7366" spans="10:10">
      <c r="J7366" s="22"/>
    </row>
    <row r="7367" spans="10:10">
      <c r="J7367" s="22"/>
    </row>
    <row r="7368" spans="10:10">
      <c r="J7368" s="22"/>
    </row>
    <row r="7369" spans="10:10">
      <c r="J7369" s="22"/>
    </row>
    <row r="7370" spans="10:10">
      <c r="J7370" s="22"/>
    </row>
    <row r="7371" spans="10:10">
      <c r="J7371" s="22"/>
    </row>
    <row r="7372" spans="10:10">
      <c r="J7372" s="22"/>
    </row>
    <row r="7373" spans="10:10">
      <c r="J7373" s="22"/>
    </row>
    <row r="7374" spans="10:10">
      <c r="J7374" s="22"/>
    </row>
    <row r="7375" spans="10:10">
      <c r="J7375" s="22"/>
    </row>
    <row r="7376" spans="10:10">
      <c r="J7376" s="22"/>
    </row>
    <row r="7377" spans="4:10">
      <c r="J7377" s="22"/>
    </row>
    <row r="7378" spans="4:10">
      <c r="J7378" s="22"/>
    </row>
    <row r="7379" spans="4:10">
      <c r="D7379" s="48"/>
      <c r="F7379" s="48"/>
      <c r="J7379" s="22"/>
    </row>
    <row r="7380" spans="4:10">
      <c r="J7380" s="22"/>
    </row>
    <row r="7381" spans="4:10">
      <c r="J7381" s="22"/>
    </row>
    <row r="7382" spans="4:10">
      <c r="J7382" s="22"/>
    </row>
    <row r="7383" spans="4:10">
      <c r="J7383" s="22"/>
    </row>
    <row r="7384" spans="4:10">
      <c r="J7384" s="22"/>
    </row>
    <row r="7385" spans="4:10">
      <c r="J7385" s="22"/>
    </row>
    <row r="7386" spans="4:10">
      <c r="J7386" s="22"/>
    </row>
    <row r="7387" spans="4:10">
      <c r="J7387" s="22"/>
    </row>
    <row r="7388" spans="4:10">
      <c r="J7388" s="22"/>
    </row>
    <row r="7389" spans="4:10">
      <c r="J7389" s="22"/>
    </row>
    <row r="7390" spans="4:10">
      <c r="D7390" s="48"/>
      <c r="G7390" s="48"/>
      <c r="J7390" s="22"/>
    </row>
    <row r="7391" spans="4:10">
      <c r="D7391" s="48"/>
      <c r="I7391" s="48"/>
      <c r="J7391" s="22"/>
    </row>
    <row r="7392" spans="4:10">
      <c r="D7392" s="48"/>
      <c r="H7392" s="48"/>
      <c r="J7392" s="22"/>
    </row>
    <row r="7393" spans="4:10">
      <c r="J7393" s="22"/>
    </row>
    <row r="7394" spans="4:10">
      <c r="J7394" s="22"/>
    </row>
    <row r="7395" spans="4:10">
      <c r="J7395" s="22"/>
    </row>
    <row r="7396" spans="4:10">
      <c r="J7396" s="22"/>
    </row>
    <row r="7397" spans="4:10">
      <c r="J7397" s="22"/>
    </row>
    <row r="7398" spans="4:10">
      <c r="J7398" s="22"/>
    </row>
    <row r="7399" spans="4:10">
      <c r="D7399" s="48"/>
      <c r="F7399" s="48"/>
      <c r="J7399" s="22"/>
    </row>
    <row r="7400" spans="4:10">
      <c r="D7400" s="48"/>
      <c r="H7400" s="48"/>
      <c r="J7400" s="22"/>
    </row>
    <row r="7401" spans="4:10">
      <c r="D7401" s="48"/>
      <c r="G7401" s="48"/>
      <c r="J7401" s="22"/>
    </row>
    <row r="7402" spans="4:10">
      <c r="D7402" s="48"/>
      <c r="I7402" s="48"/>
      <c r="J7402" s="22"/>
    </row>
    <row r="7403" spans="4:10">
      <c r="D7403" s="48"/>
      <c r="F7403" s="48"/>
      <c r="J7403" s="22"/>
    </row>
    <row r="7404" spans="4:10">
      <c r="D7404" s="48"/>
      <c r="G7404" s="48"/>
      <c r="J7404" s="22"/>
    </row>
    <row r="7405" spans="4:10">
      <c r="D7405" s="48"/>
      <c r="I7405" s="48"/>
      <c r="J7405" s="22"/>
    </row>
    <row r="7406" spans="4:10">
      <c r="D7406" s="48"/>
      <c r="H7406" s="48"/>
      <c r="J7406" s="22"/>
    </row>
    <row r="7407" spans="4:10">
      <c r="D7407" s="48"/>
      <c r="F7407" s="48"/>
      <c r="J7407" s="22"/>
    </row>
    <row r="7408" spans="4:10">
      <c r="D7408" s="48"/>
      <c r="I7408" s="48"/>
      <c r="J7408" s="22"/>
    </row>
    <row r="7409" spans="4:10">
      <c r="D7409" s="48"/>
      <c r="H7409" s="48"/>
      <c r="J7409" s="22"/>
    </row>
    <row r="7410" spans="4:10">
      <c r="D7410" s="48"/>
      <c r="G7410" s="48"/>
      <c r="J7410" s="22"/>
    </row>
    <row r="7411" spans="4:10">
      <c r="D7411" s="48"/>
      <c r="F7411" s="48"/>
      <c r="J7411" s="22"/>
    </row>
    <row r="7412" spans="4:10">
      <c r="J7412" s="22"/>
    </row>
    <row r="7413" spans="4:10">
      <c r="J7413" s="22"/>
    </row>
    <row r="7414" spans="4:10">
      <c r="J7414" s="22"/>
    </row>
    <row r="7415" spans="4:10">
      <c r="D7415" s="48"/>
      <c r="F7415" s="48"/>
      <c r="J7415" s="22"/>
    </row>
    <row r="7416" spans="4:10">
      <c r="D7416" s="48"/>
      <c r="H7416" s="48"/>
      <c r="J7416" s="22"/>
    </row>
    <row r="7417" spans="4:10">
      <c r="D7417" s="48"/>
      <c r="G7417" s="48"/>
      <c r="J7417" s="22"/>
    </row>
    <row r="7418" spans="4:10">
      <c r="D7418" s="48"/>
      <c r="I7418" s="48"/>
      <c r="J7418" s="22"/>
    </row>
    <row r="7419" spans="4:10">
      <c r="J7419" s="22"/>
    </row>
    <row r="7420" spans="4:10">
      <c r="J7420" s="22"/>
    </row>
    <row r="7421" spans="4:10">
      <c r="J7421" s="22"/>
    </row>
    <row r="7422" spans="4:10">
      <c r="J7422" s="22"/>
    </row>
    <row r="7423" spans="4:10">
      <c r="J7423" s="22"/>
    </row>
    <row r="7424" spans="4:10">
      <c r="J7424" s="22"/>
    </row>
    <row r="7425" spans="4:10">
      <c r="J7425" s="22"/>
    </row>
    <row r="7426" spans="4:10">
      <c r="D7426" s="48"/>
      <c r="H7426" s="48"/>
      <c r="J7426" s="22"/>
    </row>
    <row r="7427" spans="4:10">
      <c r="D7427" s="48"/>
      <c r="I7427" s="48"/>
      <c r="J7427" s="22"/>
    </row>
    <row r="7428" spans="4:10">
      <c r="D7428" s="48"/>
      <c r="G7428" s="48"/>
      <c r="J7428" s="22"/>
    </row>
    <row r="7429" spans="4:10">
      <c r="D7429" s="48"/>
      <c r="F7429" s="48"/>
      <c r="J7429" s="22"/>
    </row>
    <row r="7430" spans="4:10">
      <c r="J7430" s="22"/>
    </row>
    <row r="7431" spans="4:10">
      <c r="J7431" s="22"/>
    </row>
    <row r="7432" spans="4:10">
      <c r="J7432" s="22"/>
    </row>
    <row r="7433" spans="4:10">
      <c r="D7433" s="48"/>
      <c r="I7433" s="48"/>
      <c r="J7433" s="22"/>
    </row>
    <row r="7434" spans="4:10">
      <c r="D7434" s="48"/>
      <c r="G7434" s="48"/>
      <c r="J7434" s="22"/>
    </row>
    <row r="7435" spans="4:10">
      <c r="D7435" s="48"/>
      <c r="H7435" s="48"/>
      <c r="J7435" s="22"/>
    </row>
    <row r="7436" spans="4:10">
      <c r="D7436" s="48"/>
      <c r="F7436" s="48"/>
      <c r="J7436" s="22"/>
    </row>
    <row r="7437" spans="4:10">
      <c r="D7437" s="48"/>
      <c r="G7437" s="48"/>
      <c r="J7437" s="22"/>
    </row>
    <row r="7438" spans="4:10">
      <c r="D7438" s="48"/>
      <c r="H7438" s="48"/>
      <c r="J7438" s="22"/>
    </row>
    <row r="7439" spans="4:10">
      <c r="D7439" s="48"/>
      <c r="I7439" s="48"/>
      <c r="J7439" s="22"/>
    </row>
    <row r="7440" spans="4:10">
      <c r="J7440" s="22"/>
    </row>
    <row r="7441" spans="10:10">
      <c r="J7441" s="22"/>
    </row>
    <row r="7442" spans="10:10">
      <c r="J7442" s="22"/>
    </row>
    <row r="7443" spans="10:10">
      <c r="J7443" s="22"/>
    </row>
    <row r="7444" spans="10:10">
      <c r="J7444" s="22"/>
    </row>
    <row r="7445" spans="10:10">
      <c r="J7445" s="22"/>
    </row>
    <row r="7446" spans="10:10">
      <c r="J7446" s="22"/>
    </row>
    <row r="7447" spans="10:10">
      <c r="J7447" s="22"/>
    </row>
    <row r="7448" spans="10:10">
      <c r="J7448" s="22"/>
    </row>
    <row r="7449" spans="10:10">
      <c r="J7449" s="22"/>
    </row>
    <row r="7450" spans="10:10">
      <c r="J7450" s="22"/>
    </row>
    <row r="7451" spans="10:10">
      <c r="J7451" s="22"/>
    </row>
    <row r="7452" spans="10:10">
      <c r="J7452" s="22"/>
    </row>
    <row r="7453" spans="10:10">
      <c r="J7453" s="22"/>
    </row>
    <row r="7454" spans="10:10">
      <c r="J7454" s="22"/>
    </row>
    <row r="7455" spans="10:10">
      <c r="J7455" s="22"/>
    </row>
    <row r="7456" spans="10:10">
      <c r="J7456" s="22"/>
    </row>
    <row r="7457" spans="10:10">
      <c r="J7457" s="22"/>
    </row>
    <row r="7458" spans="10:10">
      <c r="J7458" s="22"/>
    </row>
    <row r="7459" spans="10:10">
      <c r="J7459" s="22"/>
    </row>
    <row r="7460" spans="10:10">
      <c r="J7460" s="22"/>
    </row>
    <row r="7461" spans="10:10">
      <c r="J7461" s="22"/>
    </row>
    <row r="7462" spans="10:10">
      <c r="J7462" s="22"/>
    </row>
    <row r="7463" spans="10:10">
      <c r="J7463" s="22"/>
    </row>
    <row r="7464" spans="10:10">
      <c r="J7464" s="22"/>
    </row>
    <row r="7465" spans="10:10">
      <c r="J7465" s="22"/>
    </row>
    <row r="7466" spans="10:10">
      <c r="J7466" s="22"/>
    </row>
    <row r="7467" spans="10:10">
      <c r="J7467" s="22"/>
    </row>
    <row r="7468" spans="10:10">
      <c r="J7468" s="22"/>
    </row>
    <row r="7469" spans="10:10">
      <c r="J7469" s="22"/>
    </row>
    <row r="7470" spans="10:10">
      <c r="J7470" s="22"/>
    </row>
    <row r="7471" spans="10:10">
      <c r="J7471" s="22"/>
    </row>
    <row r="7472" spans="10:10">
      <c r="J7472" s="22"/>
    </row>
    <row r="7473" spans="10:10">
      <c r="J7473" s="22"/>
    </row>
    <row r="7474" spans="10:10">
      <c r="J7474" s="22"/>
    </row>
    <row r="7475" spans="10:10">
      <c r="J7475" s="22"/>
    </row>
    <row r="7476" spans="10:10">
      <c r="J7476" s="22"/>
    </row>
    <row r="7477" spans="10:10">
      <c r="J7477" s="22"/>
    </row>
    <row r="7478" spans="10:10">
      <c r="J7478" s="22"/>
    </row>
    <row r="7479" spans="10:10">
      <c r="J7479" s="22"/>
    </row>
    <row r="7480" spans="10:10">
      <c r="J7480" s="22"/>
    </row>
    <row r="7481" spans="10:10">
      <c r="J7481" s="22"/>
    </row>
    <row r="7482" spans="10:10">
      <c r="J7482" s="22"/>
    </row>
    <row r="7483" spans="10:10">
      <c r="J7483" s="22"/>
    </row>
    <row r="7484" spans="10:10">
      <c r="J7484" s="22"/>
    </row>
    <row r="7485" spans="10:10">
      <c r="J7485" s="22"/>
    </row>
    <row r="7486" spans="10:10">
      <c r="J7486" s="22"/>
    </row>
    <row r="7487" spans="10:10">
      <c r="J7487" s="22"/>
    </row>
    <row r="7488" spans="10:10">
      <c r="J7488" s="22"/>
    </row>
    <row r="7489" spans="4:10">
      <c r="J7489" s="22"/>
    </row>
    <row r="7490" spans="4:10">
      <c r="J7490" s="22"/>
    </row>
    <row r="7491" spans="4:10">
      <c r="J7491" s="22"/>
    </row>
    <row r="7492" spans="4:10">
      <c r="J7492" s="22"/>
    </row>
    <row r="7493" spans="4:10">
      <c r="J7493" s="22"/>
    </row>
    <row r="7494" spans="4:10">
      <c r="J7494" s="22"/>
    </row>
    <row r="7495" spans="4:10">
      <c r="D7495" s="48"/>
      <c r="G7495" s="48"/>
      <c r="J7495" s="22"/>
    </row>
    <row r="7496" spans="4:10">
      <c r="D7496" s="48"/>
      <c r="H7496" s="48"/>
      <c r="J7496" s="22"/>
    </row>
    <row r="7497" spans="4:10">
      <c r="D7497" s="48"/>
      <c r="I7497" s="48"/>
      <c r="J7497" s="22"/>
    </row>
    <row r="7498" spans="4:10">
      <c r="J7498" s="22"/>
    </row>
    <row r="7499" spans="4:10">
      <c r="J7499" s="22"/>
    </row>
    <row r="7500" spans="4:10">
      <c r="J7500" s="22"/>
    </row>
    <row r="7501" spans="4:10">
      <c r="D7501" s="48"/>
      <c r="F7501" s="48"/>
      <c r="J7501" s="22"/>
    </row>
    <row r="7502" spans="4:10">
      <c r="J7502" s="22"/>
    </row>
    <row r="7503" spans="4:10">
      <c r="J7503" s="22"/>
    </row>
    <row r="7504" spans="4:10">
      <c r="J7504" s="22"/>
    </row>
    <row r="7505" spans="4:10">
      <c r="J7505" s="22"/>
    </row>
    <row r="7506" spans="4:10">
      <c r="J7506" s="22"/>
    </row>
    <row r="7507" spans="4:10">
      <c r="J7507" s="22"/>
    </row>
    <row r="7508" spans="4:10">
      <c r="J7508" s="22"/>
    </row>
    <row r="7509" spans="4:10">
      <c r="J7509" s="22"/>
    </row>
    <row r="7510" spans="4:10">
      <c r="J7510" s="22"/>
    </row>
    <row r="7511" spans="4:10">
      <c r="J7511" s="22"/>
    </row>
    <row r="7512" spans="4:10">
      <c r="J7512" s="22"/>
    </row>
    <row r="7513" spans="4:10">
      <c r="J7513" s="22"/>
    </row>
    <row r="7514" spans="4:10">
      <c r="J7514" s="22"/>
    </row>
    <row r="7515" spans="4:10">
      <c r="J7515" s="22"/>
    </row>
    <row r="7516" spans="4:10">
      <c r="J7516" s="22"/>
    </row>
    <row r="7517" spans="4:10">
      <c r="J7517" s="22"/>
    </row>
    <row r="7518" spans="4:10">
      <c r="J7518" s="22"/>
    </row>
    <row r="7519" spans="4:10">
      <c r="D7519" s="48"/>
      <c r="H7519" s="48"/>
      <c r="J7519" s="22"/>
    </row>
    <row r="7520" spans="4:10">
      <c r="D7520" s="48"/>
      <c r="G7520" s="48"/>
      <c r="J7520" s="22"/>
    </row>
    <row r="7521" spans="4:10">
      <c r="D7521" s="48"/>
      <c r="I7521" s="48"/>
      <c r="J7521" s="22"/>
    </row>
    <row r="7522" spans="4:10">
      <c r="J7522" s="22"/>
    </row>
    <row r="7523" spans="4:10">
      <c r="J7523" s="22"/>
    </row>
    <row r="7524" spans="4:10">
      <c r="J7524" s="22"/>
    </row>
    <row r="7525" spans="4:10">
      <c r="J7525" s="22"/>
    </row>
    <row r="7526" spans="4:10">
      <c r="J7526" s="22"/>
    </row>
    <row r="7527" spans="4:10">
      <c r="J7527" s="22"/>
    </row>
    <row r="7528" spans="4:10">
      <c r="J7528" s="22"/>
    </row>
    <row r="7529" spans="4:10">
      <c r="J7529" s="22"/>
    </row>
    <row r="7530" spans="4:10">
      <c r="J7530" s="22"/>
    </row>
    <row r="7531" spans="4:10">
      <c r="J7531" s="22"/>
    </row>
    <row r="7532" spans="4:10">
      <c r="J7532" s="22"/>
    </row>
    <row r="7533" spans="4:10">
      <c r="J7533" s="22"/>
    </row>
    <row r="7534" spans="4:10">
      <c r="J7534" s="22"/>
    </row>
    <row r="7535" spans="4:10">
      <c r="J7535" s="22"/>
    </row>
    <row r="7536" spans="4:10">
      <c r="J7536" s="22"/>
    </row>
    <row r="7537" spans="10:10">
      <c r="J7537" s="22"/>
    </row>
    <row r="7538" spans="10:10">
      <c r="J7538" s="22"/>
    </row>
    <row r="7539" spans="10:10">
      <c r="J7539" s="22"/>
    </row>
    <row r="7540" spans="10:10">
      <c r="J7540" s="22"/>
    </row>
    <row r="7541" spans="10:10">
      <c r="J7541" s="22"/>
    </row>
    <row r="7542" spans="10:10">
      <c r="J7542" s="22"/>
    </row>
    <row r="7543" spans="10:10">
      <c r="J7543" s="22"/>
    </row>
    <row r="7544" spans="10:10">
      <c r="J7544" s="22"/>
    </row>
    <row r="7545" spans="10:10">
      <c r="J7545" s="22"/>
    </row>
    <row r="7546" spans="10:10">
      <c r="J7546" s="22"/>
    </row>
    <row r="7547" spans="10:10">
      <c r="J7547" s="22"/>
    </row>
    <row r="7548" spans="10:10">
      <c r="J7548" s="22"/>
    </row>
    <row r="7549" spans="10:10">
      <c r="J7549" s="22"/>
    </row>
    <row r="7550" spans="10:10">
      <c r="J7550" s="22"/>
    </row>
    <row r="7551" spans="10:10">
      <c r="J7551" s="22"/>
    </row>
    <row r="7552" spans="10:10">
      <c r="J7552" s="22"/>
    </row>
    <row r="7553" spans="10:10">
      <c r="J7553" s="22"/>
    </row>
    <row r="7554" spans="10:10">
      <c r="J7554" s="22"/>
    </row>
    <row r="7555" spans="10:10">
      <c r="J7555" s="22"/>
    </row>
    <row r="7556" spans="10:10">
      <c r="J7556" s="22"/>
    </row>
    <row r="7557" spans="10:10">
      <c r="J7557" s="22"/>
    </row>
    <row r="7558" spans="10:10">
      <c r="J7558" s="22"/>
    </row>
    <row r="7559" spans="10:10">
      <c r="J7559" s="22"/>
    </row>
    <row r="7560" spans="10:10">
      <c r="J7560" s="22"/>
    </row>
    <row r="7561" spans="10:10">
      <c r="J7561" s="22"/>
    </row>
    <row r="7562" spans="10:10">
      <c r="J7562" s="22"/>
    </row>
    <row r="7563" spans="10:10">
      <c r="J7563" s="22"/>
    </row>
    <row r="7564" spans="10:10">
      <c r="J7564" s="22"/>
    </row>
    <row r="7565" spans="10:10">
      <c r="J7565" s="22"/>
    </row>
    <row r="7566" spans="10:10">
      <c r="J7566" s="22"/>
    </row>
    <row r="7567" spans="10:10">
      <c r="J7567" s="22"/>
    </row>
    <row r="7568" spans="10:10">
      <c r="J7568" s="22"/>
    </row>
    <row r="7569" spans="10:10">
      <c r="J7569" s="22"/>
    </row>
    <row r="7570" spans="10:10">
      <c r="J7570" s="22"/>
    </row>
    <row r="7571" spans="10:10">
      <c r="J7571" s="22"/>
    </row>
    <row r="7572" spans="10:10">
      <c r="J7572" s="22"/>
    </row>
    <row r="7573" spans="10:10">
      <c r="J7573" s="22"/>
    </row>
    <row r="7574" spans="10:10">
      <c r="J7574" s="22"/>
    </row>
    <row r="7575" spans="10:10">
      <c r="J7575" s="22"/>
    </row>
    <row r="7576" spans="10:10">
      <c r="J7576" s="22"/>
    </row>
    <row r="7577" spans="10:10">
      <c r="J7577" s="22"/>
    </row>
    <row r="7578" spans="10:10">
      <c r="J7578" s="22"/>
    </row>
    <row r="7579" spans="10:10">
      <c r="J7579" s="22"/>
    </row>
    <row r="7580" spans="10:10">
      <c r="J7580" s="22"/>
    </row>
    <row r="7581" spans="10:10">
      <c r="J7581" s="22"/>
    </row>
    <row r="7582" spans="10:10">
      <c r="J7582" s="22"/>
    </row>
    <row r="7583" spans="10:10">
      <c r="J7583" s="22"/>
    </row>
    <row r="7584" spans="10:10">
      <c r="J7584" s="22"/>
    </row>
    <row r="7585" spans="10:10">
      <c r="J7585" s="22"/>
    </row>
    <row r="7586" spans="10:10">
      <c r="J7586" s="22"/>
    </row>
    <row r="7587" spans="10:10">
      <c r="J7587" s="22"/>
    </row>
    <row r="7588" spans="10:10">
      <c r="J7588" s="22"/>
    </row>
    <row r="7589" spans="10:10">
      <c r="J7589" s="22"/>
    </row>
    <row r="7590" spans="10:10">
      <c r="J7590" s="22"/>
    </row>
    <row r="7591" spans="10:10">
      <c r="J7591" s="22"/>
    </row>
    <row r="7592" spans="10:10">
      <c r="J7592" s="22"/>
    </row>
    <row r="7593" spans="10:10">
      <c r="J7593" s="22"/>
    </row>
    <row r="7594" spans="10:10">
      <c r="J7594" s="22"/>
    </row>
    <row r="7595" spans="10:10">
      <c r="J7595" s="22"/>
    </row>
    <row r="7596" spans="10:10">
      <c r="J7596" s="22"/>
    </row>
    <row r="7597" spans="10:10">
      <c r="J7597" s="22"/>
    </row>
    <row r="7598" spans="10:10">
      <c r="J7598" s="22"/>
    </row>
    <row r="7599" spans="10:10">
      <c r="J7599" s="22"/>
    </row>
    <row r="7600" spans="10:10">
      <c r="J7600" s="22"/>
    </row>
    <row r="7601" spans="4:10">
      <c r="J7601" s="22"/>
    </row>
    <row r="7602" spans="4:10">
      <c r="J7602" s="22"/>
    </row>
    <row r="7603" spans="4:10">
      <c r="J7603" s="22"/>
    </row>
    <row r="7604" spans="4:10">
      <c r="J7604" s="22"/>
    </row>
    <row r="7605" spans="4:10">
      <c r="J7605" s="22"/>
    </row>
    <row r="7606" spans="4:10">
      <c r="J7606" s="22"/>
    </row>
    <row r="7607" spans="4:10">
      <c r="J7607" s="22"/>
    </row>
    <row r="7608" spans="4:10">
      <c r="J7608" s="22"/>
    </row>
    <row r="7609" spans="4:10">
      <c r="J7609" s="22"/>
    </row>
    <row r="7610" spans="4:10">
      <c r="J7610" s="22"/>
    </row>
    <row r="7611" spans="4:10">
      <c r="D7611" s="48"/>
      <c r="G7611" s="48"/>
      <c r="J7611" s="22"/>
    </row>
    <row r="7612" spans="4:10">
      <c r="D7612" s="48"/>
      <c r="H7612" s="48"/>
      <c r="J7612" s="22"/>
    </row>
    <row r="7613" spans="4:10">
      <c r="D7613" s="48"/>
      <c r="I7613" s="48"/>
      <c r="J7613" s="22"/>
    </row>
    <row r="7614" spans="4:10">
      <c r="J7614" s="22"/>
    </row>
    <row r="7615" spans="4:10">
      <c r="J7615" s="22"/>
    </row>
    <row r="7616" spans="4:10">
      <c r="J7616" s="22"/>
    </row>
    <row r="7617" spans="10:10">
      <c r="J7617" s="22"/>
    </row>
    <row r="7618" spans="10:10">
      <c r="J7618" s="22"/>
    </row>
    <row r="7619" spans="10:10">
      <c r="J7619" s="22"/>
    </row>
    <row r="7620" spans="10:10">
      <c r="J7620" s="22"/>
    </row>
    <row r="7621" spans="10:10">
      <c r="J7621" s="22"/>
    </row>
    <row r="7622" spans="10:10">
      <c r="J7622" s="22"/>
    </row>
    <row r="7623" spans="10:10">
      <c r="J7623" s="22"/>
    </row>
    <row r="7624" spans="10:10">
      <c r="J7624" s="22"/>
    </row>
    <row r="7625" spans="10:10">
      <c r="J7625" s="22"/>
    </row>
    <row r="7626" spans="10:10">
      <c r="J7626" s="22"/>
    </row>
    <row r="7627" spans="10:10">
      <c r="J7627" s="22"/>
    </row>
    <row r="7628" spans="10:10">
      <c r="J7628" s="22"/>
    </row>
    <row r="7629" spans="10:10">
      <c r="J7629" s="22"/>
    </row>
    <row r="7630" spans="10:10">
      <c r="J7630" s="22"/>
    </row>
    <row r="7631" spans="10:10">
      <c r="J7631" s="22"/>
    </row>
    <row r="7632" spans="10:10">
      <c r="J7632" s="22"/>
    </row>
    <row r="7633" spans="10:10">
      <c r="J7633" s="22"/>
    </row>
    <row r="7634" spans="10:10">
      <c r="J7634" s="22"/>
    </row>
    <row r="7635" spans="10:10">
      <c r="J7635" s="22"/>
    </row>
    <row r="7636" spans="10:10">
      <c r="J7636" s="22"/>
    </row>
    <row r="7637" spans="10:10">
      <c r="J7637" s="22"/>
    </row>
    <row r="7638" spans="10:10">
      <c r="J7638" s="22"/>
    </row>
    <row r="7639" spans="10:10">
      <c r="J7639" s="22"/>
    </row>
    <row r="7640" spans="10:10">
      <c r="J7640" s="22"/>
    </row>
    <row r="7641" spans="10:10">
      <c r="J7641" s="22"/>
    </row>
    <row r="7642" spans="10:10">
      <c r="J7642" s="22"/>
    </row>
    <row r="7643" spans="10:10">
      <c r="J7643" s="22"/>
    </row>
    <row r="7644" spans="10:10">
      <c r="J7644" s="22"/>
    </row>
    <row r="7645" spans="10:10">
      <c r="J7645" s="22"/>
    </row>
    <row r="7646" spans="10:10">
      <c r="J7646" s="22"/>
    </row>
    <row r="7647" spans="10:10">
      <c r="J7647" s="22"/>
    </row>
    <row r="7648" spans="10:10">
      <c r="J7648" s="22"/>
    </row>
    <row r="7649" spans="4:10">
      <c r="J7649" s="22"/>
    </row>
    <row r="7650" spans="4:10">
      <c r="J7650" s="22"/>
    </row>
    <row r="7651" spans="4:10">
      <c r="D7651" s="48"/>
      <c r="G7651" s="48"/>
      <c r="J7651" s="22"/>
    </row>
    <row r="7652" spans="4:10">
      <c r="D7652" s="48"/>
      <c r="H7652" s="48"/>
      <c r="J7652" s="22"/>
    </row>
    <row r="7653" spans="4:10">
      <c r="D7653" s="48"/>
      <c r="I7653" s="48"/>
      <c r="J7653" s="22"/>
    </row>
    <row r="7654" spans="4:10">
      <c r="J7654" s="22"/>
    </row>
    <row r="7655" spans="4:10">
      <c r="J7655" s="22"/>
    </row>
    <row r="7656" spans="4:10">
      <c r="J7656" s="22"/>
    </row>
    <row r="7657" spans="4:10">
      <c r="J7657" s="22"/>
    </row>
    <row r="7658" spans="4:10">
      <c r="J7658" s="22"/>
    </row>
    <row r="7659" spans="4:10">
      <c r="J7659" s="22"/>
    </row>
    <row r="7660" spans="4:10">
      <c r="J7660" s="22"/>
    </row>
    <row r="7661" spans="4:10">
      <c r="J7661" s="22"/>
    </row>
    <row r="7662" spans="4:10">
      <c r="J7662" s="22"/>
    </row>
    <row r="7663" spans="4:10">
      <c r="J7663" s="22"/>
    </row>
    <row r="7664" spans="4:10">
      <c r="J7664" s="22"/>
    </row>
    <row r="7665" spans="10:10">
      <c r="J7665" s="22"/>
    </row>
    <row r="7666" spans="10:10">
      <c r="J7666" s="22"/>
    </row>
    <row r="7667" spans="10:10">
      <c r="J7667" s="22"/>
    </row>
    <row r="7668" spans="10:10">
      <c r="J7668" s="22"/>
    </row>
    <row r="7669" spans="10:10">
      <c r="J7669" s="22"/>
    </row>
    <row r="7670" spans="10:10">
      <c r="J7670" s="22"/>
    </row>
    <row r="7671" spans="10:10">
      <c r="J7671" s="22"/>
    </row>
    <row r="7672" spans="10:10">
      <c r="J7672" s="22"/>
    </row>
    <row r="7673" spans="10:10">
      <c r="J7673" s="22"/>
    </row>
    <row r="7674" spans="10:10">
      <c r="J7674" s="22"/>
    </row>
    <row r="7675" spans="10:10">
      <c r="J7675" s="22"/>
    </row>
    <row r="7676" spans="10:10">
      <c r="J7676" s="22"/>
    </row>
    <row r="7677" spans="10:10">
      <c r="J7677" s="22"/>
    </row>
    <row r="7678" spans="10:10">
      <c r="J7678" s="22"/>
    </row>
    <row r="7679" spans="10:10">
      <c r="J7679" s="22"/>
    </row>
    <row r="7680" spans="10:10">
      <c r="J7680" s="22"/>
    </row>
    <row r="7681" spans="10:10">
      <c r="J7681" s="22"/>
    </row>
    <row r="7682" spans="10:10">
      <c r="J7682" s="22"/>
    </row>
    <row r="7683" spans="10:10">
      <c r="J7683" s="22"/>
    </row>
    <row r="7684" spans="10:10">
      <c r="J7684" s="22"/>
    </row>
    <row r="7685" spans="10:10">
      <c r="J7685" s="22"/>
    </row>
    <row r="7686" spans="10:10">
      <c r="J7686" s="22"/>
    </row>
    <row r="7687" spans="10:10">
      <c r="J7687" s="22"/>
    </row>
    <row r="7688" spans="10:10">
      <c r="J7688" s="22"/>
    </row>
    <row r="7689" spans="10:10">
      <c r="J7689" s="22"/>
    </row>
    <row r="7690" spans="10:10">
      <c r="J7690" s="22"/>
    </row>
    <row r="7691" spans="10:10">
      <c r="J7691" s="22"/>
    </row>
    <row r="7692" spans="10:10">
      <c r="J7692" s="22"/>
    </row>
    <row r="7693" spans="10:10">
      <c r="J7693" s="22"/>
    </row>
    <row r="7694" spans="10:10">
      <c r="J7694" s="22"/>
    </row>
    <row r="7695" spans="10:10">
      <c r="J7695" s="22"/>
    </row>
    <row r="7696" spans="10:10">
      <c r="J7696" s="22"/>
    </row>
    <row r="7697" spans="4:10">
      <c r="J7697" s="22"/>
    </row>
    <row r="7698" spans="4:10">
      <c r="J7698" s="22"/>
    </row>
    <row r="7699" spans="4:10">
      <c r="J7699" s="22"/>
    </row>
    <row r="7700" spans="4:10">
      <c r="J7700" s="22"/>
    </row>
    <row r="7701" spans="4:10">
      <c r="D7701" s="48"/>
      <c r="G7701" s="48"/>
      <c r="J7701" s="22"/>
    </row>
    <row r="7702" spans="4:10">
      <c r="D7702" s="48"/>
      <c r="H7702" s="48"/>
      <c r="J7702" s="22"/>
    </row>
    <row r="7703" spans="4:10">
      <c r="D7703" s="48"/>
      <c r="I7703" s="48"/>
      <c r="J7703" s="22"/>
    </row>
    <row r="7704" spans="4:10">
      <c r="J7704" s="22"/>
    </row>
    <row r="7705" spans="4:10">
      <c r="J7705" s="22"/>
    </row>
    <row r="7706" spans="4:10">
      <c r="J7706" s="22"/>
    </row>
    <row r="7707" spans="4:10">
      <c r="J7707" s="22"/>
    </row>
    <row r="7708" spans="4:10">
      <c r="J7708" s="22"/>
    </row>
    <row r="7709" spans="4:10">
      <c r="J7709" s="22"/>
    </row>
    <row r="7710" spans="4:10">
      <c r="J7710" s="22"/>
    </row>
    <row r="7711" spans="4:10">
      <c r="J7711" s="22"/>
    </row>
    <row r="7712" spans="4:10">
      <c r="J7712" s="22"/>
    </row>
    <row r="7713" spans="10:10">
      <c r="J7713" s="22"/>
    </row>
    <row r="7714" spans="10:10">
      <c r="J7714" s="22"/>
    </row>
    <row r="7715" spans="10:10">
      <c r="J7715" s="22"/>
    </row>
    <row r="7716" spans="10:10">
      <c r="J7716" s="22"/>
    </row>
    <row r="7717" spans="10:10">
      <c r="J7717" s="22"/>
    </row>
    <row r="7718" spans="10:10">
      <c r="J7718" s="22"/>
    </row>
    <row r="7719" spans="10:10">
      <c r="J7719" s="22"/>
    </row>
    <row r="7720" spans="10:10">
      <c r="J7720" s="22"/>
    </row>
    <row r="7721" spans="10:10">
      <c r="J7721" s="22"/>
    </row>
    <row r="7722" spans="10:10">
      <c r="J7722" s="22"/>
    </row>
    <row r="7723" spans="10:10">
      <c r="J7723" s="22"/>
    </row>
    <row r="7724" spans="10:10">
      <c r="J7724" s="22"/>
    </row>
    <row r="7725" spans="10:10">
      <c r="J7725" s="22"/>
    </row>
    <row r="7726" spans="10:10">
      <c r="J7726" s="22"/>
    </row>
    <row r="7727" spans="10:10">
      <c r="J7727" s="22"/>
    </row>
    <row r="7728" spans="10:10">
      <c r="J7728" s="22"/>
    </row>
    <row r="7729" spans="10:10">
      <c r="J7729" s="22"/>
    </row>
    <row r="7730" spans="10:10">
      <c r="J7730" s="22"/>
    </row>
    <row r="7731" spans="10:10">
      <c r="J7731" s="22"/>
    </row>
    <row r="7732" spans="10:10">
      <c r="J7732" s="22"/>
    </row>
    <row r="7733" spans="10:10">
      <c r="J7733" s="22"/>
    </row>
    <row r="7734" spans="10:10">
      <c r="J7734" s="22"/>
    </row>
    <row r="7735" spans="10:10">
      <c r="J7735" s="22"/>
    </row>
    <row r="7736" spans="10:10">
      <c r="J7736" s="22"/>
    </row>
    <row r="7737" spans="10:10">
      <c r="J7737" s="22"/>
    </row>
    <row r="7738" spans="10:10">
      <c r="J7738" s="22"/>
    </row>
    <row r="7739" spans="10:10">
      <c r="J7739" s="22"/>
    </row>
    <row r="7740" spans="10:10">
      <c r="J7740" s="22"/>
    </row>
    <row r="7741" spans="10:10">
      <c r="J7741" s="22"/>
    </row>
    <row r="7742" spans="10:10">
      <c r="J7742" s="22"/>
    </row>
    <row r="7743" spans="10:10">
      <c r="J7743" s="22"/>
    </row>
    <row r="7744" spans="10:10">
      <c r="J7744" s="22"/>
    </row>
    <row r="7745" spans="10:10">
      <c r="J7745" s="22"/>
    </row>
    <row r="7746" spans="10:10">
      <c r="J7746" s="22"/>
    </row>
    <row r="7747" spans="10:10">
      <c r="J7747" s="22"/>
    </row>
    <row r="7748" spans="10:10">
      <c r="J7748" s="22"/>
    </row>
    <row r="7749" spans="10:10">
      <c r="J7749" s="22"/>
    </row>
    <row r="7750" spans="10:10">
      <c r="J7750" s="22"/>
    </row>
    <row r="7751" spans="10:10">
      <c r="J7751" s="22"/>
    </row>
    <row r="7752" spans="10:10">
      <c r="J7752" s="22"/>
    </row>
    <row r="7753" spans="10:10">
      <c r="J7753" s="22"/>
    </row>
    <row r="7754" spans="10:10">
      <c r="J7754" s="22"/>
    </row>
    <row r="7755" spans="10:10">
      <c r="J7755" s="22"/>
    </row>
    <row r="7756" spans="10:10">
      <c r="J7756" s="22"/>
    </row>
    <row r="7757" spans="10:10">
      <c r="J7757" s="22"/>
    </row>
    <row r="7758" spans="10:10">
      <c r="J7758" s="22"/>
    </row>
    <row r="7759" spans="10:10">
      <c r="J7759" s="22"/>
    </row>
    <row r="7760" spans="10:10">
      <c r="J7760" s="22"/>
    </row>
    <row r="7761" spans="10:10">
      <c r="J7761" s="22"/>
    </row>
    <row r="7762" spans="10:10">
      <c r="J7762" s="22"/>
    </row>
    <row r="7763" spans="10:10">
      <c r="J7763" s="22"/>
    </row>
    <row r="7764" spans="10:10">
      <c r="J7764" s="22"/>
    </row>
    <row r="7765" spans="10:10">
      <c r="J7765" s="22"/>
    </row>
    <row r="7766" spans="10:10">
      <c r="J7766" s="22"/>
    </row>
    <row r="7767" spans="10:10">
      <c r="J7767" s="22"/>
    </row>
    <row r="7768" spans="10:10">
      <c r="J7768" s="22"/>
    </row>
    <row r="7769" spans="10:10">
      <c r="J7769" s="22"/>
    </row>
    <row r="7770" spans="10:10">
      <c r="J7770" s="22"/>
    </row>
    <row r="7771" spans="10:10">
      <c r="J7771" s="22"/>
    </row>
    <row r="7772" spans="10:10">
      <c r="J7772" s="22"/>
    </row>
    <row r="7773" spans="10:10">
      <c r="J7773" s="22"/>
    </row>
    <row r="7774" spans="10:10">
      <c r="J7774" s="22"/>
    </row>
    <row r="7775" spans="10:10">
      <c r="J7775" s="22"/>
    </row>
    <row r="7776" spans="10:10">
      <c r="J7776" s="22"/>
    </row>
    <row r="7777" spans="10:10">
      <c r="J7777" s="22"/>
    </row>
    <row r="7778" spans="10:10">
      <c r="J7778" s="22"/>
    </row>
    <row r="7779" spans="10:10">
      <c r="J7779" s="22"/>
    </row>
    <row r="7780" spans="10:10">
      <c r="J7780" s="22"/>
    </row>
    <row r="7781" spans="10:10">
      <c r="J7781" s="22"/>
    </row>
    <row r="7782" spans="10:10">
      <c r="J7782" s="22"/>
    </row>
    <row r="7783" spans="10:10">
      <c r="J7783" s="22"/>
    </row>
    <row r="7784" spans="10:10">
      <c r="J7784" s="22"/>
    </row>
    <row r="7785" spans="10:10">
      <c r="J7785" s="22"/>
    </row>
    <row r="7786" spans="10:10">
      <c r="J7786" s="22"/>
    </row>
    <row r="7787" spans="10:10">
      <c r="J7787" s="22"/>
    </row>
    <row r="7788" spans="10:10">
      <c r="J7788" s="22"/>
    </row>
    <row r="7789" spans="10:10">
      <c r="J7789" s="22"/>
    </row>
    <row r="7790" spans="10:10">
      <c r="J7790" s="22"/>
    </row>
    <row r="7791" spans="10:10">
      <c r="J7791" s="22"/>
    </row>
    <row r="7792" spans="10:10">
      <c r="J7792" s="22"/>
    </row>
    <row r="7793" spans="4:10">
      <c r="J7793" s="22"/>
    </row>
    <row r="7794" spans="4:10">
      <c r="J7794" s="22"/>
    </row>
    <row r="7795" spans="4:10">
      <c r="J7795" s="22"/>
    </row>
    <row r="7796" spans="4:10">
      <c r="J7796" s="22"/>
    </row>
    <row r="7797" spans="4:10">
      <c r="D7797" s="48"/>
      <c r="F7797" s="48"/>
      <c r="J7797" s="22"/>
    </row>
    <row r="7798" spans="4:10">
      <c r="J7798" s="22"/>
    </row>
    <row r="7799" spans="4:10">
      <c r="J7799" s="22"/>
    </row>
    <row r="7800" spans="4:10">
      <c r="J7800" s="22"/>
    </row>
    <row r="7801" spans="4:10">
      <c r="J7801" s="22"/>
    </row>
    <row r="7802" spans="4:10">
      <c r="J7802" s="22"/>
    </row>
    <row r="7803" spans="4:10">
      <c r="J7803" s="22"/>
    </row>
    <row r="7804" spans="4:10">
      <c r="J7804" s="22"/>
    </row>
    <row r="7805" spans="4:10">
      <c r="J7805" s="22"/>
    </row>
    <row r="7806" spans="4:10">
      <c r="J7806" s="22"/>
    </row>
    <row r="7807" spans="4:10">
      <c r="J7807" s="22"/>
    </row>
    <row r="7808" spans="4:10">
      <c r="D7808" s="48"/>
      <c r="H7808" s="48"/>
      <c r="J7808" s="22"/>
    </row>
    <row r="7809" spans="4:10">
      <c r="D7809" s="48"/>
      <c r="G7809" s="48"/>
      <c r="J7809" s="22"/>
    </row>
    <row r="7810" spans="4:10">
      <c r="D7810" s="48"/>
      <c r="I7810" s="48"/>
      <c r="J7810" s="22"/>
    </row>
    <row r="7811" spans="4:10">
      <c r="J7811" s="22"/>
    </row>
    <row r="7812" spans="4:10">
      <c r="J7812" s="22"/>
    </row>
    <row r="7813" spans="4:10">
      <c r="J7813" s="22"/>
    </row>
    <row r="7814" spans="4:10">
      <c r="J7814" s="22"/>
    </row>
    <row r="7815" spans="4:10">
      <c r="J7815" s="22"/>
    </row>
    <row r="7816" spans="4:10">
      <c r="J7816" s="22"/>
    </row>
    <row r="7817" spans="4:10">
      <c r="J7817" s="22"/>
    </row>
    <row r="7818" spans="4:10">
      <c r="J7818" s="22"/>
    </row>
    <row r="7819" spans="4:10">
      <c r="J7819" s="22"/>
    </row>
    <row r="7820" spans="4:10">
      <c r="J7820" s="22"/>
    </row>
    <row r="7821" spans="4:10">
      <c r="J7821" s="22"/>
    </row>
    <row r="7822" spans="4:10">
      <c r="J7822" s="22"/>
    </row>
    <row r="7823" spans="4:10">
      <c r="J7823" s="22"/>
    </row>
    <row r="7824" spans="4:10">
      <c r="J7824" s="22"/>
    </row>
    <row r="7825" spans="10:10">
      <c r="J7825" s="22"/>
    </row>
    <row r="7826" spans="10:10">
      <c r="J7826" s="22"/>
    </row>
    <row r="7827" spans="10:10">
      <c r="J7827" s="22"/>
    </row>
    <row r="7828" spans="10:10">
      <c r="J7828" s="22"/>
    </row>
    <row r="7829" spans="10:10">
      <c r="J7829" s="22"/>
    </row>
    <row r="7830" spans="10:10">
      <c r="J7830" s="22"/>
    </row>
    <row r="7831" spans="10:10">
      <c r="J7831" s="22"/>
    </row>
    <row r="7832" spans="10:10">
      <c r="J7832" s="22"/>
    </row>
    <row r="7833" spans="10:10">
      <c r="J7833" s="22"/>
    </row>
    <row r="7834" spans="10:10">
      <c r="J7834" s="22"/>
    </row>
    <row r="7835" spans="10:10">
      <c r="J7835" s="22"/>
    </row>
    <row r="7836" spans="10:10">
      <c r="J7836" s="22"/>
    </row>
    <row r="7837" spans="10:10">
      <c r="J7837" s="22"/>
    </row>
    <row r="7838" spans="10:10">
      <c r="J7838" s="22"/>
    </row>
    <row r="7839" spans="10:10">
      <c r="J7839" s="22"/>
    </row>
    <row r="7840" spans="10:10">
      <c r="J7840" s="22"/>
    </row>
    <row r="7841" spans="10:10">
      <c r="J7841" s="22"/>
    </row>
    <row r="7842" spans="10:10">
      <c r="J7842" s="22"/>
    </row>
    <row r="7843" spans="10:10">
      <c r="J7843" s="22"/>
    </row>
    <row r="7844" spans="10:10">
      <c r="J7844" s="22"/>
    </row>
    <row r="7845" spans="10:10">
      <c r="J7845" s="22"/>
    </row>
    <row r="7846" spans="10:10">
      <c r="J7846" s="22"/>
    </row>
    <row r="7847" spans="10:10">
      <c r="J7847" s="22"/>
    </row>
    <row r="7848" spans="10:10">
      <c r="J7848" s="22"/>
    </row>
    <row r="7849" spans="10:10">
      <c r="J7849" s="22"/>
    </row>
    <row r="7850" spans="10:10">
      <c r="J7850" s="22"/>
    </row>
    <row r="7851" spans="10:10">
      <c r="J7851" s="22"/>
    </row>
    <row r="7852" spans="10:10">
      <c r="J7852" s="22"/>
    </row>
    <row r="7853" spans="10:10">
      <c r="J7853" s="22"/>
    </row>
    <row r="7854" spans="10:10">
      <c r="J7854" s="22"/>
    </row>
    <row r="7855" spans="10:10">
      <c r="J7855" s="22"/>
    </row>
    <row r="7856" spans="10:10">
      <c r="J7856" s="22"/>
    </row>
    <row r="7857" spans="10:10">
      <c r="J7857" s="22"/>
    </row>
    <row r="7858" spans="10:10">
      <c r="J7858" s="22"/>
    </row>
    <row r="7859" spans="10:10">
      <c r="J7859" s="22"/>
    </row>
    <row r="7860" spans="10:10">
      <c r="J7860" s="22"/>
    </row>
    <row r="7861" spans="10:10">
      <c r="J7861" s="22"/>
    </row>
    <row r="7862" spans="10:10">
      <c r="J7862" s="22"/>
    </row>
    <row r="7863" spans="10:10">
      <c r="J7863" s="22"/>
    </row>
    <row r="7864" spans="10:10">
      <c r="J7864" s="22"/>
    </row>
    <row r="7865" spans="10:10">
      <c r="J7865" s="22"/>
    </row>
    <row r="7866" spans="10:10">
      <c r="J7866" s="22"/>
    </row>
    <row r="7867" spans="10:10">
      <c r="J7867" s="22"/>
    </row>
    <row r="7868" spans="10:10">
      <c r="J7868" s="22"/>
    </row>
    <row r="7869" spans="10:10">
      <c r="J7869" s="22"/>
    </row>
    <row r="7870" spans="10:10">
      <c r="J7870" s="22"/>
    </row>
    <row r="7871" spans="10:10">
      <c r="J7871" s="22"/>
    </row>
    <row r="7872" spans="10:10">
      <c r="J7872" s="22"/>
    </row>
    <row r="7873" spans="10:10">
      <c r="J7873" s="22"/>
    </row>
    <row r="7874" spans="10:10">
      <c r="J7874" s="22"/>
    </row>
    <row r="7875" spans="10:10">
      <c r="J7875" s="22"/>
    </row>
    <row r="7876" spans="10:10">
      <c r="J7876" s="22"/>
    </row>
    <row r="7877" spans="10:10">
      <c r="J7877" s="22"/>
    </row>
    <row r="7878" spans="10:10">
      <c r="J7878" s="22"/>
    </row>
    <row r="7879" spans="10:10">
      <c r="J7879" s="22"/>
    </row>
    <row r="7880" spans="10:10">
      <c r="J7880" s="22"/>
    </row>
    <row r="7881" spans="10:10">
      <c r="J7881" s="22"/>
    </row>
    <row r="7882" spans="10:10">
      <c r="J7882" s="22"/>
    </row>
    <row r="7883" spans="10:10">
      <c r="J7883" s="22"/>
    </row>
    <row r="7884" spans="10:10">
      <c r="J7884" s="22"/>
    </row>
    <row r="7885" spans="10:10">
      <c r="J7885" s="22"/>
    </row>
    <row r="7886" spans="10:10">
      <c r="J7886" s="22"/>
    </row>
    <row r="7887" spans="10:10">
      <c r="J7887" s="22"/>
    </row>
    <row r="7888" spans="10:10">
      <c r="J7888" s="22"/>
    </row>
    <row r="7889" spans="10:10">
      <c r="J7889" s="22"/>
    </row>
    <row r="7890" spans="10:10">
      <c r="J7890" s="22"/>
    </row>
    <row r="7891" spans="10:10">
      <c r="J7891" s="22"/>
    </row>
    <row r="7892" spans="10:10">
      <c r="J7892" s="22"/>
    </row>
    <row r="7893" spans="10:10">
      <c r="J7893" s="22"/>
    </row>
    <row r="7894" spans="10:10">
      <c r="J7894" s="22"/>
    </row>
    <row r="7895" spans="10:10">
      <c r="J7895" s="22"/>
    </row>
    <row r="7896" spans="10:10">
      <c r="J7896" s="22"/>
    </row>
    <row r="7897" spans="10:10">
      <c r="J7897" s="22"/>
    </row>
    <row r="7898" spans="10:10">
      <c r="J7898" s="22"/>
    </row>
    <row r="7899" spans="10:10">
      <c r="J7899" s="22"/>
    </row>
    <row r="7900" spans="10:10">
      <c r="J7900" s="22"/>
    </row>
    <row r="7901" spans="10:10">
      <c r="J7901" s="22"/>
    </row>
    <row r="7902" spans="10:10">
      <c r="J7902" s="22"/>
    </row>
    <row r="7903" spans="10:10">
      <c r="J7903" s="22"/>
    </row>
    <row r="7904" spans="10:10">
      <c r="J7904" s="22"/>
    </row>
    <row r="7905" spans="10:10">
      <c r="J7905" s="22"/>
    </row>
    <row r="7906" spans="10:10">
      <c r="J7906" s="22"/>
    </row>
    <row r="7907" spans="10:10">
      <c r="J7907" s="22"/>
    </row>
    <row r="7908" spans="10:10">
      <c r="J7908" s="22"/>
    </row>
    <row r="7909" spans="10:10">
      <c r="J7909" s="22"/>
    </row>
    <row r="7910" spans="10:10">
      <c r="J7910" s="22"/>
    </row>
    <row r="7911" spans="10:10">
      <c r="J7911" s="22"/>
    </row>
    <row r="7912" spans="10:10">
      <c r="J7912" s="22"/>
    </row>
    <row r="7913" spans="10:10">
      <c r="J7913" s="22"/>
    </row>
    <row r="7914" spans="10:10">
      <c r="J7914" s="22"/>
    </row>
    <row r="7915" spans="10:10">
      <c r="J7915" s="22"/>
    </row>
    <row r="7916" spans="10:10">
      <c r="J7916" s="22"/>
    </row>
    <row r="7917" spans="10:10">
      <c r="J7917" s="22"/>
    </row>
    <row r="7918" spans="10:10">
      <c r="J7918" s="22"/>
    </row>
    <row r="7919" spans="10:10">
      <c r="J7919" s="22"/>
    </row>
    <row r="7920" spans="10:10">
      <c r="J7920" s="22"/>
    </row>
    <row r="7921" spans="10:10">
      <c r="J7921" s="22"/>
    </row>
    <row r="7922" spans="10:10">
      <c r="J7922" s="22"/>
    </row>
    <row r="7923" spans="10:10">
      <c r="J7923" s="22"/>
    </row>
    <row r="7924" spans="10:10">
      <c r="J7924" s="22"/>
    </row>
    <row r="7925" spans="10:10">
      <c r="J7925" s="22"/>
    </row>
    <row r="7926" spans="10:10">
      <c r="J7926" s="22"/>
    </row>
    <row r="7927" spans="10:10">
      <c r="J7927" s="22"/>
    </row>
    <row r="7928" spans="10:10">
      <c r="J7928" s="22"/>
    </row>
    <row r="7929" spans="10:10">
      <c r="J7929" s="22"/>
    </row>
    <row r="7930" spans="10:10">
      <c r="J7930" s="22"/>
    </row>
    <row r="7931" spans="10:10">
      <c r="J7931" s="22"/>
    </row>
    <row r="7932" spans="10:10">
      <c r="J7932" s="22"/>
    </row>
    <row r="7933" spans="10:10">
      <c r="J7933" s="22"/>
    </row>
    <row r="7934" spans="10:10">
      <c r="J7934" s="22"/>
    </row>
    <row r="7935" spans="10:10">
      <c r="J7935" s="22"/>
    </row>
    <row r="7936" spans="10:10">
      <c r="J7936" s="22"/>
    </row>
    <row r="7937" spans="10:10">
      <c r="J7937" s="22"/>
    </row>
    <row r="7938" spans="10:10">
      <c r="J7938" s="22"/>
    </row>
    <row r="7939" spans="10:10">
      <c r="J7939" s="22"/>
    </row>
    <row r="7940" spans="10:10">
      <c r="J7940" s="22"/>
    </row>
    <row r="7941" spans="10:10">
      <c r="J7941" s="22"/>
    </row>
    <row r="7942" spans="10:10">
      <c r="J7942" s="22"/>
    </row>
    <row r="7943" spans="10:10">
      <c r="J7943" s="22"/>
    </row>
    <row r="7944" spans="10:10">
      <c r="J7944" s="22"/>
    </row>
    <row r="7945" spans="10:10">
      <c r="J7945" s="22"/>
    </row>
    <row r="7946" spans="10:10">
      <c r="J7946" s="22"/>
    </row>
    <row r="7947" spans="10:10">
      <c r="J7947" s="22"/>
    </row>
    <row r="7948" spans="10:10">
      <c r="J7948" s="22"/>
    </row>
    <row r="7949" spans="10:10">
      <c r="J7949" s="22"/>
    </row>
    <row r="7950" spans="10:10">
      <c r="J7950" s="22"/>
    </row>
    <row r="7951" spans="10:10">
      <c r="J7951" s="22"/>
    </row>
    <row r="7952" spans="10:10">
      <c r="J7952" s="22"/>
    </row>
    <row r="7953" spans="4:10">
      <c r="J7953" s="22"/>
    </row>
    <row r="7954" spans="4:10">
      <c r="J7954" s="22"/>
    </row>
    <row r="7955" spans="4:10">
      <c r="J7955" s="22"/>
    </row>
    <row r="7956" spans="4:10">
      <c r="J7956" s="22"/>
    </row>
    <row r="7957" spans="4:10">
      <c r="J7957" s="22"/>
    </row>
    <row r="7958" spans="4:10">
      <c r="J7958" s="22"/>
    </row>
    <row r="7959" spans="4:10">
      <c r="J7959" s="22"/>
    </row>
    <row r="7960" spans="4:10">
      <c r="D7960" s="48"/>
      <c r="G7960" s="48"/>
      <c r="J7960" s="22"/>
    </row>
    <row r="7961" spans="4:10">
      <c r="J7961" s="22"/>
    </row>
    <row r="7962" spans="4:10">
      <c r="J7962" s="22"/>
    </row>
    <row r="7963" spans="4:10">
      <c r="J7963" s="22"/>
    </row>
    <row r="7964" spans="4:10">
      <c r="J7964" s="22"/>
    </row>
    <row r="7965" spans="4:10">
      <c r="J7965" s="22"/>
    </row>
    <row r="7966" spans="4:10">
      <c r="D7966" s="48"/>
      <c r="G7966" s="48"/>
      <c r="J7966" s="22"/>
    </row>
    <row r="7967" spans="4:10">
      <c r="D7967" s="48"/>
      <c r="H7967" s="48"/>
      <c r="J7967" s="22"/>
    </row>
    <row r="7968" spans="4:10">
      <c r="D7968" s="48"/>
      <c r="I7968" s="48"/>
      <c r="J7968" s="22"/>
    </row>
    <row r="7969" spans="10:10">
      <c r="J7969" s="22"/>
    </row>
    <row r="7970" spans="10:10">
      <c r="J7970" s="22"/>
    </row>
    <row r="7971" spans="10:10">
      <c r="J7971" s="22"/>
    </row>
    <row r="7972" spans="10:10">
      <c r="J7972" s="22"/>
    </row>
    <row r="7973" spans="10:10">
      <c r="J7973" s="22"/>
    </row>
    <row r="7974" spans="10:10">
      <c r="J7974" s="22"/>
    </row>
    <row r="7975" spans="10:10">
      <c r="J7975" s="22"/>
    </row>
    <row r="7976" spans="10:10">
      <c r="J7976" s="22"/>
    </row>
    <row r="7977" spans="10:10">
      <c r="J7977" s="22"/>
    </row>
    <row r="7978" spans="10:10">
      <c r="J7978" s="22"/>
    </row>
    <row r="7979" spans="10:10">
      <c r="J7979" s="22"/>
    </row>
    <row r="7980" spans="10:10">
      <c r="J7980" s="22"/>
    </row>
    <row r="7981" spans="10:10">
      <c r="J7981" s="22"/>
    </row>
    <row r="7982" spans="10:10">
      <c r="J7982" s="22"/>
    </row>
    <row r="7983" spans="10:10">
      <c r="J7983" s="22"/>
    </row>
    <row r="7984" spans="10:10">
      <c r="J7984" s="22"/>
    </row>
    <row r="7985" spans="10:10">
      <c r="J7985" s="22"/>
    </row>
    <row r="7986" spans="10:10">
      <c r="J7986" s="22"/>
    </row>
    <row r="7987" spans="10:10">
      <c r="J7987" s="22"/>
    </row>
    <row r="7988" spans="10:10">
      <c r="J7988" s="22"/>
    </row>
    <row r="7989" spans="10:10">
      <c r="J7989" s="22"/>
    </row>
    <row r="7990" spans="10:10">
      <c r="J7990" s="22"/>
    </row>
    <row r="7991" spans="10:10">
      <c r="J7991" s="22"/>
    </row>
    <row r="7992" spans="10:10">
      <c r="J7992" s="22"/>
    </row>
    <row r="7993" spans="10:10">
      <c r="J7993" s="22"/>
    </row>
    <row r="7994" spans="10:10">
      <c r="J7994" s="22"/>
    </row>
    <row r="7995" spans="10:10">
      <c r="J7995" s="22"/>
    </row>
    <row r="7996" spans="10:10">
      <c r="J7996" s="22"/>
    </row>
    <row r="7997" spans="10:10">
      <c r="J7997" s="22"/>
    </row>
    <row r="7998" spans="10:10">
      <c r="J7998" s="22"/>
    </row>
    <row r="7999" spans="10:10">
      <c r="J7999" s="22"/>
    </row>
    <row r="8000" spans="10:10">
      <c r="J8000" s="22"/>
    </row>
    <row r="8001" spans="10:10">
      <c r="J8001" s="22"/>
    </row>
    <row r="8002" spans="10:10">
      <c r="J8002" s="22"/>
    </row>
    <row r="8003" spans="10:10">
      <c r="J8003" s="22"/>
    </row>
    <row r="8004" spans="10:10">
      <c r="J8004" s="22"/>
    </row>
    <row r="8005" spans="10:10">
      <c r="J8005" s="22"/>
    </row>
    <row r="8006" spans="10:10">
      <c r="J8006" s="22"/>
    </row>
    <row r="8007" spans="10:10">
      <c r="J8007" s="22"/>
    </row>
    <row r="8008" spans="10:10">
      <c r="J8008" s="22"/>
    </row>
    <row r="8009" spans="10:10">
      <c r="J8009" s="22"/>
    </row>
    <row r="8010" spans="10:10">
      <c r="J8010" s="22"/>
    </row>
    <row r="8011" spans="10:10">
      <c r="J8011" s="22"/>
    </row>
    <row r="8012" spans="10:10">
      <c r="J8012" s="22"/>
    </row>
    <row r="8013" spans="10:10">
      <c r="J8013" s="22"/>
    </row>
    <row r="8014" spans="10:10">
      <c r="J8014" s="22"/>
    </row>
    <row r="8015" spans="10:10">
      <c r="J8015" s="22"/>
    </row>
    <row r="8016" spans="10:10">
      <c r="J8016" s="22"/>
    </row>
    <row r="8017" spans="4:10">
      <c r="J8017" s="22"/>
    </row>
    <row r="8018" spans="4:10">
      <c r="J8018" s="22"/>
    </row>
    <row r="8019" spans="4:10">
      <c r="J8019" s="22"/>
    </row>
    <row r="8020" spans="4:10">
      <c r="J8020" s="22"/>
    </row>
    <row r="8021" spans="4:10">
      <c r="J8021" s="22"/>
    </row>
    <row r="8022" spans="4:10">
      <c r="J8022" s="22"/>
    </row>
    <row r="8023" spans="4:10">
      <c r="J8023" s="22"/>
    </row>
    <row r="8024" spans="4:10">
      <c r="J8024" s="22"/>
    </row>
    <row r="8025" spans="4:10">
      <c r="J8025" s="22"/>
    </row>
    <row r="8026" spans="4:10">
      <c r="J8026" s="22"/>
    </row>
    <row r="8027" spans="4:10">
      <c r="J8027" s="22"/>
    </row>
    <row r="8028" spans="4:10">
      <c r="D8028" s="48"/>
      <c r="G8028" s="48"/>
      <c r="J8028" s="22"/>
    </row>
    <row r="8029" spans="4:10">
      <c r="D8029" s="48"/>
      <c r="H8029" s="48"/>
      <c r="J8029" s="22"/>
    </row>
    <row r="8030" spans="4:10">
      <c r="D8030" s="48"/>
      <c r="I8030" s="48"/>
      <c r="J8030" s="22"/>
    </row>
    <row r="8031" spans="4:10">
      <c r="D8031" s="48"/>
      <c r="G8031" s="48"/>
      <c r="J8031" s="22"/>
    </row>
    <row r="8032" spans="4:10">
      <c r="H8032" s="48"/>
      <c r="J8032" s="22"/>
    </row>
    <row r="8033" spans="4:10">
      <c r="I8033" s="48"/>
      <c r="J8033" s="22"/>
    </row>
    <row r="8034" spans="4:10">
      <c r="D8034" s="48"/>
      <c r="H8034" s="48"/>
      <c r="J8034" s="22"/>
    </row>
    <row r="8035" spans="4:10">
      <c r="D8035" s="48"/>
      <c r="I8035" s="48"/>
      <c r="J8035" s="22"/>
    </row>
    <row r="8036" spans="4:10">
      <c r="J8036" s="22"/>
    </row>
    <row r="8037" spans="4:10">
      <c r="J8037" s="22"/>
    </row>
    <row r="8038" spans="4:10">
      <c r="J8038" s="22"/>
    </row>
    <row r="8039" spans="4:10">
      <c r="J8039" s="22"/>
    </row>
    <row r="8040" spans="4:10">
      <c r="J8040" s="22"/>
    </row>
    <row r="8041" spans="4:10">
      <c r="J8041" s="22"/>
    </row>
    <row r="8042" spans="4:10">
      <c r="J8042" s="22"/>
    </row>
    <row r="8043" spans="4:10">
      <c r="J8043" s="22"/>
    </row>
    <row r="8044" spans="4:10">
      <c r="J8044" s="22"/>
    </row>
    <row r="8045" spans="4:10">
      <c r="J8045" s="22"/>
    </row>
    <row r="8046" spans="4:10">
      <c r="J8046" s="22"/>
    </row>
    <row r="8047" spans="4:10">
      <c r="J8047" s="22"/>
    </row>
    <row r="8048" spans="4:10">
      <c r="J8048" s="22"/>
    </row>
    <row r="8049" spans="10:10">
      <c r="J8049" s="22"/>
    </row>
    <row r="8050" spans="10:10">
      <c r="J8050" s="22"/>
    </row>
    <row r="8051" spans="10:10">
      <c r="J8051" s="22"/>
    </row>
    <row r="8052" spans="10:10">
      <c r="J8052" s="22"/>
    </row>
    <row r="8053" spans="10:10">
      <c r="J8053" s="22"/>
    </row>
    <row r="8054" spans="10:10">
      <c r="J8054" s="22"/>
    </row>
    <row r="8055" spans="10:10">
      <c r="J8055" s="22"/>
    </row>
    <row r="8056" spans="10:10">
      <c r="J8056" s="22"/>
    </row>
    <row r="8057" spans="10:10">
      <c r="J8057" s="22"/>
    </row>
    <row r="8058" spans="10:10">
      <c r="J8058" s="22"/>
    </row>
    <row r="8059" spans="10:10">
      <c r="J8059" s="22"/>
    </row>
    <row r="8060" spans="10:10">
      <c r="J8060" s="22"/>
    </row>
    <row r="8061" spans="10:10">
      <c r="J8061" s="22"/>
    </row>
    <row r="8062" spans="10:10">
      <c r="J8062" s="22"/>
    </row>
    <row r="8063" spans="10:10">
      <c r="J8063" s="22"/>
    </row>
    <row r="8064" spans="10:10">
      <c r="J8064" s="22"/>
    </row>
    <row r="8065" spans="10:10">
      <c r="J8065" s="22"/>
    </row>
    <row r="8066" spans="10:10">
      <c r="J8066" s="22"/>
    </row>
    <row r="8067" spans="10:10">
      <c r="J8067" s="22"/>
    </row>
    <row r="8068" spans="10:10">
      <c r="J8068" s="22"/>
    </row>
    <row r="8069" spans="10:10">
      <c r="J8069" s="22"/>
    </row>
    <row r="8070" spans="10:10">
      <c r="J8070" s="22"/>
    </row>
    <row r="8071" spans="10:10">
      <c r="J8071" s="22"/>
    </row>
    <row r="8072" spans="10:10">
      <c r="J8072" s="22"/>
    </row>
    <row r="8073" spans="10:10">
      <c r="J8073" s="22"/>
    </row>
    <row r="8074" spans="10:10">
      <c r="J8074" s="22"/>
    </row>
    <row r="8075" spans="10:10">
      <c r="J8075" s="22"/>
    </row>
    <row r="8076" spans="10:10">
      <c r="J8076" s="22"/>
    </row>
    <row r="8077" spans="10:10">
      <c r="J8077" s="22"/>
    </row>
    <row r="8078" spans="10:10">
      <c r="J8078" s="22"/>
    </row>
    <row r="8079" spans="10:10">
      <c r="J8079" s="22"/>
    </row>
    <row r="8080" spans="10:10">
      <c r="J8080" s="22"/>
    </row>
    <row r="8081" spans="4:10">
      <c r="J8081" s="22"/>
    </row>
    <row r="8082" spans="4:10">
      <c r="J8082" s="22"/>
    </row>
    <row r="8083" spans="4:10">
      <c r="J8083" s="22"/>
    </row>
    <row r="8084" spans="4:10">
      <c r="J8084" s="22"/>
    </row>
    <row r="8085" spans="4:10">
      <c r="J8085" s="22"/>
    </row>
    <row r="8086" spans="4:10">
      <c r="J8086" s="22"/>
    </row>
    <row r="8087" spans="4:10">
      <c r="D8087" s="48"/>
      <c r="G8087" s="48"/>
      <c r="J8087" s="22"/>
    </row>
    <row r="8088" spans="4:10">
      <c r="D8088" s="48"/>
      <c r="H8088" s="48"/>
      <c r="J8088" s="22"/>
    </row>
    <row r="8089" spans="4:10">
      <c r="D8089" s="48"/>
      <c r="I8089" s="48"/>
      <c r="J8089" s="22"/>
    </row>
    <row r="8090" spans="4:10">
      <c r="J8090" s="22"/>
    </row>
    <row r="8091" spans="4:10">
      <c r="J8091" s="22"/>
    </row>
    <row r="8092" spans="4:10">
      <c r="J8092" s="22"/>
    </row>
    <row r="8093" spans="4:10">
      <c r="J8093" s="22"/>
    </row>
    <row r="8094" spans="4:10">
      <c r="J8094" s="22"/>
    </row>
    <row r="8095" spans="4:10">
      <c r="J8095" s="22"/>
    </row>
    <row r="8096" spans="4:10">
      <c r="J8096" s="22"/>
    </row>
    <row r="8097" spans="10:10">
      <c r="J8097" s="22"/>
    </row>
    <row r="8098" spans="10:10">
      <c r="J8098" s="22"/>
    </row>
    <row r="8099" spans="10:10">
      <c r="J8099" s="22"/>
    </row>
    <row r="8100" spans="10:10">
      <c r="J8100" s="22"/>
    </row>
    <row r="8101" spans="10:10">
      <c r="J8101" s="22"/>
    </row>
    <row r="8102" spans="10:10">
      <c r="J8102" s="22"/>
    </row>
    <row r="8103" spans="10:10">
      <c r="J8103" s="22"/>
    </row>
    <row r="8104" spans="10:10">
      <c r="J8104" s="22"/>
    </row>
    <row r="8105" spans="10:10">
      <c r="J8105" s="22"/>
    </row>
    <row r="8106" spans="10:10">
      <c r="J8106" s="22"/>
    </row>
    <row r="8107" spans="10:10">
      <c r="J8107" s="22"/>
    </row>
    <row r="8108" spans="10:10">
      <c r="J8108" s="22"/>
    </row>
    <row r="8109" spans="10:10">
      <c r="J8109" s="22"/>
    </row>
    <row r="8110" spans="10:10">
      <c r="J8110" s="22"/>
    </row>
    <row r="8111" spans="10:10">
      <c r="J8111" s="22"/>
    </row>
    <row r="8112" spans="10:10">
      <c r="J8112" s="22"/>
    </row>
    <row r="8113" spans="4:10">
      <c r="J8113" s="22"/>
    </row>
    <row r="8114" spans="4:10">
      <c r="D8114" s="48"/>
      <c r="F8114" s="48"/>
      <c r="J8114" s="22"/>
    </row>
    <row r="8115" spans="4:10">
      <c r="J8115" s="22"/>
    </row>
    <row r="8116" spans="4:10">
      <c r="J8116" s="22"/>
    </row>
    <row r="8117" spans="4:10">
      <c r="J8117" s="22"/>
    </row>
    <row r="8118" spans="4:10">
      <c r="J8118" s="22"/>
    </row>
    <row r="8119" spans="4:10">
      <c r="J8119" s="22"/>
    </row>
    <row r="8120" spans="4:10">
      <c r="J8120" s="22"/>
    </row>
    <row r="8121" spans="4:10">
      <c r="J8121" s="22"/>
    </row>
    <row r="8122" spans="4:10">
      <c r="J8122" s="22"/>
    </row>
    <row r="8123" spans="4:10">
      <c r="J8123" s="22"/>
    </row>
    <row r="8124" spans="4:10">
      <c r="J8124" s="22"/>
    </row>
    <row r="8125" spans="4:10">
      <c r="J8125" s="22"/>
    </row>
    <row r="8126" spans="4:10">
      <c r="J8126" s="22"/>
    </row>
    <row r="8127" spans="4:10">
      <c r="J8127" s="22"/>
    </row>
    <row r="8128" spans="4:10">
      <c r="J8128" s="22"/>
    </row>
    <row r="8129" spans="10:10">
      <c r="J8129" s="22"/>
    </row>
    <row r="8130" spans="10:10">
      <c r="J8130" s="22"/>
    </row>
    <row r="8131" spans="10:10">
      <c r="J8131" s="22"/>
    </row>
    <row r="8132" spans="10:10">
      <c r="J8132" s="22"/>
    </row>
    <row r="8133" spans="10:10">
      <c r="J8133" s="22"/>
    </row>
    <row r="8134" spans="10:10">
      <c r="J8134" s="22"/>
    </row>
    <row r="8135" spans="10:10">
      <c r="J8135" s="22"/>
    </row>
    <row r="8136" spans="10:10">
      <c r="J8136" s="22"/>
    </row>
    <row r="8137" spans="10:10">
      <c r="J8137" s="22"/>
    </row>
    <row r="8138" spans="10:10">
      <c r="J8138" s="22"/>
    </row>
    <row r="8139" spans="10:10">
      <c r="J8139" s="22"/>
    </row>
    <row r="8140" spans="10:10">
      <c r="J8140" s="22"/>
    </row>
    <row r="8141" spans="10:10">
      <c r="J8141" s="22"/>
    </row>
    <row r="8142" spans="10:10">
      <c r="J8142" s="22"/>
    </row>
    <row r="8143" spans="10:10">
      <c r="J8143" s="22"/>
    </row>
    <row r="8144" spans="10:10">
      <c r="J8144" s="22"/>
    </row>
    <row r="8145" spans="4:10">
      <c r="J8145" s="22"/>
    </row>
    <row r="8146" spans="4:10">
      <c r="D8146" s="48"/>
      <c r="F8146" s="48"/>
      <c r="J8146" s="22"/>
    </row>
    <row r="8147" spans="4:10">
      <c r="D8147" s="48"/>
      <c r="G8147" s="48"/>
      <c r="J8147" s="22"/>
    </row>
    <row r="8148" spans="4:10">
      <c r="D8148" s="48"/>
      <c r="I8148" s="48"/>
      <c r="J8148" s="22"/>
    </row>
    <row r="8149" spans="4:10">
      <c r="D8149" s="48"/>
      <c r="H8149" s="48"/>
      <c r="J8149" s="22"/>
    </row>
    <row r="8150" spans="4:10">
      <c r="J8150" s="22"/>
    </row>
    <row r="8151" spans="4:10">
      <c r="J8151" s="22"/>
    </row>
    <row r="8152" spans="4:10">
      <c r="J8152" s="22"/>
    </row>
    <row r="8153" spans="4:10">
      <c r="J8153" s="22"/>
    </row>
    <row r="8154" spans="4:10">
      <c r="J8154" s="22"/>
    </row>
    <row r="8155" spans="4:10">
      <c r="J8155" s="22"/>
    </row>
    <row r="8156" spans="4:10">
      <c r="J8156" s="22"/>
    </row>
    <row r="8157" spans="4:10">
      <c r="J8157" s="22"/>
    </row>
    <row r="8158" spans="4:10">
      <c r="J8158" s="22"/>
    </row>
    <row r="8159" spans="4:10">
      <c r="J8159" s="22"/>
    </row>
    <row r="8160" spans="4:10">
      <c r="J8160" s="22"/>
    </row>
    <row r="8161" spans="10:10">
      <c r="J8161" s="22"/>
    </row>
    <row r="8162" spans="10:10">
      <c r="J8162" s="22"/>
    </row>
    <row r="8163" spans="10:10">
      <c r="J8163" s="22"/>
    </row>
    <row r="8164" spans="10:10">
      <c r="J8164" s="22"/>
    </row>
    <row r="8165" spans="10:10">
      <c r="J8165" s="22"/>
    </row>
    <row r="8166" spans="10:10">
      <c r="J8166" s="22"/>
    </row>
    <row r="8167" spans="10:10">
      <c r="J8167" s="22"/>
    </row>
    <row r="8168" spans="10:10">
      <c r="J8168" s="22"/>
    </row>
    <row r="8169" spans="10:10">
      <c r="J8169" s="22"/>
    </row>
    <row r="8170" spans="10:10">
      <c r="J8170" s="22"/>
    </row>
    <row r="8171" spans="10:10">
      <c r="J8171" s="22"/>
    </row>
    <row r="8172" spans="10:10">
      <c r="J8172" s="22"/>
    </row>
    <row r="8173" spans="10:10">
      <c r="J8173" s="22"/>
    </row>
    <row r="8174" spans="10:10">
      <c r="J8174" s="22"/>
    </row>
    <row r="8175" spans="10:10">
      <c r="J8175" s="22"/>
    </row>
    <row r="8176" spans="10:10">
      <c r="J8176" s="22"/>
    </row>
    <row r="8177" spans="10:10">
      <c r="J8177" s="22"/>
    </row>
    <row r="8178" spans="10:10">
      <c r="J8178" s="22"/>
    </row>
    <row r="8179" spans="10:10">
      <c r="J8179" s="22"/>
    </row>
    <row r="8180" spans="10:10">
      <c r="J8180" s="22"/>
    </row>
    <row r="8181" spans="10:10">
      <c r="J8181" s="22"/>
    </row>
    <row r="8182" spans="10:10">
      <c r="J8182" s="22"/>
    </row>
    <row r="8183" spans="10:10">
      <c r="J8183" s="22"/>
    </row>
    <row r="8184" spans="10:10">
      <c r="J8184" s="22"/>
    </row>
    <row r="8185" spans="10:10">
      <c r="J8185" s="22"/>
    </row>
    <row r="8186" spans="10:10">
      <c r="J8186" s="22"/>
    </row>
    <row r="8187" spans="10:10">
      <c r="J8187" s="22"/>
    </row>
    <row r="8188" spans="10:10">
      <c r="J8188" s="22"/>
    </row>
    <row r="8189" spans="10:10">
      <c r="J8189" s="22"/>
    </row>
    <row r="8190" spans="10:10">
      <c r="J8190" s="22"/>
    </row>
    <row r="8191" spans="10:10">
      <c r="J8191" s="22"/>
    </row>
    <row r="8192" spans="10:10">
      <c r="J8192" s="22"/>
    </row>
    <row r="8193" spans="10:10">
      <c r="J8193" s="22"/>
    </row>
    <row r="8194" spans="10:10">
      <c r="J8194" s="22"/>
    </row>
    <row r="8195" spans="10:10">
      <c r="J8195" s="22"/>
    </row>
    <row r="8196" spans="10:10">
      <c r="J8196" s="22"/>
    </row>
    <row r="8197" spans="10:10">
      <c r="J8197" s="22"/>
    </row>
    <row r="8198" spans="10:10">
      <c r="J8198" s="22"/>
    </row>
    <row r="8199" spans="10:10">
      <c r="J8199" s="22"/>
    </row>
    <row r="8200" spans="10:10">
      <c r="J8200" s="22"/>
    </row>
    <row r="8201" spans="10:10">
      <c r="J8201" s="22"/>
    </row>
    <row r="8202" spans="10:10">
      <c r="J8202" s="22"/>
    </row>
    <row r="8203" spans="10:10">
      <c r="J8203" s="22"/>
    </row>
    <row r="8204" spans="10:10">
      <c r="J8204" s="22"/>
    </row>
    <row r="8205" spans="10:10">
      <c r="J8205" s="22"/>
    </row>
    <row r="8206" spans="10:10">
      <c r="J8206" s="22"/>
    </row>
    <row r="8207" spans="10:10">
      <c r="J8207" s="22"/>
    </row>
    <row r="8208" spans="10:10">
      <c r="J8208" s="22"/>
    </row>
    <row r="8209" spans="10:10">
      <c r="J8209" s="22"/>
    </row>
    <row r="8210" spans="10:10">
      <c r="J8210" s="22"/>
    </row>
    <row r="8211" spans="10:10">
      <c r="J8211" s="22"/>
    </row>
    <row r="8212" spans="10:10">
      <c r="J8212" s="22"/>
    </row>
    <row r="8213" spans="10:10">
      <c r="J8213" s="22"/>
    </row>
    <row r="8214" spans="10:10">
      <c r="J8214" s="22"/>
    </row>
    <row r="8215" spans="10:10">
      <c r="J8215" s="22"/>
    </row>
    <row r="8216" spans="10:10">
      <c r="J8216" s="22"/>
    </row>
    <row r="8217" spans="10:10">
      <c r="J8217" s="22"/>
    </row>
    <row r="8218" spans="10:10">
      <c r="J8218" s="22"/>
    </row>
    <row r="8219" spans="10:10">
      <c r="J8219" s="22"/>
    </row>
    <row r="8220" spans="10:10">
      <c r="J8220" s="22"/>
    </row>
    <row r="8221" spans="10:10">
      <c r="J8221" s="22"/>
    </row>
    <row r="8222" spans="10:10">
      <c r="J8222" s="22"/>
    </row>
    <row r="8223" spans="10:10">
      <c r="J8223" s="22"/>
    </row>
    <row r="8224" spans="10:10">
      <c r="J8224" s="22"/>
    </row>
    <row r="8225" spans="10:10">
      <c r="J8225" s="22"/>
    </row>
    <row r="8226" spans="10:10">
      <c r="J8226" s="22"/>
    </row>
    <row r="8227" spans="10:10">
      <c r="J8227" s="22"/>
    </row>
    <row r="8228" spans="10:10">
      <c r="J8228" s="22"/>
    </row>
    <row r="8229" spans="10:10">
      <c r="J8229" s="22"/>
    </row>
    <row r="8230" spans="10:10">
      <c r="J8230" s="22"/>
    </row>
    <row r="8231" spans="10:10">
      <c r="J8231" s="22"/>
    </row>
    <row r="8232" spans="10:10">
      <c r="J8232" s="22"/>
    </row>
    <row r="8233" spans="10:10">
      <c r="J8233" s="22"/>
    </row>
    <row r="8234" spans="10:10">
      <c r="J8234" s="22"/>
    </row>
    <row r="8235" spans="10:10">
      <c r="J8235" s="22"/>
    </row>
    <row r="8236" spans="10:10">
      <c r="J8236" s="22"/>
    </row>
    <row r="8237" spans="10:10">
      <c r="J8237" s="22"/>
    </row>
    <row r="8238" spans="10:10">
      <c r="J8238" s="22"/>
    </row>
    <row r="8239" spans="10:10">
      <c r="J8239" s="22"/>
    </row>
    <row r="8240" spans="10:10">
      <c r="J8240" s="22"/>
    </row>
    <row r="8241" spans="4:10">
      <c r="J8241" s="22"/>
    </row>
    <row r="8242" spans="4:10">
      <c r="J8242" s="22"/>
    </row>
    <row r="8243" spans="4:10">
      <c r="J8243" s="22"/>
    </row>
    <row r="8244" spans="4:10">
      <c r="J8244" s="22"/>
    </row>
    <row r="8245" spans="4:10">
      <c r="J8245" s="22"/>
    </row>
    <row r="8246" spans="4:10">
      <c r="J8246" s="22"/>
    </row>
    <row r="8247" spans="4:10">
      <c r="J8247" s="22"/>
    </row>
    <row r="8248" spans="4:10">
      <c r="D8248" s="48"/>
      <c r="G8248" s="48"/>
      <c r="J8248" s="22"/>
    </row>
    <row r="8249" spans="4:10">
      <c r="D8249" s="48"/>
      <c r="H8249" s="48"/>
      <c r="J8249" s="22"/>
    </row>
    <row r="8250" spans="4:10">
      <c r="D8250" s="48"/>
      <c r="I8250" s="48"/>
      <c r="J8250" s="22"/>
    </row>
    <row r="8251" spans="4:10">
      <c r="J8251" s="22"/>
    </row>
    <row r="8252" spans="4:10">
      <c r="J8252" s="22"/>
    </row>
    <row r="8253" spans="4:10">
      <c r="J8253" s="22"/>
    </row>
    <row r="8254" spans="4:10">
      <c r="J8254" s="22"/>
    </row>
    <row r="8255" spans="4:10">
      <c r="D8255" s="48"/>
      <c r="G8255" s="48"/>
      <c r="J8255" s="22"/>
    </row>
    <row r="8256" spans="4:10">
      <c r="D8256" s="48"/>
      <c r="H8256" s="48"/>
      <c r="J8256" s="22"/>
    </row>
    <row r="8257" spans="4:10">
      <c r="D8257" s="48"/>
      <c r="I8257" s="48"/>
      <c r="J8257" s="22"/>
    </row>
    <row r="8258" spans="4:10">
      <c r="D8258" s="48"/>
      <c r="G8258" s="48"/>
      <c r="J8258" s="22"/>
    </row>
    <row r="8259" spans="4:10">
      <c r="D8259" s="48"/>
      <c r="H8259" s="48"/>
      <c r="J8259" s="22"/>
    </row>
    <row r="8260" spans="4:10">
      <c r="D8260" s="48"/>
      <c r="I8260" s="48"/>
      <c r="J8260" s="22"/>
    </row>
    <row r="8261" spans="4:10">
      <c r="D8261" s="48"/>
      <c r="G8261" s="48"/>
      <c r="J8261" s="22"/>
    </row>
    <row r="8262" spans="4:10">
      <c r="D8262" s="48"/>
      <c r="I8262" s="48"/>
      <c r="J8262" s="22"/>
    </row>
    <row r="8263" spans="4:10">
      <c r="D8263" s="48"/>
      <c r="H8263" s="48"/>
      <c r="J8263" s="22"/>
    </row>
    <row r="8264" spans="4:10">
      <c r="J8264" s="22"/>
    </row>
    <row r="8265" spans="4:10">
      <c r="J8265" s="22"/>
    </row>
    <row r="8266" spans="4:10">
      <c r="J8266" s="22"/>
    </row>
    <row r="8267" spans="4:10">
      <c r="J8267" s="22"/>
    </row>
    <row r="8268" spans="4:10">
      <c r="J8268" s="22"/>
    </row>
    <row r="8269" spans="4:10">
      <c r="J8269" s="22"/>
    </row>
    <row r="8270" spans="4:10">
      <c r="J8270" s="22"/>
    </row>
    <row r="8271" spans="4:10">
      <c r="J8271" s="22"/>
    </row>
    <row r="8272" spans="4:10">
      <c r="J8272" s="22"/>
    </row>
    <row r="8273" spans="10:10">
      <c r="J8273" s="22"/>
    </row>
    <row r="8274" spans="10:10">
      <c r="J8274" s="22"/>
    </row>
    <row r="8275" spans="10:10">
      <c r="J8275" s="22"/>
    </row>
    <row r="8276" spans="10:10">
      <c r="J8276" s="22"/>
    </row>
    <row r="8277" spans="10:10">
      <c r="J8277" s="22"/>
    </row>
    <row r="8278" spans="10:10">
      <c r="J8278" s="22"/>
    </row>
    <row r="8279" spans="10:10">
      <c r="J8279" s="22"/>
    </row>
    <row r="8280" spans="10:10">
      <c r="J8280" s="22"/>
    </row>
    <row r="8281" spans="10:10">
      <c r="J8281" s="22"/>
    </row>
    <row r="8282" spans="10:10">
      <c r="J8282" s="22"/>
    </row>
    <row r="8283" spans="10:10">
      <c r="J8283" s="22"/>
    </row>
    <row r="8284" spans="10:10">
      <c r="J8284" s="22"/>
    </row>
    <row r="8285" spans="10:10">
      <c r="J8285" s="22"/>
    </row>
    <row r="8286" spans="10:10">
      <c r="J8286" s="22"/>
    </row>
    <row r="8287" spans="10:10">
      <c r="J8287" s="22"/>
    </row>
    <row r="8288" spans="10:10">
      <c r="J8288" s="22"/>
    </row>
    <row r="8289" spans="10:10">
      <c r="J8289" s="22"/>
    </row>
    <row r="8290" spans="10:10">
      <c r="J8290" s="22"/>
    </row>
    <row r="8291" spans="10:10">
      <c r="J8291" s="22"/>
    </row>
    <row r="8292" spans="10:10">
      <c r="J8292" s="22"/>
    </row>
    <row r="8293" spans="10:10">
      <c r="J8293" s="22"/>
    </row>
    <row r="8294" spans="10:10">
      <c r="J8294" s="22"/>
    </row>
    <row r="8295" spans="10:10">
      <c r="J8295" s="22"/>
    </row>
    <row r="8296" spans="10:10">
      <c r="J8296" s="22"/>
    </row>
    <row r="8297" spans="10:10">
      <c r="J8297" s="22"/>
    </row>
    <row r="8298" spans="10:10">
      <c r="J8298" s="22"/>
    </row>
    <row r="8299" spans="10:10">
      <c r="J8299" s="22"/>
    </row>
    <row r="8300" spans="10:10">
      <c r="J8300" s="22"/>
    </row>
    <row r="8301" spans="10:10">
      <c r="J8301" s="22"/>
    </row>
    <row r="8302" spans="10:10">
      <c r="J8302" s="22"/>
    </row>
    <row r="8303" spans="10:10">
      <c r="J8303" s="22"/>
    </row>
    <row r="8304" spans="10:10">
      <c r="J8304" s="22"/>
    </row>
    <row r="8305" spans="4:10">
      <c r="J8305" s="22"/>
    </row>
    <row r="8306" spans="4:10">
      <c r="J8306" s="22"/>
    </row>
    <row r="8307" spans="4:10">
      <c r="J8307" s="22"/>
    </row>
    <row r="8308" spans="4:10">
      <c r="J8308" s="22"/>
    </row>
    <row r="8309" spans="4:10">
      <c r="J8309" s="22"/>
    </row>
    <row r="8310" spans="4:10">
      <c r="J8310" s="22"/>
    </row>
    <row r="8311" spans="4:10">
      <c r="J8311" s="22"/>
    </row>
    <row r="8312" spans="4:10">
      <c r="D8312" s="48"/>
      <c r="F8312" s="48"/>
      <c r="J8312" s="22"/>
    </row>
    <row r="8313" spans="4:10">
      <c r="J8313" s="22"/>
    </row>
    <row r="8314" spans="4:10">
      <c r="J8314" s="22"/>
    </row>
    <row r="8315" spans="4:10">
      <c r="J8315" s="22"/>
    </row>
    <row r="8316" spans="4:10">
      <c r="J8316" s="22"/>
    </row>
    <row r="8317" spans="4:10">
      <c r="J8317" s="22"/>
    </row>
    <row r="8318" spans="4:10">
      <c r="J8318" s="22"/>
    </row>
    <row r="8319" spans="4:10">
      <c r="J8319" s="22"/>
    </row>
    <row r="8320" spans="4:10">
      <c r="J8320" s="22"/>
    </row>
    <row r="8321" spans="10:10">
      <c r="J8321" s="22"/>
    </row>
    <row r="8322" spans="10:10">
      <c r="J8322" s="22"/>
    </row>
    <row r="8323" spans="10:10">
      <c r="J8323" s="22"/>
    </row>
    <row r="8324" spans="10:10">
      <c r="J8324" s="22"/>
    </row>
    <row r="8325" spans="10:10">
      <c r="J8325" s="22"/>
    </row>
    <row r="8326" spans="10:10">
      <c r="J8326" s="22"/>
    </row>
    <row r="8327" spans="10:10">
      <c r="J8327" s="22"/>
    </row>
    <row r="8328" spans="10:10">
      <c r="J8328" s="22"/>
    </row>
    <row r="8329" spans="10:10">
      <c r="J8329" s="22"/>
    </row>
    <row r="8330" spans="10:10">
      <c r="J8330" s="22"/>
    </row>
    <row r="8331" spans="10:10">
      <c r="J8331" s="22"/>
    </row>
    <row r="8332" spans="10:10">
      <c r="J8332" s="22"/>
    </row>
    <row r="8333" spans="10:10">
      <c r="J8333" s="22"/>
    </row>
    <row r="8334" spans="10:10">
      <c r="J8334" s="22"/>
    </row>
    <row r="8335" spans="10:10">
      <c r="J8335" s="22"/>
    </row>
    <row r="8336" spans="10:10">
      <c r="J8336" s="22"/>
    </row>
    <row r="8337" spans="10:10">
      <c r="J8337" s="22"/>
    </row>
    <row r="8338" spans="10:10">
      <c r="J8338" s="22"/>
    </row>
    <row r="8339" spans="10:10">
      <c r="J8339" s="22"/>
    </row>
    <row r="8340" spans="10:10">
      <c r="J8340" s="22"/>
    </row>
    <row r="8341" spans="10:10">
      <c r="J8341" s="22"/>
    </row>
    <row r="8342" spans="10:10">
      <c r="J8342" s="22"/>
    </row>
    <row r="8343" spans="10:10">
      <c r="J8343" s="22"/>
    </row>
    <row r="8344" spans="10:10">
      <c r="J8344" s="22"/>
    </row>
    <row r="8345" spans="10:10">
      <c r="J8345" s="22"/>
    </row>
    <row r="8346" spans="10:10">
      <c r="J8346" s="22"/>
    </row>
    <row r="8347" spans="10:10">
      <c r="J8347" s="22"/>
    </row>
    <row r="8348" spans="10:10">
      <c r="J8348" s="22"/>
    </row>
    <row r="8349" spans="10:10">
      <c r="J8349" s="22"/>
    </row>
    <row r="8350" spans="10:10">
      <c r="J8350" s="22"/>
    </row>
    <row r="8351" spans="10:10">
      <c r="J8351" s="22"/>
    </row>
    <row r="8352" spans="10:10">
      <c r="J8352" s="22"/>
    </row>
    <row r="8353" spans="4:10">
      <c r="D8353" s="48"/>
      <c r="G8353" s="48"/>
      <c r="J8353" s="22"/>
    </row>
    <row r="8354" spans="4:10">
      <c r="D8354" s="48"/>
      <c r="H8354" s="48"/>
      <c r="J8354" s="22"/>
    </row>
    <row r="8355" spans="4:10">
      <c r="D8355" s="48"/>
      <c r="I8355" s="48"/>
      <c r="J8355" s="22"/>
    </row>
    <row r="8356" spans="4:10">
      <c r="D8356" s="48"/>
      <c r="F8356" s="48"/>
      <c r="J8356" s="22"/>
    </row>
    <row r="8357" spans="4:10">
      <c r="G8357" s="48"/>
      <c r="J8357" s="22"/>
    </row>
    <row r="8358" spans="4:10">
      <c r="I8358" s="48"/>
      <c r="J8358" s="22"/>
    </row>
    <row r="8359" spans="4:10">
      <c r="H8359" s="48"/>
      <c r="J8359" s="22"/>
    </row>
    <row r="8360" spans="4:10">
      <c r="D8360" s="48"/>
      <c r="G8360" s="48"/>
      <c r="J8360" s="22"/>
    </row>
    <row r="8361" spans="4:10">
      <c r="D8361" s="48"/>
      <c r="H8361" s="48"/>
      <c r="J8361" s="22"/>
    </row>
    <row r="8362" spans="4:10">
      <c r="D8362" s="48"/>
      <c r="I8362" s="48"/>
      <c r="J8362" s="22"/>
    </row>
    <row r="8363" spans="4:10">
      <c r="J8363" s="22"/>
    </row>
    <row r="8364" spans="4:10">
      <c r="J8364" s="22"/>
    </row>
    <row r="8365" spans="4:10">
      <c r="J8365" s="22"/>
    </row>
    <row r="8366" spans="4:10">
      <c r="J8366" s="22"/>
    </row>
    <row r="8367" spans="4:10">
      <c r="J8367" s="22"/>
    </row>
    <row r="8368" spans="4:10">
      <c r="J8368" s="22"/>
    </row>
    <row r="8369" spans="10:10">
      <c r="J8369" s="22"/>
    </row>
    <row r="8370" spans="10:10">
      <c r="J8370" s="22"/>
    </row>
    <row r="8371" spans="10:10">
      <c r="J8371" s="22"/>
    </row>
    <row r="8372" spans="10:10">
      <c r="J8372" s="22"/>
    </row>
    <row r="8373" spans="10:10">
      <c r="J8373" s="22"/>
    </row>
    <row r="8374" spans="10:10">
      <c r="J8374" s="22"/>
    </row>
    <row r="8375" spans="10:10">
      <c r="J8375" s="22"/>
    </row>
    <row r="8376" spans="10:10">
      <c r="J8376" s="22"/>
    </row>
    <row r="8377" spans="10:10">
      <c r="J8377" s="22"/>
    </row>
    <row r="8378" spans="10:10">
      <c r="J8378" s="22"/>
    </row>
    <row r="8379" spans="10:10">
      <c r="J8379" s="22"/>
    </row>
    <row r="8380" spans="10:10">
      <c r="J8380" s="22"/>
    </row>
    <row r="8381" spans="10:10">
      <c r="J8381" s="22"/>
    </row>
    <row r="8382" spans="10:10">
      <c r="J8382" s="22"/>
    </row>
    <row r="8383" spans="10:10">
      <c r="J8383" s="22"/>
    </row>
    <row r="8384" spans="10:10">
      <c r="J8384" s="22"/>
    </row>
    <row r="8385" spans="10:10">
      <c r="J8385" s="22"/>
    </row>
    <row r="8386" spans="10:10">
      <c r="J8386" s="22"/>
    </row>
    <row r="8387" spans="10:10">
      <c r="J8387" s="22"/>
    </row>
    <row r="8388" spans="10:10">
      <c r="J8388" s="22"/>
    </row>
    <row r="8389" spans="10:10">
      <c r="J8389" s="22"/>
    </row>
    <row r="8390" spans="10:10">
      <c r="J8390" s="22"/>
    </row>
    <row r="8391" spans="10:10">
      <c r="J8391" s="22"/>
    </row>
    <row r="8392" spans="10:10">
      <c r="J8392" s="22"/>
    </row>
    <row r="8393" spans="10:10">
      <c r="J8393" s="22"/>
    </row>
    <row r="8394" spans="10:10">
      <c r="J8394" s="22"/>
    </row>
    <row r="8395" spans="10:10">
      <c r="J8395" s="22"/>
    </row>
    <row r="8396" spans="10:10">
      <c r="J8396" s="22"/>
    </row>
    <row r="8397" spans="10:10">
      <c r="J8397" s="22"/>
    </row>
    <row r="8398" spans="10:10">
      <c r="J8398" s="22"/>
    </row>
    <row r="8399" spans="10:10">
      <c r="J8399" s="22"/>
    </row>
    <row r="8400" spans="10:10">
      <c r="J8400" s="22"/>
    </row>
    <row r="8401" spans="4:10">
      <c r="J8401" s="22"/>
    </row>
    <row r="8402" spans="4:10">
      <c r="J8402" s="22"/>
    </row>
    <row r="8403" spans="4:10">
      <c r="J8403" s="22"/>
    </row>
    <row r="8404" spans="4:10">
      <c r="J8404" s="22"/>
    </row>
    <row r="8405" spans="4:10">
      <c r="J8405" s="22"/>
    </row>
    <row r="8406" spans="4:10">
      <c r="J8406" s="22"/>
    </row>
    <row r="8407" spans="4:10">
      <c r="J8407" s="22"/>
    </row>
    <row r="8408" spans="4:10">
      <c r="J8408" s="22"/>
    </row>
    <row r="8409" spans="4:10">
      <c r="J8409" s="22"/>
    </row>
    <row r="8410" spans="4:10">
      <c r="J8410" s="22"/>
    </row>
    <row r="8411" spans="4:10">
      <c r="J8411" s="22"/>
    </row>
    <row r="8412" spans="4:10">
      <c r="J8412" s="22"/>
    </row>
    <row r="8413" spans="4:10">
      <c r="J8413" s="22"/>
    </row>
    <row r="8414" spans="4:10">
      <c r="J8414" s="22"/>
    </row>
    <row r="8415" spans="4:10">
      <c r="D8415" s="48"/>
      <c r="F8415" s="48"/>
      <c r="J8415" s="22"/>
    </row>
    <row r="8416" spans="4:10">
      <c r="D8416" s="48"/>
      <c r="I8416" s="48"/>
      <c r="J8416" s="22"/>
    </row>
    <row r="8417" spans="4:10">
      <c r="D8417" s="48"/>
      <c r="G8417" s="48"/>
      <c r="J8417" s="22"/>
    </row>
    <row r="8418" spans="4:10">
      <c r="D8418" s="48"/>
      <c r="H8418" s="48"/>
      <c r="J8418" s="22"/>
    </row>
    <row r="8419" spans="4:10">
      <c r="J8419" s="22"/>
    </row>
    <row r="8420" spans="4:10">
      <c r="J8420" s="22"/>
    </row>
    <row r="8421" spans="4:10">
      <c r="J8421" s="22"/>
    </row>
    <row r="8422" spans="4:10">
      <c r="J8422" s="22"/>
    </row>
    <row r="8423" spans="4:10">
      <c r="J8423" s="22"/>
    </row>
    <row r="8424" spans="4:10">
      <c r="J8424" s="22"/>
    </row>
    <row r="8425" spans="4:10">
      <c r="J8425" s="22"/>
    </row>
    <row r="8426" spans="4:10">
      <c r="J8426" s="22"/>
    </row>
    <row r="8427" spans="4:10">
      <c r="J8427" s="22"/>
    </row>
    <row r="8428" spans="4:10">
      <c r="J8428" s="22"/>
    </row>
    <row r="8429" spans="4:10">
      <c r="J8429" s="22"/>
    </row>
    <row r="8430" spans="4:10">
      <c r="J8430" s="22"/>
    </row>
    <row r="8431" spans="4:10">
      <c r="J8431" s="22"/>
    </row>
    <row r="8432" spans="4:10">
      <c r="J8432" s="22"/>
    </row>
    <row r="8433" spans="10:10">
      <c r="J8433" s="22"/>
    </row>
    <row r="8434" spans="10:10">
      <c r="J8434" s="22"/>
    </row>
    <row r="8435" spans="10:10">
      <c r="J8435" s="22"/>
    </row>
    <row r="8436" spans="10:10">
      <c r="J8436" s="22"/>
    </row>
    <row r="8437" spans="10:10">
      <c r="J8437" s="22"/>
    </row>
    <row r="8438" spans="10:10">
      <c r="J8438" s="22"/>
    </row>
    <row r="8439" spans="10:10">
      <c r="J8439" s="22"/>
    </row>
    <row r="8440" spans="10:10">
      <c r="J8440" s="22"/>
    </row>
    <row r="8441" spans="10:10">
      <c r="J8441" s="22"/>
    </row>
    <row r="8442" spans="10:10">
      <c r="J8442" s="22"/>
    </row>
    <row r="8443" spans="10:10">
      <c r="J8443" s="22"/>
    </row>
    <row r="8444" spans="10:10">
      <c r="J8444" s="22"/>
    </row>
    <row r="8445" spans="10:10">
      <c r="J8445" s="22"/>
    </row>
    <row r="8446" spans="10:10">
      <c r="J8446" s="22"/>
    </row>
    <row r="8447" spans="10:10">
      <c r="J8447" s="22"/>
    </row>
    <row r="8448" spans="10:10">
      <c r="J8448" s="22"/>
    </row>
    <row r="8449" spans="10:10">
      <c r="J8449" s="22"/>
    </row>
    <row r="8450" spans="10:10">
      <c r="J8450" s="22"/>
    </row>
    <row r="8451" spans="10:10">
      <c r="J8451" s="22"/>
    </row>
    <row r="8452" spans="10:10">
      <c r="J8452" s="22"/>
    </row>
    <row r="8453" spans="10:10">
      <c r="J8453" s="22"/>
    </row>
    <row r="8454" spans="10:10">
      <c r="J8454" s="22"/>
    </row>
    <row r="8455" spans="10:10">
      <c r="J8455" s="22"/>
    </row>
    <row r="8456" spans="10:10">
      <c r="J8456" s="22"/>
    </row>
    <row r="8457" spans="10:10">
      <c r="J8457" s="22"/>
    </row>
    <row r="8458" spans="10:10">
      <c r="J8458" s="22"/>
    </row>
    <row r="8459" spans="10:10">
      <c r="J8459" s="22"/>
    </row>
    <row r="8460" spans="10:10">
      <c r="J8460" s="22"/>
    </row>
    <row r="8461" spans="10:10">
      <c r="J8461" s="22"/>
    </row>
    <row r="8462" spans="10:10">
      <c r="J8462" s="22"/>
    </row>
    <row r="8463" spans="10:10">
      <c r="J8463" s="22"/>
    </row>
    <row r="8464" spans="10:10">
      <c r="J8464" s="22"/>
    </row>
    <row r="8465" spans="4:10">
      <c r="J8465" s="22"/>
    </row>
    <row r="8466" spans="4:10">
      <c r="J8466" s="22"/>
    </row>
    <row r="8467" spans="4:10">
      <c r="J8467" s="22"/>
    </row>
    <row r="8468" spans="4:10">
      <c r="J8468" s="22"/>
    </row>
    <row r="8469" spans="4:10">
      <c r="J8469" s="22"/>
    </row>
    <row r="8470" spans="4:10">
      <c r="J8470" s="22"/>
    </row>
    <row r="8471" spans="4:10">
      <c r="J8471" s="22"/>
    </row>
    <row r="8472" spans="4:10">
      <c r="J8472" s="22"/>
    </row>
    <row r="8473" spans="4:10">
      <c r="J8473" s="22"/>
    </row>
    <row r="8474" spans="4:10">
      <c r="J8474" s="22"/>
    </row>
    <row r="8475" spans="4:10">
      <c r="J8475" s="22"/>
    </row>
    <row r="8476" spans="4:10">
      <c r="D8476" s="48"/>
      <c r="F8476" s="48"/>
      <c r="J8476" s="22"/>
    </row>
    <row r="8477" spans="4:10">
      <c r="D8477" s="48"/>
      <c r="I8477" s="48"/>
      <c r="J8477" s="22"/>
    </row>
    <row r="8478" spans="4:10">
      <c r="D8478" s="48"/>
      <c r="G8478" s="48"/>
      <c r="J8478" s="22"/>
    </row>
    <row r="8479" spans="4:10">
      <c r="D8479" s="48"/>
      <c r="H8479" s="48"/>
      <c r="J8479" s="22"/>
    </row>
    <row r="8480" spans="4:10">
      <c r="J8480" s="22"/>
    </row>
    <row r="8481" spans="10:10">
      <c r="J8481" s="22"/>
    </row>
    <row r="8482" spans="10:10">
      <c r="J8482" s="22"/>
    </row>
    <row r="8483" spans="10:10">
      <c r="J8483" s="22"/>
    </row>
    <row r="8484" spans="10:10">
      <c r="J8484" s="22"/>
    </row>
    <row r="8485" spans="10:10">
      <c r="J8485" s="22"/>
    </row>
    <row r="8486" spans="10:10">
      <c r="J8486" s="22"/>
    </row>
    <row r="8487" spans="10:10">
      <c r="J8487" s="22"/>
    </row>
    <row r="8488" spans="10:10">
      <c r="J8488" s="22"/>
    </row>
    <row r="8489" spans="10:10">
      <c r="J8489" s="22"/>
    </row>
    <row r="8490" spans="10:10">
      <c r="J8490" s="22"/>
    </row>
    <row r="8491" spans="10:10">
      <c r="J8491" s="22"/>
    </row>
    <row r="8492" spans="10:10">
      <c r="J8492" s="22"/>
    </row>
    <row r="8493" spans="10:10">
      <c r="J8493" s="22"/>
    </row>
    <row r="8494" spans="10:10">
      <c r="J8494" s="22"/>
    </row>
    <row r="8495" spans="10:10">
      <c r="J8495" s="22"/>
    </row>
    <row r="8496" spans="10:10">
      <c r="J8496" s="22"/>
    </row>
    <row r="8497" spans="10:10">
      <c r="J8497" s="22"/>
    </row>
    <row r="8498" spans="10:10">
      <c r="J8498" s="22"/>
    </row>
    <row r="8499" spans="10:10">
      <c r="J8499" s="22"/>
    </row>
    <row r="8500" spans="10:10">
      <c r="J8500" s="22"/>
    </row>
    <row r="8501" spans="10:10">
      <c r="J8501" s="22"/>
    </row>
    <row r="8502" spans="10:10">
      <c r="J8502" s="22"/>
    </row>
    <row r="8503" spans="10:10">
      <c r="J8503" s="22"/>
    </row>
    <row r="8504" spans="10:10">
      <c r="J8504" s="22"/>
    </row>
    <row r="8505" spans="10:10">
      <c r="J8505" s="22"/>
    </row>
    <row r="8506" spans="10:10">
      <c r="J8506" s="22"/>
    </row>
    <row r="8507" spans="10:10">
      <c r="J8507" s="22"/>
    </row>
    <row r="8508" spans="10:10">
      <c r="J8508" s="22"/>
    </row>
    <row r="8509" spans="10:10">
      <c r="J8509" s="22"/>
    </row>
    <row r="8510" spans="10:10">
      <c r="J8510" s="22"/>
    </row>
    <row r="8511" spans="10:10">
      <c r="J8511" s="22"/>
    </row>
    <row r="8512" spans="10:10">
      <c r="J8512" s="22"/>
    </row>
    <row r="8513" spans="10:10">
      <c r="J8513" s="22"/>
    </row>
    <row r="8514" spans="10:10">
      <c r="J8514" s="22"/>
    </row>
    <row r="8515" spans="10:10">
      <c r="J8515" s="22"/>
    </row>
    <row r="8516" spans="10:10">
      <c r="J8516" s="22"/>
    </row>
    <row r="8517" spans="10:10">
      <c r="J8517" s="22"/>
    </row>
    <row r="8518" spans="10:10">
      <c r="J8518" s="22"/>
    </row>
    <row r="8519" spans="10:10">
      <c r="J8519" s="22"/>
    </row>
    <row r="8520" spans="10:10">
      <c r="J8520" s="22"/>
    </row>
    <row r="8521" spans="10:10">
      <c r="J8521" s="22"/>
    </row>
    <row r="8522" spans="10:10">
      <c r="J8522" s="22"/>
    </row>
    <row r="8523" spans="10:10">
      <c r="J8523" s="22"/>
    </row>
    <row r="8524" spans="10:10">
      <c r="J8524" s="22"/>
    </row>
    <row r="8525" spans="10:10">
      <c r="J8525" s="22"/>
    </row>
    <row r="8526" spans="10:10">
      <c r="J8526" s="22"/>
    </row>
    <row r="8527" spans="10:10">
      <c r="J8527" s="22"/>
    </row>
    <row r="8528" spans="10:10">
      <c r="J8528" s="22"/>
    </row>
    <row r="8529" spans="10:10">
      <c r="J8529" s="22"/>
    </row>
    <row r="8530" spans="10:10">
      <c r="J8530" s="22"/>
    </row>
    <row r="8531" spans="10:10">
      <c r="J8531" s="22"/>
    </row>
    <row r="8532" spans="10:10">
      <c r="J8532" s="22"/>
    </row>
    <row r="8533" spans="10:10">
      <c r="J8533" s="22"/>
    </row>
    <row r="8534" spans="10:10">
      <c r="J8534" s="22"/>
    </row>
    <row r="8535" spans="10:10">
      <c r="J8535" s="22"/>
    </row>
    <row r="8536" spans="10:10">
      <c r="J8536" s="22"/>
    </row>
    <row r="8537" spans="10:10">
      <c r="J8537" s="22"/>
    </row>
    <row r="8538" spans="10:10">
      <c r="J8538" s="22"/>
    </row>
    <row r="8539" spans="10:10">
      <c r="J8539" s="22"/>
    </row>
    <row r="8540" spans="10:10">
      <c r="J8540" s="22"/>
    </row>
    <row r="8541" spans="10:10">
      <c r="J8541" s="22"/>
    </row>
    <row r="8542" spans="10:10">
      <c r="J8542" s="22"/>
    </row>
    <row r="8543" spans="10:10">
      <c r="J8543" s="22"/>
    </row>
    <row r="8544" spans="10:10">
      <c r="J8544" s="22"/>
    </row>
    <row r="8545" spans="4:10">
      <c r="J8545" s="22"/>
    </row>
    <row r="8546" spans="4:10">
      <c r="J8546" s="22"/>
    </row>
    <row r="8547" spans="4:10">
      <c r="J8547" s="22"/>
    </row>
    <row r="8548" spans="4:10">
      <c r="J8548" s="22"/>
    </row>
    <row r="8549" spans="4:10">
      <c r="J8549" s="22"/>
    </row>
    <row r="8550" spans="4:10">
      <c r="J8550" s="22"/>
    </row>
    <row r="8551" spans="4:10">
      <c r="J8551" s="22"/>
    </row>
    <row r="8552" spans="4:10">
      <c r="D8552" s="48"/>
      <c r="G8552" s="48"/>
      <c r="J8552" s="22"/>
    </row>
    <row r="8553" spans="4:10">
      <c r="D8553" s="48"/>
      <c r="I8553" s="48"/>
      <c r="J8553" s="22"/>
    </row>
    <row r="8554" spans="4:10">
      <c r="D8554" s="48"/>
      <c r="H8554" s="48"/>
      <c r="J8554" s="22"/>
    </row>
    <row r="8555" spans="4:10">
      <c r="J8555" s="22"/>
    </row>
    <row r="8556" spans="4:10">
      <c r="J8556" s="22"/>
    </row>
    <row r="8557" spans="4:10">
      <c r="J8557" s="22"/>
    </row>
    <row r="8558" spans="4:10">
      <c r="J8558" s="22"/>
    </row>
    <row r="8559" spans="4:10">
      <c r="J8559" s="22"/>
    </row>
    <row r="8560" spans="4:10">
      <c r="J8560" s="22"/>
    </row>
    <row r="8561" spans="10:10">
      <c r="J8561" s="22"/>
    </row>
    <row r="8562" spans="10:10">
      <c r="J8562" s="22"/>
    </row>
    <row r="8563" spans="10:10">
      <c r="J8563" s="22"/>
    </row>
    <row r="8564" spans="10:10">
      <c r="J8564" s="22"/>
    </row>
    <row r="8565" spans="10:10">
      <c r="J8565" s="22"/>
    </row>
    <row r="8566" spans="10:10">
      <c r="J8566" s="22"/>
    </row>
    <row r="8567" spans="10:10">
      <c r="J8567" s="22"/>
    </row>
    <row r="8568" spans="10:10">
      <c r="J8568" s="22"/>
    </row>
    <row r="8569" spans="10:10">
      <c r="J8569" s="22"/>
    </row>
    <row r="8570" spans="10:10">
      <c r="J8570" s="22"/>
    </row>
    <row r="8571" spans="10:10">
      <c r="J8571" s="22"/>
    </row>
    <row r="8572" spans="10:10">
      <c r="J8572" s="22"/>
    </row>
    <row r="8573" spans="10:10">
      <c r="J8573" s="22"/>
    </row>
    <row r="8574" spans="10:10">
      <c r="J8574" s="22"/>
    </row>
    <row r="8575" spans="10:10">
      <c r="J8575" s="22"/>
    </row>
    <row r="8576" spans="10:10">
      <c r="J8576" s="22"/>
    </row>
    <row r="8577" spans="4:10">
      <c r="J8577" s="22"/>
    </row>
    <row r="8578" spans="4:10">
      <c r="D8578" s="48"/>
      <c r="I8578" s="48"/>
      <c r="J8578" s="22"/>
    </row>
    <row r="8579" spans="4:10">
      <c r="D8579" s="48"/>
      <c r="G8579" s="48"/>
      <c r="J8579" s="22"/>
    </row>
    <row r="8580" spans="4:10">
      <c r="D8580" s="48"/>
      <c r="H8580" s="48"/>
      <c r="J8580" s="22"/>
    </row>
    <row r="8581" spans="4:10">
      <c r="J8581" s="22"/>
    </row>
    <row r="8582" spans="4:10">
      <c r="J8582" s="22"/>
    </row>
    <row r="8583" spans="4:10">
      <c r="J8583" s="22"/>
    </row>
    <row r="8584" spans="4:10">
      <c r="J8584" s="22"/>
    </row>
    <row r="8585" spans="4:10">
      <c r="D8585" s="48"/>
      <c r="G8585" s="48"/>
      <c r="J8585" s="22"/>
    </row>
    <row r="8586" spans="4:10">
      <c r="D8586" s="48"/>
      <c r="H8586" s="48"/>
      <c r="J8586" s="22"/>
    </row>
    <row r="8587" spans="4:10">
      <c r="D8587" s="48"/>
      <c r="I8587" s="48"/>
      <c r="J8587" s="22"/>
    </row>
    <row r="8588" spans="4:10">
      <c r="D8588" s="48"/>
      <c r="G8588" s="48"/>
      <c r="J8588" s="22"/>
    </row>
    <row r="8589" spans="4:10">
      <c r="D8589" s="48"/>
      <c r="I8589" s="48"/>
      <c r="J8589" s="22"/>
    </row>
    <row r="8590" spans="4:10">
      <c r="D8590" s="48"/>
      <c r="H8590" s="48"/>
      <c r="J8590" s="22"/>
    </row>
    <row r="8591" spans="4:10">
      <c r="D8591" s="48"/>
      <c r="G8591" s="48"/>
      <c r="J8591" s="22"/>
    </row>
    <row r="8592" spans="4:10">
      <c r="D8592" s="48"/>
      <c r="I8592" s="48"/>
      <c r="J8592" s="22"/>
    </row>
    <row r="8593" spans="4:10">
      <c r="D8593" s="48"/>
      <c r="H8593" s="48"/>
      <c r="J8593" s="22"/>
    </row>
    <row r="8594" spans="4:10">
      <c r="J8594" s="22"/>
    </row>
    <row r="8595" spans="4:10">
      <c r="J8595" s="22"/>
    </row>
    <row r="8596" spans="4:10">
      <c r="J8596" s="22"/>
    </row>
    <row r="8597" spans="4:10">
      <c r="J8597" s="22"/>
    </row>
    <row r="8598" spans="4:10">
      <c r="J8598" s="22"/>
    </row>
    <row r="8599" spans="4:10">
      <c r="J8599" s="22"/>
    </row>
    <row r="8600" spans="4:10">
      <c r="J8600" s="22"/>
    </row>
    <row r="8601" spans="4:10">
      <c r="J8601" s="22"/>
    </row>
    <row r="8602" spans="4:10">
      <c r="J8602" s="22"/>
    </row>
    <row r="8603" spans="4:10">
      <c r="J8603" s="22"/>
    </row>
    <row r="8604" spans="4:10">
      <c r="J8604" s="22"/>
    </row>
    <row r="8605" spans="4:10">
      <c r="J8605" s="22"/>
    </row>
    <row r="8606" spans="4:10">
      <c r="J8606" s="22"/>
    </row>
    <row r="8607" spans="4:10">
      <c r="J8607" s="22"/>
    </row>
    <row r="8608" spans="4:10">
      <c r="J8608" s="22"/>
    </row>
    <row r="8609" spans="10:10">
      <c r="J8609" s="22"/>
    </row>
    <row r="8610" spans="10:10">
      <c r="J8610" s="22"/>
    </row>
    <row r="8611" spans="10:10">
      <c r="J8611" s="22"/>
    </row>
    <row r="8612" spans="10:10">
      <c r="J8612" s="22"/>
    </row>
    <row r="8613" spans="10:10">
      <c r="J8613" s="22"/>
    </row>
    <row r="8614" spans="10:10">
      <c r="J8614" s="22"/>
    </row>
    <row r="8615" spans="10:10">
      <c r="J8615" s="22"/>
    </row>
    <row r="8616" spans="10:10">
      <c r="J8616" s="22"/>
    </row>
    <row r="8617" spans="10:10">
      <c r="J8617" s="22"/>
    </row>
    <row r="8618" spans="10:10">
      <c r="J8618" s="22"/>
    </row>
    <row r="8619" spans="10:10">
      <c r="J8619" s="22"/>
    </row>
    <row r="8620" spans="10:10">
      <c r="J8620" s="22"/>
    </row>
    <row r="8621" spans="10:10">
      <c r="J8621" s="22"/>
    </row>
    <row r="8622" spans="10:10">
      <c r="J8622" s="22"/>
    </row>
    <row r="8623" spans="10:10">
      <c r="J8623" s="22"/>
    </row>
    <row r="8624" spans="10:10">
      <c r="J8624" s="22"/>
    </row>
    <row r="8625" spans="10:10">
      <c r="J8625" s="22"/>
    </row>
    <row r="8626" spans="10:10">
      <c r="J8626" s="22"/>
    </row>
    <row r="8627" spans="10:10">
      <c r="J8627" s="22"/>
    </row>
    <row r="8628" spans="10:10">
      <c r="J8628" s="22"/>
    </row>
    <row r="8629" spans="10:10">
      <c r="J8629" s="22"/>
    </row>
    <row r="8630" spans="10:10">
      <c r="J8630" s="22"/>
    </row>
    <row r="8631" spans="10:10">
      <c r="J8631" s="22"/>
    </row>
    <row r="8632" spans="10:10">
      <c r="J8632" s="22"/>
    </row>
    <row r="8633" spans="10:10">
      <c r="J8633" s="22"/>
    </row>
    <row r="8634" spans="10:10">
      <c r="J8634" s="22"/>
    </row>
    <row r="8635" spans="10:10">
      <c r="J8635" s="22"/>
    </row>
    <row r="8636" spans="10:10">
      <c r="J8636" s="22"/>
    </row>
    <row r="8637" spans="10:10">
      <c r="J8637" s="22"/>
    </row>
    <row r="8638" spans="10:10">
      <c r="J8638" s="22"/>
    </row>
    <row r="8639" spans="10:10">
      <c r="J8639" s="22"/>
    </row>
    <row r="8640" spans="10:10">
      <c r="J8640" s="22"/>
    </row>
    <row r="8641" spans="10:10">
      <c r="J8641" s="22"/>
    </row>
    <row r="8642" spans="10:10">
      <c r="J8642" s="22"/>
    </row>
    <row r="8643" spans="10:10">
      <c r="J8643" s="22"/>
    </row>
    <row r="8644" spans="10:10">
      <c r="J8644" s="22"/>
    </row>
    <row r="8645" spans="10:10">
      <c r="J8645" s="22"/>
    </row>
    <row r="8646" spans="10:10">
      <c r="J8646" s="22"/>
    </row>
    <row r="8647" spans="10:10">
      <c r="J8647" s="22"/>
    </row>
    <row r="8648" spans="10:10">
      <c r="J8648" s="22"/>
    </row>
    <row r="8649" spans="10:10">
      <c r="J8649" s="22"/>
    </row>
    <row r="8650" spans="10:10">
      <c r="J8650" s="22"/>
    </row>
    <row r="8651" spans="10:10">
      <c r="J8651" s="22"/>
    </row>
    <row r="8652" spans="10:10">
      <c r="J8652" s="22"/>
    </row>
    <row r="8653" spans="10:10">
      <c r="J8653" s="22"/>
    </row>
    <row r="8654" spans="10:10">
      <c r="J8654" s="22"/>
    </row>
    <row r="8655" spans="10:10">
      <c r="J8655" s="22"/>
    </row>
    <row r="8656" spans="10:10">
      <c r="J8656" s="22"/>
    </row>
    <row r="8657" spans="10:10">
      <c r="J8657" s="22"/>
    </row>
    <row r="8658" spans="10:10">
      <c r="J8658" s="22"/>
    </row>
    <row r="8659" spans="10:10">
      <c r="J8659" s="22"/>
    </row>
    <row r="8660" spans="10:10">
      <c r="J8660" s="22"/>
    </row>
    <row r="8661" spans="10:10">
      <c r="J8661" s="22"/>
    </row>
    <row r="8662" spans="10:10">
      <c r="J8662" s="22"/>
    </row>
    <row r="8663" spans="10:10">
      <c r="J8663" s="22"/>
    </row>
    <row r="8664" spans="10:10">
      <c r="J8664" s="22"/>
    </row>
    <row r="8665" spans="10:10">
      <c r="J8665" s="22"/>
    </row>
    <row r="8666" spans="10:10">
      <c r="J8666" s="22"/>
    </row>
    <row r="8667" spans="10:10">
      <c r="J8667" s="22"/>
    </row>
    <row r="8668" spans="10:10">
      <c r="J8668" s="22"/>
    </row>
    <row r="8669" spans="10:10">
      <c r="J8669" s="22"/>
    </row>
    <row r="8670" spans="10:10">
      <c r="J8670" s="22"/>
    </row>
    <row r="8671" spans="10:10">
      <c r="J8671" s="22"/>
    </row>
    <row r="8672" spans="10:10">
      <c r="J8672" s="22"/>
    </row>
    <row r="8673" spans="10:10">
      <c r="J8673" s="22"/>
    </row>
    <row r="8674" spans="10:10">
      <c r="J8674" s="22"/>
    </row>
    <row r="8675" spans="10:10">
      <c r="J8675" s="22"/>
    </row>
    <row r="8676" spans="10:10">
      <c r="J8676" s="22"/>
    </row>
    <row r="8677" spans="10:10">
      <c r="J8677" s="22"/>
    </row>
    <row r="8678" spans="10:10">
      <c r="J8678" s="22"/>
    </row>
    <row r="8679" spans="10:10">
      <c r="J8679" s="22"/>
    </row>
    <row r="8680" spans="10:10">
      <c r="J8680" s="22"/>
    </row>
    <row r="8681" spans="10:10">
      <c r="J8681" s="22"/>
    </row>
    <row r="8682" spans="10:10">
      <c r="J8682" s="22"/>
    </row>
    <row r="8683" spans="10:10">
      <c r="J8683" s="22"/>
    </row>
    <row r="8684" spans="10:10">
      <c r="J8684" s="22"/>
    </row>
    <row r="8685" spans="10:10">
      <c r="J8685" s="22"/>
    </row>
    <row r="8686" spans="10:10">
      <c r="J8686" s="22"/>
    </row>
    <row r="8687" spans="10:10">
      <c r="J8687" s="22"/>
    </row>
    <row r="8688" spans="10:10">
      <c r="J8688" s="22"/>
    </row>
    <row r="8689" spans="10:10">
      <c r="J8689" s="22"/>
    </row>
    <row r="8690" spans="10:10">
      <c r="J8690" s="22"/>
    </row>
    <row r="8691" spans="10:10">
      <c r="J8691" s="22"/>
    </row>
    <row r="8692" spans="10:10">
      <c r="J8692" s="22"/>
    </row>
    <row r="8693" spans="10:10">
      <c r="J8693" s="22"/>
    </row>
    <row r="8694" spans="10:10">
      <c r="J8694" s="22"/>
    </row>
    <row r="8695" spans="10:10">
      <c r="J8695" s="22"/>
    </row>
    <row r="8696" spans="10:10">
      <c r="J8696" s="22"/>
    </row>
    <row r="8697" spans="10:10">
      <c r="J8697" s="22"/>
    </row>
    <row r="8698" spans="10:10">
      <c r="J8698" s="22"/>
    </row>
    <row r="8699" spans="10:10">
      <c r="J8699" s="22"/>
    </row>
    <row r="8700" spans="10:10">
      <c r="J8700" s="22"/>
    </row>
    <row r="8701" spans="10:10">
      <c r="J8701" s="22"/>
    </row>
    <row r="8702" spans="10:10">
      <c r="J8702" s="22"/>
    </row>
    <row r="8703" spans="10:10">
      <c r="J8703" s="22"/>
    </row>
    <row r="8704" spans="10:10">
      <c r="J8704" s="22"/>
    </row>
    <row r="8705" spans="10:10">
      <c r="J8705" s="22"/>
    </row>
    <row r="8706" spans="10:10">
      <c r="J8706" s="22"/>
    </row>
    <row r="8707" spans="10:10">
      <c r="J8707" s="22"/>
    </row>
    <row r="8708" spans="10:10">
      <c r="J8708" s="22"/>
    </row>
    <row r="8709" spans="10:10">
      <c r="J8709" s="22"/>
    </row>
    <row r="8710" spans="10:10">
      <c r="J8710" s="22"/>
    </row>
    <row r="8711" spans="10:10">
      <c r="J8711" s="22"/>
    </row>
    <row r="8712" spans="10:10">
      <c r="J8712" s="22"/>
    </row>
    <row r="8713" spans="10:10">
      <c r="J8713" s="22"/>
    </row>
    <row r="8714" spans="10:10">
      <c r="J8714" s="22"/>
    </row>
    <row r="8715" spans="10:10">
      <c r="J8715" s="22"/>
    </row>
    <row r="8716" spans="10:10">
      <c r="J8716" s="22"/>
    </row>
    <row r="8717" spans="10:10">
      <c r="J8717" s="22"/>
    </row>
    <row r="8718" spans="10:10">
      <c r="J8718" s="22"/>
    </row>
    <row r="8719" spans="10:10">
      <c r="J8719" s="22"/>
    </row>
    <row r="8720" spans="10:10">
      <c r="J8720" s="22"/>
    </row>
    <row r="8721" spans="10:10">
      <c r="J8721" s="22"/>
    </row>
    <row r="8722" spans="10:10">
      <c r="J8722" s="22"/>
    </row>
    <row r="8723" spans="10:10">
      <c r="J8723" s="22"/>
    </row>
    <row r="8724" spans="10:10">
      <c r="J8724" s="22"/>
    </row>
    <row r="8725" spans="10:10">
      <c r="J8725" s="22"/>
    </row>
    <row r="8726" spans="10:10">
      <c r="J8726" s="22"/>
    </row>
    <row r="8727" spans="10:10">
      <c r="J8727" s="22"/>
    </row>
    <row r="8728" spans="10:10">
      <c r="J8728" s="22"/>
    </row>
    <row r="8729" spans="10:10">
      <c r="J8729" s="22"/>
    </row>
    <row r="8730" spans="10:10">
      <c r="J8730" s="22"/>
    </row>
    <row r="8731" spans="10:10">
      <c r="J8731" s="22"/>
    </row>
    <row r="8732" spans="10:10">
      <c r="J8732" s="22"/>
    </row>
    <row r="8733" spans="10:10">
      <c r="J8733" s="22"/>
    </row>
    <row r="8734" spans="10:10">
      <c r="J8734" s="22"/>
    </row>
    <row r="8735" spans="10:10">
      <c r="J8735" s="22"/>
    </row>
    <row r="8736" spans="10:10">
      <c r="J8736" s="22"/>
    </row>
    <row r="8737" spans="10:10">
      <c r="J8737" s="22"/>
    </row>
    <row r="8738" spans="10:10">
      <c r="J8738" s="22"/>
    </row>
    <row r="8739" spans="10:10">
      <c r="J8739" s="22"/>
    </row>
    <row r="8740" spans="10:10">
      <c r="J8740" s="22"/>
    </row>
    <row r="8741" spans="10:10">
      <c r="J8741" s="22"/>
    </row>
    <row r="8742" spans="10:10">
      <c r="J8742" s="22"/>
    </row>
    <row r="8743" spans="10:10">
      <c r="J8743" s="22"/>
    </row>
    <row r="8744" spans="10:10">
      <c r="J8744" s="22"/>
    </row>
    <row r="8745" spans="10:10">
      <c r="J8745" s="22"/>
    </row>
    <row r="8746" spans="10:10">
      <c r="J8746" s="22"/>
    </row>
    <row r="8747" spans="10:10">
      <c r="J8747" s="22"/>
    </row>
    <row r="8748" spans="10:10">
      <c r="J8748" s="22"/>
    </row>
    <row r="8749" spans="10:10">
      <c r="J8749" s="22"/>
    </row>
    <row r="8750" spans="10:10">
      <c r="J8750" s="22"/>
    </row>
    <row r="8751" spans="10:10">
      <c r="J8751" s="22"/>
    </row>
    <row r="8752" spans="10:10">
      <c r="J8752" s="22"/>
    </row>
    <row r="8753" spans="10:10">
      <c r="J8753" s="22"/>
    </row>
    <row r="8754" spans="10:10">
      <c r="J8754" s="22"/>
    </row>
    <row r="8755" spans="10:10">
      <c r="J8755" s="22"/>
    </row>
    <row r="8756" spans="10:10">
      <c r="J8756" s="22"/>
    </row>
    <row r="8757" spans="10:10">
      <c r="J8757" s="22"/>
    </row>
    <row r="8758" spans="10:10">
      <c r="J8758" s="22"/>
    </row>
    <row r="8759" spans="10:10">
      <c r="J8759" s="22"/>
    </row>
    <row r="8760" spans="10:10">
      <c r="J8760" s="22"/>
    </row>
    <row r="8761" spans="10:10">
      <c r="J8761" s="22"/>
    </row>
    <row r="8762" spans="10:10">
      <c r="J8762" s="22"/>
    </row>
    <row r="8763" spans="10:10">
      <c r="J8763" s="22"/>
    </row>
    <row r="8764" spans="10:10">
      <c r="J8764" s="22"/>
    </row>
    <row r="8765" spans="10:10">
      <c r="J8765" s="22"/>
    </row>
    <row r="8766" spans="10:10">
      <c r="J8766" s="22"/>
    </row>
    <row r="8767" spans="10:10">
      <c r="J8767" s="22"/>
    </row>
    <row r="8768" spans="10:10">
      <c r="J8768" s="22"/>
    </row>
    <row r="8769" spans="10:10">
      <c r="J8769" s="22"/>
    </row>
    <row r="8770" spans="10:10">
      <c r="J8770" s="22"/>
    </row>
    <row r="8771" spans="10:10">
      <c r="J8771" s="22"/>
    </row>
    <row r="8772" spans="10:10">
      <c r="J8772" s="22"/>
    </row>
    <row r="8773" spans="10:10">
      <c r="J8773" s="22"/>
    </row>
    <row r="8774" spans="10:10">
      <c r="J8774" s="22"/>
    </row>
    <row r="8775" spans="10:10">
      <c r="J8775" s="22"/>
    </row>
    <row r="8776" spans="10:10">
      <c r="J8776" s="22"/>
    </row>
    <row r="8777" spans="10:10">
      <c r="J8777" s="22"/>
    </row>
    <row r="8778" spans="10:10">
      <c r="J8778" s="22"/>
    </row>
    <row r="8779" spans="10:10">
      <c r="J8779" s="22"/>
    </row>
    <row r="8780" spans="10:10">
      <c r="J8780" s="22"/>
    </row>
    <row r="8781" spans="10:10">
      <c r="J8781" s="22"/>
    </row>
    <row r="8782" spans="10:10">
      <c r="J8782" s="22"/>
    </row>
    <row r="8783" spans="10:10">
      <c r="J8783" s="22"/>
    </row>
    <row r="8784" spans="10:10">
      <c r="J8784" s="22"/>
    </row>
    <row r="8785" spans="10:10">
      <c r="J8785" s="22"/>
    </row>
    <row r="8786" spans="10:10">
      <c r="J8786" s="22"/>
    </row>
    <row r="8787" spans="10:10">
      <c r="J8787" s="22"/>
    </row>
    <row r="8788" spans="10:10">
      <c r="J8788" s="22"/>
    </row>
    <row r="8789" spans="10:10">
      <c r="J8789" s="22"/>
    </row>
    <row r="8790" spans="10:10">
      <c r="J8790" s="22"/>
    </row>
    <row r="8791" spans="10:10">
      <c r="J8791" s="22"/>
    </row>
    <row r="8792" spans="10:10">
      <c r="J8792" s="22"/>
    </row>
    <row r="8793" spans="10:10">
      <c r="J8793" s="22"/>
    </row>
    <row r="8794" spans="10:10">
      <c r="J8794" s="22"/>
    </row>
    <row r="8795" spans="10:10">
      <c r="J8795" s="22"/>
    </row>
    <row r="8796" spans="10:10">
      <c r="J8796" s="22"/>
    </row>
    <row r="8797" spans="10:10">
      <c r="J8797" s="22"/>
    </row>
    <row r="8798" spans="10:10">
      <c r="J8798" s="22"/>
    </row>
    <row r="8799" spans="10:10">
      <c r="J8799" s="22"/>
    </row>
    <row r="8800" spans="10:10">
      <c r="J8800" s="22"/>
    </row>
    <row r="8801" spans="10:10">
      <c r="J8801" s="22"/>
    </row>
    <row r="8802" spans="10:10">
      <c r="J8802" s="22"/>
    </row>
    <row r="8803" spans="10:10">
      <c r="J8803" s="22"/>
    </row>
    <row r="8804" spans="10:10">
      <c r="J8804" s="22"/>
    </row>
    <row r="8805" spans="10:10">
      <c r="J8805" s="22"/>
    </row>
    <row r="8806" spans="10:10">
      <c r="J8806" s="22"/>
    </row>
    <row r="8807" spans="10:10">
      <c r="J8807" s="22"/>
    </row>
    <row r="8808" spans="10:10">
      <c r="J8808" s="22"/>
    </row>
    <row r="8809" spans="10:10">
      <c r="J8809" s="22"/>
    </row>
    <row r="8810" spans="10:10">
      <c r="J8810" s="22"/>
    </row>
    <row r="8811" spans="10:10">
      <c r="J8811" s="22"/>
    </row>
    <row r="8812" spans="10:10">
      <c r="J8812" s="22"/>
    </row>
    <row r="8813" spans="10:10">
      <c r="J8813" s="22"/>
    </row>
    <row r="8814" spans="10:10">
      <c r="J8814" s="22"/>
    </row>
    <row r="8815" spans="10:10">
      <c r="J8815" s="22"/>
    </row>
    <row r="8816" spans="10:10">
      <c r="J8816" s="22"/>
    </row>
    <row r="8817" spans="10:10">
      <c r="J8817" s="22"/>
    </row>
    <row r="8818" spans="10:10">
      <c r="J8818" s="22"/>
    </row>
    <row r="8819" spans="10:10">
      <c r="J8819" s="22"/>
    </row>
    <row r="8820" spans="10:10">
      <c r="J8820" s="22"/>
    </row>
    <row r="8821" spans="10:10">
      <c r="J8821" s="22"/>
    </row>
    <row r="8822" spans="10:10">
      <c r="J8822" s="22"/>
    </row>
    <row r="8823" spans="10:10">
      <c r="J8823" s="22"/>
    </row>
    <row r="8824" spans="10:10">
      <c r="J8824" s="22"/>
    </row>
    <row r="8825" spans="10:10">
      <c r="J8825" s="22"/>
    </row>
    <row r="8826" spans="10:10">
      <c r="J8826" s="22"/>
    </row>
    <row r="8827" spans="10:10">
      <c r="J8827" s="22"/>
    </row>
    <row r="8828" spans="10:10">
      <c r="J8828" s="22"/>
    </row>
    <row r="8829" spans="10:10">
      <c r="J8829" s="22"/>
    </row>
    <row r="8830" spans="10:10">
      <c r="J8830" s="22"/>
    </row>
    <row r="8831" spans="10:10">
      <c r="J8831" s="22"/>
    </row>
    <row r="8832" spans="10:10">
      <c r="J8832" s="22"/>
    </row>
    <row r="8833" spans="10:10">
      <c r="J8833" s="22"/>
    </row>
    <row r="8834" spans="10:10">
      <c r="J8834" s="22"/>
    </row>
    <row r="8835" spans="10:10">
      <c r="J8835" s="22"/>
    </row>
    <row r="8836" spans="10:10">
      <c r="J8836" s="22"/>
    </row>
    <row r="8837" spans="10:10">
      <c r="J8837" s="22"/>
    </row>
    <row r="8838" spans="10:10">
      <c r="J8838" s="22"/>
    </row>
    <row r="8839" spans="10:10">
      <c r="J8839" s="22"/>
    </row>
    <row r="8840" spans="10:10">
      <c r="J8840" s="22"/>
    </row>
    <row r="8841" spans="10:10">
      <c r="J8841" s="22"/>
    </row>
    <row r="8842" spans="10:10">
      <c r="J8842" s="22"/>
    </row>
    <row r="8843" spans="10:10">
      <c r="J8843" s="22"/>
    </row>
    <row r="8844" spans="10:10">
      <c r="J8844" s="22"/>
    </row>
    <row r="8845" spans="10:10">
      <c r="J8845" s="22"/>
    </row>
    <row r="8846" spans="10:10">
      <c r="J8846" s="22"/>
    </row>
    <row r="8847" spans="10:10">
      <c r="J8847" s="22"/>
    </row>
    <row r="8848" spans="10:10">
      <c r="J8848" s="22"/>
    </row>
    <row r="8849" spans="10:10">
      <c r="J8849" s="22"/>
    </row>
    <row r="8850" spans="10:10">
      <c r="J8850" s="22"/>
    </row>
    <row r="8851" spans="10:10">
      <c r="J8851" s="22"/>
    </row>
    <row r="8852" spans="10:10">
      <c r="J8852" s="22"/>
    </row>
    <row r="8853" spans="10:10">
      <c r="J8853" s="22"/>
    </row>
    <row r="8854" spans="10:10">
      <c r="J8854" s="22"/>
    </row>
    <row r="8855" spans="10:10">
      <c r="J8855" s="22"/>
    </row>
    <row r="8856" spans="10:10">
      <c r="J8856" s="22"/>
    </row>
    <row r="8857" spans="10:10">
      <c r="J8857" s="22"/>
    </row>
    <row r="8858" spans="10:10">
      <c r="J8858" s="22"/>
    </row>
    <row r="8859" spans="10:10">
      <c r="J8859" s="22"/>
    </row>
    <row r="8860" spans="10:10">
      <c r="J8860" s="22"/>
    </row>
    <row r="8861" spans="10:10">
      <c r="J8861" s="22"/>
    </row>
    <row r="8862" spans="10:10">
      <c r="J8862" s="22"/>
    </row>
    <row r="8863" spans="10:10">
      <c r="J8863" s="22"/>
    </row>
    <row r="8864" spans="10:10">
      <c r="J8864" s="22"/>
    </row>
    <row r="8865" spans="10:10">
      <c r="J8865" s="22"/>
    </row>
    <row r="8866" spans="10:10">
      <c r="J8866" s="22"/>
    </row>
    <row r="8867" spans="10:10">
      <c r="J8867" s="22"/>
    </row>
    <row r="8868" spans="10:10">
      <c r="J8868" s="22"/>
    </row>
    <row r="8869" spans="10:10">
      <c r="J8869" s="22"/>
    </row>
    <row r="8870" spans="10:10">
      <c r="J8870" s="22"/>
    </row>
    <row r="8871" spans="10:10">
      <c r="J8871" s="22"/>
    </row>
    <row r="8872" spans="10:10">
      <c r="J8872" s="22"/>
    </row>
    <row r="8873" spans="10:10">
      <c r="J8873" s="22"/>
    </row>
    <row r="8874" spans="10:10">
      <c r="J8874" s="22"/>
    </row>
    <row r="8875" spans="10:10">
      <c r="J8875" s="22"/>
    </row>
    <row r="8876" spans="10:10">
      <c r="J8876" s="22"/>
    </row>
    <row r="8877" spans="10:10">
      <c r="J8877" s="22"/>
    </row>
    <row r="8878" spans="10:10">
      <c r="J8878" s="22"/>
    </row>
    <row r="8879" spans="10:10">
      <c r="J8879" s="22"/>
    </row>
    <row r="8880" spans="10:10">
      <c r="J8880" s="22"/>
    </row>
    <row r="8881" spans="4:10">
      <c r="J8881" s="22"/>
    </row>
    <row r="8882" spans="4:10">
      <c r="J8882" s="22"/>
    </row>
    <row r="8883" spans="4:10">
      <c r="J8883" s="22"/>
    </row>
    <row r="8884" spans="4:10">
      <c r="J8884" s="22"/>
    </row>
    <row r="8885" spans="4:10">
      <c r="J8885" s="22"/>
    </row>
    <row r="8886" spans="4:10">
      <c r="J8886" s="22"/>
    </row>
    <row r="8887" spans="4:10">
      <c r="J8887" s="22"/>
    </row>
    <row r="8888" spans="4:10">
      <c r="J8888" s="22"/>
    </row>
    <row r="8889" spans="4:10">
      <c r="J8889" s="22"/>
    </row>
    <row r="8890" spans="4:10">
      <c r="J8890" s="22"/>
    </row>
    <row r="8891" spans="4:10">
      <c r="J8891" s="22"/>
    </row>
    <row r="8892" spans="4:10">
      <c r="J8892" s="22"/>
    </row>
    <row r="8893" spans="4:10">
      <c r="D8893" s="48"/>
      <c r="I8893" s="48"/>
      <c r="J8893" s="22"/>
    </row>
    <row r="8894" spans="4:10">
      <c r="D8894" s="48"/>
      <c r="G8894" s="48"/>
      <c r="J8894" s="22"/>
    </row>
    <row r="8895" spans="4:10">
      <c r="D8895" s="48"/>
      <c r="H8895" s="48"/>
      <c r="J8895" s="22"/>
    </row>
    <row r="8896" spans="4:10">
      <c r="J8896" s="22"/>
    </row>
    <row r="8897" spans="10:10">
      <c r="J8897" s="22"/>
    </row>
    <row r="8898" spans="10:10">
      <c r="J8898" s="22"/>
    </row>
    <row r="8899" spans="10:10">
      <c r="J8899" s="22"/>
    </row>
    <row r="8900" spans="10:10">
      <c r="J8900" s="22"/>
    </row>
    <row r="8901" spans="10:10">
      <c r="J8901" s="22"/>
    </row>
    <row r="8902" spans="10:10">
      <c r="J8902" s="22"/>
    </row>
    <row r="8903" spans="10:10">
      <c r="J8903" s="22"/>
    </row>
    <row r="8904" spans="10:10">
      <c r="J8904" s="22"/>
    </row>
    <row r="8905" spans="10:10">
      <c r="J8905" s="22"/>
    </row>
    <row r="8906" spans="10:10">
      <c r="J8906" s="22"/>
    </row>
    <row r="8907" spans="10:10">
      <c r="J8907" s="22"/>
    </row>
    <row r="8908" spans="10:10">
      <c r="J8908" s="22"/>
    </row>
    <row r="8909" spans="10:10">
      <c r="J8909" s="22"/>
    </row>
    <row r="8910" spans="10:10">
      <c r="J8910" s="22"/>
    </row>
    <row r="8911" spans="10:10">
      <c r="J8911" s="22"/>
    </row>
    <row r="8912" spans="10:10">
      <c r="J8912" s="22"/>
    </row>
    <row r="8913" spans="10:10">
      <c r="J8913" s="22"/>
    </row>
    <row r="8914" spans="10:10">
      <c r="J8914" s="22"/>
    </row>
    <row r="8915" spans="10:10">
      <c r="J8915" s="22"/>
    </row>
    <row r="8916" spans="10:10">
      <c r="J8916" s="22"/>
    </row>
    <row r="8917" spans="10:10">
      <c r="J8917" s="22"/>
    </row>
    <row r="8918" spans="10:10">
      <c r="J8918" s="22"/>
    </row>
    <row r="8919" spans="10:10">
      <c r="J8919" s="22"/>
    </row>
    <row r="8920" spans="10:10">
      <c r="J8920" s="22"/>
    </row>
    <row r="8921" spans="10:10">
      <c r="J8921" s="22"/>
    </row>
    <row r="8922" spans="10:10">
      <c r="J8922" s="22"/>
    </row>
    <row r="8923" spans="10:10">
      <c r="J8923" s="22"/>
    </row>
    <row r="8924" spans="10:10">
      <c r="J8924" s="22"/>
    </row>
    <row r="8925" spans="10:10">
      <c r="J8925" s="22"/>
    </row>
    <row r="8926" spans="10:10">
      <c r="J8926" s="22"/>
    </row>
    <row r="8927" spans="10:10">
      <c r="J8927" s="22"/>
    </row>
    <row r="8928" spans="10:10">
      <c r="J8928" s="22"/>
    </row>
    <row r="8929" spans="10:10">
      <c r="J8929" s="22"/>
    </row>
    <row r="8930" spans="10:10">
      <c r="J8930" s="22"/>
    </row>
    <row r="8931" spans="10:10">
      <c r="J8931" s="22"/>
    </row>
    <row r="8932" spans="10:10">
      <c r="J8932" s="22"/>
    </row>
    <row r="8933" spans="10:10">
      <c r="J8933" s="22"/>
    </row>
    <row r="8934" spans="10:10">
      <c r="J8934" s="22"/>
    </row>
    <row r="8935" spans="10:10">
      <c r="J8935" s="22"/>
    </row>
    <row r="8936" spans="10:10">
      <c r="J8936" s="22"/>
    </row>
    <row r="8937" spans="10:10">
      <c r="J8937" s="22"/>
    </row>
    <row r="8938" spans="10:10">
      <c r="J8938" s="22"/>
    </row>
    <row r="8939" spans="10:10">
      <c r="J8939" s="22"/>
    </row>
    <row r="8940" spans="10:10">
      <c r="J8940" s="22"/>
    </row>
    <row r="8941" spans="10:10">
      <c r="J8941" s="22"/>
    </row>
    <row r="8942" spans="10:10">
      <c r="J8942" s="22"/>
    </row>
    <row r="8943" spans="10:10">
      <c r="J8943" s="22"/>
    </row>
    <row r="8944" spans="10:10">
      <c r="J8944" s="22"/>
    </row>
    <row r="8945" spans="10:10">
      <c r="J8945" s="22"/>
    </row>
    <row r="8946" spans="10:10">
      <c r="J8946" s="22"/>
    </row>
    <row r="8947" spans="10:10">
      <c r="J8947" s="22"/>
    </row>
    <row r="8948" spans="10:10">
      <c r="J8948" s="22"/>
    </row>
    <row r="8949" spans="10:10">
      <c r="J8949" s="22"/>
    </row>
    <row r="8950" spans="10:10">
      <c r="J8950" s="22"/>
    </row>
    <row r="8951" spans="10:10">
      <c r="J8951" s="22"/>
    </row>
    <row r="8952" spans="10:10">
      <c r="J8952" s="22"/>
    </row>
    <row r="8953" spans="10:10">
      <c r="J8953" s="22"/>
    </row>
    <row r="8954" spans="10:10">
      <c r="J8954" s="22"/>
    </row>
    <row r="8955" spans="10:10">
      <c r="J8955" s="22"/>
    </row>
    <row r="8956" spans="10:10">
      <c r="J8956" s="22"/>
    </row>
    <row r="8957" spans="10:10">
      <c r="J8957" s="22"/>
    </row>
    <row r="8958" spans="10:10">
      <c r="J8958" s="22"/>
    </row>
    <row r="8959" spans="10:10">
      <c r="J8959" s="22"/>
    </row>
    <row r="8960" spans="10:10">
      <c r="J8960" s="22"/>
    </row>
    <row r="8961" spans="10:10">
      <c r="J8961" s="22"/>
    </row>
    <row r="8962" spans="10:10">
      <c r="J8962" s="22"/>
    </row>
    <row r="8963" spans="10:10">
      <c r="J8963" s="22"/>
    </row>
    <row r="8964" spans="10:10">
      <c r="J8964" s="22"/>
    </row>
    <row r="8965" spans="10:10">
      <c r="J8965" s="22"/>
    </row>
    <row r="8966" spans="10:10">
      <c r="J8966" s="22"/>
    </row>
    <row r="8967" spans="10:10">
      <c r="J8967" s="22"/>
    </row>
    <row r="8968" spans="10:10">
      <c r="J8968" s="22"/>
    </row>
    <row r="8969" spans="10:10">
      <c r="J8969" s="22"/>
    </row>
    <row r="8970" spans="10:10">
      <c r="J8970" s="22"/>
    </row>
    <row r="8971" spans="10:10">
      <c r="J8971" s="22"/>
    </row>
    <row r="8972" spans="10:10">
      <c r="J8972" s="22"/>
    </row>
    <row r="8973" spans="10:10">
      <c r="J8973" s="22"/>
    </row>
    <row r="8974" spans="10:10">
      <c r="J8974" s="22"/>
    </row>
    <row r="8975" spans="10:10">
      <c r="J8975" s="22"/>
    </row>
    <row r="8976" spans="10:10">
      <c r="J8976" s="22"/>
    </row>
    <row r="8977" spans="10:10">
      <c r="J8977" s="22"/>
    </row>
    <row r="8978" spans="10:10">
      <c r="J8978" s="22"/>
    </row>
    <row r="8979" spans="10:10">
      <c r="J8979" s="22"/>
    </row>
    <row r="8980" spans="10:10">
      <c r="J8980" s="22"/>
    </row>
    <row r="8981" spans="10:10">
      <c r="J8981" s="22"/>
    </row>
    <row r="8982" spans="10:10">
      <c r="J8982" s="22"/>
    </row>
    <row r="8983" spans="10:10">
      <c r="J8983" s="22"/>
    </row>
    <row r="8984" spans="10:10">
      <c r="J8984" s="22"/>
    </row>
    <row r="8985" spans="10:10">
      <c r="J8985" s="22"/>
    </row>
    <row r="8986" spans="10:10">
      <c r="J8986" s="22"/>
    </row>
    <row r="8987" spans="10:10">
      <c r="J8987" s="22"/>
    </row>
    <row r="8988" spans="10:10">
      <c r="J8988" s="22"/>
    </row>
    <row r="8989" spans="10:10">
      <c r="J8989" s="22"/>
    </row>
    <row r="8990" spans="10:10">
      <c r="J8990" s="22"/>
    </row>
    <row r="8991" spans="10:10">
      <c r="J8991" s="22"/>
    </row>
    <row r="8992" spans="10:10">
      <c r="J8992" s="22"/>
    </row>
    <row r="8993" spans="10:10">
      <c r="J8993" s="22"/>
    </row>
    <row r="8994" spans="10:10">
      <c r="J8994" s="22"/>
    </row>
    <row r="8995" spans="10:10">
      <c r="J8995" s="22"/>
    </row>
    <row r="8996" spans="10:10">
      <c r="J8996" s="22"/>
    </row>
    <row r="8997" spans="10:10">
      <c r="J8997" s="22"/>
    </row>
    <row r="8998" spans="10:10">
      <c r="J8998" s="22"/>
    </row>
    <row r="8999" spans="10:10">
      <c r="J8999" s="22"/>
    </row>
    <row r="9000" spans="10:10">
      <c r="J9000" s="22"/>
    </row>
    <row r="9001" spans="10:10">
      <c r="J9001" s="22"/>
    </row>
    <row r="9002" spans="10:10">
      <c r="J9002" s="22"/>
    </row>
    <row r="9003" spans="10:10">
      <c r="J9003" s="22"/>
    </row>
    <row r="9004" spans="10:10">
      <c r="J9004" s="22"/>
    </row>
    <row r="9005" spans="10:10">
      <c r="J9005" s="22"/>
    </row>
    <row r="9006" spans="10:10">
      <c r="J9006" s="22"/>
    </row>
    <row r="9007" spans="10:10">
      <c r="J9007" s="22"/>
    </row>
    <row r="9008" spans="10:10">
      <c r="J9008" s="22"/>
    </row>
    <row r="9009" spans="10:10">
      <c r="J9009" s="22"/>
    </row>
    <row r="9010" spans="10:10">
      <c r="J9010" s="22"/>
    </row>
    <row r="9011" spans="10:10">
      <c r="J9011" s="22"/>
    </row>
    <row r="9012" spans="10:10">
      <c r="J9012" s="22"/>
    </row>
    <row r="9013" spans="10:10">
      <c r="J9013" s="22"/>
    </row>
    <row r="9014" spans="10:10">
      <c r="J9014" s="22"/>
    </row>
    <row r="9015" spans="10:10">
      <c r="J9015" s="22"/>
    </row>
    <row r="9016" spans="10:10">
      <c r="J9016" s="22"/>
    </row>
    <row r="9017" spans="10:10">
      <c r="J9017" s="22"/>
    </row>
    <row r="9018" spans="10:10">
      <c r="J9018" s="22"/>
    </row>
    <row r="9019" spans="10:10">
      <c r="J9019" s="22"/>
    </row>
    <row r="9020" spans="10:10">
      <c r="J9020" s="22"/>
    </row>
    <row r="9021" spans="10:10">
      <c r="J9021" s="22"/>
    </row>
    <row r="9022" spans="10:10">
      <c r="J9022" s="22"/>
    </row>
    <row r="9023" spans="10:10">
      <c r="J9023" s="22"/>
    </row>
    <row r="9024" spans="10:10">
      <c r="J9024" s="22"/>
    </row>
    <row r="9025" spans="10:10">
      <c r="J9025" s="22"/>
    </row>
    <row r="9026" spans="10:10">
      <c r="J9026" s="22"/>
    </row>
    <row r="9027" spans="10:10">
      <c r="J9027" s="22"/>
    </row>
    <row r="9028" spans="10:10">
      <c r="J9028" s="22"/>
    </row>
    <row r="9029" spans="10:10">
      <c r="J9029" s="22"/>
    </row>
    <row r="9030" spans="10:10">
      <c r="J9030" s="22"/>
    </row>
    <row r="9031" spans="10:10">
      <c r="J9031" s="22"/>
    </row>
    <row r="9032" spans="10:10">
      <c r="J9032" s="22"/>
    </row>
    <row r="9033" spans="10:10">
      <c r="J9033" s="22"/>
    </row>
    <row r="9034" spans="10:10">
      <c r="J9034" s="22"/>
    </row>
    <row r="9035" spans="10:10">
      <c r="J9035" s="22"/>
    </row>
    <row r="9036" spans="10:10">
      <c r="J9036" s="22"/>
    </row>
    <row r="9037" spans="10:10">
      <c r="J9037" s="22"/>
    </row>
    <row r="9038" spans="10:10">
      <c r="J9038" s="22"/>
    </row>
    <row r="9039" spans="10:10">
      <c r="J9039" s="22"/>
    </row>
    <row r="9040" spans="10:10">
      <c r="J9040" s="22"/>
    </row>
    <row r="9041" spans="10:10">
      <c r="J9041" s="22"/>
    </row>
    <row r="9042" spans="10:10">
      <c r="J9042" s="22"/>
    </row>
    <row r="9043" spans="10:10">
      <c r="J9043" s="22"/>
    </row>
    <row r="9044" spans="10:10">
      <c r="J9044" s="22"/>
    </row>
    <row r="9045" spans="10:10">
      <c r="J9045" s="22"/>
    </row>
    <row r="9046" spans="10:10">
      <c r="J9046" s="22"/>
    </row>
    <row r="9047" spans="10:10">
      <c r="J9047" s="22"/>
    </row>
    <row r="9048" spans="10:10">
      <c r="J9048" s="22"/>
    </row>
    <row r="9049" spans="10:10">
      <c r="J9049" s="22"/>
    </row>
    <row r="9050" spans="10:10">
      <c r="J9050" s="22"/>
    </row>
    <row r="9051" spans="10:10">
      <c r="J9051" s="22"/>
    </row>
    <row r="9052" spans="10:10">
      <c r="J9052" s="22"/>
    </row>
    <row r="9053" spans="10:10">
      <c r="J9053" s="22"/>
    </row>
    <row r="9054" spans="10:10">
      <c r="J9054" s="22"/>
    </row>
    <row r="9055" spans="10:10">
      <c r="J9055" s="22"/>
    </row>
    <row r="9056" spans="10:10">
      <c r="J9056" s="22"/>
    </row>
    <row r="9057" spans="10:10">
      <c r="J9057" s="22"/>
    </row>
    <row r="9058" spans="10:10">
      <c r="J9058" s="22"/>
    </row>
    <row r="9059" spans="10:10">
      <c r="J9059" s="22"/>
    </row>
    <row r="9060" spans="10:10">
      <c r="J9060" s="22"/>
    </row>
    <row r="9061" spans="10:10">
      <c r="J9061" s="22"/>
    </row>
    <row r="9062" spans="10:10">
      <c r="J9062" s="22"/>
    </row>
    <row r="9063" spans="10:10">
      <c r="J9063" s="22"/>
    </row>
    <row r="9064" spans="10:10">
      <c r="J9064" s="22"/>
    </row>
    <row r="9065" spans="10:10">
      <c r="J9065" s="22"/>
    </row>
    <row r="9066" spans="10:10">
      <c r="J9066" s="22"/>
    </row>
    <row r="9067" spans="10:10">
      <c r="J9067" s="22"/>
    </row>
    <row r="9068" spans="10:10">
      <c r="J9068" s="22"/>
    </row>
    <row r="9069" spans="10:10">
      <c r="J9069" s="22"/>
    </row>
    <row r="9070" spans="10:10">
      <c r="J9070" s="22"/>
    </row>
    <row r="9071" spans="10:10">
      <c r="J9071" s="22"/>
    </row>
    <row r="9072" spans="10:10">
      <c r="J9072" s="22"/>
    </row>
    <row r="9073" spans="10:10">
      <c r="J9073" s="22"/>
    </row>
    <row r="9074" spans="10:10">
      <c r="J9074" s="22"/>
    </row>
    <row r="9075" spans="10:10">
      <c r="J9075" s="22"/>
    </row>
    <row r="9076" spans="10:10">
      <c r="J9076" s="22"/>
    </row>
    <row r="9077" spans="10:10">
      <c r="J9077" s="22"/>
    </row>
    <row r="9078" spans="10:10">
      <c r="J9078" s="22"/>
    </row>
    <row r="9079" spans="10:10">
      <c r="J9079" s="22"/>
    </row>
    <row r="9080" spans="10:10">
      <c r="J9080" s="22"/>
    </row>
    <row r="9081" spans="10:10">
      <c r="J9081" s="22"/>
    </row>
    <row r="9082" spans="10:10">
      <c r="J9082" s="22"/>
    </row>
    <row r="9083" spans="10:10">
      <c r="J9083" s="22"/>
    </row>
    <row r="9084" spans="10:10">
      <c r="J9084" s="22"/>
    </row>
    <row r="9085" spans="10:10">
      <c r="J9085" s="22"/>
    </row>
    <row r="9086" spans="10:10">
      <c r="J9086" s="22"/>
    </row>
    <row r="9087" spans="10:10">
      <c r="J9087" s="22"/>
    </row>
    <row r="9088" spans="10:10">
      <c r="J9088" s="22"/>
    </row>
    <row r="9089" spans="10:10">
      <c r="J9089" s="22"/>
    </row>
    <row r="9090" spans="10:10">
      <c r="J9090" s="22"/>
    </row>
    <row r="9091" spans="10:10">
      <c r="J9091" s="22"/>
    </row>
    <row r="9092" spans="10:10">
      <c r="J9092" s="22"/>
    </row>
    <row r="9093" spans="10:10">
      <c r="J9093" s="22"/>
    </row>
    <row r="9094" spans="10:10">
      <c r="J9094" s="22"/>
    </row>
    <row r="9095" spans="10:10">
      <c r="J9095" s="22"/>
    </row>
    <row r="9096" spans="10:10">
      <c r="J9096" s="22"/>
    </row>
    <row r="9097" spans="10:10">
      <c r="J9097" s="22"/>
    </row>
    <row r="9098" spans="10:10">
      <c r="J9098" s="22"/>
    </row>
    <row r="9099" spans="10:10">
      <c r="J9099" s="22"/>
    </row>
    <row r="9100" spans="10:10">
      <c r="J9100" s="22"/>
    </row>
    <row r="9101" spans="10:10">
      <c r="J9101" s="22"/>
    </row>
    <row r="9102" spans="10:10">
      <c r="J9102" s="22"/>
    </row>
    <row r="9103" spans="10:10">
      <c r="J9103" s="22"/>
    </row>
    <row r="9104" spans="10:10">
      <c r="J9104" s="22"/>
    </row>
    <row r="9105" spans="10:10">
      <c r="J9105" s="22"/>
    </row>
    <row r="9106" spans="10:10">
      <c r="J9106" s="22"/>
    </row>
    <row r="9107" spans="10:10">
      <c r="J9107" s="22"/>
    </row>
    <row r="9108" spans="10:10">
      <c r="J9108" s="22"/>
    </row>
    <row r="9109" spans="10:10">
      <c r="J9109" s="22"/>
    </row>
    <row r="9110" spans="10:10">
      <c r="J9110" s="22"/>
    </row>
    <row r="9111" spans="10:10">
      <c r="J9111" s="22"/>
    </row>
    <row r="9112" spans="10:10">
      <c r="J9112" s="22"/>
    </row>
    <row r="9113" spans="10:10">
      <c r="J9113" s="22"/>
    </row>
    <row r="9114" spans="10:10">
      <c r="J9114" s="22"/>
    </row>
    <row r="9115" spans="10:10">
      <c r="J9115" s="22"/>
    </row>
    <row r="9116" spans="10:10">
      <c r="J9116" s="22"/>
    </row>
    <row r="9117" spans="10:10">
      <c r="J9117" s="22"/>
    </row>
    <row r="9118" spans="10:10">
      <c r="J9118" s="22"/>
    </row>
    <row r="9119" spans="10:10">
      <c r="J9119" s="22"/>
    </row>
    <row r="9120" spans="10:10">
      <c r="J9120" s="22"/>
    </row>
    <row r="9121" spans="10:10">
      <c r="J9121" s="22"/>
    </row>
    <row r="9122" spans="10:10">
      <c r="J9122" s="22"/>
    </row>
    <row r="9123" spans="10:10">
      <c r="J9123" s="22"/>
    </row>
    <row r="9124" spans="10:10">
      <c r="J9124" s="22"/>
    </row>
    <row r="9125" spans="10:10">
      <c r="J9125" s="22"/>
    </row>
    <row r="9126" spans="10:10">
      <c r="J9126" s="22"/>
    </row>
    <row r="9127" spans="10:10">
      <c r="J9127" s="22"/>
    </row>
    <row r="9128" spans="10:10">
      <c r="J9128" s="22"/>
    </row>
    <row r="9129" spans="10:10">
      <c r="J9129" s="22"/>
    </row>
    <row r="9130" spans="10:10">
      <c r="J9130" s="22"/>
    </row>
    <row r="9131" spans="10:10">
      <c r="J9131" s="22"/>
    </row>
    <row r="9132" spans="10:10">
      <c r="J9132" s="22"/>
    </row>
    <row r="9133" spans="10:10">
      <c r="J9133" s="22"/>
    </row>
    <row r="9134" spans="10:10">
      <c r="J9134" s="22"/>
    </row>
    <row r="9135" spans="10:10">
      <c r="J9135" s="22"/>
    </row>
    <row r="9136" spans="10:10">
      <c r="J9136" s="22"/>
    </row>
    <row r="9137" spans="10:10">
      <c r="J9137" s="22"/>
    </row>
    <row r="9138" spans="10:10">
      <c r="J9138" s="22"/>
    </row>
    <row r="9139" spans="10:10">
      <c r="J9139" s="22"/>
    </row>
    <row r="9140" spans="10:10">
      <c r="J9140" s="22"/>
    </row>
    <row r="9141" spans="10:10">
      <c r="J9141" s="22"/>
    </row>
    <row r="9142" spans="10:10">
      <c r="J9142" s="22"/>
    </row>
    <row r="9143" spans="10:10">
      <c r="J9143" s="22"/>
    </row>
    <row r="9144" spans="10:10">
      <c r="J9144" s="22"/>
    </row>
    <row r="9145" spans="10:10">
      <c r="J9145" s="22"/>
    </row>
    <row r="9146" spans="10:10">
      <c r="J9146" s="22"/>
    </row>
    <row r="9147" spans="10:10">
      <c r="J9147" s="22"/>
    </row>
    <row r="9148" spans="10:10">
      <c r="J9148" s="22"/>
    </row>
    <row r="9149" spans="10:10">
      <c r="J9149" s="22"/>
    </row>
    <row r="9150" spans="10:10">
      <c r="J9150" s="22"/>
    </row>
    <row r="9151" spans="10:10">
      <c r="J9151" s="22"/>
    </row>
    <row r="9152" spans="10:10">
      <c r="J9152" s="22"/>
    </row>
    <row r="9153" spans="10:10">
      <c r="J9153" s="22"/>
    </row>
    <row r="9154" spans="10:10">
      <c r="J9154" s="22"/>
    </row>
    <row r="9155" spans="10:10">
      <c r="J9155" s="22"/>
    </row>
    <row r="9156" spans="10:10">
      <c r="J9156" s="22"/>
    </row>
    <row r="9157" spans="10:10">
      <c r="J9157" s="22"/>
    </row>
    <row r="9158" spans="10:10">
      <c r="J9158" s="22"/>
    </row>
    <row r="9159" spans="10:10">
      <c r="J9159" s="22"/>
    </row>
    <row r="9160" spans="10:10">
      <c r="J9160" s="22"/>
    </row>
    <row r="9161" spans="10:10">
      <c r="J9161" s="22"/>
    </row>
    <row r="9162" spans="10:10">
      <c r="J9162" s="22"/>
    </row>
    <row r="9163" spans="10:10">
      <c r="J9163" s="22"/>
    </row>
    <row r="9164" spans="10:10">
      <c r="J9164" s="22"/>
    </row>
    <row r="9165" spans="10:10">
      <c r="J9165" s="22"/>
    </row>
    <row r="9166" spans="10:10">
      <c r="J9166" s="22"/>
    </row>
    <row r="9167" spans="10:10">
      <c r="J9167" s="22"/>
    </row>
    <row r="9168" spans="10:10">
      <c r="J9168" s="22"/>
    </row>
    <row r="9169" spans="4:10">
      <c r="J9169" s="22"/>
    </row>
    <row r="9170" spans="4:10">
      <c r="J9170" s="22"/>
    </row>
    <row r="9171" spans="4:10">
      <c r="D9171" s="48"/>
      <c r="F9171" s="48"/>
      <c r="J9171" s="22"/>
    </row>
    <row r="9172" spans="4:10">
      <c r="J9172" s="22"/>
    </row>
    <row r="9173" spans="4:10">
      <c r="J9173" s="22"/>
    </row>
    <row r="9174" spans="4:10">
      <c r="J9174" s="22"/>
    </row>
    <row r="9175" spans="4:10">
      <c r="J9175" s="22"/>
    </row>
    <row r="9176" spans="4:10">
      <c r="J9176" s="22"/>
    </row>
    <row r="9177" spans="4:10">
      <c r="J9177" s="22"/>
    </row>
    <row r="9178" spans="4:10">
      <c r="J9178" s="22"/>
    </row>
    <row r="9179" spans="4:10">
      <c r="J9179" s="22"/>
    </row>
    <row r="9180" spans="4:10">
      <c r="J9180" s="22"/>
    </row>
    <row r="9181" spans="4:10">
      <c r="J9181" s="22"/>
    </row>
    <row r="9182" spans="4:10">
      <c r="J9182" s="22"/>
    </row>
    <row r="9183" spans="4:10">
      <c r="J9183" s="22"/>
    </row>
    <row r="9184" spans="4:10">
      <c r="J9184" s="22"/>
    </row>
    <row r="9185" spans="10:10">
      <c r="J9185" s="22"/>
    </row>
    <row r="9186" spans="10:10">
      <c r="J9186" s="22"/>
    </row>
    <row r="9187" spans="10:10">
      <c r="J9187" s="22"/>
    </row>
    <row r="9188" spans="10:10">
      <c r="J9188" s="22"/>
    </row>
    <row r="9189" spans="10:10">
      <c r="J9189" s="22"/>
    </row>
    <row r="9190" spans="10:10">
      <c r="J9190" s="22"/>
    </row>
    <row r="9191" spans="10:10">
      <c r="J9191" s="22"/>
    </row>
    <row r="9192" spans="10:10">
      <c r="J9192" s="22"/>
    </row>
    <row r="9193" spans="10:10">
      <c r="J9193" s="22"/>
    </row>
    <row r="9194" spans="10:10">
      <c r="J9194" s="22"/>
    </row>
    <row r="9195" spans="10:10">
      <c r="J9195" s="22"/>
    </row>
    <row r="9196" spans="10:10">
      <c r="J9196" s="22"/>
    </row>
    <row r="9197" spans="10:10">
      <c r="J9197" s="22"/>
    </row>
    <row r="9198" spans="10:10">
      <c r="J9198" s="22"/>
    </row>
    <row r="9199" spans="10:10">
      <c r="J9199" s="22"/>
    </row>
    <row r="9200" spans="10:10">
      <c r="J9200" s="22"/>
    </row>
    <row r="9201" spans="10:10">
      <c r="J9201" s="22"/>
    </row>
    <row r="9202" spans="10:10">
      <c r="J9202" s="22"/>
    </row>
    <row r="9203" spans="10:10">
      <c r="J9203" s="22"/>
    </row>
    <row r="9204" spans="10:10">
      <c r="J9204" s="22"/>
    </row>
    <row r="9205" spans="10:10">
      <c r="J9205" s="22"/>
    </row>
    <row r="9206" spans="10:10">
      <c r="J9206" s="22"/>
    </row>
    <row r="9207" spans="10:10">
      <c r="J9207" s="22"/>
    </row>
    <row r="9208" spans="10:10">
      <c r="J9208" s="22"/>
    </row>
    <row r="9209" spans="10:10">
      <c r="J9209" s="22"/>
    </row>
    <row r="9210" spans="10:10">
      <c r="J9210" s="22"/>
    </row>
    <row r="9211" spans="10:10">
      <c r="J9211" s="22"/>
    </row>
    <row r="9212" spans="10:10">
      <c r="J9212" s="22"/>
    </row>
    <row r="9213" spans="10:10">
      <c r="J9213" s="22"/>
    </row>
    <row r="9214" spans="10:10">
      <c r="J9214" s="22"/>
    </row>
    <row r="9215" spans="10:10">
      <c r="J9215" s="22"/>
    </row>
    <row r="9216" spans="10:10">
      <c r="J9216" s="22"/>
    </row>
    <row r="9217" spans="10:10">
      <c r="J9217" s="22"/>
    </row>
    <row r="9218" spans="10:10">
      <c r="J9218" s="22"/>
    </row>
    <row r="9219" spans="10:10">
      <c r="J9219" s="22"/>
    </row>
    <row r="9220" spans="10:10">
      <c r="J9220" s="22"/>
    </row>
    <row r="9221" spans="10:10">
      <c r="J9221" s="22"/>
    </row>
    <row r="9222" spans="10:10">
      <c r="J9222" s="22"/>
    </row>
    <row r="9223" spans="10:10">
      <c r="J9223" s="22"/>
    </row>
    <row r="9224" spans="10:10">
      <c r="J9224" s="22"/>
    </row>
    <row r="9225" spans="10:10">
      <c r="J9225" s="22"/>
    </row>
    <row r="9226" spans="10:10">
      <c r="J9226" s="22"/>
    </row>
    <row r="9227" spans="10:10">
      <c r="J9227" s="22"/>
    </row>
    <row r="9228" spans="10:10">
      <c r="J9228" s="22"/>
    </row>
    <row r="9229" spans="10:10">
      <c r="J9229" s="22"/>
    </row>
    <row r="9230" spans="10:10">
      <c r="J9230" s="22"/>
    </row>
    <row r="9231" spans="10:10">
      <c r="J9231" s="22"/>
    </row>
    <row r="9232" spans="10:10">
      <c r="J9232" s="22"/>
    </row>
    <row r="9233" spans="10:10">
      <c r="J9233" s="22"/>
    </row>
    <row r="9234" spans="10:10">
      <c r="J9234" s="22"/>
    </row>
    <row r="9235" spans="10:10">
      <c r="J9235" s="22"/>
    </row>
    <row r="9236" spans="10:10">
      <c r="J9236" s="22"/>
    </row>
    <row r="9237" spans="10:10">
      <c r="J9237" s="22"/>
    </row>
    <row r="9238" spans="10:10">
      <c r="J9238" s="22"/>
    </row>
    <row r="9239" spans="10:10">
      <c r="J9239" s="22"/>
    </row>
    <row r="9240" spans="10:10">
      <c r="J9240" s="22"/>
    </row>
    <row r="9241" spans="10:10">
      <c r="J9241" s="22"/>
    </row>
    <row r="9242" spans="10:10">
      <c r="J9242" s="22"/>
    </row>
    <row r="9243" spans="10:10">
      <c r="J9243" s="22"/>
    </row>
    <row r="9244" spans="10:10">
      <c r="J9244" s="22"/>
    </row>
    <row r="9245" spans="10:10">
      <c r="J9245" s="22"/>
    </row>
    <row r="9246" spans="10:10">
      <c r="J9246" s="22"/>
    </row>
    <row r="9247" spans="10:10">
      <c r="J9247" s="22"/>
    </row>
    <row r="9248" spans="10:10">
      <c r="J9248" s="22"/>
    </row>
    <row r="9249" spans="10:10">
      <c r="J9249" s="22"/>
    </row>
    <row r="9250" spans="10:10">
      <c r="J9250" s="22"/>
    </row>
    <row r="9251" spans="10:10">
      <c r="J9251" s="22"/>
    </row>
    <row r="9252" spans="10:10">
      <c r="J9252" s="22"/>
    </row>
    <row r="9253" spans="10:10">
      <c r="J9253" s="22"/>
    </row>
    <row r="9254" spans="10:10">
      <c r="J9254" s="22"/>
    </row>
    <row r="9255" spans="10:10">
      <c r="J9255" s="22"/>
    </row>
    <row r="9256" spans="10:10">
      <c r="J9256" s="22"/>
    </row>
    <row r="9257" spans="10:10">
      <c r="J9257" s="22"/>
    </row>
    <row r="9258" spans="10:10">
      <c r="J9258" s="22"/>
    </row>
    <row r="9259" spans="10:10">
      <c r="J9259" s="22"/>
    </row>
    <row r="9380" spans="4:7">
      <c r="D9380" s="48"/>
      <c r="G9380" s="48"/>
    </row>
    <row r="9588" spans="4:9">
      <c r="D9588" s="48"/>
      <c r="I9588" s="48"/>
    </row>
    <row r="9589" spans="4:9">
      <c r="D9589" s="48"/>
      <c r="H9589" s="48"/>
    </row>
    <row r="9590" spans="4:9">
      <c r="D9590" s="48"/>
      <c r="G9590" s="48"/>
    </row>
    <row r="9826" spans="4:6">
      <c r="D9826" s="48"/>
      <c r="F9826" s="48"/>
    </row>
    <row r="9949" spans="4:9">
      <c r="D9949" s="48"/>
      <c r="H9949" s="48"/>
    </row>
    <row r="9950" spans="4:9">
      <c r="D9950" s="48"/>
      <c r="I9950" s="48"/>
    </row>
    <row r="9951" spans="4:9">
      <c r="D9951" s="48"/>
      <c r="G9951" s="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8F830-4420-41EF-A381-BBF9AD0984BC}">
  <dimension ref="A1:Y70"/>
  <sheetViews>
    <sheetView tabSelected="1" workbookViewId="0">
      <selection activeCell="A2" sqref="A2"/>
    </sheetView>
  </sheetViews>
  <sheetFormatPr defaultRowHeight="14.25"/>
  <cols>
    <col min="1" max="1" width="12.33203125" bestFit="1" customWidth="1"/>
    <col min="2" max="2" width="17.73046875" bestFit="1" customWidth="1"/>
    <col min="3" max="3" width="5.1328125" bestFit="1" customWidth="1"/>
    <col min="4" max="4" width="11.59765625" bestFit="1" customWidth="1"/>
    <col min="5" max="5" width="10.33203125" bestFit="1" customWidth="1"/>
    <col min="6" max="6" width="15.9296875" bestFit="1" customWidth="1"/>
    <col min="9" max="9" width="12.33203125" bestFit="1" customWidth="1"/>
    <col min="10" max="10" width="19.53125" bestFit="1" customWidth="1"/>
    <col min="11" max="11" width="7.9296875" bestFit="1" customWidth="1"/>
    <col min="12" max="12" width="7.33203125" bestFit="1" customWidth="1"/>
    <col min="15" max="15" width="11.53125" bestFit="1" customWidth="1"/>
    <col min="16" max="16" width="3.796875" bestFit="1" customWidth="1"/>
    <col min="17" max="17" width="10" bestFit="1" customWidth="1"/>
    <col min="19" max="19" width="12.33203125" bestFit="1" customWidth="1"/>
    <col min="21" max="21" width="19.53125" bestFit="1" customWidth="1"/>
    <col min="22" max="22" width="56.1328125" bestFit="1" customWidth="1"/>
    <col min="23" max="23" width="4.265625" bestFit="1" customWidth="1"/>
    <col min="24" max="24" width="4.59765625" bestFit="1" customWidth="1"/>
    <col min="25" max="25" width="11.3984375" bestFit="1" customWidth="1"/>
  </cols>
  <sheetData>
    <row r="1" spans="1:25">
      <c r="A1" s="2" t="s">
        <v>3399</v>
      </c>
      <c r="G1" s="50">
        <v>3.7999999999999999E-2</v>
      </c>
    </row>
    <row r="2" spans="1:25">
      <c r="I2" t="s">
        <v>3393</v>
      </c>
      <c r="S2" t="s">
        <v>155</v>
      </c>
    </row>
    <row r="3" spans="1:25">
      <c r="A3" t="s">
        <v>3376</v>
      </c>
      <c r="B3" t="s">
        <v>3377</v>
      </c>
      <c r="C3" t="s">
        <v>3378</v>
      </c>
      <c r="D3" t="s">
        <v>3379</v>
      </c>
      <c r="E3" t="s">
        <v>3380</v>
      </c>
      <c r="F3" t="s">
        <v>3382</v>
      </c>
      <c r="I3" t="s">
        <v>399</v>
      </c>
      <c r="J3" t="s">
        <v>220</v>
      </c>
      <c r="K3" t="s">
        <v>216</v>
      </c>
      <c r="L3" t="s">
        <v>3392</v>
      </c>
      <c r="M3">
        <v>2023</v>
      </c>
      <c r="N3">
        <v>2030</v>
      </c>
      <c r="O3" t="s">
        <v>3394</v>
      </c>
      <c r="P3" t="s">
        <v>3395</v>
      </c>
      <c r="Q3" t="s">
        <v>3398</v>
      </c>
      <c r="S3" t="s">
        <v>221</v>
      </c>
      <c r="T3" t="s">
        <v>537</v>
      </c>
      <c r="U3" t="s">
        <v>97</v>
      </c>
      <c r="V3" t="s">
        <v>157</v>
      </c>
      <c r="W3" t="s">
        <v>538</v>
      </c>
      <c r="X3" t="s">
        <v>539</v>
      </c>
      <c r="Y3" t="s">
        <v>3397</v>
      </c>
    </row>
    <row r="4" spans="1:25">
      <c r="A4" t="s">
        <v>3341</v>
      </c>
      <c r="B4" t="s">
        <v>2761</v>
      </c>
      <c r="C4">
        <v>27</v>
      </c>
      <c r="D4" t="s">
        <v>3381</v>
      </c>
      <c r="E4">
        <v>150</v>
      </c>
      <c r="F4">
        <v>690</v>
      </c>
      <c r="I4" t="str">
        <f>A4</f>
        <v>Arg-Chi</v>
      </c>
      <c r="J4" t="str">
        <f>"ugas_stg_"&amp;D4</f>
        <v>ugas_stg_depleted field</v>
      </c>
      <c r="K4" t="str">
        <f>"GAS_"&amp;TEXT(C4,"000")</f>
        <v>GAS_027</v>
      </c>
      <c r="L4">
        <v>0.95</v>
      </c>
      <c r="M4" s="1">
        <f>IF(E4="","",E4*$G$1)</f>
        <v>5.7</v>
      </c>
      <c r="N4" s="1">
        <f>IF(F4="","",F4*$G$1)</f>
        <v>26.22</v>
      </c>
      <c r="O4">
        <v>2</v>
      </c>
      <c r="P4">
        <v>100</v>
      </c>
      <c r="Q4">
        <v>1</v>
      </c>
      <c r="S4" t="str">
        <f>I4</f>
        <v>Arg-Chi</v>
      </c>
      <c r="T4" t="s">
        <v>3396</v>
      </c>
      <c r="U4" t="str">
        <f>J4</f>
        <v>ugas_stg_depleted field</v>
      </c>
      <c r="V4" t="str">
        <f>"underground nat gas storage -- "&amp;D4&amp;" -- "&amp;B4</f>
        <v>underground nat gas storage -- depleted field -- Argentina</v>
      </c>
      <c r="W4" t="s">
        <v>109</v>
      </c>
      <c r="X4" t="s">
        <v>163</v>
      </c>
      <c r="Y4" t="s">
        <v>329</v>
      </c>
    </row>
    <row r="5" spans="1:25">
      <c r="A5" t="s">
        <v>3342</v>
      </c>
      <c r="B5" t="s">
        <v>3383</v>
      </c>
      <c r="C5">
        <v>147</v>
      </c>
      <c r="D5" t="s">
        <v>3384</v>
      </c>
      <c r="E5">
        <v>160</v>
      </c>
      <c r="F5">
        <v>35</v>
      </c>
      <c r="I5" t="str">
        <f t="shared" ref="I5:I67" si="0">A5</f>
        <v>Asia_central</v>
      </c>
      <c r="J5" t="str">
        <f t="shared" ref="J5:J67" si="1">"ugas_stg_"&amp;D5</f>
        <v>ugas_stg_salt cavern</v>
      </c>
      <c r="K5" t="str">
        <f t="shared" ref="K5:K67" si="2">"GAS_"&amp;TEXT(C5,"000")</f>
        <v>GAS_147</v>
      </c>
      <c r="L5">
        <v>0.95</v>
      </c>
      <c r="M5" s="1">
        <f t="shared" ref="M5:N67" si="3">IF(E5="","",E5*$G$1)</f>
        <v>6.08</v>
      </c>
      <c r="N5" s="1">
        <f t="shared" si="3"/>
        <v>1.33</v>
      </c>
      <c r="O5">
        <v>2</v>
      </c>
      <c r="P5">
        <v>100</v>
      </c>
      <c r="Q5">
        <v>1</v>
      </c>
      <c r="S5" t="str">
        <f t="shared" ref="S5:S67" si="4">I5</f>
        <v>Asia_central</v>
      </c>
      <c r="T5" t="s">
        <v>3396</v>
      </c>
      <c r="U5" t="str">
        <f t="shared" ref="U5:U67" si="5">J5</f>
        <v>ugas_stg_salt cavern</v>
      </c>
      <c r="V5" t="str">
        <f t="shared" ref="V5:V67" si="6">"underground nat gas storage -- "&amp;D5&amp;" -- "&amp;B5</f>
        <v>underground nat gas storage -- salt cavern -- Armenia</v>
      </c>
      <c r="W5" t="s">
        <v>109</v>
      </c>
      <c r="X5" t="s">
        <v>163</v>
      </c>
      <c r="Y5" t="s">
        <v>329</v>
      </c>
    </row>
    <row r="6" spans="1:25">
      <c r="A6" t="s">
        <v>3342</v>
      </c>
      <c r="B6" t="s">
        <v>2731</v>
      </c>
      <c r="C6">
        <v>109</v>
      </c>
      <c r="D6" t="s">
        <v>3381</v>
      </c>
      <c r="E6">
        <v>4700</v>
      </c>
      <c r="I6" t="str">
        <f t="shared" si="0"/>
        <v>Asia_central</v>
      </c>
      <c r="J6" t="str">
        <f t="shared" si="1"/>
        <v>ugas_stg_depleted field</v>
      </c>
      <c r="K6" t="str">
        <f t="shared" si="2"/>
        <v>GAS_109</v>
      </c>
      <c r="L6">
        <v>0.95</v>
      </c>
      <c r="M6" s="1">
        <f t="shared" si="3"/>
        <v>178.6</v>
      </c>
      <c r="N6" s="1" t="str">
        <f t="shared" si="3"/>
        <v/>
      </c>
      <c r="O6">
        <v>2</v>
      </c>
      <c r="P6">
        <v>100</v>
      </c>
      <c r="Q6">
        <v>1</v>
      </c>
      <c r="S6" t="str">
        <f t="shared" si="4"/>
        <v>Asia_central</v>
      </c>
      <c r="T6" t="s">
        <v>3396</v>
      </c>
      <c r="U6" t="str">
        <f t="shared" si="5"/>
        <v>ugas_stg_depleted field</v>
      </c>
      <c r="V6" t="str">
        <f t="shared" si="6"/>
        <v>underground nat gas storage -- depleted field -- Azerbaijan</v>
      </c>
      <c r="W6" t="s">
        <v>109</v>
      </c>
      <c r="X6" t="s">
        <v>163</v>
      </c>
      <c r="Y6" t="s">
        <v>329</v>
      </c>
    </row>
    <row r="7" spans="1:25">
      <c r="A7" t="s">
        <v>3342</v>
      </c>
      <c r="B7" t="s">
        <v>3385</v>
      </c>
      <c r="C7">
        <v>128</v>
      </c>
      <c r="D7" t="s">
        <v>3381</v>
      </c>
      <c r="F7">
        <v>300</v>
      </c>
      <c r="I7" t="str">
        <f t="shared" si="0"/>
        <v>Asia_central</v>
      </c>
      <c r="J7" t="str">
        <f t="shared" si="1"/>
        <v>ugas_stg_depleted field</v>
      </c>
      <c r="K7" t="str">
        <f t="shared" si="2"/>
        <v>GAS_128</v>
      </c>
      <c r="L7">
        <v>0.95</v>
      </c>
      <c r="M7" s="1" t="str">
        <f t="shared" si="3"/>
        <v/>
      </c>
      <c r="N7" s="1">
        <f t="shared" si="3"/>
        <v>11.4</v>
      </c>
      <c r="O7">
        <v>2</v>
      </c>
      <c r="P7">
        <v>100</v>
      </c>
      <c r="Q7">
        <v>1</v>
      </c>
      <c r="S7" t="str">
        <f t="shared" si="4"/>
        <v>Asia_central</v>
      </c>
      <c r="T7" t="s">
        <v>3396</v>
      </c>
      <c r="U7" t="str">
        <f t="shared" si="5"/>
        <v>ugas_stg_depleted field</v>
      </c>
      <c r="V7" t="str">
        <f t="shared" si="6"/>
        <v>underground nat gas storage -- depleted field -- Georgia</v>
      </c>
      <c r="W7" t="s">
        <v>109</v>
      </c>
      <c r="X7" t="s">
        <v>163</v>
      </c>
      <c r="Y7" t="s">
        <v>329</v>
      </c>
    </row>
    <row r="8" spans="1:25">
      <c r="A8" t="s">
        <v>3342</v>
      </c>
      <c r="B8" t="s">
        <v>2708</v>
      </c>
      <c r="C8">
        <v>45</v>
      </c>
      <c r="D8" t="s">
        <v>3386</v>
      </c>
      <c r="E8">
        <v>650</v>
      </c>
      <c r="I8" t="str">
        <f t="shared" si="0"/>
        <v>Asia_central</v>
      </c>
      <c r="J8" t="str">
        <f t="shared" si="1"/>
        <v>ugas_stg_aquifer</v>
      </c>
      <c r="K8" t="str">
        <f t="shared" si="2"/>
        <v>GAS_045</v>
      </c>
      <c r="L8">
        <v>0.95</v>
      </c>
      <c r="M8" s="1">
        <f t="shared" si="3"/>
        <v>24.7</v>
      </c>
      <c r="N8" s="1" t="str">
        <f t="shared" si="3"/>
        <v/>
      </c>
      <c r="O8">
        <v>2</v>
      </c>
      <c r="P8">
        <v>100</v>
      </c>
      <c r="Q8">
        <v>1</v>
      </c>
      <c r="S8" t="str">
        <f t="shared" si="4"/>
        <v>Asia_central</v>
      </c>
      <c r="T8" t="s">
        <v>3396</v>
      </c>
      <c r="U8" t="str">
        <f t="shared" si="5"/>
        <v>ugas_stg_aquifer</v>
      </c>
      <c r="V8" t="str">
        <f t="shared" si="6"/>
        <v>underground nat gas storage -- aquifer -- Kazakhstan</v>
      </c>
      <c r="W8" t="s">
        <v>109</v>
      </c>
      <c r="X8" t="s">
        <v>163</v>
      </c>
      <c r="Y8" t="s">
        <v>329</v>
      </c>
    </row>
    <row r="9" spans="1:25">
      <c r="A9" t="s">
        <v>3342</v>
      </c>
      <c r="B9" t="s">
        <v>2708</v>
      </c>
      <c r="C9">
        <v>45</v>
      </c>
      <c r="D9" t="s">
        <v>3381</v>
      </c>
      <c r="E9">
        <v>3000</v>
      </c>
      <c r="F9">
        <v>1000</v>
      </c>
      <c r="I9" t="str">
        <f t="shared" si="0"/>
        <v>Asia_central</v>
      </c>
      <c r="J9" t="str">
        <f t="shared" si="1"/>
        <v>ugas_stg_depleted field</v>
      </c>
      <c r="K9" t="str">
        <f t="shared" si="2"/>
        <v>GAS_045</v>
      </c>
      <c r="L9">
        <v>0.95</v>
      </c>
      <c r="M9" s="1">
        <f t="shared" si="3"/>
        <v>114</v>
      </c>
      <c r="N9" s="1">
        <f t="shared" si="3"/>
        <v>38</v>
      </c>
      <c r="O9">
        <v>2</v>
      </c>
      <c r="P9">
        <v>100</v>
      </c>
      <c r="Q9">
        <v>1</v>
      </c>
      <c r="S9" t="str">
        <f t="shared" si="4"/>
        <v>Asia_central</v>
      </c>
      <c r="T9" t="s">
        <v>3396</v>
      </c>
      <c r="U9" t="str">
        <f t="shared" si="5"/>
        <v>ugas_stg_depleted field</v>
      </c>
      <c r="V9" t="str">
        <f t="shared" si="6"/>
        <v>underground nat gas storage -- depleted field -- Kazakhstan</v>
      </c>
      <c r="W9" t="s">
        <v>109</v>
      </c>
      <c r="X9" t="s">
        <v>163</v>
      </c>
      <c r="Y9" t="s">
        <v>329</v>
      </c>
    </row>
    <row r="10" spans="1:25">
      <c r="A10" t="s">
        <v>3342</v>
      </c>
      <c r="B10" t="s">
        <v>2709</v>
      </c>
      <c r="C10">
        <v>56</v>
      </c>
      <c r="D10" t="s">
        <v>3381</v>
      </c>
      <c r="E10">
        <v>4000</v>
      </c>
      <c r="F10">
        <v>2900</v>
      </c>
      <c r="I10" t="str">
        <f t="shared" si="0"/>
        <v>Asia_central</v>
      </c>
      <c r="J10" t="str">
        <f t="shared" si="1"/>
        <v>ugas_stg_depleted field</v>
      </c>
      <c r="K10" t="str">
        <f t="shared" si="2"/>
        <v>GAS_056</v>
      </c>
      <c r="L10">
        <v>0.95</v>
      </c>
      <c r="M10" s="1">
        <f t="shared" si="3"/>
        <v>152</v>
      </c>
      <c r="N10" s="1">
        <f t="shared" si="3"/>
        <v>110.2</v>
      </c>
      <c r="O10">
        <v>2</v>
      </c>
      <c r="P10">
        <v>100</v>
      </c>
      <c r="Q10">
        <v>1</v>
      </c>
      <c r="S10" t="str">
        <f t="shared" si="4"/>
        <v>Asia_central</v>
      </c>
      <c r="T10" t="s">
        <v>3396</v>
      </c>
      <c r="U10" t="str">
        <f t="shared" si="5"/>
        <v>ugas_stg_depleted field</v>
      </c>
      <c r="V10" t="str">
        <f t="shared" si="6"/>
        <v>underground nat gas storage -- depleted field -- Uzbekistan</v>
      </c>
      <c r="W10" t="s">
        <v>109</v>
      </c>
      <c r="X10" t="s">
        <v>163</v>
      </c>
      <c r="Y10" t="s">
        <v>329</v>
      </c>
    </row>
    <row r="11" spans="1:25">
      <c r="A11" t="s">
        <v>3343</v>
      </c>
      <c r="B11" t="s">
        <v>2712</v>
      </c>
      <c r="C11">
        <v>8</v>
      </c>
      <c r="D11" t="s">
        <v>3381</v>
      </c>
      <c r="E11">
        <v>130</v>
      </c>
      <c r="I11" t="str">
        <f t="shared" si="0"/>
        <v>Asia_east</v>
      </c>
      <c r="J11" t="str">
        <f t="shared" si="1"/>
        <v>ugas_stg_depleted field</v>
      </c>
      <c r="K11" t="str">
        <f t="shared" si="2"/>
        <v>GAS_008</v>
      </c>
      <c r="L11">
        <v>0.95</v>
      </c>
      <c r="M11" s="1">
        <f t="shared" si="3"/>
        <v>4.9399999999999995</v>
      </c>
      <c r="N11" s="1" t="str">
        <f t="shared" si="3"/>
        <v/>
      </c>
      <c r="O11">
        <v>2</v>
      </c>
      <c r="P11">
        <v>100</v>
      </c>
      <c r="Q11">
        <v>1</v>
      </c>
      <c r="S11" t="str">
        <f t="shared" si="4"/>
        <v>Asia_east</v>
      </c>
      <c r="T11" t="s">
        <v>3396</v>
      </c>
      <c r="U11" t="str">
        <f t="shared" si="5"/>
        <v>ugas_stg_depleted field</v>
      </c>
      <c r="V11" t="str">
        <f t="shared" si="6"/>
        <v>underground nat gas storage -- depleted field -- Japan</v>
      </c>
      <c r="W11" t="s">
        <v>109</v>
      </c>
      <c r="X11" t="s">
        <v>163</v>
      </c>
      <c r="Y11" t="s">
        <v>329</v>
      </c>
    </row>
    <row r="12" spans="1:25">
      <c r="A12" t="s">
        <v>3344</v>
      </c>
      <c r="B12" t="s">
        <v>3387</v>
      </c>
      <c r="C12">
        <v>33</v>
      </c>
      <c r="D12" t="s">
        <v>3381</v>
      </c>
      <c r="E12">
        <v>0</v>
      </c>
      <c r="I12" t="str">
        <f t="shared" si="0"/>
        <v>Asia_other</v>
      </c>
      <c r="J12" t="str">
        <f t="shared" si="1"/>
        <v>ugas_stg_depleted field</v>
      </c>
      <c r="K12" t="str">
        <f t="shared" si="2"/>
        <v>GAS_033</v>
      </c>
      <c r="L12">
        <v>0.95</v>
      </c>
      <c r="M12" s="1">
        <f t="shared" si="3"/>
        <v>0</v>
      </c>
      <c r="N12" s="1" t="str">
        <f t="shared" si="3"/>
        <v/>
      </c>
      <c r="O12">
        <v>2</v>
      </c>
      <c r="P12">
        <v>100</v>
      </c>
      <c r="Q12">
        <v>1</v>
      </c>
      <c r="S12" t="str">
        <f t="shared" si="4"/>
        <v>Asia_other</v>
      </c>
      <c r="T12" t="s">
        <v>3396</v>
      </c>
      <c r="U12" t="str">
        <f t="shared" si="5"/>
        <v>ugas_stg_depleted field</v>
      </c>
      <c r="V12" t="str">
        <f t="shared" si="6"/>
        <v>underground nat gas storage -- depleted field -- Taiwan</v>
      </c>
      <c r="W12" t="s">
        <v>109</v>
      </c>
      <c r="X12" t="s">
        <v>163</v>
      </c>
      <c r="Y12" t="s">
        <v>329</v>
      </c>
    </row>
    <row r="13" spans="1:25">
      <c r="A13" t="s">
        <v>3345</v>
      </c>
      <c r="B13" t="s">
        <v>198</v>
      </c>
      <c r="C13">
        <v>22</v>
      </c>
      <c r="D13" t="s">
        <v>3381</v>
      </c>
      <c r="E13">
        <v>7274.5</v>
      </c>
      <c r="F13">
        <v>26.5</v>
      </c>
      <c r="I13" t="str">
        <f t="shared" si="0"/>
        <v>Australia_NZ</v>
      </c>
      <c r="J13" t="str">
        <f t="shared" si="1"/>
        <v>ugas_stg_depleted field</v>
      </c>
      <c r="K13" t="str">
        <f t="shared" si="2"/>
        <v>GAS_022</v>
      </c>
      <c r="L13">
        <v>0.95</v>
      </c>
      <c r="M13" s="1">
        <f t="shared" si="3"/>
        <v>276.43099999999998</v>
      </c>
      <c r="N13" s="1">
        <f t="shared" si="3"/>
        <v>1.0069999999999999</v>
      </c>
      <c r="O13">
        <v>2</v>
      </c>
      <c r="P13">
        <v>100</v>
      </c>
      <c r="Q13">
        <v>1</v>
      </c>
      <c r="S13" t="str">
        <f t="shared" si="4"/>
        <v>Australia_NZ</v>
      </c>
      <c r="T13" t="s">
        <v>3396</v>
      </c>
      <c r="U13" t="str">
        <f t="shared" si="5"/>
        <v>ugas_stg_depleted field</v>
      </c>
      <c r="V13" t="str">
        <f t="shared" si="6"/>
        <v>underground nat gas storage -- depleted field -- Australia</v>
      </c>
      <c r="W13" t="s">
        <v>109</v>
      </c>
      <c r="X13" t="s">
        <v>163</v>
      </c>
      <c r="Y13" t="s">
        <v>329</v>
      </c>
    </row>
    <row r="14" spans="1:25">
      <c r="A14" t="s">
        <v>3345</v>
      </c>
      <c r="B14" t="s">
        <v>2715</v>
      </c>
      <c r="C14">
        <v>89</v>
      </c>
      <c r="D14" t="s">
        <v>3381</v>
      </c>
      <c r="E14">
        <v>270</v>
      </c>
      <c r="I14" t="str">
        <f t="shared" si="0"/>
        <v>Australia_NZ</v>
      </c>
      <c r="J14" t="str">
        <f t="shared" si="1"/>
        <v>ugas_stg_depleted field</v>
      </c>
      <c r="K14" t="str">
        <f t="shared" si="2"/>
        <v>GAS_089</v>
      </c>
      <c r="L14">
        <v>0.95</v>
      </c>
      <c r="M14" s="1">
        <f t="shared" si="3"/>
        <v>10.26</v>
      </c>
      <c r="N14" s="1" t="str">
        <f t="shared" si="3"/>
        <v/>
      </c>
      <c r="O14">
        <v>2</v>
      </c>
      <c r="P14">
        <v>100</v>
      </c>
      <c r="Q14">
        <v>1</v>
      </c>
      <c r="S14" t="str">
        <f t="shared" si="4"/>
        <v>Australia_NZ</v>
      </c>
      <c r="T14" t="s">
        <v>3396</v>
      </c>
      <c r="U14" t="str">
        <f t="shared" si="5"/>
        <v>ugas_stg_depleted field</v>
      </c>
      <c r="V14" t="str">
        <f t="shared" si="6"/>
        <v>underground nat gas storage -- depleted field -- New Zealand</v>
      </c>
      <c r="W14" t="s">
        <v>109</v>
      </c>
      <c r="X14" t="s">
        <v>163</v>
      </c>
      <c r="Y14" t="s">
        <v>329</v>
      </c>
    </row>
    <row r="15" spans="1:25">
      <c r="A15" t="s">
        <v>2760</v>
      </c>
      <c r="B15" t="s">
        <v>2760</v>
      </c>
      <c r="C15">
        <v>6</v>
      </c>
      <c r="D15" t="s">
        <v>3381</v>
      </c>
      <c r="F15">
        <v>1500</v>
      </c>
      <c r="I15" t="str">
        <f t="shared" si="0"/>
        <v>Brazil</v>
      </c>
      <c r="J15" t="str">
        <f t="shared" si="1"/>
        <v>ugas_stg_depleted field</v>
      </c>
      <c r="K15" t="str">
        <f t="shared" si="2"/>
        <v>GAS_006</v>
      </c>
      <c r="L15">
        <v>0.95</v>
      </c>
      <c r="M15" s="1" t="str">
        <f t="shared" si="3"/>
        <v/>
      </c>
      <c r="N15" s="1">
        <f t="shared" si="3"/>
        <v>57</v>
      </c>
      <c r="O15">
        <v>2</v>
      </c>
      <c r="P15">
        <v>100</v>
      </c>
      <c r="Q15">
        <v>1</v>
      </c>
      <c r="S15" t="str">
        <f t="shared" si="4"/>
        <v>Brazil</v>
      </c>
      <c r="T15" t="s">
        <v>3396</v>
      </c>
      <c r="U15" t="str">
        <f t="shared" si="5"/>
        <v>ugas_stg_depleted field</v>
      </c>
      <c r="V15" t="str">
        <f t="shared" si="6"/>
        <v>underground nat gas storage -- depleted field -- Brazil</v>
      </c>
      <c r="W15" t="s">
        <v>109</v>
      </c>
      <c r="X15" t="s">
        <v>163</v>
      </c>
      <c r="Y15" t="s">
        <v>329</v>
      </c>
    </row>
    <row r="16" spans="1:25">
      <c r="A16" t="s">
        <v>2816</v>
      </c>
      <c r="B16" t="s">
        <v>2816</v>
      </c>
      <c r="C16">
        <v>20</v>
      </c>
      <c r="D16" t="s">
        <v>3381</v>
      </c>
      <c r="E16">
        <v>27297.8</v>
      </c>
      <c r="F16">
        <v>99</v>
      </c>
      <c r="I16" t="str">
        <f t="shared" si="0"/>
        <v>Canada</v>
      </c>
      <c r="J16" t="str">
        <f t="shared" si="1"/>
        <v>ugas_stg_depleted field</v>
      </c>
      <c r="K16" t="str">
        <f t="shared" si="2"/>
        <v>GAS_020</v>
      </c>
      <c r="L16">
        <v>0.95</v>
      </c>
      <c r="M16" s="1">
        <f t="shared" si="3"/>
        <v>1037.3163999999999</v>
      </c>
      <c r="N16" s="1">
        <f t="shared" si="3"/>
        <v>3.762</v>
      </c>
      <c r="O16">
        <v>2</v>
      </c>
      <c r="P16">
        <v>100</v>
      </c>
      <c r="Q16">
        <v>1</v>
      </c>
      <c r="S16" t="str">
        <f t="shared" si="4"/>
        <v>Canada</v>
      </c>
      <c r="T16" t="s">
        <v>3396</v>
      </c>
      <c r="U16" t="str">
        <f t="shared" si="5"/>
        <v>ugas_stg_depleted field</v>
      </c>
      <c r="V16" t="str">
        <f t="shared" si="6"/>
        <v>underground nat gas storage -- depleted field -- Canada</v>
      </c>
      <c r="W16" t="s">
        <v>109</v>
      </c>
      <c r="X16" t="s">
        <v>163</v>
      </c>
      <c r="Y16" t="s">
        <v>329</v>
      </c>
    </row>
    <row r="17" spans="1:25">
      <c r="A17" t="s">
        <v>2816</v>
      </c>
      <c r="B17" t="s">
        <v>2816</v>
      </c>
      <c r="C17">
        <v>20</v>
      </c>
      <c r="D17" t="s">
        <v>3384</v>
      </c>
      <c r="E17">
        <v>642</v>
      </c>
      <c r="I17" t="str">
        <f t="shared" si="0"/>
        <v>Canada</v>
      </c>
      <c r="J17" t="str">
        <f t="shared" si="1"/>
        <v>ugas_stg_salt cavern</v>
      </c>
      <c r="K17" t="str">
        <f t="shared" si="2"/>
        <v>GAS_020</v>
      </c>
      <c r="L17">
        <v>0.95</v>
      </c>
      <c r="M17" s="1">
        <f t="shared" si="3"/>
        <v>24.396000000000001</v>
      </c>
      <c r="N17" s="1" t="str">
        <f t="shared" si="3"/>
        <v/>
      </c>
      <c r="O17">
        <v>2</v>
      </c>
      <c r="P17">
        <v>100</v>
      </c>
      <c r="Q17">
        <v>1</v>
      </c>
      <c r="S17" t="str">
        <f t="shared" si="4"/>
        <v>Canada</v>
      </c>
      <c r="T17" t="s">
        <v>3396</v>
      </c>
      <c r="U17" t="str">
        <f t="shared" si="5"/>
        <v>ugas_stg_salt cavern</v>
      </c>
      <c r="V17" t="str">
        <f t="shared" si="6"/>
        <v>underground nat gas storage -- salt cavern -- Canada</v>
      </c>
      <c r="W17" t="s">
        <v>109</v>
      </c>
      <c r="X17" t="s">
        <v>163</v>
      </c>
      <c r="Y17" t="s">
        <v>329</v>
      </c>
    </row>
    <row r="18" spans="1:25">
      <c r="A18" t="s">
        <v>199</v>
      </c>
      <c r="B18" t="s">
        <v>199</v>
      </c>
      <c r="C18">
        <v>2</v>
      </c>
      <c r="D18" t="s">
        <v>3381</v>
      </c>
      <c r="E18">
        <v>16297</v>
      </c>
      <c r="F18">
        <v>17214</v>
      </c>
      <c r="I18" t="str">
        <f t="shared" si="0"/>
        <v>China</v>
      </c>
      <c r="J18" t="str">
        <f t="shared" si="1"/>
        <v>ugas_stg_depleted field</v>
      </c>
      <c r="K18" t="str">
        <f t="shared" si="2"/>
        <v>GAS_002</v>
      </c>
      <c r="L18">
        <v>0.95</v>
      </c>
      <c r="M18" s="1">
        <f t="shared" si="3"/>
        <v>619.28599999999994</v>
      </c>
      <c r="N18" s="1">
        <f t="shared" si="3"/>
        <v>654.13199999999995</v>
      </c>
      <c r="O18">
        <v>2</v>
      </c>
      <c r="P18">
        <v>100</v>
      </c>
      <c r="Q18">
        <v>1</v>
      </c>
      <c r="S18" t="str">
        <f t="shared" si="4"/>
        <v>China</v>
      </c>
      <c r="T18" t="s">
        <v>3396</v>
      </c>
      <c r="U18" t="str">
        <f t="shared" si="5"/>
        <v>ugas_stg_depleted field</v>
      </c>
      <c r="V18" t="str">
        <f t="shared" si="6"/>
        <v>underground nat gas storage -- depleted field -- China</v>
      </c>
      <c r="W18" t="s">
        <v>109</v>
      </c>
      <c r="X18" t="s">
        <v>163</v>
      </c>
      <c r="Y18" t="s">
        <v>329</v>
      </c>
    </row>
    <row r="19" spans="1:25">
      <c r="A19" t="s">
        <v>199</v>
      </c>
      <c r="B19" t="s">
        <v>199</v>
      </c>
      <c r="C19">
        <v>2</v>
      </c>
      <c r="D19" t="s">
        <v>3384</v>
      </c>
      <c r="E19">
        <v>990</v>
      </c>
      <c r="F19">
        <v>1953</v>
      </c>
      <c r="I19" t="str">
        <f t="shared" si="0"/>
        <v>China</v>
      </c>
      <c r="J19" t="str">
        <f t="shared" si="1"/>
        <v>ugas_stg_salt cavern</v>
      </c>
      <c r="K19" t="str">
        <f t="shared" si="2"/>
        <v>GAS_002</v>
      </c>
      <c r="L19">
        <v>0.95</v>
      </c>
      <c r="M19" s="1">
        <f t="shared" si="3"/>
        <v>37.619999999999997</v>
      </c>
      <c r="N19" s="1">
        <f t="shared" si="3"/>
        <v>74.213999999999999</v>
      </c>
      <c r="O19">
        <v>2</v>
      </c>
      <c r="P19">
        <v>100</v>
      </c>
      <c r="Q19">
        <v>1</v>
      </c>
      <c r="S19" t="str">
        <f t="shared" si="4"/>
        <v>China</v>
      </c>
      <c r="T19" t="s">
        <v>3396</v>
      </c>
      <c r="U19" t="str">
        <f t="shared" si="5"/>
        <v>ugas_stg_salt cavern</v>
      </c>
      <c r="V19" t="str">
        <f t="shared" si="6"/>
        <v>underground nat gas storage -- salt cavern -- China</v>
      </c>
      <c r="W19" t="s">
        <v>109</v>
      </c>
      <c r="X19" t="s">
        <v>163</v>
      </c>
      <c r="Y19" t="s">
        <v>329</v>
      </c>
    </row>
    <row r="20" spans="1:25">
      <c r="A20" t="s">
        <v>199</v>
      </c>
      <c r="B20" t="s">
        <v>199</v>
      </c>
      <c r="C20">
        <v>2</v>
      </c>
      <c r="D20" t="s">
        <v>3388</v>
      </c>
      <c r="F20">
        <v>2405</v>
      </c>
      <c r="I20" t="str">
        <f t="shared" si="0"/>
        <v>China</v>
      </c>
      <c r="J20" t="str">
        <f t="shared" si="1"/>
        <v>ugas_stg_volcanic rock</v>
      </c>
      <c r="K20" t="str">
        <f t="shared" si="2"/>
        <v>GAS_002</v>
      </c>
      <c r="L20">
        <v>0.95</v>
      </c>
      <c r="M20" s="1" t="str">
        <f t="shared" si="3"/>
        <v/>
      </c>
      <c r="N20" s="1">
        <f t="shared" si="3"/>
        <v>91.39</v>
      </c>
      <c r="O20">
        <v>2</v>
      </c>
      <c r="P20">
        <v>100</v>
      </c>
      <c r="Q20">
        <v>1</v>
      </c>
      <c r="S20" t="str">
        <f t="shared" si="4"/>
        <v>China</v>
      </c>
      <c r="T20" t="s">
        <v>3396</v>
      </c>
      <c r="U20" t="str">
        <f t="shared" si="5"/>
        <v>ugas_stg_volcanic rock</v>
      </c>
      <c r="V20" t="str">
        <f t="shared" si="6"/>
        <v>underground nat gas storage -- volcanic rock -- China</v>
      </c>
      <c r="W20" t="s">
        <v>109</v>
      </c>
      <c r="X20" t="s">
        <v>163</v>
      </c>
      <c r="Y20" t="s">
        <v>329</v>
      </c>
    </row>
    <row r="21" spans="1:25">
      <c r="A21" t="s">
        <v>3346</v>
      </c>
      <c r="B21" t="s">
        <v>2756</v>
      </c>
      <c r="C21">
        <v>82</v>
      </c>
      <c r="D21" t="s">
        <v>3386</v>
      </c>
      <c r="E21">
        <v>0</v>
      </c>
      <c r="I21" t="str">
        <f t="shared" si="0"/>
        <v>EU_north</v>
      </c>
      <c r="J21" t="str">
        <f t="shared" si="1"/>
        <v>ugas_stg_aquifer</v>
      </c>
      <c r="K21" t="str">
        <f t="shared" si="2"/>
        <v>GAS_082</v>
      </c>
      <c r="L21">
        <v>0.95</v>
      </c>
      <c r="M21" s="1">
        <f t="shared" si="3"/>
        <v>0</v>
      </c>
      <c r="N21" s="1" t="str">
        <f t="shared" si="3"/>
        <v/>
      </c>
      <c r="O21">
        <v>2</v>
      </c>
      <c r="P21">
        <v>100</v>
      </c>
      <c r="Q21">
        <v>1</v>
      </c>
      <c r="S21" t="str">
        <f t="shared" si="4"/>
        <v>EU_north</v>
      </c>
      <c r="T21" t="s">
        <v>3396</v>
      </c>
      <c r="U21" t="str">
        <f t="shared" si="5"/>
        <v>ugas_stg_aquifer</v>
      </c>
      <c r="V21" t="str">
        <f t="shared" si="6"/>
        <v>underground nat gas storage -- aquifer -- Denmark</v>
      </c>
      <c r="W21" t="s">
        <v>109</v>
      </c>
      <c r="X21" t="s">
        <v>163</v>
      </c>
      <c r="Y21" t="s">
        <v>329</v>
      </c>
    </row>
    <row r="22" spans="1:25">
      <c r="A22" t="s">
        <v>3346</v>
      </c>
      <c r="B22" t="s">
        <v>2756</v>
      </c>
      <c r="C22">
        <v>82</v>
      </c>
      <c r="D22" t="s">
        <v>3389</v>
      </c>
      <c r="E22">
        <v>790</v>
      </c>
      <c r="I22" t="str">
        <f t="shared" si="0"/>
        <v>EU_north</v>
      </c>
      <c r="J22" t="str">
        <f t="shared" si="1"/>
        <v>ugas_stg_other</v>
      </c>
      <c r="K22" t="str">
        <f t="shared" si="2"/>
        <v>GAS_082</v>
      </c>
      <c r="L22">
        <v>0.95</v>
      </c>
      <c r="M22" s="1">
        <f t="shared" si="3"/>
        <v>30.02</v>
      </c>
      <c r="N22" s="1" t="str">
        <f t="shared" si="3"/>
        <v/>
      </c>
      <c r="O22">
        <v>2</v>
      </c>
      <c r="P22">
        <v>100</v>
      </c>
      <c r="Q22">
        <v>1</v>
      </c>
      <c r="S22" t="str">
        <f t="shared" si="4"/>
        <v>EU_north</v>
      </c>
      <c r="T22" t="s">
        <v>3396</v>
      </c>
      <c r="U22" t="str">
        <f t="shared" si="5"/>
        <v>ugas_stg_other</v>
      </c>
      <c r="V22" t="str">
        <f t="shared" si="6"/>
        <v>underground nat gas storage -- other -- Denmark</v>
      </c>
      <c r="W22" t="s">
        <v>109</v>
      </c>
      <c r="X22" t="s">
        <v>163</v>
      </c>
      <c r="Y22" t="s">
        <v>329</v>
      </c>
    </row>
    <row r="23" spans="1:25">
      <c r="A23" t="s">
        <v>3346</v>
      </c>
      <c r="B23" t="s">
        <v>2756</v>
      </c>
      <c r="C23">
        <v>82</v>
      </c>
      <c r="D23" t="s">
        <v>3384</v>
      </c>
      <c r="E23">
        <v>0</v>
      </c>
      <c r="I23" t="str">
        <f t="shared" si="0"/>
        <v>EU_north</v>
      </c>
      <c r="J23" t="str">
        <f t="shared" si="1"/>
        <v>ugas_stg_salt cavern</v>
      </c>
      <c r="K23" t="str">
        <f t="shared" si="2"/>
        <v>GAS_082</v>
      </c>
      <c r="L23">
        <v>0.95</v>
      </c>
      <c r="M23" s="1">
        <f t="shared" si="3"/>
        <v>0</v>
      </c>
      <c r="N23" s="1" t="str">
        <f t="shared" si="3"/>
        <v/>
      </c>
      <c r="O23">
        <v>2</v>
      </c>
      <c r="P23">
        <v>100</v>
      </c>
      <c r="Q23">
        <v>1</v>
      </c>
      <c r="S23" t="str">
        <f t="shared" si="4"/>
        <v>EU_north</v>
      </c>
      <c r="T23" t="s">
        <v>3396</v>
      </c>
      <c r="U23" t="str">
        <f t="shared" si="5"/>
        <v>ugas_stg_salt cavern</v>
      </c>
      <c r="V23" t="str">
        <f t="shared" si="6"/>
        <v>underground nat gas storage -- salt cavern -- Denmark</v>
      </c>
      <c r="W23" t="s">
        <v>109</v>
      </c>
      <c r="X23" t="s">
        <v>163</v>
      </c>
      <c r="Y23" t="s">
        <v>329</v>
      </c>
    </row>
    <row r="24" spans="1:25">
      <c r="A24" t="s">
        <v>3346</v>
      </c>
      <c r="B24" t="s">
        <v>2742</v>
      </c>
      <c r="C24">
        <v>49</v>
      </c>
      <c r="D24" t="s">
        <v>3390</v>
      </c>
      <c r="E24">
        <v>8.5</v>
      </c>
      <c r="I24" t="str">
        <f t="shared" si="0"/>
        <v>EU_north</v>
      </c>
      <c r="J24" t="str">
        <f t="shared" si="1"/>
        <v>ugas_stg_rock cavern</v>
      </c>
      <c r="K24" t="str">
        <f t="shared" si="2"/>
        <v>GAS_049</v>
      </c>
      <c r="L24">
        <v>0.95</v>
      </c>
      <c r="M24" s="1">
        <f t="shared" si="3"/>
        <v>0.32300000000000001</v>
      </c>
      <c r="N24" s="1" t="str">
        <f t="shared" si="3"/>
        <v/>
      </c>
      <c r="O24">
        <v>2</v>
      </c>
      <c r="P24">
        <v>100</v>
      </c>
      <c r="Q24">
        <v>1</v>
      </c>
      <c r="S24" t="str">
        <f t="shared" si="4"/>
        <v>EU_north</v>
      </c>
      <c r="T24" t="s">
        <v>3396</v>
      </c>
      <c r="U24" t="str">
        <f t="shared" si="5"/>
        <v>ugas_stg_rock cavern</v>
      </c>
      <c r="V24" t="str">
        <f t="shared" si="6"/>
        <v>underground nat gas storage -- rock cavern -- Sweden</v>
      </c>
      <c r="W24" t="s">
        <v>109</v>
      </c>
      <c r="X24" t="s">
        <v>163</v>
      </c>
      <c r="Y24" t="s">
        <v>329</v>
      </c>
    </row>
    <row r="25" spans="1:25">
      <c r="A25" t="s">
        <v>3347</v>
      </c>
      <c r="B25" t="s">
        <v>2755</v>
      </c>
      <c r="C25">
        <v>59</v>
      </c>
      <c r="D25" t="s">
        <v>3381</v>
      </c>
      <c r="E25">
        <v>8443</v>
      </c>
      <c r="I25" t="str">
        <f t="shared" si="0"/>
        <v>EU_northeast</v>
      </c>
      <c r="J25" t="str">
        <f t="shared" si="1"/>
        <v>ugas_stg_depleted field</v>
      </c>
      <c r="K25" t="str">
        <f t="shared" si="2"/>
        <v>GAS_059</v>
      </c>
      <c r="L25">
        <v>0.95</v>
      </c>
      <c r="M25" s="1">
        <f t="shared" si="3"/>
        <v>320.834</v>
      </c>
      <c r="N25" s="1" t="str">
        <f t="shared" si="3"/>
        <v/>
      </c>
      <c r="O25">
        <v>2</v>
      </c>
      <c r="P25">
        <v>100</v>
      </c>
      <c r="Q25">
        <v>1</v>
      </c>
      <c r="S25" t="str">
        <f t="shared" si="4"/>
        <v>EU_northeast</v>
      </c>
      <c r="T25" t="s">
        <v>3396</v>
      </c>
      <c r="U25" t="str">
        <f t="shared" si="5"/>
        <v>ugas_stg_depleted field</v>
      </c>
      <c r="V25" t="str">
        <f t="shared" si="6"/>
        <v>underground nat gas storage -- depleted field -- Austria</v>
      </c>
      <c r="W25" t="s">
        <v>109</v>
      </c>
      <c r="X25" t="s">
        <v>163</v>
      </c>
      <c r="Y25" t="s">
        <v>329</v>
      </c>
    </row>
    <row r="26" spans="1:25">
      <c r="A26" t="s">
        <v>3347</v>
      </c>
      <c r="B26" t="s">
        <v>2753</v>
      </c>
      <c r="C26">
        <v>51</v>
      </c>
      <c r="D26" t="s">
        <v>3386</v>
      </c>
      <c r="E26">
        <v>0</v>
      </c>
      <c r="I26" t="str">
        <f t="shared" si="0"/>
        <v>EU_northeast</v>
      </c>
      <c r="J26" t="str">
        <f t="shared" si="1"/>
        <v>ugas_stg_aquifer</v>
      </c>
      <c r="K26" t="str">
        <f t="shared" si="2"/>
        <v>GAS_051</v>
      </c>
      <c r="L26">
        <v>0.95</v>
      </c>
      <c r="M26" s="1">
        <f t="shared" si="3"/>
        <v>0</v>
      </c>
      <c r="N26" s="1" t="str">
        <f t="shared" si="3"/>
        <v/>
      </c>
      <c r="O26">
        <v>2</v>
      </c>
      <c r="P26">
        <v>100</v>
      </c>
      <c r="Q26">
        <v>1</v>
      </c>
      <c r="S26" t="str">
        <f t="shared" si="4"/>
        <v>EU_northeast</v>
      </c>
      <c r="T26" t="s">
        <v>3396</v>
      </c>
      <c r="U26" t="str">
        <f t="shared" si="5"/>
        <v>ugas_stg_aquifer</v>
      </c>
      <c r="V26" t="str">
        <f t="shared" si="6"/>
        <v>underground nat gas storage -- aquifer -- Czech Republic</v>
      </c>
      <c r="W26" t="s">
        <v>109</v>
      </c>
      <c r="X26" t="s">
        <v>163</v>
      </c>
      <c r="Y26" t="s">
        <v>329</v>
      </c>
    </row>
    <row r="27" spans="1:25">
      <c r="A27" t="s">
        <v>3347</v>
      </c>
      <c r="B27" t="s">
        <v>2753</v>
      </c>
      <c r="C27">
        <v>51</v>
      </c>
      <c r="D27" t="s">
        <v>3381</v>
      </c>
      <c r="E27">
        <v>1405</v>
      </c>
      <c r="F27">
        <v>43</v>
      </c>
      <c r="I27" t="str">
        <f t="shared" si="0"/>
        <v>EU_northeast</v>
      </c>
      <c r="J27" t="str">
        <f t="shared" si="1"/>
        <v>ugas_stg_depleted field</v>
      </c>
      <c r="K27" t="str">
        <f t="shared" si="2"/>
        <v>GAS_051</v>
      </c>
      <c r="L27">
        <v>0.95</v>
      </c>
      <c r="M27" s="1">
        <f t="shared" si="3"/>
        <v>53.39</v>
      </c>
      <c r="N27" s="1">
        <f t="shared" si="3"/>
        <v>1.6339999999999999</v>
      </c>
      <c r="O27">
        <v>2</v>
      </c>
      <c r="P27">
        <v>100</v>
      </c>
      <c r="Q27">
        <v>1</v>
      </c>
      <c r="S27" t="str">
        <f t="shared" si="4"/>
        <v>EU_northeast</v>
      </c>
      <c r="T27" t="s">
        <v>3396</v>
      </c>
      <c r="U27" t="str">
        <f t="shared" si="5"/>
        <v>ugas_stg_depleted field</v>
      </c>
      <c r="V27" t="str">
        <f t="shared" si="6"/>
        <v>underground nat gas storage -- depleted field -- Czech Republic</v>
      </c>
      <c r="W27" t="s">
        <v>109</v>
      </c>
      <c r="X27" t="s">
        <v>163</v>
      </c>
      <c r="Y27" t="s">
        <v>329</v>
      </c>
    </row>
    <row r="28" spans="1:25">
      <c r="A28" t="s">
        <v>3347</v>
      </c>
      <c r="B28" t="s">
        <v>2753</v>
      </c>
      <c r="C28">
        <v>51</v>
      </c>
      <c r="D28" t="s">
        <v>3389</v>
      </c>
      <c r="E28">
        <v>2788</v>
      </c>
      <c r="I28" t="str">
        <f t="shared" si="0"/>
        <v>EU_northeast</v>
      </c>
      <c r="J28" t="str">
        <f t="shared" si="1"/>
        <v>ugas_stg_other</v>
      </c>
      <c r="K28" t="str">
        <f t="shared" si="2"/>
        <v>GAS_051</v>
      </c>
      <c r="L28">
        <v>0.95</v>
      </c>
      <c r="M28" s="1">
        <f t="shared" si="3"/>
        <v>105.944</v>
      </c>
      <c r="N28" s="1" t="str">
        <f t="shared" si="3"/>
        <v/>
      </c>
      <c r="O28">
        <v>2</v>
      </c>
      <c r="P28">
        <v>100</v>
      </c>
      <c r="Q28">
        <v>1</v>
      </c>
      <c r="S28" t="str">
        <f t="shared" si="4"/>
        <v>EU_northeast</v>
      </c>
      <c r="T28" t="s">
        <v>3396</v>
      </c>
      <c r="U28" t="str">
        <f t="shared" si="5"/>
        <v>ugas_stg_other</v>
      </c>
      <c r="V28" t="str">
        <f t="shared" si="6"/>
        <v>underground nat gas storage -- other -- Czech Republic</v>
      </c>
      <c r="W28" t="s">
        <v>109</v>
      </c>
      <c r="X28" t="s">
        <v>163</v>
      </c>
      <c r="Y28" t="s">
        <v>329</v>
      </c>
    </row>
    <row r="29" spans="1:25">
      <c r="A29" t="s">
        <v>3347</v>
      </c>
      <c r="B29" t="s">
        <v>2753</v>
      </c>
      <c r="C29">
        <v>51</v>
      </c>
      <c r="D29" t="s">
        <v>3390</v>
      </c>
      <c r="E29">
        <v>0</v>
      </c>
      <c r="I29" t="str">
        <f t="shared" si="0"/>
        <v>EU_northeast</v>
      </c>
      <c r="J29" t="str">
        <f t="shared" si="1"/>
        <v>ugas_stg_rock cavern</v>
      </c>
      <c r="K29" t="str">
        <f t="shared" si="2"/>
        <v>GAS_051</v>
      </c>
      <c r="L29">
        <v>0.95</v>
      </c>
      <c r="M29" s="1">
        <f t="shared" si="3"/>
        <v>0</v>
      </c>
      <c r="N29" s="1" t="str">
        <f t="shared" si="3"/>
        <v/>
      </c>
      <c r="O29">
        <v>2</v>
      </c>
      <c r="P29">
        <v>100</v>
      </c>
      <c r="Q29">
        <v>1</v>
      </c>
      <c r="S29" t="str">
        <f t="shared" si="4"/>
        <v>EU_northeast</v>
      </c>
      <c r="T29" t="s">
        <v>3396</v>
      </c>
      <c r="U29" t="str">
        <f t="shared" si="5"/>
        <v>ugas_stg_rock cavern</v>
      </c>
      <c r="V29" t="str">
        <f t="shared" si="6"/>
        <v>underground nat gas storage -- rock cavern -- Czech Republic</v>
      </c>
      <c r="W29" t="s">
        <v>109</v>
      </c>
      <c r="X29" t="s">
        <v>163</v>
      </c>
      <c r="Y29" t="s">
        <v>329</v>
      </c>
    </row>
    <row r="30" spans="1:25">
      <c r="A30" t="s">
        <v>3347</v>
      </c>
      <c r="B30" t="s">
        <v>2740</v>
      </c>
      <c r="C30">
        <v>134</v>
      </c>
      <c r="D30" t="s">
        <v>3386</v>
      </c>
      <c r="E30">
        <v>2320</v>
      </c>
      <c r="F30">
        <v>0</v>
      </c>
      <c r="I30" t="str">
        <f t="shared" si="0"/>
        <v>EU_northeast</v>
      </c>
      <c r="J30" t="str">
        <f t="shared" si="1"/>
        <v>ugas_stg_aquifer</v>
      </c>
      <c r="K30" t="str">
        <f t="shared" si="2"/>
        <v>GAS_134</v>
      </c>
      <c r="L30">
        <v>0.95</v>
      </c>
      <c r="M30" s="1">
        <f t="shared" si="3"/>
        <v>88.16</v>
      </c>
      <c r="N30" s="1">
        <f t="shared" si="3"/>
        <v>0</v>
      </c>
      <c r="O30">
        <v>2</v>
      </c>
      <c r="P30">
        <v>100</v>
      </c>
      <c r="Q30">
        <v>1</v>
      </c>
      <c r="S30" t="str">
        <f t="shared" si="4"/>
        <v>EU_northeast</v>
      </c>
      <c r="T30" t="s">
        <v>3396</v>
      </c>
      <c r="U30" t="str">
        <f t="shared" si="5"/>
        <v>ugas_stg_aquifer</v>
      </c>
      <c r="V30" t="str">
        <f t="shared" si="6"/>
        <v>underground nat gas storage -- aquifer -- Latvia</v>
      </c>
      <c r="W30" t="s">
        <v>109</v>
      </c>
      <c r="X30" t="s">
        <v>163</v>
      </c>
      <c r="Y30" t="s">
        <v>329</v>
      </c>
    </row>
    <row r="31" spans="1:25">
      <c r="A31" t="s">
        <v>3347</v>
      </c>
      <c r="B31" t="s">
        <v>2738</v>
      </c>
      <c r="C31">
        <v>32</v>
      </c>
      <c r="D31" t="s">
        <v>3381</v>
      </c>
      <c r="E31">
        <v>2580</v>
      </c>
      <c r="I31" t="str">
        <f t="shared" si="0"/>
        <v>EU_northeast</v>
      </c>
      <c r="J31" t="str">
        <f t="shared" si="1"/>
        <v>ugas_stg_depleted field</v>
      </c>
      <c r="K31" t="str">
        <f t="shared" si="2"/>
        <v>GAS_032</v>
      </c>
      <c r="L31">
        <v>0.95</v>
      </c>
      <c r="M31" s="1">
        <f t="shared" si="3"/>
        <v>98.039999999999992</v>
      </c>
      <c r="N31" s="1" t="str">
        <f t="shared" si="3"/>
        <v/>
      </c>
      <c r="O31">
        <v>2</v>
      </c>
      <c r="P31">
        <v>100</v>
      </c>
      <c r="Q31">
        <v>1</v>
      </c>
      <c r="S31" t="str">
        <f t="shared" si="4"/>
        <v>EU_northeast</v>
      </c>
      <c r="T31" t="s">
        <v>3396</v>
      </c>
      <c r="U31" t="str">
        <f t="shared" si="5"/>
        <v>ugas_stg_depleted field</v>
      </c>
      <c r="V31" t="str">
        <f t="shared" si="6"/>
        <v>underground nat gas storage -- depleted field -- Poland</v>
      </c>
      <c r="W31" t="s">
        <v>109</v>
      </c>
      <c r="X31" t="s">
        <v>163</v>
      </c>
      <c r="Y31" t="s">
        <v>329</v>
      </c>
    </row>
    <row r="32" spans="1:25">
      <c r="A32" t="s">
        <v>3347</v>
      </c>
      <c r="B32" t="s">
        <v>2738</v>
      </c>
      <c r="C32">
        <v>32</v>
      </c>
      <c r="D32" t="s">
        <v>3384</v>
      </c>
      <c r="E32">
        <v>881</v>
      </c>
      <c r="I32" t="str">
        <f t="shared" si="0"/>
        <v>EU_northeast</v>
      </c>
      <c r="J32" t="str">
        <f t="shared" si="1"/>
        <v>ugas_stg_salt cavern</v>
      </c>
      <c r="K32" t="str">
        <f t="shared" si="2"/>
        <v>GAS_032</v>
      </c>
      <c r="L32">
        <v>0.95</v>
      </c>
      <c r="M32" s="1">
        <f t="shared" si="3"/>
        <v>33.478000000000002</v>
      </c>
      <c r="N32" s="1" t="str">
        <f t="shared" si="3"/>
        <v/>
      </c>
      <c r="O32">
        <v>2</v>
      </c>
      <c r="P32">
        <v>100</v>
      </c>
      <c r="Q32">
        <v>1</v>
      </c>
      <c r="S32" t="str">
        <f t="shared" si="4"/>
        <v>EU_northeast</v>
      </c>
      <c r="T32" t="s">
        <v>3396</v>
      </c>
      <c r="U32" t="str">
        <f t="shared" si="5"/>
        <v>ugas_stg_salt cavern</v>
      </c>
      <c r="V32" t="str">
        <f t="shared" si="6"/>
        <v>underground nat gas storage -- salt cavern -- Poland</v>
      </c>
      <c r="W32" t="s">
        <v>109</v>
      </c>
      <c r="X32" t="s">
        <v>163</v>
      </c>
      <c r="Y32" t="s">
        <v>329</v>
      </c>
    </row>
    <row r="33" spans="1:25">
      <c r="A33" t="s">
        <v>3347</v>
      </c>
      <c r="B33" t="s">
        <v>2734</v>
      </c>
      <c r="C33">
        <v>91</v>
      </c>
      <c r="D33" t="s">
        <v>3381</v>
      </c>
      <c r="E33">
        <v>3490</v>
      </c>
      <c r="I33" t="str">
        <f t="shared" si="0"/>
        <v>EU_northeast</v>
      </c>
      <c r="J33" t="str">
        <f t="shared" si="1"/>
        <v>ugas_stg_depleted field</v>
      </c>
      <c r="K33" t="str">
        <f t="shared" si="2"/>
        <v>GAS_091</v>
      </c>
      <c r="L33">
        <v>0.95</v>
      </c>
      <c r="M33" s="1">
        <f t="shared" si="3"/>
        <v>132.62</v>
      </c>
      <c r="N33" s="1" t="str">
        <f t="shared" si="3"/>
        <v/>
      </c>
      <c r="O33">
        <v>2</v>
      </c>
      <c r="P33">
        <v>100</v>
      </c>
      <c r="Q33">
        <v>1</v>
      </c>
      <c r="S33" t="str">
        <f t="shared" si="4"/>
        <v>EU_northeast</v>
      </c>
      <c r="T33" t="s">
        <v>3396</v>
      </c>
      <c r="U33" t="str">
        <f t="shared" si="5"/>
        <v>ugas_stg_depleted field</v>
      </c>
      <c r="V33" t="str">
        <f t="shared" si="6"/>
        <v>underground nat gas storage -- depleted field -- Slovak Republic</v>
      </c>
      <c r="W33" t="s">
        <v>109</v>
      </c>
      <c r="X33" t="s">
        <v>163</v>
      </c>
      <c r="Y33" t="s">
        <v>329</v>
      </c>
    </row>
    <row r="34" spans="1:25">
      <c r="A34" t="s">
        <v>3348</v>
      </c>
      <c r="B34" t="s">
        <v>2754</v>
      </c>
      <c r="C34">
        <v>53</v>
      </c>
      <c r="D34" t="s">
        <v>3386</v>
      </c>
      <c r="E34">
        <v>849</v>
      </c>
      <c r="I34" t="str">
        <f t="shared" si="0"/>
        <v>EU_northwest</v>
      </c>
      <c r="J34" t="str">
        <f t="shared" si="1"/>
        <v>ugas_stg_aquifer</v>
      </c>
      <c r="K34" t="str">
        <f t="shared" si="2"/>
        <v>GAS_053</v>
      </c>
      <c r="L34">
        <v>0.95</v>
      </c>
      <c r="M34" s="1">
        <f t="shared" si="3"/>
        <v>32.262</v>
      </c>
      <c r="N34" s="1" t="str">
        <f t="shared" si="3"/>
        <v/>
      </c>
      <c r="O34">
        <v>2</v>
      </c>
      <c r="P34">
        <v>100</v>
      </c>
      <c r="Q34">
        <v>1</v>
      </c>
      <c r="S34" t="str">
        <f t="shared" si="4"/>
        <v>EU_northwest</v>
      </c>
      <c r="T34" t="s">
        <v>3396</v>
      </c>
      <c r="U34" t="str">
        <f t="shared" si="5"/>
        <v>ugas_stg_aquifer</v>
      </c>
      <c r="V34" t="str">
        <f t="shared" si="6"/>
        <v>underground nat gas storage -- aquifer -- Belgium</v>
      </c>
      <c r="W34" t="s">
        <v>109</v>
      </c>
      <c r="X34" t="s">
        <v>163</v>
      </c>
      <c r="Y34" t="s">
        <v>329</v>
      </c>
    </row>
    <row r="35" spans="1:25">
      <c r="A35" t="s">
        <v>3348</v>
      </c>
      <c r="B35" t="s">
        <v>2752</v>
      </c>
      <c r="C35">
        <v>38</v>
      </c>
      <c r="D35" t="s">
        <v>3381</v>
      </c>
      <c r="E35">
        <v>13164</v>
      </c>
      <c r="I35" t="str">
        <f t="shared" si="0"/>
        <v>EU_northwest</v>
      </c>
      <c r="J35" t="str">
        <f t="shared" si="1"/>
        <v>ugas_stg_depleted field</v>
      </c>
      <c r="K35" t="str">
        <f t="shared" si="2"/>
        <v>GAS_038</v>
      </c>
      <c r="L35">
        <v>0.95</v>
      </c>
      <c r="M35" s="1">
        <f t="shared" si="3"/>
        <v>500.23199999999997</v>
      </c>
      <c r="N35" s="1" t="str">
        <f t="shared" si="3"/>
        <v/>
      </c>
      <c r="O35">
        <v>2</v>
      </c>
      <c r="P35">
        <v>100</v>
      </c>
      <c r="Q35">
        <v>1</v>
      </c>
      <c r="S35" t="str">
        <f t="shared" si="4"/>
        <v>EU_northwest</v>
      </c>
      <c r="T35" t="s">
        <v>3396</v>
      </c>
      <c r="U35" t="str">
        <f t="shared" si="5"/>
        <v>ugas_stg_depleted field</v>
      </c>
      <c r="V35" t="str">
        <f t="shared" si="6"/>
        <v>underground nat gas storage -- depleted field -- Netherlands</v>
      </c>
      <c r="W35" t="s">
        <v>109</v>
      </c>
      <c r="X35" t="s">
        <v>163</v>
      </c>
      <c r="Y35" t="s">
        <v>329</v>
      </c>
    </row>
    <row r="36" spans="1:25">
      <c r="A36" t="s">
        <v>3348</v>
      </c>
      <c r="B36" t="s">
        <v>2752</v>
      </c>
      <c r="C36">
        <v>38</v>
      </c>
      <c r="D36" t="s">
        <v>3384</v>
      </c>
      <c r="E36">
        <v>382</v>
      </c>
      <c r="I36" t="str">
        <f t="shared" si="0"/>
        <v>EU_northwest</v>
      </c>
      <c r="J36" t="str">
        <f t="shared" si="1"/>
        <v>ugas_stg_salt cavern</v>
      </c>
      <c r="K36" t="str">
        <f t="shared" si="2"/>
        <v>GAS_038</v>
      </c>
      <c r="L36">
        <v>0.95</v>
      </c>
      <c r="M36" s="1">
        <f t="shared" si="3"/>
        <v>14.516</v>
      </c>
      <c r="N36" s="1" t="str">
        <f t="shared" si="3"/>
        <v/>
      </c>
      <c r="O36">
        <v>2</v>
      </c>
      <c r="P36">
        <v>100</v>
      </c>
      <c r="Q36">
        <v>1</v>
      </c>
      <c r="S36" t="str">
        <f t="shared" si="4"/>
        <v>EU_northwest</v>
      </c>
      <c r="T36" t="s">
        <v>3396</v>
      </c>
      <c r="U36" t="str">
        <f t="shared" si="5"/>
        <v>ugas_stg_salt cavern</v>
      </c>
      <c r="V36" t="str">
        <f t="shared" si="6"/>
        <v>underground nat gas storage -- salt cavern -- Netherlands</v>
      </c>
      <c r="W36" t="s">
        <v>109</v>
      </c>
      <c r="X36" t="s">
        <v>163</v>
      </c>
      <c r="Y36" t="s">
        <v>329</v>
      </c>
    </row>
    <row r="37" spans="1:25">
      <c r="A37" t="s">
        <v>3349</v>
      </c>
      <c r="B37" t="s">
        <v>2746</v>
      </c>
      <c r="C37">
        <v>18</v>
      </c>
      <c r="D37" t="s">
        <v>3381</v>
      </c>
      <c r="E37">
        <v>18174</v>
      </c>
      <c r="F37">
        <v>1882</v>
      </c>
      <c r="I37" t="str">
        <f t="shared" si="0"/>
        <v>EU_south</v>
      </c>
      <c r="J37" t="str">
        <f t="shared" si="1"/>
        <v>ugas_stg_depleted field</v>
      </c>
      <c r="K37" t="str">
        <f t="shared" si="2"/>
        <v>GAS_018</v>
      </c>
      <c r="L37">
        <v>0.95</v>
      </c>
      <c r="M37" s="1">
        <f t="shared" si="3"/>
        <v>690.61199999999997</v>
      </c>
      <c r="N37" s="1">
        <f t="shared" si="3"/>
        <v>71.515999999999991</v>
      </c>
      <c r="O37">
        <v>2</v>
      </c>
      <c r="P37">
        <v>100</v>
      </c>
      <c r="Q37">
        <v>1</v>
      </c>
      <c r="S37" t="str">
        <f t="shared" si="4"/>
        <v>EU_south</v>
      </c>
      <c r="T37" t="s">
        <v>3396</v>
      </c>
      <c r="U37" t="str">
        <f t="shared" si="5"/>
        <v>ugas_stg_depleted field</v>
      </c>
      <c r="V37" t="str">
        <f t="shared" si="6"/>
        <v>underground nat gas storage -- depleted field -- Italy</v>
      </c>
      <c r="W37" t="s">
        <v>109</v>
      </c>
      <c r="X37" t="s">
        <v>163</v>
      </c>
      <c r="Y37" t="s">
        <v>329</v>
      </c>
    </row>
    <row r="38" spans="1:25">
      <c r="A38" t="s">
        <v>3350</v>
      </c>
      <c r="B38" t="s">
        <v>2735</v>
      </c>
      <c r="C38">
        <v>92</v>
      </c>
      <c r="D38" t="s">
        <v>3381</v>
      </c>
      <c r="E38">
        <v>550</v>
      </c>
      <c r="I38" t="str">
        <f t="shared" si="0"/>
        <v>EU_southeast</v>
      </c>
      <c r="J38" t="str">
        <f t="shared" si="1"/>
        <v>ugas_stg_depleted field</v>
      </c>
      <c r="K38" t="str">
        <f t="shared" si="2"/>
        <v>GAS_092</v>
      </c>
      <c r="L38">
        <v>0.95</v>
      </c>
      <c r="M38" s="1">
        <f t="shared" si="3"/>
        <v>20.9</v>
      </c>
      <c r="N38" s="1" t="str">
        <f t="shared" si="3"/>
        <v/>
      </c>
      <c r="O38">
        <v>2</v>
      </c>
      <c r="P38">
        <v>100</v>
      </c>
      <c r="Q38">
        <v>1</v>
      </c>
      <c r="S38" t="str">
        <f t="shared" si="4"/>
        <v>EU_southeast</v>
      </c>
      <c r="T38" t="s">
        <v>3396</v>
      </c>
      <c r="U38" t="str">
        <f t="shared" si="5"/>
        <v>ugas_stg_depleted field</v>
      </c>
      <c r="V38" t="str">
        <f t="shared" si="6"/>
        <v>underground nat gas storage -- depleted field -- Bulgaria</v>
      </c>
      <c r="W38" t="s">
        <v>109</v>
      </c>
      <c r="X38" t="s">
        <v>163</v>
      </c>
      <c r="Y38" t="s">
        <v>329</v>
      </c>
    </row>
    <row r="39" spans="1:25">
      <c r="A39" t="s">
        <v>3350</v>
      </c>
      <c r="B39" t="s">
        <v>2736</v>
      </c>
      <c r="C39">
        <v>118</v>
      </c>
      <c r="D39" t="s">
        <v>3381</v>
      </c>
      <c r="E39">
        <v>553</v>
      </c>
      <c r="F39">
        <v>60</v>
      </c>
      <c r="I39" t="str">
        <f t="shared" si="0"/>
        <v>EU_southeast</v>
      </c>
      <c r="J39" t="str">
        <f t="shared" si="1"/>
        <v>ugas_stg_depleted field</v>
      </c>
      <c r="K39" t="str">
        <f t="shared" si="2"/>
        <v>GAS_118</v>
      </c>
      <c r="L39">
        <v>0.95</v>
      </c>
      <c r="M39" s="1">
        <f t="shared" si="3"/>
        <v>21.013999999999999</v>
      </c>
      <c r="N39" s="1">
        <f t="shared" si="3"/>
        <v>2.2799999999999998</v>
      </c>
      <c r="O39">
        <v>2</v>
      </c>
      <c r="P39">
        <v>100</v>
      </c>
      <c r="Q39">
        <v>1</v>
      </c>
      <c r="S39" t="str">
        <f t="shared" si="4"/>
        <v>EU_southeast</v>
      </c>
      <c r="T39" t="s">
        <v>3396</v>
      </c>
      <c r="U39" t="str">
        <f t="shared" si="5"/>
        <v>ugas_stg_depleted field</v>
      </c>
      <c r="V39" t="str">
        <f t="shared" si="6"/>
        <v>underground nat gas storage -- depleted field -- Croatia</v>
      </c>
      <c r="W39" t="s">
        <v>109</v>
      </c>
      <c r="X39" t="s">
        <v>163</v>
      </c>
      <c r="Y39" t="s">
        <v>329</v>
      </c>
    </row>
    <row r="40" spans="1:25">
      <c r="A40" t="s">
        <v>3350</v>
      </c>
      <c r="B40" t="s">
        <v>2733</v>
      </c>
      <c r="C40">
        <v>80</v>
      </c>
      <c r="D40" t="s">
        <v>3381</v>
      </c>
      <c r="E40">
        <v>6154</v>
      </c>
      <c r="I40" t="str">
        <f t="shared" si="0"/>
        <v>EU_southeast</v>
      </c>
      <c r="J40" t="str">
        <f t="shared" si="1"/>
        <v>ugas_stg_depleted field</v>
      </c>
      <c r="K40" t="str">
        <f t="shared" si="2"/>
        <v>GAS_080</v>
      </c>
      <c r="L40">
        <v>0.95</v>
      </c>
      <c r="M40" s="1">
        <f t="shared" si="3"/>
        <v>233.852</v>
      </c>
      <c r="N40" s="1" t="str">
        <f t="shared" si="3"/>
        <v/>
      </c>
      <c r="O40">
        <v>2</v>
      </c>
      <c r="P40">
        <v>100</v>
      </c>
      <c r="Q40">
        <v>1</v>
      </c>
      <c r="S40" t="str">
        <f t="shared" si="4"/>
        <v>EU_southeast</v>
      </c>
      <c r="T40" t="s">
        <v>3396</v>
      </c>
      <c r="U40" t="str">
        <f t="shared" si="5"/>
        <v>ugas_stg_depleted field</v>
      </c>
      <c r="V40" t="str">
        <f t="shared" si="6"/>
        <v>underground nat gas storage -- depleted field -- Hungary</v>
      </c>
      <c r="W40" t="s">
        <v>109</v>
      </c>
      <c r="X40" t="s">
        <v>163</v>
      </c>
      <c r="Y40" t="s">
        <v>329</v>
      </c>
    </row>
    <row r="41" spans="1:25">
      <c r="A41" t="s">
        <v>3350</v>
      </c>
      <c r="B41" t="s">
        <v>2737</v>
      </c>
      <c r="C41">
        <v>287</v>
      </c>
      <c r="D41" t="s">
        <v>3381</v>
      </c>
      <c r="E41">
        <v>3070</v>
      </c>
      <c r="F41">
        <v>450</v>
      </c>
      <c r="I41" t="str">
        <f t="shared" si="0"/>
        <v>EU_southeast</v>
      </c>
      <c r="J41" t="str">
        <f t="shared" si="1"/>
        <v>ugas_stg_depleted field</v>
      </c>
      <c r="K41" t="str">
        <f t="shared" si="2"/>
        <v>GAS_287</v>
      </c>
      <c r="L41">
        <v>0.95</v>
      </c>
      <c r="M41" s="1">
        <f t="shared" si="3"/>
        <v>116.66</v>
      </c>
      <c r="N41" s="1">
        <f t="shared" si="3"/>
        <v>17.099999999999998</v>
      </c>
      <c r="O41">
        <v>2</v>
      </c>
      <c r="P41">
        <v>100</v>
      </c>
      <c r="Q41">
        <v>1</v>
      </c>
      <c r="S41" t="str">
        <f t="shared" si="4"/>
        <v>EU_southeast</v>
      </c>
      <c r="T41" t="s">
        <v>3396</v>
      </c>
      <c r="U41" t="str">
        <f t="shared" si="5"/>
        <v>ugas_stg_depleted field</v>
      </c>
      <c r="V41" t="str">
        <f t="shared" si="6"/>
        <v>underground nat gas storage -- depleted field -- Romania</v>
      </c>
      <c r="W41" t="s">
        <v>109</v>
      </c>
      <c r="X41" t="s">
        <v>163</v>
      </c>
      <c r="Y41" t="s">
        <v>329</v>
      </c>
    </row>
    <row r="42" spans="1:25">
      <c r="A42" t="s">
        <v>3351</v>
      </c>
      <c r="B42" t="s">
        <v>2749</v>
      </c>
      <c r="C42">
        <v>69</v>
      </c>
      <c r="D42" t="s">
        <v>3384</v>
      </c>
      <c r="E42">
        <v>335</v>
      </c>
      <c r="F42">
        <v>0</v>
      </c>
      <c r="I42" t="str">
        <f t="shared" si="0"/>
        <v>EU_southwest</v>
      </c>
      <c r="J42" t="str">
        <f t="shared" si="1"/>
        <v>ugas_stg_salt cavern</v>
      </c>
      <c r="K42" t="str">
        <f t="shared" si="2"/>
        <v>GAS_069</v>
      </c>
      <c r="L42">
        <v>0.95</v>
      </c>
      <c r="M42" s="1">
        <f t="shared" si="3"/>
        <v>12.73</v>
      </c>
      <c r="N42" s="1">
        <f t="shared" si="3"/>
        <v>0</v>
      </c>
      <c r="O42">
        <v>2</v>
      </c>
      <c r="P42">
        <v>100</v>
      </c>
      <c r="Q42">
        <v>1</v>
      </c>
      <c r="S42" t="str">
        <f t="shared" si="4"/>
        <v>EU_southwest</v>
      </c>
      <c r="T42" t="s">
        <v>3396</v>
      </c>
      <c r="U42" t="str">
        <f t="shared" si="5"/>
        <v>ugas_stg_salt cavern</v>
      </c>
      <c r="V42" t="str">
        <f t="shared" si="6"/>
        <v>underground nat gas storage -- salt cavern -- Portugal</v>
      </c>
      <c r="W42" t="s">
        <v>109</v>
      </c>
      <c r="X42" t="s">
        <v>163</v>
      </c>
      <c r="Y42" t="s">
        <v>329</v>
      </c>
    </row>
    <row r="43" spans="1:25">
      <c r="A43" t="s">
        <v>3351</v>
      </c>
      <c r="B43" t="s">
        <v>2748</v>
      </c>
      <c r="C43">
        <v>25</v>
      </c>
      <c r="D43" t="s">
        <v>3386</v>
      </c>
      <c r="E43">
        <v>0</v>
      </c>
      <c r="I43" t="str">
        <f t="shared" si="0"/>
        <v>EU_southwest</v>
      </c>
      <c r="J43" t="str">
        <f t="shared" si="1"/>
        <v>ugas_stg_aquifer</v>
      </c>
      <c r="K43" t="str">
        <f t="shared" si="2"/>
        <v>GAS_025</v>
      </c>
      <c r="L43">
        <v>0.95</v>
      </c>
      <c r="M43" s="1">
        <f t="shared" si="3"/>
        <v>0</v>
      </c>
      <c r="N43" s="1" t="str">
        <f t="shared" si="3"/>
        <v/>
      </c>
      <c r="O43">
        <v>2</v>
      </c>
      <c r="P43">
        <v>100</v>
      </c>
      <c r="Q43">
        <v>1</v>
      </c>
      <c r="S43" t="str">
        <f t="shared" si="4"/>
        <v>EU_southwest</v>
      </c>
      <c r="T43" t="s">
        <v>3396</v>
      </c>
      <c r="U43" t="str">
        <f t="shared" si="5"/>
        <v>ugas_stg_aquifer</v>
      </c>
      <c r="V43" t="str">
        <f t="shared" si="6"/>
        <v>underground nat gas storage -- aquifer -- Spain</v>
      </c>
      <c r="W43" t="s">
        <v>109</v>
      </c>
      <c r="X43" t="s">
        <v>163</v>
      </c>
      <c r="Y43" t="s">
        <v>329</v>
      </c>
    </row>
    <row r="44" spans="1:25">
      <c r="A44" t="s">
        <v>3351</v>
      </c>
      <c r="B44" t="s">
        <v>2748</v>
      </c>
      <c r="C44">
        <v>25</v>
      </c>
      <c r="D44" t="s">
        <v>3381</v>
      </c>
      <c r="E44">
        <v>0</v>
      </c>
      <c r="I44" t="str">
        <f t="shared" si="0"/>
        <v>EU_southwest</v>
      </c>
      <c r="J44" t="str">
        <f t="shared" si="1"/>
        <v>ugas_stg_depleted field</v>
      </c>
      <c r="K44" t="str">
        <f t="shared" si="2"/>
        <v>GAS_025</v>
      </c>
      <c r="L44">
        <v>0.95</v>
      </c>
      <c r="M44" s="1">
        <f t="shared" si="3"/>
        <v>0</v>
      </c>
      <c r="N44" s="1" t="str">
        <f t="shared" si="3"/>
        <v/>
      </c>
      <c r="O44">
        <v>2</v>
      </c>
      <c r="P44">
        <v>100</v>
      </c>
      <c r="Q44">
        <v>1</v>
      </c>
      <c r="S44" t="str">
        <f t="shared" si="4"/>
        <v>EU_southwest</v>
      </c>
      <c r="T44" t="s">
        <v>3396</v>
      </c>
      <c r="U44" t="str">
        <f t="shared" si="5"/>
        <v>ugas_stg_depleted field</v>
      </c>
      <c r="V44" t="str">
        <f t="shared" si="6"/>
        <v>underground nat gas storage -- depleted field -- Spain</v>
      </c>
      <c r="W44" t="s">
        <v>109</v>
      </c>
      <c r="X44" t="s">
        <v>163</v>
      </c>
      <c r="Y44" t="s">
        <v>329</v>
      </c>
    </row>
    <row r="45" spans="1:25">
      <c r="A45" t="s">
        <v>3351</v>
      </c>
      <c r="B45" t="s">
        <v>2748</v>
      </c>
      <c r="C45">
        <v>25</v>
      </c>
      <c r="D45" t="s">
        <v>3389</v>
      </c>
      <c r="E45">
        <v>3053</v>
      </c>
      <c r="I45" t="str">
        <f t="shared" si="0"/>
        <v>EU_southwest</v>
      </c>
      <c r="J45" t="str">
        <f t="shared" si="1"/>
        <v>ugas_stg_other</v>
      </c>
      <c r="K45" t="str">
        <f t="shared" si="2"/>
        <v>GAS_025</v>
      </c>
      <c r="L45">
        <v>0.95</v>
      </c>
      <c r="M45" s="1">
        <f t="shared" si="3"/>
        <v>116.014</v>
      </c>
      <c r="N45" s="1" t="str">
        <f t="shared" si="3"/>
        <v/>
      </c>
      <c r="O45">
        <v>2</v>
      </c>
      <c r="P45">
        <v>100</v>
      </c>
      <c r="Q45">
        <v>1</v>
      </c>
      <c r="S45" t="str">
        <f t="shared" si="4"/>
        <v>EU_southwest</v>
      </c>
      <c r="T45" t="s">
        <v>3396</v>
      </c>
      <c r="U45" t="str">
        <f t="shared" si="5"/>
        <v>ugas_stg_other</v>
      </c>
      <c r="V45" t="str">
        <f t="shared" si="6"/>
        <v>underground nat gas storage -- other -- Spain</v>
      </c>
      <c r="W45" t="s">
        <v>109</v>
      </c>
      <c r="X45" t="s">
        <v>163</v>
      </c>
      <c r="Y45" t="s">
        <v>329</v>
      </c>
    </row>
    <row r="46" spans="1:25">
      <c r="A46" t="s">
        <v>3352</v>
      </c>
      <c r="B46" t="s">
        <v>2817</v>
      </c>
      <c r="C46">
        <v>77</v>
      </c>
      <c r="D46" t="s">
        <v>3386</v>
      </c>
      <c r="E46">
        <v>310</v>
      </c>
      <c r="I46" t="str">
        <f t="shared" si="0"/>
        <v>Europe_other</v>
      </c>
      <c r="J46" t="str">
        <f t="shared" si="1"/>
        <v>ugas_stg_aquifer</v>
      </c>
      <c r="K46" t="str">
        <f t="shared" si="2"/>
        <v>GAS_077</v>
      </c>
      <c r="L46">
        <v>0.95</v>
      </c>
      <c r="M46" s="1">
        <f t="shared" si="3"/>
        <v>11.78</v>
      </c>
      <c r="N46" s="1" t="str">
        <f t="shared" si="3"/>
        <v/>
      </c>
      <c r="O46">
        <v>2</v>
      </c>
      <c r="P46">
        <v>100</v>
      </c>
      <c r="Q46">
        <v>1</v>
      </c>
      <c r="S46" t="str">
        <f t="shared" si="4"/>
        <v>Europe_other</v>
      </c>
      <c r="T46" t="s">
        <v>3396</v>
      </c>
      <c r="U46" t="str">
        <f t="shared" si="5"/>
        <v>ugas_stg_aquifer</v>
      </c>
      <c r="V46" t="str">
        <f t="shared" si="6"/>
        <v>underground nat gas storage -- aquifer -- Belarus</v>
      </c>
      <c r="W46" t="s">
        <v>109</v>
      </c>
      <c r="X46" t="s">
        <v>163</v>
      </c>
      <c r="Y46" t="s">
        <v>329</v>
      </c>
    </row>
    <row r="47" spans="1:25">
      <c r="A47" t="s">
        <v>3352</v>
      </c>
      <c r="B47" t="s">
        <v>2817</v>
      </c>
      <c r="C47">
        <v>77</v>
      </c>
      <c r="D47" t="s">
        <v>3381</v>
      </c>
      <c r="E47">
        <v>476</v>
      </c>
      <c r="I47" t="str">
        <f t="shared" si="0"/>
        <v>Europe_other</v>
      </c>
      <c r="J47" t="str">
        <f t="shared" si="1"/>
        <v>ugas_stg_depleted field</v>
      </c>
      <c r="K47" t="str">
        <f t="shared" si="2"/>
        <v>GAS_077</v>
      </c>
      <c r="L47">
        <v>0.95</v>
      </c>
      <c r="M47" s="1">
        <f t="shared" si="3"/>
        <v>18.088000000000001</v>
      </c>
      <c r="N47" s="1" t="str">
        <f t="shared" si="3"/>
        <v/>
      </c>
      <c r="O47">
        <v>2</v>
      </c>
      <c r="P47">
        <v>100</v>
      </c>
      <c r="Q47">
        <v>1</v>
      </c>
      <c r="S47" t="str">
        <f t="shared" si="4"/>
        <v>Europe_other</v>
      </c>
      <c r="T47" t="s">
        <v>3396</v>
      </c>
      <c r="U47" t="str">
        <f t="shared" si="5"/>
        <v>ugas_stg_depleted field</v>
      </c>
      <c r="V47" t="str">
        <f t="shared" si="6"/>
        <v>underground nat gas storage -- depleted field -- Belarus</v>
      </c>
      <c r="W47" t="s">
        <v>109</v>
      </c>
      <c r="X47" t="s">
        <v>163</v>
      </c>
      <c r="Y47" t="s">
        <v>329</v>
      </c>
    </row>
    <row r="48" spans="1:25">
      <c r="A48" t="s">
        <v>3352</v>
      </c>
      <c r="B48" t="s">
        <v>2817</v>
      </c>
      <c r="C48">
        <v>77</v>
      </c>
      <c r="D48" t="s">
        <v>3384</v>
      </c>
      <c r="E48">
        <v>304</v>
      </c>
      <c r="F48">
        <v>150</v>
      </c>
      <c r="I48" t="str">
        <f t="shared" si="0"/>
        <v>Europe_other</v>
      </c>
      <c r="J48" t="str">
        <f t="shared" si="1"/>
        <v>ugas_stg_salt cavern</v>
      </c>
      <c r="K48" t="str">
        <f t="shared" si="2"/>
        <v>GAS_077</v>
      </c>
      <c r="L48">
        <v>0.95</v>
      </c>
      <c r="M48" s="1">
        <f t="shared" si="3"/>
        <v>11.552</v>
      </c>
      <c r="N48" s="1">
        <f t="shared" si="3"/>
        <v>5.7</v>
      </c>
      <c r="O48">
        <v>2</v>
      </c>
      <c r="P48">
        <v>100</v>
      </c>
      <c r="Q48">
        <v>1</v>
      </c>
      <c r="S48" t="str">
        <f t="shared" si="4"/>
        <v>Europe_other</v>
      </c>
      <c r="T48" t="s">
        <v>3396</v>
      </c>
      <c r="U48" t="str">
        <f t="shared" si="5"/>
        <v>ugas_stg_salt cavern</v>
      </c>
      <c r="V48" t="str">
        <f t="shared" si="6"/>
        <v>underground nat gas storage -- salt cavern -- Belarus</v>
      </c>
      <c r="W48" t="s">
        <v>109</v>
      </c>
      <c r="X48" t="s">
        <v>163</v>
      </c>
      <c r="Y48" t="s">
        <v>329</v>
      </c>
    </row>
    <row r="49" spans="1:25">
      <c r="A49" t="s">
        <v>3352</v>
      </c>
      <c r="B49" t="s">
        <v>3391</v>
      </c>
      <c r="C49">
        <v>107</v>
      </c>
      <c r="D49" t="s">
        <v>3381</v>
      </c>
      <c r="E49">
        <v>450</v>
      </c>
      <c r="F49">
        <v>300</v>
      </c>
      <c r="I49" t="str">
        <f t="shared" si="0"/>
        <v>Europe_other</v>
      </c>
      <c r="J49" t="str">
        <f t="shared" si="1"/>
        <v>ugas_stg_depleted field</v>
      </c>
      <c r="K49" t="str">
        <f t="shared" si="2"/>
        <v>GAS_107</v>
      </c>
      <c r="L49">
        <v>0.95</v>
      </c>
      <c r="M49" s="1">
        <f t="shared" si="3"/>
        <v>17.099999999999998</v>
      </c>
      <c r="N49" s="1">
        <f t="shared" si="3"/>
        <v>11.4</v>
      </c>
      <c r="O49">
        <v>2</v>
      </c>
      <c r="P49">
        <v>100</v>
      </c>
      <c r="Q49">
        <v>1</v>
      </c>
      <c r="S49" t="str">
        <f t="shared" si="4"/>
        <v>Europe_other</v>
      </c>
      <c r="T49" t="s">
        <v>3396</v>
      </c>
      <c r="U49" t="str">
        <f t="shared" si="5"/>
        <v>ugas_stg_depleted field</v>
      </c>
      <c r="V49" t="str">
        <f t="shared" si="6"/>
        <v>underground nat gas storage -- depleted field -- Serbia</v>
      </c>
      <c r="W49" t="s">
        <v>109</v>
      </c>
      <c r="X49" t="s">
        <v>163</v>
      </c>
      <c r="Y49" t="s">
        <v>329</v>
      </c>
    </row>
    <row r="50" spans="1:25">
      <c r="A50" t="s">
        <v>3352</v>
      </c>
      <c r="B50" t="s">
        <v>526</v>
      </c>
      <c r="C50">
        <v>15</v>
      </c>
      <c r="D50" t="s">
        <v>3381</v>
      </c>
      <c r="E50">
        <v>3190</v>
      </c>
      <c r="F50">
        <v>1410</v>
      </c>
      <c r="I50" t="str">
        <f t="shared" si="0"/>
        <v>Europe_other</v>
      </c>
      <c r="J50" t="str">
        <f t="shared" si="1"/>
        <v>ugas_stg_depleted field</v>
      </c>
      <c r="K50" t="str">
        <f t="shared" si="2"/>
        <v>GAS_015</v>
      </c>
      <c r="L50">
        <v>0.95</v>
      </c>
      <c r="M50" s="1">
        <f t="shared" si="3"/>
        <v>121.22</v>
      </c>
      <c r="N50" s="1">
        <f t="shared" si="3"/>
        <v>53.58</v>
      </c>
      <c r="O50">
        <v>2</v>
      </c>
      <c r="P50">
        <v>100</v>
      </c>
      <c r="Q50">
        <v>1</v>
      </c>
      <c r="S50" t="str">
        <f t="shared" si="4"/>
        <v>Europe_other</v>
      </c>
      <c r="T50" t="s">
        <v>3396</v>
      </c>
      <c r="U50" t="str">
        <f t="shared" si="5"/>
        <v>ugas_stg_depleted field</v>
      </c>
      <c r="V50" t="str">
        <f t="shared" si="6"/>
        <v>underground nat gas storage -- depleted field -- Turkey</v>
      </c>
      <c r="W50" t="s">
        <v>109</v>
      </c>
      <c r="X50" t="s">
        <v>163</v>
      </c>
      <c r="Y50" t="s">
        <v>329</v>
      </c>
    </row>
    <row r="51" spans="1:25">
      <c r="A51" t="s">
        <v>3352</v>
      </c>
      <c r="B51" t="s">
        <v>526</v>
      </c>
      <c r="C51">
        <v>15</v>
      </c>
      <c r="D51" t="s">
        <v>3384</v>
      </c>
      <c r="E51">
        <v>1000</v>
      </c>
      <c r="F51">
        <v>4400</v>
      </c>
      <c r="I51" t="str">
        <f t="shared" si="0"/>
        <v>Europe_other</v>
      </c>
      <c r="J51" t="str">
        <f t="shared" si="1"/>
        <v>ugas_stg_salt cavern</v>
      </c>
      <c r="K51" t="str">
        <f t="shared" si="2"/>
        <v>GAS_015</v>
      </c>
      <c r="L51">
        <v>0.95</v>
      </c>
      <c r="M51" s="1">
        <f t="shared" si="3"/>
        <v>38</v>
      </c>
      <c r="N51" s="1">
        <f t="shared" si="3"/>
        <v>167.2</v>
      </c>
      <c r="O51">
        <v>2</v>
      </c>
      <c r="P51">
        <v>100</v>
      </c>
      <c r="Q51">
        <v>1</v>
      </c>
      <c r="S51" t="str">
        <f t="shared" si="4"/>
        <v>Europe_other</v>
      </c>
      <c r="T51" t="s">
        <v>3396</v>
      </c>
      <c r="U51" t="str">
        <f t="shared" si="5"/>
        <v>ugas_stg_salt cavern</v>
      </c>
      <c r="V51" t="str">
        <f t="shared" si="6"/>
        <v>underground nat gas storage -- salt cavern -- Turkey</v>
      </c>
      <c r="W51" t="s">
        <v>109</v>
      </c>
      <c r="X51" t="s">
        <v>163</v>
      </c>
      <c r="Y51" t="s">
        <v>329</v>
      </c>
    </row>
    <row r="52" spans="1:25">
      <c r="A52" t="s">
        <v>3352</v>
      </c>
      <c r="B52" t="s">
        <v>527</v>
      </c>
      <c r="C52">
        <v>37</v>
      </c>
      <c r="D52" t="s">
        <v>3386</v>
      </c>
      <c r="E52">
        <v>0</v>
      </c>
      <c r="I52" t="str">
        <f t="shared" si="0"/>
        <v>Europe_other</v>
      </c>
      <c r="J52" t="str">
        <f t="shared" si="1"/>
        <v>ugas_stg_aquifer</v>
      </c>
      <c r="K52" t="str">
        <f t="shared" si="2"/>
        <v>GAS_037</v>
      </c>
      <c r="L52">
        <v>0.95</v>
      </c>
      <c r="M52" s="1">
        <f t="shared" si="3"/>
        <v>0</v>
      </c>
      <c r="N52" s="1" t="str">
        <f t="shared" si="3"/>
        <v/>
      </c>
      <c r="O52">
        <v>2</v>
      </c>
      <c r="P52">
        <v>100</v>
      </c>
      <c r="Q52">
        <v>1</v>
      </c>
      <c r="S52" t="str">
        <f t="shared" si="4"/>
        <v>Europe_other</v>
      </c>
      <c r="T52" t="s">
        <v>3396</v>
      </c>
      <c r="U52" t="str">
        <f t="shared" si="5"/>
        <v>ugas_stg_aquifer</v>
      </c>
      <c r="V52" t="str">
        <f t="shared" si="6"/>
        <v>underground nat gas storage -- aquifer -- Ukraine</v>
      </c>
      <c r="W52" t="s">
        <v>109</v>
      </c>
      <c r="X52" t="s">
        <v>163</v>
      </c>
      <c r="Y52" t="s">
        <v>329</v>
      </c>
    </row>
    <row r="53" spans="1:25">
      <c r="A53" t="s">
        <v>3352</v>
      </c>
      <c r="B53" t="s">
        <v>527</v>
      </c>
      <c r="C53">
        <v>37</v>
      </c>
      <c r="D53" t="s">
        <v>3381</v>
      </c>
      <c r="E53">
        <v>0</v>
      </c>
      <c r="I53" t="str">
        <f t="shared" si="0"/>
        <v>Europe_other</v>
      </c>
      <c r="J53" t="str">
        <f t="shared" si="1"/>
        <v>ugas_stg_depleted field</v>
      </c>
      <c r="K53" t="str">
        <f t="shared" si="2"/>
        <v>GAS_037</v>
      </c>
      <c r="L53">
        <v>0.95</v>
      </c>
      <c r="M53" s="1">
        <f t="shared" si="3"/>
        <v>0</v>
      </c>
      <c r="N53" s="1" t="str">
        <f t="shared" si="3"/>
        <v/>
      </c>
      <c r="O53">
        <v>2</v>
      </c>
      <c r="P53">
        <v>100</v>
      </c>
      <c r="Q53">
        <v>1</v>
      </c>
      <c r="S53" t="str">
        <f t="shared" si="4"/>
        <v>Europe_other</v>
      </c>
      <c r="T53" t="s">
        <v>3396</v>
      </c>
      <c r="U53" t="str">
        <f t="shared" si="5"/>
        <v>ugas_stg_depleted field</v>
      </c>
      <c r="V53" t="str">
        <f t="shared" si="6"/>
        <v>underground nat gas storage -- depleted field -- Ukraine</v>
      </c>
      <c r="W53" t="s">
        <v>109</v>
      </c>
      <c r="X53" t="s">
        <v>163</v>
      </c>
      <c r="Y53" t="s">
        <v>329</v>
      </c>
    </row>
    <row r="54" spans="1:25">
      <c r="A54" t="s">
        <v>3352</v>
      </c>
      <c r="B54" t="s">
        <v>527</v>
      </c>
      <c r="C54">
        <v>37</v>
      </c>
      <c r="D54" t="s">
        <v>3389</v>
      </c>
      <c r="E54">
        <v>30950</v>
      </c>
      <c r="I54" t="str">
        <f t="shared" si="0"/>
        <v>Europe_other</v>
      </c>
      <c r="J54" t="str">
        <f t="shared" si="1"/>
        <v>ugas_stg_other</v>
      </c>
      <c r="K54" t="str">
        <f t="shared" si="2"/>
        <v>GAS_037</v>
      </c>
      <c r="L54">
        <v>0.95</v>
      </c>
      <c r="M54" s="1">
        <f t="shared" si="3"/>
        <v>1176.0999999999999</v>
      </c>
      <c r="N54" s="1" t="str">
        <f t="shared" si="3"/>
        <v/>
      </c>
      <c r="O54">
        <v>2</v>
      </c>
      <c r="P54">
        <v>100</v>
      </c>
      <c r="Q54">
        <v>1</v>
      </c>
      <c r="S54" t="str">
        <f t="shared" si="4"/>
        <v>Europe_other</v>
      </c>
      <c r="T54" t="s">
        <v>3396</v>
      </c>
      <c r="U54" t="str">
        <f t="shared" si="5"/>
        <v>ugas_stg_other</v>
      </c>
      <c r="V54" t="str">
        <f t="shared" si="6"/>
        <v>underground nat gas storage -- other -- Ukraine</v>
      </c>
      <c r="W54" t="s">
        <v>109</v>
      </c>
      <c r="X54" t="s">
        <v>163</v>
      </c>
      <c r="Y54" t="s">
        <v>329</v>
      </c>
    </row>
    <row r="55" spans="1:25">
      <c r="A55" t="s">
        <v>2751</v>
      </c>
      <c r="B55" t="s">
        <v>2751</v>
      </c>
      <c r="C55">
        <v>13</v>
      </c>
      <c r="D55" t="s">
        <v>3386</v>
      </c>
      <c r="E55">
        <v>10601</v>
      </c>
      <c r="I55" t="str">
        <f t="shared" si="0"/>
        <v>France</v>
      </c>
      <c r="J55" t="str">
        <f t="shared" si="1"/>
        <v>ugas_stg_aquifer</v>
      </c>
      <c r="K55" t="str">
        <f t="shared" si="2"/>
        <v>GAS_013</v>
      </c>
      <c r="L55">
        <v>0.95</v>
      </c>
      <c r="M55" s="1">
        <f t="shared" si="3"/>
        <v>402.83799999999997</v>
      </c>
      <c r="N55" s="1" t="str">
        <f t="shared" si="3"/>
        <v/>
      </c>
      <c r="O55">
        <v>2</v>
      </c>
      <c r="P55">
        <v>100</v>
      </c>
      <c r="Q55">
        <v>1</v>
      </c>
      <c r="S55" t="str">
        <f t="shared" si="4"/>
        <v>France</v>
      </c>
      <c r="T55" t="s">
        <v>3396</v>
      </c>
      <c r="U55" t="str">
        <f t="shared" si="5"/>
        <v>ugas_stg_aquifer</v>
      </c>
      <c r="V55" t="str">
        <f t="shared" si="6"/>
        <v>underground nat gas storage -- aquifer -- France</v>
      </c>
      <c r="W55" t="s">
        <v>109</v>
      </c>
      <c r="X55" t="s">
        <v>163</v>
      </c>
      <c r="Y55" t="s">
        <v>329</v>
      </c>
    </row>
    <row r="56" spans="1:25">
      <c r="A56" t="s">
        <v>2751</v>
      </c>
      <c r="B56" t="s">
        <v>2751</v>
      </c>
      <c r="C56">
        <v>13</v>
      </c>
      <c r="D56" t="s">
        <v>3384</v>
      </c>
      <c r="E56">
        <v>908</v>
      </c>
      <c r="I56" t="str">
        <f t="shared" si="0"/>
        <v>France</v>
      </c>
      <c r="J56" t="str">
        <f t="shared" si="1"/>
        <v>ugas_stg_salt cavern</v>
      </c>
      <c r="K56" t="str">
        <f t="shared" si="2"/>
        <v>GAS_013</v>
      </c>
      <c r="L56">
        <v>0.95</v>
      </c>
      <c r="M56" s="1">
        <f t="shared" si="3"/>
        <v>34.503999999999998</v>
      </c>
      <c r="N56" s="1" t="str">
        <f t="shared" si="3"/>
        <v/>
      </c>
      <c r="O56">
        <v>2</v>
      </c>
      <c r="P56">
        <v>100</v>
      </c>
      <c r="Q56">
        <v>1</v>
      </c>
      <c r="S56" t="str">
        <f t="shared" si="4"/>
        <v>France</v>
      </c>
      <c r="T56" t="s">
        <v>3396</v>
      </c>
      <c r="U56" t="str">
        <f t="shared" si="5"/>
        <v>ugas_stg_salt cavern</v>
      </c>
      <c r="V56" t="str">
        <f t="shared" si="6"/>
        <v>underground nat gas storage -- salt cavern -- France</v>
      </c>
      <c r="W56" t="s">
        <v>109</v>
      </c>
      <c r="X56" t="s">
        <v>163</v>
      </c>
      <c r="Y56" t="s">
        <v>329</v>
      </c>
    </row>
    <row r="57" spans="1:25">
      <c r="A57" t="s">
        <v>2750</v>
      </c>
      <c r="B57" t="s">
        <v>2750</v>
      </c>
      <c r="C57">
        <v>11</v>
      </c>
      <c r="D57" t="s">
        <v>3386</v>
      </c>
      <c r="E57">
        <v>290</v>
      </c>
      <c r="I57" t="str">
        <f t="shared" si="0"/>
        <v>Germany</v>
      </c>
      <c r="J57" t="str">
        <f t="shared" si="1"/>
        <v>ugas_stg_aquifer</v>
      </c>
      <c r="K57" t="str">
        <f t="shared" si="2"/>
        <v>GAS_011</v>
      </c>
      <c r="L57">
        <v>0.95</v>
      </c>
      <c r="M57" s="1">
        <f t="shared" si="3"/>
        <v>11.02</v>
      </c>
      <c r="N57" s="1" t="str">
        <f t="shared" si="3"/>
        <v/>
      </c>
      <c r="O57">
        <v>2</v>
      </c>
      <c r="P57">
        <v>100</v>
      </c>
      <c r="Q57">
        <v>1</v>
      </c>
      <c r="S57" t="str">
        <f t="shared" si="4"/>
        <v>Germany</v>
      </c>
      <c r="T57" t="s">
        <v>3396</v>
      </c>
      <c r="U57" t="str">
        <f t="shared" si="5"/>
        <v>ugas_stg_aquifer</v>
      </c>
      <c r="V57" t="str">
        <f t="shared" si="6"/>
        <v>underground nat gas storage -- aquifer -- Germany</v>
      </c>
      <c r="W57" t="s">
        <v>109</v>
      </c>
      <c r="X57" t="s">
        <v>163</v>
      </c>
      <c r="Y57" t="s">
        <v>329</v>
      </c>
    </row>
    <row r="58" spans="1:25">
      <c r="A58" t="s">
        <v>2750</v>
      </c>
      <c r="B58" t="s">
        <v>2750</v>
      </c>
      <c r="C58">
        <v>11</v>
      </c>
      <c r="D58" t="s">
        <v>3381</v>
      </c>
      <c r="E58">
        <v>8255</v>
      </c>
      <c r="I58" t="str">
        <f t="shared" si="0"/>
        <v>Germany</v>
      </c>
      <c r="J58" t="str">
        <f t="shared" si="1"/>
        <v>ugas_stg_depleted field</v>
      </c>
      <c r="K58" t="str">
        <f t="shared" si="2"/>
        <v>GAS_011</v>
      </c>
      <c r="L58">
        <v>0.95</v>
      </c>
      <c r="M58" s="1">
        <f t="shared" si="3"/>
        <v>313.69</v>
      </c>
      <c r="N58" s="1" t="str">
        <f t="shared" si="3"/>
        <v/>
      </c>
      <c r="O58">
        <v>2</v>
      </c>
      <c r="P58">
        <v>100</v>
      </c>
      <c r="Q58">
        <v>1</v>
      </c>
      <c r="S58" t="str">
        <f t="shared" si="4"/>
        <v>Germany</v>
      </c>
      <c r="T58" t="s">
        <v>3396</v>
      </c>
      <c r="U58" t="str">
        <f t="shared" si="5"/>
        <v>ugas_stg_depleted field</v>
      </c>
      <c r="V58" t="str">
        <f t="shared" si="6"/>
        <v>underground nat gas storage -- depleted field -- Germany</v>
      </c>
      <c r="W58" t="s">
        <v>109</v>
      </c>
      <c r="X58" t="s">
        <v>163</v>
      </c>
      <c r="Y58" t="s">
        <v>329</v>
      </c>
    </row>
    <row r="59" spans="1:25">
      <c r="A59" t="s">
        <v>2750</v>
      </c>
      <c r="B59" t="s">
        <v>2750</v>
      </c>
      <c r="C59">
        <v>11</v>
      </c>
      <c r="D59" t="s">
        <v>3384</v>
      </c>
      <c r="E59">
        <v>14763</v>
      </c>
      <c r="F59">
        <v>266</v>
      </c>
      <c r="I59" t="str">
        <f t="shared" si="0"/>
        <v>Germany</v>
      </c>
      <c r="J59" t="str">
        <f t="shared" si="1"/>
        <v>ugas_stg_salt cavern</v>
      </c>
      <c r="K59" t="str">
        <f t="shared" si="2"/>
        <v>GAS_011</v>
      </c>
      <c r="L59">
        <v>0.95</v>
      </c>
      <c r="M59" s="1">
        <f t="shared" si="3"/>
        <v>560.99400000000003</v>
      </c>
      <c r="N59" s="1">
        <f t="shared" si="3"/>
        <v>10.108000000000001</v>
      </c>
      <c r="O59">
        <v>2</v>
      </c>
      <c r="P59">
        <v>100</v>
      </c>
      <c r="Q59">
        <v>1</v>
      </c>
      <c r="S59" t="str">
        <f t="shared" si="4"/>
        <v>Germany</v>
      </c>
      <c r="T59" t="s">
        <v>3396</v>
      </c>
      <c r="U59" t="str">
        <f t="shared" si="5"/>
        <v>ugas_stg_salt cavern</v>
      </c>
      <c r="V59" t="str">
        <f t="shared" si="6"/>
        <v>underground nat gas storage -- salt cavern -- Germany</v>
      </c>
      <c r="W59" t="s">
        <v>109</v>
      </c>
      <c r="X59" t="s">
        <v>163</v>
      </c>
      <c r="Y59" t="s">
        <v>329</v>
      </c>
    </row>
    <row r="60" spans="1:25">
      <c r="A60" t="s">
        <v>3354</v>
      </c>
      <c r="B60" t="s">
        <v>2787</v>
      </c>
      <c r="C60">
        <v>23</v>
      </c>
      <c r="D60" t="s">
        <v>3381</v>
      </c>
      <c r="E60">
        <v>3600</v>
      </c>
      <c r="F60">
        <v>2900</v>
      </c>
      <c r="I60" t="str">
        <f t="shared" si="0"/>
        <v>MidEast_other</v>
      </c>
      <c r="J60" t="str">
        <f t="shared" si="1"/>
        <v>ugas_stg_depleted field</v>
      </c>
      <c r="K60" t="str">
        <f t="shared" si="2"/>
        <v>GAS_023</v>
      </c>
      <c r="L60">
        <v>0.95</v>
      </c>
      <c r="M60" s="1">
        <f t="shared" si="3"/>
        <v>136.79999999999998</v>
      </c>
      <c r="N60" s="1">
        <f t="shared" si="3"/>
        <v>110.2</v>
      </c>
      <c r="O60">
        <v>2</v>
      </c>
      <c r="P60">
        <v>100</v>
      </c>
      <c r="Q60">
        <v>1</v>
      </c>
      <c r="S60" t="str">
        <f t="shared" si="4"/>
        <v>MidEast_other</v>
      </c>
      <c r="T60" t="s">
        <v>3396</v>
      </c>
      <c r="U60" t="str">
        <f t="shared" si="5"/>
        <v>ugas_stg_depleted field</v>
      </c>
      <c r="V60" t="str">
        <f t="shared" si="6"/>
        <v>underground nat gas storage -- depleted field -- Iran</v>
      </c>
      <c r="W60" t="s">
        <v>109</v>
      </c>
      <c r="X60" t="s">
        <v>163</v>
      </c>
      <c r="Y60" t="s">
        <v>329</v>
      </c>
    </row>
    <row r="61" spans="1:25">
      <c r="A61" t="s">
        <v>3354</v>
      </c>
      <c r="B61" t="s">
        <v>2793</v>
      </c>
      <c r="C61">
        <v>36</v>
      </c>
      <c r="D61" t="s">
        <v>3381</v>
      </c>
      <c r="E61">
        <v>3300</v>
      </c>
      <c r="I61" t="str">
        <f t="shared" si="0"/>
        <v>MidEast_other</v>
      </c>
      <c r="J61" t="str">
        <f t="shared" si="1"/>
        <v>ugas_stg_depleted field</v>
      </c>
      <c r="K61" t="str">
        <f t="shared" si="2"/>
        <v>GAS_036</v>
      </c>
      <c r="L61">
        <v>0.95</v>
      </c>
      <c r="M61" s="1">
        <f t="shared" si="3"/>
        <v>125.39999999999999</v>
      </c>
      <c r="N61" s="1" t="str">
        <f t="shared" si="3"/>
        <v/>
      </c>
      <c r="O61">
        <v>2</v>
      </c>
      <c r="P61">
        <v>100</v>
      </c>
      <c r="Q61">
        <v>1</v>
      </c>
      <c r="S61" t="str">
        <f t="shared" si="4"/>
        <v>MidEast_other</v>
      </c>
      <c r="T61" t="s">
        <v>3396</v>
      </c>
      <c r="U61" t="str">
        <f t="shared" si="5"/>
        <v>ugas_stg_depleted field</v>
      </c>
      <c r="V61" t="str">
        <f t="shared" si="6"/>
        <v>underground nat gas storage -- depleted field -- United Arab Emirates</v>
      </c>
      <c r="W61" t="s">
        <v>109</v>
      </c>
      <c r="X61" t="s">
        <v>163</v>
      </c>
      <c r="Y61" t="s">
        <v>329</v>
      </c>
    </row>
    <row r="62" spans="1:25">
      <c r="A62" t="s">
        <v>201</v>
      </c>
      <c r="B62" t="s">
        <v>201</v>
      </c>
      <c r="C62">
        <v>7</v>
      </c>
      <c r="D62" t="s">
        <v>3386</v>
      </c>
      <c r="E62">
        <v>17775</v>
      </c>
      <c r="F62">
        <v>800</v>
      </c>
      <c r="I62" t="str">
        <f t="shared" si="0"/>
        <v>Russia</v>
      </c>
      <c r="J62" t="str">
        <f t="shared" si="1"/>
        <v>ugas_stg_aquifer</v>
      </c>
      <c r="K62" t="str">
        <f t="shared" si="2"/>
        <v>GAS_007</v>
      </c>
      <c r="L62">
        <v>0.95</v>
      </c>
      <c r="M62" s="1">
        <f t="shared" si="3"/>
        <v>675.44999999999993</v>
      </c>
      <c r="N62" s="1">
        <f t="shared" si="3"/>
        <v>30.4</v>
      </c>
      <c r="O62">
        <v>2</v>
      </c>
      <c r="P62">
        <v>100</v>
      </c>
      <c r="Q62">
        <v>1</v>
      </c>
      <c r="S62" t="str">
        <f t="shared" si="4"/>
        <v>Russia</v>
      </c>
      <c r="T62" t="s">
        <v>3396</v>
      </c>
      <c r="U62" t="str">
        <f t="shared" si="5"/>
        <v>ugas_stg_aquifer</v>
      </c>
      <c r="V62" t="str">
        <f t="shared" si="6"/>
        <v>underground nat gas storage -- aquifer -- Russia</v>
      </c>
      <c r="W62" t="s">
        <v>109</v>
      </c>
      <c r="X62" t="s">
        <v>163</v>
      </c>
      <c r="Y62" t="s">
        <v>329</v>
      </c>
    </row>
    <row r="63" spans="1:25">
      <c r="A63" t="s">
        <v>201</v>
      </c>
      <c r="B63" t="s">
        <v>201</v>
      </c>
      <c r="C63">
        <v>7</v>
      </c>
      <c r="D63" t="s">
        <v>3381</v>
      </c>
      <c r="E63">
        <v>56998</v>
      </c>
      <c r="F63">
        <v>3760</v>
      </c>
      <c r="I63" t="str">
        <f t="shared" si="0"/>
        <v>Russia</v>
      </c>
      <c r="J63" t="str">
        <f t="shared" si="1"/>
        <v>ugas_stg_depleted field</v>
      </c>
      <c r="K63" t="str">
        <f t="shared" si="2"/>
        <v>GAS_007</v>
      </c>
      <c r="L63">
        <v>0.95</v>
      </c>
      <c r="M63" s="1">
        <f t="shared" si="3"/>
        <v>2165.924</v>
      </c>
      <c r="N63" s="1">
        <f t="shared" si="3"/>
        <v>142.88</v>
      </c>
      <c r="O63">
        <v>2</v>
      </c>
      <c r="P63">
        <v>100</v>
      </c>
      <c r="Q63">
        <v>1</v>
      </c>
      <c r="S63" t="str">
        <f t="shared" si="4"/>
        <v>Russia</v>
      </c>
      <c r="T63" t="s">
        <v>3396</v>
      </c>
      <c r="U63" t="str">
        <f t="shared" si="5"/>
        <v>ugas_stg_depleted field</v>
      </c>
      <c r="V63" t="str">
        <f t="shared" si="6"/>
        <v>underground nat gas storage -- depleted field -- Russia</v>
      </c>
      <c r="W63" t="s">
        <v>109</v>
      </c>
      <c r="X63" t="s">
        <v>163</v>
      </c>
      <c r="Y63" t="s">
        <v>329</v>
      </c>
    </row>
    <row r="64" spans="1:25">
      <c r="A64" t="s">
        <v>201</v>
      </c>
      <c r="B64" t="s">
        <v>201</v>
      </c>
      <c r="C64">
        <v>7</v>
      </c>
      <c r="D64" t="s">
        <v>3384</v>
      </c>
      <c r="E64">
        <v>426</v>
      </c>
      <c r="F64">
        <v>1157</v>
      </c>
      <c r="I64" t="str">
        <f t="shared" si="0"/>
        <v>Russia</v>
      </c>
      <c r="J64" t="str">
        <f t="shared" si="1"/>
        <v>ugas_stg_salt cavern</v>
      </c>
      <c r="K64" t="str">
        <f t="shared" si="2"/>
        <v>GAS_007</v>
      </c>
      <c r="L64">
        <v>0.95</v>
      </c>
      <c r="M64" s="1">
        <f t="shared" si="3"/>
        <v>16.187999999999999</v>
      </c>
      <c r="N64" s="1">
        <f t="shared" si="3"/>
        <v>43.966000000000001</v>
      </c>
      <c r="O64">
        <v>2</v>
      </c>
      <c r="P64">
        <v>100</v>
      </c>
      <c r="Q64">
        <v>1</v>
      </c>
      <c r="S64" t="str">
        <f t="shared" si="4"/>
        <v>Russia</v>
      </c>
      <c r="T64" t="s">
        <v>3396</v>
      </c>
      <c r="U64" t="str">
        <f t="shared" si="5"/>
        <v>ugas_stg_salt cavern</v>
      </c>
      <c r="V64" t="str">
        <f t="shared" si="6"/>
        <v>underground nat gas storage -- salt cavern -- Russia</v>
      </c>
      <c r="W64" t="s">
        <v>109</v>
      </c>
      <c r="X64" t="s">
        <v>163</v>
      </c>
      <c r="Y64" t="s">
        <v>329</v>
      </c>
    </row>
    <row r="65" spans="1:25">
      <c r="A65" t="s">
        <v>3356</v>
      </c>
      <c r="B65" t="s">
        <v>2789</v>
      </c>
      <c r="C65">
        <v>26</v>
      </c>
      <c r="D65" t="s">
        <v>3381</v>
      </c>
      <c r="F65">
        <v>0</v>
      </c>
      <c r="I65" t="str">
        <f t="shared" si="0"/>
        <v>SaudiArabia</v>
      </c>
      <c r="J65" t="str">
        <f t="shared" si="1"/>
        <v>ugas_stg_depleted field</v>
      </c>
      <c r="K65" t="str">
        <f t="shared" si="2"/>
        <v>GAS_026</v>
      </c>
      <c r="L65">
        <v>0.95</v>
      </c>
      <c r="M65" s="1" t="str">
        <f t="shared" si="3"/>
        <v/>
      </c>
      <c r="N65" s="1">
        <f t="shared" si="3"/>
        <v>0</v>
      </c>
      <c r="O65">
        <v>2</v>
      </c>
      <c r="P65">
        <v>100</v>
      </c>
      <c r="Q65">
        <v>1</v>
      </c>
      <c r="S65" t="str">
        <f t="shared" si="4"/>
        <v>SaudiArabia</v>
      </c>
      <c r="T65" t="s">
        <v>3396</v>
      </c>
      <c r="U65" t="str">
        <f t="shared" si="5"/>
        <v>ugas_stg_depleted field</v>
      </c>
      <c r="V65" t="str">
        <f t="shared" si="6"/>
        <v>underground nat gas storage -- depleted field -- Saudi Arabia</v>
      </c>
      <c r="W65" t="s">
        <v>109</v>
      </c>
      <c r="X65" t="s">
        <v>163</v>
      </c>
      <c r="Y65" t="s">
        <v>329</v>
      </c>
    </row>
    <row r="66" spans="1:25">
      <c r="A66" t="s">
        <v>3358</v>
      </c>
      <c r="B66" t="s">
        <v>2818</v>
      </c>
      <c r="C66">
        <v>12</v>
      </c>
      <c r="D66" t="s">
        <v>3381</v>
      </c>
      <c r="E66">
        <v>313</v>
      </c>
      <c r="I66" t="str">
        <f t="shared" si="0"/>
        <v>UK</v>
      </c>
      <c r="J66" t="str">
        <f t="shared" si="1"/>
        <v>ugas_stg_depleted field</v>
      </c>
      <c r="K66" t="str">
        <f t="shared" si="2"/>
        <v>GAS_012</v>
      </c>
      <c r="L66">
        <v>0.95</v>
      </c>
      <c r="M66" s="1">
        <f t="shared" si="3"/>
        <v>11.894</v>
      </c>
      <c r="N66" s="1" t="str">
        <f t="shared" si="3"/>
        <v/>
      </c>
      <c r="O66">
        <v>2</v>
      </c>
      <c r="P66">
        <v>100</v>
      </c>
      <c r="Q66">
        <v>1</v>
      </c>
      <c r="S66" t="str">
        <f t="shared" si="4"/>
        <v>UK</v>
      </c>
      <c r="T66" t="s">
        <v>3396</v>
      </c>
      <c r="U66" t="str">
        <f t="shared" si="5"/>
        <v>ugas_stg_depleted field</v>
      </c>
      <c r="V66" t="str">
        <f t="shared" si="6"/>
        <v>underground nat gas storage -- depleted field -- United Kingdom</v>
      </c>
      <c r="W66" t="s">
        <v>109</v>
      </c>
      <c r="X66" t="s">
        <v>163</v>
      </c>
      <c r="Y66" t="s">
        <v>329</v>
      </c>
    </row>
    <row r="67" spans="1:25">
      <c r="A67" t="s">
        <v>3358</v>
      </c>
      <c r="B67" t="s">
        <v>2818</v>
      </c>
      <c r="C67">
        <v>12</v>
      </c>
      <c r="D67" t="s">
        <v>3384</v>
      </c>
      <c r="E67">
        <v>1206</v>
      </c>
      <c r="I67" t="str">
        <f t="shared" si="0"/>
        <v>UK</v>
      </c>
      <c r="J67" t="str">
        <f t="shared" si="1"/>
        <v>ugas_stg_salt cavern</v>
      </c>
      <c r="K67" t="str">
        <f t="shared" si="2"/>
        <v>GAS_012</v>
      </c>
      <c r="L67">
        <v>0.95</v>
      </c>
      <c r="M67" s="1">
        <f t="shared" si="3"/>
        <v>45.827999999999996</v>
      </c>
      <c r="N67" s="1" t="str">
        <f t="shared" si="3"/>
        <v/>
      </c>
      <c r="O67">
        <v>2</v>
      </c>
      <c r="P67">
        <v>100</v>
      </c>
      <c r="Q67">
        <v>1</v>
      </c>
      <c r="S67" t="str">
        <f t="shared" si="4"/>
        <v>UK</v>
      </c>
      <c r="T67" t="s">
        <v>3396</v>
      </c>
      <c r="U67" t="str">
        <f t="shared" si="5"/>
        <v>ugas_stg_salt cavern</v>
      </c>
      <c r="V67" t="str">
        <f t="shared" si="6"/>
        <v>underground nat gas storage -- salt cavern -- United Kingdom</v>
      </c>
      <c r="W67" t="s">
        <v>109</v>
      </c>
      <c r="X67" t="s">
        <v>163</v>
      </c>
      <c r="Y67" t="s">
        <v>329</v>
      </c>
    </row>
    <row r="68" spans="1:25">
      <c r="A68" t="s">
        <v>3359</v>
      </c>
      <c r="B68" t="s">
        <v>2814</v>
      </c>
      <c r="C68">
        <v>4</v>
      </c>
      <c r="D68" t="s">
        <v>3386</v>
      </c>
      <c r="E68">
        <v>11313.3</v>
      </c>
      <c r="I68" t="str">
        <f t="shared" ref="I68:I70" si="7">A68</f>
        <v>USA</v>
      </c>
      <c r="J68" t="str">
        <f t="shared" ref="J68:J70" si="8">"ugas_stg_"&amp;D68</f>
        <v>ugas_stg_aquifer</v>
      </c>
      <c r="K68" t="str">
        <f t="shared" ref="K68:K70" si="9">"GAS_"&amp;TEXT(C68,"000")</f>
        <v>GAS_004</v>
      </c>
      <c r="L68">
        <v>0.95</v>
      </c>
      <c r="M68" s="1">
        <f t="shared" ref="M68:N70" si="10">IF(E68="","",E68*$G$1)</f>
        <v>429.90539999999999</v>
      </c>
      <c r="N68" s="1" t="str">
        <f t="shared" si="10"/>
        <v/>
      </c>
      <c r="O68">
        <v>2</v>
      </c>
      <c r="P68">
        <v>100</v>
      </c>
      <c r="Q68">
        <v>1</v>
      </c>
      <c r="S68" t="str">
        <f t="shared" ref="S68:S70" si="11">I68</f>
        <v>USA</v>
      </c>
      <c r="T68" t="s">
        <v>3396</v>
      </c>
      <c r="U68" t="str">
        <f t="shared" ref="U68:U70" si="12">J68</f>
        <v>ugas_stg_aquifer</v>
      </c>
      <c r="V68" t="str">
        <f t="shared" ref="V68:V70" si="13">"underground nat gas storage -- "&amp;D68&amp;" -- "&amp;B68</f>
        <v>underground nat gas storage -- aquifer -- United States</v>
      </c>
      <c r="W68" t="s">
        <v>109</v>
      </c>
      <c r="X68" t="s">
        <v>163</v>
      </c>
      <c r="Y68" t="s">
        <v>329</v>
      </c>
    </row>
    <row r="69" spans="1:25">
      <c r="A69" t="s">
        <v>3359</v>
      </c>
      <c r="B69" t="s">
        <v>2814</v>
      </c>
      <c r="C69">
        <v>4</v>
      </c>
      <c r="D69" t="s">
        <v>3381</v>
      </c>
      <c r="E69">
        <v>109227.10000000008</v>
      </c>
      <c r="I69" t="str">
        <f t="shared" si="7"/>
        <v>USA</v>
      </c>
      <c r="J69" t="str">
        <f t="shared" si="8"/>
        <v>ugas_stg_depleted field</v>
      </c>
      <c r="K69" t="str">
        <f t="shared" si="9"/>
        <v>GAS_004</v>
      </c>
      <c r="L69">
        <v>0.95</v>
      </c>
      <c r="M69" s="1">
        <f t="shared" si="10"/>
        <v>4150.6298000000024</v>
      </c>
      <c r="N69" s="1" t="str">
        <f t="shared" si="10"/>
        <v/>
      </c>
      <c r="O69">
        <v>2</v>
      </c>
      <c r="P69">
        <v>100</v>
      </c>
      <c r="Q69">
        <v>1</v>
      </c>
      <c r="S69" t="str">
        <f t="shared" si="11"/>
        <v>USA</v>
      </c>
      <c r="T69" t="s">
        <v>3396</v>
      </c>
      <c r="U69" t="str">
        <f t="shared" si="12"/>
        <v>ugas_stg_depleted field</v>
      </c>
      <c r="V69" t="str">
        <f t="shared" si="13"/>
        <v>underground nat gas storage -- depleted field -- United States</v>
      </c>
      <c r="W69" t="s">
        <v>109</v>
      </c>
      <c r="X69" t="s">
        <v>163</v>
      </c>
      <c r="Y69" t="s">
        <v>329</v>
      </c>
    </row>
    <row r="70" spans="1:25">
      <c r="A70" t="s">
        <v>3359</v>
      </c>
      <c r="B70" t="s">
        <v>2814</v>
      </c>
      <c r="C70">
        <v>4</v>
      </c>
      <c r="D70" t="s">
        <v>3384</v>
      </c>
      <c r="E70">
        <v>13831.300000000001</v>
      </c>
      <c r="I70" t="str">
        <f t="shared" si="7"/>
        <v>USA</v>
      </c>
      <c r="J70" t="str">
        <f t="shared" si="8"/>
        <v>ugas_stg_salt cavern</v>
      </c>
      <c r="K70" t="str">
        <f t="shared" si="9"/>
        <v>GAS_004</v>
      </c>
      <c r="L70">
        <v>0.95</v>
      </c>
      <c r="M70" s="1">
        <f t="shared" si="10"/>
        <v>525.58940000000007</v>
      </c>
      <c r="N70" s="1" t="str">
        <f t="shared" si="10"/>
        <v/>
      </c>
      <c r="O70">
        <v>2</v>
      </c>
      <c r="P70">
        <v>100</v>
      </c>
      <c r="Q70">
        <v>1</v>
      </c>
      <c r="S70" t="str">
        <f t="shared" si="11"/>
        <v>USA</v>
      </c>
      <c r="T70" t="s">
        <v>3396</v>
      </c>
      <c r="U70" t="str">
        <f t="shared" si="12"/>
        <v>ugas_stg_salt cavern</v>
      </c>
      <c r="V70" t="str">
        <f t="shared" si="13"/>
        <v>underground nat gas storage -- salt cavern -- United States</v>
      </c>
      <c r="W70" t="s">
        <v>109</v>
      </c>
      <c r="X70" t="s">
        <v>163</v>
      </c>
      <c r="Y70" t="s">
        <v>329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B2076-19A4-4AE3-A628-97AD2620C55D}">
  <sheetPr codeName="Sheet11">
    <tabColor theme="8" tint="-0.249977111117893"/>
  </sheetPr>
  <dimension ref="A1:DL107"/>
  <sheetViews>
    <sheetView zoomScaleNormal="100" workbookViewId="0">
      <selection activeCell="AK1" sqref="AK1"/>
    </sheetView>
  </sheetViews>
  <sheetFormatPr defaultColWidth="8.86328125" defaultRowHeight="14.25"/>
  <cols>
    <col min="1" max="1" width="11.1328125" bestFit="1" customWidth="1"/>
    <col min="2" max="2" width="3.3984375" bestFit="1" customWidth="1"/>
    <col min="3" max="3" width="18.3984375" bestFit="1" customWidth="1"/>
    <col min="4" max="4" width="6.73046875" bestFit="1" customWidth="1"/>
    <col min="5" max="5" width="9.265625" customWidth="1"/>
    <col min="6" max="7" width="11.265625" bestFit="1" customWidth="1"/>
    <col min="8" max="8" width="5.1328125" bestFit="1" customWidth="1"/>
    <col min="9" max="9" width="6" bestFit="1" customWidth="1"/>
    <col min="10" max="10" width="5.1328125" bestFit="1" customWidth="1"/>
    <col min="11" max="11" width="6" bestFit="1" customWidth="1"/>
    <col min="12" max="13" width="5.1328125" bestFit="1" customWidth="1"/>
    <col min="14" max="14" width="6" bestFit="1" customWidth="1"/>
    <col min="15" max="17" width="5.1328125" bestFit="1" customWidth="1"/>
    <col min="18" max="18" width="6" bestFit="1" customWidth="1"/>
    <col min="19" max="19" width="5.1328125" bestFit="1" customWidth="1"/>
    <col min="20" max="28" width="5.1328125" customWidth="1"/>
    <col min="29" max="29" width="5.59765625" customWidth="1"/>
    <col min="30" max="34" width="5.1328125" customWidth="1"/>
    <col min="35" max="35" width="7.73046875" bestFit="1" customWidth="1"/>
    <col min="36" max="36" width="10.73046875" bestFit="1" customWidth="1"/>
    <col min="37" max="37" width="10.73046875" customWidth="1"/>
    <col min="38" max="43" width="5.59765625" bestFit="1" customWidth="1"/>
    <col min="44" max="44" width="6" bestFit="1" customWidth="1"/>
    <col min="45" max="46" width="5.59765625" bestFit="1" customWidth="1"/>
    <col min="47" max="47" width="6" bestFit="1" customWidth="1"/>
    <col min="48" max="50" width="5.59765625" bestFit="1" customWidth="1"/>
    <col min="51" max="51" width="6" bestFit="1" customWidth="1"/>
    <col min="52" max="52" width="5.59765625" bestFit="1" customWidth="1"/>
    <col min="53" max="67" width="5.59765625" customWidth="1"/>
    <col min="69" max="69" width="5.59765625" bestFit="1" customWidth="1"/>
    <col min="70" max="70" width="6.73046875" bestFit="1" customWidth="1"/>
    <col min="71" max="71" width="5.59765625" bestFit="1" customWidth="1"/>
    <col min="72" max="74" width="5.59765625" customWidth="1"/>
    <col min="77" max="77" width="12.1328125" customWidth="1"/>
    <col min="78" max="78" width="9" bestFit="1" customWidth="1"/>
    <col min="79" max="79" width="7" bestFit="1" customWidth="1"/>
    <col min="80" max="81" width="8" bestFit="1" customWidth="1"/>
    <col min="82" max="82" width="9" bestFit="1" customWidth="1"/>
    <col min="83" max="83" width="7" bestFit="1" customWidth="1"/>
    <col min="84" max="84" width="9" bestFit="1" customWidth="1"/>
    <col min="85" max="85" width="8" bestFit="1" customWidth="1"/>
    <col min="86" max="86" width="5" bestFit="1" customWidth="1"/>
    <col min="87" max="87" width="9" bestFit="1" customWidth="1"/>
    <col min="88" max="89" width="8" bestFit="1" customWidth="1"/>
    <col min="90" max="90" width="6" bestFit="1" customWidth="1"/>
    <col min="91" max="91" width="9" bestFit="1" customWidth="1"/>
    <col min="92" max="92" width="8" bestFit="1" customWidth="1"/>
    <col min="93" max="94" width="8" customWidth="1"/>
    <col min="95" max="107" width="3" bestFit="1" customWidth="1"/>
    <col min="110" max="110" width="10.73046875" bestFit="1" customWidth="1"/>
    <col min="111" max="111" width="31.59765625" bestFit="1" customWidth="1"/>
    <col min="112" max="112" width="4.59765625" bestFit="1" customWidth="1"/>
    <col min="113" max="114" width="5" bestFit="1" customWidth="1"/>
    <col min="115" max="115" width="10.265625" bestFit="1" customWidth="1"/>
    <col min="116" max="116" width="7.86328125" bestFit="1" customWidth="1"/>
  </cols>
  <sheetData>
    <row r="1" spans="1:116" ht="14.65" thickBot="1">
      <c r="A1" t="s">
        <v>204</v>
      </c>
      <c r="E1" s="1">
        <f>IFERROR(E6*1000/E4,0)</f>
        <v>0</v>
      </c>
      <c r="F1" s="1">
        <f t="shared" ref="F1:AH1" si="0">IFERROR(F6*1000/F4,0)</f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23.877800130963511</v>
      </c>
      <c r="K1" s="1">
        <f t="shared" si="0"/>
        <v>1491.7011666014703</v>
      </c>
      <c r="L1" s="1">
        <f t="shared" si="0"/>
        <v>980.04088679691984</v>
      </c>
      <c r="M1" s="1">
        <f t="shared" si="0"/>
        <v>121.22269651906564</v>
      </c>
      <c r="N1" s="1">
        <f t="shared" si="0"/>
        <v>0</v>
      </c>
      <c r="O1" s="1">
        <f t="shared" si="0"/>
        <v>0</v>
      </c>
      <c r="P1" s="1">
        <f t="shared" si="0"/>
        <v>163.76983331138209</v>
      </c>
      <c r="Q1" s="1">
        <f t="shared" si="0"/>
        <v>0</v>
      </c>
      <c r="R1" s="1">
        <f t="shared" si="0"/>
        <v>378.22527594410803</v>
      </c>
      <c r="S1" s="1">
        <f t="shared" si="0"/>
        <v>184.5921933899975</v>
      </c>
      <c r="T1" s="1">
        <f t="shared" si="0"/>
        <v>0</v>
      </c>
      <c r="U1" s="1">
        <f t="shared" si="0"/>
        <v>265.46199333457383</v>
      </c>
      <c r="V1" s="1">
        <f t="shared" si="0"/>
        <v>0</v>
      </c>
      <c r="W1" s="1">
        <f t="shared" si="0"/>
        <v>515.757638300395</v>
      </c>
      <c r="X1" s="1">
        <f t="shared" si="0"/>
        <v>207.08057288337019</v>
      </c>
      <c r="Y1" s="1">
        <f t="shared" si="0"/>
        <v>0</v>
      </c>
      <c r="Z1" s="1">
        <f t="shared" si="0"/>
        <v>5.4483939668736516</v>
      </c>
      <c r="AA1" s="1">
        <f t="shared" si="0"/>
        <v>0</v>
      </c>
      <c r="AB1" s="1">
        <f t="shared" si="0"/>
        <v>0</v>
      </c>
      <c r="AC1" s="1">
        <f t="shared" si="0"/>
        <v>1248.4083801270604</v>
      </c>
      <c r="AD1" s="1">
        <f t="shared" si="0"/>
        <v>0</v>
      </c>
      <c r="AE1" s="1">
        <f t="shared" si="0"/>
        <v>0</v>
      </c>
      <c r="AF1" s="1">
        <f t="shared" si="0"/>
        <v>0</v>
      </c>
      <c r="AG1" s="1">
        <f t="shared" si="0"/>
        <v>84.455685067363603</v>
      </c>
      <c r="AH1" s="1">
        <f t="shared" si="0"/>
        <v>0</v>
      </c>
      <c r="AI1" s="25">
        <f t="shared" ref="AI1" si="1">AI6*1000/AI4</f>
        <v>102.73000455924672</v>
      </c>
      <c r="AK1" t="s">
        <v>3335</v>
      </c>
      <c r="BW1">
        <v>80</v>
      </c>
      <c r="BY1" t="str">
        <f>IF(SUM(E6:S6)&gt;0,"DEACT FI_T: ACT_CUM~UP","DeACT")</f>
        <v>DEACT FI_T: ACT_CUM~UP</v>
      </c>
      <c r="DE1" t="s">
        <v>155</v>
      </c>
    </row>
    <row r="2" spans="1:116" ht="14.65" thickBot="1">
      <c r="A2" s="16" t="s">
        <v>15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K2" t="s">
        <v>97</v>
      </c>
      <c r="AL2" s="23" t="str">
        <f t="shared" ref="AL2:BO2" si="2">AL29</f>
        <v>Africa_north</v>
      </c>
      <c r="AM2" s="23" t="str">
        <f t="shared" si="2"/>
        <v>Africa_other</v>
      </c>
      <c r="AN2" s="23" t="str">
        <f t="shared" si="2"/>
        <v>Arg-Chi</v>
      </c>
      <c r="AO2" s="23" t="str">
        <f t="shared" si="2"/>
        <v>Asia_central</v>
      </c>
      <c r="AP2" s="23" t="str">
        <f t="shared" si="2"/>
        <v>Asia_east</v>
      </c>
      <c r="AQ2" s="23" t="str">
        <f t="shared" si="2"/>
        <v>Asia_other</v>
      </c>
      <c r="AR2" s="23" t="str">
        <f t="shared" si="2"/>
        <v>Australia_NZ</v>
      </c>
      <c r="AS2" s="23" t="str">
        <f t="shared" si="2"/>
        <v>Brazil</v>
      </c>
      <c r="AT2" s="23" t="str">
        <f t="shared" si="2"/>
        <v>Canada</v>
      </c>
      <c r="AU2" s="23" t="str">
        <f t="shared" si="2"/>
        <v>China</v>
      </c>
      <c r="AV2" s="23" t="str">
        <f t="shared" si="2"/>
        <v>EU_north</v>
      </c>
      <c r="AW2" s="23" t="str">
        <f t="shared" si="2"/>
        <v>EU_northeast</v>
      </c>
      <c r="AX2" s="23" t="str">
        <f t="shared" si="2"/>
        <v>EU_northwest</v>
      </c>
      <c r="AY2" s="23" t="str">
        <f t="shared" si="2"/>
        <v>EU_south</v>
      </c>
      <c r="AZ2" s="23" t="str">
        <f t="shared" si="2"/>
        <v>EU_southeast</v>
      </c>
      <c r="BA2" s="23" t="str">
        <f t="shared" si="2"/>
        <v>EU_southwest</v>
      </c>
      <c r="BB2" s="23" t="str">
        <f t="shared" si="2"/>
        <v>Europe_other</v>
      </c>
      <c r="BC2" s="23" t="str">
        <f t="shared" si="2"/>
        <v>France</v>
      </c>
      <c r="BD2" s="23" t="str">
        <f t="shared" si="2"/>
        <v>Germany</v>
      </c>
      <c r="BE2" s="23" t="str">
        <f t="shared" si="2"/>
        <v>India</v>
      </c>
      <c r="BF2" s="23" t="str">
        <f t="shared" si="2"/>
        <v>LatAm_other</v>
      </c>
      <c r="BG2" s="23" t="str">
        <f t="shared" si="2"/>
        <v>Mexico</v>
      </c>
      <c r="BH2" s="23" t="str">
        <f t="shared" si="2"/>
        <v>MidEast_other</v>
      </c>
      <c r="BI2" s="23" t="str">
        <f t="shared" si="2"/>
        <v>Nor-Ice</v>
      </c>
      <c r="BJ2" s="23" t="str">
        <f t="shared" si="2"/>
        <v>Russia</v>
      </c>
      <c r="BK2" s="23" t="str">
        <f t="shared" si="2"/>
        <v>SaudiArabia</v>
      </c>
      <c r="BL2" s="23" t="str">
        <f t="shared" si="2"/>
        <v>SouthAfrica</v>
      </c>
      <c r="BM2" s="23" t="str">
        <f t="shared" si="2"/>
        <v>UK</v>
      </c>
      <c r="BN2" s="23" t="str">
        <f t="shared" si="2"/>
        <v>USA</v>
      </c>
      <c r="BO2" s="23" t="str">
        <f t="shared" si="2"/>
        <v>\I:</v>
      </c>
      <c r="BR2" t="s">
        <v>107</v>
      </c>
      <c r="BS2" s="21" t="str">
        <f>C17</f>
        <v>Canada</v>
      </c>
      <c r="BT2" s="21" t="str">
        <f t="shared" ref="BT2:BV2" si="3">D17</f>
        <v>Nor-Ice</v>
      </c>
      <c r="BU2" s="21" t="str">
        <f t="shared" si="3"/>
        <v>SouthAfrica</v>
      </c>
      <c r="BV2" s="21" t="str">
        <f t="shared" si="3"/>
        <v>EU_southwest</v>
      </c>
      <c r="BY2" t="s">
        <v>97</v>
      </c>
      <c r="BZ2" s="15" t="str">
        <f t="shared" ref="BZ2:DC2" si="4">AL2</f>
        <v>Africa_north</v>
      </c>
      <c r="CA2" s="15" t="str">
        <f t="shared" si="4"/>
        <v>Africa_other</v>
      </c>
      <c r="CB2" s="15" t="str">
        <f t="shared" si="4"/>
        <v>Arg-Chi</v>
      </c>
      <c r="CC2" s="15" t="str">
        <f t="shared" si="4"/>
        <v>Asia_central</v>
      </c>
      <c r="CD2" s="15" t="str">
        <f t="shared" si="4"/>
        <v>Asia_east</v>
      </c>
      <c r="CE2" s="15" t="str">
        <f t="shared" si="4"/>
        <v>Asia_other</v>
      </c>
      <c r="CF2" s="15" t="str">
        <f t="shared" si="4"/>
        <v>Australia_NZ</v>
      </c>
      <c r="CG2" s="15" t="str">
        <f t="shared" si="4"/>
        <v>Brazil</v>
      </c>
      <c r="CH2" s="15" t="str">
        <f t="shared" si="4"/>
        <v>Canada</v>
      </c>
      <c r="CI2" s="15" t="str">
        <f t="shared" si="4"/>
        <v>China</v>
      </c>
      <c r="CJ2" s="15" t="str">
        <f t="shared" si="4"/>
        <v>EU_north</v>
      </c>
      <c r="CK2" s="15" t="str">
        <f t="shared" si="4"/>
        <v>EU_northeast</v>
      </c>
      <c r="CL2" s="15" t="str">
        <f t="shared" si="4"/>
        <v>EU_northwest</v>
      </c>
      <c r="CM2" s="15" t="str">
        <f t="shared" si="4"/>
        <v>EU_south</v>
      </c>
      <c r="CN2" s="15" t="str">
        <f t="shared" si="4"/>
        <v>EU_southeast</v>
      </c>
      <c r="CO2" s="15" t="str">
        <f t="shared" si="4"/>
        <v>EU_southwest</v>
      </c>
      <c r="CP2" s="15" t="str">
        <f t="shared" si="4"/>
        <v>Europe_other</v>
      </c>
      <c r="CQ2" s="15" t="str">
        <f t="shared" si="4"/>
        <v>France</v>
      </c>
      <c r="CR2" s="15" t="str">
        <f t="shared" si="4"/>
        <v>Germany</v>
      </c>
      <c r="CS2" s="15" t="str">
        <f t="shared" si="4"/>
        <v>India</v>
      </c>
      <c r="CT2" s="15" t="str">
        <f t="shared" si="4"/>
        <v>LatAm_other</v>
      </c>
      <c r="CU2" s="15" t="str">
        <f t="shared" si="4"/>
        <v>Mexico</v>
      </c>
      <c r="CV2" s="15" t="str">
        <f t="shared" si="4"/>
        <v>MidEast_other</v>
      </c>
      <c r="CW2" s="15" t="str">
        <f t="shared" si="4"/>
        <v>Nor-Ice</v>
      </c>
      <c r="CX2" s="15" t="str">
        <f t="shared" si="4"/>
        <v>Russia</v>
      </c>
      <c r="CY2" s="15" t="str">
        <f t="shared" si="4"/>
        <v>SaudiArabia</v>
      </c>
      <c r="CZ2" s="15" t="str">
        <f t="shared" si="4"/>
        <v>SouthAfrica</v>
      </c>
      <c r="DA2" s="15" t="str">
        <f t="shared" si="4"/>
        <v>UK</v>
      </c>
      <c r="DB2" s="15" t="str">
        <f t="shared" si="4"/>
        <v>USA</v>
      </c>
      <c r="DC2" s="15" t="str">
        <f t="shared" si="4"/>
        <v>\I:</v>
      </c>
      <c r="DE2" t="s">
        <v>156</v>
      </c>
      <c r="DF2" t="s">
        <v>97</v>
      </c>
      <c r="DG2" t="s">
        <v>157</v>
      </c>
      <c r="DH2" t="s">
        <v>158</v>
      </c>
      <c r="DI2" t="s">
        <v>159</v>
      </c>
      <c r="DJ2" t="s">
        <v>160</v>
      </c>
      <c r="DK2" t="s">
        <v>161</v>
      </c>
      <c r="DL2" t="s">
        <v>162</v>
      </c>
    </row>
    <row r="3" spans="1:116" ht="14.65" thickTop="1">
      <c r="A3" s="15" t="str">
        <f>VLOOKUP(A2,reserves!$K$9:$L$33,2,FALSE)</f>
        <v>Lignite</v>
      </c>
      <c r="C3" s="14" t="str">
        <f>"Min"&amp;A2</f>
        <v>MinCOABCO</v>
      </c>
      <c r="E3" s="23" t="str">
        <f>SUPBalance!F4</f>
        <v>Africa_north</v>
      </c>
      <c r="F3" s="23" t="str">
        <f>SUPBalance!G4</f>
        <v>Africa_other</v>
      </c>
      <c r="G3" s="23" t="str">
        <f>SUPBalance!H4</f>
        <v>Arg-Chi</v>
      </c>
      <c r="H3" s="23" t="str">
        <f>SUPBalance!I4</f>
        <v>Asia_central</v>
      </c>
      <c r="I3" s="23" t="str">
        <f>SUPBalance!J4</f>
        <v>Asia_east</v>
      </c>
      <c r="J3" s="23" t="str">
        <f>SUPBalance!K4</f>
        <v>Asia_other</v>
      </c>
      <c r="K3" s="23" t="str">
        <f>SUPBalance!L4</f>
        <v>Australia_NZ</v>
      </c>
      <c r="L3" s="23" t="str">
        <f>SUPBalance!M4</f>
        <v>Brazil</v>
      </c>
      <c r="M3" s="23" t="str">
        <f>SUPBalance!N4</f>
        <v>Canada</v>
      </c>
      <c r="N3" s="23" t="str">
        <f>SUPBalance!O4</f>
        <v>China</v>
      </c>
      <c r="O3" s="23" t="str">
        <f>SUPBalance!P4</f>
        <v>EU_north</v>
      </c>
      <c r="P3" s="23" t="str">
        <f>SUPBalance!Q4</f>
        <v>EU_northeast</v>
      </c>
      <c r="Q3" s="23" t="str">
        <f>SUPBalance!R4</f>
        <v>EU_northwest</v>
      </c>
      <c r="R3" s="23" t="str">
        <f>SUPBalance!S4</f>
        <v>EU_south</v>
      </c>
      <c r="S3" s="23" t="str">
        <f>SUPBalance!T4</f>
        <v>EU_southeast</v>
      </c>
      <c r="T3" s="23" t="str">
        <f>SUPBalance!U4</f>
        <v>EU_southwest</v>
      </c>
      <c r="U3" s="23" t="str">
        <f>SUPBalance!V4</f>
        <v>Europe_other</v>
      </c>
      <c r="V3" s="23" t="str">
        <f>SUPBalance!W4</f>
        <v>France</v>
      </c>
      <c r="W3" s="23" t="str">
        <f>SUPBalance!X4</f>
        <v>Germany</v>
      </c>
      <c r="X3" s="23" t="str">
        <f>SUPBalance!Y4</f>
        <v>India</v>
      </c>
      <c r="Y3" s="23" t="str">
        <f>SUPBalance!Z4</f>
        <v>LatAm_other</v>
      </c>
      <c r="Z3" s="23" t="str">
        <f>SUPBalance!AA4</f>
        <v>Mexico</v>
      </c>
      <c r="AA3" s="23" t="str">
        <f>SUPBalance!AB4</f>
        <v>MidEast_other</v>
      </c>
      <c r="AB3" s="23" t="str">
        <f>SUPBalance!AC4</f>
        <v>Nor-Ice</v>
      </c>
      <c r="AC3" s="23" t="str">
        <f>SUPBalance!AD4</f>
        <v>Russia</v>
      </c>
      <c r="AD3" s="23" t="str">
        <f>SUPBalance!AE4</f>
        <v>SaudiArabia</v>
      </c>
      <c r="AE3" s="23" t="str">
        <f>SUPBalance!AF4</f>
        <v>SouthAfrica</v>
      </c>
      <c r="AF3" s="23" t="str">
        <f>SUPBalance!AG4</f>
        <v>UK</v>
      </c>
      <c r="AG3" s="23" t="str">
        <f>SUPBalance!AH4</f>
        <v>USA</v>
      </c>
      <c r="AH3" s="23" t="str">
        <f>SUPBalance!AI4</f>
        <v>\I:</v>
      </c>
      <c r="AI3" s="23" t="s">
        <v>3</v>
      </c>
      <c r="AK3" t="str">
        <f>$AJ30</f>
        <v>MinCOABCO-01</v>
      </c>
      <c r="AL3" s="8" cm="1">
        <f t="array" ref="AL3">ROUND(-E$13/TREND(E$11:E$12,$A$11:$A$12,VALUE($A30))*AL4+AL4,4)</f>
        <v>2.0045000000000002</v>
      </c>
      <c r="AM3" s="8" cm="1">
        <f t="array" ref="AM3">ROUND(-F$13/TREND(F$11:F$12,$A$11:$A$12,VALUE($A30))*AM4+AM4,4)</f>
        <v>2.0044</v>
      </c>
      <c r="AN3" s="8" cm="1">
        <f t="array" ref="AN3">ROUND(-G$13/TREND(G$11:G$12,$A$11:$A$12,VALUE($A30))*AN4+AN4,4)</f>
        <v>2.0045000000000002</v>
      </c>
      <c r="AO3" s="8" cm="1">
        <f t="array" ref="AO3">ROUND(-H$13/TREND(H$11:H$12,$A$11:$A$12,VALUE($A30))*AO4+AO4,4)</f>
        <v>1.6907000000000001</v>
      </c>
      <c r="AP3" s="8" cm="1">
        <f t="array" ref="AP3">ROUND(-I$13/TREND(I$11:I$12,$A$11:$A$12,VALUE($A30))*AP4+AP4,4)</f>
        <v>2.0043000000000002</v>
      </c>
      <c r="AQ3" s="8" cm="1">
        <f t="array" ref="AQ3">ROUND(-J$13/TREND(J$11:J$12,$A$11:$A$12,VALUE($A30))*AQ4+AQ4,4)</f>
        <v>1.6907000000000001</v>
      </c>
      <c r="AR3" s="8" cm="1">
        <f t="array" ref="AR3">ROUND(-K$13/TREND(K$11:K$12,$A$11:$A$12,VALUE($A30))*AR4+AR4,4)</f>
        <v>1.7543</v>
      </c>
      <c r="AS3" s="8" cm="1">
        <f t="array" ref="AS3">ROUND(-L$13/TREND(L$11:L$12,$A$11:$A$12,VALUE($A30))*AS4+AS4,4)</f>
        <v>1.9950000000000001</v>
      </c>
      <c r="AT3" s="8" cm="1">
        <f t="array" ref="AT3">ROUND(-M$13/TREND(M$11:M$12,$A$11:$A$12,VALUE($A30))*AT4+AT4,4)</f>
        <v>1.9466000000000001</v>
      </c>
      <c r="AU3" s="8" cm="1">
        <f t="array" ref="AU3">ROUND(-N$13/TREND(N$11:N$12,$A$11:$A$12,VALUE($A30))*AU4+AU4,4)</f>
        <v>2.0045000000000002</v>
      </c>
      <c r="AV3" s="8" cm="1">
        <f t="array" ref="AV3">ROUND(-O$13/TREND(O$11:O$12,$A$11:$A$12,VALUE($A30))*AV4+AV4,4)</f>
        <v>1.9796</v>
      </c>
      <c r="AW3" s="8" cm="1">
        <f t="array" ref="AW3">ROUND(-P$13/TREND(P$11:P$12,$A$11:$A$12,VALUE($A30))*AW4+AW4,4)</f>
        <v>1.8666</v>
      </c>
      <c r="AX3" s="8" cm="1">
        <f t="array" ref="AX3">ROUND(-Q$13/TREND(Q$11:Q$12,$A$11:$A$12,VALUE($A30))*AX4+AX4,4)</f>
        <v>2.0007000000000001</v>
      </c>
      <c r="AY3" s="8" cm="1">
        <f t="array" ref="AY3">ROUND(-R$13/TREND(R$11:R$12,$A$11:$A$12,VALUE($A30))*AY4+AY4,4)</f>
        <v>1.9857</v>
      </c>
      <c r="AZ3" s="8" cm="1">
        <f t="array" ref="AZ3">ROUND(-S$13/TREND(S$11:S$12,$A$11:$A$12,VALUE($A30))*AZ4+AZ4,4)</f>
        <v>1.8433999999999999</v>
      </c>
      <c r="BA3" s="8" cm="1">
        <f t="array" ref="BA3">ROUND(-T$13/TREND(T$11:T$12,$A$11:$A$12,VALUE($A30))*BA4+BA4,4)</f>
        <v>2.0045000000000002</v>
      </c>
      <c r="BB3" s="8" cm="1">
        <f t="array" ref="BB3">ROUND(-U$13/TREND(U$11:U$12,$A$11:$A$12,VALUE($A30))*BB4+BB4,4)</f>
        <v>1.8627</v>
      </c>
      <c r="BC3" s="8" cm="1">
        <f t="array" ref="BC3">ROUND(-V$13/TREND(V$11:V$12,$A$11:$A$12,VALUE($A30))*BC4+BC4,4)</f>
        <v>2.0045000000000002</v>
      </c>
      <c r="BD3" s="8" cm="1">
        <f t="array" ref="BD3">ROUND(-W$13/TREND(W$11:W$12,$A$11:$A$12,VALUE($A30))*BD4+BD4,4)</f>
        <v>1.6907000000000001</v>
      </c>
      <c r="BE3" s="8" cm="1">
        <f t="array" ref="BE3">ROUND(-X$13/TREND(X$11:X$12,$A$11:$A$12,VALUE($A30))*BE4+BE4,4)</f>
        <v>1.9904999999999999</v>
      </c>
      <c r="BF3" s="8" cm="1">
        <f t="array" ref="BF3">ROUND(-Y$13/TREND(Y$11:Y$12,$A$11:$A$12,VALUE($A30))*BF4+BF4,4)</f>
        <v>2.0045000000000002</v>
      </c>
      <c r="BG3" s="8" cm="1">
        <f t="array" ref="BG3">ROUND(-Z$13/TREND(Z$11:Z$12,$A$11:$A$12,VALUE($A30))*BG4+BG4,4)</f>
        <v>1.9782</v>
      </c>
      <c r="BH3" s="8" cm="1">
        <f t="array" ref="BH3">ROUND(-AA$13/TREND(AA$11:AA$12,$A$11:$A$12,VALUE($A30))*BH4+BH4,4)</f>
        <v>2.0045000000000002</v>
      </c>
      <c r="BI3" s="8" cm="1">
        <f t="array" ref="BI3">ROUND(-AB$13/TREND(AB$11:AB$12,$A$11:$A$12,VALUE($A30))*BI4+BI4,4)</f>
        <v>2.0045000000000002</v>
      </c>
      <c r="BJ3" s="8" cm="1">
        <f t="array" ref="BJ3">ROUND(-AC$13/TREND(AC$11:AC$12,$A$11:$A$12,VALUE($A30))*BJ4+BJ4,4)</f>
        <v>1.6907000000000001</v>
      </c>
      <c r="BK3" s="8" cm="1">
        <f t="array" ref="BK3">ROUND(-AD$13/TREND(AD$11:AD$12,$A$11:$A$12,VALUE($A30))*BK4+BK4,4)</f>
        <v>2.0045000000000002</v>
      </c>
      <c r="BL3" s="8" cm="1">
        <f t="array" ref="BL3">ROUND(-AE$13/TREND(AE$11:AE$12,$A$11:$A$12,VALUE($A30))*BL4+BL4,4)</f>
        <v>2.0045000000000002</v>
      </c>
      <c r="BM3" s="8" cm="1">
        <f t="array" ref="BM3">ROUND(-AF$13/TREND(AF$11:AF$12,$A$11:$A$12,VALUE($A30))*BM4+BM4,4)</f>
        <v>2.0045000000000002</v>
      </c>
      <c r="BN3" s="8" cm="1">
        <f t="array" ref="BN3">ROUND(-AG$13/TREND(AG$11:AG$12,$A$11:$A$12,VALUE($A30))*BN4+BN4,4)</f>
        <v>1.6907000000000001</v>
      </c>
      <c r="BO3" s="8" cm="1">
        <f t="array" ref="BO3">ROUND(-AH$13/TREND(AH$11:AH$12,$A$11:$A$12,VALUE($A30))*BO4+BO4,4)</f>
        <v>2.0045000000000002</v>
      </c>
      <c r="BQ3" s="1">
        <f>BQ2+SUM(AL30:BO30)/1000</f>
        <v>12.561101360175597</v>
      </c>
      <c r="BR3" s="1">
        <f>SUMPRODUCT(AL3:BO3,AL30:BO30)/SUM(AL30:BO30)</f>
        <v>1.7244853082540397</v>
      </c>
      <c r="BS3" s="1"/>
      <c r="BT3" s="1"/>
      <c r="BU3" s="1"/>
      <c r="BV3" s="1"/>
      <c r="BY3" t="str">
        <f>$AJ30</f>
        <v>MinCOABCO-01</v>
      </c>
      <c r="BZ3" s="1">
        <f t="shared" ref="BZ3:BZ22" si="5">MIN(AL30/MAX(SUM(AL$30:AL$49),1)*E$6*1000,AL30*$BW$1)</f>
        <v>0</v>
      </c>
      <c r="CA3" s="1">
        <f t="shared" ref="CA3:CA22" si="6">MIN(AM30/MAX(SUM(AM$30:AM$49),1)*F$6*1000,AM30*$BW$1)</f>
        <v>0</v>
      </c>
      <c r="CB3" s="1">
        <f t="shared" ref="CB3:CB22" si="7">MIN(AN30/MAX(SUM(AN$30:AN$49),1)*G$6*1000,AN30*$BW$1)</f>
        <v>0</v>
      </c>
      <c r="CC3" s="1">
        <f t="shared" ref="CC3:CC22" si="8">MIN(AO30/MAX(SUM(AO$30:AO$49),1)*H$6*1000,AO30*$BW$1)</f>
        <v>0</v>
      </c>
      <c r="CD3" s="1">
        <f t="shared" ref="CD3:CD22" si="9">MIN(AP30/MAX(SUM(AP$30:AP$49),1)*I$6*1000,AP30*$BW$1)</f>
        <v>0</v>
      </c>
      <c r="CE3" s="1">
        <f t="shared" ref="CE3:CE22" si="10">MIN(AQ30/MAX(SUM(AQ$30:AQ$49),1)*J$6*1000,AQ30*$BW$1)</f>
        <v>49761.428571428551</v>
      </c>
      <c r="CF3" s="1">
        <f t="shared" ref="CF3:CF22" si="11">MIN(AR30/MAX(SUM(AR$30:AR$49),1)*K$6*1000,AR30*$BW$1)</f>
        <v>37953.607108176002</v>
      </c>
      <c r="CG3" s="1">
        <f t="shared" ref="CG3:CG22" si="12">MIN(AS30/MAX(SUM(AS$30:AS$49),1)*L$6*1000,AS30*$BW$1)</f>
        <v>3503.2415955840002</v>
      </c>
      <c r="CH3" s="1">
        <f t="shared" ref="CH3:CH22" si="13">MIN(AT30/MAX(SUM(AT$30:AT$49),1)*M$6*1000,AT30*$BW$1)</f>
        <v>6787.8571428571395</v>
      </c>
      <c r="CI3" s="1">
        <f t="shared" ref="CI3:CI22" si="14">MIN(AU30/MAX(SUM(AU$30:AU$49),1)*N$6*1000,AU30*$BW$1)</f>
        <v>0</v>
      </c>
      <c r="CJ3" s="1">
        <f t="shared" ref="CJ3:CJ22" si="15">MIN(AV30/MAX(SUM(AV$30:AV$49),1)*O$6*1000,AV30*$BW$1)</f>
        <v>0</v>
      </c>
      <c r="CK3" s="1">
        <f t="shared" ref="CK3:CK22" si="16">MIN(AW30/MAX(SUM(AW$30:AW$49),1)*P$6*1000,AW30*$BW$1)</f>
        <v>25755.000000000004</v>
      </c>
      <c r="CL3" s="1">
        <f t="shared" ref="CL3:CL22" si="17">MIN(AX30/MAX(SUM(AX$30:AX$49),1)*Q$6*1000,AX30*$BW$1)</f>
        <v>0</v>
      </c>
      <c r="CM3" s="1">
        <f t="shared" ref="CM3:CM22" si="18">MIN(AY30/MAX(SUM(AY$30:AY$49),1)*R$6*1000,AY30*$BW$1)</f>
        <v>5170.6750563360001</v>
      </c>
      <c r="CN3" s="1">
        <f t="shared" ref="CN3:CN22" si="19">MIN(AZ30/MAX(SUM(AZ$30:AZ$49),1)*S$6*1000,AZ30*$BW$1)</f>
        <v>14592.678571428565</v>
      </c>
      <c r="CO3" s="1">
        <f t="shared" ref="CO3:CO22" si="20">MIN(BA30/MAX(SUM(BA$30:BA$49),1)*T$6*1000,BA30*$BW$1)</f>
        <v>0</v>
      </c>
      <c r="CP3" s="1">
        <f t="shared" ref="CP3:CP22" si="21">MIN(BB30/MAX(SUM(BB$30:BB$49),1)*U$6*1000,BB30*$BW$1)</f>
        <v>52314.984248975998</v>
      </c>
      <c r="CQ3" s="1">
        <f t="shared" ref="CQ3:CQ22" si="22">MIN(BC30/MAX(SUM(BC$30:BC$49),1)*V$6*1000,BC30*$BW$1)</f>
        <v>0</v>
      </c>
      <c r="CR3" s="1">
        <f t="shared" ref="CR3:CR22" si="23">MIN(BD30/MAX(SUM(BD$30:BD$49),1)*W$6*1000,BD30*$BW$1)</f>
        <v>47595.998928671994</v>
      </c>
      <c r="CS3" s="1">
        <f t="shared" ref="CS3:CS22" si="24">MIN(BE30/MAX(SUM(BE$30:BE$49),1)*X$6*1000,BE30*$BW$1)</f>
        <v>14859.821428571431</v>
      </c>
      <c r="CT3" s="1">
        <f t="shared" ref="CT3:CT22" si="25">MIN(BF30/MAX(SUM(BF$30:BF$49),1)*Y$6*1000,BF30*$BW$1)</f>
        <v>0</v>
      </c>
      <c r="CU3" s="1">
        <f t="shared" ref="CU3:CU22" si="26">MIN(BG30/MAX(SUM(BG$30:BG$49),1)*Z$6*1000,BG30*$BW$1)</f>
        <v>154.82142857142853</v>
      </c>
      <c r="CV3" s="1">
        <f t="shared" ref="CV3:CV22" si="27">MIN(BH30/MAX(SUM(BH$30:BH$49),1)*AA$6*1000,BH30*$BW$1)</f>
        <v>0</v>
      </c>
      <c r="CW3" s="1">
        <f t="shared" ref="CW3:CW22" si="28">MIN(BI30/MAX(SUM(BI$30:BI$49),1)*AB$6*1000,BI30*$BW$1)</f>
        <v>0</v>
      </c>
      <c r="CX3" s="1">
        <f t="shared" ref="CX3:CX22" si="29">MIN(BJ30/MAX(SUM(BJ$30:BJ$49),1)*AC$6*1000,BJ30*$BW$1)</f>
        <v>49420.046342304006</v>
      </c>
      <c r="CY3" s="1">
        <f t="shared" ref="CY3:CY22" si="30">MIN(BK30/MAX(SUM(BK$30:BK$49),1)*AD$6*1000,BK30*$BW$1)</f>
        <v>0</v>
      </c>
      <c r="CZ3" s="1">
        <f t="shared" ref="CZ3:CZ22" si="31">MIN(BL30/MAX(SUM(BL$30:BL$49),1)*AE$6*1000,BL30*$BW$1)</f>
        <v>0</v>
      </c>
      <c r="DA3" s="1">
        <f t="shared" ref="DA3:DA22" si="32">MIN(BM30/MAX(SUM(BM$30:BM$49),1)*AF$6*1000,BM30*$BW$1)</f>
        <v>0</v>
      </c>
      <c r="DB3" s="1">
        <f t="shared" ref="DB3:DB22" si="33">MIN(BN30/MAX(SUM(BN$30:BN$49),1)*AG$6*1000,BN30*$BW$1)</f>
        <v>91229.28571428571</v>
      </c>
      <c r="DC3" s="1">
        <f t="shared" ref="DC3:DC22" si="34">MIN(BO30/MAX(SUM(BO$30:BO$49),1)*AH$6*1000,BO30*$BW$1)</f>
        <v>0</v>
      </c>
      <c r="DE3" t="s">
        <v>170</v>
      </c>
      <c r="DF3" t="str">
        <f>BY3</f>
        <v>MinCOABCO-01</v>
      </c>
      <c r="DG3" t="str">
        <f t="shared" ref="DG3:DG23" si="35">$A$3&amp;" Supply curve - Step "&amp;A30</f>
        <v>Lignite Supply curve - Step 01</v>
      </c>
      <c r="DH3" t="s">
        <v>109</v>
      </c>
      <c r="DI3" t="s">
        <v>163</v>
      </c>
      <c r="DK3" t="str">
        <f>$A$2</f>
        <v>COABCO</v>
      </c>
    </row>
    <row r="4" spans="1:116">
      <c r="D4" t="s">
        <v>102</v>
      </c>
      <c r="E4" s="1">
        <f>SUMIFS('Pri flows'!$E$3:$E$1999,'Pri flows'!$B$3:$B$1999,E$3,'Pri flows'!$D$3:$D$1999,$A$2,'Pri flows'!$C$3:$C$1999,"INDPROD")</f>
        <v>0</v>
      </c>
      <c r="F4" s="1">
        <f>SUMIFS('Pri flows'!$E$3:$E$1999,'Pri flows'!$B$3:$B$1999,F$3,'Pri flows'!$D$3:$D$1999,$A$2,'Pri flows'!$C$3:$C$1999,"INDPROD")</f>
        <v>2.8382191595999999</v>
      </c>
      <c r="G4" s="1">
        <f>SUMIFS('Pri flows'!$E$3:$E$1999,'Pri flows'!$B$3:$B$1999,G$3,'Pri flows'!$D$3:$D$1999,$A$2,'Pri flows'!$C$3:$C$1999,"INDPROD")</f>
        <v>0</v>
      </c>
      <c r="H4" s="1">
        <f>SUMIFS('Pri flows'!$E$3:$E$1999,'Pri flows'!$B$3:$B$1999,H$3,'Pri flows'!$D$3:$D$1999,$A$2,'Pri flows'!$C$3:$C$1999,"INDPROD")</f>
        <v>205.3376829684</v>
      </c>
      <c r="I4" s="1">
        <f>SUMIFS('Pri flows'!$E$3:$E$1999,'Pri flows'!$B$3:$B$1999,I$3,'Pri flows'!$D$3:$D$1999,$A$2,'Pri flows'!$C$3:$C$1999,"INDPROD")</f>
        <v>8.2265930784000005</v>
      </c>
      <c r="J4" s="1">
        <f>SUMIFS('Pri flows'!$E$3:$E$1999,'Pri flows'!$B$3:$B$1999,J$3,'Pri flows'!$D$3:$D$1999,$A$2,'Pri flows'!$C$3:$C$1999,"INDPROD")</f>
        <v>11670.421834155601</v>
      </c>
      <c r="K4" s="1">
        <f>SUMIFS('Pri flows'!$E$3:$E$1999,'Pri flows'!$B$3:$B$1999,K$3,'Pri flows'!$D$3:$D$1999,$A$2,'Pri flows'!$C$3:$C$1999,"INDPROD")</f>
        <v>948.84017770440005</v>
      </c>
      <c r="L4" s="1">
        <f>SUMIFS('Pri flows'!$E$3:$E$1999,'Pri flows'!$B$3:$B$1999,L$3,'Pri flows'!$D$3:$D$1999,$A$2,'Pri flows'!$C$3:$C$1999,"INDPROD")</f>
        <v>87.581039889600007</v>
      </c>
      <c r="M4" s="1">
        <f>SUMIFS('Pri flows'!$E$3:$E$1999,'Pri flows'!$B$3:$B$1999,M$3,'Pri flows'!$D$3:$D$1999,$A$2,'Pri flows'!$C$3:$C$1999,"INDPROD")</f>
        <v>313.57164203999997</v>
      </c>
      <c r="N4" s="1">
        <f>SUMIFS('Pri flows'!$E$3:$E$1999,'Pri flows'!$B$3:$B$1999,N$3,'Pri flows'!$D$3:$D$1999,$A$2,'Pri flows'!$C$3:$C$1999,"INDPROD")</f>
        <v>0</v>
      </c>
      <c r="O4" s="1">
        <f>SUMIFS('Pri flows'!$E$3:$E$1999,'Pri flows'!$B$3:$B$1999,O$3,'Pri flows'!$D$3:$D$1999,$A$2,'Pri flows'!$C$3:$C$1999,"INDPROD")</f>
        <v>69.747080587200003</v>
      </c>
      <c r="P4" s="1">
        <f>SUMIFS('Pri flows'!$E$3:$E$1999,'Pri flows'!$B$3:$B$1999,P$3,'Pri flows'!$D$3:$D$1999,$A$2,'Pri flows'!$C$3:$C$1999,"INDPROD")</f>
        <v>880.67501250839996</v>
      </c>
      <c r="Q4" s="1">
        <f>SUMIFS('Pri flows'!$E$3:$E$1999,'Pri flows'!$B$3:$B$1999,Q$3,'Pri flows'!$D$3:$D$1999,$A$2,'Pri flows'!$C$3:$C$1999,"INDPROD")</f>
        <v>19.557061963199999</v>
      </c>
      <c r="R4" s="1">
        <f>SUMIFS('Pri flows'!$E$3:$E$1999,'Pri flows'!$B$3:$B$1999,R$3,'Pri flows'!$D$3:$D$1999,$A$2,'Pri flows'!$C$3:$C$1999,"INDPROD")</f>
        <v>129.26687640840001</v>
      </c>
      <c r="S4" s="1">
        <f>SUMIFS('Pri flows'!$E$3:$E$1999,'Pri flows'!$B$3:$B$1999,S$3,'Pri flows'!$D$3:$D$1999,$A$2,'Pri flows'!$C$3:$C$1999,"INDPROD")</f>
        <v>442.70019495000003</v>
      </c>
      <c r="T4" s="1">
        <f>SUMIFS('Pri flows'!$E$3:$E$1999,'Pri flows'!$B$3:$B$1999,T$3,'Pri flows'!$D$3:$D$1999,$A$2,'Pri flows'!$C$3:$C$1999,"INDPROD")</f>
        <v>0</v>
      </c>
      <c r="U4" s="1">
        <f>SUMIFS('Pri flows'!$E$3:$E$1999,'Pri flows'!$B$3:$B$1999,U$3,'Pri flows'!$D$3:$D$1999,$A$2,'Pri flows'!$C$3:$C$1999,"INDPROD")</f>
        <v>1307.8746062243999</v>
      </c>
      <c r="V4" s="1">
        <f>SUMIFS('Pri flows'!$E$3:$E$1999,'Pri flows'!$B$3:$B$1999,V$3,'Pri flows'!$D$3:$D$1999,$A$2,'Pri flows'!$C$3:$C$1999,"INDPROD")</f>
        <v>0</v>
      </c>
      <c r="W4" s="1">
        <f>SUMIFS('Pri flows'!$E$3:$E$1999,'Pri flows'!$B$3:$B$1999,W$3,'Pri flows'!$D$3:$D$1999,$A$2,'Pri flows'!$C$3:$C$1999,"INDPROD")</f>
        <v>1189.8999732167999</v>
      </c>
      <c r="X4" s="1">
        <f>SUMIFS('Pri flows'!$E$3:$E$1999,'Pri flows'!$B$3:$B$1999,X$3,'Pri flows'!$D$3:$D$1999,$A$2,'Pri flows'!$C$3:$C$1999,"INDPROD")</f>
        <v>401.84841504600001</v>
      </c>
      <c r="Y4" s="1">
        <f>SUMIFS('Pri flows'!$E$3:$E$1999,'Pri flows'!$B$3:$B$1999,Y$3,'Pri flows'!$D$3:$D$1999,$A$2,'Pri flows'!$C$3:$C$1999,"INDPROD")</f>
        <v>4.8801340800000002E-2</v>
      </c>
      <c r="Z4" s="1">
        <f>SUMIFS('Pri flows'!$E$3:$E$1999,'Pri flows'!$B$3:$B$1999,Z$3,'Pri flows'!$D$3:$D$1999,$A$2,'Pri flows'!$C$3:$C$1999,"INDPROD")</f>
        <v>159.12946186919999</v>
      </c>
      <c r="AA4" s="1">
        <f>SUMIFS('Pri flows'!$E$3:$E$1999,'Pri flows'!$B$3:$B$1999,AA$3,'Pri flows'!$D$3:$D$1999,$A$2,'Pri flows'!$C$3:$C$1999,"INDPROD")</f>
        <v>0</v>
      </c>
      <c r="AB4" s="1">
        <f>SUMIFS('Pri flows'!$E$3:$E$1999,'Pri flows'!$B$3:$B$1999,AB$3,'Pri flows'!$D$3:$D$1999,$A$2,'Pri flows'!$C$3:$C$1999,"INDPROD")</f>
        <v>0</v>
      </c>
      <c r="AC4" s="1">
        <f>SUMIFS('Pri flows'!$E$3:$E$1999,'Pri flows'!$B$3:$B$1999,AC$3,'Pri flows'!$D$3:$D$1999,$A$2,'Pri flows'!$C$3:$C$1999,"INDPROD")</f>
        <v>1235.5011585576001</v>
      </c>
      <c r="AD4" s="1">
        <f>SUMIFS('Pri flows'!$E$3:$E$1999,'Pri flows'!$B$3:$B$1999,AD$3,'Pri flows'!$D$3:$D$1999,$A$2,'Pri flows'!$C$3:$C$1999,"INDPROD")</f>
        <v>0</v>
      </c>
      <c r="AE4" s="1">
        <f>SUMIFS('Pri flows'!$E$3:$E$1999,'Pri flows'!$B$3:$B$1999,AE$3,'Pri flows'!$D$3:$D$1999,$A$2,'Pri flows'!$C$3:$C$1999,"INDPROD")</f>
        <v>0</v>
      </c>
      <c r="AF4" s="1">
        <f>SUMIFS('Pri flows'!$E$3:$E$1999,'Pri flows'!$B$3:$B$1999,AF$3,'Pri flows'!$D$3:$D$1999,$A$2,'Pri flows'!$C$3:$C$1999,"INDPROD")</f>
        <v>0</v>
      </c>
      <c r="AG4" s="1">
        <f>SUMIFS('Pri flows'!$E$3:$E$1999,'Pri flows'!$B$3:$B$1999,AG$3,'Pri flows'!$D$3:$D$1999,$A$2,'Pri flows'!$C$3:$C$1999,"INDPROD")</f>
        <v>6049.1368886831997</v>
      </c>
      <c r="AH4" s="1">
        <f>SUMIFS('Pri flows'!$E$3:$E$1999,'Pri flows'!$B$3:$B$1999,AH$3,'Pri flows'!$D$3:$D$1999,$A$2,'Pri flows'!$C$3:$C$1999,"INDPROD")</f>
        <v>0</v>
      </c>
      <c r="AI4" s="1">
        <f>SUM(E4:AH4)</f>
        <v>25122.202720351197</v>
      </c>
      <c r="AK4" t="str">
        <f t="shared" ref="AK4:AK23" si="36">$AJ31</f>
        <v>MinCOABCO-02</v>
      </c>
      <c r="AL4" s="8" cm="1">
        <f t="array" ref="AL4">ROUND(-E$13/TREND(E$11:E$12,$A$11:$A$12,VALUE($A31))*AL5+AL5,4)</f>
        <v>2.0385</v>
      </c>
      <c r="AM4" s="8" cm="1">
        <f t="array" ref="AM4">ROUND(-F$13/TREND(F$11:F$12,$A$11:$A$12,VALUE($A31))*AM5+AM5,4)</f>
        <v>2.0384000000000002</v>
      </c>
      <c r="AN4" s="8" cm="1">
        <f t="array" ref="AN4">ROUND(-G$13/TREND(G$11:G$12,$A$11:$A$12,VALUE($A31))*AN5+AN5,4)</f>
        <v>2.0385</v>
      </c>
      <c r="AO4" s="8" cm="1">
        <f t="array" ref="AO4">ROUND(-H$13/TREND(H$11:H$12,$A$11:$A$12,VALUE($A31))*AO5+AO5,4)</f>
        <v>1.7194</v>
      </c>
      <c r="AP4" s="8" cm="1">
        <f t="array" ref="AP4">ROUND(-I$13/TREND(I$11:I$12,$A$11:$A$12,VALUE($A31))*AP5+AP5,4)</f>
        <v>2.0383</v>
      </c>
      <c r="AQ4" s="8" cm="1">
        <f t="array" ref="AQ4">ROUND(-J$13/TREND(J$11:J$12,$A$11:$A$12,VALUE($A31))*AQ5+AQ5,4)</f>
        <v>1.7194</v>
      </c>
      <c r="AR4" s="8" cm="1">
        <f t="array" ref="AR4">ROUND(-K$13/TREND(K$11:K$12,$A$11:$A$12,VALUE($A31))*AR5+AR5,4)</f>
        <v>1.784</v>
      </c>
      <c r="AS4" s="8" cm="1">
        <f t="array" ref="AS4">ROUND(-L$13/TREND(L$11:L$12,$A$11:$A$12,VALUE($A31))*AS5+AS5,4)</f>
        <v>2.0287999999999999</v>
      </c>
      <c r="AT4" s="8" cm="1">
        <f t="array" ref="AT4">ROUND(-M$13/TREND(M$11:M$12,$A$11:$A$12,VALUE($A31))*AT5+AT5,4)</f>
        <v>1.9796</v>
      </c>
      <c r="AU4" s="8" cm="1">
        <f t="array" ref="AU4">ROUND(-N$13/TREND(N$11:N$12,$A$11:$A$12,VALUE($A31))*AU5+AU5,4)</f>
        <v>2.0385</v>
      </c>
      <c r="AV4" s="8" cm="1">
        <f t="array" ref="AV4">ROUND(-O$13/TREND(O$11:O$12,$A$11:$A$12,VALUE($A31))*AV5+AV5,4)</f>
        <v>2.0131999999999999</v>
      </c>
      <c r="AW4" s="8" cm="1">
        <f t="array" ref="AW4">ROUND(-P$13/TREND(P$11:P$12,$A$11:$A$12,VALUE($A31))*AW5+AW5,4)</f>
        <v>1.8982000000000001</v>
      </c>
      <c r="AX4" s="8" cm="1">
        <f t="array" ref="AX4">ROUND(-Q$13/TREND(Q$11:Q$12,$A$11:$A$12,VALUE($A31))*AX5+AX5,4)</f>
        <v>2.0346000000000002</v>
      </c>
      <c r="AY4" s="8" cm="1">
        <f t="array" ref="AY4">ROUND(-R$13/TREND(R$11:R$12,$A$11:$A$12,VALUE($A31))*AY5+AY5,4)</f>
        <v>2.0194000000000001</v>
      </c>
      <c r="AZ4" s="8" cm="1">
        <f t="array" ref="AZ4">ROUND(-S$13/TREND(S$11:S$12,$A$11:$A$12,VALUE($A31))*AZ5+AZ5,4)</f>
        <v>1.8746</v>
      </c>
      <c r="BA4" s="8" cm="1">
        <f t="array" ref="BA4">ROUND(-T$13/TREND(T$11:T$12,$A$11:$A$12,VALUE($A31))*BA5+BA5,4)</f>
        <v>2.0385</v>
      </c>
      <c r="BB4" s="8" cm="1">
        <f t="array" ref="BB4">ROUND(-U$13/TREND(U$11:U$12,$A$11:$A$12,VALUE($A31))*BB5+BB5,4)</f>
        <v>1.8943000000000001</v>
      </c>
      <c r="BC4" s="8" cm="1">
        <f t="array" ref="BC4">ROUND(-V$13/TREND(V$11:V$12,$A$11:$A$12,VALUE($A31))*BC5+BC5,4)</f>
        <v>2.0385</v>
      </c>
      <c r="BD4" s="8" cm="1">
        <f t="array" ref="BD4">ROUND(-W$13/TREND(W$11:W$12,$A$11:$A$12,VALUE($A31))*BD5+BD5,4)</f>
        <v>1.7194</v>
      </c>
      <c r="BE4" s="8" cm="1">
        <f t="array" ref="BE4">ROUND(-X$13/TREND(X$11:X$12,$A$11:$A$12,VALUE($A31))*BE5+BE5,4)</f>
        <v>2.0242</v>
      </c>
      <c r="BF4" s="8" cm="1">
        <f t="array" ref="BF4">ROUND(-Y$13/TREND(Y$11:Y$12,$A$11:$A$12,VALUE($A31))*BF5+BF5,4)</f>
        <v>2.0385</v>
      </c>
      <c r="BG4" s="8" cm="1">
        <f t="array" ref="BG4">ROUND(-Z$13/TREND(Z$11:Z$12,$A$11:$A$12,VALUE($A31))*BG5+BG5,4)</f>
        <v>2.0116999999999998</v>
      </c>
      <c r="BH4" s="8" cm="1">
        <f t="array" ref="BH4">ROUND(-AA$13/TREND(AA$11:AA$12,$A$11:$A$12,VALUE($A31))*BH5+BH5,4)</f>
        <v>2.0385</v>
      </c>
      <c r="BI4" s="8" cm="1">
        <f t="array" ref="BI4">ROUND(-AB$13/TREND(AB$11:AB$12,$A$11:$A$12,VALUE($A31))*BI5+BI5,4)</f>
        <v>2.0385</v>
      </c>
      <c r="BJ4" s="8" cm="1">
        <f t="array" ref="BJ4">ROUND(-AC$13/TREND(AC$11:AC$12,$A$11:$A$12,VALUE($A31))*BJ5+BJ5,4)</f>
        <v>1.7194</v>
      </c>
      <c r="BK4" s="8" cm="1">
        <f t="array" ref="BK4">ROUND(-AD$13/TREND(AD$11:AD$12,$A$11:$A$12,VALUE($A31))*BK5+BK5,4)</f>
        <v>2.0385</v>
      </c>
      <c r="BL4" s="8" cm="1">
        <f t="array" ref="BL4">ROUND(-AE$13/TREND(AE$11:AE$12,$A$11:$A$12,VALUE($A31))*BL5+BL5,4)</f>
        <v>2.0385</v>
      </c>
      <c r="BM4" s="8" cm="1">
        <f t="array" ref="BM4">ROUND(-AF$13/TREND(AF$11:AF$12,$A$11:$A$12,VALUE($A31))*BM5+BM5,4)</f>
        <v>2.0385</v>
      </c>
      <c r="BN4" s="8" cm="1">
        <f t="array" ref="BN4">ROUND(-AG$13/TREND(AG$11:AG$12,$A$11:$A$12,VALUE($A31))*BN5+BN5,4)</f>
        <v>1.7194</v>
      </c>
      <c r="BO4" s="8" cm="1">
        <f t="array" ref="BO4">ROUND(-AH$13/TREND(AH$11:AH$12,$A$11:$A$12,VALUE($A31))*BO5+BO5,4)</f>
        <v>2.0385</v>
      </c>
      <c r="BQ4" s="1">
        <f t="shared" ref="BQ4:BQ23" si="37">BQ3+SUM(AL31:BO31)/1000</f>
        <v>13.817211496193156</v>
      </c>
      <c r="BR4" s="1">
        <f t="shared" ref="BR4:BR22" si="38">SUMPRODUCT(AL4:BO4,AL31:BO31)/SUM(AL31:BO31)</f>
        <v>1.7537473275771087</v>
      </c>
      <c r="BS4" s="1"/>
      <c r="BT4" s="1"/>
      <c r="BU4" s="1"/>
      <c r="BV4" s="1"/>
      <c r="BY4" t="str">
        <f t="shared" ref="BY4:BY23" si="39">$AJ31</f>
        <v>MinCOABCO-02</v>
      </c>
      <c r="BZ4" s="1">
        <f t="shared" si="5"/>
        <v>0</v>
      </c>
      <c r="CA4" s="1">
        <f t="shared" si="6"/>
        <v>0</v>
      </c>
      <c r="CB4" s="1">
        <f t="shared" si="7"/>
        <v>0</v>
      </c>
      <c r="CC4" s="1">
        <f t="shared" si="8"/>
        <v>0</v>
      </c>
      <c r="CD4" s="1">
        <f t="shared" si="9"/>
        <v>0</v>
      </c>
      <c r="CE4" s="1">
        <f t="shared" si="10"/>
        <v>4976.1428571428569</v>
      </c>
      <c r="CF4" s="1">
        <f t="shared" si="11"/>
        <v>3795.3607108176002</v>
      </c>
      <c r="CG4" s="1">
        <f t="shared" si="12"/>
        <v>350.32415955840003</v>
      </c>
      <c r="CH4" s="1">
        <f t="shared" si="13"/>
        <v>678.78571428571411</v>
      </c>
      <c r="CI4" s="1">
        <f t="shared" si="14"/>
        <v>0</v>
      </c>
      <c r="CJ4" s="1">
        <f t="shared" si="15"/>
        <v>0</v>
      </c>
      <c r="CK4" s="1">
        <f t="shared" si="16"/>
        <v>2575.5</v>
      </c>
      <c r="CL4" s="1">
        <f t="shared" si="17"/>
        <v>0</v>
      </c>
      <c r="CM4" s="1">
        <f t="shared" si="18"/>
        <v>517.06750563360004</v>
      </c>
      <c r="CN4" s="1">
        <f t="shared" si="19"/>
        <v>1459.2678571428571</v>
      </c>
      <c r="CO4" s="1">
        <f t="shared" si="20"/>
        <v>0</v>
      </c>
      <c r="CP4" s="1">
        <f t="shared" si="21"/>
        <v>5231.4984248975998</v>
      </c>
      <c r="CQ4" s="1">
        <f t="shared" si="22"/>
        <v>0</v>
      </c>
      <c r="CR4" s="1">
        <f t="shared" si="23"/>
        <v>4759.5998928671997</v>
      </c>
      <c r="CS4" s="1">
        <f t="shared" si="24"/>
        <v>1485.9821428571431</v>
      </c>
      <c r="CT4" s="1">
        <f t="shared" si="25"/>
        <v>0</v>
      </c>
      <c r="CU4" s="1">
        <f t="shared" si="26"/>
        <v>15.482142857142852</v>
      </c>
      <c r="CV4" s="1">
        <f t="shared" si="27"/>
        <v>0</v>
      </c>
      <c r="CW4" s="1">
        <f t="shared" si="28"/>
        <v>0</v>
      </c>
      <c r="CX4" s="1">
        <f t="shared" si="29"/>
        <v>4942.0046342304004</v>
      </c>
      <c r="CY4" s="1">
        <f t="shared" si="30"/>
        <v>0</v>
      </c>
      <c r="CZ4" s="1">
        <f t="shared" si="31"/>
        <v>0</v>
      </c>
      <c r="DA4" s="1">
        <f t="shared" si="32"/>
        <v>0</v>
      </c>
      <c r="DB4" s="1">
        <f t="shared" si="33"/>
        <v>9122.9285714285743</v>
      </c>
      <c r="DC4" s="1">
        <f t="shared" si="34"/>
        <v>0</v>
      </c>
      <c r="DF4" t="str">
        <f t="shared" ref="DF4:DF23" si="40">BY4</f>
        <v>MinCOABCO-02</v>
      </c>
      <c r="DG4" t="str">
        <f t="shared" si="35"/>
        <v>Lignite Supply curve - Step 02</v>
      </c>
      <c r="DH4" t="s">
        <v>109</v>
      </c>
      <c r="DI4" t="s">
        <v>163</v>
      </c>
      <c r="DK4" t="str">
        <f t="shared" ref="DK4:DK23" si="41">$A$2</f>
        <v>COABCO</v>
      </c>
    </row>
    <row r="5" spans="1:116">
      <c r="D5" t="s">
        <v>103</v>
      </c>
      <c r="E5" s="1">
        <f>SUMIF(reserves!$K$9:$K$17,COABCO!$A$2,reserves!M$9:M$17)</f>
        <v>2.371428571428571</v>
      </c>
      <c r="F5" s="1">
        <f>SUMIF(reserves!$K$9:$K$17,COABCO!$A$2,reserves!N$9:N$17)</f>
        <v>2.3710748239429633</v>
      </c>
      <c r="G5" s="1">
        <f>SUMIF(reserves!$K$9:$K$17,COABCO!$A$2,reserves!O$9:O$17)</f>
        <v>2.371428571428571</v>
      </c>
      <c r="H5" s="1">
        <f>SUMIF(reserves!$K$9:$K$17,COABCO!$A$2,reserves!P$9:P$17)</f>
        <v>2</v>
      </c>
      <c r="I5" s="1">
        <f>SUMIF(reserves!$K$9:$K$17,COABCO!$A$2,reserves!Q$9:Q$17)</f>
        <v>2.3709779511402895</v>
      </c>
      <c r="J5" s="1">
        <f>SUMIF(reserves!$K$9:$K$17,COABCO!$A$2,reserves!R$9:R$17)</f>
        <v>2</v>
      </c>
      <c r="K5" s="1">
        <f>SUMIF(reserves!$K$9:$K$17,COABCO!$A$2,reserves!S$9:S$17)</f>
        <v>2.0752339941576907</v>
      </c>
      <c r="L5" s="1">
        <f>SUMIF(reserves!$K$9:$K$17,COABCO!$A$2,reserves!T$9:T$17)</f>
        <v>2.3602763360639836</v>
      </c>
      <c r="M5" s="1">
        <f>SUMIF(reserves!$K$9:$K$17,COABCO!$A$2,reserves!U$9:U$17)</f>
        <v>2.302845831263546</v>
      </c>
      <c r="N5" s="1">
        <f>SUMIF(reserves!$K$9:$K$17,COABCO!$A$2,reserves!V$9:V$17)</f>
        <v>2.371428571428571</v>
      </c>
      <c r="O5" s="1">
        <f>SUMIF(reserves!$K$9:$K$17,COABCO!$A$2,reserves!W$9:W$17)</f>
        <v>2.3418848992274062</v>
      </c>
      <c r="P5" s="1">
        <f>SUMIF(reserves!$K$9:$K$17,COABCO!$A$2,reserves!X$9:X$17)</f>
        <v>2.2081739706684909</v>
      </c>
      <c r="Q5" s="1">
        <f>SUMIF(reserves!$K$9:$K$17,COABCO!$A$2,reserves!Y$9:Y$17)</f>
        <v>2.3669580908600922</v>
      </c>
      <c r="R5" s="1">
        <f>SUMIF(reserves!$K$9:$K$17,COABCO!$A$2,reserves!Z$9:Z$17)</f>
        <v>2.3491886131638693</v>
      </c>
      <c r="S5" s="1">
        <f>SUMIF(reserves!$K$9:$K$17,COABCO!$A$2,reserves!AA$9:AA$17)</f>
        <v>2.1807893452795244</v>
      </c>
      <c r="T5" s="1">
        <f>SUMIF(reserves!$K$9:$K$17,COABCO!$A$2,reserves!AB$9:AB$17)</f>
        <v>2.371428571428571</v>
      </c>
      <c r="U5" s="1">
        <f>SUMIF(reserves!$K$9:$K$17,COABCO!$A$2,reserves!AC$9:AC$17)</f>
        <v>2.2035561790710276</v>
      </c>
      <c r="V5" s="1">
        <f>SUMIF(reserves!$K$9:$K$17,COABCO!$A$2,reserves!AD$9:AD$17)</f>
        <v>2.371428571428571</v>
      </c>
      <c r="W5" s="1">
        <f>SUMIF(reserves!$K$9:$K$17,COABCO!$A$2,reserves!AE$9:AE$17)</f>
        <v>2</v>
      </c>
      <c r="X5" s="1">
        <f>SUMIF(reserves!$K$9:$K$17,COABCO!$A$2,reserves!AF$9:AF$17)</f>
        <v>2.354725959241037</v>
      </c>
      <c r="Y5" s="1">
        <f>SUMIF(reserves!$K$9:$K$17,COABCO!$A$2,reserves!AG$9:AG$17)</f>
        <v>2.3714222306423456</v>
      </c>
      <c r="Z5" s="1">
        <f>SUMIF(reserves!$K$9:$K$17,COABCO!$A$2,reserves!AH$9:AH$17)</f>
        <v>2.3404539285733996</v>
      </c>
      <c r="AA5" s="1">
        <f>SUMIF(reserves!$K$9:$K$17,COABCO!$A$2,reserves!AI$9:AI$17)</f>
        <v>2.371428571428571</v>
      </c>
      <c r="AB5" s="1">
        <f>SUMIF(reserves!$K$9:$K$17,COABCO!$A$2,reserves!AJ$9:AJ$17)</f>
        <v>2.371428571428571</v>
      </c>
      <c r="AC5" s="1">
        <f>SUMIF(reserves!$K$9:$K$17,COABCO!$A$2,reserves!AK$9:AK$17)</f>
        <v>2</v>
      </c>
      <c r="AD5" s="1">
        <f>SUMIF(reserves!$K$9:$K$17,COABCO!$A$2,reserves!AL$9:AL$17)</f>
        <v>2.371428571428571</v>
      </c>
      <c r="AE5" s="1">
        <f>SUMIF(reserves!$K$9:$K$17,COABCO!$A$2,reserves!AM$9:AM$17)</f>
        <v>2.371428571428571</v>
      </c>
      <c r="AF5" s="1">
        <f>SUMIF(reserves!$K$9:$K$17,COABCO!$A$2,reserves!AN$9:AN$17)</f>
        <v>2.371428571428571</v>
      </c>
      <c r="AG5" s="1">
        <f>SUMIF(reserves!$K$9:$K$17,COABCO!$A$2,reserves!AO$9:AO$17)</f>
        <v>2</v>
      </c>
      <c r="AH5" s="1">
        <f>SUMIF(reserves!$K$9:$K$17,COABCO!$A$2,reserves!AP$9:AP$17)</f>
        <v>2.371428571428571</v>
      </c>
      <c r="AK5" t="str">
        <f t="shared" si="36"/>
        <v>MinCOABCO-03</v>
      </c>
      <c r="AL5" s="8" cm="1">
        <f t="array" ref="AL5">ROUND(-E$13/TREND(E$11:E$12,$A$11:$A$12,VALUE($A32))*AL6+AL6,4)</f>
        <v>2.0731000000000002</v>
      </c>
      <c r="AM5" s="8" cm="1">
        <f t="array" ref="AM5">ROUND(-F$13/TREND(F$11:F$12,$A$11:$A$12,VALUE($A32))*AM6+AM6,4)</f>
        <v>2.0729000000000002</v>
      </c>
      <c r="AN5" s="8" cm="1">
        <f t="array" ref="AN5">ROUND(-G$13/TREND(G$11:G$12,$A$11:$A$12,VALUE($A32))*AN6+AN6,4)</f>
        <v>2.0731000000000002</v>
      </c>
      <c r="AO5" s="8" cm="1">
        <f t="array" ref="AO5">ROUND(-H$13/TREND(H$11:H$12,$A$11:$A$12,VALUE($A32))*AO6+AO6,4)</f>
        <v>1.7484999999999999</v>
      </c>
      <c r="AP5" s="8" cm="1">
        <f t="array" ref="AP5">ROUND(-I$13/TREND(I$11:I$12,$A$11:$A$12,VALUE($A32))*AP6+AP6,4)</f>
        <v>2.0728</v>
      </c>
      <c r="AQ5" s="8" cm="1">
        <f t="array" ref="AQ5">ROUND(-J$13/TREND(J$11:J$12,$A$11:$A$12,VALUE($A32))*AQ6+AQ6,4)</f>
        <v>1.7484999999999999</v>
      </c>
      <c r="AR5" s="8" cm="1">
        <f t="array" ref="AR5">ROUND(-K$13/TREND(K$11:K$12,$A$11:$A$12,VALUE($A32))*AR6+AR6,4)</f>
        <v>1.8142</v>
      </c>
      <c r="AS5" s="8" cm="1">
        <f t="array" ref="AS5">ROUND(-L$13/TREND(L$11:L$12,$A$11:$A$12,VALUE($A32))*AS6+AS6,4)</f>
        <v>2.0632000000000001</v>
      </c>
      <c r="AT5" s="8" cm="1">
        <f t="array" ref="AT5">ROUND(-M$13/TREND(M$11:M$12,$A$11:$A$12,VALUE($A32))*AT6+AT6,4)</f>
        <v>2.0131999999999999</v>
      </c>
      <c r="AU5" s="8" cm="1">
        <f t="array" ref="AU5">ROUND(-N$13/TREND(N$11:N$12,$A$11:$A$12,VALUE($A32))*AU6+AU6,4)</f>
        <v>2.0731000000000002</v>
      </c>
      <c r="AV5" s="8" cm="1">
        <f t="array" ref="AV5">ROUND(-O$13/TREND(O$11:O$12,$A$11:$A$12,VALUE($A32))*AV6+AV6,4)</f>
        <v>2.0472999999999999</v>
      </c>
      <c r="AW5" s="8" cm="1">
        <f t="array" ref="AW5">ROUND(-P$13/TREND(P$11:P$12,$A$11:$A$12,VALUE($A32))*AW6+AW6,4)</f>
        <v>1.9303999999999999</v>
      </c>
      <c r="AX5" s="8" cm="1">
        <f t="array" ref="AX5">ROUND(-Q$13/TREND(Q$11:Q$12,$A$11:$A$12,VALUE($A32))*AX6+AX6,4)</f>
        <v>2.0691000000000002</v>
      </c>
      <c r="AY5" s="8" cm="1">
        <f t="array" ref="AY5">ROUND(-R$13/TREND(R$11:R$12,$A$11:$A$12,VALUE($A32))*AY6+AY6,4)</f>
        <v>2.0535999999999999</v>
      </c>
      <c r="AZ5" s="8" cm="1">
        <f t="array" ref="AZ5">ROUND(-S$13/TREND(S$11:S$12,$A$11:$A$12,VALUE($A32))*AZ6+AZ6,4)</f>
        <v>1.9064000000000001</v>
      </c>
      <c r="BA5" s="8" cm="1">
        <f t="array" ref="BA5">ROUND(-T$13/TREND(T$11:T$12,$A$11:$A$12,VALUE($A32))*BA6+BA6,4)</f>
        <v>2.0731000000000002</v>
      </c>
      <c r="BB5" s="8" cm="1">
        <f t="array" ref="BB5">ROUND(-U$13/TREND(U$11:U$12,$A$11:$A$12,VALUE($A32))*BB6+BB6,4)</f>
        <v>1.9263999999999999</v>
      </c>
      <c r="BC5" s="8" cm="1">
        <f t="array" ref="BC5">ROUND(-V$13/TREND(V$11:V$12,$A$11:$A$12,VALUE($A32))*BC6+BC6,4)</f>
        <v>2.0731000000000002</v>
      </c>
      <c r="BD5" s="8" cm="1">
        <f t="array" ref="BD5">ROUND(-W$13/TREND(W$11:W$12,$A$11:$A$12,VALUE($A32))*BD6+BD6,4)</f>
        <v>1.7484999999999999</v>
      </c>
      <c r="BE5" s="8" cm="1">
        <f t="array" ref="BE5">ROUND(-X$13/TREND(X$11:X$12,$A$11:$A$12,VALUE($A32))*BE6+BE6,4)</f>
        <v>2.0585</v>
      </c>
      <c r="BF5" s="8" cm="1">
        <f t="array" ref="BF5">ROUND(-Y$13/TREND(Y$11:Y$12,$A$11:$A$12,VALUE($A32))*BF6+BF6,4)</f>
        <v>2.0731000000000002</v>
      </c>
      <c r="BG5" s="8" cm="1">
        <f t="array" ref="BG5">ROUND(-Z$13/TREND(Z$11:Z$12,$A$11:$A$12,VALUE($A32))*BG6+BG6,4)</f>
        <v>2.0457999999999998</v>
      </c>
      <c r="BH5" s="8" cm="1">
        <f t="array" ref="BH5">ROUND(-AA$13/TREND(AA$11:AA$12,$A$11:$A$12,VALUE($A32))*BH6+BH6,4)</f>
        <v>2.0731000000000002</v>
      </c>
      <c r="BI5" s="8" cm="1">
        <f t="array" ref="BI5">ROUND(-AB$13/TREND(AB$11:AB$12,$A$11:$A$12,VALUE($A32))*BI6+BI6,4)</f>
        <v>2.0731000000000002</v>
      </c>
      <c r="BJ5" s="8" cm="1">
        <f t="array" ref="BJ5">ROUND(-AC$13/TREND(AC$11:AC$12,$A$11:$A$12,VALUE($A32))*BJ6+BJ6,4)</f>
        <v>1.7484999999999999</v>
      </c>
      <c r="BK5" s="8" cm="1">
        <f t="array" ref="BK5">ROUND(-AD$13/TREND(AD$11:AD$12,$A$11:$A$12,VALUE($A32))*BK6+BK6,4)</f>
        <v>2.0731000000000002</v>
      </c>
      <c r="BL5" s="8" cm="1">
        <f t="array" ref="BL5">ROUND(-AE$13/TREND(AE$11:AE$12,$A$11:$A$12,VALUE($A32))*BL6+BL6,4)</f>
        <v>2.0731000000000002</v>
      </c>
      <c r="BM5" s="8" cm="1">
        <f t="array" ref="BM5">ROUND(-AF$13/TREND(AF$11:AF$12,$A$11:$A$12,VALUE($A32))*BM6+BM6,4)</f>
        <v>2.0731000000000002</v>
      </c>
      <c r="BN5" s="8" cm="1">
        <f t="array" ref="BN5">ROUND(-AG$13/TREND(AG$11:AG$12,$A$11:$A$12,VALUE($A32))*BN6+BN6,4)</f>
        <v>1.7484999999999999</v>
      </c>
      <c r="BO5" s="8" cm="1">
        <f t="array" ref="BO5">ROUND(-AH$13/TREND(AH$11:AH$12,$A$11:$A$12,VALUE($A32))*BO6+BO6,4)</f>
        <v>2.0731000000000002</v>
      </c>
      <c r="BQ5" s="1">
        <f t="shared" si="37"/>
        <v>15.073321632210716</v>
      </c>
      <c r="BR5" s="1">
        <f t="shared" si="38"/>
        <v>1.7834375172676065</v>
      </c>
      <c r="BS5" s="1"/>
      <c r="BT5" s="1"/>
      <c r="BU5" s="1"/>
      <c r="BV5" s="1"/>
      <c r="BY5" t="str">
        <f t="shared" si="39"/>
        <v>MinCOABCO-03</v>
      </c>
      <c r="BZ5" s="1">
        <f t="shared" si="5"/>
        <v>0</v>
      </c>
      <c r="CA5" s="1">
        <f t="shared" si="6"/>
        <v>0</v>
      </c>
      <c r="CB5" s="1">
        <f t="shared" si="7"/>
        <v>0</v>
      </c>
      <c r="CC5" s="1">
        <f t="shared" si="8"/>
        <v>0</v>
      </c>
      <c r="CD5" s="1">
        <f t="shared" si="9"/>
        <v>0</v>
      </c>
      <c r="CE5" s="1">
        <f t="shared" si="10"/>
        <v>4976.1428571428569</v>
      </c>
      <c r="CF5" s="1">
        <f t="shared" si="11"/>
        <v>3795.3607108176002</v>
      </c>
      <c r="CG5" s="1">
        <f t="shared" si="12"/>
        <v>350.32415955840003</v>
      </c>
      <c r="CH5" s="1">
        <f t="shared" si="13"/>
        <v>678.78571428571411</v>
      </c>
      <c r="CI5" s="1">
        <f t="shared" si="14"/>
        <v>0</v>
      </c>
      <c r="CJ5" s="1">
        <f t="shared" si="15"/>
        <v>0</v>
      </c>
      <c r="CK5" s="1">
        <f t="shared" si="16"/>
        <v>2575.5</v>
      </c>
      <c r="CL5" s="1">
        <f t="shared" si="17"/>
        <v>0</v>
      </c>
      <c r="CM5" s="1">
        <f t="shared" si="18"/>
        <v>517.06750563360004</v>
      </c>
      <c r="CN5" s="1">
        <f t="shared" si="19"/>
        <v>1459.2678571428571</v>
      </c>
      <c r="CO5" s="1">
        <f t="shared" si="20"/>
        <v>0</v>
      </c>
      <c r="CP5" s="1">
        <f t="shared" si="21"/>
        <v>5231.4984248975998</v>
      </c>
      <c r="CQ5" s="1">
        <f t="shared" si="22"/>
        <v>0</v>
      </c>
      <c r="CR5" s="1">
        <f t="shared" si="23"/>
        <v>4759.5998928671997</v>
      </c>
      <c r="CS5" s="1">
        <f t="shared" si="24"/>
        <v>1485.9821428571431</v>
      </c>
      <c r="CT5" s="1">
        <f t="shared" si="25"/>
        <v>0</v>
      </c>
      <c r="CU5" s="1">
        <f t="shared" si="26"/>
        <v>15.482142857142852</v>
      </c>
      <c r="CV5" s="1">
        <f t="shared" si="27"/>
        <v>0</v>
      </c>
      <c r="CW5" s="1">
        <f t="shared" si="28"/>
        <v>0</v>
      </c>
      <c r="CX5" s="1">
        <f t="shared" si="29"/>
        <v>4942.0046342304004</v>
      </c>
      <c r="CY5" s="1">
        <f t="shared" si="30"/>
        <v>0</v>
      </c>
      <c r="CZ5" s="1">
        <f t="shared" si="31"/>
        <v>0</v>
      </c>
      <c r="DA5" s="1">
        <f t="shared" si="32"/>
        <v>0</v>
      </c>
      <c r="DB5" s="1">
        <f t="shared" si="33"/>
        <v>9122.9285714285743</v>
      </c>
      <c r="DC5" s="1">
        <f t="shared" si="34"/>
        <v>0</v>
      </c>
      <c r="DF5" t="str">
        <f t="shared" si="40"/>
        <v>MinCOABCO-03</v>
      </c>
      <c r="DG5" t="str">
        <f t="shared" si="35"/>
        <v>Lignite Supply curve - Step 03</v>
      </c>
      <c r="DH5" t="s">
        <v>109</v>
      </c>
      <c r="DI5" t="s">
        <v>163</v>
      </c>
      <c r="DK5" t="str">
        <f t="shared" si="41"/>
        <v>COABCO</v>
      </c>
    </row>
    <row r="6" spans="1:116">
      <c r="D6" t="s">
        <v>114</v>
      </c>
      <c r="E6" s="1">
        <f>SUMIFS(reserves!$B$2:$B$999,reserves!$C$2:$C$999,COABCO!E$3,reserves!$D$2:$D$999,COABCO!$A$2)/1000</f>
        <v>0</v>
      </c>
      <c r="F6" s="1">
        <f>SUMIFS(reserves!$B$2:$B$999,reserves!$C$2:$C$999,COABCO!F$3,reserves!$D$2:$D$999,COABCO!$A$2)/1000</f>
        <v>0</v>
      </c>
      <c r="G6" s="1">
        <f>SUMIFS(reserves!$B$2:$B$999,reserves!$C$2:$C$999,COABCO!G$3,reserves!$D$2:$D$999,COABCO!$A$2)/1000</f>
        <v>0</v>
      </c>
      <c r="H6" s="1">
        <f>SUMIFS(reserves!$B$2:$B$999,reserves!$C$2:$C$999,COABCO!H$3,reserves!$D$2:$D$999,COABCO!$A$2)/1000</f>
        <v>0</v>
      </c>
      <c r="I6" s="1">
        <f>SUMIFS(reserves!$B$2:$B$999,reserves!$C$2:$C$999,COABCO!I$3,reserves!$D$2:$D$999,COABCO!$A$2)/1000</f>
        <v>0</v>
      </c>
      <c r="J6" s="1">
        <f>SUMIFS(reserves!$B$2:$B$999,reserves!$C$2:$C$999,COABCO!J$3,reserves!$D$2:$D$999,COABCO!$A$2)/1000</f>
        <v>278.66399999999999</v>
      </c>
      <c r="K6" s="1">
        <f>SUMIFS(reserves!$B$2:$B$999,reserves!$C$2:$C$999,COABCO!K$3,reserves!$D$2:$D$999,COABCO!$A$2)/1000</f>
        <v>1415.386</v>
      </c>
      <c r="L6" s="1">
        <f>SUMIFS(reserves!$B$2:$B$999,reserves!$C$2:$C$999,COABCO!L$3,reserves!$D$2:$D$999,COABCO!$A$2)/1000</f>
        <v>85.832999999999998</v>
      </c>
      <c r="M6" s="1">
        <f>SUMIFS(reserves!$B$2:$B$999,reserves!$C$2:$C$999,COABCO!M$3,reserves!$D$2:$D$999,COABCO!$A$2)/1000</f>
        <v>38.012</v>
      </c>
      <c r="N6" s="1">
        <f>SUMIFS(reserves!$B$2:$B$999,reserves!$C$2:$C$999,COABCO!N$3,reserves!$D$2:$D$999,COABCO!$A$2)/1000</f>
        <v>135.45599999999999</v>
      </c>
      <c r="O6" s="1">
        <f>SUMIFS(reserves!$B$2:$B$999,reserves!$C$2:$C$999,COABCO!O$3,reserves!$D$2:$D$999,COABCO!$A$2)/1000</f>
        <v>0</v>
      </c>
      <c r="P6" s="1">
        <f>SUMIFS(reserves!$B$2:$B$999,reserves!$C$2:$C$999,COABCO!P$3,reserves!$D$2:$D$999,COABCO!$A$2)/1000</f>
        <v>144.22800000000001</v>
      </c>
      <c r="Q6" s="1">
        <f>SUMIFS(reserves!$B$2:$B$999,reserves!$C$2:$C$999,COABCO!Q$3,reserves!$D$2:$D$999,COABCO!$A$2)/1000</f>
        <v>0</v>
      </c>
      <c r="R6" s="1">
        <f>SUMIFS(reserves!$B$2:$B$999,reserves!$C$2:$C$999,COABCO!R$3,reserves!$D$2:$D$999,COABCO!$A$2)/1000</f>
        <v>48.892000000000003</v>
      </c>
      <c r="S6" s="1">
        <f>SUMIFS(reserves!$B$2:$B$999,reserves!$C$2:$C$999,COABCO!S$3,reserves!$D$2:$D$999,COABCO!$A$2)/1000</f>
        <v>81.718999999999994</v>
      </c>
      <c r="T6" s="1">
        <f>SUMIFS(reserves!$B$2:$B$999,reserves!$C$2:$C$999,COABCO!T$3,reserves!$D$2:$D$999,COABCO!$A$2)/1000</f>
        <v>5.423</v>
      </c>
      <c r="U6" s="1">
        <f>SUMIFS(reserves!$B$2:$B$999,reserves!$C$2:$C$999,COABCO!U$3,reserves!$D$2:$D$999,COABCO!$A$2)/1000</f>
        <v>347.19099999999997</v>
      </c>
      <c r="V6" s="1">
        <f>SUMIFS(reserves!$B$2:$B$999,reserves!$C$2:$C$999,COABCO!V$3,reserves!$D$2:$D$999,COABCO!$A$2)/1000</f>
        <v>0</v>
      </c>
      <c r="W6" s="1">
        <f>SUMIFS(reserves!$B$2:$B$999,reserves!$C$2:$C$999,COABCO!W$3,reserves!$D$2:$D$999,COABCO!$A$2)/1000</f>
        <v>613.70000000000005</v>
      </c>
      <c r="X6" s="1">
        <f>SUMIFS(reserves!$B$2:$B$999,reserves!$C$2:$C$999,COABCO!X$3,reserves!$D$2:$D$999,COABCO!$A$2)/1000</f>
        <v>83.215000000000003</v>
      </c>
      <c r="Y6" s="1">
        <f>SUMIFS(reserves!$B$2:$B$999,reserves!$C$2:$C$999,COABCO!Y$3,reserves!$D$2:$D$999,COABCO!$A$2)/1000</f>
        <v>0</v>
      </c>
      <c r="Z6" s="1">
        <f>SUMIFS(reserves!$B$2:$B$999,reserves!$C$2:$C$999,COABCO!Z$3,reserves!$D$2:$D$999,COABCO!$A$2)/1000</f>
        <v>0.86699999999999999</v>
      </c>
      <c r="AA6" s="1">
        <f>SUMIFS(reserves!$B$2:$B$999,reserves!$C$2:$C$999,COABCO!AA$3,reserves!$D$2:$D$999,COABCO!$A$2)/1000</f>
        <v>0</v>
      </c>
      <c r="AB6" s="1">
        <f>SUMIFS(reserves!$B$2:$B$999,reserves!$C$2:$C$999,COABCO!AB$3,reserves!$D$2:$D$999,COABCO!$A$2)/1000</f>
        <v>0</v>
      </c>
      <c r="AC6" s="1">
        <f>SUMIFS(reserves!$B$2:$B$999,reserves!$C$2:$C$999,COABCO!AC$3,reserves!$D$2:$D$999,COABCO!$A$2)/1000</f>
        <v>1542.41</v>
      </c>
      <c r="AD6" s="1">
        <f>SUMIFS(reserves!$B$2:$B$999,reserves!$C$2:$C$999,COABCO!AD$3,reserves!$D$2:$D$999,COABCO!$A$2)/1000</f>
        <v>0</v>
      </c>
      <c r="AE6" s="1">
        <f>SUMIFS(reserves!$B$2:$B$999,reserves!$C$2:$C$999,COABCO!AE$3,reserves!$D$2:$D$999,COABCO!$A$2)/1000</f>
        <v>0</v>
      </c>
      <c r="AF6" s="1">
        <f>SUMIFS(reserves!$B$2:$B$999,reserves!$C$2:$C$999,COABCO!AF$3,reserves!$D$2:$D$999,COABCO!$A$2)/1000</f>
        <v>0</v>
      </c>
      <c r="AG6" s="1">
        <f>SUMIFS(reserves!$B$2:$B$999,reserves!$C$2:$C$999,COABCO!AG$3,reserves!$D$2:$D$999,COABCO!$A$2)/1000</f>
        <v>510.88400000000001</v>
      </c>
      <c r="AH6" s="1">
        <f>SUMIFS(reserves!$B$2:$B$999,reserves!$C$2:$C$999,COABCO!AH$3,reserves!$D$2:$D$999,COABCO!$A$2)/1000</f>
        <v>0</v>
      </c>
      <c r="AI6" s="1">
        <f>SUM(E6:U6)</f>
        <v>2580.8039999999992</v>
      </c>
      <c r="AK6" t="str">
        <f t="shared" si="36"/>
        <v>MinCOABCO-04</v>
      </c>
      <c r="AL6" s="8" cm="1">
        <f t="array" ref="AL6">ROUND(-E$13/TREND(E$11:E$12,$A$11:$A$12,VALUE($A33))*AL7+AL7,4)</f>
        <v>2.1082000000000001</v>
      </c>
      <c r="AM6" s="8" cm="1">
        <f t="array" ref="AM6">ROUND(-F$13/TREND(F$11:F$12,$A$11:$A$12,VALUE($A33))*AM7+AM7,4)</f>
        <v>2.1080000000000001</v>
      </c>
      <c r="AN6" s="8" cm="1">
        <f t="array" ref="AN6">ROUND(-G$13/TREND(G$11:G$12,$A$11:$A$12,VALUE($A33))*AN7+AN7,4)</f>
        <v>2.1082000000000001</v>
      </c>
      <c r="AO6" s="8" cm="1">
        <f t="array" ref="AO6">ROUND(-H$13/TREND(H$11:H$12,$A$11:$A$12,VALUE($A33))*AO7+AO7,4)</f>
        <v>1.7781</v>
      </c>
      <c r="AP6" s="8" cm="1">
        <f t="array" ref="AP6">ROUND(-I$13/TREND(I$11:I$12,$A$11:$A$12,VALUE($A33))*AP7+AP7,4)</f>
        <v>2.1078999999999999</v>
      </c>
      <c r="AQ6" s="8" cm="1">
        <f t="array" ref="AQ6">ROUND(-J$13/TREND(J$11:J$12,$A$11:$A$12,VALUE($A33))*AQ7+AQ7,4)</f>
        <v>1.7781</v>
      </c>
      <c r="AR6" s="8" cm="1">
        <f t="array" ref="AR6">ROUND(-K$13/TREND(K$11:K$12,$A$11:$A$12,VALUE($A33))*AR7+AR7,4)</f>
        <v>1.8449</v>
      </c>
      <c r="AS6" s="8" cm="1">
        <f t="array" ref="AS6">ROUND(-L$13/TREND(L$11:L$12,$A$11:$A$12,VALUE($A33))*AS7+AS7,4)</f>
        <v>2.0981999999999998</v>
      </c>
      <c r="AT6" s="8" cm="1">
        <f t="array" ref="AT6">ROUND(-M$13/TREND(M$11:M$12,$A$11:$A$12,VALUE($A33))*AT7+AT7,4)</f>
        <v>2.0472999999999999</v>
      </c>
      <c r="AU6" s="8" cm="1">
        <f t="array" ref="AU6">ROUND(-N$13/TREND(N$11:N$12,$A$11:$A$12,VALUE($A33))*AU7+AU7,4)</f>
        <v>2.1082000000000001</v>
      </c>
      <c r="AV6" s="8" cm="1">
        <f t="array" ref="AV6">ROUND(-O$13/TREND(O$11:O$12,$A$11:$A$12,VALUE($A33))*AV7+AV7,4)</f>
        <v>2.0819999999999999</v>
      </c>
      <c r="AW6" s="8" cm="1">
        <f t="array" ref="AW6">ROUND(-P$13/TREND(P$11:P$12,$A$11:$A$12,VALUE($A33))*AW7+AW7,4)</f>
        <v>1.9631000000000001</v>
      </c>
      <c r="AX6" s="8" cm="1">
        <f t="array" ref="AX6">ROUND(-Q$13/TREND(Q$11:Q$12,$A$11:$A$12,VALUE($A33))*AX7+AX7,4)</f>
        <v>2.1042000000000001</v>
      </c>
      <c r="AY6" s="8" cm="1">
        <f t="array" ref="AY6">ROUND(-R$13/TREND(R$11:R$12,$A$11:$A$12,VALUE($A33))*AY7+AY7,4)</f>
        <v>2.0884</v>
      </c>
      <c r="AZ6" s="8" cm="1">
        <f t="array" ref="AZ6">ROUND(-S$13/TREND(S$11:S$12,$A$11:$A$12,VALUE($A33))*AZ7+AZ7,4)</f>
        <v>1.9387000000000001</v>
      </c>
      <c r="BA6" s="8" cm="1">
        <f t="array" ref="BA6">ROUND(-T$13/TREND(T$11:T$12,$A$11:$A$12,VALUE($A33))*BA7+BA7,4)</f>
        <v>2.1082000000000001</v>
      </c>
      <c r="BB6" s="8" cm="1">
        <f t="array" ref="BB6">ROUND(-U$13/TREND(U$11:U$12,$A$11:$A$12,VALUE($A33))*BB7+BB7,4)</f>
        <v>1.9590000000000001</v>
      </c>
      <c r="BC6" s="8" cm="1">
        <f t="array" ref="BC6">ROUND(-V$13/TREND(V$11:V$12,$A$11:$A$12,VALUE($A33))*BC7+BC7,4)</f>
        <v>2.1082000000000001</v>
      </c>
      <c r="BD6" s="8" cm="1">
        <f t="array" ref="BD6">ROUND(-W$13/TREND(W$11:W$12,$A$11:$A$12,VALUE($A33))*BD7+BD7,4)</f>
        <v>1.7781</v>
      </c>
      <c r="BE6" s="8" cm="1">
        <f t="array" ref="BE6">ROUND(-X$13/TREND(X$11:X$12,$A$11:$A$12,VALUE($A33))*BE7+BE7,4)</f>
        <v>2.0933999999999999</v>
      </c>
      <c r="BF6" s="8" cm="1">
        <f t="array" ref="BF6">ROUND(-Y$13/TREND(Y$11:Y$12,$A$11:$A$12,VALUE($A33))*BF7+BF7,4)</f>
        <v>2.1082000000000001</v>
      </c>
      <c r="BG6" s="8" cm="1">
        <f t="array" ref="BG6">ROUND(-Z$13/TREND(Z$11:Z$12,$A$11:$A$12,VALUE($A33))*BG7+BG7,4)</f>
        <v>2.0804999999999998</v>
      </c>
      <c r="BH6" s="8" cm="1">
        <f t="array" ref="BH6">ROUND(-AA$13/TREND(AA$11:AA$12,$A$11:$A$12,VALUE($A33))*BH7+BH7,4)</f>
        <v>2.1082000000000001</v>
      </c>
      <c r="BI6" s="8" cm="1">
        <f t="array" ref="BI6">ROUND(-AB$13/TREND(AB$11:AB$12,$A$11:$A$12,VALUE($A33))*BI7+BI7,4)</f>
        <v>2.1082000000000001</v>
      </c>
      <c r="BJ6" s="8" cm="1">
        <f t="array" ref="BJ6">ROUND(-AC$13/TREND(AC$11:AC$12,$A$11:$A$12,VALUE($A33))*BJ7+BJ7,4)</f>
        <v>1.7781</v>
      </c>
      <c r="BK6" s="8" cm="1">
        <f t="array" ref="BK6">ROUND(-AD$13/TREND(AD$11:AD$12,$A$11:$A$12,VALUE($A33))*BK7+BK7,4)</f>
        <v>2.1082000000000001</v>
      </c>
      <c r="BL6" s="8" cm="1">
        <f t="array" ref="BL6">ROUND(-AE$13/TREND(AE$11:AE$12,$A$11:$A$12,VALUE($A33))*BL7+BL7,4)</f>
        <v>2.1082000000000001</v>
      </c>
      <c r="BM6" s="8" cm="1">
        <f t="array" ref="BM6">ROUND(-AF$13/TREND(AF$11:AF$12,$A$11:$A$12,VALUE($A33))*BM7+BM7,4)</f>
        <v>2.1082000000000001</v>
      </c>
      <c r="BN6" s="8" cm="1">
        <f t="array" ref="BN6">ROUND(-AG$13/TREND(AG$11:AG$12,$A$11:$A$12,VALUE($A33))*BN7+BN7,4)</f>
        <v>1.7781</v>
      </c>
      <c r="BO6" s="8" cm="1">
        <f t="array" ref="BO6">ROUND(-AH$13/TREND(AH$11:AH$12,$A$11:$A$12,VALUE($A33))*BO7+BO7,4)</f>
        <v>2.1082000000000001</v>
      </c>
      <c r="BQ6" s="1">
        <f t="shared" si="37"/>
        <v>16.329431768228275</v>
      </c>
      <c r="BR6" s="1">
        <f t="shared" si="38"/>
        <v>1.8136312026497754</v>
      </c>
      <c r="BS6" s="1"/>
      <c r="BT6" s="1"/>
      <c r="BU6" s="1"/>
      <c r="BV6" s="1"/>
      <c r="BY6" t="str">
        <f t="shared" si="39"/>
        <v>MinCOABCO-04</v>
      </c>
      <c r="BZ6" s="1">
        <f t="shared" si="5"/>
        <v>0</v>
      </c>
      <c r="CA6" s="1">
        <f t="shared" si="6"/>
        <v>0</v>
      </c>
      <c r="CB6" s="1">
        <f t="shared" si="7"/>
        <v>0</v>
      </c>
      <c r="CC6" s="1">
        <f t="shared" si="8"/>
        <v>0</v>
      </c>
      <c r="CD6" s="1">
        <f t="shared" si="9"/>
        <v>0</v>
      </c>
      <c r="CE6" s="1">
        <f t="shared" si="10"/>
        <v>4976.1428571428569</v>
      </c>
      <c r="CF6" s="1">
        <f t="shared" si="11"/>
        <v>3795.3607108176002</v>
      </c>
      <c r="CG6" s="1">
        <f t="shared" si="12"/>
        <v>350.32415955840003</v>
      </c>
      <c r="CH6" s="1">
        <f t="shared" si="13"/>
        <v>678.78571428571411</v>
      </c>
      <c r="CI6" s="1">
        <f t="shared" si="14"/>
        <v>0</v>
      </c>
      <c r="CJ6" s="1">
        <f t="shared" si="15"/>
        <v>0</v>
      </c>
      <c r="CK6" s="1">
        <f t="shared" si="16"/>
        <v>2575.5</v>
      </c>
      <c r="CL6" s="1">
        <f t="shared" si="17"/>
        <v>0</v>
      </c>
      <c r="CM6" s="1">
        <f t="shared" si="18"/>
        <v>517.06750563360004</v>
      </c>
      <c r="CN6" s="1">
        <f t="shared" si="19"/>
        <v>1459.2678571428571</v>
      </c>
      <c r="CO6" s="1">
        <f t="shared" si="20"/>
        <v>0</v>
      </c>
      <c r="CP6" s="1">
        <f t="shared" si="21"/>
        <v>5231.4984248975998</v>
      </c>
      <c r="CQ6" s="1">
        <f t="shared" si="22"/>
        <v>0</v>
      </c>
      <c r="CR6" s="1">
        <f t="shared" si="23"/>
        <v>4759.5998928671997</v>
      </c>
      <c r="CS6" s="1">
        <f t="shared" si="24"/>
        <v>1485.9821428571431</v>
      </c>
      <c r="CT6" s="1">
        <f t="shared" si="25"/>
        <v>0</v>
      </c>
      <c r="CU6" s="1">
        <f t="shared" si="26"/>
        <v>15.482142857142852</v>
      </c>
      <c r="CV6" s="1">
        <f t="shared" si="27"/>
        <v>0</v>
      </c>
      <c r="CW6" s="1">
        <f t="shared" si="28"/>
        <v>0</v>
      </c>
      <c r="CX6" s="1">
        <f t="shared" si="29"/>
        <v>4942.0046342304004</v>
      </c>
      <c r="CY6" s="1">
        <f t="shared" si="30"/>
        <v>0</v>
      </c>
      <c r="CZ6" s="1">
        <f t="shared" si="31"/>
        <v>0</v>
      </c>
      <c r="DA6" s="1">
        <f t="shared" si="32"/>
        <v>0</v>
      </c>
      <c r="DB6" s="1">
        <f t="shared" si="33"/>
        <v>9122.9285714285743</v>
      </c>
      <c r="DC6" s="1">
        <f t="shared" si="34"/>
        <v>0</v>
      </c>
      <c r="DF6" t="str">
        <f t="shared" si="40"/>
        <v>MinCOABCO-04</v>
      </c>
      <c r="DG6" t="str">
        <f t="shared" si="35"/>
        <v>Lignite Supply curve - Step 04</v>
      </c>
      <c r="DH6" t="s">
        <v>109</v>
      </c>
      <c r="DI6" t="s">
        <v>163</v>
      </c>
      <c r="DK6" t="str">
        <f t="shared" si="41"/>
        <v>COABCO</v>
      </c>
    </row>
    <row r="7" spans="1:116">
      <c r="D7" s="13"/>
      <c r="E7" s="13"/>
      <c r="AK7" t="str">
        <f t="shared" si="36"/>
        <v>MinCOABCO-05</v>
      </c>
      <c r="AL7" s="8" cm="1">
        <f t="array" ref="AL7">ROUND(-E$13/TREND(E$11:E$12,$A$11:$A$12,VALUE($A34))*AL8+AL8,4)</f>
        <v>2.1438999999999999</v>
      </c>
      <c r="AM7" s="8" cm="1">
        <f t="array" ref="AM7">ROUND(-F$13/TREND(F$11:F$12,$A$11:$A$12,VALUE($A34))*AM8+AM8,4)</f>
        <v>2.1436999999999999</v>
      </c>
      <c r="AN7" s="8" cm="1">
        <f t="array" ref="AN7">ROUND(-G$13/TREND(G$11:G$12,$A$11:$A$12,VALUE($A34))*AN8+AN8,4)</f>
        <v>2.1438999999999999</v>
      </c>
      <c r="AO7" s="8" cm="1">
        <f t="array" ref="AO7">ROUND(-H$13/TREND(H$11:H$12,$A$11:$A$12,VALUE($A34))*AO8+AO8,4)</f>
        <v>1.8082</v>
      </c>
      <c r="AP7" s="8" cm="1">
        <f t="array" ref="AP7">ROUND(-I$13/TREND(I$11:I$12,$A$11:$A$12,VALUE($A34))*AP8+AP8,4)</f>
        <v>2.1436000000000002</v>
      </c>
      <c r="AQ7" s="8" cm="1">
        <f t="array" ref="AQ7">ROUND(-J$13/TREND(J$11:J$12,$A$11:$A$12,VALUE($A34))*AQ8+AQ8,4)</f>
        <v>1.8082</v>
      </c>
      <c r="AR7" s="8" cm="1">
        <f t="array" ref="AR7">ROUND(-K$13/TREND(K$11:K$12,$A$11:$A$12,VALUE($A34))*AR8+AR8,4)</f>
        <v>1.8762000000000001</v>
      </c>
      <c r="AS7" s="8" cm="1">
        <f t="array" ref="AS7">ROUND(-L$13/TREND(L$11:L$12,$A$11:$A$12,VALUE($A34))*AS8+AS8,4)</f>
        <v>2.1337999999999999</v>
      </c>
      <c r="AT7" s="8" cm="1">
        <f t="array" ref="AT7">ROUND(-M$13/TREND(M$11:M$12,$A$11:$A$12,VALUE($A34))*AT8+AT8,4)</f>
        <v>2.0819999999999999</v>
      </c>
      <c r="AU7" s="8" cm="1">
        <f t="array" ref="AU7">ROUND(-N$13/TREND(N$11:N$12,$A$11:$A$12,VALUE($A34))*AU8+AU8,4)</f>
        <v>2.1438999999999999</v>
      </c>
      <c r="AV7" s="8" cm="1">
        <f t="array" ref="AV7">ROUND(-O$13/TREND(O$11:O$12,$A$11:$A$12,VALUE($A34))*AV8+AV8,4)</f>
        <v>2.1173000000000002</v>
      </c>
      <c r="AW7" s="8" cm="1">
        <f t="array" ref="AW7">ROUND(-P$13/TREND(P$11:P$12,$A$11:$A$12,VALUE($A34))*AW8+AW8,4)</f>
        <v>1.9964</v>
      </c>
      <c r="AX7" s="8" cm="1">
        <f t="array" ref="AX7">ROUND(-Q$13/TREND(Q$11:Q$12,$A$11:$A$12,VALUE($A34))*AX8+AX8,4)</f>
        <v>2.1398999999999999</v>
      </c>
      <c r="AY7" s="8" cm="1">
        <f t="array" ref="AY7">ROUND(-R$13/TREND(R$11:R$12,$A$11:$A$12,VALUE($A34))*AY8+AY8,4)</f>
        <v>2.1238000000000001</v>
      </c>
      <c r="AZ7" s="8" cm="1">
        <f t="array" ref="AZ7">ROUND(-S$13/TREND(S$11:S$12,$A$11:$A$12,VALUE($A34))*AZ8+AZ8,4)</f>
        <v>1.9716</v>
      </c>
      <c r="BA7" s="8" cm="1">
        <f t="array" ref="BA7">ROUND(-T$13/TREND(T$11:T$12,$A$11:$A$12,VALUE($A34))*BA8+BA8,4)</f>
        <v>2.1438999999999999</v>
      </c>
      <c r="BB7" s="8" cm="1">
        <f t="array" ref="BB7">ROUND(-U$13/TREND(U$11:U$12,$A$11:$A$12,VALUE($A34))*BB8+BB8,4)</f>
        <v>1.9922</v>
      </c>
      <c r="BC7" s="8" cm="1">
        <f t="array" ref="BC7">ROUND(-V$13/TREND(V$11:V$12,$A$11:$A$12,VALUE($A34))*BC8+BC8,4)</f>
        <v>2.1438999999999999</v>
      </c>
      <c r="BD7" s="8" cm="1">
        <f t="array" ref="BD7">ROUND(-W$13/TREND(W$11:W$12,$A$11:$A$12,VALUE($A34))*BD8+BD8,4)</f>
        <v>1.8082</v>
      </c>
      <c r="BE7" s="8" cm="1">
        <f t="array" ref="BE7">ROUND(-X$13/TREND(X$11:X$12,$A$11:$A$12,VALUE($A34))*BE8+BE8,4)</f>
        <v>2.1288999999999998</v>
      </c>
      <c r="BF7" s="8" cm="1">
        <f t="array" ref="BF7">ROUND(-Y$13/TREND(Y$11:Y$12,$A$11:$A$12,VALUE($A34))*BF8+BF8,4)</f>
        <v>2.1438999999999999</v>
      </c>
      <c r="BG7" s="8" cm="1">
        <f t="array" ref="BG7">ROUND(-Z$13/TREND(Z$11:Z$12,$A$11:$A$12,VALUE($A34))*BG8+BG8,4)</f>
        <v>2.1158000000000001</v>
      </c>
      <c r="BH7" s="8" cm="1">
        <f t="array" ref="BH7">ROUND(-AA$13/TREND(AA$11:AA$12,$A$11:$A$12,VALUE($A34))*BH8+BH8,4)</f>
        <v>2.1438999999999999</v>
      </c>
      <c r="BI7" s="8" cm="1">
        <f t="array" ref="BI7">ROUND(-AB$13/TREND(AB$11:AB$12,$A$11:$A$12,VALUE($A34))*BI8+BI8,4)</f>
        <v>2.1438999999999999</v>
      </c>
      <c r="BJ7" s="8" cm="1">
        <f t="array" ref="BJ7">ROUND(-AC$13/TREND(AC$11:AC$12,$A$11:$A$12,VALUE($A34))*BJ8+BJ8,4)</f>
        <v>1.8082</v>
      </c>
      <c r="BK7" s="8" cm="1">
        <f t="array" ref="BK7">ROUND(-AD$13/TREND(AD$11:AD$12,$A$11:$A$12,VALUE($A34))*BK8+BK8,4)</f>
        <v>2.1438999999999999</v>
      </c>
      <c r="BL7" s="8" cm="1">
        <f t="array" ref="BL7">ROUND(-AE$13/TREND(AE$11:AE$12,$A$11:$A$12,VALUE($A34))*BL8+BL8,4)</f>
        <v>2.1438999999999999</v>
      </c>
      <c r="BM7" s="8" cm="1">
        <f t="array" ref="BM7">ROUND(-AF$13/TREND(AF$11:AF$12,$A$11:$A$12,VALUE($A34))*BM8+BM8,4)</f>
        <v>2.1438999999999999</v>
      </c>
      <c r="BN7" s="8" cm="1">
        <f t="array" ref="BN7">ROUND(-AG$13/TREND(AG$11:AG$12,$A$11:$A$12,VALUE($A34))*BN8+BN8,4)</f>
        <v>1.8082</v>
      </c>
      <c r="BO7" s="8" cm="1">
        <f t="array" ref="BO7">ROUND(-AH$13/TREND(AH$11:AH$12,$A$11:$A$12,VALUE($A34))*BO8+BO8,4)</f>
        <v>2.1438999999999999</v>
      </c>
      <c r="BQ7" s="1">
        <f t="shared" si="37"/>
        <v>17.585541904245837</v>
      </c>
      <c r="BR7" s="1">
        <f t="shared" si="38"/>
        <v>1.8443438828041618</v>
      </c>
      <c r="BS7" s="1"/>
      <c r="BT7" s="1"/>
      <c r="BU7" s="1"/>
      <c r="BV7" s="1"/>
      <c r="BY7" t="str">
        <f t="shared" si="39"/>
        <v>MinCOABCO-05</v>
      </c>
      <c r="BZ7" s="1">
        <f t="shared" si="5"/>
        <v>0</v>
      </c>
      <c r="CA7" s="1">
        <f t="shared" si="6"/>
        <v>0</v>
      </c>
      <c r="CB7" s="1">
        <f t="shared" si="7"/>
        <v>0</v>
      </c>
      <c r="CC7" s="1">
        <f t="shared" si="8"/>
        <v>0</v>
      </c>
      <c r="CD7" s="1">
        <f t="shared" si="9"/>
        <v>0</v>
      </c>
      <c r="CE7" s="1">
        <f t="shared" si="10"/>
        <v>4976.1428571428569</v>
      </c>
      <c r="CF7" s="1">
        <f t="shared" si="11"/>
        <v>3795.3607108176002</v>
      </c>
      <c r="CG7" s="1">
        <f t="shared" si="12"/>
        <v>350.32415955840003</v>
      </c>
      <c r="CH7" s="1">
        <f t="shared" si="13"/>
        <v>678.78571428571411</v>
      </c>
      <c r="CI7" s="1">
        <f t="shared" si="14"/>
        <v>0</v>
      </c>
      <c r="CJ7" s="1">
        <f t="shared" si="15"/>
        <v>0</v>
      </c>
      <c r="CK7" s="1">
        <f t="shared" si="16"/>
        <v>2575.5</v>
      </c>
      <c r="CL7" s="1">
        <f t="shared" si="17"/>
        <v>0</v>
      </c>
      <c r="CM7" s="1">
        <f t="shared" si="18"/>
        <v>517.06750563360004</v>
      </c>
      <c r="CN7" s="1">
        <f t="shared" si="19"/>
        <v>1459.2678571428571</v>
      </c>
      <c r="CO7" s="1">
        <f t="shared" si="20"/>
        <v>0</v>
      </c>
      <c r="CP7" s="1">
        <f t="shared" si="21"/>
        <v>5231.4984248975998</v>
      </c>
      <c r="CQ7" s="1">
        <f t="shared" si="22"/>
        <v>0</v>
      </c>
      <c r="CR7" s="1">
        <f t="shared" si="23"/>
        <v>4759.5998928671997</v>
      </c>
      <c r="CS7" s="1">
        <f t="shared" si="24"/>
        <v>1485.9821428571431</v>
      </c>
      <c r="CT7" s="1">
        <f t="shared" si="25"/>
        <v>0</v>
      </c>
      <c r="CU7" s="1">
        <f t="shared" si="26"/>
        <v>15.482142857142852</v>
      </c>
      <c r="CV7" s="1">
        <f t="shared" si="27"/>
        <v>0</v>
      </c>
      <c r="CW7" s="1">
        <f t="shared" si="28"/>
        <v>0</v>
      </c>
      <c r="CX7" s="1">
        <f t="shared" si="29"/>
        <v>4942.0046342304004</v>
      </c>
      <c r="CY7" s="1">
        <f t="shared" si="30"/>
        <v>0</v>
      </c>
      <c r="CZ7" s="1">
        <f t="shared" si="31"/>
        <v>0</v>
      </c>
      <c r="DA7" s="1">
        <f t="shared" si="32"/>
        <v>0</v>
      </c>
      <c r="DB7" s="1">
        <f t="shared" si="33"/>
        <v>9122.9285714285743</v>
      </c>
      <c r="DC7" s="1">
        <f t="shared" si="34"/>
        <v>0</v>
      </c>
      <c r="DF7" t="str">
        <f t="shared" si="40"/>
        <v>MinCOABCO-05</v>
      </c>
      <c r="DG7" t="str">
        <f t="shared" si="35"/>
        <v>Lignite Supply curve - Step 05</v>
      </c>
      <c r="DH7" t="s">
        <v>109</v>
      </c>
      <c r="DI7" t="s">
        <v>163</v>
      </c>
      <c r="DK7" t="str">
        <f t="shared" si="41"/>
        <v>COABCO</v>
      </c>
    </row>
    <row r="8" spans="1:116">
      <c r="A8" s="19">
        <v>11</v>
      </c>
      <c r="B8" s="17" t="s">
        <v>101</v>
      </c>
      <c r="C8" t="s">
        <v>105</v>
      </c>
      <c r="E8" s="43" cm="1">
        <f t="array" ref="E8">TREND($Z18:$AA18,$Z$17:$AA$17,E$6)</f>
        <v>2.9421208752902182</v>
      </c>
      <c r="F8" s="43" cm="1">
        <f t="array" ref="F8">TREND($Z18:$AA18,$Z$17:$AA$17,F$6)</f>
        <v>2.9421208752902182</v>
      </c>
      <c r="G8" s="43" cm="1">
        <f t="array" ref="G8">TREND($Z18:$AA18,$Z$17:$AA$17,G$6)</f>
        <v>2.9421208752902182</v>
      </c>
      <c r="H8" s="43" cm="1">
        <f t="array" ref="H8">TREND($Z18:$AA18,$Z$17:$AA$17,H$6)</f>
        <v>2.9421208752902182</v>
      </c>
      <c r="I8" s="43" cm="1">
        <f t="array" ref="I8">TREND($Z18:$AA18,$Z$17:$AA$17,I$6)</f>
        <v>2.9421208752902182</v>
      </c>
      <c r="J8" s="43" cm="1">
        <f t="array" ref="J8">TREND($Z18:$AA18,$Z$17:$AA$17,J$6)</f>
        <v>3.6752494392959796</v>
      </c>
      <c r="K8" s="43" cm="1">
        <f t="array" ref="K8">TREND($Z18:$AA18,$Z$17:$AA$17,K$6)</f>
        <v>6.6658164574029373</v>
      </c>
      <c r="L8" s="43" cm="1">
        <f t="array" ref="L8">TREND($Z18:$AA18,$Z$17:$AA$17,L$6)</f>
        <v>3.1679362803454336</v>
      </c>
      <c r="M8" s="43" cm="1">
        <f t="array" ref="M8">TREND($Z18:$AA18,$Z$17:$AA$17,M$6)</f>
        <v>3.042125479311502</v>
      </c>
      <c r="N8" s="43" cm="1">
        <f t="array" ref="N8">TREND($Z18:$AA18,$Z$17:$AA$17,N$6)</f>
        <v>3.2984879078669573</v>
      </c>
      <c r="O8" s="43" cm="1">
        <f t="array" ref="O8">TREND($Z18:$AA18,$Z$17:$AA$17,O$6)</f>
        <v>2.9421208752902182</v>
      </c>
      <c r="P8" s="43" cm="1">
        <f t="array" ref="P8">TREND($Z18:$AA18,$Z$17:$AA$17,P$6)</f>
        <v>3.3215658934103303</v>
      </c>
      <c r="Q8" s="43" cm="1">
        <f t="array" ref="Q8">TREND($Z18:$AA18,$Z$17:$AA$17,Q$6)</f>
        <v>2.9421208752902182</v>
      </c>
      <c r="R8" s="43" cm="1">
        <f t="array" ref="R8">TREND($Z18:$AA18,$Z$17:$AA$17,R$6)</f>
        <v>3.0707493373497941</v>
      </c>
      <c r="S8" s="43" cm="1">
        <f t="array" ref="S8">TREND($Z18:$AA18,$Z$17:$AA$17,S$6)</f>
        <v>3.1571128840247042</v>
      </c>
      <c r="T8" s="43" cm="1">
        <f t="array" ref="T8">TREND($Z18:$AA18,$Z$17:$AA$17,T$6)</f>
        <v>2.9563880795311794</v>
      </c>
      <c r="U8" s="43" cm="1">
        <f t="array" ref="U8">TREND($Z18:$AA18,$Z$17:$AA$17,U$6)</f>
        <v>3.8555350201590364</v>
      </c>
      <c r="V8" s="43" cm="1">
        <f t="array" ref="V8">TREND($Z18:$AA18,$Z$17:$AA$17,V$6)</f>
        <v>2.9421208752902182</v>
      </c>
      <c r="W8" s="43" cm="1">
        <f t="array" ref="W8">TREND($Z18:$AA18,$Z$17:$AA$17,W$6)</f>
        <v>4.5566853677626433</v>
      </c>
      <c r="X8" s="43" cm="1">
        <f t="array" ref="X8">TREND($Z18:$AA18,$Z$17:$AA$17,X$6)</f>
        <v>3.1610486645049694</v>
      </c>
      <c r="Y8" s="43" cm="1">
        <f t="array" ref="Y8">TREND($Z18:$AA18,$Z$17:$AA$17,Y$6)</f>
        <v>2.9421208752902182</v>
      </c>
      <c r="Z8" s="43" cm="1">
        <f t="array" ref="Z8">TREND($Z18:$AA18,$Z$17:$AA$17,Z$6)</f>
        <v>2.9444018389776447</v>
      </c>
      <c r="AA8" s="43" cm="1">
        <f t="array" ref="AA8">TREND($Z18:$AA18,$Z$17:$AA$17,AA$6)</f>
        <v>2.9421208752902182</v>
      </c>
      <c r="AB8" s="43" cm="1">
        <f t="array" ref="AB8">TREND($Z18:$AA18,$Z$17:$AA$17,AB$6)</f>
        <v>2.9421208752902182</v>
      </c>
      <c r="AC8" s="43" cm="1">
        <f t="array" ref="AC8">TREND($Z18:$AA18,$Z$17:$AA$17,AC$6)</f>
        <v>7</v>
      </c>
      <c r="AD8" s="43" cm="1">
        <f t="array" ref="AD8">TREND($Z18:$AA18,$Z$17:$AA$17,AD$6)</f>
        <v>2.9421208752902182</v>
      </c>
      <c r="AE8" s="43" cm="1">
        <f t="array" ref="AE8">TREND($Z18:$AA18,$Z$17:$AA$17,AE$6)</f>
        <v>2.9421208752902182</v>
      </c>
      <c r="AF8" s="43" cm="1">
        <f t="array" ref="AF8">TREND($Z18:$AA18,$Z$17:$AA$17,AF$6)</f>
        <v>2.9421208752902182</v>
      </c>
      <c r="AG8" s="43" cm="1">
        <f t="array" ref="AG8">TREND($Z18:$AA18,$Z$17:$AA$17,AG$6)</f>
        <v>4.2861899093007807</v>
      </c>
      <c r="AH8" s="43" cm="1">
        <f t="array" ref="AH8">TREND($Z18:$AA18,$Z$17:$AA$17,AH$6)</f>
        <v>2.9421208752902182</v>
      </c>
      <c r="AK8" t="str">
        <f t="shared" si="36"/>
        <v>MinCOABCO-06</v>
      </c>
      <c r="AL8" s="8" cm="1">
        <f t="array" ref="AL8">ROUND(-E$13/TREND(E$11:E$12,$A$11:$A$12,VALUE($A35))*AL9+AL9,4)</f>
        <v>2.1802000000000001</v>
      </c>
      <c r="AM8" s="8" cm="1">
        <f t="array" ref="AM8">ROUND(-F$13/TREND(F$11:F$12,$A$11:$A$12,VALUE($A35))*AM9+AM9,4)</f>
        <v>2.1800000000000002</v>
      </c>
      <c r="AN8" s="8" cm="1">
        <f t="array" ref="AN8">ROUND(-G$13/TREND(G$11:G$12,$A$11:$A$12,VALUE($A35))*AN9+AN9,4)</f>
        <v>2.1802000000000001</v>
      </c>
      <c r="AO8" s="8" cm="1">
        <f t="array" ref="AO8">ROUND(-H$13/TREND(H$11:H$12,$A$11:$A$12,VALUE($A35))*AO9+AO9,4)</f>
        <v>1.8388</v>
      </c>
      <c r="AP8" s="8" cm="1">
        <f t="array" ref="AP8">ROUND(-I$13/TREND(I$11:I$12,$A$11:$A$12,VALUE($A35))*AP9+AP9,4)</f>
        <v>2.1798999999999999</v>
      </c>
      <c r="AQ8" s="8" cm="1">
        <f t="array" ref="AQ8">ROUND(-J$13/TREND(J$11:J$12,$A$11:$A$12,VALUE($A35))*AQ9+AQ9,4)</f>
        <v>1.8388</v>
      </c>
      <c r="AR8" s="8" cm="1">
        <f t="array" ref="AR8">ROUND(-K$13/TREND(K$11:K$12,$A$11:$A$12,VALUE($A35))*AR9+AR9,4)</f>
        <v>1.9079999999999999</v>
      </c>
      <c r="AS8" s="8" cm="1">
        <f t="array" ref="AS8">ROUND(-L$13/TREND(L$11:L$12,$A$11:$A$12,VALUE($A35))*AS9+AS9,4)</f>
        <v>2.17</v>
      </c>
      <c r="AT8" s="8" cm="1">
        <f t="array" ref="AT8">ROUND(-M$13/TREND(M$11:M$12,$A$11:$A$12,VALUE($A35))*AT9+AT9,4)</f>
        <v>2.1173000000000002</v>
      </c>
      <c r="AU8" s="8" cm="1">
        <f t="array" ref="AU8">ROUND(-N$13/TREND(N$11:N$12,$A$11:$A$12,VALUE($A35))*AU9+AU9,4)</f>
        <v>2.1802000000000001</v>
      </c>
      <c r="AV8" s="8" cm="1">
        <f t="array" ref="AV8">ROUND(-O$13/TREND(O$11:O$12,$A$11:$A$12,VALUE($A35))*AV9+AV9,4)</f>
        <v>2.1532</v>
      </c>
      <c r="AW8" s="8" cm="1">
        <f t="array" ref="AW8">ROUND(-P$13/TREND(P$11:P$12,$A$11:$A$12,VALUE($A35))*AW9+AW9,4)</f>
        <v>2.0301999999999998</v>
      </c>
      <c r="AX8" s="8" cm="1">
        <f t="array" ref="AX8">ROUND(-Q$13/TREND(Q$11:Q$12,$A$11:$A$12,VALUE($A35))*AX9+AX9,4)</f>
        <v>2.1762000000000001</v>
      </c>
      <c r="AY8" s="8" cm="1">
        <f t="array" ref="AY8">ROUND(-R$13/TREND(R$11:R$12,$A$11:$A$12,VALUE($A35))*AY9+AY9,4)</f>
        <v>2.1598000000000002</v>
      </c>
      <c r="AZ8" s="8" cm="1">
        <f t="array" ref="AZ8">ROUND(-S$13/TREND(S$11:S$12,$A$11:$A$12,VALUE($A35))*AZ9+AZ9,4)</f>
        <v>2.0049999999999999</v>
      </c>
      <c r="BA8" s="8" cm="1">
        <f t="array" ref="BA8">ROUND(-T$13/TREND(T$11:T$12,$A$11:$A$12,VALUE($A35))*BA9+BA9,4)</f>
        <v>2.1802000000000001</v>
      </c>
      <c r="BB8" s="8" cm="1">
        <f t="array" ref="BB8">ROUND(-U$13/TREND(U$11:U$12,$A$11:$A$12,VALUE($A35))*BB9+BB9,4)</f>
        <v>2.0259999999999998</v>
      </c>
      <c r="BC8" s="8" cm="1">
        <f t="array" ref="BC8">ROUND(-V$13/TREND(V$11:V$12,$A$11:$A$12,VALUE($A35))*BC9+BC9,4)</f>
        <v>2.1802000000000001</v>
      </c>
      <c r="BD8" s="8" cm="1">
        <f t="array" ref="BD8">ROUND(-W$13/TREND(W$11:W$12,$A$11:$A$12,VALUE($A35))*BD9+BD9,4)</f>
        <v>1.8388</v>
      </c>
      <c r="BE8" s="8" cm="1">
        <f t="array" ref="BE8">ROUND(-X$13/TREND(X$11:X$12,$A$11:$A$12,VALUE($A35))*BE9+BE9,4)</f>
        <v>2.165</v>
      </c>
      <c r="BF8" s="8" cm="1">
        <f t="array" ref="BF8">ROUND(-Y$13/TREND(Y$11:Y$12,$A$11:$A$12,VALUE($A35))*BF9+BF9,4)</f>
        <v>2.1802000000000001</v>
      </c>
      <c r="BG8" s="8" cm="1">
        <f t="array" ref="BG8">ROUND(-Z$13/TREND(Z$11:Z$12,$A$11:$A$12,VALUE($A35))*BG9+BG9,4)</f>
        <v>2.1516999999999999</v>
      </c>
      <c r="BH8" s="8" cm="1">
        <f t="array" ref="BH8">ROUND(-AA$13/TREND(AA$11:AA$12,$A$11:$A$12,VALUE($A35))*BH9+BH9,4)</f>
        <v>2.1802000000000001</v>
      </c>
      <c r="BI8" s="8" cm="1">
        <f t="array" ref="BI8">ROUND(-AB$13/TREND(AB$11:AB$12,$A$11:$A$12,VALUE($A35))*BI9+BI9,4)</f>
        <v>2.1802000000000001</v>
      </c>
      <c r="BJ8" s="8" cm="1">
        <f t="array" ref="BJ8">ROUND(-AC$13/TREND(AC$11:AC$12,$A$11:$A$12,VALUE($A35))*BJ9+BJ9,4)</f>
        <v>1.8388</v>
      </c>
      <c r="BK8" s="8" cm="1">
        <f t="array" ref="BK8">ROUND(-AD$13/TREND(AD$11:AD$12,$A$11:$A$12,VALUE($A35))*BK9+BK9,4)</f>
        <v>2.1802000000000001</v>
      </c>
      <c r="BL8" s="8" cm="1">
        <f t="array" ref="BL8">ROUND(-AE$13/TREND(AE$11:AE$12,$A$11:$A$12,VALUE($A35))*BL9+BL9,4)</f>
        <v>2.1802000000000001</v>
      </c>
      <c r="BM8" s="8" cm="1">
        <f t="array" ref="BM8">ROUND(-AF$13/TREND(AF$11:AF$12,$A$11:$A$12,VALUE($A35))*BM9+BM9,4)</f>
        <v>2.1802000000000001</v>
      </c>
      <c r="BN8" s="8" cm="1">
        <f t="array" ref="BN8">ROUND(-AG$13/TREND(AG$11:AG$12,$A$11:$A$12,VALUE($A35))*BN9+BN9,4)</f>
        <v>1.8388</v>
      </c>
      <c r="BO8" s="8" cm="1">
        <f t="array" ref="BO8">ROUND(-AH$13/TREND(AH$11:AH$12,$A$11:$A$12,VALUE($A35))*BO9+BO9,4)</f>
        <v>2.1802000000000001</v>
      </c>
      <c r="BQ8" s="1">
        <f t="shared" si="37"/>
        <v>18.841652040263398</v>
      </c>
      <c r="BR8" s="1">
        <f t="shared" si="38"/>
        <v>1.8755665130804597</v>
      </c>
      <c r="BS8" s="1"/>
      <c r="BT8" s="1"/>
      <c r="BU8" s="1"/>
      <c r="BV8" s="1"/>
      <c r="BY8" t="str">
        <f t="shared" si="39"/>
        <v>MinCOABCO-06</v>
      </c>
      <c r="BZ8" s="1">
        <f t="shared" si="5"/>
        <v>0</v>
      </c>
      <c r="CA8" s="1">
        <f t="shared" si="6"/>
        <v>0</v>
      </c>
      <c r="CB8" s="1">
        <f t="shared" si="7"/>
        <v>0</v>
      </c>
      <c r="CC8" s="1">
        <f t="shared" si="8"/>
        <v>0</v>
      </c>
      <c r="CD8" s="1">
        <f t="shared" si="9"/>
        <v>0</v>
      </c>
      <c r="CE8" s="1">
        <f t="shared" si="10"/>
        <v>4976.1428571428569</v>
      </c>
      <c r="CF8" s="1">
        <f t="shared" si="11"/>
        <v>3795.3607108176002</v>
      </c>
      <c r="CG8" s="1">
        <f t="shared" si="12"/>
        <v>350.32415955840003</v>
      </c>
      <c r="CH8" s="1">
        <f t="shared" si="13"/>
        <v>678.78571428571411</v>
      </c>
      <c r="CI8" s="1">
        <f t="shared" si="14"/>
        <v>0</v>
      </c>
      <c r="CJ8" s="1">
        <f t="shared" si="15"/>
        <v>0</v>
      </c>
      <c r="CK8" s="1">
        <f t="shared" si="16"/>
        <v>2575.5</v>
      </c>
      <c r="CL8" s="1">
        <f t="shared" si="17"/>
        <v>0</v>
      </c>
      <c r="CM8" s="1">
        <f t="shared" si="18"/>
        <v>517.06750563360004</v>
      </c>
      <c r="CN8" s="1">
        <f t="shared" si="19"/>
        <v>1459.2678571428571</v>
      </c>
      <c r="CO8" s="1">
        <f t="shared" si="20"/>
        <v>0</v>
      </c>
      <c r="CP8" s="1">
        <f t="shared" si="21"/>
        <v>5231.4984248975998</v>
      </c>
      <c r="CQ8" s="1">
        <f t="shared" si="22"/>
        <v>0</v>
      </c>
      <c r="CR8" s="1">
        <f t="shared" si="23"/>
        <v>4759.5998928671997</v>
      </c>
      <c r="CS8" s="1">
        <f t="shared" si="24"/>
        <v>1485.9821428571431</v>
      </c>
      <c r="CT8" s="1">
        <f t="shared" si="25"/>
        <v>0</v>
      </c>
      <c r="CU8" s="1">
        <f t="shared" si="26"/>
        <v>15.482142857142852</v>
      </c>
      <c r="CV8" s="1">
        <f t="shared" si="27"/>
        <v>0</v>
      </c>
      <c r="CW8" s="1">
        <f t="shared" si="28"/>
        <v>0</v>
      </c>
      <c r="CX8" s="1">
        <f t="shared" si="29"/>
        <v>4942.0046342304004</v>
      </c>
      <c r="CY8" s="1">
        <f t="shared" si="30"/>
        <v>0</v>
      </c>
      <c r="CZ8" s="1">
        <f t="shared" si="31"/>
        <v>0</v>
      </c>
      <c r="DA8" s="1">
        <f t="shared" si="32"/>
        <v>0</v>
      </c>
      <c r="DB8" s="1">
        <f t="shared" si="33"/>
        <v>9122.9285714285743</v>
      </c>
      <c r="DC8" s="1">
        <f t="shared" si="34"/>
        <v>0</v>
      </c>
      <c r="DF8" t="str">
        <f t="shared" si="40"/>
        <v>MinCOABCO-06</v>
      </c>
      <c r="DG8" t="str">
        <f t="shared" si="35"/>
        <v>Lignite Supply curve - Step 06</v>
      </c>
      <c r="DH8" t="s">
        <v>109</v>
      </c>
      <c r="DI8" t="s">
        <v>163</v>
      </c>
      <c r="DK8" t="str">
        <f t="shared" si="41"/>
        <v>COABCO</v>
      </c>
    </row>
    <row r="9" spans="1:116">
      <c r="A9" s="19">
        <v>21</v>
      </c>
      <c r="B9" s="17"/>
      <c r="C9" t="s">
        <v>106</v>
      </c>
      <c r="E9" s="43" cm="1">
        <f t="array" ref="E9">TREND($Z19:$AA19,$Z$17:$AA$17,E$6)</f>
        <v>1.9565906564676641</v>
      </c>
      <c r="F9" s="43" cm="1">
        <f t="array" ref="F9">TREND($Z19:$AA19,$Z$17:$AA$17,F$6)</f>
        <v>1.9565906564676641</v>
      </c>
      <c r="G9" s="43" cm="1">
        <f t="array" ref="G9">TREND($Z19:$AA19,$Z$17:$AA$17,G$6)</f>
        <v>1.9565906564676641</v>
      </c>
      <c r="H9" s="43" cm="1">
        <f t="array" ref="H9">TREND($Z19:$AA19,$Z$17:$AA$17,H$6)</f>
        <v>1.9565906564676641</v>
      </c>
      <c r="I9" s="43" cm="1">
        <f t="array" ref="I9">TREND($Z19:$AA19,$Z$17:$AA$17,I$6)</f>
        <v>1.9565906564676641</v>
      </c>
      <c r="J9" s="43" cm="1">
        <f t="array" ref="J9">TREND($Z19:$AA19,$Z$17:$AA$17,J$6)</f>
        <v>2.506437079471985</v>
      </c>
      <c r="K9" s="43" cm="1">
        <f t="array" ref="K9">TREND($Z19:$AA19,$Z$17:$AA$17,K$6)</f>
        <v>4.7493623430522023</v>
      </c>
      <c r="L9" s="43" cm="1">
        <f t="array" ref="L9">TREND($Z19:$AA19,$Z$17:$AA$17,L$6)</f>
        <v>2.1259522102590753</v>
      </c>
      <c r="M9" s="43" cm="1">
        <f t="array" ref="M9">TREND($Z19:$AA19,$Z$17:$AA$17,M$6)</f>
        <v>2.0315941094836267</v>
      </c>
      <c r="N9" s="43" cm="1">
        <f t="array" ref="N9">TREND($Z19:$AA19,$Z$17:$AA$17,N$6)</f>
        <v>2.2238659309002182</v>
      </c>
      <c r="O9" s="43" cm="1">
        <f t="array" ref="O9">TREND($Z19:$AA19,$Z$17:$AA$17,O$6)</f>
        <v>1.9565906564676641</v>
      </c>
      <c r="P9" s="43" cm="1">
        <f t="array" ref="P9">TREND($Z19:$AA19,$Z$17:$AA$17,P$6)</f>
        <v>2.2411744200577481</v>
      </c>
      <c r="Q9" s="43" cm="1">
        <f t="array" ref="Q9">TREND($Z19:$AA19,$Z$17:$AA$17,Q$6)</f>
        <v>1.9565906564676641</v>
      </c>
      <c r="R9" s="43" cm="1">
        <f t="array" ref="R9">TREND($Z19:$AA19,$Z$17:$AA$17,R$6)</f>
        <v>2.0530620030123461</v>
      </c>
      <c r="S9" s="43" cm="1">
        <f t="array" ref="S9">TREND($Z19:$AA19,$Z$17:$AA$17,S$6)</f>
        <v>2.1178346630185287</v>
      </c>
      <c r="T9" s="43" cm="1">
        <f t="array" ref="T9">TREND($Z19:$AA19,$Z$17:$AA$17,T$6)</f>
        <v>1.967291059648385</v>
      </c>
      <c r="U9" s="43" cm="1">
        <f t="array" ref="U9">TREND($Z19:$AA19,$Z$17:$AA$17,U$6)</f>
        <v>2.6416512651192772</v>
      </c>
      <c r="V9" s="43" cm="1">
        <f t="array" ref="V9">TREND($Z19:$AA19,$Z$17:$AA$17,V$6)</f>
        <v>1.9565906564676641</v>
      </c>
      <c r="W9" s="43" cm="1">
        <f t="array" ref="W9">TREND($Z19:$AA19,$Z$17:$AA$17,W$6)</f>
        <v>3.1675140258219825</v>
      </c>
      <c r="X9" s="43" cm="1">
        <f t="array" ref="X9">TREND($Z19:$AA19,$Z$17:$AA$17,X$6)</f>
        <v>2.1207864983787275</v>
      </c>
      <c r="Y9" s="43" cm="1">
        <f t="array" ref="Y9">TREND($Z19:$AA19,$Z$17:$AA$17,Y$6)</f>
        <v>1.9565906564676641</v>
      </c>
      <c r="Z9" s="43" cm="1">
        <f t="array" ref="Z9">TREND($Z19:$AA19,$Z$17:$AA$17,Z$6)</f>
        <v>1.9583013792332338</v>
      </c>
      <c r="AA9" s="43" cm="1">
        <f t="array" ref="AA9">TREND($Z19:$AA19,$Z$17:$AA$17,AA$6)</f>
        <v>1.9565906564676641</v>
      </c>
      <c r="AB9" s="43" cm="1">
        <f t="array" ref="AB9">TREND($Z19:$AA19,$Z$17:$AA$17,AB$6)</f>
        <v>1.9565906564676641</v>
      </c>
      <c r="AC9" s="43" cm="1">
        <f t="array" ref="AC9">TREND($Z19:$AA19,$Z$17:$AA$17,AC$6)</f>
        <v>5</v>
      </c>
      <c r="AD9" s="43" cm="1">
        <f t="array" ref="AD9">TREND($Z19:$AA19,$Z$17:$AA$17,AD$6)</f>
        <v>1.9565906564676641</v>
      </c>
      <c r="AE9" s="43" cm="1">
        <f t="array" ref="AE9">TREND($Z19:$AA19,$Z$17:$AA$17,AE$6)</f>
        <v>1.9565906564676641</v>
      </c>
      <c r="AF9" s="43" cm="1">
        <f t="array" ref="AF9">TREND($Z19:$AA19,$Z$17:$AA$17,AF$6)</f>
        <v>1.9565906564676641</v>
      </c>
      <c r="AG9" s="43" cm="1">
        <f t="array" ref="AG9">TREND($Z19:$AA19,$Z$17:$AA$17,AG$6)</f>
        <v>2.9646424319755855</v>
      </c>
      <c r="AH9" s="43" cm="1">
        <f t="array" ref="AH9">TREND($Z19:$AA19,$Z$17:$AA$17,AH$6)</f>
        <v>1.9565906564676641</v>
      </c>
      <c r="AK9" t="str">
        <f t="shared" si="36"/>
        <v>MinCOABCO-07</v>
      </c>
      <c r="AL9" s="8" cm="1">
        <f t="array" ref="AL9">ROUND(-E$13/TREND(E$11:E$12,$A$11:$A$12,VALUE($A36))*AL10+AL10,4)</f>
        <v>2.2172000000000001</v>
      </c>
      <c r="AM9" s="8" cm="1">
        <f t="array" ref="AM9">ROUND(-F$13/TREND(F$11:F$12,$A$11:$A$12,VALUE($A36))*AM10+AM10,4)</f>
        <v>2.2168999999999999</v>
      </c>
      <c r="AN9" s="8" cm="1">
        <f t="array" ref="AN9">ROUND(-G$13/TREND(G$11:G$12,$A$11:$A$12,VALUE($A36))*AN10+AN10,4)</f>
        <v>2.2172000000000001</v>
      </c>
      <c r="AO9" s="8" cm="1">
        <f t="array" ref="AO9">ROUND(-H$13/TREND(H$11:H$12,$A$11:$A$12,VALUE($A36))*AO10+AO10,4)</f>
        <v>1.87</v>
      </c>
      <c r="AP9" s="8" cm="1">
        <f t="array" ref="AP9">ROUND(-I$13/TREND(I$11:I$12,$A$11:$A$12,VALUE($A36))*AP10+AP10,4)</f>
        <v>2.2168000000000001</v>
      </c>
      <c r="AQ9" s="8" cm="1">
        <f t="array" ref="AQ9">ROUND(-J$13/TREND(J$11:J$12,$A$11:$A$12,VALUE($A36))*AQ10+AQ10,4)</f>
        <v>1.87</v>
      </c>
      <c r="AR9" s="8" cm="1">
        <f t="array" ref="AR9">ROUND(-K$13/TREND(K$11:K$12,$A$11:$A$12,VALUE($A36))*AR10+AR10,4)</f>
        <v>1.9402999999999999</v>
      </c>
      <c r="AS9" s="8" cm="1">
        <f t="array" ref="AS9">ROUND(-L$13/TREND(L$11:L$12,$A$11:$A$12,VALUE($A36))*AS10+AS10,4)</f>
        <v>2.2067999999999999</v>
      </c>
      <c r="AT9" s="8" cm="1">
        <f t="array" ref="AT9">ROUND(-M$13/TREND(M$11:M$12,$A$11:$A$12,VALUE($A36))*AT10+AT10,4)</f>
        <v>2.1532</v>
      </c>
      <c r="AU9" s="8" cm="1">
        <f t="array" ref="AU9">ROUND(-N$13/TREND(N$11:N$12,$A$11:$A$12,VALUE($A36))*AU10+AU10,4)</f>
        <v>2.2172000000000001</v>
      </c>
      <c r="AV9" s="8" cm="1">
        <f t="array" ref="AV9">ROUND(-O$13/TREND(O$11:O$12,$A$11:$A$12,VALUE($A36))*AV10+AV10,4)</f>
        <v>2.1897000000000002</v>
      </c>
      <c r="AW9" s="8" cm="1">
        <f t="array" ref="AW9">ROUND(-P$13/TREND(P$11:P$12,$A$11:$A$12,VALUE($A36))*AW10+AW10,4)</f>
        <v>2.0646</v>
      </c>
      <c r="AX9" s="8" cm="1">
        <f t="array" ref="AX9">ROUND(-Q$13/TREND(Q$11:Q$12,$A$11:$A$12,VALUE($A36))*AX10+AX10,4)</f>
        <v>2.2130999999999998</v>
      </c>
      <c r="AY9" s="8" cm="1">
        <f t="array" ref="AY9">ROUND(-R$13/TREND(R$11:R$12,$A$11:$A$12,VALUE($A36))*AY10+AY10,4)</f>
        <v>2.1964000000000001</v>
      </c>
      <c r="AZ9" s="8" cm="1">
        <f t="array" ref="AZ9">ROUND(-S$13/TREND(S$11:S$12,$A$11:$A$12,VALUE($A36))*AZ10+AZ10,4)</f>
        <v>2.0390000000000001</v>
      </c>
      <c r="BA9" s="8" cm="1">
        <f t="array" ref="BA9">ROUND(-T$13/TREND(T$11:T$12,$A$11:$A$12,VALUE($A36))*BA10+BA10,4)</f>
        <v>2.2172000000000001</v>
      </c>
      <c r="BB9" s="8" cm="1">
        <f t="array" ref="BB9">ROUND(-U$13/TREND(U$11:U$12,$A$11:$A$12,VALUE($A36))*BB10+BB10,4)</f>
        <v>2.0602999999999998</v>
      </c>
      <c r="BC9" s="8" cm="1">
        <f t="array" ref="BC9">ROUND(-V$13/TREND(V$11:V$12,$A$11:$A$12,VALUE($A36))*BC10+BC10,4)</f>
        <v>2.2172000000000001</v>
      </c>
      <c r="BD9" s="8" cm="1">
        <f t="array" ref="BD9">ROUND(-W$13/TREND(W$11:W$12,$A$11:$A$12,VALUE($A36))*BD10+BD10,4)</f>
        <v>1.87</v>
      </c>
      <c r="BE9" s="8" cm="1">
        <f t="array" ref="BE9">ROUND(-X$13/TREND(X$11:X$12,$A$11:$A$12,VALUE($A36))*BE10+BE10,4)</f>
        <v>2.2017000000000002</v>
      </c>
      <c r="BF9" s="8" cm="1">
        <f t="array" ref="BF9">ROUND(-Y$13/TREND(Y$11:Y$12,$A$11:$A$12,VALUE($A36))*BF10+BF10,4)</f>
        <v>2.2172000000000001</v>
      </c>
      <c r="BG9" s="8" cm="1">
        <f t="array" ref="BG9">ROUND(-Z$13/TREND(Z$11:Z$12,$A$11:$A$12,VALUE($A36))*BG10+BG10,4)</f>
        <v>2.1882000000000001</v>
      </c>
      <c r="BH9" s="8" cm="1">
        <f t="array" ref="BH9">ROUND(-AA$13/TREND(AA$11:AA$12,$A$11:$A$12,VALUE($A36))*BH10+BH10,4)</f>
        <v>2.2172000000000001</v>
      </c>
      <c r="BI9" s="8" cm="1">
        <f t="array" ref="BI9">ROUND(-AB$13/TREND(AB$11:AB$12,$A$11:$A$12,VALUE($A36))*BI10+BI10,4)</f>
        <v>2.2172000000000001</v>
      </c>
      <c r="BJ9" s="8" cm="1">
        <f t="array" ref="BJ9">ROUND(-AC$13/TREND(AC$11:AC$12,$A$11:$A$12,VALUE($A36))*BJ10+BJ10,4)</f>
        <v>1.87</v>
      </c>
      <c r="BK9" s="8" cm="1">
        <f t="array" ref="BK9">ROUND(-AD$13/TREND(AD$11:AD$12,$A$11:$A$12,VALUE($A36))*BK10+BK10,4)</f>
        <v>2.2172000000000001</v>
      </c>
      <c r="BL9" s="8" cm="1">
        <f t="array" ref="BL9">ROUND(-AE$13/TREND(AE$11:AE$12,$A$11:$A$12,VALUE($A36))*BL10+BL10,4)</f>
        <v>2.2172000000000001</v>
      </c>
      <c r="BM9" s="8" cm="1">
        <f t="array" ref="BM9">ROUND(-AF$13/TREND(AF$11:AF$12,$A$11:$A$12,VALUE($A36))*BM10+BM10,4)</f>
        <v>2.2172000000000001</v>
      </c>
      <c r="BN9" s="8" cm="1">
        <f t="array" ref="BN9">ROUND(-AG$13/TREND(AG$11:AG$12,$A$11:$A$12,VALUE($A36))*BN10+BN10,4)</f>
        <v>1.87</v>
      </c>
      <c r="BO9" s="8" cm="1">
        <f t="array" ref="BO9">ROUND(-AH$13/TREND(AH$11:AH$12,$A$11:$A$12,VALUE($A36))*BO10+BO10,4)</f>
        <v>2.2172000000000001</v>
      </c>
      <c r="BQ9" s="1">
        <f t="shared" si="37"/>
        <v>20.097762176280959</v>
      </c>
      <c r="BR9" s="1">
        <f t="shared" si="38"/>
        <v>1.9073801606015119</v>
      </c>
      <c r="BS9" s="1"/>
      <c r="BT9" s="1"/>
      <c r="BU9" s="1"/>
      <c r="BV9" s="1"/>
      <c r="BY9" t="str">
        <f t="shared" si="39"/>
        <v>MinCOABCO-07</v>
      </c>
      <c r="BZ9" s="1">
        <f t="shared" si="5"/>
        <v>0</v>
      </c>
      <c r="CA9" s="1">
        <f t="shared" si="6"/>
        <v>0</v>
      </c>
      <c r="CB9" s="1">
        <f t="shared" si="7"/>
        <v>0</v>
      </c>
      <c r="CC9" s="1">
        <f t="shared" si="8"/>
        <v>0</v>
      </c>
      <c r="CD9" s="1">
        <f t="shared" si="9"/>
        <v>0</v>
      </c>
      <c r="CE9" s="1">
        <f t="shared" si="10"/>
        <v>4976.1428571428569</v>
      </c>
      <c r="CF9" s="1">
        <f t="shared" si="11"/>
        <v>3795.3607108176002</v>
      </c>
      <c r="CG9" s="1">
        <f t="shared" si="12"/>
        <v>350.32415955840003</v>
      </c>
      <c r="CH9" s="1">
        <f t="shared" si="13"/>
        <v>678.78571428571411</v>
      </c>
      <c r="CI9" s="1">
        <f t="shared" si="14"/>
        <v>0</v>
      </c>
      <c r="CJ9" s="1">
        <f t="shared" si="15"/>
        <v>0</v>
      </c>
      <c r="CK9" s="1">
        <f t="shared" si="16"/>
        <v>2575.5</v>
      </c>
      <c r="CL9" s="1">
        <f t="shared" si="17"/>
        <v>0</v>
      </c>
      <c r="CM9" s="1">
        <f t="shared" si="18"/>
        <v>517.06750563360004</v>
      </c>
      <c r="CN9" s="1">
        <f t="shared" si="19"/>
        <v>1459.2678571428571</v>
      </c>
      <c r="CO9" s="1">
        <f t="shared" si="20"/>
        <v>0</v>
      </c>
      <c r="CP9" s="1">
        <f t="shared" si="21"/>
        <v>5231.4984248975998</v>
      </c>
      <c r="CQ9" s="1">
        <f t="shared" si="22"/>
        <v>0</v>
      </c>
      <c r="CR9" s="1">
        <f t="shared" si="23"/>
        <v>4759.5998928671997</v>
      </c>
      <c r="CS9" s="1">
        <f t="shared" si="24"/>
        <v>1485.9821428571431</v>
      </c>
      <c r="CT9" s="1">
        <f t="shared" si="25"/>
        <v>0</v>
      </c>
      <c r="CU9" s="1">
        <f t="shared" si="26"/>
        <v>15.482142857142852</v>
      </c>
      <c r="CV9" s="1">
        <f t="shared" si="27"/>
        <v>0</v>
      </c>
      <c r="CW9" s="1">
        <f t="shared" si="28"/>
        <v>0</v>
      </c>
      <c r="CX9" s="1">
        <f t="shared" si="29"/>
        <v>4942.0046342304004</v>
      </c>
      <c r="CY9" s="1">
        <f t="shared" si="30"/>
        <v>0</v>
      </c>
      <c r="CZ9" s="1">
        <f t="shared" si="31"/>
        <v>0</v>
      </c>
      <c r="DA9" s="1">
        <f t="shared" si="32"/>
        <v>0</v>
      </c>
      <c r="DB9" s="1">
        <f t="shared" si="33"/>
        <v>9122.9285714285743</v>
      </c>
      <c r="DC9" s="1">
        <f t="shared" si="34"/>
        <v>0</v>
      </c>
      <c r="DF9" t="str">
        <f t="shared" si="40"/>
        <v>MinCOABCO-07</v>
      </c>
      <c r="DG9" t="str">
        <f t="shared" si="35"/>
        <v>Lignite Supply curve - Step 07</v>
      </c>
      <c r="DH9" t="s">
        <v>109</v>
      </c>
      <c r="DI9" t="s">
        <v>163</v>
      </c>
      <c r="DK9" t="str">
        <f t="shared" si="41"/>
        <v>COABCO</v>
      </c>
    </row>
    <row r="10" spans="1:116">
      <c r="B10" s="17"/>
      <c r="C10" t="s">
        <v>99</v>
      </c>
      <c r="E10" s="12">
        <v>0.2</v>
      </c>
      <c r="F10" s="12">
        <v>0.2</v>
      </c>
      <c r="G10" s="12">
        <v>0.2</v>
      </c>
      <c r="H10" s="12">
        <v>0.2</v>
      </c>
      <c r="I10" s="12">
        <v>0.2</v>
      </c>
      <c r="J10" s="12">
        <v>0.2</v>
      </c>
      <c r="K10" s="12">
        <v>0.2</v>
      </c>
      <c r="L10" s="12">
        <v>0.2</v>
      </c>
      <c r="M10" s="12">
        <v>0.2</v>
      </c>
      <c r="N10" s="12">
        <v>0.2</v>
      </c>
      <c r="O10" s="12">
        <v>0.2</v>
      </c>
      <c r="P10" s="12">
        <v>0.2</v>
      </c>
      <c r="Q10" s="12">
        <v>0.2</v>
      </c>
      <c r="R10" s="12">
        <v>0.2</v>
      </c>
      <c r="S10" s="12">
        <v>0.2</v>
      </c>
      <c r="T10" s="12">
        <v>0.2</v>
      </c>
      <c r="U10" s="12">
        <v>0.2</v>
      </c>
      <c r="V10" s="12">
        <v>0.2</v>
      </c>
      <c r="W10" s="12">
        <v>0.2</v>
      </c>
      <c r="X10" s="12">
        <v>0.2</v>
      </c>
      <c r="Y10" s="12">
        <v>0.2</v>
      </c>
      <c r="Z10" s="12">
        <v>0.2</v>
      </c>
      <c r="AA10" s="12">
        <v>0.2</v>
      </c>
      <c r="AB10" s="12">
        <v>0.2</v>
      </c>
      <c r="AC10" s="12">
        <v>0.2</v>
      </c>
      <c r="AD10" s="12">
        <v>0.2</v>
      </c>
      <c r="AE10" s="12">
        <v>0.2</v>
      </c>
      <c r="AF10" s="12">
        <v>0.2</v>
      </c>
      <c r="AG10" s="12">
        <v>0.2</v>
      </c>
      <c r="AH10" s="12">
        <v>0.2</v>
      </c>
      <c r="AK10" t="str">
        <f t="shared" si="36"/>
        <v>MinCOABCO-08</v>
      </c>
      <c r="AL10" s="8" cm="1">
        <f t="array" ref="AL10">ROUND(-E$13/TREND(E$11:E$12,$A$11:$A$12,VALUE($A37))*AL11+AL11,4)</f>
        <v>2.2547999999999999</v>
      </c>
      <c r="AM10" s="8" cm="1">
        <f t="array" ref="AM10">ROUND(-F$13/TREND(F$11:F$12,$A$11:$A$12,VALUE($A37))*AM11+AM11,4)</f>
        <v>2.2545000000000002</v>
      </c>
      <c r="AN10" s="8" cm="1">
        <f t="array" ref="AN10">ROUND(-G$13/TREND(G$11:G$12,$A$11:$A$12,VALUE($A37))*AN11+AN11,4)</f>
        <v>2.2547999999999999</v>
      </c>
      <c r="AO10" s="8" cm="1">
        <f t="array" ref="AO10">ROUND(-H$13/TREND(H$11:H$12,$A$11:$A$12,VALUE($A37))*AO11+AO11,4)</f>
        <v>1.9016999999999999</v>
      </c>
      <c r="AP10" s="8" cm="1">
        <f t="array" ref="AP10">ROUND(-I$13/TREND(I$11:I$12,$A$11:$A$12,VALUE($A37))*AP11+AP11,4)</f>
        <v>2.2544</v>
      </c>
      <c r="AQ10" s="8" cm="1">
        <f t="array" ref="AQ10">ROUND(-J$13/TREND(J$11:J$12,$A$11:$A$12,VALUE($A37))*AQ11+AQ11,4)</f>
        <v>1.9016999999999999</v>
      </c>
      <c r="AR10" s="8" cm="1">
        <f t="array" ref="AR10">ROUND(-K$13/TREND(K$11:K$12,$A$11:$A$12,VALUE($A37))*AR11+AR11,4)</f>
        <v>1.9732000000000001</v>
      </c>
      <c r="AS10" s="8" cm="1">
        <f t="array" ref="AS10">ROUND(-L$13/TREND(L$11:L$12,$A$11:$A$12,VALUE($A37))*AS11+AS11,4)</f>
        <v>2.2442000000000002</v>
      </c>
      <c r="AT10" s="8" cm="1">
        <f t="array" ref="AT10">ROUND(-M$13/TREND(M$11:M$12,$A$11:$A$12,VALUE($A37))*AT11+AT11,4)</f>
        <v>2.1897000000000002</v>
      </c>
      <c r="AU10" s="8" cm="1">
        <f t="array" ref="AU10">ROUND(-N$13/TREND(N$11:N$12,$A$11:$A$12,VALUE($A37))*AU11+AU11,4)</f>
        <v>2.2547999999999999</v>
      </c>
      <c r="AV10" s="8" cm="1">
        <f t="array" ref="AV10">ROUND(-O$13/TREND(O$11:O$12,$A$11:$A$12,VALUE($A37))*AV11+AV11,4)</f>
        <v>2.2267999999999999</v>
      </c>
      <c r="AW10" s="8" cm="1">
        <f t="array" ref="AW10">ROUND(-P$13/TREND(P$11:P$12,$A$11:$A$12,VALUE($A37))*AW11+AW11,4)</f>
        <v>2.0996000000000001</v>
      </c>
      <c r="AX10" s="8" cm="1">
        <f t="array" ref="AX10">ROUND(-Q$13/TREND(Q$11:Q$12,$A$11:$A$12,VALUE($A37))*AX11+AX11,4)</f>
        <v>2.2505999999999999</v>
      </c>
      <c r="AY10" s="8" cm="1">
        <f t="array" ref="AY10">ROUND(-R$13/TREND(R$11:R$12,$A$11:$A$12,VALUE($A37))*AY11+AY11,4)</f>
        <v>2.2336</v>
      </c>
      <c r="AZ10" s="8" cm="1">
        <f t="array" ref="AZ10">ROUND(-S$13/TREND(S$11:S$12,$A$11:$A$12,VALUE($A37))*AZ11+AZ11,4)</f>
        <v>2.0735999999999999</v>
      </c>
      <c r="BA10" s="8" cm="1">
        <f t="array" ref="BA10">ROUND(-T$13/TREND(T$11:T$12,$A$11:$A$12,VALUE($A37))*BA11+BA11,4)</f>
        <v>2.2547999999999999</v>
      </c>
      <c r="BB10" s="8" cm="1">
        <f t="array" ref="BB10">ROUND(-U$13/TREND(U$11:U$12,$A$11:$A$12,VALUE($A37))*BB11+BB11,4)</f>
        <v>2.0952000000000002</v>
      </c>
      <c r="BC10" s="8" cm="1">
        <f t="array" ref="BC10">ROUND(-V$13/TREND(V$11:V$12,$A$11:$A$12,VALUE($A37))*BC11+BC11,4)</f>
        <v>2.2547999999999999</v>
      </c>
      <c r="BD10" s="8" cm="1">
        <f t="array" ref="BD10">ROUND(-W$13/TREND(W$11:W$12,$A$11:$A$12,VALUE($A37))*BD11+BD11,4)</f>
        <v>1.9016999999999999</v>
      </c>
      <c r="BE10" s="8" cm="1">
        <f t="array" ref="BE10">ROUND(-X$13/TREND(X$11:X$12,$A$11:$A$12,VALUE($A37))*BE11+BE11,4)</f>
        <v>2.2389999999999999</v>
      </c>
      <c r="BF10" s="8" cm="1">
        <f t="array" ref="BF10">ROUND(-Y$13/TREND(Y$11:Y$12,$A$11:$A$12,VALUE($A37))*BF11+BF11,4)</f>
        <v>2.2547999999999999</v>
      </c>
      <c r="BG10" s="8" cm="1">
        <f t="array" ref="BG10">ROUND(-Z$13/TREND(Z$11:Z$12,$A$11:$A$12,VALUE($A37))*BG11+BG11,4)</f>
        <v>2.2252999999999998</v>
      </c>
      <c r="BH10" s="8" cm="1">
        <f t="array" ref="BH10">ROUND(-AA$13/TREND(AA$11:AA$12,$A$11:$A$12,VALUE($A37))*BH11+BH11,4)</f>
        <v>2.2547999999999999</v>
      </c>
      <c r="BI10" s="8" cm="1">
        <f t="array" ref="BI10">ROUND(-AB$13/TREND(AB$11:AB$12,$A$11:$A$12,VALUE($A37))*BI11+BI11,4)</f>
        <v>2.2547999999999999</v>
      </c>
      <c r="BJ10" s="8" cm="1">
        <f t="array" ref="BJ10">ROUND(-AC$13/TREND(AC$11:AC$12,$A$11:$A$12,VALUE($A37))*BJ11+BJ11,4)</f>
        <v>1.9016999999999999</v>
      </c>
      <c r="BK10" s="8" cm="1">
        <f t="array" ref="BK10">ROUND(-AD$13/TREND(AD$11:AD$12,$A$11:$A$12,VALUE($A37))*BK11+BK11,4)</f>
        <v>2.2547999999999999</v>
      </c>
      <c r="BL10" s="8" cm="1">
        <f t="array" ref="BL10">ROUND(-AE$13/TREND(AE$11:AE$12,$A$11:$A$12,VALUE($A37))*BL11+BL11,4)</f>
        <v>2.2547999999999999</v>
      </c>
      <c r="BM10" s="8" cm="1">
        <f t="array" ref="BM10">ROUND(-AF$13/TREND(AF$11:AF$12,$A$11:$A$12,VALUE($A37))*BM11+BM11,4)</f>
        <v>2.2547999999999999</v>
      </c>
      <c r="BN10" s="8" cm="1">
        <f t="array" ref="BN10">ROUND(-AG$13/TREND(AG$11:AG$12,$A$11:$A$12,VALUE($A37))*BN11+BN11,4)</f>
        <v>1.9016999999999999</v>
      </c>
      <c r="BO10" s="8" cm="1">
        <f t="array" ref="BO10">ROUND(-AH$13/TREND(AH$11:AH$12,$A$11:$A$12,VALUE($A37))*BO11+BO11,4)</f>
        <v>2.2547999999999999</v>
      </c>
      <c r="BQ10" s="1">
        <f t="shared" si="37"/>
        <v>21.35387231229852</v>
      </c>
      <c r="BR10" s="1">
        <f t="shared" si="38"/>
        <v>1.9397128469387399</v>
      </c>
      <c r="BS10" s="1"/>
      <c r="BT10" s="1"/>
      <c r="BU10" s="1"/>
      <c r="BV10" s="1"/>
      <c r="BY10" t="str">
        <f t="shared" si="39"/>
        <v>MinCOABCO-08</v>
      </c>
      <c r="BZ10" s="1">
        <f t="shared" si="5"/>
        <v>0</v>
      </c>
      <c r="CA10" s="1">
        <f t="shared" si="6"/>
        <v>0</v>
      </c>
      <c r="CB10" s="1">
        <f t="shared" si="7"/>
        <v>0</v>
      </c>
      <c r="CC10" s="1">
        <f t="shared" si="8"/>
        <v>0</v>
      </c>
      <c r="CD10" s="1">
        <f t="shared" si="9"/>
        <v>0</v>
      </c>
      <c r="CE10" s="1">
        <f t="shared" si="10"/>
        <v>4976.1428571428569</v>
      </c>
      <c r="CF10" s="1">
        <f t="shared" si="11"/>
        <v>3795.3607108176002</v>
      </c>
      <c r="CG10" s="1">
        <f t="shared" si="12"/>
        <v>350.32415955840003</v>
      </c>
      <c r="CH10" s="1">
        <f t="shared" si="13"/>
        <v>678.78571428571411</v>
      </c>
      <c r="CI10" s="1">
        <f t="shared" si="14"/>
        <v>0</v>
      </c>
      <c r="CJ10" s="1">
        <f t="shared" si="15"/>
        <v>0</v>
      </c>
      <c r="CK10" s="1">
        <f t="shared" si="16"/>
        <v>2575.5</v>
      </c>
      <c r="CL10" s="1">
        <f t="shared" si="17"/>
        <v>0</v>
      </c>
      <c r="CM10" s="1">
        <f t="shared" si="18"/>
        <v>517.06750563360004</v>
      </c>
      <c r="CN10" s="1">
        <f t="shared" si="19"/>
        <v>1459.2678571428571</v>
      </c>
      <c r="CO10" s="1">
        <f t="shared" si="20"/>
        <v>0</v>
      </c>
      <c r="CP10" s="1">
        <f t="shared" si="21"/>
        <v>5231.4984248975998</v>
      </c>
      <c r="CQ10" s="1">
        <f t="shared" si="22"/>
        <v>0</v>
      </c>
      <c r="CR10" s="1">
        <f t="shared" si="23"/>
        <v>4759.5998928671997</v>
      </c>
      <c r="CS10" s="1">
        <f t="shared" si="24"/>
        <v>1485.9821428571431</v>
      </c>
      <c r="CT10" s="1">
        <f t="shared" si="25"/>
        <v>0</v>
      </c>
      <c r="CU10" s="1">
        <f t="shared" si="26"/>
        <v>15.482142857142852</v>
      </c>
      <c r="CV10" s="1">
        <f t="shared" si="27"/>
        <v>0</v>
      </c>
      <c r="CW10" s="1">
        <f t="shared" si="28"/>
        <v>0</v>
      </c>
      <c r="CX10" s="1">
        <f t="shared" si="29"/>
        <v>4942.0046342304004</v>
      </c>
      <c r="CY10" s="1">
        <f t="shared" si="30"/>
        <v>0</v>
      </c>
      <c r="CZ10" s="1">
        <f t="shared" si="31"/>
        <v>0</v>
      </c>
      <c r="DA10" s="1">
        <f t="shared" si="32"/>
        <v>0</v>
      </c>
      <c r="DB10" s="1">
        <f t="shared" si="33"/>
        <v>9122.9285714285743</v>
      </c>
      <c r="DC10" s="1">
        <f t="shared" si="34"/>
        <v>0</v>
      </c>
      <c r="DF10" t="str">
        <f t="shared" si="40"/>
        <v>MinCOABCO-08</v>
      </c>
      <c r="DG10" t="str">
        <f t="shared" si="35"/>
        <v>Lignite Supply curve - Step 08</v>
      </c>
      <c r="DH10" t="s">
        <v>109</v>
      </c>
      <c r="DI10" t="s">
        <v>163</v>
      </c>
      <c r="DK10" t="str">
        <f t="shared" si="41"/>
        <v>COABCO</v>
      </c>
    </row>
    <row r="11" spans="1:116">
      <c r="A11" s="19">
        <v>10</v>
      </c>
      <c r="B11" s="17" t="s">
        <v>100</v>
      </c>
      <c r="C11" t="s">
        <v>105</v>
      </c>
      <c r="E11" s="12">
        <v>3</v>
      </c>
      <c r="F11" s="12">
        <f t="shared" ref="F11:U13" si="42">E11</f>
        <v>3</v>
      </c>
      <c r="G11" s="12">
        <f t="shared" si="42"/>
        <v>3</v>
      </c>
      <c r="H11" s="12">
        <f t="shared" si="42"/>
        <v>3</v>
      </c>
      <c r="I11" s="12">
        <f t="shared" si="42"/>
        <v>3</v>
      </c>
      <c r="J11" s="12">
        <f t="shared" si="42"/>
        <v>3</v>
      </c>
      <c r="K11" s="12">
        <f t="shared" si="42"/>
        <v>3</v>
      </c>
      <c r="L11" s="12">
        <f t="shared" si="42"/>
        <v>3</v>
      </c>
      <c r="M11" s="12">
        <f t="shared" si="42"/>
        <v>3</v>
      </c>
      <c r="N11" s="12">
        <f t="shared" si="42"/>
        <v>3</v>
      </c>
      <c r="O11" s="12">
        <f t="shared" si="42"/>
        <v>3</v>
      </c>
      <c r="P11" s="12">
        <f t="shared" si="42"/>
        <v>3</v>
      </c>
      <c r="Q11" s="12">
        <f t="shared" si="42"/>
        <v>3</v>
      </c>
      <c r="R11" s="12">
        <f t="shared" si="42"/>
        <v>3</v>
      </c>
      <c r="S11" s="12">
        <f t="shared" si="42"/>
        <v>3</v>
      </c>
      <c r="T11" s="12">
        <f t="shared" si="42"/>
        <v>3</v>
      </c>
      <c r="U11" s="12">
        <f t="shared" si="42"/>
        <v>3</v>
      </c>
      <c r="V11" s="12">
        <f t="shared" ref="V11:AH13" si="43">U11</f>
        <v>3</v>
      </c>
      <c r="W11" s="12">
        <f t="shared" si="43"/>
        <v>3</v>
      </c>
      <c r="X11" s="12">
        <f t="shared" si="43"/>
        <v>3</v>
      </c>
      <c r="Y11" s="12">
        <f t="shared" si="43"/>
        <v>3</v>
      </c>
      <c r="Z11" s="12">
        <f t="shared" si="43"/>
        <v>3</v>
      </c>
      <c r="AA11" s="12">
        <f t="shared" si="43"/>
        <v>3</v>
      </c>
      <c r="AB11" s="12">
        <f t="shared" si="43"/>
        <v>3</v>
      </c>
      <c r="AC11" s="12">
        <f t="shared" si="43"/>
        <v>3</v>
      </c>
      <c r="AD11" s="12">
        <f t="shared" si="43"/>
        <v>3</v>
      </c>
      <c r="AE11" s="12">
        <f t="shared" si="43"/>
        <v>3</v>
      </c>
      <c r="AF11" s="12">
        <f t="shared" si="43"/>
        <v>3</v>
      </c>
      <c r="AG11" s="12">
        <f t="shared" si="43"/>
        <v>3</v>
      </c>
      <c r="AH11" s="12">
        <f t="shared" si="43"/>
        <v>3</v>
      </c>
      <c r="AK11" t="str">
        <f t="shared" si="36"/>
        <v>MinCOABCO-09</v>
      </c>
      <c r="AL11" s="8" cm="1">
        <f t="array" ref="AL11">ROUND(-E$13/TREND(E$11:E$12,$A$11:$A$12,VALUE($A38))*AL12+AL12,4)</f>
        <v>2.2930000000000001</v>
      </c>
      <c r="AM11" s="8" cm="1">
        <f t="array" ref="AM11">ROUND(-F$13/TREND(F$11:F$12,$A$11:$A$12,VALUE($A38))*AM12+AM12,4)</f>
        <v>2.2927</v>
      </c>
      <c r="AN11" s="8" cm="1">
        <f t="array" ref="AN11">ROUND(-G$13/TREND(G$11:G$12,$A$11:$A$12,VALUE($A38))*AN12+AN12,4)</f>
        <v>2.2930000000000001</v>
      </c>
      <c r="AO11" s="8" cm="1">
        <f t="array" ref="AO11">ROUND(-H$13/TREND(H$11:H$12,$A$11:$A$12,VALUE($A38))*AO12+AO12,4)</f>
        <v>1.9339</v>
      </c>
      <c r="AP11" s="8" cm="1">
        <f t="array" ref="AP11">ROUND(-I$13/TREND(I$11:I$12,$A$11:$A$12,VALUE($A38))*AP12+AP12,4)</f>
        <v>2.2926000000000002</v>
      </c>
      <c r="AQ11" s="8" cm="1">
        <f t="array" ref="AQ11">ROUND(-J$13/TREND(J$11:J$12,$A$11:$A$12,VALUE($A38))*AQ12+AQ12,4)</f>
        <v>1.9339</v>
      </c>
      <c r="AR11" s="8" cm="1">
        <f t="array" ref="AR11">ROUND(-K$13/TREND(K$11:K$12,$A$11:$A$12,VALUE($A38))*AR12+AR12,4)</f>
        <v>2.0066000000000002</v>
      </c>
      <c r="AS11" s="8" cm="1">
        <f t="array" ref="AS11">ROUND(-L$13/TREND(L$11:L$12,$A$11:$A$12,VALUE($A38))*AS12+AS12,4)</f>
        <v>2.2822</v>
      </c>
      <c r="AT11" s="8" cm="1">
        <f t="array" ref="AT11">ROUND(-M$13/TREND(M$11:M$12,$A$11:$A$12,VALUE($A38))*AT12+AT12,4)</f>
        <v>2.2267999999999999</v>
      </c>
      <c r="AU11" s="8" cm="1">
        <f t="array" ref="AU11">ROUND(-N$13/TREND(N$11:N$12,$A$11:$A$12,VALUE($A38))*AU12+AU12,4)</f>
        <v>2.2930000000000001</v>
      </c>
      <c r="AV11" s="8" cm="1">
        <f t="array" ref="AV11">ROUND(-O$13/TREND(O$11:O$12,$A$11:$A$12,VALUE($A38))*AV12+AV12,4)</f>
        <v>2.2645</v>
      </c>
      <c r="AW11" s="8" cm="1">
        <f t="array" ref="AW11">ROUND(-P$13/TREND(P$11:P$12,$A$11:$A$12,VALUE($A38))*AW12+AW12,4)</f>
        <v>2.1352000000000002</v>
      </c>
      <c r="AX11" s="8" cm="1">
        <f t="array" ref="AX11">ROUND(-Q$13/TREND(Q$11:Q$12,$A$11:$A$12,VALUE($A38))*AX12+AX12,4)</f>
        <v>2.2887</v>
      </c>
      <c r="AY11" s="8" cm="1">
        <f t="array" ref="AY11">ROUND(-R$13/TREND(R$11:R$12,$A$11:$A$12,VALUE($A38))*AY12+AY12,4)</f>
        <v>2.2715000000000001</v>
      </c>
      <c r="AZ11" s="8" cm="1">
        <f t="array" ref="AZ11">ROUND(-S$13/TREND(S$11:S$12,$A$11:$A$12,VALUE($A38))*AZ12+AZ12,4)</f>
        <v>2.1086999999999998</v>
      </c>
      <c r="BA11" s="8" cm="1">
        <f t="array" ref="BA11">ROUND(-T$13/TREND(T$11:T$12,$A$11:$A$12,VALUE($A38))*BA12+BA12,4)</f>
        <v>2.2930000000000001</v>
      </c>
      <c r="BB11" s="8" cm="1">
        <f t="array" ref="BB11">ROUND(-U$13/TREND(U$11:U$12,$A$11:$A$12,VALUE($A38))*BB12+BB12,4)</f>
        <v>2.1307</v>
      </c>
      <c r="BC11" s="8" cm="1">
        <f t="array" ref="BC11">ROUND(-V$13/TREND(V$11:V$12,$A$11:$A$12,VALUE($A38))*BC12+BC12,4)</f>
        <v>2.2930000000000001</v>
      </c>
      <c r="BD11" s="8" cm="1">
        <f t="array" ref="BD11">ROUND(-W$13/TREND(W$11:W$12,$A$11:$A$12,VALUE($A38))*BD12+BD12,4)</f>
        <v>1.9339</v>
      </c>
      <c r="BE11" s="8" cm="1">
        <f t="array" ref="BE11">ROUND(-X$13/TREND(X$11:X$12,$A$11:$A$12,VALUE($A38))*BE12+BE12,4)</f>
        <v>2.2768999999999999</v>
      </c>
      <c r="BF11" s="8" cm="1">
        <f t="array" ref="BF11">ROUND(-Y$13/TREND(Y$11:Y$12,$A$11:$A$12,VALUE($A38))*BF12+BF12,4)</f>
        <v>2.2930000000000001</v>
      </c>
      <c r="BG11" s="8" cm="1">
        <f t="array" ref="BG11">ROUND(-Z$13/TREND(Z$11:Z$12,$A$11:$A$12,VALUE($A38))*BG12+BG12,4)</f>
        <v>2.2629999999999999</v>
      </c>
      <c r="BH11" s="8" cm="1">
        <f t="array" ref="BH11">ROUND(-AA$13/TREND(AA$11:AA$12,$A$11:$A$12,VALUE($A38))*BH12+BH12,4)</f>
        <v>2.2930000000000001</v>
      </c>
      <c r="BI11" s="8" cm="1">
        <f t="array" ref="BI11">ROUND(-AB$13/TREND(AB$11:AB$12,$A$11:$A$12,VALUE($A38))*BI12+BI12,4)</f>
        <v>2.2930000000000001</v>
      </c>
      <c r="BJ11" s="8" cm="1">
        <f t="array" ref="BJ11">ROUND(-AC$13/TREND(AC$11:AC$12,$A$11:$A$12,VALUE($A38))*BJ12+BJ12,4)</f>
        <v>1.9339</v>
      </c>
      <c r="BK11" s="8" cm="1">
        <f t="array" ref="BK11">ROUND(-AD$13/TREND(AD$11:AD$12,$A$11:$A$12,VALUE($A38))*BK12+BK12,4)</f>
        <v>2.2930000000000001</v>
      </c>
      <c r="BL11" s="8" cm="1">
        <f t="array" ref="BL11">ROUND(-AE$13/TREND(AE$11:AE$12,$A$11:$A$12,VALUE($A38))*BL12+BL12,4)</f>
        <v>2.2930000000000001</v>
      </c>
      <c r="BM11" s="8" cm="1">
        <f t="array" ref="BM11">ROUND(-AF$13/TREND(AF$11:AF$12,$A$11:$A$12,VALUE($A38))*BM12+BM12,4)</f>
        <v>2.2930000000000001</v>
      </c>
      <c r="BN11" s="8" cm="1">
        <f t="array" ref="BN11">ROUND(-AG$13/TREND(AG$11:AG$12,$A$11:$A$12,VALUE($A38))*BN12+BN12,4)</f>
        <v>1.9339</v>
      </c>
      <c r="BO11" s="8" cm="1">
        <f t="array" ref="BO11">ROUND(-AH$13/TREND(AH$11:AH$12,$A$11:$A$12,VALUE($A38))*BO12+BO12,4)</f>
        <v>2.2930000000000001</v>
      </c>
      <c r="BQ11" s="1">
        <f t="shared" si="37"/>
        <v>22.609982448316082</v>
      </c>
      <c r="BR11" s="1">
        <f t="shared" si="38"/>
        <v>1.972559503514667</v>
      </c>
      <c r="BS11" s="1"/>
      <c r="BT11" s="1"/>
      <c r="BU11" s="1"/>
      <c r="BV11" s="1"/>
      <c r="BY11" t="str">
        <f t="shared" si="39"/>
        <v>MinCOABCO-09</v>
      </c>
      <c r="BZ11" s="1">
        <f t="shared" si="5"/>
        <v>0</v>
      </c>
      <c r="CA11" s="1">
        <f t="shared" si="6"/>
        <v>0</v>
      </c>
      <c r="CB11" s="1">
        <f t="shared" si="7"/>
        <v>0</v>
      </c>
      <c r="CC11" s="1">
        <f t="shared" si="8"/>
        <v>0</v>
      </c>
      <c r="CD11" s="1">
        <f t="shared" si="9"/>
        <v>0</v>
      </c>
      <c r="CE11" s="1">
        <f t="shared" si="10"/>
        <v>4976.1428571428569</v>
      </c>
      <c r="CF11" s="1">
        <f t="shared" si="11"/>
        <v>3795.3607108176002</v>
      </c>
      <c r="CG11" s="1">
        <f t="shared" si="12"/>
        <v>350.32415955840003</v>
      </c>
      <c r="CH11" s="1">
        <f t="shared" si="13"/>
        <v>678.78571428571411</v>
      </c>
      <c r="CI11" s="1">
        <f t="shared" si="14"/>
        <v>0</v>
      </c>
      <c r="CJ11" s="1">
        <f t="shared" si="15"/>
        <v>0</v>
      </c>
      <c r="CK11" s="1">
        <f t="shared" si="16"/>
        <v>2575.5</v>
      </c>
      <c r="CL11" s="1">
        <f t="shared" si="17"/>
        <v>0</v>
      </c>
      <c r="CM11" s="1">
        <f t="shared" si="18"/>
        <v>517.06750563360004</v>
      </c>
      <c r="CN11" s="1">
        <f t="shared" si="19"/>
        <v>1459.2678571428571</v>
      </c>
      <c r="CO11" s="1">
        <f t="shared" si="20"/>
        <v>0</v>
      </c>
      <c r="CP11" s="1">
        <f t="shared" si="21"/>
        <v>5231.4984248975998</v>
      </c>
      <c r="CQ11" s="1">
        <f t="shared" si="22"/>
        <v>0</v>
      </c>
      <c r="CR11" s="1">
        <f t="shared" si="23"/>
        <v>4759.5998928671997</v>
      </c>
      <c r="CS11" s="1">
        <f t="shared" si="24"/>
        <v>1485.9821428571431</v>
      </c>
      <c r="CT11" s="1">
        <f t="shared" si="25"/>
        <v>0</v>
      </c>
      <c r="CU11" s="1">
        <f t="shared" si="26"/>
        <v>15.482142857142852</v>
      </c>
      <c r="CV11" s="1">
        <f t="shared" si="27"/>
        <v>0</v>
      </c>
      <c r="CW11" s="1">
        <f t="shared" si="28"/>
        <v>0</v>
      </c>
      <c r="CX11" s="1">
        <f t="shared" si="29"/>
        <v>4942.0046342304004</v>
      </c>
      <c r="CY11" s="1">
        <f t="shared" si="30"/>
        <v>0</v>
      </c>
      <c r="CZ11" s="1">
        <f t="shared" si="31"/>
        <v>0</v>
      </c>
      <c r="DA11" s="1">
        <f t="shared" si="32"/>
        <v>0</v>
      </c>
      <c r="DB11" s="1">
        <f t="shared" si="33"/>
        <v>9122.9285714285743</v>
      </c>
      <c r="DC11" s="1">
        <f t="shared" si="34"/>
        <v>0</v>
      </c>
      <c r="DF11" t="str">
        <f t="shared" si="40"/>
        <v>MinCOABCO-09</v>
      </c>
      <c r="DG11" t="str">
        <f t="shared" si="35"/>
        <v>Lignite Supply curve - Step 09</v>
      </c>
      <c r="DH11" t="s">
        <v>109</v>
      </c>
      <c r="DI11" t="s">
        <v>163</v>
      </c>
      <c r="DK11" t="str">
        <f t="shared" si="41"/>
        <v>COABCO</v>
      </c>
    </row>
    <row r="12" spans="1:116">
      <c r="A12" s="19">
        <v>1</v>
      </c>
      <c r="B12" s="17"/>
      <c r="C12" t="s">
        <v>106</v>
      </c>
      <c r="E12" s="12">
        <v>3</v>
      </c>
      <c r="F12" s="12">
        <f t="shared" si="42"/>
        <v>3</v>
      </c>
      <c r="G12" s="12">
        <f t="shared" si="42"/>
        <v>3</v>
      </c>
      <c r="H12" s="12">
        <f t="shared" si="42"/>
        <v>3</v>
      </c>
      <c r="I12" s="12">
        <f t="shared" si="42"/>
        <v>3</v>
      </c>
      <c r="J12" s="12">
        <f t="shared" si="42"/>
        <v>3</v>
      </c>
      <c r="K12" s="12">
        <f t="shared" si="42"/>
        <v>3</v>
      </c>
      <c r="L12" s="12">
        <f t="shared" si="42"/>
        <v>3</v>
      </c>
      <c r="M12" s="12">
        <f t="shared" si="42"/>
        <v>3</v>
      </c>
      <c r="N12" s="12">
        <f t="shared" si="42"/>
        <v>3</v>
      </c>
      <c r="O12" s="12">
        <f t="shared" si="42"/>
        <v>3</v>
      </c>
      <c r="P12" s="12">
        <f t="shared" si="42"/>
        <v>3</v>
      </c>
      <c r="Q12" s="12">
        <f t="shared" si="42"/>
        <v>3</v>
      </c>
      <c r="R12" s="12">
        <f t="shared" si="42"/>
        <v>3</v>
      </c>
      <c r="S12" s="12">
        <f t="shared" si="42"/>
        <v>3</v>
      </c>
      <c r="T12" s="12">
        <f t="shared" si="42"/>
        <v>3</v>
      </c>
      <c r="U12" s="12">
        <f t="shared" si="42"/>
        <v>3</v>
      </c>
      <c r="V12" s="12">
        <f t="shared" si="43"/>
        <v>3</v>
      </c>
      <c r="W12" s="12">
        <f t="shared" si="43"/>
        <v>3</v>
      </c>
      <c r="X12" s="12">
        <f t="shared" si="43"/>
        <v>3</v>
      </c>
      <c r="Y12" s="12">
        <f t="shared" si="43"/>
        <v>3</v>
      </c>
      <c r="Z12" s="12">
        <f t="shared" si="43"/>
        <v>3</v>
      </c>
      <c r="AA12" s="12">
        <f t="shared" si="43"/>
        <v>3</v>
      </c>
      <c r="AB12" s="12">
        <f t="shared" si="43"/>
        <v>3</v>
      </c>
      <c r="AC12" s="12">
        <f t="shared" si="43"/>
        <v>3</v>
      </c>
      <c r="AD12" s="12">
        <f t="shared" si="43"/>
        <v>3</v>
      </c>
      <c r="AE12" s="12">
        <f t="shared" si="43"/>
        <v>3</v>
      </c>
      <c r="AF12" s="12">
        <f t="shared" si="43"/>
        <v>3</v>
      </c>
      <c r="AG12" s="12">
        <f t="shared" si="43"/>
        <v>3</v>
      </c>
      <c r="AH12" s="12">
        <f t="shared" si="43"/>
        <v>3</v>
      </c>
      <c r="AK12" t="str">
        <f t="shared" si="36"/>
        <v>MinCOABCO-10</v>
      </c>
      <c r="AL12" s="8" cm="1">
        <f t="array" ref="AL12">ROUND(-E$13/TREND(E$11:E$12,$A$11:$A$12,VALUE($A39))*AL13+AL13,4)</f>
        <v>2.3319000000000001</v>
      </c>
      <c r="AM12" s="8" cm="1">
        <f t="array" ref="AM12">ROUND(-F$13/TREND(F$11:F$12,$A$11:$A$12,VALUE($A39))*AM13+AM13,4)</f>
        <v>2.3315999999999999</v>
      </c>
      <c r="AN12" s="8" cm="1">
        <f t="array" ref="AN12">ROUND(-G$13/TREND(G$11:G$12,$A$11:$A$12,VALUE($A39))*AN13+AN13,4)</f>
        <v>2.3319000000000001</v>
      </c>
      <c r="AO12" s="8" cm="1">
        <f t="array" ref="AO12">ROUND(-H$13/TREND(H$11:H$12,$A$11:$A$12,VALUE($A39))*AO13+AO13,4)</f>
        <v>1.9666999999999999</v>
      </c>
      <c r="AP12" s="8" cm="1">
        <f t="array" ref="AP12">ROUND(-I$13/TREND(I$11:I$12,$A$11:$A$12,VALUE($A39))*AP13+AP13,4)</f>
        <v>2.3315000000000001</v>
      </c>
      <c r="AQ12" s="8" cm="1">
        <f t="array" ref="AQ12">ROUND(-J$13/TREND(J$11:J$12,$A$11:$A$12,VALUE($A39))*AQ13+AQ13,4)</f>
        <v>1.9666999999999999</v>
      </c>
      <c r="AR12" s="8" cm="1">
        <f t="array" ref="AR12">ROUND(-K$13/TREND(K$11:K$12,$A$11:$A$12,VALUE($A39))*AR13+AR13,4)</f>
        <v>2.0406</v>
      </c>
      <c r="AS12" s="8" cm="1">
        <f t="array" ref="AS12">ROUND(-L$13/TREND(L$11:L$12,$A$11:$A$12,VALUE($A39))*AS13+AS13,4)</f>
        <v>2.3209</v>
      </c>
      <c r="AT12" s="8" cm="1">
        <f t="array" ref="AT12">ROUND(-M$13/TREND(M$11:M$12,$A$11:$A$12,VALUE($A39))*AT13+AT13,4)</f>
        <v>2.2645</v>
      </c>
      <c r="AU12" s="8" cm="1">
        <f t="array" ref="AU12">ROUND(-N$13/TREND(N$11:N$12,$A$11:$A$12,VALUE($A39))*AU13+AU13,4)</f>
        <v>2.3319000000000001</v>
      </c>
      <c r="AV12" s="8" cm="1">
        <f t="array" ref="AV12">ROUND(-O$13/TREND(O$11:O$12,$A$11:$A$12,VALUE($A39))*AV13+AV13,4)</f>
        <v>2.3029000000000002</v>
      </c>
      <c r="AW12" s="8" cm="1">
        <f t="array" ref="AW12">ROUND(-P$13/TREND(P$11:P$12,$A$11:$A$12,VALUE($A39))*AW13+AW13,4)</f>
        <v>2.1714000000000002</v>
      </c>
      <c r="AX12" s="8" cm="1">
        <f t="array" ref="AX12">ROUND(-Q$13/TREND(Q$11:Q$12,$A$11:$A$12,VALUE($A39))*AX13+AX13,4)</f>
        <v>2.3275000000000001</v>
      </c>
      <c r="AY12" s="8" cm="1">
        <f t="array" ref="AY12">ROUND(-R$13/TREND(R$11:R$12,$A$11:$A$12,VALUE($A39))*AY13+AY13,4)</f>
        <v>2.31</v>
      </c>
      <c r="AZ12" s="8" cm="1">
        <f t="array" ref="AZ12">ROUND(-S$13/TREND(S$11:S$12,$A$11:$A$12,VALUE($A39))*AZ13+AZ13,4)</f>
        <v>2.1444000000000001</v>
      </c>
      <c r="BA12" s="8" cm="1">
        <f t="array" ref="BA12">ROUND(-T$13/TREND(T$11:T$12,$A$11:$A$12,VALUE($A39))*BA13+BA13,4)</f>
        <v>2.3319000000000001</v>
      </c>
      <c r="BB12" s="8" cm="1">
        <f t="array" ref="BB12">ROUND(-U$13/TREND(U$11:U$12,$A$11:$A$12,VALUE($A39))*BB13+BB13,4)</f>
        <v>2.1667999999999998</v>
      </c>
      <c r="BC12" s="8" cm="1">
        <f t="array" ref="BC12">ROUND(-V$13/TREND(V$11:V$12,$A$11:$A$12,VALUE($A39))*BC13+BC13,4)</f>
        <v>2.3319000000000001</v>
      </c>
      <c r="BD12" s="8" cm="1">
        <f t="array" ref="BD12">ROUND(-W$13/TREND(W$11:W$12,$A$11:$A$12,VALUE($A39))*BD13+BD13,4)</f>
        <v>1.9666999999999999</v>
      </c>
      <c r="BE12" s="8" cm="1">
        <f t="array" ref="BE12">ROUND(-X$13/TREND(X$11:X$12,$A$11:$A$12,VALUE($A39))*BE13+BE13,4)</f>
        <v>2.3155000000000001</v>
      </c>
      <c r="BF12" s="8" cm="1">
        <f t="array" ref="BF12">ROUND(-Y$13/TREND(Y$11:Y$12,$A$11:$A$12,VALUE($A39))*BF13+BF13,4)</f>
        <v>2.3319000000000001</v>
      </c>
      <c r="BG12" s="8" cm="1">
        <f t="array" ref="BG12">ROUND(-Z$13/TREND(Z$11:Z$12,$A$11:$A$12,VALUE($A39))*BG13+BG13,4)</f>
        <v>2.3014000000000001</v>
      </c>
      <c r="BH12" s="8" cm="1">
        <f t="array" ref="BH12">ROUND(-AA$13/TREND(AA$11:AA$12,$A$11:$A$12,VALUE($A39))*BH13+BH13,4)</f>
        <v>2.3319000000000001</v>
      </c>
      <c r="BI12" s="8" cm="1">
        <f t="array" ref="BI12">ROUND(-AB$13/TREND(AB$11:AB$12,$A$11:$A$12,VALUE($A39))*BI13+BI13,4)</f>
        <v>2.3319000000000001</v>
      </c>
      <c r="BJ12" s="8" cm="1">
        <f t="array" ref="BJ12">ROUND(-AC$13/TREND(AC$11:AC$12,$A$11:$A$12,VALUE($A39))*BJ13+BJ13,4)</f>
        <v>1.9666999999999999</v>
      </c>
      <c r="BK12" s="8" cm="1">
        <f t="array" ref="BK12">ROUND(-AD$13/TREND(AD$11:AD$12,$A$11:$A$12,VALUE($A39))*BK13+BK13,4)</f>
        <v>2.3319000000000001</v>
      </c>
      <c r="BL12" s="8" cm="1">
        <f t="array" ref="BL12">ROUND(-AE$13/TREND(AE$11:AE$12,$A$11:$A$12,VALUE($A39))*BL13+BL13,4)</f>
        <v>2.3319000000000001</v>
      </c>
      <c r="BM12" s="8" cm="1">
        <f t="array" ref="BM12">ROUND(-AF$13/TREND(AF$11:AF$12,$A$11:$A$12,VALUE($A39))*BM13+BM13,4)</f>
        <v>2.3319000000000001</v>
      </c>
      <c r="BN12" s="8" cm="1">
        <f t="array" ref="BN12">ROUND(-AG$13/TREND(AG$11:AG$12,$A$11:$A$12,VALUE($A39))*BN13+BN13,4)</f>
        <v>1.9666999999999999</v>
      </c>
      <c r="BO12" s="8" cm="1">
        <f t="array" ref="BO12">ROUND(-AH$13/TREND(AH$11:AH$12,$A$11:$A$12,VALUE($A39))*BO13+BO13,4)</f>
        <v>2.3319000000000001</v>
      </c>
      <c r="BQ12" s="1">
        <f t="shared" si="37"/>
        <v>23.866092584333643</v>
      </c>
      <c r="BR12" s="1">
        <f t="shared" si="38"/>
        <v>2.0060091414242018</v>
      </c>
      <c r="BS12" s="1"/>
      <c r="BT12" s="1"/>
      <c r="BU12" s="1"/>
      <c r="BV12" s="1"/>
      <c r="BY12" t="str">
        <f t="shared" si="39"/>
        <v>MinCOABCO-10</v>
      </c>
      <c r="BZ12" s="1">
        <f t="shared" si="5"/>
        <v>0</v>
      </c>
      <c r="CA12" s="1">
        <f t="shared" si="6"/>
        <v>0</v>
      </c>
      <c r="CB12" s="1">
        <f t="shared" si="7"/>
        <v>0</v>
      </c>
      <c r="CC12" s="1">
        <f t="shared" si="8"/>
        <v>0</v>
      </c>
      <c r="CD12" s="1">
        <f t="shared" si="9"/>
        <v>0</v>
      </c>
      <c r="CE12" s="1">
        <f t="shared" si="10"/>
        <v>4976.1428571428569</v>
      </c>
      <c r="CF12" s="1">
        <f t="shared" si="11"/>
        <v>3795.3607108176002</v>
      </c>
      <c r="CG12" s="1">
        <f t="shared" si="12"/>
        <v>350.32415955840003</v>
      </c>
      <c r="CH12" s="1">
        <f t="shared" si="13"/>
        <v>678.78571428571411</v>
      </c>
      <c r="CI12" s="1">
        <f t="shared" si="14"/>
        <v>0</v>
      </c>
      <c r="CJ12" s="1">
        <f t="shared" si="15"/>
        <v>0</v>
      </c>
      <c r="CK12" s="1">
        <f t="shared" si="16"/>
        <v>2575.5</v>
      </c>
      <c r="CL12" s="1">
        <f t="shared" si="17"/>
        <v>0</v>
      </c>
      <c r="CM12" s="1">
        <f t="shared" si="18"/>
        <v>517.06750563360004</v>
      </c>
      <c r="CN12" s="1">
        <f t="shared" si="19"/>
        <v>1459.2678571428571</v>
      </c>
      <c r="CO12" s="1">
        <f t="shared" si="20"/>
        <v>0</v>
      </c>
      <c r="CP12" s="1">
        <f t="shared" si="21"/>
        <v>5231.4984248975998</v>
      </c>
      <c r="CQ12" s="1">
        <f t="shared" si="22"/>
        <v>0</v>
      </c>
      <c r="CR12" s="1">
        <f t="shared" si="23"/>
        <v>4759.5998928671997</v>
      </c>
      <c r="CS12" s="1">
        <f t="shared" si="24"/>
        <v>1485.9821428571431</v>
      </c>
      <c r="CT12" s="1">
        <f t="shared" si="25"/>
        <v>0</v>
      </c>
      <c r="CU12" s="1">
        <f t="shared" si="26"/>
        <v>15.482142857142852</v>
      </c>
      <c r="CV12" s="1">
        <f t="shared" si="27"/>
        <v>0</v>
      </c>
      <c r="CW12" s="1">
        <f t="shared" si="28"/>
        <v>0</v>
      </c>
      <c r="CX12" s="1">
        <f t="shared" si="29"/>
        <v>4942.0046342304004</v>
      </c>
      <c r="CY12" s="1">
        <f t="shared" si="30"/>
        <v>0</v>
      </c>
      <c r="CZ12" s="1">
        <f t="shared" si="31"/>
        <v>0</v>
      </c>
      <c r="DA12" s="1">
        <f t="shared" si="32"/>
        <v>0</v>
      </c>
      <c r="DB12" s="1">
        <f t="shared" si="33"/>
        <v>9122.9285714285743</v>
      </c>
      <c r="DC12" s="1">
        <f t="shared" si="34"/>
        <v>0</v>
      </c>
      <c r="DF12" t="str">
        <f t="shared" si="40"/>
        <v>MinCOABCO-10</v>
      </c>
      <c r="DG12" t="str">
        <f t="shared" si="35"/>
        <v>Lignite Supply curve - Step 10</v>
      </c>
      <c r="DH12" t="s">
        <v>109</v>
      </c>
      <c r="DI12" t="s">
        <v>163</v>
      </c>
      <c r="DK12" t="str">
        <f t="shared" si="41"/>
        <v>COABCO</v>
      </c>
    </row>
    <row r="13" spans="1:116">
      <c r="B13" s="17"/>
      <c r="C13" t="s">
        <v>99</v>
      </c>
      <c r="E13" s="12">
        <f>0.05</f>
        <v>0.05</v>
      </c>
      <c r="F13" s="12">
        <f t="shared" si="42"/>
        <v>0.05</v>
      </c>
      <c r="G13" s="12">
        <f t="shared" si="42"/>
        <v>0.05</v>
      </c>
      <c r="H13" s="12">
        <f t="shared" si="42"/>
        <v>0.05</v>
      </c>
      <c r="I13" s="12">
        <f t="shared" si="42"/>
        <v>0.05</v>
      </c>
      <c r="J13" s="12">
        <f t="shared" si="42"/>
        <v>0.05</v>
      </c>
      <c r="K13" s="12">
        <f t="shared" si="42"/>
        <v>0.05</v>
      </c>
      <c r="L13" s="12">
        <f t="shared" si="42"/>
        <v>0.05</v>
      </c>
      <c r="M13" s="12">
        <f t="shared" si="42"/>
        <v>0.05</v>
      </c>
      <c r="N13" s="12">
        <f t="shared" si="42"/>
        <v>0.05</v>
      </c>
      <c r="O13" s="12">
        <f t="shared" si="42"/>
        <v>0.05</v>
      </c>
      <c r="P13" s="12">
        <f t="shared" si="42"/>
        <v>0.05</v>
      </c>
      <c r="Q13" s="12">
        <f t="shared" si="42"/>
        <v>0.05</v>
      </c>
      <c r="R13" s="12">
        <f t="shared" si="42"/>
        <v>0.05</v>
      </c>
      <c r="S13" s="12">
        <f t="shared" si="42"/>
        <v>0.05</v>
      </c>
      <c r="T13" s="12">
        <f t="shared" si="42"/>
        <v>0.05</v>
      </c>
      <c r="U13" s="12">
        <f t="shared" si="42"/>
        <v>0.05</v>
      </c>
      <c r="V13" s="12">
        <f t="shared" si="43"/>
        <v>0.05</v>
      </c>
      <c r="W13" s="12">
        <f t="shared" si="43"/>
        <v>0.05</v>
      </c>
      <c r="X13" s="12">
        <f t="shared" si="43"/>
        <v>0.05</v>
      </c>
      <c r="Y13" s="12">
        <f t="shared" si="43"/>
        <v>0.05</v>
      </c>
      <c r="Z13" s="12">
        <f t="shared" si="43"/>
        <v>0.05</v>
      </c>
      <c r="AA13" s="12">
        <f t="shared" si="43"/>
        <v>0.05</v>
      </c>
      <c r="AB13" s="12">
        <f t="shared" si="43"/>
        <v>0.05</v>
      </c>
      <c r="AC13" s="12">
        <f t="shared" si="43"/>
        <v>0.05</v>
      </c>
      <c r="AD13" s="12">
        <f t="shared" si="43"/>
        <v>0.05</v>
      </c>
      <c r="AE13" s="12">
        <f t="shared" si="43"/>
        <v>0.05</v>
      </c>
      <c r="AF13" s="12">
        <f t="shared" si="43"/>
        <v>0.05</v>
      </c>
      <c r="AG13" s="12">
        <f t="shared" si="43"/>
        <v>0.05</v>
      </c>
      <c r="AH13" s="12">
        <f t="shared" si="43"/>
        <v>0.05</v>
      </c>
      <c r="AK13" t="str">
        <f t="shared" si="36"/>
        <v>MinCOABCO-11</v>
      </c>
      <c r="AL13" s="20">
        <f t="shared" ref="AL13:BO13" si="44">E5</f>
        <v>2.371428571428571</v>
      </c>
      <c r="AM13" s="20">
        <f t="shared" si="44"/>
        <v>2.3710748239429633</v>
      </c>
      <c r="AN13" s="20">
        <f t="shared" si="44"/>
        <v>2.371428571428571</v>
      </c>
      <c r="AO13" s="20">
        <f t="shared" si="44"/>
        <v>2</v>
      </c>
      <c r="AP13" s="20">
        <f t="shared" si="44"/>
        <v>2.3709779511402895</v>
      </c>
      <c r="AQ13" s="20">
        <f t="shared" si="44"/>
        <v>2</v>
      </c>
      <c r="AR13" s="20">
        <f t="shared" si="44"/>
        <v>2.0752339941576907</v>
      </c>
      <c r="AS13" s="20">
        <f t="shared" si="44"/>
        <v>2.3602763360639836</v>
      </c>
      <c r="AT13" s="20">
        <f t="shared" si="44"/>
        <v>2.302845831263546</v>
      </c>
      <c r="AU13" s="20">
        <f t="shared" si="44"/>
        <v>2.371428571428571</v>
      </c>
      <c r="AV13" s="20">
        <f t="shared" si="44"/>
        <v>2.3418848992274062</v>
      </c>
      <c r="AW13" s="20">
        <f t="shared" si="44"/>
        <v>2.2081739706684909</v>
      </c>
      <c r="AX13" s="20">
        <f t="shared" si="44"/>
        <v>2.3669580908600922</v>
      </c>
      <c r="AY13" s="20">
        <f t="shared" si="44"/>
        <v>2.3491886131638693</v>
      </c>
      <c r="AZ13" s="20">
        <f t="shared" si="44"/>
        <v>2.1807893452795244</v>
      </c>
      <c r="BA13" s="20">
        <f t="shared" si="44"/>
        <v>2.371428571428571</v>
      </c>
      <c r="BB13" s="20">
        <f t="shared" si="44"/>
        <v>2.2035561790710276</v>
      </c>
      <c r="BC13" s="20">
        <f t="shared" si="44"/>
        <v>2.371428571428571</v>
      </c>
      <c r="BD13" s="20">
        <f t="shared" si="44"/>
        <v>2</v>
      </c>
      <c r="BE13" s="20">
        <f t="shared" si="44"/>
        <v>2.354725959241037</v>
      </c>
      <c r="BF13" s="20">
        <f t="shared" si="44"/>
        <v>2.3714222306423456</v>
      </c>
      <c r="BG13" s="20">
        <f t="shared" si="44"/>
        <v>2.3404539285733996</v>
      </c>
      <c r="BH13" s="20">
        <f t="shared" si="44"/>
        <v>2.371428571428571</v>
      </c>
      <c r="BI13" s="20">
        <f t="shared" si="44"/>
        <v>2.371428571428571</v>
      </c>
      <c r="BJ13" s="20">
        <f t="shared" si="44"/>
        <v>2</v>
      </c>
      <c r="BK13" s="20">
        <f t="shared" si="44"/>
        <v>2.371428571428571</v>
      </c>
      <c r="BL13" s="20">
        <f t="shared" si="44"/>
        <v>2.371428571428571</v>
      </c>
      <c r="BM13" s="20">
        <f t="shared" si="44"/>
        <v>2.371428571428571</v>
      </c>
      <c r="BN13" s="20">
        <f t="shared" si="44"/>
        <v>2</v>
      </c>
      <c r="BO13" s="20">
        <f t="shared" si="44"/>
        <v>2.371428571428571</v>
      </c>
      <c r="BQ13" s="1">
        <f t="shared" si="37"/>
        <v>25.122202720351204</v>
      </c>
      <c r="BR13" s="1">
        <f t="shared" si="38"/>
        <v>2.0399846889500988</v>
      </c>
      <c r="BS13" s="1"/>
      <c r="BT13" s="1"/>
      <c r="BU13" s="1"/>
      <c r="BV13" s="1"/>
      <c r="BY13" t="str">
        <f t="shared" si="39"/>
        <v>MinCOABCO-11</v>
      </c>
      <c r="BZ13" s="1">
        <f t="shared" si="5"/>
        <v>0</v>
      </c>
      <c r="CA13" s="1">
        <f t="shared" si="6"/>
        <v>0</v>
      </c>
      <c r="CB13" s="1">
        <f t="shared" si="7"/>
        <v>0</v>
      </c>
      <c r="CC13" s="1">
        <f t="shared" si="8"/>
        <v>0</v>
      </c>
      <c r="CD13" s="1">
        <f t="shared" si="9"/>
        <v>0</v>
      </c>
      <c r="CE13" s="1">
        <f t="shared" si="10"/>
        <v>4976.1428571428569</v>
      </c>
      <c r="CF13" s="1">
        <f t="shared" si="11"/>
        <v>3795.3607108176002</v>
      </c>
      <c r="CG13" s="1">
        <f t="shared" si="12"/>
        <v>350.32415955840003</v>
      </c>
      <c r="CH13" s="1">
        <f t="shared" si="13"/>
        <v>678.78571428571411</v>
      </c>
      <c r="CI13" s="1">
        <f t="shared" si="14"/>
        <v>0</v>
      </c>
      <c r="CJ13" s="1">
        <f t="shared" si="15"/>
        <v>0</v>
      </c>
      <c r="CK13" s="1">
        <f t="shared" si="16"/>
        <v>2575.5</v>
      </c>
      <c r="CL13" s="1">
        <f t="shared" si="17"/>
        <v>0</v>
      </c>
      <c r="CM13" s="1">
        <f t="shared" si="18"/>
        <v>517.06750563360004</v>
      </c>
      <c r="CN13" s="1">
        <f t="shared" si="19"/>
        <v>1459.2678571428571</v>
      </c>
      <c r="CO13" s="1">
        <f t="shared" si="20"/>
        <v>0</v>
      </c>
      <c r="CP13" s="1">
        <f t="shared" si="21"/>
        <v>5231.4984248975998</v>
      </c>
      <c r="CQ13" s="1">
        <f t="shared" si="22"/>
        <v>0</v>
      </c>
      <c r="CR13" s="1">
        <f t="shared" si="23"/>
        <v>4759.5998928671997</v>
      </c>
      <c r="CS13" s="1">
        <f t="shared" si="24"/>
        <v>1485.9821428571431</v>
      </c>
      <c r="CT13" s="1">
        <f t="shared" si="25"/>
        <v>0</v>
      </c>
      <c r="CU13" s="1">
        <f t="shared" si="26"/>
        <v>15.482142857142852</v>
      </c>
      <c r="CV13" s="1">
        <f t="shared" si="27"/>
        <v>0</v>
      </c>
      <c r="CW13" s="1">
        <f t="shared" si="28"/>
        <v>0</v>
      </c>
      <c r="CX13" s="1">
        <f t="shared" si="29"/>
        <v>4942.0046342304004</v>
      </c>
      <c r="CY13" s="1">
        <f t="shared" si="30"/>
        <v>0</v>
      </c>
      <c r="CZ13" s="1">
        <f t="shared" si="31"/>
        <v>0</v>
      </c>
      <c r="DA13" s="1">
        <f t="shared" si="32"/>
        <v>0</v>
      </c>
      <c r="DB13" s="1">
        <f t="shared" si="33"/>
        <v>9122.9285714285743</v>
      </c>
      <c r="DC13" s="1">
        <f t="shared" si="34"/>
        <v>0</v>
      </c>
      <c r="DF13" t="str">
        <f t="shared" si="40"/>
        <v>MinCOABCO-11</v>
      </c>
      <c r="DG13" t="str">
        <f t="shared" si="35"/>
        <v>Lignite Supply curve - Step 11</v>
      </c>
      <c r="DH13" t="s">
        <v>109</v>
      </c>
      <c r="DI13" t="s">
        <v>163</v>
      </c>
      <c r="DK13" t="str">
        <f t="shared" si="41"/>
        <v>COABCO</v>
      </c>
    </row>
    <row r="14" spans="1:116">
      <c r="C14" t="s">
        <v>98</v>
      </c>
      <c r="E14" s="11">
        <v>8.9999999999999998E-4</v>
      </c>
      <c r="F14" s="11">
        <v>8.9999999999999998E-4</v>
      </c>
      <c r="G14" s="11">
        <v>8.9999999999999998E-4</v>
      </c>
      <c r="H14" s="11">
        <v>8.9999999999999998E-4</v>
      </c>
      <c r="I14" s="11">
        <v>8.9999999999999998E-4</v>
      </c>
      <c r="J14" s="11">
        <v>8.9999999999999998E-4</v>
      </c>
      <c r="K14" s="11">
        <v>8.9999999999999998E-4</v>
      </c>
      <c r="L14" s="11">
        <v>8.9999999999999998E-4</v>
      </c>
      <c r="M14" s="11">
        <v>8.9999999999999998E-4</v>
      </c>
      <c r="N14" s="11">
        <v>8.9999999999999998E-4</v>
      </c>
      <c r="O14" s="11">
        <v>8.9999999999999998E-4</v>
      </c>
      <c r="P14" s="11">
        <v>8.9999999999999998E-4</v>
      </c>
      <c r="Q14" s="11">
        <v>8.9999999999999998E-4</v>
      </c>
      <c r="R14" s="11">
        <v>8.9999999999999998E-4</v>
      </c>
      <c r="S14" s="11">
        <v>8.9999999999999998E-4</v>
      </c>
      <c r="T14" s="11">
        <v>8.9999999999999998E-4</v>
      </c>
      <c r="U14" s="11">
        <v>8.9999999999999998E-4</v>
      </c>
      <c r="V14" s="11">
        <v>8.9999999999999998E-4</v>
      </c>
      <c r="W14" s="11">
        <v>8.9999999999999998E-4</v>
      </c>
      <c r="X14" s="11">
        <v>8.9999999999999998E-4</v>
      </c>
      <c r="Y14" s="11">
        <v>8.9999999999999998E-4</v>
      </c>
      <c r="Z14" s="11">
        <v>8.9999999999999998E-4</v>
      </c>
      <c r="AA14" s="11">
        <v>8.9999999999999998E-4</v>
      </c>
      <c r="AB14" s="11">
        <v>8.9999999999999998E-4</v>
      </c>
      <c r="AC14" s="11">
        <v>8.9999999999999998E-4</v>
      </c>
      <c r="AD14" s="11">
        <v>8.9999999999999998E-4</v>
      </c>
      <c r="AE14" s="11">
        <v>8.9999999999999998E-4</v>
      </c>
      <c r="AF14" s="11">
        <v>8.9999999999999998E-4</v>
      </c>
      <c r="AG14" s="11">
        <v>8.9999999999999998E-4</v>
      </c>
      <c r="AH14" s="11">
        <v>8.9999999999999998E-4</v>
      </c>
      <c r="AK14" t="str">
        <f t="shared" si="36"/>
        <v>MinCOABCO-12</v>
      </c>
      <c r="AL14" s="8" cm="1">
        <f t="array" ref="AL14">ROUND(E$10/TREND(E$8:E$9,$A$8:$A$9,VALUE($A41))*AL13+AL13,4)</f>
        <v>2.5381999999999998</v>
      </c>
      <c r="AM14" s="8" cm="1">
        <f t="array" ref="AM14">ROUND(F$10/TREND(F$8:F$9,$A$8:$A$9,VALUE($A41))*AM13+AM13,4)</f>
        <v>2.5377999999999998</v>
      </c>
      <c r="AN14" s="8" cm="1">
        <f t="array" ref="AN14">ROUND(G$10/TREND(G$8:G$9,$A$8:$A$9,VALUE($A41))*AN13+AN13,4)</f>
        <v>2.5381999999999998</v>
      </c>
      <c r="AO14" s="8" cm="1">
        <f t="array" ref="AO14">ROUND(H$10/TREND(H$8:H$9,$A$8:$A$9,VALUE($A41))*AO13+AO13,4)</f>
        <v>2.1406999999999998</v>
      </c>
      <c r="AP14" s="8" cm="1">
        <f t="array" ref="AP14">ROUND(I$10/TREND(I$8:I$9,$A$8:$A$9,VALUE($A41))*AP13+AP13,4)</f>
        <v>2.5377000000000001</v>
      </c>
      <c r="AQ14" s="8" cm="1">
        <f t="array" ref="AQ14">ROUND(J$10/TREND(J$8:J$9,$A$8:$A$9,VALUE($A41))*AQ13+AQ13,4)</f>
        <v>2.1124000000000001</v>
      </c>
      <c r="AR14" s="8" cm="1">
        <f t="array" ref="AR14">ROUND(K$10/TREND(K$8:K$9,$A$8:$A$9,VALUE($A41))*AR13+AR13,4)</f>
        <v>2.1393</v>
      </c>
      <c r="AS14" s="8" cm="1">
        <f t="array" ref="AS14">ROUND(L$10/TREND(L$8:L$9,$A$8:$A$9,VALUE($A41))*AS13+AS13,4)</f>
        <v>2.5144000000000002</v>
      </c>
      <c r="AT14" s="8" cm="1">
        <f t="array" ref="AT14">ROUND(M$10/TREND(M$8:M$9,$A$8:$A$9,VALUE($A41))*AT13+AT13,4)</f>
        <v>2.4594</v>
      </c>
      <c r="AU14" s="8" cm="1">
        <f t="array" ref="AU14">ROUND(N$10/TREND(N$8:N$9,$A$8:$A$9,VALUE($A41))*AU13+AU13,4)</f>
        <v>2.5200999999999998</v>
      </c>
      <c r="AV14" s="8" cm="1">
        <f t="array" ref="AV14">ROUND(O$10/TREND(O$8:O$9,$A$8:$A$9,VALUE($A41))*AV13+AV13,4)</f>
        <v>2.5066000000000002</v>
      </c>
      <c r="AW14" s="8" cm="1">
        <f t="array" ref="AW14">ROUND(P$10/TREND(P$8:P$9,$A$8:$A$9,VALUE($A41))*AW13+AW13,4)</f>
        <v>2.3456000000000001</v>
      </c>
      <c r="AX14" s="8" cm="1">
        <f t="array" ref="AX14">ROUND(Q$10/TREND(Q$8:Q$9,$A$8:$A$9,VALUE($A41))*AX13+AX13,4)</f>
        <v>2.5333999999999999</v>
      </c>
      <c r="AY14" s="8" cm="1">
        <f t="array" ref="AY14">ROUND(R$10/TREND(R$8:R$9,$A$8:$A$9,VALUE($A41))*AY13+AY13,4)</f>
        <v>2.5074000000000001</v>
      </c>
      <c r="AZ14" s="8" cm="1">
        <f t="array" ref="AZ14">ROUND(S$10/TREND(S$8:S$9,$A$8:$A$9,VALUE($A41))*AZ13+AZ13,4)</f>
        <v>2.3235999999999999</v>
      </c>
      <c r="BA14" s="8" cm="1">
        <f t="array" ref="BA14">ROUND(T$10/TREND(T$8:T$9,$A$8:$A$9,VALUE($A41))*BA13+BA13,4)</f>
        <v>2.5373999999999999</v>
      </c>
      <c r="BB14" s="8" cm="1">
        <f t="array" ref="BB14">ROUND(U$10/TREND(U$8:U$9,$A$8:$A$9,VALUE($A41))*BB13+BB13,4)</f>
        <v>2.3216000000000001</v>
      </c>
      <c r="BC14" s="8" cm="1">
        <f t="array" ref="BC14">ROUND(V$10/TREND(V$8:V$9,$A$8:$A$9,VALUE($A41))*BC13+BC13,4)</f>
        <v>2.5381999999999998</v>
      </c>
      <c r="BD14" s="8" cm="1">
        <f t="array" ref="BD14">ROUND(W$10/TREND(W$8:W$9,$A$8:$A$9,VALUE($A41))*BD13+BD13,4)</f>
        <v>2.0905</v>
      </c>
      <c r="BE14" s="8" cm="1">
        <f t="array" ref="BE14">ROUND(X$10/TREND(X$8:X$9,$A$8:$A$9,VALUE($A41))*BE13+BE13,4)</f>
        <v>2.5087999999999999</v>
      </c>
      <c r="BF14" s="8" cm="1">
        <f t="array" ref="BF14">ROUND(Y$10/TREND(Y$8:Y$9,$A$8:$A$9,VALUE($A41))*BF13+BF13,4)</f>
        <v>2.5381999999999998</v>
      </c>
      <c r="BG14" s="8" cm="1">
        <f t="array" ref="BG14">ROUND(Z$10/TREND(Z$8:Z$9,$A$8:$A$9,VALUE($A41))*BG13+BG13,4)</f>
        <v>2.5049000000000001</v>
      </c>
      <c r="BH14" s="8" cm="1">
        <f t="array" ref="BH14">ROUND(AA$10/TREND(AA$8:AA$9,$A$8:$A$9,VALUE($A41))*BH13+BH13,4)</f>
        <v>2.5381999999999998</v>
      </c>
      <c r="BI14" s="8" cm="1">
        <f t="array" ref="BI14">ROUND(AB$10/TREND(AB$8:AB$9,$A$8:$A$9,VALUE($A41))*BI13+BI13,4)</f>
        <v>2.5381999999999998</v>
      </c>
      <c r="BJ14" s="8" cm="1">
        <f t="array" ref="BJ14">ROUND(AC$10/TREND(AC$8:AC$9,$A$8:$A$9,VALUE($A41))*BJ13+BJ13,4)</f>
        <v>2.0588000000000002</v>
      </c>
      <c r="BK14" s="8" cm="1">
        <f t="array" ref="BK14">ROUND(AD$10/TREND(AD$8:AD$9,$A$8:$A$9,VALUE($A41))*BK13+BK13,4)</f>
        <v>2.5381999999999998</v>
      </c>
      <c r="BL14" s="8" cm="1">
        <f t="array" ref="BL14">ROUND(AE$10/TREND(AE$8:AE$9,$A$8:$A$9,VALUE($A41))*BL13+BL13,4)</f>
        <v>2.5381999999999998</v>
      </c>
      <c r="BM14" s="8" cm="1">
        <f t="array" ref="BM14">ROUND(AF$10/TREND(AF$8:AF$9,$A$8:$A$9,VALUE($A41))*BM13+BM13,4)</f>
        <v>2.5381999999999998</v>
      </c>
      <c r="BN14" s="8" cm="1">
        <f t="array" ref="BN14">ROUND(AG$10/TREND(AG$8:AG$9,$A$8:$A$9,VALUE($A41))*BN13+BN13,4)</f>
        <v>2.0962999999999998</v>
      </c>
      <c r="BO14" s="8" cm="1">
        <f t="array" ref="BO14">ROUND(AH$10/TREND(AH$8:AH$9,$A$8:$A$9,VALUE($A41))*BO13+BO13,4)</f>
        <v>2.5381999999999998</v>
      </c>
      <c r="BQ14" s="1">
        <f t="shared" si="37"/>
        <v>30.146643264421446</v>
      </c>
      <c r="BR14" s="1">
        <f t="shared" si="38"/>
        <v>2.1470874150744463</v>
      </c>
      <c r="BS14" s="1"/>
      <c r="BT14" s="1"/>
      <c r="BU14" s="1"/>
      <c r="BV14" s="1"/>
      <c r="BY14" t="str">
        <f t="shared" si="39"/>
        <v>MinCOABCO-12</v>
      </c>
      <c r="BZ14" s="1">
        <f t="shared" si="5"/>
        <v>0</v>
      </c>
      <c r="CA14" s="1">
        <f t="shared" si="6"/>
        <v>0</v>
      </c>
      <c r="CB14" s="1">
        <f t="shared" si="7"/>
        <v>0</v>
      </c>
      <c r="CC14" s="1">
        <f t="shared" si="8"/>
        <v>0</v>
      </c>
      <c r="CD14" s="1">
        <f t="shared" si="9"/>
        <v>0</v>
      </c>
      <c r="CE14" s="1">
        <f t="shared" si="10"/>
        <v>19904.571428571428</v>
      </c>
      <c r="CF14" s="1">
        <f t="shared" si="11"/>
        <v>15181.442843270401</v>
      </c>
      <c r="CG14" s="1">
        <f t="shared" si="12"/>
        <v>1401.2966382336001</v>
      </c>
      <c r="CH14" s="1">
        <f t="shared" si="13"/>
        <v>2715.1428571428564</v>
      </c>
      <c r="CI14" s="1">
        <f t="shared" si="14"/>
        <v>0</v>
      </c>
      <c r="CJ14" s="1">
        <f t="shared" si="15"/>
        <v>0</v>
      </c>
      <c r="CK14" s="1">
        <f t="shared" si="16"/>
        <v>10302</v>
      </c>
      <c r="CL14" s="1">
        <f t="shared" si="17"/>
        <v>0</v>
      </c>
      <c r="CM14" s="1">
        <f t="shared" si="18"/>
        <v>2068.2700225344001</v>
      </c>
      <c r="CN14" s="1">
        <f t="shared" si="19"/>
        <v>5837.0714285714284</v>
      </c>
      <c r="CO14" s="1">
        <f t="shared" si="20"/>
        <v>0</v>
      </c>
      <c r="CP14" s="1">
        <f t="shared" si="21"/>
        <v>20925.993699590399</v>
      </c>
      <c r="CQ14" s="1">
        <f t="shared" si="22"/>
        <v>0</v>
      </c>
      <c r="CR14" s="1">
        <f t="shared" si="23"/>
        <v>19038.399571468799</v>
      </c>
      <c r="CS14" s="1">
        <f t="shared" si="24"/>
        <v>5943.9285714285725</v>
      </c>
      <c r="CT14" s="1">
        <f t="shared" si="25"/>
        <v>0</v>
      </c>
      <c r="CU14" s="1">
        <f t="shared" si="26"/>
        <v>61.928571428571409</v>
      </c>
      <c r="CV14" s="1">
        <f t="shared" si="27"/>
        <v>0</v>
      </c>
      <c r="CW14" s="1">
        <f t="shared" si="28"/>
        <v>0</v>
      </c>
      <c r="CX14" s="1">
        <f t="shared" si="29"/>
        <v>19768.018536921601</v>
      </c>
      <c r="CY14" s="1">
        <f t="shared" si="30"/>
        <v>0</v>
      </c>
      <c r="CZ14" s="1">
        <f t="shared" si="31"/>
        <v>0</v>
      </c>
      <c r="DA14" s="1">
        <f t="shared" si="32"/>
        <v>0</v>
      </c>
      <c r="DB14" s="1">
        <f t="shared" si="33"/>
        <v>36491.714285714297</v>
      </c>
      <c r="DC14" s="1">
        <f t="shared" si="34"/>
        <v>0</v>
      </c>
      <c r="DF14" t="str">
        <f t="shared" si="40"/>
        <v>MinCOABCO-12</v>
      </c>
      <c r="DG14" t="str">
        <f t="shared" si="35"/>
        <v>Lignite Supply curve - Step 12</v>
      </c>
      <c r="DH14" t="s">
        <v>109</v>
      </c>
      <c r="DI14" t="s">
        <v>163</v>
      </c>
      <c r="DK14" t="str">
        <f t="shared" si="41"/>
        <v>COABCO</v>
      </c>
    </row>
    <row r="15" spans="1:116">
      <c r="C15" t="s">
        <v>171</v>
      </c>
      <c r="D15" t="s">
        <v>172</v>
      </c>
      <c r="AK15" t="str">
        <f t="shared" si="36"/>
        <v>MinCOABCO-13</v>
      </c>
      <c r="AL15" s="8" cm="1">
        <f t="array" ref="AL15">ROUND(E$10/TREND(E$8:E$9,$A$8:$A$9,VALUE($A42))*AL14+AL14,4)</f>
        <v>2.7231000000000001</v>
      </c>
      <c r="AM15" s="8" cm="1">
        <f t="array" ref="AM15">ROUND(F$10/TREND(F$8:F$9,$A$8:$A$9,VALUE($A42))*AM14+AM14,4)</f>
        <v>2.7227000000000001</v>
      </c>
      <c r="AN15" s="8" cm="1">
        <f t="array" ref="AN15">ROUND(G$10/TREND(G$8:G$9,$A$8:$A$9,VALUE($A42))*AN14+AN14,4)</f>
        <v>2.7231000000000001</v>
      </c>
      <c r="AO15" s="8" cm="1">
        <f t="array" ref="AO15">ROUND(H$10/TREND(H$8:H$9,$A$8:$A$9,VALUE($A42))*AO14+AO14,4)</f>
        <v>2.2967</v>
      </c>
      <c r="AP15" s="8" cm="1">
        <f t="array" ref="AP15">ROUND(I$10/TREND(I$8:I$9,$A$8:$A$9,VALUE($A42))*AP14+AP14,4)</f>
        <v>2.7225999999999999</v>
      </c>
      <c r="AQ15" s="8" cm="1">
        <f t="array" ref="AQ15">ROUND(J$10/TREND(J$8:J$9,$A$8:$A$9,VALUE($A42))*AQ14+AQ14,4)</f>
        <v>2.2351999999999999</v>
      </c>
      <c r="AR15" s="8" cm="1">
        <f t="array" ref="AR15">ROUND(K$10/TREND(K$8:K$9,$A$8:$A$9,VALUE($A42))*AR14+AR14,4)</f>
        <v>2.2073999999999998</v>
      </c>
      <c r="AS15" s="8" cm="1">
        <f t="array" ref="AS15">ROUND(L$10/TREND(L$8:L$9,$A$8:$A$9,VALUE($A42))*AS14+AS14,4)</f>
        <v>2.6842999999999999</v>
      </c>
      <c r="AT15" s="8" cm="1">
        <f t="array" ref="AT15">ROUND(M$10/TREND(M$8:M$9,$A$8:$A$9,VALUE($A42))*AT14+AT14,4)</f>
        <v>2.6326000000000001</v>
      </c>
      <c r="AU15" s="8" cm="1">
        <f t="array" ref="AU15">ROUND(N$10/TREND(N$8:N$9,$A$8:$A$9,VALUE($A42))*AU14+AU14,4)</f>
        <v>2.6836000000000002</v>
      </c>
      <c r="AV15" s="8" cm="1">
        <f t="array" ref="AV15">ROUND(O$10/TREND(O$8:O$9,$A$8:$A$9,VALUE($A42))*AV14+AV14,4)</f>
        <v>2.6892</v>
      </c>
      <c r="AW15" s="8" cm="1">
        <f t="array" ref="AW15">ROUND(P$10/TREND(P$8:P$9,$A$8:$A$9,VALUE($A42))*AW14+AW14,4)</f>
        <v>2.4967000000000001</v>
      </c>
      <c r="AX15" s="8" cm="1">
        <f t="array" ref="AX15">ROUND(Q$10/TREND(Q$8:Q$9,$A$8:$A$9,VALUE($A42))*AX14+AX14,4)</f>
        <v>2.718</v>
      </c>
      <c r="AY15" s="8" cm="1">
        <f t="array" ref="AY15">ROUND(R$10/TREND(R$8:R$9,$A$8:$A$9,VALUE($A42))*AY14+AY14,4)</f>
        <v>2.6823000000000001</v>
      </c>
      <c r="AZ15" s="8" cm="1">
        <f t="array" ref="AZ15">ROUND(S$10/TREND(S$8:S$9,$A$8:$A$9,VALUE($A42))*AZ14+AZ14,4)</f>
        <v>2.4811999999999999</v>
      </c>
      <c r="BA15" s="8" cm="1">
        <f t="array" ref="BA15">ROUND(T$10/TREND(T$8:T$9,$A$8:$A$9,VALUE($A42))*BA14+BA14,4)</f>
        <v>2.7214</v>
      </c>
      <c r="BB15" s="8" cm="1">
        <f t="array" ref="BB15">ROUND(U$10/TREND(U$8:U$9,$A$8:$A$9,VALUE($A42))*BB14+BB14,4)</f>
        <v>2.4500999999999999</v>
      </c>
      <c r="BC15" s="8" cm="1">
        <f t="array" ref="BC15">ROUND(V$10/TREND(V$8:V$9,$A$8:$A$9,VALUE($A42))*BC14+BC14,4)</f>
        <v>2.7231000000000001</v>
      </c>
      <c r="BD15" s="8" cm="1">
        <f t="array" ref="BD15">ROUND(W$10/TREND(W$8:W$9,$A$8:$A$9,VALUE($A42))*BD14+BD14,4)</f>
        <v>2.1882000000000001</v>
      </c>
      <c r="BE15" s="8" cm="1">
        <f t="array" ref="BE15">ROUND(X$10/TREND(X$8:X$9,$A$8:$A$9,VALUE($A42))*BE14+BE14,4)</f>
        <v>2.6787000000000001</v>
      </c>
      <c r="BF15" s="8" cm="1">
        <f t="array" ref="BF15">ROUND(Y$10/TREND(Y$8:Y$9,$A$8:$A$9,VALUE($A42))*BF14+BF14,4)</f>
        <v>2.7231000000000001</v>
      </c>
      <c r="BG15" s="8" cm="1">
        <f t="array" ref="BG15">ROUND(Z$10/TREND(Z$8:Z$9,$A$8:$A$9,VALUE($A42))*BG14+BG14,4)</f>
        <v>2.6873</v>
      </c>
      <c r="BH15" s="8" cm="1">
        <f t="array" ref="BH15">ROUND(AA$10/TREND(AA$8:AA$9,$A$8:$A$9,VALUE($A42))*BH14+BH14,4)</f>
        <v>2.7231000000000001</v>
      </c>
      <c r="BI15" s="8" cm="1">
        <f t="array" ref="BI15">ROUND(AB$10/TREND(AB$8:AB$9,$A$8:$A$9,VALUE($A42))*BI14+BI14,4)</f>
        <v>2.7231000000000001</v>
      </c>
      <c r="BJ15" s="8" cm="1">
        <f t="array" ref="BJ15">ROUND(AC$10/TREND(AC$8:AC$9,$A$8:$A$9,VALUE($A42))*BJ14+BJ14,4)</f>
        <v>2.1212</v>
      </c>
      <c r="BK15" s="8" cm="1">
        <f t="array" ref="BK15">ROUND(AD$10/TREND(AD$8:AD$9,$A$8:$A$9,VALUE($A42))*BK14+BK14,4)</f>
        <v>2.7231000000000001</v>
      </c>
      <c r="BL15" s="8" cm="1">
        <f t="array" ref="BL15">ROUND(AE$10/TREND(AE$8:AE$9,$A$8:$A$9,VALUE($A42))*BL14+BL14,4)</f>
        <v>2.7231000000000001</v>
      </c>
      <c r="BM15" s="8" cm="1">
        <f t="array" ref="BM15">ROUND(AF$10/TREND(AF$8:AF$9,$A$8:$A$9,VALUE($A42))*BM14+BM14,4)</f>
        <v>2.7231000000000001</v>
      </c>
      <c r="BN15" s="8" cm="1">
        <f t="array" ref="BN15">ROUND(AG$10/TREND(AG$8:AG$9,$A$8:$A$9,VALUE($A42))*BN14+BN14,4)</f>
        <v>2.2004999999999999</v>
      </c>
      <c r="BO15" s="8" cm="1">
        <f t="array" ref="BO15">ROUND(AH$10/TREND(AH$8:AH$9,$A$8:$A$9,VALUE($A42))*BO14+BO14,4)</f>
        <v>2.7231000000000001</v>
      </c>
      <c r="BQ15" s="1">
        <f t="shared" si="37"/>
        <v>35.171083808491687</v>
      </c>
      <c r="BR15" s="1">
        <f t="shared" si="38"/>
        <v>2.2637908007223957</v>
      </c>
      <c r="BS15" s="1"/>
      <c r="BT15" s="1"/>
      <c r="BU15" s="1"/>
      <c r="BV15" s="1"/>
      <c r="BY15" t="str">
        <f t="shared" si="39"/>
        <v>MinCOABCO-13</v>
      </c>
      <c r="BZ15" s="1">
        <f t="shared" si="5"/>
        <v>0</v>
      </c>
      <c r="CA15" s="1">
        <f t="shared" si="6"/>
        <v>0</v>
      </c>
      <c r="CB15" s="1">
        <f t="shared" si="7"/>
        <v>0</v>
      </c>
      <c r="CC15" s="1">
        <f t="shared" si="8"/>
        <v>0</v>
      </c>
      <c r="CD15" s="1">
        <f t="shared" si="9"/>
        <v>0</v>
      </c>
      <c r="CE15" s="1">
        <f t="shared" si="10"/>
        <v>19904.571428571428</v>
      </c>
      <c r="CF15" s="1">
        <f t="shared" si="11"/>
        <v>15181.442843270401</v>
      </c>
      <c r="CG15" s="1">
        <f t="shared" si="12"/>
        <v>1401.2966382336001</v>
      </c>
      <c r="CH15" s="1">
        <f t="shared" si="13"/>
        <v>2715.1428571428564</v>
      </c>
      <c r="CI15" s="1">
        <f t="shared" si="14"/>
        <v>0</v>
      </c>
      <c r="CJ15" s="1">
        <f t="shared" si="15"/>
        <v>0</v>
      </c>
      <c r="CK15" s="1">
        <f t="shared" si="16"/>
        <v>10302</v>
      </c>
      <c r="CL15" s="1">
        <f t="shared" si="17"/>
        <v>0</v>
      </c>
      <c r="CM15" s="1">
        <f t="shared" si="18"/>
        <v>2068.2700225344001</v>
      </c>
      <c r="CN15" s="1">
        <f t="shared" si="19"/>
        <v>5837.0714285714284</v>
      </c>
      <c r="CO15" s="1">
        <f t="shared" si="20"/>
        <v>0</v>
      </c>
      <c r="CP15" s="1">
        <f t="shared" si="21"/>
        <v>20925.993699590399</v>
      </c>
      <c r="CQ15" s="1">
        <f t="shared" si="22"/>
        <v>0</v>
      </c>
      <c r="CR15" s="1">
        <f t="shared" si="23"/>
        <v>19038.399571468799</v>
      </c>
      <c r="CS15" s="1">
        <f t="shared" si="24"/>
        <v>5943.9285714285725</v>
      </c>
      <c r="CT15" s="1">
        <f t="shared" si="25"/>
        <v>0</v>
      </c>
      <c r="CU15" s="1">
        <f t="shared" si="26"/>
        <v>61.928571428571409</v>
      </c>
      <c r="CV15" s="1">
        <f t="shared" si="27"/>
        <v>0</v>
      </c>
      <c r="CW15" s="1">
        <f t="shared" si="28"/>
        <v>0</v>
      </c>
      <c r="CX15" s="1">
        <f t="shared" si="29"/>
        <v>19768.018536921601</v>
      </c>
      <c r="CY15" s="1">
        <f t="shared" si="30"/>
        <v>0</v>
      </c>
      <c r="CZ15" s="1">
        <f t="shared" si="31"/>
        <v>0</v>
      </c>
      <c r="DA15" s="1">
        <f t="shared" si="32"/>
        <v>0</v>
      </c>
      <c r="DB15" s="1">
        <f t="shared" si="33"/>
        <v>36491.714285714297</v>
      </c>
      <c r="DC15" s="1">
        <f t="shared" si="34"/>
        <v>0</v>
      </c>
      <c r="DF15" t="str">
        <f t="shared" si="40"/>
        <v>MinCOABCO-13</v>
      </c>
      <c r="DG15" t="str">
        <f t="shared" si="35"/>
        <v>Lignite Supply curve - Step 13</v>
      </c>
      <c r="DH15" t="s">
        <v>109</v>
      </c>
      <c r="DI15" t="s">
        <v>163</v>
      </c>
      <c r="DK15" t="str">
        <f t="shared" si="41"/>
        <v>COABCO</v>
      </c>
    </row>
    <row r="16" spans="1:116">
      <c r="Z16" t="s">
        <v>225</v>
      </c>
      <c r="AA16" t="s">
        <v>223</v>
      </c>
      <c r="AK16" t="str">
        <f t="shared" si="36"/>
        <v>MinCOABCO-14</v>
      </c>
      <c r="AL16" s="8" cm="1">
        <f t="array" ref="AL16">ROUND(E$10/TREND(E$8:E$9,$A$8:$A$9,VALUE($A43))*AL15+AL15,4)</f>
        <v>2.9289000000000001</v>
      </c>
      <c r="AM16" s="8" cm="1">
        <f t="array" ref="AM16">ROUND(F$10/TREND(F$8:F$9,$A$8:$A$9,VALUE($A43))*AM15+AM15,4)</f>
        <v>2.9285000000000001</v>
      </c>
      <c r="AN16" s="8" cm="1">
        <f t="array" ref="AN16">ROUND(G$10/TREND(G$8:G$9,$A$8:$A$9,VALUE($A43))*AN15+AN15,4)</f>
        <v>2.9289000000000001</v>
      </c>
      <c r="AO16" s="8" cm="1">
        <f t="array" ref="AO16">ROUND(H$10/TREND(H$8:H$9,$A$8:$A$9,VALUE($A43))*AO15+AO15,4)</f>
        <v>2.4702999999999999</v>
      </c>
      <c r="AP16" s="8" cm="1">
        <f t="array" ref="AP16">ROUND(I$10/TREND(I$8:I$9,$A$8:$A$9,VALUE($A43))*AP15+AP15,4)</f>
        <v>2.9283999999999999</v>
      </c>
      <c r="AQ16" s="8" cm="1">
        <f t="array" ref="AQ16">ROUND(J$10/TREND(J$8:J$9,$A$8:$A$9,VALUE($A43))*AQ15+AQ15,4)</f>
        <v>2.3696999999999999</v>
      </c>
      <c r="AR16" s="8" cm="1">
        <f t="array" ref="AR16">ROUND(K$10/TREND(K$8:K$9,$A$8:$A$9,VALUE($A43))*AR15+AR15,4)</f>
        <v>2.2799</v>
      </c>
      <c r="AS16" s="8" cm="1">
        <f t="array" ref="AS16">ROUND(L$10/TREND(L$8:L$9,$A$8:$A$9,VALUE($A43))*AS15+AS15,4)</f>
        <v>2.8723000000000001</v>
      </c>
      <c r="AT16" s="8" cm="1">
        <f t="array" ref="AT16">ROUND(M$10/TREND(M$8:M$9,$A$8:$A$9,VALUE($A43))*AT15+AT15,4)</f>
        <v>2.8248000000000002</v>
      </c>
      <c r="AU16" s="8" cm="1">
        <f t="array" ref="AU16">ROUND(N$10/TREND(N$8:N$9,$A$8:$A$9,VALUE($A43))*AU15+AU15,4)</f>
        <v>2.8639000000000001</v>
      </c>
      <c r="AV16" s="8" cm="1">
        <f t="array" ref="AV16">ROUND(O$10/TREND(O$8:O$9,$A$8:$A$9,VALUE($A43))*AV15+AV15,4)</f>
        <v>2.8923999999999999</v>
      </c>
      <c r="AW16" s="8" cm="1">
        <f t="array" ref="AW16">ROUND(P$10/TREND(P$8:P$9,$A$8:$A$9,VALUE($A43))*AW15+AW15,4)</f>
        <v>2.6633</v>
      </c>
      <c r="AX16" s="8" cm="1">
        <f t="array" ref="AX16">ROUND(Q$10/TREND(Q$8:Q$9,$A$8:$A$9,VALUE($A43))*AX15+AX15,4)</f>
        <v>2.9234</v>
      </c>
      <c r="AY16" s="8" cm="1">
        <f t="array" ref="AY16">ROUND(R$10/TREND(R$8:R$9,$A$8:$A$9,VALUE($A43))*AY15+AY15,4)</f>
        <v>2.8763000000000001</v>
      </c>
      <c r="AZ16" s="8" cm="1">
        <f t="array" ref="AZ16">ROUND(S$10/TREND(S$8:S$9,$A$8:$A$9,VALUE($A43))*AZ15+AZ15,4)</f>
        <v>2.6556000000000002</v>
      </c>
      <c r="BA16" s="8" cm="1">
        <f t="array" ref="BA16">ROUND(T$10/TREND(T$8:T$9,$A$8:$A$9,VALUE($A43))*BA15+BA15,4)</f>
        <v>2.9260000000000002</v>
      </c>
      <c r="BB16" s="8" cm="1">
        <f t="array" ref="BB16">ROUND(U$10/TREND(U$8:U$9,$A$8:$A$9,VALUE($A43))*BB15+BB15,4)</f>
        <v>2.5905</v>
      </c>
      <c r="BC16" s="8" cm="1">
        <f t="array" ref="BC16">ROUND(V$10/TREND(V$8:V$9,$A$8:$A$9,VALUE($A43))*BC15+BC15,4)</f>
        <v>2.9289000000000001</v>
      </c>
      <c r="BD16" s="8" cm="1">
        <f t="array" ref="BD16">ROUND(W$10/TREND(W$8:W$9,$A$8:$A$9,VALUE($A43))*BD15+BD15,4)</f>
        <v>2.2938999999999998</v>
      </c>
      <c r="BE16" s="8" cm="1">
        <f t="array" ref="BE16">ROUND(X$10/TREND(X$8:X$9,$A$8:$A$9,VALUE($A43))*BE15+BE15,4)</f>
        <v>2.8666999999999998</v>
      </c>
      <c r="BF16" s="8" cm="1">
        <f t="array" ref="BF16">ROUND(Y$10/TREND(Y$8:Y$9,$A$8:$A$9,VALUE($A43))*BF15+BF15,4)</f>
        <v>2.9289000000000001</v>
      </c>
      <c r="BG16" s="8" cm="1">
        <f t="array" ref="BG16">ROUND(Z$10/TREND(Z$8:Z$9,$A$8:$A$9,VALUE($A43))*BG15+BG15,4)</f>
        <v>2.8902000000000001</v>
      </c>
      <c r="BH16" s="8" cm="1">
        <f t="array" ref="BH16">ROUND(AA$10/TREND(AA$8:AA$9,$A$8:$A$9,VALUE($A43))*BH15+BH15,4)</f>
        <v>2.9289000000000001</v>
      </c>
      <c r="BI16" s="8" cm="1">
        <f t="array" ref="BI16">ROUND(AB$10/TREND(AB$8:AB$9,$A$8:$A$9,VALUE($A43))*BI15+BI15,4)</f>
        <v>2.9289000000000001</v>
      </c>
      <c r="BJ16" s="8" cm="1">
        <f t="array" ref="BJ16">ROUND(AC$10/TREND(AC$8:AC$9,$A$8:$A$9,VALUE($A43))*BJ15+BJ15,4)</f>
        <v>2.1875</v>
      </c>
      <c r="BK16" s="8" cm="1">
        <f t="array" ref="BK16">ROUND(AD$10/TREND(AD$8:AD$9,$A$8:$A$9,VALUE($A43))*BK15+BK15,4)</f>
        <v>2.9289000000000001</v>
      </c>
      <c r="BL16" s="8" cm="1">
        <f t="array" ref="BL16">ROUND(AE$10/TREND(AE$8:AE$9,$A$8:$A$9,VALUE($A43))*BL15+BL15,4)</f>
        <v>2.9289000000000001</v>
      </c>
      <c r="BM16" s="8" cm="1">
        <f t="array" ref="BM16">ROUND(AF$10/TREND(AF$8:AF$9,$A$8:$A$9,VALUE($A43))*BM15+BM15,4)</f>
        <v>2.9289000000000001</v>
      </c>
      <c r="BN16" s="8" cm="1">
        <f t="array" ref="BN16">ROUND(AG$10/TREND(AG$8:AG$9,$A$8:$A$9,VALUE($A43))*BN15+BN15,4)</f>
        <v>2.3136000000000001</v>
      </c>
      <c r="BO16" s="8" cm="1">
        <f t="array" ref="BO16">ROUND(AH$10/TREND(AH$8:AH$9,$A$8:$A$9,VALUE($A43))*BO15+BO15,4)</f>
        <v>2.9289000000000001</v>
      </c>
      <c r="BQ16" s="1">
        <f t="shared" si="37"/>
        <v>40.195524352561925</v>
      </c>
      <c r="BR16" s="1">
        <f t="shared" si="38"/>
        <v>2.3913126174528876</v>
      </c>
      <c r="BS16" s="1"/>
      <c r="BT16" s="1"/>
      <c r="BU16" s="1"/>
      <c r="BV16" s="1"/>
      <c r="BY16" t="str">
        <f t="shared" si="39"/>
        <v>MinCOABCO-14</v>
      </c>
      <c r="BZ16" s="1">
        <f t="shared" si="5"/>
        <v>0</v>
      </c>
      <c r="CA16" s="1">
        <f t="shared" si="6"/>
        <v>0</v>
      </c>
      <c r="CB16" s="1">
        <f t="shared" si="7"/>
        <v>0</v>
      </c>
      <c r="CC16" s="1">
        <f t="shared" si="8"/>
        <v>0</v>
      </c>
      <c r="CD16" s="1">
        <f t="shared" si="9"/>
        <v>0</v>
      </c>
      <c r="CE16" s="1">
        <f t="shared" si="10"/>
        <v>19904.571428571428</v>
      </c>
      <c r="CF16" s="1">
        <f t="shared" si="11"/>
        <v>15181.442843270401</v>
      </c>
      <c r="CG16" s="1">
        <f t="shared" si="12"/>
        <v>1401.2966382336001</v>
      </c>
      <c r="CH16" s="1">
        <f t="shared" si="13"/>
        <v>2715.1428571428564</v>
      </c>
      <c r="CI16" s="1">
        <f t="shared" si="14"/>
        <v>0</v>
      </c>
      <c r="CJ16" s="1">
        <f t="shared" si="15"/>
        <v>0</v>
      </c>
      <c r="CK16" s="1">
        <f t="shared" si="16"/>
        <v>10302</v>
      </c>
      <c r="CL16" s="1">
        <f t="shared" si="17"/>
        <v>0</v>
      </c>
      <c r="CM16" s="1">
        <f t="shared" si="18"/>
        <v>2068.2700225344001</v>
      </c>
      <c r="CN16" s="1">
        <f t="shared" si="19"/>
        <v>5837.0714285714284</v>
      </c>
      <c r="CO16" s="1">
        <f t="shared" si="20"/>
        <v>0</v>
      </c>
      <c r="CP16" s="1">
        <f t="shared" si="21"/>
        <v>20925.993699590399</v>
      </c>
      <c r="CQ16" s="1">
        <f t="shared" si="22"/>
        <v>0</v>
      </c>
      <c r="CR16" s="1">
        <f t="shared" si="23"/>
        <v>19038.399571468799</v>
      </c>
      <c r="CS16" s="1">
        <f t="shared" si="24"/>
        <v>5943.9285714285725</v>
      </c>
      <c r="CT16" s="1">
        <f t="shared" si="25"/>
        <v>0</v>
      </c>
      <c r="CU16" s="1">
        <f t="shared" si="26"/>
        <v>61.928571428571409</v>
      </c>
      <c r="CV16" s="1">
        <f t="shared" si="27"/>
        <v>0</v>
      </c>
      <c r="CW16" s="1">
        <f t="shared" si="28"/>
        <v>0</v>
      </c>
      <c r="CX16" s="1">
        <f t="shared" si="29"/>
        <v>19768.018536921601</v>
      </c>
      <c r="CY16" s="1">
        <f t="shared" si="30"/>
        <v>0</v>
      </c>
      <c r="CZ16" s="1">
        <f t="shared" si="31"/>
        <v>0</v>
      </c>
      <c r="DA16" s="1">
        <f t="shared" si="32"/>
        <v>0</v>
      </c>
      <c r="DB16" s="1">
        <f t="shared" si="33"/>
        <v>36491.714285714297</v>
      </c>
      <c r="DC16" s="1">
        <f t="shared" si="34"/>
        <v>0</v>
      </c>
      <c r="DF16" t="str">
        <f t="shared" si="40"/>
        <v>MinCOABCO-14</v>
      </c>
      <c r="DG16" t="str">
        <f t="shared" si="35"/>
        <v>Lignite Supply curve - Step 14</v>
      </c>
      <c r="DH16" t="s">
        <v>109</v>
      </c>
      <c r="DI16" t="s">
        <v>163</v>
      </c>
      <c r="DK16" t="str">
        <f t="shared" si="41"/>
        <v>COABCO</v>
      </c>
    </row>
    <row r="17" spans="1:115">
      <c r="C17" s="42" t="str">
        <f>M3</f>
        <v>Canada</v>
      </c>
      <c r="D17" s="42" t="str">
        <f>AB3</f>
        <v>Nor-Ice</v>
      </c>
      <c r="E17" s="42" t="str">
        <f>AE3</f>
        <v>SouthAfrica</v>
      </c>
      <c r="F17" s="42" t="str">
        <f>T3</f>
        <v>EU_southwest</v>
      </c>
      <c r="Y17" t="s">
        <v>244</v>
      </c>
      <c r="Z17">
        <v>22</v>
      </c>
      <c r="AA17" s="1">
        <f>MAX(E6:AH6)</f>
        <v>1542.41</v>
      </c>
      <c r="AK17" t="str">
        <f t="shared" si="36"/>
        <v>MinCOABCO-15</v>
      </c>
      <c r="AL17" s="8" cm="1">
        <f t="array" ref="AL17">ROUND(E$10/TREND(E$8:E$9,$A$8:$A$9,VALUE($A44))*AL16+AL16,4)</f>
        <v>3.1587999999999998</v>
      </c>
      <c r="AM17" s="8" cm="1">
        <f t="array" ref="AM17">ROUND(F$10/TREND(F$8:F$9,$A$8:$A$9,VALUE($A44))*AM16+AM16,4)</f>
        <v>3.1583999999999999</v>
      </c>
      <c r="AN17" s="8" cm="1">
        <f t="array" ref="AN17">ROUND(G$10/TREND(G$8:G$9,$A$8:$A$9,VALUE($A44))*AN16+AN16,4)</f>
        <v>3.1587999999999998</v>
      </c>
      <c r="AO17" s="8" cm="1">
        <f t="array" ref="AO17">ROUND(H$10/TREND(H$8:H$9,$A$8:$A$9,VALUE($A44))*AO16+AO16,4)</f>
        <v>2.6642000000000001</v>
      </c>
      <c r="AP17" s="8" cm="1">
        <f t="array" ref="AP17">ROUND(I$10/TREND(I$8:I$9,$A$8:$A$9,VALUE($A44))*AP16+AP16,4)</f>
        <v>3.1583000000000001</v>
      </c>
      <c r="AQ17" s="8" cm="1">
        <f t="array" ref="AQ17">ROUND(J$10/TREND(J$8:J$9,$A$8:$A$9,VALUE($A44))*AQ16+AQ16,4)</f>
        <v>2.5173999999999999</v>
      </c>
      <c r="AR17" s="8" cm="1">
        <f t="array" ref="AR17">ROUND(K$10/TREND(K$8:K$9,$A$8:$A$9,VALUE($A44))*AR16+AR16,4)</f>
        <v>2.3572000000000002</v>
      </c>
      <c r="AS17" s="8" cm="1">
        <f t="array" ref="AS17">ROUND(L$10/TREND(L$8:L$9,$A$8:$A$9,VALUE($A44))*AS16+AS16,4)</f>
        <v>3.0811000000000002</v>
      </c>
      <c r="AT17" s="8" cm="1">
        <f t="array" ref="AT17">ROUND(M$10/TREND(M$8:M$9,$A$8:$A$9,VALUE($A44))*AT16+AT16,4)</f>
        <v>3.0390000000000001</v>
      </c>
      <c r="AU17" s="8" cm="1">
        <f t="array" ref="AU17">ROUND(N$10/TREND(N$8:N$9,$A$8:$A$9,VALUE($A44))*AU16+AU16,4)</f>
        <v>3.0636000000000001</v>
      </c>
      <c r="AV17" s="8" cm="1">
        <f t="array" ref="AV17">ROUND(O$10/TREND(O$8:O$9,$A$8:$A$9,VALUE($A44))*AV16+AV16,4)</f>
        <v>3.1194000000000002</v>
      </c>
      <c r="AW17" s="8" cm="1">
        <f t="array" ref="AW17">ROUND(P$10/TREND(P$8:P$9,$A$8:$A$9,VALUE($A44))*AW16+AW16,4)</f>
        <v>2.8475999999999999</v>
      </c>
      <c r="AX17" s="8" cm="1">
        <f t="array" ref="AX17">ROUND(Q$10/TREND(Q$8:Q$9,$A$8:$A$9,VALUE($A44))*AX16+AX16,4)</f>
        <v>3.1528999999999998</v>
      </c>
      <c r="AY17" s="8" cm="1">
        <f t="array" ref="AY17">ROUND(R$10/TREND(R$8:R$9,$A$8:$A$9,VALUE($A44))*AY16+AY16,4)</f>
        <v>3.0922999999999998</v>
      </c>
      <c r="AZ17" s="8" cm="1">
        <f t="array" ref="AZ17">ROUND(S$10/TREND(S$8:S$9,$A$8:$A$9,VALUE($A44))*AZ16+AZ16,4)</f>
        <v>2.8492999999999999</v>
      </c>
      <c r="BA17" s="8" cm="1">
        <f t="array" ref="BA17">ROUND(T$10/TREND(T$8:T$9,$A$8:$A$9,VALUE($A44))*BA16+BA16,4)</f>
        <v>3.1545000000000001</v>
      </c>
      <c r="BB17" s="8" cm="1">
        <f t="array" ref="BB17">ROUND(U$10/TREND(U$8:U$9,$A$8:$A$9,VALUE($A44))*BB16+BB16,4)</f>
        <v>2.7442000000000002</v>
      </c>
      <c r="BC17" s="8" cm="1">
        <f t="array" ref="BC17">ROUND(V$10/TREND(V$8:V$9,$A$8:$A$9,VALUE($A44))*BC16+BC16,4)</f>
        <v>3.1587999999999998</v>
      </c>
      <c r="BD17" s="8" cm="1">
        <f t="array" ref="BD17">ROUND(W$10/TREND(W$8:W$9,$A$8:$A$9,VALUE($A44))*BD16+BD16,4)</f>
        <v>2.4085999999999999</v>
      </c>
      <c r="BE17" s="8" cm="1">
        <f t="array" ref="BE17">ROUND(X$10/TREND(X$8:X$9,$A$8:$A$9,VALUE($A44))*BE16+BE16,4)</f>
        <v>3.0756000000000001</v>
      </c>
      <c r="BF17" s="8" cm="1">
        <f t="array" ref="BF17">ROUND(Y$10/TREND(Y$8:Y$9,$A$8:$A$9,VALUE($A44))*BF16+BF16,4)</f>
        <v>3.1587999999999998</v>
      </c>
      <c r="BG17" s="8" cm="1">
        <f t="array" ref="BG17">ROUND(Z$10/TREND(Z$8:Z$9,$A$8:$A$9,VALUE($A44))*BG16+BG16,4)</f>
        <v>3.1168999999999998</v>
      </c>
      <c r="BH17" s="8" cm="1">
        <f t="array" ref="BH17">ROUND(AA$10/TREND(AA$8:AA$9,$A$8:$A$9,VALUE($A44))*BH16+BH16,4)</f>
        <v>3.1587999999999998</v>
      </c>
      <c r="BI17" s="8" cm="1">
        <f t="array" ref="BI17">ROUND(AB$10/TREND(AB$8:AB$9,$A$8:$A$9,VALUE($A44))*BI16+BI16,4)</f>
        <v>3.1587999999999998</v>
      </c>
      <c r="BJ17" s="8" cm="1">
        <f t="array" ref="BJ17">ROUND(AC$10/TREND(AC$8:AC$9,$A$8:$A$9,VALUE($A44))*BJ16+BJ16,4)</f>
        <v>2.2581000000000002</v>
      </c>
      <c r="BK17" s="8" cm="1">
        <f t="array" ref="BK17">ROUND(AD$10/TREND(AD$8:AD$9,$A$8:$A$9,VALUE($A44))*BK16+BK16,4)</f>
        <v>3.1587999999999998</v>
      </c>
      <c r="BL17" s="8" cm="1">
        <f t="array" ref="BL17">ROUND(AE$10/TREND(AE$8:AE$9,$A$8:$A$9,VALUE($A44))*BL16+BL16,4)</f>
        <v>3.1587999999999998</v>
      </c>
      <c r="BM17" s="8" cm="1">
        <f t="array" ref="BM17">ROUND(AF$10/TREND(AF$8:AF$9,$A$8:$A$9,VALUE($A44))*BM16+BM16,4)</f>
        <v>3.1587999999999998</v>
      </c>
      <c r="BN17" s="8" cm="1">
        <f t="array" ref="BN17">ROUND(AG$10/TREND(AG$8:AG$9,$A$8:$A$9,VALUE($A44))*BN16+BN16,4)</f>
        <v>2.4367000000000001</v>
      </c>
      <c r="BO17" s="8" cm="1">
        <f t="array" ref="BO17">ROUND(AH$10/TREND(AH$8:AH$9,$A$8:$A$9,VALUE($A44))*BO16+BO16,4)</f>
        <v>3.1587999999999998</v>
      </c>
      <c r="BQ17" s="1">
        <f t="shared" si="37"/>
        <v>45.219964896632163</v>
      </c>
      <c r="BR17" s="1">
        <f t="shared" si="38"/>
        <v>2.5310531662237352</v>
      </c>
      <c r="BS17" s="1"/>
      <c r="BT17" s="1"/>
      <c r="BU17" s="1"/>
      <c r="BV17" s="1"/>
      <c r="BY17" t="str">
        <f t="shared" si="39"/>
        <v>MinCOABCO-15</v>
      </c>
      <c r="BZ17" s="1">
        <f t="shared" si="5"/>
        <v>0</v>
      </c>
      <c r="CA17" s="1">
        <f t="shared" si="6"/>
        <v>0</v>
      </c>
      <c r="CB17" s="1">
        <f t="shared" si="7"/>
        <v>0</v>
      </c>
      <c r="CC17" s="1">
        <f t="shared" si="8"/>
        <v>0</v>
      </c>
      <c r="CD17" s="1">
        <f t="shared" si="9"/>
        <v>0</v>
      </c>
      <c r="CE17" s="1">
        <f t="shared" si="10"/>
        <v>19904.571428571428</v>
      </c>
      <c r="CF17" s="1">
        <f t="shared" si="11"/>
        <v>15181.442843270401</v>
      </c>
      <c r="CG17" s="1">
        <f t="shared" si="12"/>
        <v>1401.2966382336001</v>
      </c>
      <c r="CH17" s="1">
        <f t="shared" si="13"/>
        <v>2715.1428571428564</v>
      </c>
      <c r="CI17" s="1">
        <f t="shared" si="14"/>
        <v>0</v>
      </c>
      <c r="CJ17" s="1">
        <f t="shared" si="15"/>
        <v>0</v>
      </c>
      <c r="CK17" s="1">
        <f t="shared" si="16"/>
        <v>10302</v>
      </c>
      <c r="CL17" s="1">
        <f t="shared" si="17"/>
        <v>0</v>
      </c>
      <c r="CM17" s="1">
        <f t="shared" si="18"/>
        <v>2068.2700225344001</v>
      </c>
      <c r="CN17" s="1">
        <f t="shared" si="19"/>
        <v>5837.0714285714284</v>
      </c>
      <c r="CO17" s="1">
        <f t="shared" si="20"/>
        <v>0</v>
      </c>
      <c r="CP17" s="1">
        <f t="shared" si="21"/>
        <v>20925.993699590399</v>
      </c>
      <c r="CQ17" s="1">
        <f t="shared" si="22"/>
        <v>0</v>
      </c>
      <c r="CR17" s="1">
        <f t="shared" si="23"/>
        <v>19038.399571468799</v>
      </c>
      <c r="CS17" s="1">
        <f t="shared" si="24"/>
        <v>5943.9285714285725</v>
      </c>
      <c r="CT17" s="1">
        <f t="shared" si="25"/>
        <v>0</v>
      </c>
      <c r="CU17" s="1">
        <f t="shared" si="26"/>
        <v>61.928571428571409</v>
      </c>
      <c r="CV17" s="1">
        <f t="shared" si="27"/>
        <v>0</v>
      </c>
      <c r="CW17" s="1">
        <f t="shared" si="28"/>
        <v>0</v>
      </c>
      <c r="CX17" s="1">
        <f t="shared" si="29"/>
        <v>19768.018536921601</v>
      </c>
      <c r="CY17" s="1">
        <f t="shared" si="30"/>
        <v>0</v>
      </c>
      <c r="CZ17" s="1">
        <f t="shared" si="31"/>
        <v>0</v>
      </c>
      <c r="DA17" s="1">
        <f t="shared" si="32"/>
        <v>0</v>
      </c>
      <c r="DB17" s="1">
        <f t="shared" si="33"/>
        <v>36491.714285714297</v>
      </c>
      <c r="DC17" s="1">
        <f t="shared" si="34"/>
        <v>0</v>
      </c>
      <c r="DF17" t="str">
        <f t="shared" si="40"/>
        <v>MinCOABCO-15</v>
      </c>
      <c r="DG17" t="str">
        <f t="shared" si="35"/>
        <v>Lignite Supply curve - Step 15</v>
      </c>
      <c r="DH17" t="s">
        <v>109</v>
      </c>
      <c r="DI17" t="s">
        <v>163</v>
      </c>
      <c r="DK17" t="str">
        <f t="shared" si="41"/>
        <v>COABCO</v>
      </c>
    </row>
    <row r="18" spans="1:115">
      <c r="Y18" t="s">
        <v>245</v>
      </c>
      <c r="Z18" s="44">
        <v>3</v>
      </c>
      <c r="AA18" s="44">
        <v>7</v>
      </c>
      <c r="AC18" s="2" t="s">
        <v>247</v>
      </c>
      <c r="AK18" t="str">
        <f t="shared" si="36"/>
        <v>MinCOABCO-16</v>
      </c>
      <c r="AL18" s="8" cm="1">
        <f t="array" ref="AL18">ROUND(E$10/TREND(E$8:E$9,$A$8:$A$9,VALUE($A45))*AL17+AL17,4)</f>
        <v>3.4167000000000001</v>
      </c>
      <c r="AM18" s="8" cm="1">
        <f t="array" ref="AM18">ROUND(F$10/TREND(F$8:F$9,$A$8:$A$9,VALUE($A45))*AM17+AM17,4)</f>
        <v>3.4163000000000001</v>
      </c>
      <c r="AN18" s="8" cm="1">
        <f t="array" ref="AN18">ROUND(G$10/TREND(G$8:G$9,$A$8:$A$9,VALUE($A45))*AN17+AN17,4)</f>
        <v>3.4167000000000001</v>
      </c>
      <c r="AO18" s="8" cm="1">
        <f t="array" ref="AO18">ROUND(H$10/TREND(H$8:H$9,$A$8:$A$9,VALUE($A45))*AO17+AO17,4)</f>
        <v>2.8816999999999999</v>
      </c>
      <c r="AP18" s="8" cm="1">
        <f t="array" ref="AP18">ROUND(I$10/TREND(I$8:I$9,$A$8:$A$9,VALUE($A45))*AP17+AP17,4)</f>
        <v>3.4161999999999999</v>
      </c>
      <c r="AQ18" s="8" cm="1">
        <f t="array" ref="AQ18">ROUND(J$10/TREND(J$8:J$9,$A$8:$A$9,VALUE($A45))*AQ17+AQ17,4)</f>
        <v>2.6802999999999999</v>
      </c>
      <c r="AR18" s="8" cm="1">
        <f t="array" ref="AR18">ROUND(K$10/TREND(K$8:K$9,$A$8:$A$9,VALUE($A45))*AR17+AR17,4)</f>
        <v>2.4398</v>
      </c>
      <c r="AS18" s="8" cm="1">
        <f t="array" ref="AS18">ROUND(L$10/TREND(L$8:L$9,$A$8:$A$9,VALUE($A45))*AS17+AS17,4)</f>
        <v>3.3138999999999998</v>
      </c>
      <c r="AT18" s="8" cm="1">
        <f t="array" ref="AT18">ROUND(M$10/TREND(M$8:M$9,$A$8:$A$9,VALUE($A45))*AT17+AT17,4)</f>
        <v>3.2786</v>
      </c>
      <c r="AU18" s="8" cm="1">
        <f t="array" ref="AU18">ROUND(N$10/TREND(N$8:N$9,$A$8:$A$9,VALUE($A45))*AU17+AU17,4)</f>
        <v>3.2854999999999999</v>
      </c>
      <c r="AV18" s="8" cm="1">
        <f t="array" ref="AV18">ROUND(O$10/TREND(O$8:O$9,$A$8:$A$9,VALUE($A45))*AV17+AV17,4)</f>
        <v>3.3740999999999999</v>
      </c>
      <c r="AW18" s="8" cm="1">
        <f t="array" ref="AW18">ROUND(P$10/TREND(P$8:P$9,$A$8:$A$9,VALUE($A45))*AW17+AW17,4)</f>
        <v>3.0524</v>
      </c>
      <c r="AX18" s="8" cm="1">
        <f t="array" ref="AX18">ROUND(Q$10/TREND(Q$8:Q$9,$A$8:$A$9,VALUE($A45))*AX17+AX17,4)</f>
        <v>3.4102999999999999</v>
      </c>
      <c r="AY18" s="8" cm="1">
        <f t="array" ref="AY18">ROUND(R$10/TREND(R$8:R$9,$A$8:$A$9,VALUE($A45))*AY17+AY17,4)</f>
        <v>3.3336999999999999</v>
      </c>
      <c r="AZ18" s="8" cm="1">
        <f t="array" ref="AZ18">ROUND(S$10/TREND(S$8:S$9,$A$8:$A$9,VALUE($A45))*AZ17+AZ17,4)</f>
        <v>3.0653999999999999</v>
      </c>
      <c r="BA18" s="8" cm="1">
        <f t="array" ref="BA18">ROUND(T$10/TREND(T$8:T$9,$A$8:$A$9,VALUE($A45))*BA17+BA17,4)</f>
        <v>3.4108000000000001</v>
      </c>
      <c r="BB18" s="8" cm="1">
        <f t="array" ref="BB18">ROUND(U$10/TREND(U$8:U$9,$A$8:$A$9,VALUE($A45))*BB17+BB17,4)</f>
        <v>2.9131</v>
      </c>
      <c r="BC18" s="8" cm="1">
        <f t="array" ref="BC18">ROUND(V$10/TREND(V$8:V$9,$A$8:$A$9,VALUE($A45))*BC17+BC17,4)</f>
        <v>3.4167000000000001</v>
      </c>
      <c r="BD18" s="8" cm="1">
        <f t="array" ref="BD18">ROUND(W$10/TREND(W$8:W$9,$A$8:$A$9,VALUE($A45))*BD17+BD17,4)</f>
        <v>2.5333000000000001</v>
      </c>
      <c r="BE18" s="8" cm="1">
        <f t="array" ref="BE18">ROUND(X$10/TREND(X$8:X$9,$A$8:$A$9,VALUE($A45))*BE17+BE17,4)</f>
        <v>3.3085</v>
      </c>
      <c r="BF18" s="8" cm="1">
        <f t="array" ref="BF18">ROUND(Y$10/TREND(Y$8:Y$9,$A$8:$A$9,VALUE($A45))*BF17+BF17,4)</f>
        <v>3.4167000000000001</v>
      </c>
      <c r="BG18" s="8" cm="1">
        <f t="array" ref="BG18">ROUND(Z$10/TREND(Z$8:Z$9,$A$8:$A$9,VALUE($A45))*BG17+BG17,4)</f>
        <v>3.3712</v>
      </c>
      <c r="BH18" s="8" cm="1">
        <f t="array" ref="BH18">ROUND(AA$10/TREND(AA$8:AA$9,$A$8:$A$9,VALUE($A45))*BH17+BH17,4)</f>
        <v>3.4167000000000001</v>
      </c>
      <c r="BI18" s="8" cm="1">
        <f t="array" ref="BI18">ROUND(AB$10/TREND(AB$8:AB$9,$A$8:$A$9,VALUE($A45))*BI17+BI17,4)</f>
        <v>3.4167000000000001</v>
      </c>
      <c r="BJ18" s="8" cm="1">
        <f t="array" ref="BJ18">ROUND(AC$10/TREND(AC$8:AC$9,$A$8:$A$9,VALUE($A45))*BJ17+BJ17,4)</f>
        <v>2.3334000000000001</v>
      </c>
      <c r="BK18" s="8" cm="1">
        <f t="array" ref="BK18">ROUND(AD$10/TREND(AD$8:AD$9,$A$8:$A$9,VALUE($A45))*BK17+BK17,4)</f>
        <v>3.4167000000000001</v>
      </c>
      <c r="BL18" s="8" cm="1">
        <f t="array" ref="BL18">ROUND(AE$10/TREND(AE$8:AE$9,$A$8:$A$9,VALUE($A45))*BL17+BL17,4)</f>
        <v>3.4167000000000001</v>
      </c>
      <c r="BM18" s="8" cm="1">
        <f t="array" ref="BM18">ROUND(AF$10/TREND(AF$8:AF$9,$A$8:$A$9,VALUE($A45))*BM17+BM17,4)</f>
        <v>3.4167000000000001</v>
      </c>
      <c r="BN18" s="8" cm="1">
        <f t="array" ref="BN18">ROUND(AG$10/TREND(AG$8:AG$9,$A$8:$A$9,VALUE($A45))*BN17+BN17,4)</f>
        <v>2.5710999999999999</v>
      </c>
      <c r="BO18" s="8" cm="1">
        <f t="array" ref="BO18">ROUND(AH$10/TREND(AH$8:AH$9,$A$8:$A$9,VALUE($A45))*BO17+BO17,4)</f>
        <v>3.4167000000000001</v>
      </c>
      <c r="BQ18" s="1">
        <f t="shared" si="37"/>
        <v>50.244405440702401</v>
      </c>
      <c r="BR18" s="1">
        <f t="shared" si="38"/>
        <v>2.6847794133023077</v>
      </c>
      <c r="BS18" s="1"/>
      <c r="BT18" s="1"/>
      <c r="BU18" s="1"/>
      <c r="BV18" s="1"/>
      <c r="BY18" t="str">
        <f t="shared" si="39"/>
        <v>MinCOABCO-16</v>
      </c>
      <c r="BZ18" s="1">
        <f t="shared" si="5"/>
        <v>0</v>
      </c>
      <c r="CA18" s="1">
        <f t="shared" si="6"/>
        <v>0</v>
      </c>
      <c r="CB18" s="1">
        <f t="shared" si="7"/>
        <v>0</v>
      </c>
      <c r="CC18" s="1">
        <f t="shared" si="8"/>
        <v>0</v>
      </c>
      <c r="CD18" s="1">
        <f t="shared" si="9"/>
        <v>0</v>
      </c>
      <c r="CE18" s="1">
        <f t="shared" si="10"/>
        <v>19904.571428571428</v>
      </c>
      <c r="CF18" s="1">
        <f t="shared" si="11"/>
        <v>15181.442843270401</v>
      </c>
      <c r="CG18" s="1">
        <f t="shared" si="12"/>
        <v>1401.2966382336001</v>
      </c>
      <c r="CH18" s="1">
        <f t="shared" si="13"/>
        <v>2715.1428571428564</v>
      </c>
      <c r="CI18" s="1">
        <f t="shared" si="14"/>
        <v>0</v>
      </c>
      <c r="CJ18" s="1">
        <f t="shared" si="15"/>
        <v>0</v>
      </c>
      <c r="CK18" s="1">
        <f t="shared" si="16"/>
        <v>10302</v>
      </c>
      <c r="CL18" s="1">
        <f t="shared" si="17"/>
        <v>0</v>
      </c>
      <c r="CM18" s="1">
        <f t="shared" si="18"/>
        <v>2068.2700225344001</v>
      </c>
      <c r="CN18" s="1">
        <f t="shared" si="19"/>
        <v>5837.0714285714284</v>
      </c>
      <c r="CO18" s="1">
        <f t="shared" si="20"/>
        <v>0</v>
      </c>
      <c r="CP18" s="1">
        <f t="shared" si="21"/>
        <v>20925.993699590399</v>
      </c>
      <c r="CQ18" s="1">
        <f t="shared" si="22"/>
        <v>0</v>
      </c>
      <c r="CR18" s="1">
        <f t="shared" si="23"/>
        <v>19038.399571468799</v>
      </c>
      <c r="CS18" s="1">
        <f t="shared" si="24"/>
        <v>5943.9285714285725</v>
      </c>
      <c r="CT18" s="1">
        <f t="shared" si="25"/>
        <v>0</v>
      </c>
      <c r="CU18" s="1">
        <f t="shared" si="26"/>
        <v>61.928571428571409</v>
      </c>
      <c r="CV18" s="1">
        <f t="shared" si="27"/>
        <v>0</v>
      </c>
      <c r="CW18" s="1">
        <f t="shared" si="28"/>
        <v>0</v>
      </c>
      <c r="CX18" s="1">
        <f t="shared" si="29"/>
        <v>19768.018536921601</v>
      </c>
      <c r="CY18" s="1">
        <f t="shared" si="30"/>
        <v>0</v>
      </c>
      <c r="CZ18" s="1">
        <f t="shared" si="31"/>
        <v>0</v>
      </c>
      <c r="DA18" s="1">
        <f t="shared" si="32"/>
        <v>0</v>
      </c>
      <c r="DB18" s="1">
        <f t="shared" si="33"/>
        <v>36491.714285714297</v>
      </c>
      <c r="DC18" s="1">
        <f t="shared" si="34"/>
        <v>0</v>
      </c>
      <c r="DF18" t="str">
        <f t="shared" si="40"/>
        <v>MinCOABCO-16</v>
      </c>
      <c r="DG18" t="str">
        <f t="shared" si="35"/>
        <v>Lignite Supply curve - Step 16</v>
      </c>
      <c r="DH18" t="s">
        <v>109</v>
      </c>
      <c r="DI18" t="s">
        <v>163</v>
      </c>
      <c r="DK18" t="str">
        <f t="shared" si="41"/>
        <v>COABCO</v>
      </c>
    </row>
    <row r="19" spans="1:115">
      <c r="Y19" t="s">
        <v>246</v>
      </c>
      <c r="Z19" s="44">
        <v>2</v>
      </c>
      <c r="AA19" s="44">
        <v>5</v>
      </c>
      <c r="AK19" t="str">
        <f t="shared" si="36"/>
        <v>MinCOABCO-17</v>
      </c>
      <c r="AL19" s="8" cm="1">
        <f t="array" ref="AL19">ROUND(E$10/TREND(E$8:E$9,$A$8:$A$9,VALUE($A46))*AL18+AL18,4)</f>
        <v>3.7073999999999998</v>
      </c>
      <c r="AM19" s="8" cm="1">
        <f t="array" ref="AM19">ROUND(F$10/TREND(F$8:F$9,$A$8:$A$9,VALUE($A46))*AM18+AM18,4)</f>
        <v>3.7069000000000001</v>
      </c>
      <c r="AN19" s="8" cm="1">
        <f t="array" ref="AN19">ROUND(G$10/TREND(G$8:G$9,$A$8:$A$9,VALUE($A46))*AN18+AN18,4)</f>
        <v>3.7073999999999998</v>
      </c>
      <c r="AO19" s="8" cm="1">
        <f t="array" ref="AO19">ROUND(H$10/TREND(H$8:H$9,$A$8:$A$9,VALUE($A46))*AO18+AO18,4)</f>
        <v>3.1269</v>
      </c>
      <c r="AP19" s="8" cm="1">
        <f t="array" ref="AP19">ROUND(I$10/TREND(I$8:I$9,$A$8:$A$9,VALUE($A46))*AP18+AP18,4)</f>
        <v>3.7067999999999999</v>
      </c>
      <c r="AQ19" s="8" cm="1">
        <f t="array" ref="AQ19">ROUND(J$10/TREND(J$8:J$9,$A$8:$A$9,VALUE($A46))*AQ18+AQ18,4)</f>
        <v>2.8605999999999998</v>
      </c>
      <c r="AR19" s="8" cm="1">
        <f t="array" ref="AR19">ROUND(K$10/TREND(K$8:K$9,$A$8:$A$9,VALUE($A46))*AR18+AR18,4)</f>
        <v>2.5283000000000002</v>
      </c>
      <c r="AS19" s="8" cm="1">
        <f t="array" ref="AS19">ROUND(L$10/TREND(L$8:L$9,$A$8:$A$9,VALUE($A46))*AS18+AS18,4)</f>
        <v>3.5746000000000002</v>
      </c>
      <c r="AT19" s="8" cm="1">
        <f t="array" ref="AT19">ROUND(M$10/TREND(M$8:M$9,$A$8:$A$9,VALUE($A46))*AT18+AT18,4)</f>
        <v>3.5478000000000001</v>
      </c>
      <c r="AU19" s="8" cm="1">
        <f t="array" ref="AU19">ROUND(N$10/TREND(N$8:N$9,$A$8:$A$9,VALUE($A46))*AU18+AU18,4)</f>
        <v>3.5331000000000001</v>
      </c>
      <c r="AV19" s="8" cm="1">
        <f t="array" ref="AV19">ROUND(O$10/TREND(O$8:O$9,$A$8:$A$9,VALUE($A46))*AV18+AV18,4)</f>
        <v>3.6612</v>
      </c>
      <c r="AW19" s="8" cm="1">
        <f t="array" ref="AW19">ROUND(P$10/TREND(P$8:P$9,$A$8:$A$9,VALUE($A46))*AW18+AW18,4)</f>
        <v>3.2808000000000002</v>
      </c>
      <c r="AX19" s="8" cm="1">
        <f t="array" ref="AX19">ROUND(Q$10/TREND(Q$8:Q$9,$A$8:$A$9,VALUE($A46))*AX18+AX18,4)</f>
        <v>3.7004000000000001</v>
      </c>
      <c r="AY19" s="8" cm="1">
        <f t="array" ref="AY19">ROUND(R$10/TREND(R$8:R$9,$A$8:$A$9,VALUE($A46))*AY18+AY18,4)</f>
        <v>3.6046999999999998</v>
      </c>
      <c r="AZ19" s="8" cm="1">
        <f t="array" ref="AZ19">ROUND(S$10/TREND(S$8:S$9,$A$8:$A$9,VALUE($A46))*AZ18+AZ18,4)</f>
        <v>3.3073999999999999</v>
      </c>
      <c r="BA19" s="8" cm="1">
        <f t="array" ref="BA19">ROUND(T$10/TREND(T$8:T$9,$A$8:$A$9,VALUE($A46))*BA18+BA18,4)</f>
        <v>3.6995</v>
      </c>
      <c r="BB19" s="8" cm="1">
        <f t="array" ref="BB19">ROUND(U$10/TREND(U$8:U$9,$A$8:$A$9,VALUE($A46))*BB18+BB18,4)</f>
        <v>3.0994000000000002</v>
      </c>
      <c r="BC19" s="8" cm="1">
        <f t="array" ref="BC19">ROUND(V$10/TREND(V$8:V$9,$A$8:$A$9,VALUE($A46))*BC18+BC18,4)</f>
        <v>3.7073999999999998</v>
      </c>
      <c r="BD19" s="8" cm="1">
        <f t="array" ref="BD19">ROUND(W$10/TREND(W$8:W$9,$A$8:$A$9,VALUE($A46))*BD18+BD18,4)</f>
        <v>2.6694</v>
      </c>
      <c r="BE19" s="8" cm="1">
        <f t="array" ref="BE19">ROUND(X$10/TREND(X$8:X$9,$A$8:$A$9,VALUE($A46))*BE18+BE18,4)</f>
        <v>3.5693000000000001</v>
      </c>
      <c r="BF19" s="8" cm="1">
        <f t="array" ref="BF19">ROUND(Y$10/TREND(Y$8:Y$9,$A$8:$A$9,VALUE($A46))*BF18+BF18,4)</f>
        <v>3.7073999999999998</v>
      </c>
      <c r="BG19" s="8" cm="1">
        <f t="array" ref="BG19">ROUND(Z$10/TREND(Z$8:Z$9,$A$8:$A$9,VALUE($A46))*BG18+BG18,4)</f>
        <v>3.6577999999999999</v>
      </c>
      <c r="BH19" s="8" cm="1">
        <f t="array" ref="BH19">ROUND(AA$10/TREND(AA$8:AA$9,$A$8:$A$9,VALUE($A46))*BH18+BH18,4)</f>
        <v>3.7073999999999998</v>
      </c>
      <c r="BI19" s="8" cm="1">
        <f t="array" ref="BI19">ROUND(AB$10/TREND(AB$8:AB$9,$A$8:$A$9,VALUE($A46))*BI18+BI18,4)</f>
        <v>3.7073999999999998</v>
      </c>
      <c r="BJ19" s="8" cm="1">
        <f t="array" ref="BJ19">ROUND(AC$10/TREND(AC$8:AC$9,$A$8:$A$9,VALUE($A46))*BJ18+BJ18,4)</f>
        <v>2.4138999999999999</v>
      </c>
      <c r="BK19" s="8" cm="1">
        <f t="array" ref="BK19">ROUND(AD$10/TREND(AD$8:AD$9,$A$8:$A$9,VALUE($A46))*BK18+BK18,4)</f>
        <v>3.7073999999999998</v>
      </c>
      <c r="BL19" s="8" cm="1">
        <f t="array" ref="BL19">ROUND(AE$10/TREND(AE$8:AE$9,$A$8:$A$9,VALUE($A46))*BL18+BL18,4)</f>
        <v>3.7073999999999998</v>
      </c>
      <c r="BM19" s="8" cm="1">
        <f t="array" ref="BM19">ROUND(AF$10/TREND(AF$8:AF$9,$A$8:$A$9,VALUE($A46))*BM18+BM18,4)</f>
        <v>3.7073999999999998</v>
      </c>
      <c r="BN19" s="8" cm="1">
        <f t="array" ref="BN19">ROUND(AG$10/TREND(AG$8:AG$9,$A$8:$A$9,VALUE($A46))*BN18+BN18,4)</f>
        <v>2.7183000000000002</v>
      </c>
      <c r="BO19" s="8" cm="1">
        <f t="array" ref="BO19">ROUND(AH$10/TREND(AH$8:AH$9,$A$8:$A$9,VALUE($A46))*BO18+BO18,4)</f>
        <v>3.7073999999999998</v>
      </c>
      <c r="BQ19" s="1">
        <f t="shared" si="37"/>
        <v>55.268845984772639</v>
      </c>
      <c r="BR19" s="1">
        <f t="shared" si="38"/>
        <v>2.8545051482275778</v>
      </c>
      <c r="BS19" s="1"/>
      <c r="BT19" s="1"/>
      <c r="BU19" s="1"/>
      <c r="BV19" s="1"/>
      <c r="BY19" t="str">
        <f t="shared" si="39"/>
        <v>MinCOABCO-17</v>
      </c>
      <c r="BZ19" s="1">
        <f t="shared" si="5"/>
        <v>0</v>
      </c>
      <c r="CA19" s="1">
        <f t="shared" si="6"/>
        <v>0</v>
      </c>
      <c r="CB19" s="1">
        <f t="shared" si="7"/>
        <v>0</v>
      </c>
      <c r="CC19" s="1">
        <f t="shared" si="8"/>
        <v>0</v>
      </c>
      <c r="CD19" s="1">
        <f t="shared" si="9"/>
        <v>0</v>
      </c>
      <c r="CE19" s="1">
        <f t="shared" si="10"/>
        <v>19904.571428571428</v>
      </c>
      <c r="CF19" s="1">
        <f t="shared" si="11"/>
        <v>15181.442843270401</v>
      </c>
      <c r="CG19" s="1">
        <f t="shared" si="12"/>
        <v>1401.2966382336001</v>
      </c>
      <c r="CH19" s="1">
        <f t="shared" si="13"/>
        <v>2715.1428571428564</v>
      </c>
      <c r="CI19" s="1">
        <f t="shared" si="14"/>
        <v>0</v>
      </c>
      <c r="CJ19" s="1">
        <f t="shared" si="15"/>
        <v>0</v>
      </c>
      <c r="CK19" s="1">
        <f t="shared" si="16"/>
        <v>10302</v>
      </c>
      <c r="CL19" s="1">
        <f t="shared" si="17"/>
        <v>0</v>
      </c>
      <c r="CM19" s="1">
        <f t="shared" si="18"/>
        <v>2068.2700225344001</v>
      </c>
      <c r="CN19" s="1">
        <f t="shared" si="19"/>
        <v>5837.0714285714284</v>
      </c>
      <c r="CO19" s="1">
        <f t="shared" si="20"/>
        <v>0</v>
      </c>
      <c r="CP19" s="1">
        <f t="shared" si="21"/>
        <v>20925.993699590399</v>
      </c>
      <c r="CQ19" s="1">
        <f t="shared" si="22"/>
        <v>0</v>
      </c>
      <c r="CR19" s="1">
        <f t="shared" si="23"/>
        <v>19038.399571468799</v>
      </c>
      <c r="CS19" s="1">
        <f t="shared" si="24"/>
        <v>5943.9285714285725</v>
      </c>
      <c r="CT19" s="1">
        <f t="shared" si="25"/>
        <v>0</v>
      </c>
      <c r="CU19" s="1">
        <f t="shared" si="26"/>
        <v>61.928571428571409</v>
      </c>
      <c r="CV19" s="1">
        <f t="shared" si="27"/>
        <v>0</v>
      </c>
      <c r="CW19" s="1">
        <f t="shared" si="28"/>
        <v>0</v>
      </c>
      <c r="CX19" s="1">
        <f t="shared" si="29"/>
        <v>19768.018536921601</v>
      </c>
      <c r="CY19" s="1">
        <f t="shared" si="30"/>
        <v>0</v>
      </c>
      <c r="CZ19" s="1">
        <f t="shared" si="31"/>
        <v>0</v>
      </c>
      <c r="DA19" s="1">
        <f t="shared" si="32"/>
        <v>0</v>
      </c>
      <c r="DB19" s="1">
        <f t="shared" si="33"/>
        <v>36491.714285714297</v>
      </c>
      <c r="DC19" s="1">
        <f t="shared" si="34"/>
        <v>0</v>
      </c>
      <c r="DF19" t="str">
        <f t="shared" si="40"/>
        <v>MinCOABCO-17</v>
      </c>
      <c r="DG19" t="str">
        <f t="shared" si="35"/>
        <v>Lignite Supply curve - Step 17</v>
      </c>
      <c r="DH19" t="s">
        <v>109</v>
      </c>
      <c r="DI19" t="s">
        <v>163</v>
      </c>
      <c r="DK19" t="str">
        <f t="shared" si="41"/>
        <v>COABCO</v>
      </c>
    </row>
    <row r="20" spans="1:115">
      <c r="AK20" t="str">
        <f t="shared" si="36"/>
        <v>MinCOABCO-18</v>
      </c>
      <c r="AL20" s="8" cm="1">
        <f t="array" ref="AL20">ROUND(E$10/TREND(E$8:E$9,$A$8:$A$9,VALUE($A47))*AL19+AL19,4)</f>
        <v>4.0366</v>
      </c>
      <c r="AM20" s="8" cm="1">
        <f t="array" ref="AM20">ROUND(F$10/TREND(F$8:F$9,$A$8:$A$9,VALUE($A47))*AM19+AM19,4)</f>
        <v>4.0361000000000002</v>
      </c>
      <c r="AN20" s="8" cm="1">
        <f t="array" ref="AN20">ROUND(G$10/TREND(G$8:G$9,$A$8:$A$9,VALUE($A47))*AN19+AN19,4)</f>
        <v>4.0366</v>
      </c>
      <c r="AO20" s="8" cm="1">
        <f t="array" ref="AO20">ROUND(H$10/TREND(H$8:H$9,$A$8:$A$9,VALUE($A47))*AO19+AO19,4)</f>
        <v>3.4045999999999998</v>
      </c>
      <c r="AP20" s="8" cm="1">
        <f t="array" ref="AP20">ROUND(I$10/TREND(I$8:I$9,$A$8:$A$9,VALUE($A47))*AP19+AP19,4)</f>
        <v>4.0359999999999996</v>
      </c>
      <c r="AQ20" s="8" cm="1">
        <f t="array" ref="AQ20">ROUND(J$10/TREND(J$8:J$9,$A$8:$A$9,VALUE($A47))*AQ19+AQ19,4)</f>
        <v>3.0608</v>
      </c>
      <c r="AR20" s="8" cm="1">
        <f t="array" ref="AR20">ROUND(K$10/TREND(K$8:K$9,$A$8:$A$9,VALUE($A47))*AR19+AR19,4)</f>
        <v>2.6233</v>
      </c>
      <c r="AS20" s="8" cm="1">
        <f t="array" ref="AS20">ROUND(L$10/TREND(L$8:L$9,$A$8:$A$9,VALUE($A47))*AS19+AS19,4)</f>
        <v>3.8677999999999999</v>
      </c>
      <c r="AT20" s="8" cm="1">
        <f t="array" ref="AT20">ROUND(M$10/TREND(M$8:M$9,$A$8:$A$9,VALUE($A47))*AT19+AT19,4)</f>
        <v>3.8517000000000001</v>
      </c>
      <c r="AU20" s="8" cm="1">
        <f t="array" ref="AU20">ROUND(N$10/TREND(N$8:N$9,$A$8:$A$9,VALUE($A47))*AU19+AU19,4)</f>
        <v>3.8106</v>
      </c>
      <c r="AV20" s="8" cm="1">
        <f t="array" ref="AV20">ROUND(O$10/TREND(O$8:O$9,$A$8:$A$9,VALUE($A47))*AV19+AV19,4)</f>
        <v>3.9863</v>
      </c>
      <c r="AW20" s="8" cm="1">
        <f t="array" ref="AW20">ROUND(P$10/TREND(P$8:P$9,$A$8:$A$9,VALUE($A47))*AW19+AW19,4)</f>
        <v>3.5366</v>
      </c>
      <c r="AX20" s="8" cm="1">
        <f t="array" ref="AX20">ROUND(Q$10/TREND(Q$8:Q$9,$A$8:$A$9,VALUE($A47))*AX19+AX19,4)</f>
        <v>4.0289999999999999</v>
      </c>
      <c r="AY20" s="8" cm="1">
        <f t="array" ref="AY20">ROUND(R$10/TREND(R$8:R$9,$A$8:$A$9,VALUE($A47))*AY19+AY19,4)</f>
        <v>3.9104000000000001</v>
      </c>
      <c r="AZ20" s="8" cm="1">
        <f t="array" ref="AZ20">ROUND(S$10/TREND(S$8:S$9,$A$8:$A$9,VALUE($A47))*AZ19+AZ19,4)</f>
        <v>3.5796999999999999</v>
      </c>
      <c r="BA20" s="8" cm="1">
        <f t="array" ref="BA20">ROUND(T$10/TREND(T$8:T$9,$A$8:$A$9,VALUE($A47))*BA19+BA19,4)</f>
        <v>4.0263</v>
      </c>
      <c r="BB20" s="8" cm="1">
        <f t="array" ref="BB20">ROUND(U$10/TREND(U$8:U$9,$A$8:$A$9,VALUE($A47))*BB19+BB19,4)</f>
        <v>3.3056000000000001</v>
      </c>
      <c r="BC20" s="8" cm="1">
        <f t="array" ref="BC20">ROUND(V$10/TREND(V$8:V$9,$A$8:$A$9,VALUE($A47))*BC19+BC19,4)</f>
        <v>4.0366</v>
      </c>
      <c r="BD20" s="8" cm="1">
        <f t="array" ref="BD20">ROUND(W$10/TREND(W$8:W$9,$A$8:$A$9,VALUE($A47))*BD19+BD19,4)</f>
        <v>2.8184</v>
      </c>
      <c r="BE20" s="8" cm="1">
        <f t="array" ref="BE20">ROUND(X$10/TREND(X$8:X$9,$A$8:$A$9,VALUE($A47))*BE19+BE19,4)</f>
        <v>3.8626999999999998</v>
      </c>
      <c r="BF20" s="8" cm="1">
        <f t="array" ref="BF20">ROUND(Y$10/TREND(Y$8:Y$9,$A$8:$A$9,VALUE($A47))*BF19+BF19,4)</f>
        <v>4.0366</v>
      </c>
      <c r="BG20" s="8" cm="1">
        <f t="array" ref="BG20">ROUND(Z$10/TREND(Z$8:Z$9,$A$8:$A$9,VALUE($A47))*BG19+BG19,4)</f>
        <v>3.9823</v>
      </c>
      <c r="BH20" s="8" cm="1">
        <f t="array" ref="BH20">ROUND(AA$10/TREND(AA$8:AA$9,$A$8:$A$9,VALUE($A47))*BH19+BH19,4)</f>
        <v>4.0366</v>
      </c>
      <c r="BI20" s="8" cm="1">
        <f t="array" ref="BI20">ROUND(AB$10/TREND(AB$8:AB$9,$A$8:$A$9,VALUE($A47))*BI19+BI19,4)</f>
        <v>4.0366</v>
      </c>
      <c r="BJ20" s="8" cm="1">
        <f t="array" ref="BJ20">ROUND(AC$10/TREND(AC$8:AC$9,$A$8:$A$9,VALUE($A47))*BJ19+BJ19,4)</f>
        <v>2.5001000000000002</v>
      </c>
      <c r="BK20" s="8" cm="1">
        <f t="array" ref="BK20">ROUND(AD$10/TREND(AD$8:AD$9,$A$8:$A$9,VALUE($A47))*BK19+BK19,4)</f>
        <v>4.0366</v>
      </c>
      <c r="BL20" s="8" cm="1">
        <f t="array" ref="BL20">ROUND(AE$10/TREND(AE$8:AE$9,$A$8:$A$9,VALUE($A47))*BL19+BL19,4)</f>
        <v>4.0366</v>
      </c>
      <c r="BM20" s="8" cm="1">
        <f t="array" ref="BM20">ROUND(AF$10/TREND(AF$8:AF$9,$A$8:$A$9,VALUE($A47))*BM19+BM19,4)</f>
        <v>4.0366</v>
      </c>
      <c r="BN20" s="8" cm="1">
        <f t="array" ref="BN20">ROUND(AG$10/TREND(AG$8:AG$9,$A$8:$A$9,VALUE($A47))*BN19+BN19,4)</f>
        <v>2.8801000000000001</v>
      </c>
      <c r="BO20" s="8" cm="1">
        <f t="array" ref="BO20">ROUND(AH$10/TREND(AH$8:AH$9,$A$8:$A$9,VALUE($A47))*BO19+BO19,4)</f>
        <v>4.0366</v>
      </c>
      <c r="BQ20" s="1">
        <f t="shared" si="37"/>
        <v>60.293286528842877</v>
      </c>
      <c r="BR20" s="1">
        <f t="shared" si="38"/>
        <v>3.0425628454452567</v>
      </c>
      <c r="BS20" s="1"/>
      <c r="BT20" s="1"/>
      <c r="BU20" s="1"/>
      <c r="BV20" s="1"/>
      <c r="BY20" t="str">
        <f t="shared" si="39"/>
        <v>MinCOABCO-18</v>
      </c>
      <c r="BZ20" s="1">
        <f t="shared" si="5"/>
        <v>0</v>
      </c>
      <c r="CA20" s="1">
        <f t="shared" si="6"/>
        <v>0</v>
      </c>
      <c r="CB20" s="1">
        <f t="shared" si="7"/>
        <v>0</v>
      </c>
      <c r="CC20" s="1">
        <f t="shared" si="8"/>
        <v>0</v>
      </c>
      <c r="CD20" s="1">
        <f t="shared" si="9"/>
        <v>0</v>
      </c>
      <c r="CE20" s="1">
        <f t="shared" si="10"/>
        <v>19904.571428571428</v>
      </c>
      <c r="CF20" s="1">
        <f t="shared" si="11"/>
        <v>15181.442843270401</v>
      </c>
      <c r="CG20" s="1">
        <f t="shared" si="12"/>
        <v>1401.2966382336001</v>
      </c>
      <c r="CH20" s="1">
        <f t="shared" si="13"/>
        <v>2715.1428571428564</v>
      </c>
      <c r="CI20" s="1">
        <f t="shared" si="14"/>
        <v>0</v>
      </c>
      <c r="CJ20" s="1">
        <f t="shared" si="15"/>
        <v>0</v>
      </c>
      <c r="CK20" s="1">
        <f t="shared" si="16"/>
        <v>10302</v>
      </c>
      <c r="CL20" s="1">
        <f t="shared" si="17"/>
        <v>0</v>
      </c>
      <c r="CM20" s="1">
        <f t="shared" si="18"/>
        <v>2068.2700225344001</v>
      </c>
      <c r="CN20" s="1">
        <f t="shared" si="19"/>
        <v>5837.0714285714284</v>
      </c>
      <c r="CO20" s="1">
        <f t="shared" si="20"/>
        <v>0</v>
      </c>
      <c r="CP20" s="1">
        <f t="shared" si="21"/>
        <v>20925.993699590399</v>
      </c>
      <c r="CQ20" s="1">
        <f t="shared" si="22"/>
        <v>0</v>
      </c>
      <c r="CR20" s="1">
        <f t="shared" si="23"/>
        <v>19038.399571468799</v>
      </c>
      <c r="CS20" s="1">
        <f t="shared" si="24"/>
        <v>5943.9285714285725</v>
      </c>
      <c r="CT20" s="1">
        <f t="shared" si="25"/>
        <v>0</v>
      </c>
      <c r="CU20" s="1">
        <f t="shared" si="26"/>
        <v>61.928571428571409</v>
      </c>
      <c r="CV20" s="1">
        <f t="shared" si="27"/>
        <v>0</v>
      </c>
      <c r="CW20" s="1">
        <f t="shared" si="28"/>
        <v>0</v>
      </c>
      <c r="CX20" s="1">
        <f t="shared" si="29"/>
        <v>19768.018536921601</v>
      </c>
      <c r="CY20" s="1">
        <f t="shared" si="30"/>
        <v>0</v>
      </c>
      <c r="CZ20" s="1">
        <f t="shared" si="31"/>
        <v>0</v>
      </c>
      <c r="DA20" s="1">
        <f t="shared" si="32"/>
        <v>0</v>
      </c>
      <c r="DB20" s="1">
        <f t="shared" si="33"/>
        <v>36491.714285714297</v>
      </c>
      <c r="DC20" s="1">
        <f t="shared" si="34"/>
        <v>0</v>
      </c>
      <c r="DF20" t="str">
        <f t="shared" si="40"/>
        <v>MinCOABCO-18</v>
      </c>
      <c r="DG20" t="str">
        <f t="shared" si="35"/>
        <v>Lignite Supply curve - Step 18</v>
      </c>
      <c r="DH20" t="s">
        <v>109</v>
      </c>
      <c r="DI20" t="s">
        <v>163</v>
      </c>
      <c r="DK20" t="str">
        <f t="shared" si="41"/>
        <v>COABCO</v>
      </c>
    </row>
    <row r="21" spans="1:115">
      <c r="AK21" t="str">
        <f t="shared" si="36"/>
        <v>MinCOABCO-19</v>
      </c>
      <c r="AL21" s="8" cm="1">
        <f t="array" ref="AL21">ROUND(E$10/TREND(E$8:E$9,$A$8:$A$9,VALUE($A48))*AL20+AL20,4)</f>
        <v>4.4115000000000002</v>
      </c>
      <c r="AM21" s="8" cm="1">
        <f t="array" ref="AM21">ROUND(F$10/TREND(F$8:F$9,$A$8:$A$9,VALUE($A48))*AM20+AM20,4)</f>
        <v>4.4108999999999998</v>
      </c>
      <c r="AN21" s="8" cm="1">
        <f t="array" ref="AN21">ROUND(G$10/TREND(G$8:G$9,$A$8:$A$9,VALUE($A48))*AN20+AN20,4)</f>
        <v>4.4115000000000002</v>
      </c>
      <c r="AO21" s="8" cm="1">
        <f t="array" ref="AO21">ROUND(H$10/TREND(H$8:H$9,$A$8:$A$9,VALUE($A48))*AO20+AO20,4)</f>
        <v>3.7208000000000001</v>
      </c>
      <c r="AP21" s="8" cm="1">
        <f t="array" ref="AP21">ROUND(I$10/TREND(I$8:I$9,$A$8:$A$9,VALUE($A48))*AP20+AP20,4)</f>
        <v>4.4108000000000001</v>
      </c>
      <c r="AQ21" s="8" cm="1">
        <f t="array" ref="AQ21">ROUND(J$10/TREND(J$8:J$9,$A$8:$A$9,VALUE($A48))*AQ20+AQ20,4)</f>
        <v>3.2841999999999998</v>
      </c>
      <c r="AR21" s="8" cm="1">
        <f t="array" ref="AR21">ROUND(K$10/TREND(K$8:K$9,$A$8:$A$9,VALUE($A48))*AR20+AR20,4)</f>
        <v>2.7254999999999998</v>
      </c>
      <c r="AS21" s="8" cm="1">
        <f t="array" ref="AS21">ROUND(L$10/TREND(L$8:L$9,$A$8:$A$9,VALUE($A48))*AS20+AS20,4)</f>
        <v>4.1992000000000003</v>
      </c>
      <c r="AT21" s="8" cm="1">
        <f t="array" ref="AT21">ROUND(M$10/TREND(M$8:M$9,$A$8:$A$9,VALUE($A48))*AT20+AT20,4)</f>
        <v>4.1966000000000001</v>
      </c>
      <c r="AU21" s="8" cm="1">
        <f t="array" ref="AU21">ROUND(N$10/TREND(N$8:N$9,$A$8:$A$9,VALUE($A48))*AU20+AU20,4)</f>
        <v>4.1231</v>
      </c>
      <c r="AV21" s="8" cm="1">
        <f t="array" ref="AV21">ROUND(O$10/TREND(O$8:O$9,$A$8:$A$9,VALUE($A48))*AV20+AV20,4)</f>
        <v>4.3564999999999996</v>
      </c>
      <c r="AW21" s="8" cm="1">
        <f t="array" ref="AW21">ROUND(P$10/TREND(P$8:P$9,$A$8:$A$9,VALUE($A48))*AW20+AW20,4)</f>
        <v>3.8243999999999998</v>
      </c>
      <c r="AX21" s="8" cm="1">
        <f t="array" ref="AX21">ROUND(Q$10/TREND(Q$8:Q$9,$A$8:$A$9,VALUE($A48))*AX20+AX20,4)</f>
        <v>4.4031000000000002</v>
      </c>
      <c r="AY21" s="8" cm="1">
        <f t="array" ref="AY21">ROUND(R$10/TREND(R$8:R$9,$A$8:$A$9,VALUE($A48))*AY20+AY20,4)</f>
        <v>4.2569999999999997</v>
      </c>
      <c r="AZ21" s="8" cm="1">
        <f t="array" ref="AZ21">ROUND(S$10/TREND(S$8:S$9,$A$8:$A$9,VALUE($A48))*AZ20+AZ20,4)</f>
        <v>3.8875000000000002</v>
      </c>
      <c r="BA21" s="8" cm="1">
        <f t="array" ref="BA21">ROUND(T$10/TREND(T$8:T$9,$A$8:$A$9,VALUE($A48))*BA20+BA20,4)</f>
        <v>4.3982000000000001</v>
      </c>
      <c r="BB21" s="8" cm="1">
        <f t="array" ref="BB21">ROUND(U$10/TREND(U$8:U$9,$A$8:$A$9,VALUE($A48))*BB20+BB20,4)</f>
        <v>3.5348000000000002</v>
      </c>
      <c r="BC21" s="8" cm="1">
        <f t="array" ref="BC21">ROUND(V$10/TREND(V$8:V$9,$A$8:$A$9,VALUE($A48))*BC20+BC20,4)</f>
        <v>4.4115000000000002</v>
      </c>
      <c r="BD21" s="8" cm="1">
        <f t="array" ref="BD21">ROUND(W$10/TREND(W$8:W$9,$A$8:$A$9,VALUE($A48))*BD20+BD20,4)</f>
        <v>2.9820000000000002</v>
      </c>
      <c r="BE21" s="8" cm="1">
        <f t="array" ref="BE21">ROUND(X$10/TREND(X$8:X$9,$A$8:$A$9,VALUE($A48))*BE20+BE20,4)</f>
        <v>4.1943999999999999</v>
      </c>
      <c r="BF21" s="8" cm="1">
        <f t="array" ref="BF21">ROUND(Y$10/TREND(Y$8:Y$9,$A$8:$A$9,VALUE($A48))*BF20+BF20,4)</f>
        <v>4.4115000000000002</v>
      </c>
      <c r="BG21" s="8" cm="1">
        <f t="array" ref="BG21">ROUND(Z$10/TREND(Z$8:Z$9,$A$8:$A$9,VALUE($A48))*BG20+BG20,4)</f>
        <v>4.3517999999999999</v>
      </c>
      <c r="BH21" s="8" cm="1">
        <f t="array" ref="BH21">ROUND(AA$10/TREND(AA$8:AA$9,$A$8:$A$9,VALUE($A48))*BH20+BH20,4)</f>
        <v>4.4115000000000002</v>
      </c>
      <c r="BI21" s="8" cm="1">
        <f t="array" ref="BI21">ROUND(AB$10/TREND(AB$8:AB$9,$A$8:$A$9,VALUE($A48))*BI20+BI20,4)</f>
        <v>4.4115000000000002</v>
      </c>
      <c r="BJ21" s="8" cm="1">
        <f t="array" ref="BJ21">ROUND(AC$10/TREND(AC$8:AC$9,$A$8:$A$9,VALUE($A48))*BJ20+BJ20,4)</f>
        <v>2.5926999999999998</v>
      </c>
      <c r="BK21" s="8" cm="1">
        <f t="array" ref="BK21">ROUND(AD$10/TREND(AD$8:AD$9,$A$8:$A$9,VALUE($A48))*BK20+BK20,4)</f>
        <v>4.4115000000000002</v>
      </c>
      <c r="BL21" s="8" cm="1">
        <f t="array" ref="BL21">ROUND(AE$10/TREND(AE$8:AE$9,$A$8:$A$9,VALUE($A48))*BL20+BL20,4)</f>
        <v>4.4115000000000002</v>
      </c>
      <c r="BM21" s="8" cm="1">
        <f t="array" ref="BM21">ROUND(AF$10/TREND(AF$8:AF$9,$A$8:$A$9,VALUE($A48))*BM20+BM20,4)</f>
        <v>4.4115000000000002</v>
      </c>
      <c r="BN21" s="8" cm="1">
        <f t="array" ref="BN21">ROUND(AG$10/TREND(AG$8:AG$9,$A$8:$A$9,VALUE($A48))*BN20+BN20,4)</f>
        <v>3.0585</v>
      </c>
      <c r="BO21" s="8" cm="1">
        <f t="array" ref="BO21">ROUND(AH$10/TREND(AH$8:AH$9,$A$8:$A$9,VALUE($A48))*BO20+BO20,4)</f>
        <v>4.4115000000000002</v>
      </c>
      <c r="BQ21" s="1">
        <f t="shared" si="37"/>
        <v>65.317727072913115</v>
      </c>
      <c r="BR21" s="1">
        <f t="shared" si="38"/>
        <v>3.2518666025285321</v>
      </c>
      <c r="BS21" s="1"/>
      <c r="BT21" s="1"/>
      <c r="BU21" s="1"/>
      <c r="BV21" s="1"/>
      <c r="BY21" t="str">
        <f t="shared" si="39"/>
        <v>MinCOABCO-19</v>
      </c>
      <c r="BZ21" s="1">
        <f t="shared" si="5"/>
        <v>0</v>
      </c>
      <c r="CA21" s="1">
        <f t="shared" si="6"/>
        <v>0</v>
      </c>
      <c r="CB21" s="1">
        <f t="shared" si="7"/>
        <v>0</v>
      </c>
      <c r="CC21" s="1">
        <f t="shared" si="8"/>
        <v>0</v>
      </c>
      <c r="CD21" s="1">
        <f t="shared" si="9"/>
        <v>0</v>
      </c>
      <c r="CE21" s="1">
        <f t="shared" si="10"/>
        <v>19904.571428571428</v>
      </c>
      <c r="CF21" s="1">
        <f t="shared" si="11"/>
        <v>15181.442843270401</v>
      </c>
      <c r="CG21" s="1">
        <f t="shared" si="12"/>
        <v>1401.2966382336001</v>
      </c>
      <c r="CH21" s="1">
        <f t="shared" si="13"/>
        <v>2715.1428571428564</v>
      </c>
      <c r="CI21" s="1">
        <f t="shared" si="14"/>
        <v>0</v>
      </c>
      <c r="CJ21" s="1">
        <f t="shared" si="15"/>
        <v>0</v>
      </c>
      <c r="CK21" s="1">
        <f t="shared" si="16"/>
        <v>10302</v>
      </c>
      <c r="CL21" s="1">
        <f t="shared" si="17"/>
        <v>0</v>
      </c>
      <c r="CM21" s="1">
        <f t="shared" si="18"/>
        <v>2068.2700225344001</v>
      </c>
      <c r="CN21" s="1">
        <f t="shared" si="19"/>
        <v>5837.0714285714284</v>
      </c>
      <c r="CO21" s="1">
        <f t="shared" si="20"/>
        <v>0</v>
      </c>
      <c r="CP21" s="1">
        <f t="shared" si="21"/>
        <v>20925.993699590399</v>
      </c>
      <c r="CQ21" s="1">
        <f t="shared" si="22"/>
        <v>0</v>
      </c>
      <c r="CR21" s="1">
        <f t="shared" si="23"/>
        <v>19038.399571468799</v>
      </c>
      <c r="CS21" s="1">
        <f t="shared" si="24"/>
        <v>5943.9285714285725</v>
      </c>
      <c r="CT21" s="1">
        <f t="shared" si="25"/>
        <v>0</v>
      </c>
      <c r="CU21" s="1">
        <f t="shared" si="26"/>
        <v>61.928571428571409</v>
      </c>
      <c r="CV21" s="1">
        <f t="shared" si="27"/>
        <v>0</v>
      </c>
      <c r="CW21" s="1">
        <f t="shared" si="28"/>
        <v>0</v>
      </c>
      <c r="CX21" s="1">
        <f t="shared" si="29"/>
        <v>19768.018536921601</v>
      </c>
      <c r="CY21" s="1">
        <f t="shared" si="30"/>
        <v>0</v>
      </c>
      <c r="CZ21" s="1">
        <f t="shared" si="31"/>
        <v>0</v>
      </c>
      <c r="DA21" s="1">
        <f t="shared" si="32"/>
        <v>0</v>
      </c>
      <c r="DB21" s="1">
        <f t="shared" si="33"/>
        <v>36491.714285714297</v>
      </c>
      <c r="DC21" s="1">
        <f t="shared" si="34"/>
        <v>0</v>
      </c>
      <c r="DF21" t="str">
        <f t="shared" si="40"/>
        <v>MinCOABCO-19</v>
      </c>
      <c r="DG21" t="str">
        <f t="shared" si="35"/>
        <v>Lignite Supply curve - Step 19</v>
      </c>
      <c r="DH21" t="s">
        <v>109</v>
      </c>
      <c r="DI21" t="s">
        <v>163</v>
      </c>
      <c r="DK21" t="str">
        <f t="shared" si="41"/>
        <v>COABCO</v>
      </c>
    </row>
    <row r="22" spans="1:115">
      <c r="AK22" t="str">
        <f t="shared" si="36"/>
        <v>MinCOABCO-20</v>
      </c>
      <c r="AL22" s="8" cm="1">
        <f t="array" ref="AL22">ROUND(E$10/TREND(E$8:E$9,$A$8:$A$9,VALUE($A49))*AL21+AL21,4)</f>
        <v>4.8407999999999998</v>
      </c>
      <c r="AM22" s="8" cm="1">
        <f t="array" ref="AM22">ROUND(F$10/TREND(F$8:F$9,$A$8:$A$9,VALUE($A49))*AM21+AM21,4)</f>
        <v>4.8402000000000003</v>
      </c>
      <c r="AN22" s="8" cm="1">
        <f t="array" ref="AN22">ROUND(G$10/TREND(G$8:G$9,$A$8:$A$9,VALUE($A49))*AN21+AN21,4)</f>
        <v>4.8407999999999998</v>
      </c>
      <c r="AO22" s="8" cm="1">
        <f t="array" ref="AO22">ROUND(H$10/TREND(H$8:H$9,$A$8:$A$9,VALUE($A49))*AO21+AO21,4)</f>
        <v>4.0829000000000004</v>
      </c>
      <c r="AP22" s="8" cm="1">
        <f t="array" ref="AP22">ROUND(I$10/TREND(I$8:I$9,$A$8:$A$9,VALUE($A49))*AP21+AP21,4)</f>
        <v>4.84</v>
      </c>
      <c r="AQ22" s="8" cm="1">
        <f t="array" ref="AQ22">ROUND(J$10/TREND(J$8:J$9,$A$8:$A$9,VALUE($A49))*AQ21+AQ21,4)</f>
        <v>3.5346000000000002</v>
      </c>
      <c r="AR22" s="8" cm="1">
        <f t="array" ref="AR22">ROUND(K$10/TREND(K$8:K$9,$A$8:$A$9,VALUE($A49))*AR21+AR21,4)</f>
        <v>2.8357999999999999</v>
      </c>
      <c r="AS22" s="8" cm="1">
        <f t="array" ref="AS22">ROUND(L$10/TREND(L$8:L$9,$A$8:$A$9,VALUE($A49))*AS21+AS21,4)</f>
        <v>4.5758000000000001</v>
      </c>
      <c r="AT22" s="8" cm="1">
        <f t="array" ref="AT22">ROUND(M$10/TREND(M$8:M$9,$A$8:$A$9,VALUE($A49))*AT21+AT21,4)</f>
        <v>4.5902000000000003</v>
      </c>
      <c r="AU22" s="8" cm="1">
        <f t="array" ref="AU22">ROUND(N$10/TREND(N$8:N$9,$A$8:$A$9,VALUE($A49))*AU21+AU21,4)</f>
        <v>4.4767999999999999</v>
      </c>
      <c r="AV22" s="8" cm="1">
        <f t="array" ref="AV22">ROUND(O$10/TREND(O$8:O$9,$A$8:$A$9,VALUE($A49))*AV21+AV21,4)</f>
        <v>4.7805</v>
      </c>
      <c r="AW22" s="8" cm="1">
        <f t="array" ref="AW22">ROUND(P$10/TREND(P$8:P$9,$A$8:$A$9,VALUE($A49))*AW21+AW21,4)</f>
        <v>4.1500000000000004</v>
      </c>
      <c r="AX22" s="8" cm="1">
        <f t="array" ref="AX22">ROUND(Q$10/TREND(Q$8:Q$9,$A$8:$A$9,VALUE($A49))*AX21+AX21,4)</f>
        <v>4.8315999999999999</v>
      </c>
      <c r="AY22" s="8" cm="1">
        <f t="array" ref="AY22">ROUND(R$10/TREND(R$8:R$9,$A$8:$A$9,VALUE($A49))*AY21+AY21,4)</f>
        <v>4.6520999999999999</v>
      </c>
      <c r="AZ22" s="8" cm="1">
        <f t="array" ref="AZ22">ROUND(S$10/TREND(S$8:S$9,$A$8:$A$9,VALUE($A49))*AZ21+AZ21,4)</f>
        <v>4.2374000000000001</v>
      </c>
      <c r="BA22" s="8" cm="1">
        <f t="array" ref="BA22">ROUND(T$10/TREND(T$8:T$9,$A$8:$A$9,VALUE($A49))*BA21+BA21,4)</f>
        <v>4.8239000000000001</v>
      </c>
      <c r="BB22" s="8" cm="1">
        <f t="array" ref="BB22">ROUND(U$10/TREND(U$8:U$9,$A$8:$A$9,VALUE($A49))*BB21+BB21,4)</f>
        <v>3.7907000000000002</v>
      </c>
      <c r="BC22" s="8" cm="1">
        <f t="array" ref="BC22">ROUND(V$10/TREND(V$8:V$9,$A$8:$A$9,VALUE($A49))*BC21+BC21,4)</f>
        <v>4.8407999999999998</v>
      </c>
      <c r="BD22" s="8" cm="1">
        <f t="array" ref="BD22">ROUND(W$10/TREND(W$8:W$9,$A$8:$A$9,VALUE($A49))*BD21+BD21,4)</f>
        <v>3.1623999999999999</v>
      </c>
      <c r="BE22" s="8" cm="1">
        <f t="array" ref="BE22">ROUND(X$10/TREND(X$8:X$9,$A$8:$A$9,VALUE($A49))*BE21+BE21,4)</f>
        <v>4.5715000000000003</v>
      </c>
      <c r="BF22" s="8" cm="1">
        <f t="array" ref="BF22">ROUND(Y$10/TREND(Y$8:Y$9,$A$8:$A$9,VALUE($A49))*BF21+BF21,4)</f>
        <v>4.8407999999999998</v>
      </c>
      <c r="BG22" s="8" cm="1">
        <f t="array" ref="BG22">ROUND(Z$10/TREND(Z$8:Z$9,$A$8:$A$9,VALUE($A49))*BG21+BG21,4)</f>
        <v>4.7748999999999997</v>
      </c>
      <c r="BH22" s="8" cm="1">
        <f t="array" ref="BH22">ROUND(AA$10/TREND(AA$8:AA$9,$A$8:$A$9,VALUE($A49))*BH21+BH21,4)</f>
        <v>4.8407999999999998</v>
      </c>
      <c r="BI22" s="8" cm="1">
        <f t="array" ref="BI22">ROUND(AB$10/TREND(AB$8:AB$9,$A$8:$A$9,VALUE($A49))*BI21+BI21,4)</f>
        <v>4.8407999999999998</v>
      </c>
      <c r="BJ22" s="8" cm="1">
        <f t="array" ref="BJ22">ROUND(AC$10/TREND(AC$8:AC$9,$A$8:$A$9,VALUE($A49))*BJ21+BJ21,4)</f>
        <v>2.6924000000000001</v>
      </c>
      <c r="BK22" s="8" cm="1">
        <f t="array" ref="BK22">ROUND(AD$10/TREND(AD$8:AD$9,$A$8:$A$9,VALUE($A49))*BK21+BK21,4)</f>
        <v>4.8407999999999998</v>
      </c>
      <c r="BL22" s="8" cm="1">
        <f t="array" ref="BL22">ROUND(AE$10/TREND(AE$8:AE$9,$A$8:$A$9,VALUE($A49))*BL21+BL21,4)</f>
        <v>4.8407999999999998</v>
      </c>
      <c r="BM22" s="8" cm="1">
        <f t="array" ref="BM22">ROUND(AF$10/TREND(AF$8:AF$9,$A$8:$A$9,VALUE($A49))*BM21+BM21,4)</f>
        <v>4.8407999999999998</v>
      </c>
      <c r="BN22" s="8" cm="1">
        <f t="array" ref="BN22">ROUND(AG$10/TREND(AG$8:AG$9,$A$8:$A$9,VALUE($A49))*BN21+BN21,4)</f>
        <v>3.2559999999999998</v>
      </c>
      <c r="BO22" s="8" cm="1">
        <f t="array" ref="BO22">ROUND(AH$10/TREND(AH$8:AH$9,$A$8:$A$9,VALUE($A49))*BO21+BO21,4)</f>
        <v>4.8407999999999998</v>
      </c>
      <c r="BQ22" s="1">
        <f t="shared" si="37"/>
        <v>70.34216761698336</v>
      </c>
      <c r="BR22" s="1">
        <f t="shared" si="38"/>
        <v>3.4858916710239316</v>
      </c>
      <c r="BS22" s="1"/>
      <c r="BT22" s="1"/>
      <c r="BU22" s="1"/>
      <c r="BV22" s="1"/>
      <c r="BY22" t="str">
        <f t="shared" si="39"/>
        <v>MinCOABCO-20</v>
      </c>
      <c r="BZ22" s="1">
        <f t="shared" si="5"/>
        <v>0</v>
      </c>
      <c r="CA22" s="1">
        <f t="shared" si="6"/>
        <v>0</v>
      </c>
      <c r="CB22" s="1">
        <f t="shared" si="7"/>
        <v>0</v>
      </c>
      <c r="CC22" s="1">
        <f t="shared" si="8"/>
        <v>0</v>
      </c>
      <c r="CD22" s="1">
        <f t="shared" si="9"/>
        <v>0</v>
      </c>
      <c r="CE22" s="1">
        <f t="shared" si="10"/>
        <v>19904.571428571428</v>
      </c>
      <c r="CF22" s="1">
        <f t="shared" si="11"/>
        <v>15181.442843270401</v>
      </c>
      <c r="CG22" s="1">
        <f t="shared" si="12"/>
        <v>1401.2966382336001</v>
      </c>
      <c r="CH22" s="1">
        <f t="shared" si="13"/>
        <v>2715.1428571428564</v>
      </c>
      <c r="CI22" s="1">
        <f t="shared" si="14"/>
        <v>0</v>
      </c>
      <c r="CJ22" s="1">
        <f t="shared" si="15"/>
        <v>0</v>
      </c>
      <c r="CK22" s="1">
        <f t="shared" si="16"/>
        <v>10302</v>
      </c>
      <c r="CL22" s="1">
        <f t="shared" si="17"/>
        <v>0</v>
      </c>
      <c r="CM22" s="1">
        <f t="shared" si="18"/>
        <v>2068.2700225344001</v>
      </c>
      <c r="CN22" s="1">
        <f t="shared" si="19"/>
        <v>5837.0714285714284</v>
      </c>
      <c r="CO22" s="1">
        <f t="shared" si="20"/>
        <v>0</v>
      </c>
      <c r="CP22" s="1">
        <f t="shared" si="21"/>
        <v>20925.993699590399</v>
      </c>
      <c r="CQ22" s="1">
        <f t="shared" si="22"/>
        <v>0</v>
      </c>
      <c r="CR22" s="1">
        <f t="shared" si="23"/>
        <v>19038.399571468799</v>
      </c>
      <c r="CS22" s="1">
        <f t="shared" si="24"/>
        <v>5943.9285714285725</v>
      </c>
      <c r="CT22" s="1">
        <f t="shared" si="25"/>
        <v>0</v>
      </c>
      <c r="CU22" s="1">
        <f t="shared" si="26"/>
        <v>61.928571428571409</v>
      </c>
      <c r="CV22" s="1">
        <f t="shared" si="27"/>
        <v>0</v>
      </c>
      <c r="CW22" s="1">
        <f t="shared" si="28"/>
        <v>0</v>
      </c>
      <c r="CX22" s="1">
        <f t="shared" si="29"/>
        <v>19768.018536921601</v>
      </c>
      <c r="CY22" s="1">
        <f t="shared" si="30"/>
        <v>0</v>
      </c>
      <c r="CZ22" s="1">
        <f t="shared" si="31"/>
        <v>0</v>
      </c>
      <c r="DA22" s="1">
        <f t="shared" si="32"/>
        <v>0</v>
      </c>
      <c r="DB22" s="1">
        <f t="shared" si="33"/>
        <v>36491.714285714297</v>
      </c>
      <c r="DC22" s="1">
        <f t="shared" si="34"/>
        <v>0</v>
      </c>
      <c r="DF22" t="str">
        <f t="shared" si="40"/>
        <v>MinCOABCO-20</v>
      </c>
      <c r="DG22" t="str">
        <f t="shared" si="35"/>
        <v>Lignite Supply curve - Step 20</v>
      </c>
      <c r="DH22" t="s">
        <v>109</v>
      </c>
      <c r="DI22" t="s">
        <v>163</v>
      </c>
      <c r="DK22" t="str">
        <f t="shared" si="41"/>
        <v>COABCO</v>
      </c>
    </row>
    <row r="23" spans="1:115">
      <c r="AK23" t="str">
        <f t="shared" si="36"/>
        <v>MinCOABCO-21</v>
      </c>
      <c r="AL23" s="8" cm="1">
        <f t="array" ref="AL23">ROUND(E$10/TREND(E$8:E$9,$A$8:$A$9,VALUE($A50))*AL22+AL22,4)</f>
        <v>5.3356000000000003</v>
      </c>
      <c r="AM23" s="8" cm="1">
        <f t="array" ref="AM23">ROUND(F$10/TREND(F$8:F$9,$A$8:$A$9,VALUE($A50))*AM22+AM22,4)</f>
        <v>5.335</v>
      </c>
      <c r="AN23" s="8" cm="1">
        <f t="array" ref="AN23">ROUND(G$10/TREND(G$8:G$9,$A$8:$A$9,VALUE($A50))*AN22+AN22,4)</f>
        <v>5.3356000000000003</v>
      </c>
      <c r="AO23" s="8" cm="1">
        <f t="array" ref="AO23">ROUND(H$10/TREND(H$8:H$9,$A$8:$A$9,VALUE($A50))*AO22+AO22,4)</f>
        <v>4.5002000000000004</v>
      </c>
      <c r="AP23" s="8" cm="1">
        <f t="array" ref="AP23">ROUND(I$10/TREND(I$8:I$9,$A$8:$A$9,VALUE($A50))*AP22+AP22,4)</f>
        <v>5.3346999999999998</v>
      </c>
      <c r="AQ23" s="8" cm="1">
        <f t="array" ref="AQ23">ROUND(J$10/TREND(J$8:J$9,$A$8:$A$9,VALUE($A50))*AQ22+AQ22,4)</f>
        <v>3.8166000000000002</v>
      </c>
      <c r="AR23" s="8" cm="1">
        <f t="array" ref="AR23">ROUND(K$10/TREND(K$8:K$9,$A$8:$A$9,VALUE($A50))*AR22+AR22,4)</f>
        <v>2.9552</v>
      </c>
      <c r="AS23" s="8" cm="1">
        <f t="array" ref="AS23">ROUND(L$10/TREND(L$8:L$9,$A$8:$A$9,VALUE($A50))*AS22+AS22,4)</f>
        <v>5.0063000000000004</v>
      </c>
      <c r="AT23" s="8" cm="1">
        <f t="array" ref="AT23">ROUND(M$10/TREND(M$8:M$9,$A$8:$A$9,VALUE($A50))*AT22+AT22,4)</f>
        <v>5.0420999999999996</v>
      </c>
      <c r="AU23" s="8" cm="1">
        <f t="array" ref="AU23">ROUND(N$10/TREND(N$8:N$9,$A$8:$A$9,VALUE($A50))*AU22+AU22,4)</f>
        <v>4.8794000000000004</v>
      </c>
      <c r="AV23" s="8" cm="1">
        <f t="array" ref="AV23">ROUND(O$10/TREND(O$8:O$9,$A$8:$A$9,VALUE($A50))*AV22+AV22,4)</f>
        <v>5.2691999999999997</v>
      </c>
      <c r="AW23" s="8" cm="1">
        <f t="array" ref="AW23">ROUND(P$10/TREND(P$8:P$9,$A$8:$A$9,VALUE($A50))*AW22+AW22,4)</f>
        <v>4.5202999999999998</v>
      </c>
      <c r="AX23" s="8" cm="1">
        <f t="array" ref="AX23">ROUND(Q$10/TREND(Q$8:Q$9,$A$8:$A$9,VALUE($A50))*AX22+AX22,4)</f>
        <v>5.3254999999999999</v>
      </c>
      <c r="AY23" s="8" cm="1">
        <f t="array" ref="AY23">ROUND(R$10/TREND(R$8:R$9,$A$8:$A$9,VALUE($A50))*AY22+AY22,4)</f>
        <v>5.1052999999999997</v>
      </c>
      <c r="AZ23" s="8" cm="1">
        <f t="array" ref="AZ23">ROUND(S$10/TREND(S$8:S$9,$A$8:$A$9,VALUE($A50))*AZ22+AZ22,4)</f>
        <v>4.6375999999999999</v>
      </c>
      <c r="BA23" s="8" cm="1">
        <f t="array" ref="BA23">ROUND(T$10/TREND(T$8:T$9,$A$8:$A$9,VALUE($A50))*BA22+BA22,4)</f>
        <v>5.3143000000000002</v>
      </c>
      <c r="BB23" s="8" cm="1">
        <f t="array" ref="BB23">ROUND(U$10/TREND(U$8:U$9,$A$8:$A$9,VALUE($A50))*BB22+BB22,4)</f>
        <v>4.0777000000000001</v>
      </c>
      <c r="BC23" s="8" cm="1">
        <f t="array" ref="BC23">ROUND(V$10/TREND(V$8:V$9,$A$8:$A$9,VALUE($A50))*BC22+BC22,4)</f>
        <v>5.3356000000000003</v>
      </c>
      <c r="BD23" s="8" cm="1">
        <f t="array" ref="BD23">ROUND(W$10/TREND(W$8:W$9,$A$8:$A$9,VALUE($A50))*BD22+BD22,4)</f>
        <v>3.3620999999999999</v>
      </c>
      <c r="BE23" s="8" cm="1">
        <f t="array" ref="BE23">ROUND(X$10/TREND(X$8:X$9,$A$8:$A$9,VALUE($A50))*BE22+BE22,4)</f>
        <v>5.0026000000000002</v>
      </c>
      <c r="BF23" s="8" cm="1">
        <f t="array" ref="BF23">ROUND(Y$10/TREND(Y$8:Y$9,$A$8:$A$9,VALUE($A50))*BF22+BF22,4)</f>
        <v>5.3356000000000003</v>
      </c>
      <c r="BG23" s="8" cm="1">
        <f t="array" ref="BG23">ROUND(Z$10/TREND(Z$8:Z$9,$A$8:$A$9,VALUE($A50))*BG22+BG22,4)</f>
        <v>5.2625999999999999</v>
      </c>
      <c r="BH23" s="8" cm="1">
        <f t="array" ref="BH23">ROUND(AA$10/TREND(AA$8:AA$9,$A$8:$A$9,VALUE($A50))*BH22+BH22,4)</f>
        <v>5.3356000000000003</v>
      </c>
      <c r="BI23" s="8" cm="1">
        <f t="array" ref="BI23">ROUND(AB$10/TREND(AB$8:AB$9,$A$8:$A$9,VALUE($A50))*BI22+BI22,4)</f>
        <v>5.3356000000000003</v>
      </c>
      <c r="BJ23" s="8" cm="1">
        <f t="array" ref="BJ23">ROUND(AC$10/TREND(AC$8:AC$9,$A$8:$A$9,VALUE($A50))*BJ22+BJ22,4)</f>
        <v>2.8001</v>
      </c>
      <c r="BK23" s="8" cm="1">
        <f t="array" ref="BK23">ROUND(AD$10/TREND(AD$8:AD$9,$A$8:$A$9,VALUE($A50))*BK22+BK22,4)</f>
        <v>5.3356000000000003</v>
      </c>
      <c r="BL23" s="8" cm="1">
        <f t="array" ref="BL23">ROUND(AE$10/TREND(AE$8:AE$9,$A$8:$A$9,VALUE($A50))*BL22+BL22,4)</f>
        <v>5.3356000000000003</v>
      </c>
      <c r="BM23" s="8" cm="1">
        <f t="array" ref="BM23">ROUND(AF$10/TREND(AF$8:AF$9,$A$8:$A$9,VALUE($A50))*BM22+BM22,4)</f>
        <v>5.3356000000000003</v>
      </c>
      <c r="BN23" s="8" cm="1">
        <f t="array" ref="BN23">ROUND(AG$10/TREND(AG$8:AG$9,$A$8:$A$9,VALUE($A50))*BN22+BN22,4)</f>
        <v>3.4756999999999998</v>
      </c>
      <c r="BO23" s="8" cm="1">
        <f t="array" ref="BO23">ROUND(AH$10/TREND(AH$8:AH$9,$A$8:$A$9,VALUE($A50))*BO22+BO22,4)</f>
        <v>5.3356000000000003</v>
      </c>
      <c r="BQ23" s="1">
        <f t="shared" si="37"/>
        <v>70.34216761698336</v>
      </c>
      <c r="BR23" s="1">
        <f>BR22</f>
        <v>3.4858916710239316</v>
      </c>
      <c r="BS23" s="1"/>
      <c r="BT23" s="1"/>
      <c r="BU23" s="1"/>
      <c r="BV23" s="1"/>
      <c r="BY23" t="str">
        <f t="shared" si="39"/>
        <v>MinCOABCO-21</v>
      </c>
      <c r="BZ23" s="1">
        <f t="shared" ref="BZ23:DC23" si="45">E$6*1000-SUM(BZ3:BZ22)</f>
        <v>0</v>
      </c>
      <c r="CA23" s="1">
        <f t="shared" si="45"/>
        <v>0</v>
      </c>
      <c r="CB23" s="1">
        <f t="shared" si="45"/>
        <v>0</v>
      </c>
      <c r="CC23" s="1">
        <f t="shared" si="45"/>
        <v>0</v>
      </c>
      <c r="CD23" s="1">
        <f t="shared" si="45"/>
        <v>0</v>
      </c>
      <c r="CE23" s="1">
        <f t="shared" si="45"/>
        <v>0</v>
      </c>
      <c r="CF23" s="1">
        <f t="shared" si="45"/>
        <v>1202845.8001942143</v>
      </c>
      <c r="CG23" s="1">
        <f t="shared" si="45"/>
        <v>66214.847064729591</v>
      </c>
      <c r="CH23" s="1">
        <f t="shared" si="45"/>
        <v>0</v>
      </c>
      <c r="CI23" s="1">
        <f t="shared" si="45"/>
        <v>135456</v>
      </c>
      <c r="CJ23" s="1">
        <f t="shared" si="45"/>
        <v>0</v>
      </c>
      <c r="CK23" s="1">
        <f t="shared" si="45"/>
        <v>0</v>
      </c>
      <c r="CL23" s="1">
        <f t="shared" si="45"/>
        <v>0</v>
      </c>
      <c r="CM23" s="1">
        <f t="shared" si="45"/>
        <v>19936.219684518386</v>
      </c>
      <c r="CN23" s="1">
        <f t="shared" si="45"/>
        <v>0</v>
      </c>
      <c r="CO23" s="1">
        <f t="shared" si="45"/>
        <v>5423</v>
      </c>
      <c r="CP23" s="1">
        <f t="shared" si="45"/>
        <v>54227.088205734559</v>
      </c>
      <c r="CQ23" s="1">
        <f t="shared" si="45"/>
        <v>0</v>
      </c>
      <c r="CR23" s="1">
        <f t="shared" si="45"/>
        <v>347162.40599943686</v>
      </c>
      <c r="CS23" s="1">
        <f t="shared" si="45"/>
        <v>0</v>
      </c>
      <c r="CT23" s="1">
        <f t="shared" si="45"/>
        <v>0</v>
      </c>
      <c r="CU23" s="1">
        <f t="shared" si="45"/>
        <v>0</v>
      </c>
      <c r="CV23" s="1">
        <f t="shared" si="45"/>
        <v>0</v>
      </c>
      <c r="CW23" s="1">
        <f t="shared" si="45"/>
        <v>0</v>
      </c>
      <c r="CX23" s="1">
        <f t="shared" si="45"/>
        <v>1265657.7404830977</v>
      </c>
      <c r="CY23" s="1">
        <f t="shared" si="45"/>
        <v>0</v>
      </c>
      <c r="CZ23" s="1">
        <f t="shared" si="45"/>
        <v>0</v>
      </c>
      <c r="DA23" s="1">
        <f t="shared" si="45"/>
        <v>0</v>
      </c>
      <c r="DB23" s="1">
        <f t="shared" si="45"/>
        <v>0</v>
      </c>
      <c r="DC23" s="1">
        <f t="shared" si="45"/>
        <v>0</v>
      </c>
      <c r="DF23" t="str">
        <f t="shared" si="40"/>
        <v>MinCOABCO-21</v>
      </c>
      <c r="DG23" t="str">
        <f t="shared" si="35"/>
        <v>Lignite Supply curve - Step 21</v>
      </c>
      <c r="DH23" t="s">
        <v>109</v>
      </c>
      <c r="DI23" t="s">
        <v>163</v>
      </c>
      <c r="DK23" t="str">
        <f t="shared" si="41"/>
        <v>COABCO</v>
      </c>
    </row>
    <row r="24" spans="1:115">
      <c r="BN24" s="8"/>
      <c r="BQ24" s="1">
        <f ca="1">OFFSET(AK30,0,MATCH(BS$2,$AL$29:$BO$29,0))/1000</f>
        <v>0.15678582101999997</v>
      </c>
      <c r="BR24" s="1"/>
      <c r="BS24" s="1">
        <f ca="1">OFFSET(AK3,0,MATCH(BS$2,$AL$2:$BO$2,0))</f>
        <v>1.9466000000000001</v>
      </c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</row>
    <row r="25" spans="1:115">
      <c r="BQ25" s="1">
        <f ca="1">BQ24+OFFSET(AK31,0,MATCH(BS$2,$AL$29:$BO$29,0))/1000</f>
        <v>0.17246440312199995</v>
      </c>
      <c r="BR25" s="1"/>
      <c r="BS25" s="1">
        <f t="shared" ref="BS25:BS44" ca="1" si="46">OFFSET(AK4,0,MATCH(BS$2,$AL$2:$BO$2,0))</f>
        <v>1.9796</v>
      </c>
    </row>
    <row r="26" spans="1:115">
      <c r="BQ26" s="1">
        <f t="shared" ref="BQ26:BQ44" ca="1" si="47">BQ25+OFFSET(AK32,0,MATCH(BS$2,$AL$29:$BO$29,0))/1000</f>
        <v>0.18814298522399994</v>
      </c>
      <c r="BR26" s="1"/>
      <c r="BS26" s="1">
        <f t="shared" ca="1" si="46"/>
        <v>2.0131999999999999</v>
      </c>
    </row>
    <row r="27" spans="1:115">
      <c r="BQ27" s="1">
        <f t="shared" ca="1" si="47"/>
        <v>0.20382156732599993</v>
      </c>
      <c r="BR27" s="1"/>
      <c r="BS27" s="1">
        <f t="shared" ca="1" si="46"/>
        <v>2.0472999999999999</v>
      </c>
    </row>
    <row r="28" spans="1:115">
      <c r="AK28" t="s">
        <v>115</v>
      </c>
      <c r="BQ28" s="1">
        <f t="shared" ca="1" si="47"/>
        <v>0.21950014942799992</v>
      </c>
      <c r="BR28" s="1"/>
      <c r="BS28" s="1">
        <f t="shared" ca="1" si="46"/>
        <v>2.0819999999999999</v>
      </c>
    </row>
    <row r="29" spans="1:115">
      <c r="AJ29" t="s">
        <v>97</v>
      </c>
      <c r="AK29" t="s">
        <v>96</v>
      </c>
      <c r="AL29" t="str">
        <f t="shared" ref="AL29:AY29" si="48">E3</f>
        <v>Africa_north</v>
      </c>
      <c r="AM29" t="str">
        <f t="shared" si="48"/>
        <v>Africa_other</v>
      </c>
      <c r="AN29" t="str">
        <f t="shared" si="48"/>
        <v>Arg-Chi</v>
      </c>
      <c r="AO29" t="str">
        <f t="shared" si="48"/>
        <v>Asia_central</v>
      </c>
      <c r="AP29" t="str">
        <f t="shared" si="48"/>
        <v>Asia_east</v>
      </c>
      <c r="AQ29" t="str">
        <f t="shared" si="48"/>
        <v>Asia_other</v>
      </c>
      <c r="AR29" t="str">
        <f t="shared" si="48"/>
        <v>Australia_NZ</v>
      </c>
      <c r="AS29" t="str">
        <f t="shared" si="48"/>
        <v>Brazil</v>
      </c>
      <c r="AT29" t="str">
        <f t="shared" si="48"/>
        <v>Canada</v>
      </c>
      <c r="AU29" t="str">
        <f t="shared" si="48"/>
        <v>China</v>
      </c>
      <c r="AV29" t="str">
        <f t="shared" si="48"/>
        <v>EU_north</v>
      </c>
      <c r="AW29" t="str">
        <f t="shared" si="48"/>
        <v>EU_northeast</v>
      </c>
      <c r="AX29" t="str">
        <f t="shared" si="48"/>
        <v>EU_northwest</v>
      </c>
      <c r="AY29" t="str">
        <f t="shared" si="48"/>
        <v>EU_south</v>
      </c>
      <c r="AZ29" t="str">
        <f>S3</f>
        <v>EU_southeast</v>
      </c>
      <c r="BA29" t="str">
        <f t="shared" ref="BA29:BO29" si="49">T3</f>
        <v>EU_southwest</v>
      </c>
      <c r="BB29" t="str">
        <f t="shared" si="49"/>
        <v>Europe_other</v>
      </c>
      <c r="BC29" t="str">
        <f t="shared" si="49"/>
        <v>France</v>
      </c>
      <c r="BD29" t="str">
        <f t="shared" si="49"/>
        <v>Germany</v>
      </c>
      <c r="BE29" t="str">
        <f t="shared" si="49"/>
        <v>India</v>
      </c>
      <c r="BF29" t="str">
        <f t="shared" si="49"/>
        <v>LatAm_other</v>
      </c>
      <c r="BG29" t="str">
        <f t="shared" si="49"/>
        <v>Mexico</v>
      </c>
      <c r="BH29" t="str">
        <f t="shared" si="49"/>
        <v>MidEast_other</v>
      </c>
      <c r="BI29" t="str">
        <f t="shared" si="49"/>
        <v>Nor-Ice</v>
      </c>
      <c r="BJ29" t="str">
        <f t="shared" si="49"/>
        <v>Russia</v>
      </c>
      <c r="BK29" t="str">
        <f t="shared" si="49"/>
        <v>SaudiArabia</v>
      </c>
      <c r="BL29" t="str">
        <f t="shared" si="49"/>
        <v>SouthAfrica</v>
      </c>
      <c r="BM29" t="str">
        <f t="shared" si="49"/>
        <v>UK</v>
      </c>
      <c r="BN29" t="str">
        <f t="shared" si="49"/>
        <v>USA</v>
      </c>
      <c r="BO29" t="str">
        <f t="shared" si="49"/>
        <v>\I:</v>
      </c>
      <c r="BQ29" s="1">
        <f t="shared" ca="1" si="47"/>
        <v>0.23517873152999991</v>
      </c>
      <c r="BR29" s="1"/>
      <c r="BS29" s="1">
        <f t="shared" ca="1" si="46"/>
        <v>2.1173000000000002</v>
      </c>
    </row>
    <row r="30" spans="1:115">
      <c r="A30" s="10" t="s">
        <v>95</v>
      </c>
      <c r="AJ30" s="9" t="str">
        <f t="shared" ref="AJ30:AJ50" si="50">$C$3&amp;"-"&amp;A30</f>
        <v>MinCOABCO-01</v>
      </c>
      <c r="AK30" t="str">
        <f t="shared" ref="AK30:AK50" si="51">$A$2</f>
        <v>COABCO</v>
      </c>
      <c r="AL30" s="1">
        <f t="shared" ref="AL30:AY30" si="52">E4-E4*E13*10</f>
        <v>0</v>
      </c>
      <c r="AM30" s="1">
        <f t="shared" si="52"/>
        <v>1.4191095798</v>
      </c>
      <c r="AN30" s="1">
        <f t="shared" si="52"/>
        <v>0</v>
      </c>
      <c r="AO30" s="1">
        <f t="shared" si="52"/>
        <v>102.66884148419999</v>
      </c>
      <c r="AP30" s="1">
        <f t="shared" si="52"/>
        <v>4.1132965392000003</v>
      </c>
      <c r="AQ30" s="1">
        <f t="shared" si="52"/>
        <v>5835.2109170777994</v>
      </c>
      <c r="AR30" s="1">
        <f t="shared" si="52"/>
        <v>474.42008885220002</v>
      </c>
      <c r="AS30" s="1">
        <f t="shared" si="52"/>
        <v>43.790519944800003</v>
      </c>
      <c r="AT30" s="1">
        <f t="shared" si="52"/>
        <v>156.78582101999996</v>
      </c>
      <c r="AU30" s="1">
        <f t="shared" si="52"/>
        <v>0</v>
      </c>
      <c r="AV30" s="1">
        <f t="shared" si="52"/>
        <v>34.873540293600001</v>
      </c>
      <c r="AW30" s="1">
        <f t="shared" si="52"/>
        <v>440.33750625419998</v>
      </c>
      <c r="AX30" s="1">
        <f t="shared" si="52"/>
        <v>9.7785309815999994</v>
      </c>
      <c r="AY30" s="1">
        <f t="shared" si="52"/>
        <v>64.633438204200004</v>
      </c>
      <c r="AZ30" s="1">
        <f>S4-S4*S13*10</f>
        <v>221.35009747499998</v>
      </c>
      <c r="BA30" s="1">
        <f t="shared" ref="BA30:BO30" si="53">T4-T4*T13*10</f>
        <v>0</v>
      </c>
      <c r="BB30" s="1">
        <f t="shared" si="53"/>
        <v>653.93730311219997</v>
      </c>
      <c r="BC30" s="1">
        <f t="shared" si="53"/>
        <v>0</v>
      </c>
      <c r="BD30" s="1">
        <f t="shared" si="53"/>
        <v>594.94998660839997</v>
      </c>
      <c r="BE30" s="1">
        <f t="shared" si="53"/>
        <v>200.92420752300001</v>
      </c>
      <c r="BF30" s="1">
        <f t="shared" si="53"/>
        <v>2.4400670399999998E-2</v>
      </c>
      <c r="BG30" s="1">
        <f t="shared" si="53"/>
        <v>79.564730934599993</v>
      </c>
      <c r="BH30" s="1">
        <f t="shared" si="53"/>
        <v>0</v>
      </c>
      <c r="BI30" s="1">
        <f t="shared" si="53"/>
        <v>0</v>
      </c>
      <c r="BJ30" s="1">
        <f t="shared" si="53"/>
        <v>617.75057927880005</v>
      </c>
      <c r="BK30" s="1">
        <f t="shared" si="53"/>
        <v>0</v>
      </c>
      <c r="BL30" s="1">
        <f t="shared" si="53"/>
        <v>0</v>
      </c>
      <c r="BM30" s="1">
        <f t="shared" si="53"/>
        <v>0</v>
      </c>
      <c r="BN30" s="1">
        <f t="shared" si="53"/>
        <v>3024.5684443415994</v>
      </c>
      <c r="BO30" s="1">
        <f t="shared" si="53"/>
        <v>0</v>
      </c>
      <c r="BQ30" s="1">
        <f t="shared" ca="1" si="47"/>
        <v>0.25085731363199992</v>
      </c>
      <c r="BR30" s="1"/>
      <c r="BS30" s="1">
        <f t="shared" ca="1" si="46"/>
        <v>2.1532</v>
      </c>
    </row>
    <row r="31" spans="1:115">
      <c r="A31" s="10" t="s">
        <v>94</v>
      </c>
      <c r="AJ31" s="9" t="str">
        <f t="shared" si="50"/>
        <v>MinCOABCO-02</v>
      </c>
      <c r="AK31" t="str">
        <f t="shared" si="51"/>
        <v>COABCO</v>
      </c>
      <c r="AL31" s="1">
        <f t="shared" ref="AL31:BA40" si="54">E$13*E$4</f>
        <v>0</v>
      </c>
      <c r="AM31" s="1">
        <f t="shared" si="54"/>
        <v>0.14191095798</v>
      </c>
      <c r="AN31" s="1">
        <f t="shared" si="54"/>
        <v>0</v>
      </c>
      <c r="AO31" s="1">
        <f t="shared" si="54"/>
        <v>10.266884148420001</v>
      </c>
      <c r="AP31" s="1">
        <f t="shared" si="54"/>
        <v>0.41132965392000004</v>
      </c>
      <c r="AQ31" s="1">
        <f t="shared" si="54"/>
        <v>583.5210917077801</v>
      </c>
      <c r="AR31" s="1">
        <f t="shared" si="54"/>
        <v>47.442008885220005</v>
      </c>
      <c r="AS31" s="1">
        <f t="shared" si="54"/>
        <v>4.3790519944800002</v>
      </c>
      <c r="AT31" s="1">
        <f t="shared" si="54"/>
        <v>15.678582102</v>
      </c>
      <c r="AU31" s="1">
        <f t="shared" si="54"/>
        <v>0</v>
      </c>
      <c r="AV31" s="1">
        <f t="shared" si="54"/>
        <v>3.4873540293600005</v>
      </c>
      <c r="AW31" s="1">
        <f t="shared" si="54"/>
        <v>44.033750625419998</v>
      </c>
      <c r="AX31" s="1">
        <f t="shared" si="54"/>
        <v>0.97785309815999999</v>
      </c>
      <c r="AY31" s="1">
        <f t="shared" si="54"/>
        <v>6.4633438204200004</v>
      </c>
      <c r="AZ31" s="1">
        <f t="shared" si="54"/>
        <v>22.135009747500003</v>
      </c>
      <c r="BA31" s="1">
        <f t="shared" si="54"/>
        <v>0</v>
      </c>
      <c r="BB31" s="1">
        <f t="shared" ref="BA31:BO40" si="55">U$13*U$4</f>
        <v>65.393730311219997</v>
      </c>
      <c r="BC31" s="1">
        <f t="shared" si="55"/>
        <v>0</v>
      </c>
      <c r="BD31" s="1">
        <f t="shared" si="55"/>
        <v>59.494998660839997</v>
      </c>
      <c r="BE31" s="1">
        <f t="shared" si="55"/>
        <v>20.092420752300001</v>
      </c>
      <c r="BF31" s="1">
        <f t="shared" si="55"/>
        <v>2.4400670400000005E-3</v>
      </c>
      <c r="BG31" s="1">
        <f t="shared" si="55"/>
        <v>7.9564730934599996</v>
      </c>
      <c r="BH31" s="1">
        <f t="shared" si="55"/>
        <v>0</v>
      </c>
      <c r="BI31" s="1">
        <f t="shared" si="55"/>
        <v>0</v>
      </c>
      <c r="BJ31" s="1">
        <f t="shared" si="55"/>
        <v>61.775057927880006</v>
      </c>
      <c r="BK31" s="1">
        <f t="shared" si="55"/>
        <v>0</v>
      </c>
      <c r="BL31" s="1">
        <f t="shared" si="55"/>
        <v>0</v>
      </c>
      <c r="BM31" s="1">
        <f t="shared" si="55"/>
        <v>0</v>
      </c>
      <c r="BN31" s="1">
        <f t="shared" si="55"/>
        <v>302.45684443416002</v>
      </c>
      <c r="BO31" s="1">
        <f t="shared" si="55"/>
        <v>0</v>
      </c>
      <c r="BQ31" s="1">
        <f t="shared" ca="1" si="47"/>
        <v>0.26653589573399994</v>
      </c>
      <c r="BR31" s="1"/>
      <c r="BS31" s="1">
        <f t="shared" ca="1" si="46"/>
        <v>2.1897000000000002</v>
      </c>
    </row>
    <row r="32" spans="1:115">
      <c r="A32" s="10" t="s">
        <v>93</v>
      </c>
      <c r="AJ32" s="9" t="str">
        <f t="shared" si="50"/>
        <v>MinCOABCO-03</v>
      </c>
      <c r="AK32" t="str">
        <f t="shared" si="51"/>
        <v>COABCO</v>
      </c>
      <c r="AL32" s="1">
        <f t="shared" si="54"/>
        <v>0</v>
      </c>
      <c r="AM32" s="1">
        <f t="shared" si="54"/>
        <v>0.14191095798</v>
      </c>
      <c r="AN32" s="1">
        <f t="shared" si="54"/>
        <v>0</v>
      </c>
      <c r="AO32" s="1">
        <f t="shared" si="54"/>
        <v>10.266884148420001</v>
      </c>
      <c r="AP32" s="1">
        <f t="shared" si="54"/>
        <v>0.41132965392000004</v>
      </c>
      <c r="AQ32" s="1">
        <f t="shared" si="54"/>
        <v>583.5210917077801</v>
      </c>
      <c r="AR32" s="1">
        <f t="shared" si="54"/>
        <v>47.442008885220005</v>
      </c>
      <c r="AS32" s="1">
        <f t="shared" si="54"/>
        <v>4.3790519944800002</v>
      </c>
      <c r="AT32" s="1">
        <f t="shared" si="54"/>
        <v>15.678582102</v>
      </c>
      <c r="AU32" s="1">
        <f t="shared" si="54"/>
        <v>0</v>
      </c>
      <c r="AV32" s="1">
        <f t="shared" si="54"/>
        <v>3.4873540293600005</v>
      </c>
      <c r="AW32" s="1">
        <f t="shared" si="54"/>
        <v>44.033750625419998</v>
      </c>
      <c r="AX32" s="1">
        <f t="shared" si="54"/>
        <v>0.97785309815999999</v>
      </c>
      <c r="AY32" s="1">
        <f t="shared" si="54"/>
        <v>6.4633438204200004</v>
      </c>
      <c r="AZ32" s="1">
        <f t="shared" si="54"/>
        <v>22.135009747500003</v>
      </c>
      <c r="BA32" s="1">
        <f t="shared" si="55"/>
        <v>0</v>
      </c>
      <c r="BB32" s="1">
        <f t="shared" si="55"/>
        <v>65.393730311219997</v>
      </c>
      <c r="BC32" s="1">
        <f t="shared" si="55"/>
        <v>0</v>
      </c>
      <c r="BD32" s="1">
        <f t="shared" si="55"/>
        <v>59.494998660839997</v>
      </c>
      <c r="BE32" s="1">
        <f t="shared" si="55"/>
        <v>20.092420752300001</v>
      </c>
      <c r="BF32" s="1">
        <f t="shared" si="55"/>
        <v>2.4400670400000005E-3</v>
      </c>
      <c r="BG32" s="1">
        <f t="shared" si="55"/>
        <v>7.9564730934599996</v>
      </c>
      <c r="BH32" s="1">
        <f t="shared" si="55"/>
        <v>0</v>
      </c>
      <c r="BI32" s="1">
        <f t="shared" si="55"/>
        <v>0</v>
      </c>
      <c r="BJ32" s="1">
        <f t="shared" si="55"/>
        <v>61.775057927880006</v>
      </c>
      <c r="BK32" s="1">
        <f t="shared" si="55"/>
        <v>0</v>
      </c>
      <c r="BL32" s="1">
        <f t="shared" si="55"/>
        <v>0</v>
      </c>
      <c r="BM32" s="1">
        <f t="shared" si="55"/>
        <v>0</v>
      </c>
      <c r="BN32" s="1">
        <f t="shared" si="55"/>
        <v>302.45684443416002</v>
      </c>
      <c r="BO32" s="1">
        <f t="shared" si="55"/>
        <v>0</v>
      </c>
      <c r="BQ32" s="1">
        <f t="shared" ca="1" si="47"/>
        <v>0.28221447783599996</v>
      </c>
      <c r="BR32" s="1"/>
      <c r="BS32" s="1">
        <f t="shared" ca="1" si="46"/>
        <v>2.2267999999999999</v>
      </c>
    </row>
    <row r="33" spans="1:75">
      <c r="A33" s="10" t="s">
        <v>92</v>
      </c>
      <c r="AJ33" s="9" t="str">
        <f t="shared" si="50"/>
        <v>MinCOABCO-04</v>
      </c>
      <c r="AK33" t="str">
        <f t="shared" si="51"/>
        <v>COABCO</v>
      </c>
      <c r="AL33" s="1">
        <f t="shared" si="54"/>
        <v>0</v>
      </c>
      <c r="AM33" s="1">
        <f t="shared" si="54"/>
        <v>0.14191095798</v>
      </c>
      <c r="AN33" s="1">
        <f t="shared" si="54"/>
        <v>0</v>
      </c>
      <c r="AO33" s="1">
        <f t="shared" si="54"/>
        <v>10.266884148420001</v>
      </c>
      <c r="AP33" s="1">
        <f t="shared" si="54"/>
        <v>0.41132965392000004</v>
      </c>
      <c r="AQ33" s="1">
        <f t="shared" si="54"/>
        <v>583.5210917077801</v>
      </c>
      <c r="AR33" s="1">
        <f t="shared" si="54"/>
        <v>47.442008885220005</v>
      </c>
      <c r="AS33" s="1">
        <f t="shared" si="54"/>
        <v>4.3790519944800002</v>
      </c>
      <c r="AT33" s="1">
        <f t="shared" si="54"/>
        <v>15.678582102</v>
      </c>
      <c r="AU33" s="1">
        <f t="shared" si="54"/>
        <v>0</v>
      </c>
      <c r="AV33" s="1">
        <f t="shared" si="54"/>
        <v>3.4873540293600005</v>
      </c>
      <c r="AW33" s="1">
        <f t="shared" si="54"/>
        <v>44.033750625419998</v>
      </c>
      <c r="AX33" s="1">
        <f t="shared" si="54"/>
        <v>0.97785309815999999</v>
      </c>
      <c r="AY33" s="1">
        <f t="shared" si="54"/>
        <v>6.4633438204200004</v>
      </c>
      <c r="AZ33" s="1">
        <f t="shared" si="54"/>
        <v>22.135009747500003</v>
      </c>
      <c r="BA33" s="1">
        <f t="shared" si="55"/>
        <v>0</v>
      </c>
      <c r="BB33" s="1">
        <f t="shared" si="55"/>
        <v>65.393730311219997</v>
      </c>
      <c r="BC33" s="1">
        <f t="shared" si="55"/>
        <v>0</v>
      </c>
      <c r="BD33" s="1">
        <f t="shared" si="55"/>
        <v>59.494998660839997</v>
      </c>
      <c r="BE33" s="1">
        <f t="shared" si="55"/>
        <v>20.092420752300001</v>
      </c>
      <c r="BF33" s="1">
        <f t="shared" si="55"/>
        <v>2.4400670400000005E-3</v>
      </c>
      <c r="BG33" s="1">
        <f t="shared" si="55"/>
        <v>7.9564730934599996</v>
      </c>
      <c r="BH33" s="1">
        <f t="shared" si="55"/>
        <v>0</v>
      </c>
      <c r="BI33" s="1">
        <f t="shared" si="55"/>
        <v>0</v>
      </c>
      <c r="BJ33" s="1">
        <f t="shared" si="55"/>
        <v>61.775057927880006</v>
      </c>
      <c r="BK33" s="1">
        <f t="shared" si="55"/>
        <v>0</v>
      </c>
      <c r="BL33" s="1">
        <f t="shared" si="55"/>
        <v>0</v>
      </c>
      <c r="BM33" s="1">
        <f t="shared" si="55"/>
        <v>0</v>
      </c>
      <c r="BN33" s="1">
        <f t="shared" si="55"/>
        <v>302.45684443416002</v>
      </c>
      <c r="BO33" s="1">
        <f t="shared" si="55"/>
        <v>0</v>
      </c>
      <c r="BQ33" s="1">
        <f t="shared" ca="1" si="47"/>
        <v>0.29789305993799997</v>
      </c>
      <c r="BR33" s="1"/>
      <c r="BS33" s="1">
        <f t="shared" ca="1" si="46"/>
        <v>2.2645</v>
      </c>
    </row>
    <row r="34" spans="1:75">
      <c r="A34" s="10" t="s">
        <v>91</v>
      </c>
      <c r="AJ34" s="9" t="str">
        <f t="shared" si="50"/>
        <v>MinCOABCO-05</v>
      </c>
      <c r="AK34" t="str">
        <f t="shared" si="51"/>
        <v>COABCO</v>
      </c>
      <c r="AL34" s="1">
        <f t="shared" si="54"/>
        <v>0</v>
      </c>
      <c r="AM34" s="1">
        <f t="shared" si="54"/>
        <v>0.14191095798</v>
      </c>
      <c r="AN34" s="1">
        <f t="shared" si="54"/>
        <v>0</v>
      </c>
      <c r="AO34" s="1">
        <f t="shared" si="54"/>
        <v>10.266884148420001</v>
      </c>
      <c r="AP34" s="1">
        <f t="shared" si="54"/>
        <v>0.41132965392000004</v>
      </c>
      <c r="AQ34" s="1">
        <f t="shared" si="54"/>
        <v>583.5210917077801</v>
      </c>
      <c r="AR34" s="1">
        <f t="shared" si="54"/>
        <v>47.442008885220005</v>
      </c>
      <c r="AS34" s="1">
        <f t="shared" si="54"/>
        <v>4.3790519944800002</v>
      </c>
      <c r="AT34" s="1">
        <f t="shared" si="54"/>
        <v>15.678582102</v>
      </c>
      <c r="AU34" s="1">
        <f t="shared" si="54"/>
        <v>0</v>
      </c>
      <c r="AV34" s="1">
        <f t="shared" si="54"/>
        <v>3.4873540293600005</v>
      </c>
      <c r="AW34" s="1">
        <f t="shared" si="54"/>
        <v>44.033750625419998</v>
      </c>
      <c r="AX34" s="1">
        <f t="shared" si="54"/>
        <v>0.97785309815999999</v>
      </c>
      <c r="AY34" s="1">
        <f t="shared" si="54"/>
        <v>6.4633438204200004</v>
      </c>
      <c r="AZ34" s="1">
        <f t="shared" si="54"/>
        <v>22.135009747500003</v>
      </c>
      <c r="BA34" s="1">
        <f t="shared" si="55"/>
        <v>0</v>
      </c>
      <c r="BB34" s="1">
        <f t="shared" si="55"/>
        <v>65.393730311219997</v>
      </c>
      <c r="BC34" s="1">
        <f t="shared" si="55"/>
        <v>0</v>
      </c>
      <c r="BD34" s="1">
        <f t="shared" si="55"/>
        <v>59.494998660839997</v>
      </c>
      <c r="BE34" s="1">
        <f t="shared" si="55"/>
        <v>20.092420752300001</v>
      </c>
      <c r="BF34" s="1">
        <f t="shared" si="55"/>
        <v>2.4400670400000005E-3</v>
      </c>
      <c r="BG34" s="1">
        <f t="shared" si="55"/>
        <v>7.9564730934599996</v>
      </c>
      <c r="BH34" s="1">
        <f t="shared" si="55"/>
        <v>0</v>
      </c>
      <c r="BI34" s="1">
        <f t="shared" si="55"/>
        <v>0</v>
      </c>
      <c r="BJ34" s="1">
        <f t="shared" si="55"/>
        <v>61.775057927880006</v>
      </c>
      <c r="BK34" s="1">
        <f t="shared" si="55"/>
        <v>0</v>
      </c>
      <c r="BL34" s="1">
        <f t="shared" si="55"/>
        <v>0</v>
      </c>
      <c r="BM34" s="1">
        <f t="shared" si="55"/>
        <v>0</v>
      </c>
      <c r="BN34" s="1">
        <f t="shared" si="55"/>
        <v>302.45684443416002</v>
      </c>
      <c r="BO34" s="1">
        <f t="shared" si="55"/>
        <v>0</v>
      </c>
      <c r="BQ34" s="1">
        <f t="shared" ca="1" si="47"/>
        <v>0.31357164203999999</v>
      </c>
      <c r="BR34" s="1"/>
      <c r="BS34" s="1">
        <f t="shared" ca="1" si="46"/>
        <v>2.302845831263546</v>
      </c>
    </row>
    <row r="35" spans="1:75">
      <c r="A35" s="10" t="s">
        <v>90</v>
      </c>
      <c r="AJ35" s="9" t="str">
        <f t="shared" si="50"/>
        <v>MinCOABCO-06</v>
      </c>
      <c r="AK35" t="str">
        <f t="shared" si="51"/>
        <v>COABCO</v>
      </c>
      <c r="AL35" s="1">
        <f t="shared" si="54"/>
        <v>0</v>
      </c>
      <c r="AM35" s="1">
        <f t="shared" si="54"/>
        <v>0.14191095798</v>
      </c>
      <c r="AN35" s="1">
        <f t="shared" si="54"/>
        <v>0</v>
      </c>
      <c r="AO35" s="1">
        <f t="shared" si="54"/>
        <v>10.266884148420001</v>
      </c>
      <c r="AP35" s="1">
        <f t="shared" si="54"/>
        <v>0.41132965392000004</v>
      </c>
      <c r="AQ35" s="1">
        <f t="shared" si="54"/>
        <v>583.5210917077801</v>
      </c>
      <c r="AR35" s="1">
        <f t="shared" si="54"/>
        <v>47.442008885220005</v>
      </c>
      <c r="AS35" s="1">
        <f t="shared" si="54"/>
        <v>4.3790519944800002</v>
      </c>
      <c r="AT35" s="1">
        <f t="shared" si="54"/>
        <v>15.678582102</v>
      </c>
      <c r="AU35" s="1">
        <f t="shared" si="54"/>
        <v>0</v>
      </c>
      <c r="AV35" s="1">
        <f t="shared" si="54"/>
        <v>3.4873540293600005</v>
      </c>
      <c r="AW35" s="1">
        <f t="shared" si="54"/>
        <v>44.033750625419998</v>
      </c>
      <c r="AX35" s="1">
        <f t="shared" si="54"/>
        <v>0.97785309815999999</v>
      </c>
      <c r="AY35" s="1">
        <f t="shared" si="54"/>
        <v>6.4633438204200004</v>
      </c>
      <c r="AZ35" s="1">
        <f t="shared" si="54"/>
        <v>22.135009747500003</v>
      </c>
      <c r="BA35" s="1">
        <f t="shared" si="55"/>
        <v>0</v>
      </c>
      <c r="BB35" s="1">
        <f t="shared" si="55"/>
        <v>65.393730311219997</v>
      </c>
      <c r="BC35" s="1">
        <f t="shared" si="55"/>
        <v>0</v>
      </c>
      <c r="BD35" s="1">
        <f t="shared" si="55"/>
        <v>59.494998660839997</v>
      </c>
      <c r="BE35" s="1">
        <f t="shared" si="55"/>
        <v>20.092420752300001</v>
      </c>
      <c r="BF35" s="1">
        <f t="shared" si="55"/>
        <v>2.4400670400000005E-3</v>
      </c>
      <c r="BG35" s="1">
        <f t="shared" si="55"/>
        <v>7.9564730934599996</v>
      </c>
      <c r="BH35" s="1">
        <f t="shared" si="55"/>
        <v>0</v>
      </c>
      <c r="BI35" s="1">
        <f t="shared" si="55"/>
        <v>0</v>
      </c>
      <c r="BJ35" s="1">
        <f t="shared" si="55"/>
        <v>61.775057927880006</v>
      </c>
      <c r="BK35" s="1">
        <f t="shared" si="55"/>
        <v>0</v>
      </c>
      <c r="BL35" s="1">
        <f t="shared" si="55"/>
        <v>0</v>
      </c>
      <c r="BM35" s="1">
        <f t="shared" si="55"/>
        <v>0</v>
      </c>
      <c r="BN35" s="1">
        <f t="shared" si="55"/>
        <v>302.45684443416002</v>
      </c>
      <c r="BO35" s="1">
        <f t="shared" si="55"/>
        <v>0</v>
      </c>
      <c r="BQ35" s="1">
        <f t="shared" ca="1" si="47"/>
        <v>0.376285970448</v>
      </c>
      <c r="BR35" s="1"/>
      <c r="BS35" s="1">
        <f t="shared" ca="1" si="46"/>
        <v>2.4594</v>
      </c>
    </row>
    <row r="36" spans="1:75">
      <c r="A36" s="10" t="s">
        <v>89</v>
      </c>
      <c r="AJ36" s="9" t="str">
        <f t="shared" si="50"/>
        <v>MinCOABCO-07</v>
      </c>
      <c r="AK36" t="str">
        <f t="shared" si="51"/>
        <v>COABCO</v>
      </c>
      <c r="AL36" s="1">
        <f t="shared" si="54"/>
        <v>0</v>
      </c>
      <c r="AM36" s="1">
        <f t="shared" si="54"/>
        <v>0.14191095798</v>
      </c>
      <c r="AN36" s="1">
        <f t="shared" si="54"/>
        <v>0</v>
      </c>
      <c r="AO36" s="1">
        <f t="shared" si="54"/>
        <v>10.266884148420001</v>
      </c>
      <c r="AP36" s="1">
        <f t="shared" si="54"/>
        <v>0.41132965392000004</v>
      </c>
      <c r="AQ36" s="1">
        <f t="shared" si="54"/>
        <v>583.5210917077801</v>
      </c>
      <c r="AR36" s="1">
        <f t="shared" si="54"/>
        <v>47.442008885220005</v>
      </c>
      <c r="AS36" s="1">
        <f t="shared" si="54"/>
        <v>4.3790519944800002</v>
      </c>
      <c r="AT36" s="1">
        <f t="shared" si="54"/>
        <v>15.678582102</v>
      </c>
      <c r="AU36" s="1">
        <f t="shared" si="54"/>
        <v>0</v>
      </c>
      <c r="AV36" s="1">
        <f t="shared" si="54"/>
        <v>3.4873540293600005</v>
      </c>
      <c r="AW36" s="1">
        <f t="shared" si="54"/>
        <v>44.033750625419998</v>
      </c>
      <c r="AX36" s="1">
        <f t="shared" si="54"/>
        <v>0.97785309815999999</v>
      </c>
      <c r="AY36" s="1">
        <f t="shared" si="54"/>
        <v>6.4633438204200004</v>
      </c>
      <c r="AZ36" s="1">
        <f t="shared" si="54"/>
        <v>22.135009747500003</v>
      </c>
      <c r="BA36" s="1">
        <f t="shared" si="55"/>
        <v>0</v>
      </c>
      <c r="BB36" s="1">
        <f t="shared" si="55"/>
        <v>65.393730311219997</v>
      </c>
      <c r="BC36" s="1">
        <f t="shared" si="55"/>
        <v>0</v>
      </c>
      <c r="BD36" s="1">
        <f t="shared" si="55"/>
        <v>59.494998660839997</v>
      </c>
      <c r="BE36" s="1">
        <f t="shared" si="55"/>
        <v>20.092420752300001</v>
      </c>
      <c r="BF36" s="1">
        <f t="shared" si="55"/>
        <v>2.4400670400000005E-3</v>
      </c>
      <c r="BG36" s="1">
        <f t="shared" si="55"/>
        <v>7.9564730934599996</v>
      </c>
      <c r="BH36" s="1">
        <f t="shared" si="55"/>
        <v>0</v>
      </c>
      <c r="BI36" s="1">
        <f t="shared" si="55"/>
        <v>0</v>
      </c>
      <c r="BJ36" s="1">
        <f t="shared" si="55"/>
        <v>61.775057927880006</v>
      </c>
      <c r="BK36" s="1">
        <f t="shared" si="55"/>
        <v>0</v>
      </c>
      <c r="BL36" s="1">
        <f t="shared" si="55"/>
        <v>0</v>
      </c>
      <c r="BM36" s="1">
        <f t="shared" si="55"/>
        <v>0</v>
      </c>
      <c r="BN36" s="1">
        <f t="shared" si="55"/>
        <v>302.45684443416002</v>
      </c>
      <c r="BO36" s="1">
        <f t="shared" si="55"/>
        <v>0</v>
      </c>
      <c r="BQ36" s="1">
        <f t="shared" ca="1" si="47"/>
        <v>0.439000298856</v>
      </c>
      <c r="BR36" s="1"/>
      <c r="BS36" s="1">
        <f t="shared" ca="1" si="46"/>
        <v>2.6326000000000001</v>
      </c>
    </row>
    <row r="37" spans="1:75">
      <c r="A37" s="10" t="s">
        <v>88</v>
      </c>
      <c r="AJ37" s="9" t="str">
        <f t="shared" si="50"/>
        <v>MinCOABCO-08</v>
      </c>
      <c r="AK37" t="str">
        <f t="shared" si="51"/>
        <v>COABCO</v>
      </c>
      <c r="AL37" s="1">
        <f t="shared" si="54"/>
        <v>0</v>
      </c>
      <c r="AM37" s="1">
        <f t="shared" si="54"/>
        <v>0.14191095798</v>
      </c>
      <c r="AN37" s="1">
        <f t="shared" si="54"/>
        <v>0</v>
      </c>
      <c r="AO37" s="1">
        <f t="shared" si="54"/>
        <v>10.266884148420001</v>
      </c>
      <c r="AP37" s="1">
        <f t="shared" si="54"/>
        <v>0.41132965392000004</v>
      </c>
      <c r="AQ37" s="1">
        <f t="shared" si="54"/>
        <v>583.5210917077801</v>
      </c>
      <c r="AR37" s="1">
        <f t="shared" si="54"/>
        <v>47.442008885220005</v>
      </c>
      <c r="AS37" s="1">
        <f t="shared" si="54"/>
        <v>4.3790519944800002</v>
      </c>
      <c r="AT37" s="1">
        <f t="shared" si="54"/>
        <v>15.678582102</v>
      </c>
      <c r="AU37" s="1">
        <f t="shared" si="54"/>
        <v>0</v>
      </c>
      <c r="AV37" s="1">
        <f t="shared" si="54"/>
        <v>3.4873540293600005</v>
      </c>
      <c r="AW37" s="1">
        <f t="shared" si="54"/>
        <v>44.033750625419998</v>
      </c>
      <c r="AX37" s="1">
        <f t="shared" si="54"/>
        <v>0.97785309815999999</v>
      </c>
      <c r="AY37" s="1">
        <f t="shared" si="54"/>
        <v>6.4633438204200004</v>
      </c>
      <c r="AZ37" s="1">
        <f t="shared" si="54"/>
        <v>22.135009747500003</v>
      </c>
      <c r="BA37" s="1">
        <f t="shared" si="55"/>
        <v>0</v>
      </c>
      <c r="BB37" s="1">
        <f t="shared" si="55"/>
        <v>65.393730311219997</v>
      </c>
      <c r="BC37" s="1">
        <f t="shared" si="55"/>
        <v>0</v>
      </c>
      <c r="BD37" s="1">
        <f t="shared" si="55"/>
        <v>59.494998660839997</v>
      </c>
      <c r="BE37" s="1">
        <f t="shared" si="55"/>
        <v>20.092420752300001</v>
      </c>
      <c r="BF37" s="1">
        <f t="shared" si="55"/>
        <v>2.4400670400000005E-3</v>
      </c>
      <c r="BG37" s="1">
        <f t="shared" si="55"/>
        <v>7.9564730934599996</v>
      </c>
      <c r="BH37" s="1">
        <f t="shared" si="55"/>
        <v>0</v>
      </c>
      <c r="BI37" s="1">
        <f t="shared" si="55"/>
        <v>0</v>
      </c>
      <c r="BJ37" s="1">
        <f t="shared" si="55"/>
        <v>61.775057927880006</v>
      </c>
      <c r="BK37" s="1">
        <f t="shared" si="55"/>
        <v>0</v>
      </c>
      <c r="BL37" s="1">
        <f t="shared" si="55"/>
        <v>0</v>
      </c>
      <c r="BM37" s="1">
        <f t="shared" si="55"/>
        <v>0</v>
      </c>
      <c r="BN37" s="1">
        <f t="shared" si="55"/>
        <v>302.45684443416002</v>
      </c>
      <c r="BO37" s="1">
        <f t="shared" si="55"/>
        <v>0</v>
      </c>
      <c r="BQ37" s="1">
        <f t="shared" ca="1" si="47"/>
        <v>0.50171462726399996</v>
      </c>
      <c r="BR37" s="1"/>
      <c r="BS37" s="1">
        <f t="shared" ca="1" si="46"/>
        <v>2.8248000000000002</v>
      </c>
    </row>
    <row r="38" spans="1:75">
      <c r="A38" s="10" t="s">
        <v>87</v>
      </c>
      <c r="AJ38" s="9" t="str">
        <f t="shared" si="50"/>
        <v>MinCOABCO-09</v>
      </c>
      <c r="AK38" t="str">
        <f t="shared" si="51"/>
        <v>COABCO</v>
      </c>
      <c r="AL38" s="1">
        <f t="shared" si="54"/>
        <v>0</v>
      </c>
      <c r="AM38" s="1">
        <f t="shared" si="54"/>
        <v>0.14191095798</v>
      </c>
      <c r="AN38" s="1">
        <f t="shared" si="54"/>
        <v>0</v>
      </c>
      <c r="AO38" s="1">
        <f t="shared" si="54"/>
        <v>10.266884148420001</v>
      </c>
      <c r="AP38" s="1">
        <f t="shared" si="54"/>
        <v>0.41132965392000004</v>
      </c>
      <c r="AQ38" s="1">
        <f t="shared" si="54"/>
        <v>583.5210917077801</v>
      </c>
      <c r="AR38" s="1">
        <f t="shared" si="54"/>
        <v>47.442008885220005</v>
      </c>
      <c r="AS38" s="1">
        <f t="shared" si="54"/>
        <v>4.3790519944800002</v>
      </c>
      <c r="AT38" s="1">
        <f t="shared" si="54"/>
        <v>15.678582102</v>
      </c>
      <c r="AU38" s="1">
        <f t="shared" si="54"/>
        <v>0</v>
      </c>
      <c r="AV38" s="1">
        <f t="shared" si="54"/>
        <v>3.4873540293600005</v>
      </c>
      <c r="AW38" s="1">
        <f t="shared" si="54"/>
        <v>44.033750625419998</v>
      </c>
      <c r="AX38" s="1">
        <f t="shared" si="54"/>
        <v>0.97785309815999999</v>
      </c>
      <c r="AY38" s="1">
        <f t="shared" si="54"/>
        <v>6.4633438204200004</v>
      </c>
      <c r="AZ38" s="1">
        <f t="shared" si="54"/>
        <v>22.135009747500003</v>
      </c>
      <c r="BA38" s="1">
        <f t="shared" si="55"/>
        <v>0</v>
      </c>
      <c r="BB38" s="1">
        <f t="shared" si="55"/>
        <v>65.393730311219997</v>
      </c>
      <c r="BC38" s="1">
        <f t="shared" si="55"/>
        <v>0</v>
      </c>
      <c r="BD38" s="1">
        <f t="shared" si="55"/>
        <v>59.494998660839997</v>
      </c>
      <c r="BE38" s="1">
        <f t="shared" si="55"/>
        <v>20.092420752300001</v>
      </c>
      <c r="BF38" s="1">
        <f t="shared" si="55"/>
        <v>2.4400670400000005E-3</v>
      </c>
      <c r="BG38" s="1">
        <f t="shared" si="55"/>
        <v>7.9564730934599996</v>
      </c>
      <c r="BH38" s="1">
        <f t="shared" si="55"/>
        <v>0</v>
      </c>
      <c r="BI38" s="1">
        <f t="shared" si="55"/>
        <v>0</v>
      </c>
      <c r="BJ38" s="1">
        <f t="shared" si="55"/>
        <v>61.775057927880006</v>
      </c>
      <c r="BK38" s="1">
        <f t="shared" si="55"/>
        <v>0</v>
      </c>
      <c r="BL38" s="1">
        <f t="shared" si="55"/>
        <v>0</v>
      </c>
      <c r="BM38" s="1">
        <f t="shared" si="55"/>
        <v>0</v>
      </c>
      <c r="BN38" s="1">
        <f t="shared" si="55"/>
        <v>302.45684443416002</v>
      </c>
      <c r="BO38" s="1">
        <f t="shared" si="55"/>
        <v>0</v>
      </c>
      <c r="BQ38" s="1">
        <f t="shared" ca="1" si="47"/>
        <v>0.56442895567199991</v>
      </c>
      <c r="BR38" s="1"/>
      <c r="BS38" s="1">
        <f t="shared" ca="1" si="46"/>
        <v>3.0390000000000001</v>
      </c>
    </row>
    <row r="39" spans="1:75">
      <c r="A39" s="10" t="s">
        <v>86</v>
      </c>
      <c r="AJ39" s="9" t="str">
        <f t="shared" si="50"/>
        <v>MinCOABCO-10</v>
      </c>
      <c r="AK39" t="str">
        <f t="shared" si="51"/>
        <v>COABCO</v>
      </c>
      <c r="AL39" s="1">
        <f t="shared" si="54"/>
        <v>0</v>
      </c>
      <c r="AM39" s="1">
        <f t="shared" si="54"/>
        <v>0.14191095798</v>
      </c>
      <c r="AN39" s="1">
        <f t="shared" si="54"/>
        <v>0</v>
      </c>
      <c r="AO39" s="1">
        <f t="shared" si="54"/>
        <v>10.266884148420001</v>
      </c>
      <c r="AP39" s="1">
        <f t="shared" si="54"/>
        <v>0.41132965392000004</v>
      </c>
      <c r="AQ39" s="1">
        <f t="shared" si="54"/>
        <v>583.5210917077801</v>
      </c>
      <c r="AR39" s="1">
        <f t="shared" si="54"/>
        <v>47.442008885220005</v>
      </c>
      <c r="AS39" s="1">
        <f t="shared" si="54"/>
        <v>4.3790519944800002</v>
      </c>
      <c r="AT39" s="1">
        <f t="shared" si="54"/>
        <v>15.678582102</v>
      </c>
      <c r="AU39" s="1">
        <f t="shared" si="54"/>
        <v>0</v>
      </c>
      <c r="AV39" s="1">
        <f t="shared" si="54"/>
        <v>3.4873540293600005</v>
      </c>
      <c r="AW39" s="1">
        <f t="shared" si="54"/>
        <v>44.033750625419998</v>
      </c>
      <c r="AX39" s="1">
        <f t="shared" si="54"/>
        <v>0.97785309815999999</v>
      </c>
      <c r="AY39" s="1">
        <f t="shared" si="54"/>
        <v>6.4633438204200004</v>
      </c>
      <c r="AZ39" s="1">
        <f t="shared" si="54"/>
        <v>22.135009747500003</v>
      </c>
      <c r="BA39" s="1">
        <f t="shared" si="55"/>
        <v>0</v>
      </c>
      <c r="BB39" s="1">
        <f t="shared" si="55"/>
        <v>65.393730311219997</v>
      </c>
      <c r="BC39" s="1">
        <f t="shared" si="55"/>
        <v>0</v>
      </c>
      <c r="BD39" s="1">
        <f t="shared" si="55"/>
        <v>59.494998660839997</v>
      </c>
      <c r="BE39" s="1">
        <f t="shared" si="55"/>
        <v>20.092420752300001</v>
      </c>
      <c r="BF39" s="1">
        <f t="shared" si="55"/>
        <v>2.4400670400000005E-3</v>
      </c>
      <c r="BG39" s="1">
        <f t="shared" si="55"/>
        <v>7.9564730934599996</v>
      </c>
      <c r="BH39" s="1">
        <f t="shared" si="55"/>
        <v>0</v>
      </c>
      <c r="BI39" s="1">
        <f t="shared" si="55"/>
        <v>0</v>
      </c>
      <c r="BJ39" s="1">
        <f t="shared" si="55"/>
        <v>61.775057927880006</v>
      </c>
      <c r="BK39" s="1">
        <f t="shared" si="55"/>
        <v>0</v>
      </c>
      <c r="BL39" s="1">
        <f t="shared" si="55"/>
        <v>0</v>
      </c>
      <c r="BM39" s="1">
        <f t="shared" si="55"/>
        <v>0</v>
      </c>
      <c r="BN39" s="1">
        <f t="shared" si="55"/>
        <v>302.45684443416002</v>
      </c>
      <c r="BO39" s="1">
        <f t="shared" si="55"/>
        <v>0</v>
      </c>
      <c r="BQ39" s="1">
        <f t="shared" ca="1" si="47"/>
        <v>0.62714328407999986</v>
      </c>
      <c r="BR39" s="1"/>
      <c r="BS39" s="1">
        <f t="shared" ca="1" si="46"/>
        <v>3.2786</v>
      </c>
    </row>
    <row r="40" spans="1:75">
      <c r="A40" s="10" t="s">
        <v>85</v>
      </c>
      <c r="AJ40" s="9" t="str">
        <f t="shared" si="50"/>
        <v>MinCOABCO-11</v>
      </c>
      <c r="AK40" s="4" t="str">
        <f t="shared" si="51"/>
        <v>COABCO</v>
      </c>
      <c r="AL40" s="18">
        <f t="shared" si="54"/>
        <v>0</v>
      </c>
      <c r="AM40" s="18">
        <f t="shared" si="54"/>
        <v>0.14191095798</v>
      </c>
      <c r="AN40" s="18">
        <f t="shared" si="54"/>
        <v>0</v>
      </c>
      <c r="AO40" s="18">
        <f t="shared" si="54"/>
        <v>10.266884148420001</v>
      </c>
      <c r="AP40" s="18">
        <f t="shared" si="54"/>
        <v>0.41132965392000004</v>
      </c>
      <c r="AQ40" s="18">
        <f t="shared" si="54"/>
        <v>583.5210917077801</v>
      </c>
      <c r="AR40" s="18">
        <f t="shared" si="54"/>
        <v>47.442008885220005</v>
      </c>
      <c r="AS40" s="18">
        <f t="shared" si="54"/>
        <v>4.3790519944800002</v>
      </c>
      <c r="AT40" s="18">
        <f t="shared" si="54"/>
        <v>15.678582102</v>
      </c>
      <c r="AU40" s="18">
        <f t="shared" si="54"/>
        <v>0</v>
      </c>
      <c r="AV40" s="18">
        <f t="shared" si="54"/>
        <v>3.4873540293600005</v>
      </c>
      <c r="AW40" s="18">
        <f t="shared" si="54"/>
        <v>44.033750625419998</v>
      </c>
      <c r="AX40" s="18">
        <f t="shared" si="54"/>
        <v>0.97785309815999999</v>
      </c>
      <c r="AY40" s="18">
        <f t="shared" si="54"/>
        <v>6.4633438204200004</v>
      </c>
      <c r="AZ40" s="18">
        <f t="shared" si="54"/>
        <v>22.135009747500003</v>
      </c>
      <c r="BA40" s="18">
        <f t="shared" si="55"/>
        <v>0</v>
      </c>
      <c r="BB40" s="18">
        <f t="shared" si="55"/>
        <v>65.393730311219997</v>
      </c>
      <c r="BC40" s="18">
        <f t="shared" si="55"/>
        <v>0</v>
      </c>
      <c r="BD40" s="18">
        <f t="shared" si="55"/>
        <v>59.494998660839997</v>
      </c>
      <c r="BE40" s="18">
        <f t="shared" si="55"/>
        <v>20.092420752300001</v>
      </c>
      <c r="BF40" s="18">
        <f t="shared" si="55"/>
        <v>2.4400670400000005E-3</v>
      </c>
      <c r="BG40" s="18">
        <f t="shared" si="55"/>
        <v>7.9564730934599996</v>
      </c>
      <c r="BH40" s="18">
        <f t="shared" si="55"/>
        <v>0</v>
      </c>
      <c r="BI40" s="18">
        <f t="shared" si="55"/>
        <v>0</v>
      </c>
      <c r="BJ40" s="18">
        <f t="shared" si="55"/>
        <v>61.775057927880006</v>
      </c>
      <c r="BK40" s="18">
        <f t="shared" si="55"/>
        <v>0</v>
      </c>
      <c r="BL40" s="18">
        <f t="shared" si="55"/>
        <v>0</v>
      </c>
      <c r="BM40" s="18">
        <f t="shared" si="55"/>
        <v>0</v>
      </c>
      <c r="BN40" s="18">
        <f t="shared" si="55"/>
        <v>302.45684443416002</v>
      </c>
      <c r="BO40" s="18">
        <f t="shared" si="55"/>
        <v>0</v>
      </c>
      <c r="BQ40" s="1">
        <f t="shared" ca="1" si="47"/>
        <v>0.68985761248799982</v>
      </c>
      <c r="BR40" s="1"/>
      <c r="BS40" s="1">
        <f t="shared" ca="1" si="46"/>
        <v>3.5478000000000001</v>
      </c>
    </row>
    <row r="41" spans="1:75">
      <c r="A41" s="10" t="s">
        <v>84</v>
      </c>
      <c r="AJ41" s="9" t="str">
        <f t="shared" si="50"/>
        <v>MinCOABCO-12</v>
      </c>
      <c r="AK41" t="str">
        <f t="shared" si="51"/>
        <v>COABCO</v>
      </c>
      <c r="AL41" s="1">
        <f t="shared" ref="AL41:BA49" si="56">E$10*E$4</f>
        <v>0</v>
      </c>
      <c r="AM41" s="1">
        <f t="shared" si="56"/>
        <v>0.56764383192000001</v>
      </c>
      <c r="AN41" s="1">
        <f t="shared" si="56"/>
        <v>0</v>
      </c>
      <c r="AO41" s="1">
        <f t="shared" si="56"/>
        <v>41.067536593680003</v>
      </c>
      <c r="AP41" s="1">
        <f t="shared" si="56"/>
        <v>1.6453186156800002</v>
      </c>
      <c r="AQ41" s="1">
        <f t="shared" si="56"/>
        <v>2334.0843668311204</v>
      </c>
      <c r="AR41" s="1">
        <f t="shared" si="56"/>
        <v>189.76803554088002</v>
      </c>
      <c r="AS41" s="1">
        <f t="shared" si="56"/>
        <v>17.516207977920001</v>
      </c>
      <c r="AT41" s="1">
        <f t="shared" si="56"/>
        <v>62.714328408</v>
      </c>
      <c r="AU41" s="1">
        <f t="shared" si="56"/>
        <v>0</v>
      </c>
      <c r="AV41" s="1">
        <f t="shared" si="56"/>
        <v>13.949416117440002</v>
      </c>
      <c r="AW41" s="1">
        <f t="shared" si="56"/>
        <v>176.13500250167999</v>
      </c>
      <c r="AX41" s="1">
        <f t="shared" si="56"/>
        <v>3.91141239264</v>
      </c>
      <c r="AY41" s="1">
        <f t="shared" si="56"/>
        <v>25.853375281680002</v>
      </c>
      <c r="AZ41" s="1">
        <f t="shared" si="56"/>
        <v>88.540038990000014</v>
      </c>
      <c r="BA41" s="1">
        <f t="shared" si="56"/>
        <v>0</v>
      </c>
      <c r="BB41" s="1">
        <f t="shared" ref="BA41:BO49" si="57">U$10*U$4</f>
        <v>261.57492124487999</v>
      </c>
      <c r="BC41" s="1">
        <f t="shared" si="57"/>
        <v>0</v>
      </c>
      <c r="BD41" s="1">
        <f t="shared" si="57"/>
        <v>237.97999464335999</v>
      </c>
      <c r="BE41" s="1">
        <f t="shared" si="57"/>
        <v>80.369683009200003</v>
      </c>
      <c r="BF41" s="1">
        <f t="shared" si="57"/>
        <v>9.7602681600000019E-3</v>
      </c>
      <c r="BG41" s="1">
        <f t="shared" si="57"/>
        <v>31.825892373839999</v>
      </c>
      <c r="BH41" s="1">
        <f t="shared" si="57"/>
        <v>0</v>
      </c>
      <c r="BI41" s="1">
        <f t="shared" si="57"/>
        <v>0</v>
      </c>
      <c r="BJ41" s="1">
        <f t="shared" si="57"/>
        <v>247.10023171152002</v>
      </c>
      <c r="BK41" s="1">
        <f t="shared" si="57"/>
        <v>0</v>
      </c>
      <c r="BL41" s="1">
        <f t="shared" si="57"/>
        <v>0</v>
      </c>
      <c r="BM41" s="1">
        <f t="shared" si="57"/>
        <v>0</v>
      </c>
      <c r="BN41" s="1">
        <f t="shared" si="57"/>
        <v>1209.8273777366401</v>
      </c>
      <c r="BO41" s="1">
        <f t="shared" si="57"/>
        <v>0</v>
      </c>
      <c r="BQ41" s="1">
        <f t="shared" ca="1" si="47"/>
        <v>0.75257194089599977</v>
      </c>
      <c r="BR41" s="1"/>
      <c r="BS41" s="1">
        <f t="shared" ca="1" si="46"/>
        <v>3.8517000000000001</v>
      </c>
    </row>
    <row r="42" spans="1:75">
      <c r="A42" s="10" t="s">
        <v>83</v>
      </c>
      <c r="AJ42" s="9" t="str">
        <f t="shared" si="50"/>
        <v>MinCOABCO-13</v>
      </c>
      <c r="AK42" t="str">
        <f t="shared" si="51"/>
        <v>COABCO</v>
      </c>
      <c r="AL42" s="1">
        <f t="shared" si="56"/>
        <v>0</v>
      </c>
      <c r="AM42" s="1">
        <f t="shared" si="56"/>
        <v>0.56764383192000001</v>
      </c>
      <c r="AN42" s="1">
        <f t="shared" si="56"/>
        <v>0</v>
      </c>
      <c r="AO42" s="1">
        <f t="shared" si="56"/>
        <v>41.067536593680003</v>
      </c>
      <c r="AP42" s="1">
        <f t="shared" si="56"/>
        <v>1.6453186156800002</v>
      </c>
      <c r="AQ42" s="1">
        <f t="shared" si="56"/>
        <v>2334.0843668311204</v>
      </c>
      <c r="AR42" s="1">
        <f t="shared" si="56"/>
        <v>189.76803554088002</v>
      </c>
      <c r="AS42" s="1">
        <f t="shared" si="56"/>
        <v>17.516207977920001</v>
      </c>
      <c r="AT42" s="1">
        <f t="shared" si="56"/>
        <v>62.714328408</v>
      </c>
      <c r="AU42" s="1">
        <f t="shared" si="56"/>
        <v>0</v>
      </c>
      <c r="AV42" s="1">
        <f t="shared" si="56"/>
        <v>13.949416117440002</v>
      </c>
      <c r="AW42" s="1">
        <f t="shared" si="56"/>
        <v>176.13500250167999</v>
      </c>
      <c r="AX42" s="1">
        <f t="shared" si="56"/>
        <v>3.91141239264</v>
      </c>
      <c r="AY42" s="1">
        <f t="shared" si="56"/>
        <v>25.853375281680002</v>
      </c>
      <c r="AZ42" s="1">
        <f t="shared" si="56"/>
        <v>88.540038990000014</v>
      </c>
      <c r="BA42" s="1">
        <f t="shared" si="57"/>
        <v>0</v>
      </c>
      <c r="BB42" s="1">
        <f t="shared" si="57"/>
        <v>261.57492124487999</v>
      </c>
      <c r="BC42" s="1">
        <f t="shared" si="57"/>
        <v>0</v>
      </c>
      <c r="BD42" s="1">
        <f t="shared" si="57"/>
        <v>237.97999464335999</v>
      </c>
      <c r="BE42" s="1">
        <f t="shared" si="57"/>
        <v>80.369683009200003</v>
      </c>
      <c r="BF42" s="1">
        <f t="shared" si="57"/>
        <v>9.7602681600000019E-3</v>
      </c>
      <c r="BG42" s="1">
        <f t="shared" si="57"/>
        <v>31.825892373839999</v>
      </c>
      <c r="BH42" s="1">
        <f t="shared" si="57"/>
        <v>0</v>
      </c>
      <c r="BI42" s="1">
        <f t="shared" si="57"/>
        <v>0</v>
      </c>
      <c r="BJ42" s="1">
        <f t="shared" si="57"/>
        <v>247.10023171152002</v>
      </c>
      <c r="BK42" s="1">
        <f t="shared" si="57"/>
        <v>0</v>
      </c>
      <c r="BL42" s="1">
        <f t="shared" si="57"/>
        <v>0</v>
      </c>
      <c r="BM42" s="1">
        <f t="shared" si="57"/>
        <v>0</v>
      </c>
      <c r="BN42" s="1">
        <f t="shared" si="57"/>
        <v>1209.8273777366401</v>
      </c>
      <c r="BO42" s="1">
        <f t="shared" si="57"/>
        <v>0</v>
      </c>
      <c r="BQ42" s="1">
        <f t="shared" ca="1" si="47"/>
        <v>0.81528626930399972</v>
      </c>
      <c r="BR42" s="1"/>
      <c r="BS42" s="1">
        <f t="shared" ca="1" si="46"/>
        <v>4.1966000000000001</v>
      </c>
    </row>
    <row r="43" spans="1:75">
      <c r="A43" s="10" t="s">
        <v>82</v>
      </c>
      <c r="AJ43" s="9" t="str">
        <f t="shared" si="50"/>
        <v>MinCOABCO-14</v>
      </c>
      <c r="AK43" t="str">
        <f t="shared" si="51"/>
        <v>COABCO</v>
      </c>
      <c r="AL43" s="1">
        <f t="shared" si="56"/>
        <v>0</v>
      </c>
      <c r="AM43" s="1">
        <f t="shared" si="56"/>
        <v>0.56764383192000001</v>
      </c>
      <c r="AN43" s="1">
        <f t="shared" si="56"/>
        <v>0</v>
      </c>
      <c r="AO43" s="1">
        <f t="shared" si="56"/>
        <v>41.067536593680003</v>
      </c>
      <c r="AP43" s="1">
        <f t="shared" si="56"/>
        <v>1.6453186156800002</v>
      </c>
      <c r="AQ43" s="1">
        <f t="shared" si="56"/>
        <v>2334.0843668311204</v>
      </c>
      <c r="AR43" s="1">
        <f t="shared" si="56"/>
        <v>189.76803554088002</v>
      </c>
      <c r="AS43" s="1">
        <f t="shared" si="56"/>
        <v>17.516207977920001</v>
      </c>
      <c r="AT43" s="1">
        <f t="shared" si="56"/>
        <v>62.714328408</v>
      </c>
      <c r="AU43" s="1">
        <f t="shared" si="56"/>
        <v>0</v>
      </c>
      <c r="AV43" s="1">
        <f t="shared" si="56"/>
        <v>13.949416117440002</v>
      </c>
      <c r="AW43" s="1">
        <f t="shared" si="56"/>
        <v>176.13500250167999</v>
      </c>
      <c r="AX43" s="1">
        <f t="shared" si="56"/>
        <v>3.91141239264</v>
      </c>
      <c r="AY43" s="1">
        <f t="shared" si="56"/>
        <v>25.853375281680002</v>
      </c>
      <c r="AZ43" s="1">
        <f t="shared" si="56"/>
        <v>88.540038990000014</v>
      </c>
      <c r="BA43" s="1">
        <f t="shared" si="57"/>
        <v>0</v>
      </c>
      <c r="BB43" s="1">
        <f t="shared" si="57"/>
        <v>261.57492124487999</v>
      </c>
      <c r="BC43" s="1">
        <f t="shared" si="57"/>
        <v>0</v>
      </c>
      <c r="BD43" s="1">
        <f t="shared" si="57"/>
        <v>237.97999464335999</v>
      </c>
      <c r="BE43" s="1">
        <f t="shared" si="57"/>
        <v>80.369683009200003</v>
      </c>
      <c r="BF43" s="1">
        <f t="shared" si="57"/>
        <v>9.7602681600000019E-3</v>
      </c>
      <c r="BG43" s="1">
        <f t="shared" si="57"/>
        <v>31.825892373839999</v>
      </c>
      <c r="BH43" s="1">
        <f t="shared" si="57"/>
        <v>0</v>
      </c>
      <c r="BI43" s="1">
        <f t="shared" si="57"/>
        <v>0</v>
      </c>
      <c r="BJ43" s="1">
        <f t="shared" si="57"/>
        <v>247.10023171152002</v>
      </c>
      <c r="BK43" s="1">
        <f t="shared" si="57"/>
        <v>0</v>
      </c>
      <c r="BL43" s="1">
        <f t="shared" si="57"/>
        <v>0</v>
      </c>
      <c r="BM43" s="1">
        <f t="shared" si="57"/>
        <v>0</v>
      </c>
      <c r="BN43" s="1">
        <f t="shared" si="57"/>
        <v>1209.8273777366401</v>
      </c>
      <c r="BO43" s="1">
        <f t="shared" si="57"/>
        <v>0</v>
      </c>
      <c r="BQ43" s="1">
        <f t="shared" ca="1" si="47"/>
        <v>0.87800059771199968</v>
      </c>
      <c r="BR43" s="1"/>
      <c r="BS43" s="1">
        <f t="shared" ca="1" si="46"/>
        <v>4.5902000000000003</v>
      </c>
    </row>
    <row r="44" spans="1:75">
      <c r="A44" s="10" t="s">
        <v>81</v>
      </c>
      <c r="AJ44" s="9" t="str">
        <f t="shared" si="50"/>
        <v>MinCOABCO-15</v>
      </c>
      <c r="AK44" t="str">
        <f t="shared" si="51"/>
        <v>COABCO</v>
      </c>
      <c r="AL44" s="1">
        <f t="shared" si="56"/>
        <v>0</v>
      </c>
      <c r="AM44" s="1">
        <f t="shared" si="56"/>
        <v>0.56764383192000001</v>
      </c>
      <c r="AN44" s="1">
        <f t="shared" si="56"/>
        <v>0</v>
      </c>
      <c r="AO44" s="1">
        <f t="shared" si="56"/>
        <v>41.067536593680003</v>
      </c>
      <c r="AP44" s="1">
        <f t="shared" si="56"/>
        <v>1.6453186156800002</v>
      </c>
      <c r="AQ44" s="1">
        <f t="shared" si="56"/>
        <v>2334.0843668311204</v>
      </c>
      <c r="AR44" s="1">
        <f t="shared" si="56"/>
        <v>189.76803554088002</v>
      </c>
      <c r="AS44" s="1">
        <f t="shared" si="56"/>
        <v>17.516207977920001</v>
      </c>
      <c r="AT44" s="1">
        <f t="shared" si="56"/>
        <v>62.714328408</v>
      </c>
      <c r="AU44" s="1">
        <f t="shared" si="56"/>
        <v>0</v>
      </c>
      <c r="AV44" s="1">
        <f t="shared" si="56"/>
        <v>13.949416117440002</v>
      </c>
      <c r="AW44" s="1">
        <f t="shared" si="56"/>
        <v>176.13500250167999</v>
      </c>
      <c r="AX44" s="1">
        <f t="shared" si="56"/>
        <v>3.91141239264</v>
      </c>
      <c r="AY44" s="1">
        <f t="shared" si="56"/>
        <v>25.853375281680002</v>
      </c>
      <c r="AZ44" s="1">
        <f t="shared" si="56"/>
        <v>88.540038990000014</v>
      </c>
      <c r="BA44" s="1">
        <f t="shared" si="57"/>
        <v>0</v>
      </c>
      <c r="BB44" s="1">
        <f t="shared" si="57"/>
        <v>261.57492124487999</v>
      </c>
      <c r="BC44" s="1">
        <f t="shared" si="57"/>
        <v>0</v>
      </c>
      <c r="BD44" s="1">
        <f t="shared" si="57"/>
        <v>237.97999464335999</v>
      </c>
      <c r="BE44" s="1">
        <f t="shared" si="57"/>
        <v>80.369683009200003</v>
      </c>
      <c r="BF44" s="1">
        <f t="shared" si="57"/>
        <v>9.7602681600000019E-3</v>
      </c>
      <c r="BG44" s="1">
        <f t="shared" si="57"/>
        <v>31.825892373839999</v>
      </c>
      <c r="BH44" s="1">
        <f t="shared" si="57"/>
        <v>0</v>
      </c>
      <c r="BI44" s="1">
        <f t="shared" si="57"/>
        <v>0</v>
      </c>
      <c r="BJ44" s="1">
        <f t="shared" si="57"/>
        <v>247.10023171152002</v>
      </c>
      <c r="BK44" s="1">
        <f t="shared" si="57"/>
        <v>0</v>
      </c>
      <c r="BL44" s="1">
        <f t="shared" si="57"/>
        <v>0</v>
      </c>
      <c r="BM44" s="1">
        <f t="shared" si="57"/>
        <v>0</v>
      </c>
      <c r="BN44" s="1">
        <f t="shared" si="57"/>
        <v>1209.8273777366401</v>
      </c>
      <c r="BO44" s="1">
        <f t="shared" si="57"/>
        <v>0</v>
      </c>
      <c r="BQ44" s="1">
        <f t="shared" ca="1" si="47"/>
        <v>0.87800059771199968</v>
      </c>
      <c r="BR44" s="1"/>
      <c r="BS44" s="1">
        <f t="shared" ca="1" si="46"/>
        <v>5.0420999999999996</v>
      </c>
    </row>
    <row r="45" spans="1:75">
      <c r="A45" s="10" t="s">
        <v>80</v>
      </c>
      <c r="AJ45" s="9" t="str">
        <f t="shared" si="50"/>
        <v>MinCOABCO-16</v>
      </c>
      <c r="AK45" t="str">
        <f t="shared" si="51"/>
        <v>COABCO</v>
      </c>
      <c r="AL45" s="1">
        <f t="shared" si="56"/>
        <v>0</v>
      </c>
      <c r="AM45" s="1">
        <f t="shared" si="56"/>
        <v>0.56764383192000001</v>
      </c>
      <c r="AN45" s="1">
        <f t="shared" si="56"/>
        <v>0</v>
      </c>
      <c r="AO45" s="1">
        <f t="shared" si="56"/>
        <v>41.067536593680003</v>
      </c>
      <c r="AP45" s="1">
        <f t="shared" si="56"/>
        <v>1.6453186156800002</v>
      </c>
      <c r="AQ45" s="1">
        <f t="shared" si="56"/>
        <v>2334.0843668311204</v>
      </c>
      <c r="AR45" s="1">
        <f t="shared" si="56"/>
        <v>189.76803554088002</v>
      </c>
      <c r="AS45" s="1">
        <f t="shared" si="56"/>
        <v>17.516207977920001</v>
      </c>
      <c r="AT45" s="1">
        <f t="shared" si="56"/>
        <v>62.714328408</v>
      </c>
      <c r="AU45" s="1">
        <f t="shared" si="56"/>
        <v>0</v>
      </c>
      <c r="AV45" s="1">
        <f t="shared" si="56"/>
        <v>13.949416117440002</v>
      </c>
      <c r="AW45" s="1">
        <f t="shared" si="56"/>
        <v>176.13500250167999</v>
      </c>
      <c r="AX45" s="1">
        <f t="shared" si="56"/>
        <v>3.91141239264</v>
      </c>
      <c r="AY45" s="1">
        <f t="shared" si="56"/>
        <v>25.853375281680002</v>
      </c>
      <c r="AZ45" s="1">
        <f t="shared" si="56"/>
        <v>88.540038990000014</v>
      </c>
      <c r="BA45" s="1">
        <f t="shared" si="57"/>
        <v>0</v>
      </c>
      <c r="BB45" s="1">
        <f t="shared" si="57"/>
        <v>261.57492124487999</v>
      </c>
      <c r="BC45" s="1">
        <f t="shared" si="57"/>
        <v>0</v>
      </c>
      <c r="BD45" s="1">
        <f t="shared" si="57"/>
        <v>237.97999464335999</v>
      </c>
      <c r="BE45" s="1">
        <f t="shared" si="57"/>
        <v>80.369683009200003</v>
      </c>
      <c r="BF45" s="1">
        <f t="shared" si="57"/>
        <v>9.7602681600000019E-3</v>
      </c>
      <c r="BG45" s="1">
        <f t="shared" si="57"/>
        <v>31.825892373839999</v>
      </c>
      <c r="BH45" s="1">
        <f t="shared" si="57"/>
        <v>0</v>
      </c>
      <c r="BI45" s="1">
        <f t="shared" si="57"/>
        <v>0</v>
      </c>
      <c r="BJ45" s="1">
        <f t="shared" si="57"/>
        <v>247.10023171152002</v>
      </c>
      <c r="BK45" s="1">
        <f t="shared" si="57"/>
        <v>0</v>
      </c>
      <c r="BL45" s="1">
        <f t="shared" si="57"/>
        <v>0</v>
      </c>
      <c r="BM45" s="1">
        <f t="shared" si="57"/>
        <v>0</v>
      </c>
      <c r="BN45" s="1">
        <f t="shared" si="57"/>
        <v>1209.8273777366401</v>
      </c>
      <c r="BO45" s="1">
        <f t="shared" si="57"/>
        <v>0</v>
      </c>
      <c r="BQ45" s="22">
        <f ca="1">OFFSET(AK30,0,MATCH(BT$2,$AL$29:$BO$29,0))/1000</f>
        <v>0</v>
      </c>
      <c r="BT45" s="1">
        <f ca="1">OFFSET($AK3,0,MATCH(BT$2,$AL$2:$BO$2,0))</f>
        <v>2.0045000000000002</v>
      </c>
      <c r="BU45" s="1"/>
      <c r="BV45" s="1"/>
      <c r="BW45" s="1"/>
    </row>
    <row r="46" spans="1:75">
      <c r="A46" s="10" t="s">
        <v>79</v>
      </c>
      <c r="AJ46" s="9" t="str">
        <f t="shared" si="50"/>
        <v>MinCOABCO-17</v>
      </c>
      <c r="AK46" t="str">
        <f t="shared" si="51"/>
        <v>COABCO</v>
      </c>
      <c r="AL46" s="1">
        <f t="shared" si="56"/>
        <v>0</v>
      </c>
      <c r="AM46" s="1">
        <f t="shared" si="56"/>
        <v>0.56764383192000001</v>
      </c>
      <c r="AN46" s="1">
        <f t="shared" si="56"/>
        <v>0</v>
      </c>
      <c r="AO46" s="1">
        <f t="shared" si="56"/>
        <v>41.067536593680003</v>
      </c>
      <c r="AP46" s="1">
        <f t="shared" si="56"/>
        <v>1.6453186156800002</v>
      </c>
      <c r="AQ46" s="1">
        <f t="shared" si="56"/>
        <v>2334.0843668311204</v>
      </c>
      <c r="AR46" s="1">
        <f t="shared" si="56"/>
        <v>189.76803554088002</v>
      </c>
      <c r="AS46" s="1">
        <f t="shared" si="56"/>
        <v>17.516207977920001</v>
      </c>
      <c r="AT46" s="1">
        <f t="shared" si="56"/>
        <v>62.714328408</v>
      </c>
      <c r="AU46" s="1">
        <f t="shared" si="56"/>
        <v>0</v>
      </c>
      <c r="AV46" s="1">
        <f t="shared" si="56"/>
        <v>13.949416117440002</v>
      </c>
      <c r="AW46" s="1">
        <f t="shared" si="56"/>
        <v>176.13500250167999</v>
      </c>
      <c r="AX46" s="1">
        <f t="shared" si="56"/>
        <v>3.91141239264</v>
      </c>
      <c r="AY46" s="1">
        <f t="shared" si="56"/>
        <v>25.853375281680002</v>
      </c>
      <c r="AZ46" s="1">
        <f t="shared" si="56"/>
        <v>88.540038990000014</v>
      </c>
      <c r="BA46" s="1">
        <f t="shared" si="57"/>
        <v>0</v>
      </c>
      <c r="BB46" s="1">
        <f t="shared" si="57"/>
        <v>261.57492124487999</v>
      </c>
      <c r="BC46" s="1">
        <f t="shared" si="57"/>
        <v>0</v>
      </c>
      <c r="BD46" s="1">
        <f t="shared" si="57"/>
        <v>237.97999464335999</v>
      </c>
      <c r="BE46" s="1">
        <f t="shared" si="57"/>
        <v>80.369683009200003</v>
      </c>
      <c r="BF46" s="1">
        <f t="shared" si="57"/>
        <v>9.7602681600000019E-3</v>
      </c>
      <c r="BG46" s="1">
        <f t="shared" si="57"/>
        <v>31.825892373839999</v>
      </c>
      <c r="BH46" s="1">
        <f t="shared" si="57"/>
        <v>0</v>
      </c>
      <c r="BI46" s="1">
        <f t="shared" si="57"/>
        <v>0</v>
      </c>
      <c r="BJ46" s="1">
        <f t="shared" si="57"/>
        <v>247.10023171152002</v>
      </c>
      <c r="BK46" s="1">
        <f t="shared" si="57"/>
        <v>0</v>
      </c>
      <c r="BL46" s="1">
        <f t="shared" si="57"/>
        <v>0</v>
      </c>
      <c r="BM46" s="1">
        <f t="shared" si="57"/>
        <v>0</v>
      </c>
      <c r="BN46" s="1">
        <f t="shared" si="57"/>
        <v>1209.8273777366401</v>
      </c>
      <c r="BO46" s="1">
        <f t="shared" si="57"/>
        <v>0</v>
      </c>
      <c r="BQ46" s="22">
        <f ca="1">BQ45+OFFSET(AK31,0,MATCH(BT$2,$AL$29:$BO$29,0))/1000</f>
        <v>0</v>
      </c>
      <c r="BT46" s="1">
        <f t="shared" ref="BT46:BT61" ca="1" si="58">OFFSET($AK4,0,MATCH(BT$2,$AL$2:$BO$2,0))</f>
        <v>2.0385</v>
      </c>
      <c r="BU46" s="1"/>
      <c r="BV46" s="1"/>
      <c r="BW46" s="1"/>
    </row>
    <row r="47" spans="1:75">
      <c r="A47" s="10" t="s">
        <v>78</v>
      </c>
      <c r="AJ47" s="9" t="str">
        <f t="shared" si="50"/>
        <v>MinCOABCO-18</v>
      </c>
      <c r="AK47" t="str">
        <f t="shared" si="51"/>
        <v>COABCO</v>
      </c>
      <c r="AL47" s="1">
        <f t="shared" si="56"/>
        <v>0</v>
      </c>
      <c r="AM47" s="1">
        <f t="shared" si="56"/>
        <v>0.56764383192000001</v>
      </c>
      <c r="AN47" s="1">
        <f t="shared" si="56"/>
        <v>0</v>
      </c>
      <c r="AO47" s="1">
        <f t="shared" si="56"/>
        <v>41.067536593680003</v>
      </c>
      <c r="AP47" s="1">
        <f t="shared" si="56"/>
        <v>1.6453186156800002</v>
      </c>
      <c r="AQ47" s="1">
        <f t="shared" si="56"/>
        <v>2334.0843668311204</v>
      </c>
      <c r="AR47" s="1">
        <f t="shared" si="56"/>
        <v>189.76803554088002</v>
      </c>
      <c r="AS47" s="1">
        <f t="shared" si="56"/>
        <v>17.516207977920001</v>
      </c>
      <c r="AT47" s="1">
        <f t="shared" si="56"/>
        <v>62.714328408</v>
      </c>
      <c r="AU47" s="1">
        <f t="shared" si="56"/>
        <v>0</v>
      </c>
      <c r="AV47" s="1">
        <f t="shared" si="56"/>
        <v>13.949416117440002</v>
      </c>
      <c r="AW47" s="1">
        <f t="shared" si="56"/>
        <v>176.13500250167999</v>
      </c>
      <c r="AX47" s="1">
        <f t="shared" si="56"/>
        <v>3.91141239264</v>
      </c>
      <c r="AY47" s="1">
        <f t="shared" si="56"/>
        <v>25.853375281680002</v>
      </c>
      <c r="AZ47" s="1">
        <f t="shared" si="56"/>
        <v>88.540038990000014</v>
      </c>
      <c r="BA47" s="1">
        <f t="shared" si="57"/>
        <v>0</v>
      </c>
      <c r="BB47" s="1">
        <f t="shared" si="57"/>
        <v>261.57492124487999</v>
      </c>
      <c r="BC47" s="1">
        <f t="shared" si="57"/>
        <v>0</v>
      </c>
      <c r="BD47" s="1">
        <f t="shared" si="57"/>
        <v>237.97999464335999</v>
      </c>
      <c r="BE47" s="1">
        <f t="shared" si="57"/>
        <v>80.369683009200003</v>
      </c>
      <c r="BF47" s="1">
        <f t="shared" si="57"/>
        <v>9.7602681600000019E-3</v>
      </c>
      <c r="BG47" s="1">
        <f t="shared" si="57"/>
        <v>31.825892373839999</v>
      </c>
      <c r="BH47" s="1">
        <f t="shared" si="57"/>
        <v>0</v>
      </c>
      <c r="BI47" s="1">
        <f t="shared" si="57"/>
        <v>0</v>
      </c>
      <c r="BJ47" s="1">
        <f t="shared" si="57"/>
        <v>247.10023171152002</v>
      </c>
      <c r="BK47" s="1">
        <f t="shared" si="57"/>
        <v>0</v>
      </c>
      <c r="BL47" s="1">
        <f t="shared" si="57"/>
        <v>0</v>
      </c>
      <c r="BM47" s="1">
        <f t="shared" si="57"/>
        <v>0</v>
      </c>
      <c r="BN47" s="1">
        <f t="shared" si="57"/>
        <v>1209.8273777366401</v>
      </c>
      <c r="BO47" s="1">
        <f t="shared" si="57"/>
        <v>0</v>
      </c>
      <c r="BQ47" s="22">
        <f t="shared" ref="BQ47:BQ65" ca="1" si="59">BQ46+OFFSET(AK32,0,MATCH(BT$2,$AL$29:$BO$29,0))/1000</f>
        <v>0</v>
      </c>
      <c r="BT47" s="1">
        <f t="shared" ca="1" si="58"/>
        <v>2.0731000000000002</v>
      </c>
      <c r="BU47" s="1"/>
      <c r="BV47" s="1"/>
      <c r="BW47" s="1"/>
    </row>
    <row r="48" spans="1:75">
      <c r="A48" s="10" t="s">
        <v>77</v>
      </c>
      <c r="AJ48" s="9" t="str">
        <f t="shared" si="50"/>
        <v>MinCOABCO-19</v>
      </c>
      <c r="AK48" t="str">
        <f t="shared" si="51"/>
        <v>COABCO</v>
      </c>
      <c r="AL48" s="1">
        <f t="shared" si="56"/>
        <v>0</v>
      </c>
      <c r="AM48" s="1">
        <f t="shared" si="56"/>
        <v>0.56764383192000001</v>
      </c>
      <c r="AN48" s="1">
        <f t="shared" si="56"/>
        <v>0</v>
      </c>
      <c r="AO48" s="1">
        <f t="shared" si="56"/>
        <v>41.067536593680003</v>
      </c>
      <c r="AP48" s="1">
        <f t="shared" si="56"/>
        <v>1.6453186156800002</v>
      </c>
      <c r="AQ48" s="1">
        <f t="shared" si="56"/>
        <v>2334.0843668311204</v>
      </c>
      <c r="AR48" s="1">
        <f t="shared" si="56"/>
        <v>189.76803554088002</v>
      </c>
      <c r="AS48" s="1">
        <f t="shared" si="56"/>
        <v>17.516207977920001</v>
      </c>
      <c r="AT48" s="1">
        <f t="shared" si="56"/>
        <v>62.714328408</v>
      </c>
      <c r="AU48" s="1">
        <f t="shared" si="56"/>
        <v>0</v>
      </c>
      <c r="AV48" s="1">
        <f t="shared" si="56"/>
        <v>13.949416117440002</v>
      </c>
      <c r="AW48" s="1">
        <f t="shared" si="56"/>
        <v>176.13500250167999</v>
      </c>
      <c r="AX48" s="1">
        <f t="shared" si="56"/>
        <v>3.91141239264</v>
      </c>
      <c r="AY48" s="1">
        <f t="shared" si="56"/>
        <v>25.853375281680002</v>
      </c>
      <c r="AZ48" s="1">
        <f t="shared" si="56"/>
        <v>88.540038990000014</v>
      </c>
      <c r="BA48" s="1">
        <f t="shared" si="57"/>
        <v>0</v>
      </c>
      <c r="BB48" s="1">
        <f t="shared" si="57"/>
        <v>261.57492124487999</v>
      </c>
      <c r="BC48" s="1">
        <f t="shared" si="57"/>
        <v>0</v>
      </c>
      <c r="BD48" s="1">
        <f t="shared" si="57"/>
        <v>237.97999464335999</v>
      </c>
      <c r="BE48" s="1">
        <f t="shared" si="57"/>
        <v>80.369683009200003</v>
      </c>
      <c r="BF48" s="1">
        <f t="shared" si="57"/>
        <v>9.7602681600000019E-3</v>
      </c>
      <c r="BG48" s="1">
        <f t="shared" si="57"/>
        <v>31.825892373839999</v>
      </c>
      <c r="BH48" s="1">
        <f t="shared" si="57"/>
        <v>0</v>
      </c>
      <c r="BI48" s="1">
        <f t="shared" si="57"/>
        <v>0</v>
      </c>
      <c r="BJ48" s="1">
        <f t="shared" si="57"/>
        <v>247.10023171152002</v>
      </c>
      <c r="BK48" s="1">
        <f t="shared" si="57"/>
        <v>0</v>
      </c>
      <c r="BL48" s="1">
        <f t="shared" si="57"/>
        <v>0</v>
      </c>
      <c r="BM48" s="1">
        <f t="shared" si="57"/>
        <v>0</v>
      </c>
      <c r="BN48" s="1">
        <f t="shared" si="57"/>
        <v>1209.8273777366401</v>
      </c>
      <c r="BO48" s="1">
        <f t="shared" si="57"/>
        <v>0</v>
      </c>
      <c r="BQ48" s="22">
        <f t="shared" ca="1" si="59"/>
        <v>0</v>
      </c>
      <c r="BT48" s="1">
        <f t="shared" ca="1" si="58"/>
        <v>2.1082000000000001</v>
      </c>
      <c r="BU48" s="1"/>
      <c r="BV48" s="1"/>
      <c r="BW48" s="1"/>
    </row>
    <row r="49" spans="1:75">
      <c r="A49" s="10" t="s">
        <v>76</v>
      </c>
      <c r="AJ49" s="9" t="str">
        <f t="shared" si="50"/>
        <v>MinCOABCO-20</v>
      </c>
      <c r="AK49" t="str">
        <f t="shared" si="51"/>
        <v>COABCO</v>
      </c>
      <c r="AL49" s="1">
        <f t="shared" si="56"/>
        <v>0</v>
      </c>
      <c r="AM49" s="1">
        <f t="shared" si="56"/>
        <v>0.56764383192000001</v>
      </c>
      <c r="AN49" s="1">
        <f t="shared" si="56"/>
        <v>0</v>
      </c>
      <c r="AO49" s="1">
        <f t="shared" si="56"/>
        <v>41.067536593680003</v>
      </c>
      <c r="AP49" s="1">
        <f t="shared" si="56"/>
        <v>1.6453186156800002</v>
      </c>
      <c r="AQ49" s="1">
        <f t="shared" si="56"/>
        <v>2334.0843668311204</v>
      </c>
      <c r="AR49" s="1">
        <f t="shared" si="56"/>
        <v>189.76803554088002</v>
      </c>
      <c r="AS49" s="1">
        <f t="shared" si="56"/>
        <v>17.516207977920001</v>
      </c>
      <c r="AT49" s="1">
        <f t="shared" si="56"/>
        <v>62.714328408</v>
      </c>
      <c r="AU49" s="1">
        <f t="shared" si="56"/>
        <v>0</v>
      </c>
      <c r="AV49" s="1">
        <f t="shared" si="56"/>
        <v>13.949416117440002</v>
      </c>
      <c r="AW49" s="1">
        <f t="shared" si="56"/>
        <v>176.13500250167999</v>
      </c>
      <c r="AX49" s="1">
        <f t="shared" si="56"/>
        <v>3.91141239264</v>
      </c>
      <c r="AY49" s="1">
        <f t="shared" si="56"/>
        <v>25.853375281680002</v>
      </c>
      <c r="AZ49" s="1">
        <f t="shared" si="56"/>
        <v>88.540038990000014</v>
      </c>
      <c r="BA49" s="1">
        <f t="shared" si="57"/>
        <v>0</v>
      </c>
      <c r="BB49" s="1">
        <f t="shared" si="57"/>
        <v>261.57492124487999</v>
      </c>
      <c r="BC49" s="1">
        <f t="shared" si="57"/>
        <v>0</v>
      </c>
      <c r="BD49" s="1">
        <f t="shared" si="57"/>
        <v>237.97999464335999</v>
      </c>
      <c r="BE49" s="1">
        <f t="shared" si="57"/>
        <v>80.369683009200003</v>
      </c>
      <c r="BF49" s="1">
        <f t="shared" si="57"/>
        <v>9.7602681600000019E-3</v>
      </c>
      <c r="BG49" s="1">
        <f t="shared" si="57"/>
        <v>31.825892373839999</v>
      </c>
      <c r="BH49" s="1">
        <f t="shared" si="57"/>
        <v>0</v>
      </c>
      <c r="BI49" s="1">
        <f t="shared" si="57"/>
        <v>0</v>
      </c>
      <c r="BJ49" s="1">
        <f t="shared" si="57"/>
        <v>247.10023171152002</v>
      </c>
      <c r="BK49" s="1">
        <f t="shared" si="57"/>
        <v>0</v>
      </c>
      <c r="BL49" s="1">
        <f t="shared" si="57"/>
        <v>0</v>
      </c>
      <c r="BM49" s="1">
        <f t="shared" si="57"/>
        <v>0</v>
      </c>
      <c r="BN49" s="1">
        <f t="shared" si="57"/>
        <v>1209.8273777366401</v>
      </c>
      <c r="BO49" s="1">
        <f t="shared" si="57"/>
        <v>0</v>
      </c>
      <c r="BQ49" s="22">
        <f t="shared" ca="1" si="59"/>
        <v>0</v>
      </c>
      <c r="BT49" s="1">
        <f t="shared" ca="1" si="58"/>
        <v>2.1438999999999999</v>
      </c>
      <c r="BU49" s="1"/>
      <c r="BV49" s="1"/>
      <c r="BW49" s="1"/>
    </row>
    <row r="50" spans="1:75">
      <c r="A50" s="10" t="s">
        <v>75</v>
      </c>
      <c r="AJ50" s="9" t="str">
        <f t="shared" si="50"/>
        <v>MinCOABCO-21</v>
      </c>
      <c r="AK50" t="str">
        <f t="shared" si="51"/>
        <v>COABCO</v>
      </c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Q50" s="22">
        <f t="shared" ca="1" si="59"/>
        <v>0</v>
      </c>
      <c r="BT50" s="1">
        <f t="shared" ca="1" si="58"/>
        <v>2.1802000000000001</v>
      </c>
      <c r="BU50" s="1"/>
      <c r="BV50" s="1"/>
      <c r="BW50" s="1"/>
    </row>
    <row r="51" spans="1:75">
      <c r="BQ51" s="22">
        <f t="shared" ca="1" si="59"/>
        <v>0</v>
      </c>
      <c r="BT51" s="1">
        <f t="shared" ca="1" si="58"/>
        <v>2.2172000000000001</v>
      </c>
      <c r="BU51" s="1"/>
      <c r="BV51" s="1"/>
      <c r="BW51" s="1"/>
    </row>
    <row r="52" spans="1:75">
      <c r="BQ52" s="22">
        <f t="shared" ca="1" si="59"/>
        <v>0</v>
      </c>
      <c r="BT52" s="1">
        <f t="shared" ca="1" si="58"/>
        <v>2.2547999999999999</v>
      </c>
      <c r="BU52" s="1"/>
      <c r="BV52" s="1"/>
      <c r="BW52" s="1"/>
    </row>
    <row r="53" spans="1:75">
      <c r="BQ53" s="22">
        <f t="shared" ca="1" si="59"/>
        <v>0</v>
      </c>
      <c r="BT53" s="1">
        <f t="shared" ca="1" si="58"/>
        <v>2.2930000000000001</v>
      </c>
      <c r="BU53" s="1"/>
      <c r="BV53" s="1"/>
      <c r="BW53" s="1"/>
    </row>
    <row r="54" spans="1:75">
      <c r="BQ54" s="22">
        <f t="shared" ca="1" si="59"/>
        <v>0</v>
      </c>
      <c r="BT54" s="1">
        <f t="shared" ca="1" si="58"/>
        <v>2.3319000000000001</v>
      </c>
      <c r="BU54" s="1"/>
      <c r="BV54" s="1"/>
      <c r="BW54" s="1"/>
    </row>
    <row r="55" spans="1:75">
      <c r="BQ55" s="22">
        <f t="shared" ca="1" si="59"/>
        <v>0</v>
      </c>
      <c r="BT55" s="1">
        <f t="shared" ca="1" si="58"/>
        <v>2.371428571428571</v>
      </c>
      <c r="BU55" s="1"/>
      <c r="BV55" s="1"/>
      <c r="BW55" s="1"/>
    </row>
    <row r="56" spans="1:75">
      <c r="BQ56" s="22">
        <f t="shared" ca="1" si="59"/>
        <v>0</v>
      </c>
      <c r="BT56" s="1">
        <f t="shared" ca="1" si="58"/>
        <v>2.5381999999999998</v>
      </c>
      <c r="BU56" s="1"/>
      <c r="BV56" s="1"/>
      <c r="BW56" s="1"/>
    </row>
    <row r="57" spans="1:75">
      <c r="BQ57" s="22">
        <f t="shared" ca="1" si="59"/>
        <v>0</v>
      </c>
      <c r="BT57" s="1">
        <f t="shared" ca="1" si="58"/>
        <v>2.7231000000000001</v>
      </c>
      <c r="BU57" s="1"/>
      <c r="BV57" s="1"/>
      <c r="BW57" s="1"/>
    </row>
    <row r="58" spans="1:75">
      <c r="BQ58" s="22">
        <f t="shared" ca="1" si="59"/>
        <v>0</v>
      </c>
      <c r="BT58" s="1">
        <f t="shared" ca="1" si="58"/>
        <v>2.9289000000000001</v>
      </c>
      <c r="BU58" s="1"/>
      <c r="BV58" s="1"/>
      <c r="BW58" s="1"/>
    </row>
    <row r="59" spans="1:75">
      <c r="BQ59" s="22">
        <f t="shared" ca="1" si="59"/>
        <v>0</v>
      </c>
      <c r="BT59" s="1">
        <f t="shared" ca="1" si="58"/>
        <v>3.1587999999999998</v>
      </c>
      <c r="BU59" s="1"/>
      <c r="BV59" s="1"/>
      <c r="BW59" s="1"/>
    </row>
    <row r="60" spans="1:75">
      <c r="BQ60" s="22">
        <f t="shared" ca="1" si="59"/>
        <v>0</v>
      </c>
      <c r="BT60" s="1">
        <f t="shared" ca="1" si="58"/>
        <v>3.4167000000000001</v>
      </c>
      <c r="BU60" s="1"/>
      <c r="BV60" s="1"/>
      <c r="BW60" s="1"/>
    </row>
    <row r="61" spans="1:75">
      <c r="BQ61" s="22">
        <f t="shared" ca="1" si="59"/>
        <v>0</v>
      </c>
      <c r="BT61" s="1">
        <f t="shared" ca="1" si="58"/>
        <v>3.7073999999999998</v>
      </c>
      <c r="BU61" s="1"/>
      <c r="BV61" s="1"/>
      <c r="BW61" s="1"/>
    </row>
    <row r="62" spans="1:75">
      <c r="BQ62" s="22">
        <f t="shared" ca="1" si="59"/>
        <v>0</v>
      </c>
      <c r="BT62" s="1">
        <f t="shared" ref="BT62:BT65" ca="1" si="60">OFFSET($AK20,0,MATCH(BT$2,$AL$2:$BO$2,0))</f>
        <v>4.0366</v>
      </c>
      <c r="BU62" s="1"/>
      <c r="BV62" s="1"/>
      <c r="BW62" s="1"/>
    </row>
    <row r="63" spans="1:75">
      <c r="BQ63" s="22">
        <f t="shared" ca="1" si="59"/>
        <v>0</v>
      </c>
      <c r="BT63" s="1">
        <f t="shared" ca="1" si="60"/>
        <v>4.4115000000000002</v>
      </c>
      <c r="BU63" s="1"/>
      <c r="BV63" s="1"/>
      <c r="BW63" s="1"/>
    </row>
    <row r="64" spans="1:75">
      <c r="BQ64" s="22">
        <f t="shared" ca="1" si="59"/>
        <v>0</v>
      </c>
      <c r="BT64" s="1">
        <f t="shared" ca="1" si="60"/>
        <v>4.8407999999999998</v>
      </c>
      <c r="BU64" s="1"/>
      <c r="BV64" s="1"/>
      <c r="BW64" s="1"/>
    </row>
    <row r="65" spans="69:75">
      <c r="BQ65" s="22">
        <f t="shared" ca="1" si="59"/>
        <v>0</v>
      </c>
      <c r="BT65" s="1">
        <f t="shared" ca="1" si="60"/>
        <v>5.3356000000000003</v>
      </c>
      <c r="BU65" s="1"/>
      <c r="BV65" s="1"/>
      <c r="BW65" s="1"/>
    </row>
    <row r="66" spans="69:75">
      <c r="BQ66">
        <f ca="1">OFFSET(AK30,0,MATCH(BU$2,$AL$29:$BO$29,0))/1000</f>
        <v>0</v>
      </c>
      <c r="BU66" s="1">
        <f ca="1">OFFSET($AK3,0,MATCH(BU$2,$AL$2:$BO$2,0))</f>
        <v>2.0045000000000002</v>
      </c>
    </row>
    <row r="67" spans="69:75">
      <c r="BQ67">
        <f ca="1">BQ66+OFFSET(AK31,0,MATCH(BU$2,$AL$29:$BO$29,0))/1000</f>
        <v>0</v>
      </c>
      <c r="BU67" s="1">
        <f t="shared" ref="BU67:BU86" ca="1" si="61">OFFSET($AK4,0,MATCH(BU$2,$AL$2:$BO$2,0))</f>
        <v>2.0385</v>
      </c>
    </row>
    <row r="68" spans="69:75">
      <c r="BQ68">
        <f t="shared" ref="BQ68:BQ86" ca="1" si="62">BQ67+OFFSET(AK32,0,MATCH(BU$2,$AL$29:$BO$29,0))/1000</f>
        <v>0</v>
      </c>
      <c r="BU68" s="1">
        <f t="shared" ca="1" si="61"/>
        <v>2.0731000000000002</v>
      </c>
    </row>
    <row r="69" spans="69:75">
      <c r="BQ69">
        <f t="shared" ca="1" si="62"/>
        <v>0</v>
      </c>
      <c r="BU69" s="1">
        <f t="shared" ca="1" si="61"/>
        <v>2.1082000000000001</v>
      </c>
    </row>
    <row r="70" spans="69:75">
      <c r="BQ70">
        <f t="shared" ca="1" si="62"/>
        <v>0</v>
      </c>
      <c r="BU70" s="1">
        <f t="shared" ca="1" si="61"/>
        <v>2.1438999999999999</v>
      </c>
    </row>
    <row r="71" spans="69:75">
      <c r="BQ71">
        <f t="shared" ca="1" si="62"/>
        <v>0</v>
      </c>
      <c r="BU71" s="1">
        <f t="shared" ca="1" si="61"/>
        <v>2.1802000000000001</v>
      </c>
    </row>
    <row r="72" spans="69:75">
      <c r="BQ72">
        <f t="shared" ca="1" si="62"/>
        <v>0</v>
      </c>
      <c r="BU72" s="1">
        <f t="shared" ca="1" si="61"/>
        <v>2.2172000000000001</v>
      </c>
    </row>
    <row r="73" spans="69:75">
      <c r="BQ73">
        <f t="shared" ca="1" si="62"/>
        <v>0</v>
      </c>
      <c r="BU73" s="1">
        <f t="shared" ca="1" si="61"/>
        <v>2.2547999999999999</v>
      </c>
    </row>
    <row r="74" spans="69:75">
      <c r="BQ74">
        <f t="shared" ca="1" si="62"/>
        <v>0</v>
      </c>
      <c r="BU74" s="1">
        <f t="shared" ca="1" si="61"/>
        <v>2.2930000000000001</v>
      </c>
    </row>
    <row r="75" spans="69:75">
      <c r="BQ75">
        <f t="shared" ca="1" si="62"/>
        <v>0</v>
      </c>
      <c r="BU75" s="1">
        <f t="shared" ca="1" si="61"/>
        <v>2.3319000000000001</v>
      </c>
    </row>
    <row r="76" spans="69:75">
      <c r="BQ76">
        <f t="shared" ca="1" si="62"/>
        <v>0</v>
      </c>
      <c r="BU76" s="1">
        <f t="shared" ca="1" si="61"/>
        <v>2.371428571428571</v>
      </c>
    </row>
    <row r="77" spans="69:75">
      <c r="BQ77">
        <f t="shared" ca="1" si="62"/>
        <v>0</v>
      </c>
      <c r="BU77" s="1">
        <f t="shared" ca="1" si="61"/>
        <v>2.5381999999999998</v>
      </c>
    </row>
    <row r="78" spans="69:75">
      <c r="BQ78">
        <f t="shared" ca="1" si="62"/>
        <v>0</v>
      </c>
      <c r="BU78" s="1">
        <f t="shared" ca="1" si="61"/>
        <v>2.7231000000000001</v>
      </c>
    </row>
    <row r="79" spans="69:75">
      <c r="BQ79">
        <f t="shared" ca="1" si="62"/>
        <v>0</v>
      </c>
      <c r="BU79" s="1">
        <f t="shared" ca="1" si="61"/>
        <v>2.9289000000000001</v>
      </c>
    </row>
    <row r="80" spans="69:75">
      <c r="BQ80">
        <f t="shared" ca="1" si="62"/>
        <v>0</v>
      </c>
      <c r="BU80" s="1">
        <f t="shared" ca="1" si="61"/>
        <v>3.1587999999999998</v>
      </c>
    </row>
    <row r="81" spans="69:74">
      <c r="BQ81">
        <f t="shared" ca="1" si="62"/>
        <v>0</v>
      </c>
      <c r="BU81" s="1">
        <f t="shared" ca="1" si="61"/>
        <v>3.4167000000000001</v>
      </c>
    </row>
    <row r="82" spans="69:74">
      <c r="BQ82">
        <f t="shared" ca="1" si="62"/>
        <v>0</v>
      </c>
      <c r="BU82" s="1">
        <f t="shared" ca="1" si="61"/>
        <v>3.7073999999999998</v>
      </c>
    </row>
    <row r="83" spans="69:74">
      <c r="BQ83">
        <f t="shared" ca="1" si="62"/>
        <v>0</v>
      </c>
      <c r="BU83" s="1">
        <f t="shared" ca="1" si="61"/>
        <v>4.0366</v>
      </c>
    </row>
    <row r="84" spans="69:74">
      <c r="BQ84">
        <f t="shared" ca="1" si="62"/>
        <v>0</v>
      </c>
      <c r="BU84" s="1">
        <f t="shared" ca="1" si="61"/>
        <v>4.4115000000000002</v>
      </c>
    </row>
    <row r="85" spans="69:74">
      <c r="BQ85">
        <f t="shared" ca="1" si="62"/>
        <v>0</v>
      </c>
      <c r="BU85" s="1">
        <f t="shared" ca="1" si="61"/>
        <v>4.8407999999999998</v>
      </c>
    </row>
    <row r="86" spans="69:74">
      <c r="BQ86">
        <f t="shared" ca="1" si="62"/>
        <v>0</v>
      </c>
      <c r="BU86" s="1">
        <f t="shared" ca="1" si="61"/>
        <v>5.3356000000000003</v>
      </c>
    </row>
    <row r="87" spans="69:74">
      <c r="BQ87">
        <f ca="1">OFFSET(AK30,0,MATCH(BV$2,$AL$29:$BO$29,0))/1000</f>
        <v>0</v>
      </c>
      <c r="BV87" s="1">
        <f ca="1">OFFSET($AK3,0,MATCH(BV$2,$AL$2:$BO$2,0))</f>
        <v>2.0045000000000002</v>
      </c>
    </row>
    <row r="88" spans="69:74">
      <c r="BQ88">
        <f ca="1">BQ87+OFFSET(AK31,0,MATCH(BV$2,$AL$29:$BO$29,0))/1000</f>
        <v>0</v>
      </c>
      <c r="BV88" s="1">
        <f t="shared" ref="BV88:BV107" ca="1" si="63">OFFSET($AK4,0,MATCH(BV$2,$AL$2:$BO$2,0))</f>
        <v>2.0385</v>
      </c>
    </row>
    <row r="89" spans="69:74">
      <c r="BQ89">
        <f t="shared" ref="BQ89:BQ107" ca="1" si="64">BQ88+OFFSET(AK32,0,MATCH(BV$2,$AL$29:$BO$29,0))/1000</f>
        <v>0</v>
      </c>
      <c r="BV89" s="1">
        <f t="shared" ca="1" si="63"/>
        <v>2.0731000000000002</v>
      </c>
    </row>
    <row r="90" spans="69:74">
      <c r="BQ90">
        <f t="shared" ca="1" si="64"/>
        <v>0</v>
      </c>
      <c r="BV90" s="1">
        <f t="shared" ca="1" si="63"/>
        <v>2.1082000000000001</v>
      </c>
    </row>
    <row r="91" spans="69:74">
      <c r="BQ91">
        <f t="shared" ca="1" si="64"/>
        <v>0</v>
      </c>
      <c r="BV91" s="1">
        <f t="shared" ca="1" si="63"/>
        <v>2.1438999999999999</v>
      </c>
    </row>
    <row r="92" spans="69:74">
      <c r="BQ92">
        <f t="shared" ca="1" si="64"/>
        <v>0</v>
      </c>
      <c r="BV92" s="1">
        <f t="shared" ca="1" si="63"/>
        <v>2.1802000000000001</v>
      </c>
    </row>
    <row r="93" spans="69:74">
      <c r="BQ93">
        <f t="shared" ca="1" si="64"/>
        <v>0</v>
      </c>
      <c r="BV93" s="1">
        <f t="shared" ca="1" si="63"/>
        <v>2.2172000000000001</v>
      </c>
    </row>
    <row r="94" spans="69:74">
      <c r="BQ94">
        <f t="shared" ca="1" si="64"/>
        <v>0</v>
      </c>
      <c r="BV94" s="1">
        <f t="shared" ca="1" si="63"/>
        <v>2.2547999999999999</v>
      </c>
    </row>
    <row r="95" spans="69:74">
      <c r="BQ95">
        <f t="shared" ca="1" si="64"/>
        <v>0</v>
      </c>
      <c r="BV95" s="1">
        <f t="shared" ca="1" si="63"/>
        <v>2.2930000000000001</v>
      </c>
    </row>
    <row r="96" spans="69:74">
      <c r="BQ96">
        <f t="shared" ca="1" si="64"/>
        <v>0</v>
      </c>
      <c r="BV96" s="1">
        <f t="shared" ca="1" si="63"/>
        <v>2.3319000000000001</v>
      </c>
    </row>
    <row r="97" spans="69:74">
      <c r="BQ97">
        <f t="shared" ca="1" si="64"/>
        <v>0</v>
      </c>
      <c r="BV97" s="1">
        <f t="shared" ca="1" si="63"/>
        <v>2.371428571428571</v>
      </c>
    </row>
    <row r="98" spans="69:74">
      <c r="BQ98">
        <f t="shared" ca="1" si="64"/>
        <v>0</v>
      </c>
      <c r="BV98" s="1">
        <f t="shared" ca="1" si="63"/>
        <v>2.5373999999999999</v>
      </c>
    </row>
    <row r="99" spans="69:74">
      <c r="BQ99">
        <f t="shared" ca="1" si="64"/>
        <v>0</v>
      </c>
      <c r="BV99" s="1">
        <f t="shared" ca="1" si="63"/>
        <v>2.7214</v>
      </c>
    </row>
    <row r="100" spans="69:74">
      <c r="BQ100">
        <f t="shared" ca="1" si="64"/>
        <v>0</v>
      </c>
      <c r="BV100" s="1">
        <f t="shared" ca="1" si="63"/>
        <v>2.9260000000000002</v>
      </c>
    </row>
    <row r="101" spans="69:74">
      <c r="BQ101">
        <f t="shared" ca="1" si="64"/>
        <v>0</v>
      </c>
      <c r="BV101" s="1">
        <f t="shared" ca="1" si="63"/>
        <v>3.1545000000000001</v>
      </c>
    </row>
    <row r="102" spans="69:74">
      <c r="BQ102">
        <f t="shared" ca="1" si="64"/>
        <v>0</v>
      </c>
      <c r="BV102" s="1">
        <f t="shared" ca="1" si="63"/>
        <v>3.4108000000000001</v>
      </c>
    </row>
    <row r="103" spans="69:74">
      <c r="BQ103">
        <f t="shared" ca="1" si="64"/>
        <v>0</v>
      </c>
      <c r="BV103" s="1">
        <f t="shared" ca="1" si="63"/>
        <v>3.6995</v>
      </c>
    </row>
    <row r="104" spans="69:74">
      <c r="BQ104">
        <f t="shared" ca="1" si="64"/>
        <v>0</v>
      </c>
      <c r="BV104" s="1">
        <f t="shared" ca="1" si="63"/>
        <v>4.0263</v>
      </c>
    </row>
    <row r="105" spans="69:74">
      <c r="BQ105">
        <f t="shared" ca="1" si="64"/>
        <v>0</v>
      </c>
      <c r="BV105" s="1">
        <f t="shared" ca="1" si="63"/>
        <v>4.3982000000000001</v>
      </c>
    </row>
    <row r="106" spans="69:74">
      <c r="BQ106">
        <f t="shared" ca="1" si="64"/>
        <v>0</v>
      </c>
      <c r="BV106" s="1">
        <f t="shared" ca="1" si="63"/>
        <v>4.8239000000000001</v>
      </c>
    </row>
    <row r="107" spans="69:74">
      <c r="BQ107">
        <f t="shared" ca="1" si="64"/>
        <v>0</v>
      </c>
      <c r="BV107" s="1">
        <f t="shared" ca="1" si="63"/>
        <v>5.3143000000000002</v>
      </c>
    </row>
  </sheetData>
  <conditionalFormatting sqref="E1:AH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AH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7BA72-6A24-4E54-B4C8-FFA9A096F839}">
  <sheetPr codeName="Sheet17">
    <tabColor theme="8" tint="-0.249977111117893"/>
  </sheetPr>
  <dimension ref="A1:DL107"/>
  <sheetViews>
    <sheetView zoomScaleNormal="100" workbookViewId="0">
      <selection activeCell="AK1" sqref="AK1"/>
    </sheetView>
  </sheetViews>
  <sheetFormatPr defaultColWidth="8.86328125" defaultRowHeight="14.25"/>
  <cols>
    <col min="1" max="1" width="11.1328125" bestFit="1" customWidth="1"/>
    <col min="2" max="2" width="3.3984375" bestFit="1" customWidth="1"/>
    <col min="3" max="3" width="18.3984375" bestFit="1" customWidth="1"/>
    <col min="4" max="4" width="6.73046875" bestFit="1" customWidth="1"/>
    <col min="5" max="5" width="9.265625" customWidth="1"/>
    <col min="6" max="7" width="11.265625" bestFit="1" customWidth="1"/>
    <col min="8" max="8" width="5.1328125" bestFit="1" customWidth="1"/>
    <col min="9" max="9" width="6" bestFit="1" customWidth="1"/>
    <col min="10" max="10" width="5.1328125" bestFit="1" customWidth="1"/>
    <col min="11" max="11" width="6" bestFit="1" customWidth="1"/>
    <col min="12" max="13" width="5.1328125" bestFit="1" customWidth="1"/>
    <col min="14" max="14" width="6" bestFit="1" customWidth="1"/>
    <col min="15" max="17" width="5.1328125" bestFit="1" customWidth="1"/>
    <col min="18" max="18" width="6" bestFit="1" customWidth="1"/>
    <col min="19" max="19" width="5.1328125" bestFit="1" customWidth="1"/>
    <col min="20" max="28" width="5.1328125" customWidth="1"/>
    <col min="29" max="29" width="5.59765625" customWidth="1"/>
    <col min="30" max="34" width="5.1328125" customWidth="1"/>
    <col min="35" max="35" width="7.73046875" bestFit="1" customWidth="1"/>
    <col min="36" max="36" width="10.73046875" bestFit="1" customWidth="1"/>
    <col min="37" max="37" width="10.73046875" customWidth="1"/>
    <col min="38" max="43" width="5.59765625" bestFit="1" customWidth="1"/>
    <col min="44" max="44" width="6" bestFit="1" customWidth="1"/>
    <col min="45" max="46" width="5.59765625" bestFit="1" customWidth="1"/>
    <col min="47" max="47" width="6" bestFit="1" customWidth="1"/>
    <col min="48" max="50" width="5.59765625" bestFit="1" customWidth="1"/>
    <col min="51" max="51" width="6" bestFit="1" customWidth="1"/>
    <col min="52" max="52" width="5.59765625" bestFit="1" customWidth="1"/>
    <col min="53" max="67" width="5.59765625" customWidth="1"/>
    <col min="69" max="69" width="5.59765625" bestFit="1" customWidth="1"/>
    <col min="70" max="70" width="6.73046875" bestFit="1" customWidth="1"/>
    <col min="71" max="71" width="5.59765625" bestFit="1" customWidth="1"/>
    <col min="72" max="74" width="5.59765625" customWidth="1"/>
    <col min="77" max="77" width="12.1328125" customWidth="1"/>
    <col min="78" max="78" width="9" bestFit="1" customWidth="1"/>
    <col min="79" max="79" width="7" bestFit="1" customWidth="1"/>
    <col min="80" max="81" width="8" bestFit="1" customWidth="1"/>
    <col min="82" max="82" width="9" bestFit="1" customWidth="1"/>
    <col min="83" max="83" width="7" bestFit="1" customWidth="1"/>
    <col min="84" max="84" width="9" bestFit="1" customWidth="1"/>
    <col min="85" max="85" width="8" bestFit="1" customWidth="1"/>
    <col min="86" max="86" width="5" bestFit="1" customWidth="1"/>
    <col min="87" max="87" width="9" bestFit="1" customWidth="1"/>
    <col min="88" max="89" width="8" bestFit="1" customWidth="1"/>
    <col min="90" max="90" width="6" bestFit="1" customWidth="1"/>
    <col min="91" max="91" width="9" bestFit="1" customWidth="1"/>
    <col min="92" max="92" width="8" bestFit="1" customWidth="1"/>
    <col min="93" max="94" width="8" customWidth="1"/>
    <col min="95" max="107" width="3" bestFit="1" customWidth="1"/>
    <col min="110" max="110" width="10.73046875" bestFit="1" customWidth="1"/>
    <col min="111" max="111" width="31.59765625" bestFit="1" customWidth="1"/>
    <col min="112" max="112" width="4.59765625" bestFit="1" customWidth="1"/>
    <col min="113" max="114" width="5" bestFit="1" customWidth="1"/>
    <col min="115" max="115" width="10.265625" bestFit="1" customWidth="1"/>
    <col min="116" max="116" width="7.86328125" bestFit="1" customWidth="1"/>
  </cols>
  <sheetData>
    <row r="1" spans="1:116" ht="14.65" thickBot="1">
      <c r="A1" t="s">
        <v>204</v>
      </c>
      <c r="E1" s="1">
        <f>IFERROR(E6*1000/E4,0)</f>
        <v>0</v>
      </c>
      <c r="F1" s="1">
        <f t="shared" ref="F1:AH1" si="0">IFERROR(F6*1000/F4,0)</f>
        <v>426.0412668443384</v>
      </c>
      <c r="G1" s="1">
        <f t="shared" si="0"/>
        <v>2033.2079205854745</v>
      </c>
      <c r="H1" s="1">
        <f t="shared" si="0"/>
        <v>495.1504667676345</v>
      </c>
      <c r="I1" s="1">
        <f t="shared" si="0"/>
        <v>551.43422545405951</v>
      </c>
      <c r="J1" s="1">
        <f t="shared" si="0"/>
        <v>219.53020315704902</v>
      </c>
      <c r="K1" s="1">
        <f t="shared" si="0"/>
        <v>330.44445173775154</v>
      </c>
      <c r="L1" s="1">
        <f t="shared" si="0"/>
        <v>15167.786523113113</v>
      </c>
      <c r="M1" s="1">
        <f t="shared" si="0"/>
        <v>1178.017742310273</v>
      </c>
      <c r="N1" s="1">
        <f t="shared" si="0"/>
        <v>56.174026413153037</v>
      </c>
      <c r="O1" s="1">
        <f t="shared" si="0"/>
        <v>0</v>
      </c>
      <c r="P1" s="1">
        <f t="shared" si="0"/>
        <v>470.07751553892285</v>
      </c>
      <c r="Q1" s="1">
        <f t="shared" si="0"/>
        <v>55635.67195479873</v>
      </c>
      <c r="R1" s="1">
        <f t="shared" si="0"/>
        <v>0</v>
      </c>
      <c r="S1" s="1">
        <f t="shared" si="0"/>
        <v>13494.544466784904</v>
      </c>
      <c r="T1" s="1">
        <f t="shared" si="0"/>
        <v>0</v>
      </c>
      <c r="U1" s="1">
        <f t="shared" si="0"/>
        <v>2579.8575207953145</v>
      </c>
      <c r="V1" s="1">
        <f t="shared" si="0"/>
        <v>0</v>
      </c>
      <c r="W1" s="1">
        <f t="shared" si="0"/>
        <v>0</v>
      </c>
      <c r="X1" s="1">
        <f t="shared" si="0"/>
        <v>263.32837479350439</v>
      </c>
      <c r="Y1" s="1">
        <f t="shared" si="0"/>
        <v>72.55818011609766</v>
      </c>
      <c r="Z1" s="1">
        <f t="shared" si="0"/>
        <v>47114.837703176832</v>
      </c>
      <c r="AA1" s="1">
        <f t="shared" si="0"/>
        <v>7506.6969436729541</v>
      </c>
      <c r="AB1" s="1">
        <f t="shared" si="0"/>
        <v>0</v>
      </c>
      <c r="AC1" s="1">
        <f t="shared" si="0"/>
        <v>306.97055366227079</v>
      </c>
      <c r="AD1" s="1">
        <f t="shared" si="0"/>
        <v>0</v>
      </c>
      <c r="AE1" s="1">
        <f t="shared" si="0"/>
        <v>47.722668516044777</v>
      </c>
      <c r="AF1" s="1">
        <f t="shared" si="0"/>
        <v>0</v>
      </c>
      <c r="AG1" s="1">
        <f t="shared" si="0"/>
        <v>971.9219398585933</v>
      </c>
      <c r="AH1" s="1">
        <f t="shared" si="0"/>
        <v>0</v>
      </c>
      <c r="AI1" s="25">
        <f t="shared" ref="AI1" si="1">AI6*1000/AI4</f>
        <v>86.271512070880362</v>
      </c>
      <c r="AK1" t="s">
        <v>3335</v>
      </c>
      <c r="BW1">
        <v>80</v>
      </c>
      <c r="BY1" t="str">
        <f>IF(SUM(E6:S6)&gt;0,"DEACT FI_T: ACT_CUM~UP","DeACT")</f>
        <v>DEACT FI_T: ACT_CUM~UP</v>
      </c>
      <c r="DE1" t="s">
        <v>155</v>
      </c>
    </row>
    <row r="2" spans="1:116" ht="14.65" thickBot="1">
      <c r="A2" s="16" t="s">
        <v>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K2" t="s">
        <v>97</v>
      </c>
      <c r="AL2" s="23" t="str">
        <f t="shared" ref="AL2:BO2" si="2">AL29</f>
        <v>Africa_north</v>
      </c>
      <c r="AM2" s="23" t="str">
        <f t="shared" si="2"/>
        <v>Africa_other</v>
      </c>
      <c r="AN2" s="23" t="str">
        <f t="shared" si="2"/>
        <v>Arg-Chi</v>
      </c>
      <c r="AO2" s="23" t="str">
        <f t="shared" si="2"/>
        <v>Asia_central</v>
      </c>
      <c r="AP2" s="23" t="str">
        <f t="shared" si="2"/>
        <v>Asia_east</v>
      </c>
      <c r="AQ2" s="23" t="str">
        <f t="shared" si="2"/>
        <v>Asia_other</v>
      </c>
      <c r="AR2" s="23" t="str">
        <f t="shared" si="2"/>
        <v>Australia_NZ</v>
      </c>
      <c r="AS2" s="23" t="str">
        <f t="shared" si="2"/>
        <v>Brazil</v>
      </c>
      <c r="AT2" s="23" t="str">
        <f t="shared" si="2"/>
        <v>Canada</v>
      </c>
      <c r="AU2" s="23" t="str">
        <f t="shared" si="2"/>
        <v>China</v>
      </c>
      <c r="AV2" s="23" t="str">
        <f t="shared" si="2"/>
        <v>EU_north</v>
      </c>
      <c r="AW2" s="23" t="str">
        <f t="shared" si="2"/>
        <v>EU_northeast</v>
      </c>
      <c r="AX2" s="23" t="str">
        <f t="shared" si="2"/>
        <v>EU_northwest</v>
      </c>
      <c r="AY2" s="23" t="str">
        <f t="shared" si="2"/>
        <v>EU_south</v>
      </c>
      <c r="AZ2" s="23" t="str">
        <f t="shared" si="2"/>
        <v>EU_southeast</v>
      </c>
      <c r="BA2" s="23" t="str">
        <f t="shared" si="2"/>
        <v>EU_southwest</v>
      </c>
      <c r="BB2" s="23" t="str">
        <f t="shared" si="2"/>
        <v>Europe_other</v>
      </c>
      <c r="BC2" s="23" t="str">
        <f t="shared" si="2"/>
        <v>France</v>
      </c>
      <c r="BD2" s="23" t="str">
        <f t="shared" si="2"/>
        <v>Germany</v>
      </c>
      <c r="BE2" s="23" t="str">
        <f t="shared" si="2"/>
        <v>India</v>
      </c>
      <c r="BF2" s="23" t="str">
        <f t="shared" si="2"/>
        <v>LatAm_other</v>
      </c>
      <c r="BG2" s="23" t="str">
        <f t="shared" si="2"/>
        <v>Mexico</v>
      </c>
      <c r="BH2" s="23" t="str">
        <f t="shared" si="2"/>
        <v>MidEast_other</v>
      </c>
      <c r="BI2" s="23" t="str">
        <f t="shared" si="2"/>
        <v>Nor-Ice</v>
      </c>
      <c r="BJ2" s="23" t="str">
        <f t="shared" si="2"/>
        <v>Russia</v>
      </c>
      <c r="BK2" s="23" t="str">
        <f t="shared" si="2"/>
        <v>SaudiArabia</v>
      </c>
      <c r="BL2" s="23" t="str">
        <f t="shared" si="2"/>
        <v>SouthAfrica</v>
      </c>
      <c r="BM2" s="23" t="str">
        <f t="shared" si="2"/>
        <v>UK</v>
      </c>
      <c r="BN2" s="23" t="str">
        <f t="shared" si="2"/>
        <v>USA</v>
      </c>
      <c r="BO2" s="23" t="str">
        <f t="shared" si="2"/>
        <v>\I:</v>
      </c>
      <c r="BR2" t="s">
        <v>107</v>
      </c>
      <c r="BS2" s="21" t="str">
        <f>C17</f>
        <v>France</v>
      </c>
      <c r="BT2" s="21" t="str">
        <f t="shared" ref="BT2:BV2" si="3">D17</f>
        <v>EU_northeast</v>
      </c>
      <c r="BU2" s="21" t="str">
        <f t="shared" si="3"/>
        <v>Canada</v>
      </c>
      <c r="BV2" s="21">
        <f t="shared" si="3"/>
        <v>286.89699999999999</v>
      </c>
      <c r="BY2" t="s">
        <v>97</v>
      </c>
      <c r="BZ2" s="15" t="str">
        <f t="shared" ref="BZ2:DC2" si="4">AL2</f>
        <v>Africa_north</v>
      </c>
      <c r="CA2" s="15" t="str">
        <f t="shared" si="4"/>
        <v>Africa_other</v>
      </c>
      <c r="CB2" s="15" t="str">
        <f t="shared" si="4"/>
        <v>Arg-Chi</v>
      </c>
      <c r="CC2" s="15" t="str">
        <f t="shared" si="4"/>
        <v>Asia_central</v>
      </c>
      <c r="CD2" s="15" t="str">
        <f t="shared" si="4"/>
        <v>Asia_east</v>
      </c>
      <c r="CE2" s="15" t="str">
        <f t="shared" si="4"/>
        <v>Asia_other</v>
      </c>
      <c r="CF2" s="15" t="str">
        <f t="shared" si="4"/>
        <v>Australia_NZ</v>
      </c>
      <c r="CG2" s="15" t="str">
        <f t="shared" si="4"/>
        <v>Brazil</v>
      </c>
      <c r="CH2" s="15" t="str">
        <f t="shared" si="4"/>
        <v>Canada</v>
      </c>
      <c r="CI2" s="15" t="str">
        <f t="shared" si="4"/>
        <v>China</v>
      </c>
      <c r="CJ2" s="15" t="str">
        <f t="shared" si="4"/>
        <v>EU_north</v>
      </c>
      <c r="CK2" s="15" t="str">
        <f t="shared" si="4"/>
        <v>EU_northeast</v>
      </c>
      <c r="CL2" s="15" t="str">
        <f t="shared" si="4"/>
        <v>EU_northwest</v>
      </c>
      <c r="CM2" s="15" t="str">
        <f t="shared" si="4"/>
        <v>EU_south</v>
      </c>
      <c r="CN2" s="15" t="str">
        <f t="shared" si="4"/>
        <v>EU_southeast</v>
      </c>
      <c r="CO2" s="15" t="str">
        <f t="shared" si="4"/>
        <v>EU_southwest</v>
      </c>
      <c r="CP2" s="15" t="str">
        <f t="shared" si="4"/>
        <v>Europe_other</v>
      </c>
      <c r="CQ2" s="15" t="str">
        <f t="shared" si="4"/>
        <v>France</v>
      </c>
      <c r="CR2" s="15" t="str">
        <f t="shared" si="4"/>
        <v>Germany</v>
      </c>
      <c r="CS2" s="15" t="str">
        <f t="shared" si="4"/>
        <v>India</v>
      </c>
      <c r="CT2" s="15" t="str">
        <f t="shared" si="4"/>
        <v>LatAm_other</v>
      </c>
      <c r="CU2" s="15" t="str">
        <f t="shared" si="4"/>
        <v>Mexico</v>
      </c>
      <c r="CV2" s="15" t="str">
        <f t="shared" si="4"/>
        <v>MidEast_other</v>
      </c>
      <c r="CW2" s="15" t="str">
        <f t="shared" si="4"/>
        <v>Nor-Ice</v>
      </c>
      <c r="CX2" s="15" t="str">
        <f t="shared" si="4"/>
        <v>Russia</v>
      </c>
      <c r="CY2" s="15" t="str">
        <f t="shared" si="4"/>
        <v>SaudiArabia</v>
      </c>
      <c r="CZ2" s="15" t="str">
        <f t="shared" si="4"/>
        <v>SouthAfrica</v>
      </c>
      <c r="DA2" s="15" t="str">
        <f t="shared" si="4"/>
        <v>UK</v>
      </c>
      <c r="DB2" s="15" t="str">
        <f t="shared" si="4"/>
        <v>USA</v>
      </c>
      <c r="DC2" s="15" t="str">
        <f t="shared" si="4"/>
        <v>\I:</v>
      </c>
      <c r="DE2" t="s">
        <v>156</v>
      </c>
      <c r="DF2" t="s">
        <v>97</v>
      </c>
      <c r="DG2" t="s">
        <v>157</v>
      </c>
      <c r="DH2" t="s">
        <v>158</v>
      </c>
      <c r="DI2" t="s">
        <v>159</v>
      </c>
      <c r="DJ2" t="s">
        <v>160</v>
      </c>
      <c r="DK2" t="s">
        <v>161</v>
      </c>
      <c r="DL2" t="s">
        <v>162</v>
      </c>
    </row>
    <row r="3" spans="1:116" ht="14.65" thickTop="1">
      <c r="A3" s="15" t="str">
        <f>VLOOKUP(A2,reserves!$K$9:$L$33,2,FALSE)</f>
        <v>Hard Coal</v>
      </c>
      <c r="C3" s="14" t="str">
        <f>"Min"&amp;A2</f>
        <v>MinCOAHCO</v>
      </c>
      <c r="E3" s="23" t="str">
        <f>SUPBalance!F4</f>
        <v>Africa_north</v>
      </c>
      <c r="F3" s="23" t="str">
        <f>SUPBalance!G4</f>
        <v>Africa_other</v>
      </c>
      <c r="G3" s="23" t="str">
        <f>SUPBalance!H4</f>
        <v>Arg-Chi</v>
      </c>
      <c r="H3" s="23" t="str">
        <f>SUPBalance!I4</f>
        <v>Asia_central</v>
      </c>
      <c r="I3" s="23" t="str">
        <f>SUPBalance!J4</f>
        <v>Asia_east</v>
      </c>
      <c r="J3" s="23" t="str">
        <f>SUPBalance!K4</f>
        <v>Asia_other</v>
      </c>
      <c r="K3" s="23" t="str">
        <f>SUPBalance!L4</f>
        <v>Australia_NZ</v>
      </c>
      <c r="L3" s="23" t="str">
        <f>SUPBalance!M4</f>
        <v>Brazil</v>
      </c>
      <c r="M3" s="23" t="str">
        <f>SUPBalance!N4</f>
        <v>Canada</v>
      </c>
      <c r="N3" s="23" t="str">
        <f>SUPBalance!O4</f>
        <v>China</v>
      </c>
      <c r="O3" s="23" t="str">
        <f>SUPBalance!P4</f>
        <v>EU_north</v>
      </c>
      <c r="P3" s="23" t="str">
        <f>SUPBalance!Q4</f>
        <v>EU_northeast</v>
      </c>
      <c r="Q3" s="23" t="str">
        <f>SUPBalance!R4</f>
        <v>EU_northwest</v>
      </c>
      <c r="R3" s="23" t="str">
        <f>SUPBalance!S4</f>
        <v>EU_south</v>
      </c>
      <c r="S3" s="23" t="str">
        <f>SUPBalance!T4</f>
        <v>EU_southeast</v>
      </c>
      <c r="T3" s="23" t="str">
        <f>SUPBalance!U4</f>
        <v>EU_southwest</v>
      </c>
      <c r="U3" s="23" t="str">
        <f>SUPBalance!V4</f>
        <v>Europe_other</v>
      </c>
      <c r="V3" s="23" t="str">
        <f>SUPBalance!W4</f>
        <v>France</v>
      </c>
      <c r="W3" s="23" t="str">
        <f>SUPBalance!X4</f>
        <v>Germany</v>
      </c>
      <c r="X3" s="23" t="str">
        <f>SUPBalance!Y4</f>
        <v>India</v>
      </c>
      <c r="Y3" s="23" t="str">
        <f>SUPBalance!Z4</f>
        <v>LatAm_other</v>
      </c>
      <c r="Z3" s="23" t="str">
        <f>SUPBalance!AA4</f>
        <v>Mexico</v>
      </c>
      <c r="AA3" s="23" t="str">
        <f>SUPBalance!AB4</f>
        <v>MidEast_other</v>
      </c>
      <c r="AB3" s="23" t="str">
        <f>SUPBalance!AC4</f>
        <v>Nor-Ice</v>
      </c>
      <c r="AC3" s="23" t="str">
        <f>SUPBalance!AD4</f>
        <v>Russia</v>
      </c>
      <c r="AD3" s="23" t="str">
        <f>SUPBalance!AE4</f>
        <v>SaudiArabia</v>
      </c>
      <c r="AE3" s="23" t="str">
        <f>SUPBalance!AF4</f>
        <v>SouthAfrica</v>
      </c>
      <c r="AF3" s="23" t="str">
        <f>SUPBalance!AG4</f>
        <v>UK</v>
      </c>
      <c r="AG3" s="23" t="str">
        <f>SUPBalance!AH4</f>
        <v>USA</v>
      </c>
      <c r="AH3" s="23" t="str">
        <f>SUPBalance!AI4</f>
        <v>\I:</v>
      </c>
      <c r="AI3" s="23" t="s">
        <v>3</v>
      </c>
      <c r="AK3" t="str">
        <f>$AJ30</f>
        <v>MinCOAHCO-01</v>
      </c>
      <c r="AL3" s="8" cm="1">
        <f t="array" ref="AL3">ROUND(-E$13/TREND(E$11:E$12,$A$11:$A$12,VALUE($A30))*AL4+AL4,4)</f>
        <v>2.8498000000000001</v>
      </c>
      <c r="AM3" s="8" cm="1">
        <f t="array" ref="AM3">ROUND(-F$13/TREND(F$11:F$12,$A$11:$A$12,VALUE($A30))*AM4+AM4,4)</f>
        <v>2.5358999999999998</v>
      </c>
      <c r="AN3" s="8" cm="1">
        <f t="array" ref="AN3">ROUND(-G$13/TREND(G$11:G$12,$A$11:$A$12,VALUE($A30))*AN4+AN4,4)</f>
        <v>2.8491</v>
      </c>
      <c r="AO3" s="8" cm="1">
        <f t="array" ref="AO3">ROUND(-H$13/TREND(H$11:H$12,$A$11:$A$12,VALUE($A30))*AO4+AO4,4)</f>
        <v>2.5358999999999998</v>
      </c>
      <c r="AP3" s="8" cm="1">
        <f t="array" ref="AP3">ROUND(-I$13/TREND(I$11:I$12,$A$11:$A$12,VALUE($A30))*AP4+AP4,4)</f>
        <v>2.8496999999999999</v>
      </c>
      <c r="AQ3" s="8" cm="1">
        <f t="array" ref="AQ3">ROUND(-J$13/TREND(J$11:J$12,$A$11:$A$12,VALUE($A30))*AQ4+AQ4,4)</f>
        <v>2.8357000000000001</v>
      </c>
      <c r="AR3" s="8" cm="1">
        <f t="array" ref="AR3">ROUND(-K$13/TREND(K$11:K$12,$A$11:$A$12,VALUE($A30))*AR4+AR4,4)</f>
        <v>2.5358999999999998</v>
      </c>
      <c r="AS3" s="8" cm="1">
        <f t="array" ref="AS3">ROUND(-L$13/TREND(L$11:L$12,$A$11:$A$12,VALUE($A30))*AS4+AS4,4)</f>
        <v>2.8498000000000001</v>
      </c>
      <c r="AT3" s="8" cm="1">
        <f t="array" ref="AT3">ROUND(-M$13/TREND(M$11:M$12,$A$11:$A$12,VALUE($A30))*AT4+AT4,4)</f>
        <v>2.8475000000000001</v>
      </c>
      <c r="AU3" s="8" cm="1">
        <f t="array" ref="AU3">ROUND(-N$13/TREND(N$11:N$12,$A$11:$A$12,VALUE($A30))*AU4+AU4,4)</f>
        <v>2.7443</v>
      </c>
      <c r="AV3" s="8" cm="1">
        <f t="array" ref="AV3">ROUND(-O$13/TREND(O$11:O$12,$A$11:$A$12,VALUE($A30))*AV4+AV4,4)</f>
        <v>2.8498000000000001</v>
      </c>
      <c r="AW3" s="8" cm="1">
        <f t="array" ref="AW3">ROUND(-P$13/TREND(P$11:P$12,$A$11:$A$12,VALUE($A30))*AW4+AW4,4)</f>
        <v>2.8267000000000002</v>
      </c>
      <c r="AX3" s="8" cm="1">
        <f t="array" ref="AX3">ROUND(-Q$13/TREND(Q$11:Q$12,$A$11:$A$12,VALUE($A30))*AX4+AX4,4)</f>
        <v>2.8498000000000001</v>
      </c>
      <c r="AY3" s="8" cm="1">
        <f t="array" ref="AY3">ROUND(-R$13/TREND(R$11:R$12,$A$11:$A$12,VALUE($A30))*AY4+AY4,4)</f>
        <v>2.8498000000000001</v>
      </c>
      <c r="AZ3" s="8" cm="1">
        <f t="array" ref="AZ3">ROUND(-S$13/TREND(S$11:S$12,$A$11:$A$12,VALUE($A30))*AZ4+AZ4,4)</f>
        <v>2.8496999999999999</v>
      </c>
      <c r="BA3" s="8" cm="1">
        <f t="array" ref="BA3">ROUND(-T$13/TREND(T$11:T$12,$A$11:$A$12,VALUE($A30))*BA4+BA4,4)</f>
        <v>2.8498000000000001</v>
      </c>
      <c r="BB3" s="8" cm="1">
        <f t="array" ref="BB3">ROUND(-U$13/TREND(U$11:U$12,$A$11:$A$12,VALUE($A30))*BB4+BB4,4)</f>
        <v>2.8445</v>
      </c>
      <c r="BC3" s="8" cm="1">
        <f t="array" ref="BC3">ROUND(-V$13/TREND(V$11:V$12,$A$11:$A$12,VALUE($A30))*BC4+BC4,4)</f>
        <v>2.8498000000000001</v>
      </c>
      <c r="BD3" s="8" cm="1">
        <f t="array" ref="BD3">ROUND(-W$13/TREND(W$11:W$12,$A$11:$A$12,VALUE($A30))*BD4+BD4,4)</f>
        <v>2.8498000000000001</v>
      </c>
      <c r="BE3" s="8" cm="1">
        <f t="array" ref="BE3">ROUND(-X$13/TREND(X$11:X$12,$A$11:$A$12,VALUE($A30))*BE4+BE4,4)</f>
        <v>2.8067000000000002</v>
      </c>
      <c r="BF3" s="8" cm="1">
        <f t="array" ref="BF3">ROUND(-Y$13/TREND(Y$11:Y$12,$A$11:$A$12,VALUE($A30))*BF4+BF4,4)</f>
        <v>2.5358999999999998</v>
      </c>
      <c r="BG3" s="8" cm="1">
        <f t="array" ref="BG3">ROUND(-Z$13/TREND(Z$11:Z$12,$A$11:$A$12,VALUE($A30))*BG4+BG4,4)</f>
        <v>2.8498000000000001</v>
      </c>
      <c r="BH3" s="8" cm="1">
        <f t="array" ref="BH3">ROUND(-AA$13/TREND(AA$11:AA$12,$A$11:$A$12,VALUE($A30))*BH4+BH4,4)</f>
        <v>2.8498000000000001</v>
      </c>
      <c r="BI3" s="8" cm="1">
        <f t="array" ref="BI3">ROUND(-AB$13/TREND(AB$11:AB$12,$A$11:$A$12,VALUE($A30))*BI4+BI4,4)</f>
        <v>2.8496000000000001</v>
      </c>
      <c r="BJ3" s="8" cm="1">
        <f t="array" ref="BJ3">ROUND(-AC$13/TREND(AC$11:AC$12,$A$11:$A$12,VALUE($A30))*BJ4+BJ4,4)</f>
        <v>2.5358999999999998</v>
      </c>
      <c r="BK3" s="8" cm="1">
        <f t="array" ref="BK3">ROUND(-AD$13/TREND(AD$11:AD$12,$A$11:$A$12,VALUE($A30))*BK4+BK4,4)</f>
        <v>2.8498000000000001</v>
      </c>
      <c r="BL3" s="8" cm="1">
        <f t="array" ref="BL3">ROUND(-AE$13/TREND(AE$11:AE$12,$A$11:$A$12,VALUE($A30))*BL4+BL4,4)</f>
        <v>2.5358999999999998</v>
      </c>
      <c r="BM3" s="8" cm="1">
        <f t="array" ref="BM3">ROUND(-AF$13/TREND(AF$11:AF$12,$A$11:$A$12,VALUE($A30))*BM4+BM4,4)</f>
        <v>2.8492999999999999</v>
      </c>
      <c r="BN3" s="8" cm="1">
        <f t="array" ref="BN3">ROUND(-AG$13/TREND(AG$11:AG$12,$A$11:$A$12,VALUE($A30))*BN4+BN4,4)</f>
        <v>2.5358999999999998</v>
      </c>
      <c r="BO3" s="8" cm="1">
        <f t="array" ref="BO3">ROUND(-AH$13/TREND(AH$11:AH$12,$A$11:$A$12,VALUE($A30))*BO4+BO4,4)</f>
        <v>2.8498000000000001</v>
      </c>
      <c r="BQ3" s="1">
        <f>BQ2+SUM(AL30:BO30)/1000</f>
        <v>57.124765445643014</v>
      </c>
      <c r="BR3" s="1">
        <f>SUMPRODUCT(AL3:BO3,AL30:BO30)/SUM(AL30:BO30)</f>
        <v>2.7007528043181801</v>
      </c>
      <c r="BS3" s="1"/>
      <c r="BT3" s="1"/>
      <c r="BU3" s="1"/>
      <c r="BV3" s="1"/>
      <c r="BY3" t="str">
        <f>$AJ30</f>
        <v>MinCOAHCO-01</v>
      </c>
      <c r="BZ3" s="1">
        <f t="shared" ref="BZ3:BZ22" si="5">MIN(AL30/MAX(SUM(AL$30:AL$49),1)*E$6*1000,AL30*$BW$1)</f>
        <v>0</v>
      </c>
      <c r="CA3" s="1">
        <f t="shared" ref="CA3:CA22" si="6">MIN(AM30/MAX(SUM(AM$30:AM$49),1)*F$6*1000,AM30*$BW$1)</f>
        <v>14139.145816127999</v>
      </c>
      <c r="CB3" s="1">
        <f t="shared" ref="CB3:CB22" si="7">MIN(AN30/MAX(SUM(AN$30:AN$49),1)*G$6*1000,AN30*$BW$1)</f>
        <v>1057.1768808479999</v>
      </c>
      <c r="CC3" s="1">
        <f t="shared" ref="CC3:CC22" si="8">MIN(AO30/MAX(SUM(AO$30:AO$49),1)*H$6*1000,AO30*$BW$1)</f>
        <v>67622.559935327998</v>
      </c>
      <c r="CD3" s="1">
        <f t="shared" ref="CD3:CD22" si="9">MIN(AP30/MAX(SUM(AP$30:AP$49),1)*I$6*1000,AP30*$BW$1)</f>
        <v>1567.5258620159998</v>
      </c>
      <c r="CE3" s="1">
        <f t="shared" ref="CE3:CE22" si="10">MIN(AQ30/MAX(SUM(AQ$30:AQ$49),1)*J$6*1000,AQ30*$BW$1)</f>
        <v>169861.703780357</v>
      </c>
      <c r="CF3" s="1">
        <f t="shared" ref="CF3:CF22" si="11">MIN(AR30/MAX(SUM(AR$30:AR$49),1)*K$6*1000,AR30*$BW$1)</f>
        <v>251879.91374131202</v>
      </c>
      <c r="CG3" s="1">
        <f t="shared" ref="CG3:CG22" si="12">MIN(AS30/MAX(SUM(AS$30:AS$49),1)*L$6*1000,AS30*$BW$1)</f>
        <v>118.31126428799998</v>
      </c>
      <c r="CH3" s="1">
        <f t="shared" ref="CH3:CH22" si="13">MIN(AT30/MAX(SUM(AT$30:AT$49),1)*M$6*1000,AT30*$BW$1)</f>
        <v>4279.5280740959988</v>
      </c>
      <c r="CI3" s="1">
        <f t="shared" ref="CI3:CI22" si="14">MIN(AU30/MAX(SUM(AU$30:AU$49),1)*N$6*1000,AU30*$BW$1)</f>
        <v>677621.25000000023</v>
      </c>
      <c r="CJ3" s="1">
        <f t="shared" ref="CJ3:CJ22" si="15">MIN(AV30/MAX(SUM(AV$30:AV$49),1)*O$6*1000,AV30*$BW$1)</f>
        <v>0</v>
      </c>
      <c r="CK3" s="1">
        <f t="shared" ref="CK3:CK22" si="16">MIN(AW30/MAX(SUM(AW$30:AW$49),1)*P$6*1000,AW30*$BW$1)</f>
        <v>51329.708289359995</v>
      </c>
      <c r="CL3" s="1">
        <f t="shared" ref="CL3:CL22" si="17">MIN(AX30/MAX(SUM(AX$30:AX$49),1)*Q$6*1000,AX30*$BW$1)</f>
        <v>11.422595231999999</v>
      </c>
      <c r="CM3" s="1">
        <f t="shared" ref="CM3:CM22" si="18">MIN(AY30/MAX(SUM(AY$30:AY$49),1)*R$6*1000,AY30*$BW$1)</f>
        <v>0</v>
      </c>
      <c r="CN3" s="1">
        <f t="shared" ref="CN3:CN22" si="19">MIN(AZ30/MAX(SUM(AZ$30:AZ$49),1)*S$6*1000,AZ30*$BW$1)</f>
        <v>102.95759879999999</v>
      </c>
      <c r="CO3" s="1">
        <f t="shared" ref="CO3:CO22" si="20">MIN(BA30/MAX(SUM(BA$30:BA$49),1)*T$6*1000,BA30*$BW$1)</f>
        <v>0</v>
      </c>
      <c r="CP3" s="1">
        <f t="shared" ref="CP3:CP22" si="21">MIN(BB30/MAX(SUM(BB$30:BB$49),1)*U$6*1000,BB30*$BW$1)</f>
        <v>17316.099202032001</v>
      </c>
      <c r="CQ3" s="1">
        <f t="shared" ref="CQ3:CQ22" si="22">MIN(BC30/MAX(SUM(BC$30:BC$49),1)*V$6*1000,BC30*$BW$1)</f>
        <v>0</v>
      </c>
      <c r="CR3" s="1">
        <f t="shared" ref="CR3:CR22" si="23">MIN(BD30/MAX(SUM(BD$30:BD$49),1)*W$6*1000,BD30*$BW$1)</f>
        <v>0</v>
      </c>
      <c r="CS3" s="1">
        <f t="shared" ref="CS3:CS22" si="24">MIN(BE30/MAX(SUM(BE$30:BE$49),1)*X$6*1000,BE30*$BW$1)</f>
        <v>424955.64744115196</v>
      </c>
      <c r="CT3" s="1">
        <f t="shared" ref="CT3:CT22" si="25">MIN(BF30/MAX(SUM(BF$30:BF$49),1)*Y$6*1000,BF30*$BW$1)</f>
        <v>29644.398746428556</v>
      </c>
      <c r="CU3" s="1">
        <f t="shared" ref="CU3:CU22" si="26">MIN(BG30/MAX(SUM(BG$30:BG$49),1)*Z$6*1000,BG30*$BW$1)</f>
        <v>28.560004992</v>
      </c>
      <c r="CV3" s="1">
        <f t="shared" ref="CV3:CV22" si="27">MIN(BH30/MAX(SUM(BH$30:BH$49),1)*AA$6*1000,BH30*$BW$1)</f>
        <v>204.91723195199998</v>
      </c>
      <c r="CW3" s="1">
        <f t="shared" ref="CW3:CW22" si="28">MIN(BI30/MAX(SUM(BI$30:BI$49),1)*AB$6*1000,BI30*$BW$1)</f>
        <v>0</v>
      </c>
      <c r="CX3" s="1">
        <f t="shared" ref="CX3:CX22" si="29">MIN(BJ30/MAX(SUM(BJ$30:BJ$49),1)*AC$6*1000,BJ30*$BW$1)</f>
        <v>263137.42160711996</v>
      </c>
      <c r="CY3" s="1">
        <f t="shared" ref="CY3:CY22" si="30">MIN(BK30/MAX(SUM(BK$30:BK$49),1)*AD$6*1000,BK30*$BW$1)</f>
        <v>0</v>
      </c>
      <c r="CZ3" s="1">
        <f t="shared" ref="CZ3:CZ22" si="31">MIN(BL30/MAX(SUM(BL$30:BL$49),1)*AE$6*1000,BL30*$BW$1)</f>
        <v>51231.607142857138</v>
      </c>
      <c r="DA3" s="1">
        <f t="shared" ref="DA3:DA22" si="32">MIN(BM30/MAX(SUM(BM$30:BM$49),1)*AF$6*1000,BM30*$BW$1)</f>
        <v>0</v>
      </c>
      <c r="DB3" s="1">
        <f t="shared" ref="DB3:DB22" si="33">MIN(BN30/MAX(SUM(BN$30:BN$49),1)*AG$6*1000,BN30*$BW$1)</f>
        <v>262771.84362887999</v>
      </c>
      <c r="DC3" s="1">
        <f t="shared" ref="DC3:DC22" si="34">MIN(BO30/MAX(SUM(BO$30:BO$49),1)*AH$6*1000,BO30*$BW$1)</f>
        <v>0</v>
      </c>
      <c r="DE3" t="s">
        <v>170</v>
      </c>
      <c r="DF3" t="str">
        <f>BY3</f>
        <v>MinCOAHCO-01</v>
      </c>
      <c r="DG3" t="str">
        <f t="shared" ref="DG3:DG23" si="35">$A$3&amp;" Supply curve - Step "&amp;A30</f>
        <v>Hard Coal Supply curve - Step 01</v>
      </c>
      <c r="DH3" t="s">
        <v>109</v>
      </c>
      <c r="DI3" t="s">
        <v>163</v>
      </c>
      <c r="DK3" t="str">
        <f>$A$2</f>
        <v>COAHCO</v>
      </c>
    </row>
    <row r="4" spans="1:116">
      <c r="D4" t="s">
        <v>102</v>
      </c>
      <c r="E4" s="1">
        <f>SUMIFS('Pri flows'!$E$3:$E$1999,'Pri flows'!$B$3:$B$1999,E$3,'Pri flows'!$D$3:$D$1999,$A$2,'Pri flows'!$C$3:$C$1999,"INDPROD")</f>
        <v>0</v>
      </c>
      <c r="F4" s="1">
        <f>SUMIFS('Pri flows'!$E$3:$E$1999,'Pri flows'!$B$3:$B$1999,F$3,'Pri flows'!$D$3:$D$1999,$A$2,'Pri flows'!$C$3:$C$1999,"INDPROD")</f>
        <v>353.47864540320001</v>
      </c>
      <c r="G4" s="1">
        <f>SUMIFS('Pri flows'!$E$3:$E$1999,'Pri flows'!$B$3:$B$1999,G$3,'Pri flows'!$D$3:$D$1999,$A$2,'Pri flows'!$C$3:$C$1999,"INDPROD")</f>
        <v>26.429422021200001</v>
      </c>
      <c r="H4" s="1">
        <f>SUMIFS('Pri flows'!$E$3:$E$1999,'Pri flows'!$B$3:$B$1999,H$3,'Pri flows'!$D$3:$D$1999,$A$2,'Pri flows'!$C$3:$C$1999,"INDPROD")</f>
        <v>1690.5639983832</v>
      </c>
      <c r="I4" s="1">
        <f>SUMIFS('Pri flows'!$E$3:$E$1999,'Pri flows'!$B$3:$B$1999,I$3,'Pri flows'!$D$3:$D$1999,$A$2,'Pri flows'!$C$3:$C$1999,"INDPROD")</f>
        <v>39.188146550399999</v>
      </c>
      <c r="J4" s="1">
        <f>SUMIFS('Pri flows'!$E$3:$E$1999,'Pri flows'!$B$3:$B$1999,J$3,'Pri flows'!$D$3:$D$1999,$A$2,'Pri flows'!$C$3:$C$1999,"INDPROD")</f>
        <v>4333.0053336192004</v>
      </c>
      <c r="K4" s="1">
        <f>SUMIFS('Pri flows'!$E$3:$E$1999,'Pri flows'!$B$3:$B$1999,K$3,'Pri flows'!$D$3:$D$1999,$A$2,'Pri flows'!$C$3:$C$1999,"INDPROD")</f>
        <v>6296.9978435328003</v>
      </c>
      <c r="L4" s="1">
        <f>SUMIFS('Pri flows'!$E$3:$E$1999,'Pri flows'!$B$3:$B$1999,L$3,'Pri flows'!$D$3:$D$1999,$A$2,'Pri flows'!$C$3:$C$1999,"INDPROD")</f>
        <v>2.9577816071999998</v>
      </c>
      <c r="M4" s="1">
        <f>SUMIFS('Pri flows'!$E$3:$E$1999,'Pri flows'!$B$3:$B$1999,M$3,'Pri flows'!$D$3:$D$1999,$A$2,'Pri flows'!$C$3:$C$1999,"INDPROD")</f>
        <v>106.9882018524</v>
      </c>
      <c r="N4" s="1">
        <f>SUMIFS('Pri flows'!$E$3:$E$1999,'Pri flows'!$B$3:$B$1999,N$3,'Pri flows'!$D$3:$D$1999,$A$2,'Pri flows'!$C$3:$C$1999,"INDPROD")</f>
        <v>67552.198806092405</v>
      </c>
      <c r="O4" s="1">
        <f>SUMIFS('Pri flows'!$E$3:$E$1999,'Pri flows'!$B$3:$B$1999,O$3,'Pri flows'!$D$3:$D$1999,$A$2,'Pri flows'!$C$3:$C$1999,"INDPROD")</f>
        <v>0</v>
      </c>
      <c r="P4" s="1">
        <f>SUMIFS('Pri flows'!$E$3:$E$1999,'Pri flows'!$B$3:$B$1999,P$3,'Pri flows'!$D$3:$D$1999,$A$2,'Pri flows'!$C$3:$C$1999,"INDPROD")</f>
        <v>1283.2427072339999</v>
      </c>
      <c r="Q4" s="1">
        <f>SUMIFS('Pri flows'!$E$3:$E$1999,'Pri flows'!$B$3:$B$1999,Q$3,'Pri flows'!$D$3:$D$1999,$A$2,'Pri flows'!$C$3:$C$1999,"INDPROD")</f>
        <v>0.28556488079999998</v>
      </c>
      <c r="R4" s="1">
        <f>SUMIFS('Pri flows'!$E$3:$E$1999,'Pri flows'!$B$3:$B$1999,R$3,'Pri flows'!$D$3:$D$1999,$A$2,'Pri flows'!$C$3:$C$1999,"INDPROD")</f>
        <v>0</v>
      </c>
      <c r="S4" s="1">
        <f>SUMIFS('Pri flows'!$E$3:$E$1999,'Pri flows'!$B$3:$B$1999,S$3,'Pri flows'!$D$3:$D$1999,$A$2,'Pri flows'!$C$3:$C$1999,"INDPROD")</f>
        <v>2.5739399700000001</v>
      </c>
      <c r="T4" s="1">
        <f>SUMIFS('Pri flows'!$E$3:$E$1999,'Pri flows'!$B$3:$B$1999,T$3,'Pri flows'!$D$3:$D$1999,$A$2,'Pri flows'!$C$3:$C$1999,"INDPROD")</f>
        <v>0</v>
      </c>
      <c r="U4" s="1">
        <f>SUMIFS('Pri flows'!$E$3:$E$1999,'Pri flows'!$B$3:$B$1999,U$3,'Pri flows'!$D$3:$D$1999,$A$2,'Pri flows'!$C$3:$C$1999,"INDPROD")</f>
        <v>432.90248005080002</v>
      </c>
      <c r="V4" s="1">
        <f>SUMIFS('Pri flows'!$E$3:$E$1999,'Pri flows'!$B$3:$B$1999,V$3,'Pri flows'!$D$3:$D$1999,$A$2,'Pri flows'!$C$3:$C$1999,"INDPROD")</f>
        <v>0</v>
      </c>
      <c r="W4" s="1">
        <f>SUMIFS('Pri flows'!$E$3:$E$1999,'Pri flows'!$B$3:$B$1999,W$3,'Pri flows'!$D$3:$D$1999,$A$2,'Pri flows'!$C$3:$C$1999,"INDPROD")</f>
        <v>0</v>
      </c>
      <c r="X4" s="1">
        <f>SUMIFS('Pri flows'!$E$3:$E$1999,'Pri flows'!$B$3:$B$1999,X$3,'Pri flows'!$D$3:$D$1999,$A$2,'Pri flows'!$C$3:$C$1999,"INDPROD")</f>
        <v>10623.891186028801</v>
      </c>
      <c r="Y4" s="1">
        <f>SUMIFS('Pri flows'!$E$3:$E$1999,'Pri flows'!$B$3:$B$1999,Y$3,'Pri flows'!$D$3:$D$1999,$A$2,'Pri flows'!$C$3:$C$1999,"INDPROD")</f>
        <v>2287.9382133672002</v>
      </c>
      <c r="Z4" s="1">
        <f>SUMIFS('Pri flows'!$E$3:$E$1999,'Pri flows'!$B$3:$B$1999,Z$3,'Pri flows'!$D$3:$D$1999,$A$2,'Pri flows'!$C$3:$C$1999,"INDPROD")</f>
        <v>0.71400012479999997</v>
      </c>
      <c r="AA4" s="1">
        <f>SUMIFS('Pri flows'!$E$3:$E$1999,'Pri flows'!$B$3:$B$1999,AA$3,'Pri flows'!$D$3:$D$1999,$A$2,'Pri flows'!$C$3:$C$1999,"INDPROD")</f>
        <v>5.1229307987999997</v>
      </c>
      <c r="AB4" s="1">
        <f>SUMIFS('Pri flows'!$E$3:$E$1999,'Pri flows'!$B$3:$B$1999,AB$3,'Pri flows'!$D$3:$D$1999,$A$2,'Pri flows'!$C$3:$C$1999,"INDPROD")</f>
        <v>3.4006613111999999</v>
      </c>
      <c r="AC4" s="1">
        <f>SUMIFS('Pri flows'!$E$3:$E$1999,'Pri flows'!$B$3:$B$1999,AC$3,'Pri flows'!$D$3:$D$1999,$A$2,'Pri flows'!$C$3:$C$1999,"INDPROD")</f>
        <v>6578.4355401780003</v>
      </c>
      <c r="AD4" s="1">
        <f>SUMIFS('Pri flows'!$E$3:$E$1999,'Pri flows'!$B$3:$B$1999,AD$3,'Pri flows'!$D$3:$D$1999,$A$2,'Pri flows'!$C$3:$C$1999,"INDPROD")</f>
        <v>0</v>
      </c>
      <c r="AE4" s="1">
        <f>SUMIFS('Pri flows'!$E$3:$E$1999,'Pri flows'!$B$3:$B$1999,AE$3,'Pri flows'!$D$3:$D$1999,$A$2,'Pri flows'!$C$3:$C$1999,"INDPROD")</f>
        <v>6011.7551872344002</v>
      </c>
      <c r="AF4" s="1">
        <f>SUMIFS('Pri flows'!$E$3:$E$1999,'Pri flows'!$B$3:$B$1999,AF$3,'Pri flows'!$D$3:$D$1999,$A$2,'Pri flows'!$C$3:$C$1999,"INDPROD")</f>
        <v>48.164210323200003</v>
      </c>
      <c r="AG4" s="1">
        <f>SUMIFS('Pri flows'!$E$3:$E$1999,'Pri flows'!$B$3:$B$1999,AG$3,'Pri flows'!$D$3:$D$1999,$A$2,'Pri flows'!$C$3:$C$1999,"INDPROD")</f>
        <v>6569.2960907220004</v>
      </c>
      <c r="AH4" s="1">
        <f>SUMIFS('Pri flows'!$E$3:$E$1999,'Pri flows'!$B$3:$B$1999,AH$3,'Pri flows'!$D$3:$D$1999,$A$2,'Pri flows'!$C$3:$C$1999,"INDPROD")</f>
        <v>0</v>
      </c>
      <c r="AI4" s="1">
        <f>SUM(E4:AH4)</f>
        <v>114249.53089128603</v>
      </c>
      <c r="AK4" t="str">
        <f t="shared" ref="AK4:AK23" si="36">$AJ31</f>
        <v>MinCOAHCO-02</v>
      </c>
      <c r="AL4" s="8" cm="1">
        <f t="array" ref="AL4">ROUND(-E$13/TREND(E$11:E$12,$A$11:$A$12,VALUE($A31))*AL5+AL5,4)</f>
        <v>2.8980999999999999</v>
      </c>
      <c r="AM4" s="8" cm="1">
        <f t="array" ref="AM4">ROUND(-F$13/TREND(F$11:F$12,$A$11:$A$12,VALUE($A31))*AM5+AM5,4)</f>
        <v>2.5789</v>
      </c>
      <c r="AN4" s="8" cm="1">
        <f t="array" ref="AN4">ROUND(-G$13/TREND(G$11:G$12,$A$11:$A$12,VALUE($A31))*AN5+AN5,4)</f>
        <v>2.8974000000000002</v>
      </c>
      <c r="AO4" s="8" cm="1">
        <f t="array" ref="AO4">ROUND(-H$13/TREND(H$11:H$12,$A$11:$A$12,VALUE($A31))*AO5+AO5,4)</f>
        <v>2.5789</v>
      </c>
      <c r="AP4" s="8" cm="1">
        <f t="array" ref="AP4">ROUND(-I$13/TREND(I$11:I$12,$A$11:$A$12,VALUE($A31))*AP5+AP5,4)</f>
        <v>2.8980000000000001</v>
      </c>
      <c r="AQ4" s="8" cm="1">
        <f t="array" ref="AQ4">ROUND(-J$13/TREND(J$11:J$12,$A$11:$A$12,VALUE($A31))*AQ5+AQ5,4)</f>
        <v>2.8837999999999999</v>
      </c>
      <c r="AR4" s="8" cm="1">
        <f t="array" ref="AR4">ROUND(-K$13/TREND(K$11:K$12,$A$11:$A$12,VALUE($A31))*AR5+AR5,4)</f>
        <v>2.5789</v>
      </c>
      <c r="AS4" s="8" cm="1">
        <f t="array" ref="AS4">ROUND(-L$13/TREND(L$11:L$12,$A$11:$A$12,VALUE($A31))*AS5+AS5,4)</f>
        <v>2.8980999999999999</v>
      </c>
      <c r="AT4" s="8" cm="1">
        <f t="array" ref="AT4">ROUND(-M$13/TREND(M$11:M$12,$A$11:$A$12,VALUE($A31))*AT5+AT5,4)</f>
        <v>2.8957999999999999</v>
      </c>
      <c r="AU4" s="8" cm="1">
        <f t="array" ref="AU4">ROUND(-N$13/TREND(N$11:N$12,$A$11:$A$12,VALUE($A31))*AU5+AU5,4)</f>
        <v>2.7907999999999999</v>
      </c>
      <c r="AV4" s="8" cm="1">
        <f t="array" ref="AV4">ROUND(-O$13/TREND(O$11:O$12,$A$11:$A$12,VALUE($A31))*AV5+AV5,4)</f>
        <v>2.8980999999999999</v>
      </c>
      <c r="AW4" s="8" cm="1">
        <f t="array" ref="AW4">ROUND(-P$13/TREND(P$11:P$12,$A$11:$A$12,VALUE($A31))*AW5+AW5,4)</f>
        <v>2.8746</v>
      </c>
      <c r="AX4" s="8" cm="1">
        <f t="array" ref="AX4">ROUND(-Q$13/TREND(Q$11:Q$12,$A$11:$A$12,VALUE($A31))*AX5+AX5,4)</f>
        <v>2.8980999999999999</v>
      </c>
      <c r="AY4" s="8" cm="1">
        <f t="array" ref="AY4">ROUND(-R$13/TREND(R$11:R$12,$A$11:$A$12,VALUE($A31))*AY5+AY5,4)</f>
        <v>2.8980999999999999</v>
      </c>
      <c r="AZ4" s="8" cm="1">
        <f t="array" ref="AZ4">ROUND(-S$13/TREND(S$11:S$12,$A$11:$A$12,VALUE($A31))*AZ5+AZ5,4)</f>
        <v>2.8980000000000001</v>
      </c>
      <c r="BA4" s="8" cm="1">
        <f t="array" ref="BA4">ROUND(-T$13/TREND(T$11:T$12,$A$11:$A$12,VALUE($A31))*BA5+BA5,4)</f>
        <v>2.8980999999999999</v>
      </c>
      <c r="BB4" s="8" cm="1">
        <f t="array" ref="BB4">ROUND(-U$13/TREND(U$11:U$12,$A$11:$A$12,VALUE($A31))*BB5+BB5,4)</f>
        <v>2.8927</v>
      </c>
      <c r="BC4" s="8" cm="1">
        <f t="array" ref="BC4">ROUND(-V$13/TREND(V$11:V$12,$A$11:$A$12,VALUE($A31))*BC5+BC5,4)</f>
        <v>2.8980999999999999</v>
      </c>
      <c r="BD4" s="8" cm="1">
        <f t="array" ref="BD4">ROUND(-W$13/TREND(W$11:W$12,$A$11:$A$12,VALUE($A31))*BD5+BD5,4)</f>
        <v>2.8980999999999999</v>
      </c>
      <c r="BE4" s="8" cm="1">
        <f t="array" ref="BE4">ROUND(-X$13/TREND(X$11:X$12,$A$11:$A$12,VALUE($A31))*BE5+BE5,4)</f>
        <v>2.8542999999999998</v>
      </c>
      <c r="BF4" s="8" cm="1">
        <f t="array" ref="BF4">ROUND(-Y$13/TREND(Y$11:Y$12,$A$11:$A$12,VALUE($A31))*BF5+BF5,4)</f>
        <v>2.5789</v>
      </c>
      <c r="BG4" s="8" cm="1">
        <f t="array" ref="BG4">ROUND(-Z$13/TREND(Z$11:Z$12,$A$11:$A$12,VALUE($A31))*BG5+BG5,4)</f>
        <v>2.8980999999999999</v>
      </c>
      <c r="BH4" s="8" cm="1">
        <f t="array" ref="BH4">ROUND(-AA$13/TREND(AA$11:AA$12,$A$11:$A$12,VALUE($A31))*BH5+BH5,4)</f>
        <v>2.8980999999999999</v>
      </c>
      <c r="BI4" s="8" cm="1">
        <f t="array" ref="BI4">ROUND(-AB$13/TREND(AB$11:AB$12,$A$11:$A$12,VALUE($A31))*BI5+BI5,4)</f>
        <v>2.8978999999999999</v>
      </c>
      <c r="BJ4" s="8" cm="1">
        <f t="array" ref="BJ4">ROUND(-AC$13/TREND(AC$11:AC$12,$A$11:$A$12,VALUE($A31))*BJ5+BJ5,4)</f>
        <v>2.5789</v>
      </c>
      <c r="BK4" s="8" cm="1">
        <f t="array" ref="BK4">ROUND(-AD$13/TREND(AD$11:AD$12,$A$11:$A$12,VALUE($A31))*BK5+BK5,4)</f>
        <v>2.8980999999999999</v>
      </c>
      <c r="BL4" s="8" cm="1">
        <f t="array" ref="BL4">ROUND(-AE$13/TREND(AE$11:AE$12,$A$11:$A$12,VALUE($A31))*BL5+BL5,4)</f>
        <v>2.5789</v>
      </c>
      <c r="BM4" s="8" cm="1">
        <f t="array" ref="BM4">ROUND(-AF$13/TREND(AF$11:AF$12,$A$11:$A$12,VALUE($A31))*BM5+BM5,4)</f>
        <v>2.8976000000000002</v>
      </c>
      <c r="BN4" s="8" cm="1">
        <f t="array" ref="BN4">ROUND(-AG$13/TREND(AG$11:AG$12,$A$11:$A$12,VALUE($A31))*BN5+BN5,4)</f>
        <v>2.5789</v>
      </c>
      <c r="BO4" s="8" cm="1">
        <f t="array" ref="BO4">ROUND(-AH$13/TREND(AH$11:AH$12,$A$11:$A$12,VALUE($A31))*BO5+BO5,4)</f>
        <v>2.8980999999999999</v>
      </c>
      <c r="BQ4" s="1">
        <f t="shared" ref="BQ4:BQ23" si="37">BQ3+SUM(AL31:BO31)/1000</f>
        <v>62.837241990207318</v>
      </c>
      <c r="BR4" s="1">
        <f t="shared" ref="BR4:BR22" si="38">SUMPRODUCT(AL4:BO4,AL31:BO31)/SUM(AL31:BO31)</f>
        <v>2.7465290938479558</v>
      </c>
      <c r="BS4" s="1"/>
      <c r="BT4" s="1"/>
      <c r="BU4" s="1"/>
      <c r="BV4" s="1"/>
      <c r="BY4" t="str">
        <f t="shared" ref="BY4:BY23" si="39">$AJ31</f>
        <v>MinCOAHCO-02</v>
      </c>
      <c r="BZ4" s="1">
        <f t="shared" si="5"/>
        <v>0</v>
      </c>
      <c r="CA4" s="1">
        <f t="shared" si="6"/>
        <v>1413.9145816128002</v>
      </c>
      <c r="CB4" s="1">
        <f t="shared" si="7"/>
        <v>105.71768808480002</v>
      </c>
      <c r="CC4" s="1">
        <f t="shared" si="8"/>
        <v>6762.2559935327999</v>
      </c>
      <c r="CD4" s="1">
        <f t="shared" si="9"/>
        <v>156.75258620160002</v>
      </c>
      <c r="CE4" s="1">
        <f t="shared" si="10"/>
        <v>16986.170378035706</v>
      </c>
      <c r="CF4" s="1">
        <f t="shared" si="11"/>
        <v>25187.991374131201</v>
      </c>
      <c r="CG4" s="1">
        <f t="shared" si="12"/>
        <v>11.831126428800001</v>
      </c>
      <c r="CH4" s="1">
        <f t="shared" si="13"/>
        <v>427.95280740960004</v>
      </c>
      <c r="CI4" s="1">
        <f t="shared" si="14"/>
        <v>67762.125000000044</v>
      </c>
      <c r="CJ4" s="1">
        <f t="shared" si="15"/>
        <v>0</v>
      </c>
      <c r="CK4" s="1">
        <f t="shared" si="16"/>
        <v>5132.9708289359996</v>
      </c>
      <c r="CL4" s="1">
        <f t="shared" si="17"/>
        <v>1.1422595231999999</v>
      </c>
      <c r="CM4" s="1">
        <f t="shared" si="18"/>
        <v>0</v>
      </c>
      <c r="CN4" s="1">
        <f t="shared" si="19"/>
        <v>10.295759880000002</v>
      </c>
      <c r="CO4" s="1">
        <f t="shared" si="20"/>
        <v>0</v>
      </c>
      <c r="CP4" s="1">
        <f t="shared" si="21"/>
        <v>1731.6099202032001</v>
      </c>
      <c r="CQ4" s="1">
        <f t="shared" si="22"/>
        <v>0</v>
      </c>
      <c r="CR4" s="1">
        <f t="shared" si="23"/>
        <v>0</v>
      </c>
      <c r="CS4" s="1">
        <f t="shared" si="24"/>
        <v>42495.56474411521</v>
      </c>
      <c r="CT4" s="1">
        <f t="shared" si="25"/>
        <v>2964.439874642856</v>
      </c>
      <c r="CU4" s="1">
        <f t="shared" si="26"/>
        <v>2.8560004991999999</v>
      </c>
      <c r="CV4" s="1">
        <f t="shared" si="27"/>
        <v>20.491723195199999</v>
      </c>
      <c r="CW4" s="1">
        <f t="shared" si="28"/>
        <v>0</v>
      </c>
      <c r="CX4" s="1">
        <f t="shared" si="29"/>
        <v>26313.742160712005</v>
      </c>
      <c r="CY4" s="1">
        <f t="shared" si="30"/>
        <v>0</v>
      </c>
      <c r="CZ4" s="1">
        <f t="shared" si="31"/>
        <v>5123.1607142857147</v>
      </c>
      <c r="DA4" s="1">
        <f t="shared" si="32"/>
        <v>0</v>
      </c>
      <c r="DB4" s="1">
        <f t="shared" si="33"/>
        <v>26277.184362888001</v>
      </c>
      <c r="DC4" s="1">
        <f t="shared" si="34"/>
        <v>0</v>
      </c>
      <c r="DF4" t="str">
        <f t="shared" ref="DF4:DF23" si="40">BY4</f>
        <v>MinCOAHCO-02</v>
      </c>
      <c r="DG4" t="str">
        <f t="shared" si="35"/>
        <v>Hard Coal Supply curve - Step 02</v>
      </c>
      <c r="DH4" t="s">
        <v>109</v>
      </c>
      <c r="DI4" t="s">
        <v>163</v>
      </c>
      <c r="DK4" t="str">
        <f t="shared" ref="DK4:DK23" si="41">$A$2</f>
        <v>COAHCO</v>
      </c>
    </row>
    <row r="5" spans="1:116">
      <c r="D5" t="s">
        <v>103</v>
      </c>
      <c r="E5" s="1">
        <f>SUMIF(reserves!$K$9:$K$17,COAHCO!$A$2,reserves!M$9:M$17)</f>
        <v>3.371428571428571</v>
      </c>
      <c r="F5" s="1">
        <f>SUMIF(reserves!$K$9:$K$17,COAHCO!$A$2,reserves!N$9:N$17)</f>
        <v>3</v>
      </c>
      <c r="G5" s="1">
        <f>SUMIF(reserves!$K$9:$K$17,COAHCO!$A$2,reserves!O$9:O$17)</f>
        <v>3.370383273469002</v>
      </c>
      <c r="H5" s="1">
        <f>SUMIF(reserves!$K$9:$K$17,COAHCO!$A$2,reserves!P$9:P$17)</f>
        <v>3</v>
      </c>
      <c r="I5" s="1">
        <f>SUMIF(reserves!$K$9:$K$17,COAHCO!$A$2,reserves!Q$9:Q$17)</f>
        <v>3.3711801742873346</v>
      </c>
      <c r="J5" s="1">
        <f>SUMIF(reserves!$K$9:$K$17,COAHCO!$A$2,reserves!R$9:R$17)</f>
        <v>3.3548567769660336</v>
      </c>
      <c r="K5" s="1">
        <f>SUMIF(reserves!$K$9:$K$17,COAHCO!$A$2,reserves!S$9:S$17)</f>
        <v>3</v>
      </c>
      <c r="L5" s="1">
        <f>SUMIF(reserves!$K$9:$K$17,COAHCO!$A$2,reserves!T$9:T$17)</f>
        <v>3.3713849882322449</v>
      </c>
      <c r="M5" s="1">
        <f>SUMIF(reserves!$K$9:$K$17,COAHCO!$A$2,reserves!U$9:U$17)</f>
        <v>3.3687207807695039</v>
      </c>
      <c r="N5" s="1">
        <f>SUMIF(reserves!$K$9:$K$17,COAHCO!$A$2,reserves!V$9:V$17)</f>
        <v>3.2464265487674533</v>
      </c>
      <c r="O5" s="1">
        <f>SUMIF(reserves!$K$9:$K$17,COAHCO!$A$2,reserves!W$9:W$17)</f>
        <v>3.371428571428571</v>
      </c>
      <c r="P5" s="1">
        <f>SUMIF(reserves!$K$9:$K$17,COAHCO!$A$2,reserves!X$9:X$17)</f>
        <v>3.3439015193611916</v>
      </c>
      <c r="Q5" s="1">
        <f>SUMIF(reserves!$K$9:$K$17,COAHCO!$A$2,reserves!Y$9:Y$17)</f>
        <v>3.37142101778409</v>
      </c>
      <c r="R5" s="1">
        <f>SUMIF(reserves!$K$9:$K$17,COAHCO!$A$2,reserves!Z$9:Z$17)</f>
        <v>3.371428571428571</v>
      </c>
      <c r="S5" s="1">
        <f>SUMIF(reserves!$K$9:$K$17,COAHCO!$A$2,reserves!AA$9:AA$17)</f>
        <v>3.3713003082164787</v>
      </c>
      <c r="T5" s="1">
        <f>SUMIF(reserves!$K$9:$K$17,COAHCO!$A$2,reserves!AB$9:AB$17)</f>
        <v>3.371428571428571</v>
      </c>
      <c r="U5" s="1">
        <f>SUMIF(reserves!$K$9:$K$17,COAHCO!$A$2,reserves!AC$9:AC$17)</f>
        <v>3.3649986688852951</v>
      </c>
      <c r="V5" s="1">
        <f>SUMIF(reserves!$K$9:$K$17,COAHCO!$A$2,reserves!AD$9:AD$17)</f>
        <v>3.371428571428571</v>
      </c>
      <c r="W5" s="1">
        <f>SUMIF(reserves!$K$9:$K$17,COAHCO!$A$2,reserves!AE$9:AE$17)</f>
        <v>3.371428571428571</v>
      </c>
      <c r="X5" s="1">
        <f>SUMIF(reserves!$K$9:$K$17,COAHCO!$A$2,reserves!AF$9:AF$17)</f>
        <v>3.3203302191407489</v>
      </c>
      <c r="Y5" s="1">
        <f>SUMIF(reserves!$K$9:$K$17,COAHCO!$A$2,reserves!AG$9:AG$17)</f>
        <v>3</v>
      </c>
      <c r="Z5" s="1">
        <f>SUMIF(reserves!$K$9:$K$17,COAHCO!$A$2,reserves!AH$9:AH$17)</f>
        <v>3.3714124888698533</v>
      </c>
      <c r="AA5" s="1">
        <f>SUMIF(reserves!$K$9:$K$17,COAHCO!$A$2,reserves!AI$9:AI$17)</f>
        <v>3.3713757979530463</v>
      </c>
      <c r="AB5" s="1">
        <f>SUMIF(reserves!$K$9:$K$17,COAHCO!$A$2,reserves!AJ$9:AJ$17)</f>
        <v>3.3709431843264661</v>
      </c>
      <c r="AC5" s="1">
        <f>SUMIF(reserves!$K$9:$K$17,COAHCO!$A$2,reserves!AK$9:AK$17)</f>
        <v>3</v>
      </c>
      <c r="AD5" s="1">
        <f>SUMIF(reserves!$K$9:$K$17,COAHCO!$A$2,reserves!AL$9:AL$17)</f>
        <v>3.371428571428571</v>
      </c>
      <c r="AE5" s="1">
        <f>SUMIF(reserves!$K$9:$K$17,COAHCO!$A$2,reserves!AM$9:AM$17)</f>
        <v>3</v>
      </c>
      <c r="AF5" s="1">
        <f>SUMIF(reserves!$K$9:$K$17,COAHCO!$A$2,reserves!AN$9:AN$17)</f>
        <v>3.3706108978340965</v>
      </c>
      <c r="AG5" s="1">
        <f>SUMIF(reserves!$K$9:$K$17,COAHCO!$A$2,reserves!AO$9:AO$17)</f>
        <v>3</v>
      </c>
      <c r="AH5" s="1">
        <f>SUMIF(reserves!$K$9:$K$17,COAHCO!$A$2,reserves!AP$9:AP$17)</f>
        <v>3.371428571428571</v>
      </c>
      <c r="AK5" t="str">
        <f t="shared" si="36"/>
        <v>MinCOAHCO-03</v>
      </c>
      <c r="AL5" s="8" cm="1">
        <f t="array" ref="AL5">ROUND(-E$13/TREND(E$11:E$12,$A$11:$A$12,VALUE($A32))*AL6+AL6,4)</f>
        <v>2.9472</v>
      </c>
      <c r="AM5" s="8" cm="1">
        <f t="array" ref="AM5">ROUND(-F$13/TREND(F$11:F$12,$A$11:$A$12,VALUE($A32))*AM6+AM6,4)</f>
        <v>2.6225999999999998</v>
      </c>
      <c r="AN5" s="8" cm="1">
        <f t="array" ref="AN5">ROUND(-G$13/TREND(G$11:G$12,$A$11:$A$12,VALUE($A32))*AN6+AN6,4)</f>
        <v>2.9464999999999999</v>
      </c>
      <c r="AO5" s="8" cm="1">
        <f t="array" ref="AO5">ROUND(-H$13/TREND(H$11:H$12,$A$11:$A$12,VALUE($A32))*AO6+AO6,4)</f>
        <v>2.6225999999999998</v>
      </c>
      <c r="AP5" s="8" cm="1">
        <f t="array" ref="AP5">ROUND(-I$13/TREND(I$11:I$12,$A$11:$A$12,VALUE($A32))*AP6+AP6,4)</f>
        <v>2.9470999999999998</v>
      </c>
      <c r="AQ5" s="8" cm="1">
        <f t="array" ref="AQ5">ROUND(-J$13/TREND(J$11:J$12,$A$11:$A$12,VALUE($A32))*AQ6+AQ6,4)</f>
        <v>2.9327000000000001</v>
      </c>
      <c r="AR5" s="8" cm="1">
        <f t="array" ref="AR5">ROUND(-K$13/TREND(K$11:K$12,$A$11:$A$12,VALUE($A32))*AR6+AR6,4)</f>
        <v>2.6225999999999998</v>
      </c>
      <c r="AS5" s="8" cm="1">
        <f t="array" ref="AS5">ROUND(-L$13/TREND(L$11:L$12,$A$11:$A$12,VALUE($A32))*AS6+AS6,4)</f>
        <v>2.9472</v>
      </c>
      <c r="AT5" s="8" cm="1">
        <f t="array" ref="AT5">ROUND(-M$13/TREND(M$11:M$12,$A$11:$A$12,VALUE($A32))*AT6+AT6,4)</f>
        <v>2.9449000000000001</v>
      </c>
      <c r="AU5" s="8" cm="1">
        <f t="array" ref="AU5">ROUND(-N$13/TREND(N$11:N$12,$A$11:$A$12,VALUE($A32))*AU6+AU6,4)</f>
        <v>2.8380999999999998</v>
      </c>
      <c r="AV5" s="8" cm="1">
        <f t="array" ref="AV5">ROUND(-O$13/TREND(O$11:O$12,$A$11:$A$12,VALUE($A32))*AV6+AV6,4)</f>
        <v>2.9472</v>
      </c>
      <c r="AW5" s="8" cm="1">
        <f t="array" ref="AW5">ROUND(-P$13/TREND(P$11:P$12,$A$11:$A$12,VALUE($A32))*AW6+AW6,4)</f>
        <v>2.9232999999999998</v>
      </c>
      <c r="AX5" s="8" cm="1">
        <f t="array" ref="AX5">ROUND(-Q$13/TREND(Q$11:Q$12,$A$11:$A$12,VALUE($A32))*AX6+AX6,4)</f>
        <v>2.9472</v>
      </c>
      <c r="AY5" s="8" cm="1">
        <f t="array" ref="AY5">ROUND(-R$13/TREND(R$11:R$12,$A$11:$A$12,VALUE($A32))*AY6+AY6,4)</f>
        <v>2.9472</v>
      </c>
      <c r="AZ5" s="8" cm="1">
        <f t="array" ref="AZ5">ROUND(-S$13/TREND(S$11:S$12,$A$11:$A$12,VALUE($A32))*AZ6+AZ6,4)</f>
        <v>2.9470999999999998</v>
      </c>
      <c r="BA5" s="8" cm="1">
        <f t="array" ref="BA5">ROUND(-T$13/TREND(T$11:T$12,$A$11:$A$12,VALUE($A32))*BA6+BA6,4)</f>
        <v>2.9472</v>
      </c>
      <c r="BB5" s="8" cm="1">
        <f t="array" ref="BB5">ROUND(-U$13/TREND(U$11:U$12,$A$11:$A$12,VALUE($A32))*BB6+BB6,4)</f>
        <v>2.9417</v>
      </c>
      <c r="BC5" s="8" cm="1">
        <f t="array" ref="BC5">ROUND(-V$13/TREND(V$11:V$12,$A$11:$A$12,VALUE($A32))*BC6+BC6,4)</f>
        <v>2.9472</v>
      </c>
      <c r="BD5" s="8" cm="1">
        <f t="array" ref="BD5">ROUND(-W$13/TREND(W$11:W$12,$A$11:$A$12,VALUE($A32))*BD6+BD6,4)</f>
        <v>2.9472</v>
      </c>
      <c r="BE5" s="8" cm="1">
        <f t="array" ref="BE5">ROUND(-X$13/TREND(X$11:X$12,$A$11:$A$12,VALUE($A32))*BE6+BE6,4)</f>
        <v>2.9026999999999998</v>
      </c>
      <c r="BF5" s="8" cm="1">
        <f t="array" ref="BF5">ROUND(-Y$13/TREND(Y$11:Y$12,$A$11:$A$12,VALUE($A32))*BF6+BF6,4)</f>
        <v>2.6225999999999998</v>
      </c>
      <c r="BG5" s="8" cm="1">
        <f t="array" ref="BG5">ROUND(-Z$13/TREND(Z$11:Z$12,$A$11:$A$12,VALUE($A32))*BG6+BG6,4)</f>
        <v>2.9472</v>
      </c>
      <c r="BH5" s="8" cm="1">
        <f t="array" ref="BH5">ROUND(-AA$13/TREND(AA$11:AA$12,$A$11:$A$12,VALUE($A32))*BH6+BH6,4)</f>
        <v>2.9472</v>
      </c>
      <c r="BI5" s="8" cm="1">
        <f t="array" ref="BI5">ROUND(-AB$13/TREND(AB$11:AB$12,$A$11:$A$12,VALUE($A32))*BI6+BI6,4)</f>
        <v>2.9470000000000001</v>
      </c>
      <c r="BJ5" s="8" cm="1">
        <f t="array" ref="BJ5">ROUND(-AC$13/TREND(AC$11:AC$12,$A$11:$A$12,VALUE($A32))*BJ6+BJ6,4)</f>
        <v>2.6225999999999998</v>
      </c>
      <c r="BK5" s="8" cm="1">
        <f t="array" ref="BK5">ROUND(-AD$13/TREND(AD$11:AD$12,$A$11:$A$12,VALUE($A32))*BK6+BK6,4)</f>
        <v>2.9472</v>
      </c>
      <c r="BL5" s="8" cm="1">
        <f t="array" ref="BL5">ROUND(-AE$13/TREND(AE$11:AE$12,$A$11:$A$12,VALUE($A32))*BL6+BL6,4)</f>
        <v>2.6225999999999998</v>
      </c>
      <c r="BM5" s="8" cm="1">
        <f t="array" ref="BM5">ROUND(-AF$13/TREND(AF$11:AF$12,$A$11:$A$12,VALUE($A32))*BM6+BM6,4)</f>
        <v>2.9466999999999999</v>
      </c>
      <c r="BN5" s="8" cm="1">
        <f t="array" ref="BN5">ROUND(-AG$13/TREND(AG$11:AG$12,$A$11:$A$12,VALUE($A32))*BN6+BN6,4)</f>
        <v>2.6225999999999998</v>
      </c>
      <c r="BO5" s="8" cm="1">
        <f t="array" ref="BO5">ROUND(-AH$13/TREND(AH$11:AH$12,$A$11:$A$12,VALUE($A32))*BO6+BO6,4)</f>
        <v>2.9472</v>
      </c>
      <c r="BQ5" s="1">
        <f t="shared" si="37"/>
        <v>68.549718534771614</v>
      </c>
      <c r="BR5" s="1">
        <f t="shared" si="38"/>
        <v>2.7930793102155169</v>
      </c>
      <c r="BS5" s="1"/>
      <c r="BT5" s="1"/>
      <c r="BU5" s="1"/>
      <c r="BV5" s="1"/>
      <c r="BY5" t="str">
        <f t="shared" si="39"/>
        <v>MinCOAHCO-03</v>
      </c>
      <c r="BZ5" s="1">
        <f t="shared" si="5"/>
        <v>0</v>
      </c>
      <c r="CA5" s="1">
        <f t="shared" si="6"/>
        <v>1413.9145816128002</v>
      </c>
      <c r="CB5" s="1">
        <f t="shared" si="7"/>
        <v>105.71768808480002</v>
      </c>
      <c r="CC5" s="1">
        <f t="shared" si="8"/>
        <v>6762.2559935327999</v>
      </c>
      <c r="CD5" s="1">
        <f t="shared" si="9"/>
        <v>156.75258620160002</v>
      </c>
      <c r="CE5" s="1">
        <f t="shared" si="10"/>
        <v>16986.170378035706</v>
      </c>
      <c r="CF5" s="1">
        <f t="shared" si="11"/>
        <v>25187.991374131201</v>
      </c>
      <c r="CG5" s="1">
        <f t="shared" si="12"/>
        <v>11.831126428800001</v>
      </c>
      <c r="CH5" s="1">
        <f t="shared" si="13"/>
        <v>427.95280740960004</v>
      </c>
      <c r="CI5" s="1">
        <f t="shared" si="14"/>
        <v>67762.125000000044</v>
      </c>
      <c r="CJ5" s="1">
        <f t="shared" si="15"/>
        <v>0</v>
      </c>
      <c r="CK5" s="1">
        <f t="shared" si="16"/>
        <v>5132.9708289359996</v>
      </c>
      <c r="CL5" s="1">
        <f t="shared" si="17"/>
        <v>1.1422595231999999</v>
      </c>
      <c r="CM5" s="1">
        <f t="shared" si="18"/>
        <v>0</v>
      </c>
      <c r="CN5" s="1">
        <f t="shared" si="19"/>
        <v>10.295759880000002</v>
      </c>
      <c r="CO5" s="1">
        <f t="shared" si="20"/>
        <v>0</v>
      </c>
      <c r="CP5" s="1">
        <f t="shared" si="21"/>
        <v>1731.6099202032001</v>
      </c>
      <c r="CQ5" s="1">
        <f t="shared" si="22"/>
        <v>0</v>
      </c>
      <c r="CR5" s="1">
        <f t="shared" si="23"/>
        <v>0</v>
      </c>
      <c r="CS5" s="1">
        <f t="shared" si="24"/>
        <v>42495.56474411521</v>
      </c>
      <c r="CT5" s="1">
        <f t="shared" si="25"/>
        <v>2964.439874642856</v>
      </c>
      <c r="CU5" s="1">
        <f t="shared" si="26"/>
        <v>2.8560004991999999</v>
      </c>
      <c r="CV5" s="1">
        <f t="shared" si="27"/>
        <v>20.491723195199999</v>
      </c>
      <c r="CW5" s="1">
        <f t="shared" si="28"/>
        <v>0</v>
      </c>
      <c r="CX5" s="1">
        <f t="shared" si="29"/>
        <v>26313.742160712005</v>
      </c>
      <c r="CY5" s="1">
        <f t="shared" si="30"/>
        <v>0</v>
      </c>
      <c r="CZ5" s="1">
        <f t="shared" si="31"/>
        <v>5123.1607142857147</v>
      </c>
      <c r="DA5" s="1">
        <f t="shared" si="32"/>
        <v>0</v>
      </c>
      <c r="DB5" s="1">
        <f t="shared" si="33"/>
        <v>26277.184362888001</v>
      </c>
      <c r="DC5" s="1">
        <f t="shared" si="34"/>
        <v>0</v>
      </c>
      <c r="DF5" t="str">
        <f t="shared" si="40"/>
        <v>MinCOAHCO-03</v>
      </c>
      <c r="DG5" t="str">
        <f t="shared" si="35"/>
        <v>Hard Coal Supply curve - Step 03</v>
      </c>
      <c r="DH5" t="s">
        <v>109</v>
      </c>
      <c r="DI5" t="s">
        <v>163</v>
      </c>
      <c r="DK5" t="str">
        <f t="shared" si="41"/>
        <v>COAHCO</v>
      </c>
    </row>
    <row r="6" spans="1:116">
      <c r="D6" t="s">
        <v>114</v>
      </c>
      <c r="E6" s="1">
        <f>SUMIFS(reserves!$B$2:$B$999,reserves!$C$2:$C$999,COAHCO!E$3,reserves!$D$2:$D$999,COAHCO!$A$2)/1000</f>
        <v>0</v>
      </c>
      <c r="F6" s="1">
        <f>SUMIFS(reserves!$B$2:$B$999,reserves!$C$2:$C$999,COAHCO!F$3,reserves!$D$2:$D$999,COAHCO!$A$2)/1000</f>
        <v>150.59648988999999</v>
      </c>
      <c r="G6" s="1">
        <f>SUMIFS(reserves!$B$2:$B$999,reserves!$C$2:$C$999,COAHCO!G$3,reserves!$D$2:$D$999,COAHCO!$A$2)/1000</f>
        <v>53.736510190000004</v>
      </c>
      <c r="H6" s="1">
        <f>SUMIFS(reserves!$B$2:$B$999,reserves!$C$2:$C$999,COAHCO!H$3,reserves!$D$2:$D$999,COAHCO!$A$2)/1000</f>
        <v>837.08355289999997</v>
      </c>
      <c r="I6" s="1">
        <f>SUMIFS(reserves!$B$2:$B$999,reserves!$C$2:$C$999,COAHCO!I$3,reserves!$D$2:$D$999,COAHCO!$A$2)/1000</f>
        <v>21.609685239999997</v>
      </c>
      <c r="J6" s="1">
        <f>SUMIFS(reserves!$B$2:$B$999,reserves!$C$2:$C$999,COAHCO!J$3,reserves!$D$2:$D$999,COAHCO!$A$2)/1000</f>
        <v>951.22554116999993</v>
      </c>
      <c r="K6" s="1">
        <f>SUMIFS(reserves!$B$2:$B$999,reserves!$C$2:$C$999,COAHCO!K$3,reserves!$D$2:$D$999,COAHCO!$A$2)/1000</f>
        <v>2080.808</v>
      </c>
      <c r="L6" s="1">
        <f>SUMIFS(reserves!$B$2:$B$999,reserves!$C$2:$C$999,COAHCO!L$3,reserves!$D$2:$D$999,COAHCO!$A$2)/1000</f>
        <v>44.863</v>
      </c>
      <c r="M6" s="1">
        <f>SUMIFS(reserves!$B$2:$B$999,reserves!$C$2:$C$999,COAHCO!M$3,reserves!$D$2:$D$999,COAHCO!$A$2)/1000</f>
        <v>126.03400000000001</v>
      </c>
      <c r="N6" s="1">
        <f>SUMIFS(reserves!$B$2:$B$999,reserves!$C$2:$C$999,COAHCO!N$3,reserves!$D$2:$D$999,COAHCO!$A$2)/1000</f>
        <v>3794.6790000000001</v>
      </c>
      <c r="O6" s="1">
        <f>SUMIFS(reserves!$B$2:$B$999,reserves!$C$2:$C$999,COAHCO!O$3,reserves!$D$2:$D$999,COAHCO!$A$2)/1000</f>
        <v>0</v>
      </c>
      <c r="P6" s="1">
        <f>SUMIFS(reserves!$B$2:$B$999,reserves!$C$2:$C$999,COAHCO!P$3,reserves!$D$2:$D$999,COAHCO!$A$2)/1000</f>
        <v>603.22354365000001</v>
      </c>
      <c r="Q6" s="1">
        <f>SUMIFS(reserves!$B$2:$B$999,reserves!$C$2:$C$999,COAHCO!Q$3,reserves!$D$2:$D$999,COAHCO!$A$2)/1000</f>
        <v>15.887594030000001</v>
      </c>
      <c r="R6" s="1">
        <f>SUMIFS(reserves!$B$2:$B$999,reserves!$C$2:$C$999,COAHCO!R$3,reserves!$D$2:$D$999,COAHCO!$A$2)/1000</f>
        <v>0</v>
      </c>
      <c r="S6" s="1">
        <f>SUMIFS(reserves!$B$2:$B$999,reserves!$C$2:$C$999,COAHCO!S$3,reserves!$D$2:$D$999,COAHCO!$A$2)/1000</f>
        <v>34.734147380000003</v>
      </c>
      <c r="T6" s="1">
        <f>SUMIFS(reserves!$B$2:$B$999,reserves!$C$2:$C$999,COAHCO!T$3,reserves!$D$2:$D$999,COAHCO!$A$2)/1000</f>
        <v>25.172000000000001</v>
      </c>
      <c r="U6" s="1">
        <f>SUMIFS(reserves!$B$2:$B$999,reserves!$C$2:$C$999,COAHCO!U$3,reserves!$D$2:$D$999,COAHCO!$A$2)/1000</f>
        <v>1116.82671893</v>
      </c>
      <c r="V6" s="1">
        <f>SUMIFS(reserves!$B$2:$B$999,reserves!$C$2:$C$999,COAHCO!V$3,reserves!$D$2:$D$999,COAHCO!$A$2)/1000</f>
        <v>0</v>
      </c>
      <c r="W6" s="1">
        <f>SUMIFS(reserves!$B$2:$B$999,reserves!$C$2:$C$999,COAHCO!W$3,reserves!$D$2:$D$999,COAHCO!$A$2)/1000</f>
        <v>8.6999999999999994E-2</v>
      </c>
      <c r="X6" s="1">
        <f>SUMIFS(reserves!$B$2:$B$999,reserves!$C$2:$C$999,COAHCO!X$3,reserves!$D$2:$D$999,COAHCO!$A$2)/1000</f>
        <v>2797.5720000000001</v>
      </c>
      <c r="Y6" s="1">
        <f>SUMIFS(reserves!$B$2:$B$999,reserves!$C$2:$C$999,COAHCO!Y$3,reserves!$D$2:$D$999,COAHCO!$A$2)/1000</f>
        <v>166.00863297999999</v>
      </c>
      <c r="Z6" s="1">
        <f>SUMIFS(reserves!$B$2:$B$999,reserves!$C$2:$C$999,COAHCO!Z$3,reserves!$D$2:$D$999,COAHCO!$A$2)/1000</f>
        <v>33.64</v>
      </c>
      <c r="AA6" s="1">
        <f>SUMIFS(reserves!$B$2:$B$999,reserves!$C$2:$C$999,COAHCO!AA$3,reserves!$D$2:$D$999,COAHCO!$A$2)/1000</f>
        <v>38.456288970000003</v>
      </c>
      <c r="AB6" s="1">
        <f>SUMIFS(reserves!$B$2:$B$999,reserves!$C$2:$C$999,COAHCO!AB$3,reserves!$D$2:$D$999,COAHCO!$A$2)/1000</f>
        <v>0</v>
      </c>
      <c r="AC6" s="1">
        <f>SUMIFS(reserves!$B$2:$B$999,reserves!$C$2:$C$999,COAHCO!AC$3,reserves!$D$2:$D$999,COAHCO!$A$2)/1000</f>
        <v>2019.386</v>
      </c>
      <c r="AD6" s="1">
        <f>SUMIFS(reserves!$B$2:$B$999,reserves!$C$2:$C$999,COAHCO!AD$3,reserves!$D$2:$D$999,COAHCO!$A$2)/1000</f>
        <v>0</v>
      </c>
      <c r="AE6" s="1">
        <f>SUMIFS(reserves!$B$2:$B$999,reserves!$C$2:$C$999,COAHCO!AE$3,reserves!$D$2:$D$999,COAHCO!$A$2)/1000</f>
        <v>286.89699999999999</v>
      </c>
      <c r="AF6" s="1">
        <f>SUMIFS(reserves!$B$2:$B$999,reserves!$C$2:$C$999,COAHCO!AF$3,reserves!$D$2:$D$999,COAHCO!$A$2)/1000</f>
        <v>0</v>
      </c>
      <c r="AG6" s="1">
        <f>SUMIFS(reserves!$B$2:$B$999,reserves!$C$2:$C$999,COAHCO!AG$3,reserves!$D$2:$D$999,COAHCO!$A$2)/1000</f>
        <v>6384.8429999999998</v>
      </c>
      <c r="AH6" s="1">
        <f>SUMIFS(reserves!$B$2:$B$999,reserves!$C$2:$C$999,COAHCO!AH$3,reserves!$D$2:$D$999,COAHCO!$A$2)/1000</f>
        <v>0</v>
      </c>
      <c r="AI6" s="1">
        <f>SUM(E6:U6)</f>
        <v>9856.4797833800021</v>
      </c>
      <c r="AK6" t="str">
        <f t="shared" si="36"/>
        <v>MinCOAHCO-04</v>
      </c>
      <c r="AL6" s="8" cm="1">
        <f t="array" ref="AL6">ROUND(-E$13/TREND(E$11:E$12,$A$11:$A$12,VALUE($A33))*AL7+AL7,4)</f>
        <v>2.9971999999999999</v>
      </c>
      <c r="AM6" s="8" cm="1">
        <f t="array" ref="AM6">ROUND(-F$13/TREND(F$11:F$12,$A$11:$A$12,VALUE($A33))*AM7+AM7,4)</f>
        <v>2.6671</v>
      </c>
      <c r="AN6" s="8" cm="1">
        <f t="array" ref="AN6">ROUND(-G$13/TREND(G$11:G$12,$A$11:$A$12,VALUE($A33))*AN7+AN7,4)</f>
        <v>2.9964</v>
      </c>
      <c r="AO6" s="8" cm="1">
        <f t="array" ref="AO6">ROUND(-H$13/TREND(H$11:H$12,$A$11:$A$12,VALUE($A33))*AO7+AO7,4)</f>
        <v>2.6671</v>
      </c>
      <c r="AP6" s="8" cm="1">
        <f t="array" ref="AP6">ROUND(-I$13/TREND(I$11:I$12,$A$11:$A$12,VALUE($A33))*AP7+AP7,4)</f>
        <v>2.9971000000000001</v>
      </c>
      <c r="AQ6" s="8" cm="1">
        <f t="array" ref="AQ6">ROUND(-J$13/TREND(J$11:J$12,$A$11:$A$12,VALUE($A33))*AQ7+AQ7,4)</f>
        <v>2.9824000000000002</v>
      </c>
      <c r="AR6" s="8" cm="1">
        <f t="array" ref="AR6">ROUND(-K$13/TREND(K$11:K$12,$A$11:$A$12,VALUE($A33))*AR7+AR7,4)</f>
        <v>2.6671</v>
      </c>
      <c r="AS6" s="8" cm="1">
        <f t="array" ref="AS6">ROUND(-L$13/TREND(L$11:L$12,$A$11:$A$12,VALUE($A33))*AS7+AS7,4)</f>
        <v>2.9971999999999999</v>
      </c>
      <c r="AT6" s="8" cm="1">
        <f t="array" ref="AT6">ROUND(-M$13/TREND(M$11:M$12,$A$11:$A$12,VALUE($A33))*AT7+AT7,4)</f>
        <v>2.9948000000000001</v>
      </c>
      <c r="AU6" s="8" cm="1">
        <f t="array" ref="AU6">ROUND(-N$13/TREND(N$11:N$12,$A$11:$A$12,VALUE($A33))*AU7+AU7,4)</f>
        <v>2.8862000000000001</v>
      </c>
      <c r="AV6" s="8" cm="1">
        <f t="array" ref="AV6">ROUND(-O$13/TREND(O$11:O$12,$A$11:$A$12,VALUE($A33))*AV7+AV7,4)</f>
        <v>2.9971999999999999</v>
      </c>
      <c r="AW6" s="8" cm="1">
        <f t="array" ref="AW6">ROUND(-P$13/TREND(P$11:P$12,$A$11:$A$12,VALUE($A33))*AW7+AW7,4)</f>
        <v>2.9727999999999999</v>
      </c>
      <c r="AX6" s="8" cm="1">
        <f t="array" ref="AX6">ROUND(-Q$13/TREND(Q$11:Q$12,$A$11:$A$12,VALUE($A33))*AX7+AX7,4)</f>
        <v>2.9971999999999999</v>
      </c>
      <c r="AY6" s="8" cm="1">
        <f t="array" ref="AY6">ROUND(-R$13/TREND(R$11:R$12,$A$11:$A$12,VALUE($A33))*AY7+AY7,4)</f>
        <v>2.9971999999999999</v>
      </c>
      <c r="AZ6" s="8" cm="1">
        <f t="array" ref="AZ6">ROUND(-S$13/TREND(S$11:S$12,$A$11:$A$12,VALUE($A33))*AZ7+AZ7,4)</f>
        <v>2.9971000000000001</v>
      </c>
      <c r="BA6" s="8" cm="1">
        <f t="array" ref="BA6">ROUND(-T$13/TREND(T$11:T$12,$A$11:$A$12,VALUE($A33))*BA7+BA7,4)</f>
        <v>2.9971999999999999</v>
      </c>
      <c r="BB6" s="8" cm="1">
        <f t="array" ref="BB6">ROUND(-U$13/TREND(U$11:U$12,$A$11:$A$12,VALUE($A33))*BB7+BB7,4)</f>
        <v>2.9916</v>
      </c>
      <c r="BC6" s="8" cm="1">
        <f t="array" ref="BC6">ROUND(-V$13/TREND(V$11:V$12,$A$11:$A$12,VALUE($A33))*BC7+BC7,4)</f>
        <v>2.9971999999999999</v>
      </c>
      <c r="BD6" s="8" cm="1">
        <f t="array" ref="BD6">ROUND(-W$13/TREND(W$11:W$12,$A$11:$A$12,VALUE($A33))*BD7+BD7,4)</f>
        <v>2.9971999999999999</v>
      </c>
      <c r="BE6" s="8" cm="1">
        <f t="array" ref="BE6">ROUND(-X$13/TREND(X$11:X$12,$A$11:$A$12,VALUE($A33))*BE7+BE7,4)</f>
        <v>2.9519000000000002</v>
      </c>
      <c r="BF6" s="8" cm="1">
        <f t="array" ref="BF6">ROUND(-Y$13/TREND(Y$11:Y$12,$A$11:$A$12,VALUE($A33))*BF7+BF7,4)</f>
        <v>2.6671</v>
      </c>
      <c r="BG6" s="8" cm="1">
        <f t="array" ref="BG6">ROUND(-Z$13/TREND(Z$11:Z$12,$A$11:$A$12,VALUE($A33))*BG7+BG7,4)</f>
        <v>2.9971999999999999</v>
      </c>
      <c r="BH6" s="8" cm="1">
        <f t="array" ref="BH6">ROUND(-AA$13/TREND(AA$11:AA$12,$A$11:$A$12,VALUE($A33))*BH7+BH7,4)</f>
        <v>2.9971999999999999</v>
      </c>
      <c r="BI6" s="8" cm="1">
        <f t="array" ref="BI6">ROUND(-AB$13/TREND(AB$11:AB$12,$A$11:$A$12,VALUE($A33))*BI7+BI7,4)</f>
        <v>2.9969000000000001</v>
      </c>
      <c r="BJ6" s="8" cm="1">
        <f t="array" ref="BJ6">ROUND(-AC$13/TREND(AC$11:AC$12,$A$11:$A$12,VALUE($A33))*BJ7+BJ7,4)</f>
        <v>2.6671</v>
      </c>
      <c r="BK6" s="8" cm="1">
        <f t="array" ref="BK6">ROUND(-AD$13/TREND(AD$11:AD$12,$A$11:$A$12,VALUE($A33))*BK7+BK7,4)</f>
        <v>2.9971999999999999</v>
      </c>
      <c r="BL6" s="8" cm="1">
        <f t="array" ref="BL6">ROUND(-AE$13/TREND(AE$11:AE$12,$A$11:$A$12,VALUE($A33))*BL7+BL7,4)</f>
        <v>2.6671</v>
      </c>
      <c r="BM6" s="8" cm="1">
        <f t="array" ref="BM6">ROUND(-AF$13/TREND(AF$11:AF$12,$A$11:$A$12,VALUE($A33))*BM7+BM7,4)</f>
        <v>2.9965999999999999</v>
      </c>
      <c r="BN6" s="8" cm="1">
        <f t="array" ref="BN6">ROUND(-AG$13/TREND(AG$11:AG$12,$A$11:$A$12,VALUE($A33))*BN7+BN7,4)</f>
        <v>2.6671</v>
      </c>
      <c r="BO6" s="8" cm="1">
        <f t="array" ref="BO6">ROUND(-AH$13/TREND(AH$11:AH$12,$A$11:$A$12,VALUE($A33))*BO7+BO7,4)</f>
        <v>2.9971999999999999</v>
      </c>
      <c r="BQ6" s="1">
        <f t="shared" si="37"/>
        <v>74.26219507933591</v>
      </c>
      <c r="BR6" s="1">
        <f t="shared" si="38"/>
        <v>2.8404299499938706</v>
      </c>
      <c r="BS6" s="1"/>
      <c r="BT6" s="1"/>
      <c r="BU6" s="1"/>
      <c r="BV6" s="1"/>
      <c r="BY6" t="str">
        <f t="shared" si="39"/>
        <v>MinCOAHCO-04</v>
      </c>
      <c r="BZ6" s="1">
        <f t="shared" si="5"/>
        <v>0</v>
      </c>
      <c r="CA6" s="1">
        <f t="shared" si="6"/>
        <v>1413.9145816128002</v>
      </c>
      <c r="CB6" s="1">
        <f t="shared" si="7"/>
        <v>105.71768808480002</v>
      </c>
      <c r="CC6" s="1">
        <f t="shared" si="8"/>
        <v>6762.2559935327999</v>
      </c>
      <c r="CD6" s="1">
        <f t="shared" si="9"/>
        <v>156.75258620160002</v>
      </c>
      <c r="CE6" s="1">
        <f t="shared" si="10"/>
        <v>16986.170378035706</v>
      </c>
      <c r="CF6" s="1">
        <f t="shared" si="11"/>
        <v>25187.991374131201</v>
      </c>
      <c r="CG6" s="1">
        <f t="shared" si="12"/>
        <v>11.831126428800001</v>
      </c>
      <c r="CH6" s="1">
        <f t="shared" si="13"/>
        <v>427.95280740960004</v>
      </c>
      <c r="CI6" s="1">
        <f t="shared" si="14"/>
        <v>67762.125000000044</v>
      </c>
      <c r="CJ6" s="1">
        <f t="shared" si="15"/>
        <v>0</v>
      </c>
      <c r="CK6" s="1">
        <f t="shared" si="16"/>
        <v>5132.9708289359996</v>
      </c>
      <c r="CL6" s="1">
        <f t="shared" si="17"/>
        <v>1.1422595231999999</v>
      </c>
      <c r="CM6" s="1">
        <f t="shared" si="18"/>
        <v>0</v>
      </c>
      <c r="CN6" s="1">
        <f t="shared" si="19"/>
        <v>10.295759880000002</v>
      </c>
      <c r="CO6" s="1">
        <f t="shared" si="20"/>
        <v>0</v>
      </c>
      <c r="CP6" s="1">
        <f t="shared" si="21"/>
        <v>1731.6099202032001</v>
      </c>
      <c r="CQ6" s="1">
        <f t="shared" si="22"/>
        <v>0</v>
      </c>
      <c r="CR6" s="1">
        <f t="shared" si="23"/>
        <v>0</v>
      </c>
      <c r="CS6" s="1">
        <f t="shared" si="24"/>
        <v>42495.56474411521</v>
      </c>
      <c r="CT6" s="1">
        <f t="shared" si="25"/>
        <v>2964.439874642856</v>
      </c>
      <c r="CU6" s="1">
        <f t="shared" si="26"/>
        <v>2.8560004991999999</v>
      </c>
      <c r="CV6" s="1">
        <f t="shared" si="27"/>
        <v>20.491723195199999</v>
      </c>
      <c r="CW6" s="1">
        <f t="shared" si="28"/>
        <v>0</v>
      </c>
      <c r="CX6" s="1">
        <f t="shared" si="29"/>
        <v>26313.742160712005</v>
      </c>
      <c r="CY6" s="1">
        <f t="shared" si="30"/>
        <v>0</v>
      </c>
      <c r="CZ6" s="1">
        <f t="shared" si="31"/>
        <v>5123.1607142857147</v>
      </c>
      <c r="DA6" s="1">
        <f t="shared" si="32"/>
        <v>0</v>
      </c>
      <c r="DB6" s="1">
        <f t="shared" si="33"/>
        <v>26277.184362888001</v>
      </c>
      <c r="DC6" s="1">
        <f t="shared" si="34"/>
        <v>0</v>
      </c>
      <c r="DF6" t="str">
        <f t="shared" si="40"/>
        <v>MinCOAHCO-04</v>
      </c>
      <c r="DG6" t="str">
        <f t="shared" si="35"/>
        <v>Hard Coal Supply curve - Step 04</v>
      </c>
      <c r="DH6" t="s">
        <v>109</v>
      </c>
      <c r="DI6" t="s">
        <v>163</v>
      </c>
      <c r="DK6" t="str">
        <f t="shared" si="41"/>
        <v>COAHCO</v>
      </c>
    </row>
    <row r="7" spans="1:116">
      <c r="D7" s="13"/>
      <c r="E7" s="13"/>
      <c r="AK7" t="str">
        <f t="shared" si="36"/>
        <v>MinCOAHCO-05</v>
      </c>
      <c r="AL7" s="8" cm="1">
        <f t="array" ref="AL7">ROUND(-E$13/TREND(E$11:E$12,$A$11:$A$12,VALUE($A34))*AL8+AL8,4)</f>
        <v>3.048</v>
      </c>
      <c r="AM7" s="8" cm="1">
        <f t="array" ref="AM7">ROUND(-F$13/TREND(F$11:F$12,$A$11:$A$12,VALUE($A34))*AM8+AM8,4)</f>
        <v>2.7122999999999999</v>
      </c>
      <c r="AN7" s="8" cm="1">
        <f t="array" ref="AN7">ROUND(-G$13/TREND(G$11:G$12,$A$11:$A$12,VALUE($A34))*AN8+AN8,4)</f>
        <v>3.0472000000000001</v>
      </c>
      <c r="AO7" s="8" cm="1">
        <f t="array" ref="AO7">ROUND(-H$13/TREND(H$11:H$12,$A$11:$A$12,VALUE($A34))*AO8+AO8,4)</f>
        <v>2.7122999999999999</v>
      </c>
      <c r="AP7" s="8" cm="1">
        <f t="array" ref="AP7">ROUND(-I$13/TREND(I$11:I$12,$A$11:$A$12,VALUE($A34))*AP8+AP8,4)</f>
        <v>3.0478999999999998</v>
      </c>
      <c r="AQ7" s="8" cm="1">
        <f t="array" ref="AQ7">ROUND(-J$13/TREND(J$11:J$12,$A$11:$A$12,VALUE($A34))*AQ8+AQ8,4)</f>
        <v>3.0329000000000002</v>
      </c>
      <c r="AR7" s="8" cm="1">
        <f t="array" ref="AR7">ROUND(-K$13/TREND(K$11:K$12,$A$11:$A$12,VALUE($A34))*AR8+AR8,4)</f>
        <v>2.7122999999999999</v>
      </c>
      <c r="AS7" s="8" cm="1">
        <f t="array" ref="AS7">ROUND(-L$13/TREND(L$11:L$12,$A$11:$A$12,VALUE($A34))*AS8+AS8,4)</f>
        <v>3.048</v>
      </c>
      <c r="AT7" s="8" cm="1">
        <f t="array" ref="AT7">ROUND(-M$13/TREND(M$11:M$12,$A$11:$A$12,VALUE($A34))*AT8+AT8,4)</f>
        <v>3.0455999999999999</v>
      </c>
      <c r="AU7" s="8" cm="1">
        <f t="array" ref="AU7">ROUND(-N$13/TREND(N$11:N$12,$A$11:$A$12,VALUE($A34))*AU8+AU8,4)</f>
        <v>2.9350999999999998</v>
      </c>
      <c r="AV7" s="8" cm="1">
        <f t="array" ref="AV7">ROUND(-O$13/TREND(O$11:O$12,$A$11:$A$12,VALUE($A34))*AV8+AV8,4)</f>
        <v>3.048</v>
      </c>
      <c r="AW7" s="8" cm="1">
        <f t="array" ref="AW7">ROUND(-P$13/TREND(P$11:P$12,$A$11:$A$12,VALUE($A34))*AW8+AW8,4)</f>
        <v>3.0232000000000001</v>
      </c>
      <c r="AX7" s="8" cm="1">
        <f t="array" ref="AX7">ROUND(-Q$13/TREND(Q$11:Q$12,$A$11:$A$12,VALUE($A34))*AX8+AX8,4)</f>
        <v>3.048</v>
      </c>
      <c r="AY7" s="8" cm="1">
        <f t="array" ref="AY7">ROUND(-R$13/TREND(R$11:R$12,$A$11:$A$12,VALUE($A34))*AY8+AY8,4)</f>
        <v>3.048</v>
      </c>
      <c r="AZ7" s="8" cm="1">
        <f t="array" ref="AZ7">ROUND(-S$13/TREND(S$11:S$12,$A$11:$A$12,VALUE($A34))*AZ8+AZ8,4)</f>
        <v>3.0478999999999998</v>
      </c>
      <c r="BA7" s="8" cm="1">
        <f t="array" ref="BA7">ROUND(-T$13/TREND(T$11:T$12,$A$11:$A$12,VALUE($A34))*BA8+BA8,4)</f>
        <v>3.048</v>
      </c>
      <c r="BB7" s="8" cm="1">
        <f t="array" ref="BB7">ROUND(-U$13/TREND(U$11:U$12,$A$11:$A$12,VALUE($A34))*BB8+BB8,4)</f>
        <v>3.0423</v>
      </c>
      <c r="BC7" s="8" cm="1">
        <f t="array" ref="BC7">ROUND(-V$13/TREND(V$11:V$12,$A$11:$A$12,VALUE($A34))*BC8+BC8,4)</f>
        <v>3.048</v>
      </c>
      <c r="BD7" s="8" cm="1">
        <f t="array" ref="BD7">ROUND(-W$13/TREND(W$11:W$12,$A$11:$A$12,VALUE($A34))*BD8+BD8,4)</f>
        <v>3.048</v>
      </c>
      <c r="BE7" s="8" cm="1">
        <f t="array" ref="BE7">ROUND(-X$13/TREND(X$11:X$12,$A$11:$A$12,VALUE($A34))*BE8+BE8,4)</f>
        <v>3.0019</v>
      </c>
      <c r="BF7" s="8" cm="1">
        <f t="array" ref="BF7">ROUND(-Y$13/TREND(Y$11:Y$12,$A$11:$A$12,VALUE($A34))*BF8+BF8,4)</f>
        <v>2.7122999999999999</v>
      </c>
      <c r="BG7" s="8" cm="1">
        <f t="array" ref="BG7">ROUND(-Z$13/TREND(Z$11:Z$12,$A$11:$A$12,VALUE($A34))*BG8+BG8,4)</f>
        <v>3.048</v>
      </c>
      <c r="BH7" s="8" cm="1">
        <f t="array" ref="BH7">ROUND(-AA$13/TREND(AA$11:AA$12,$A$11:$A$12,VALUE($A34))*BH8+BH8,4)</f>
        <v>3.048</v>
      </c>
      <c r="BI7" s="8" cm="1">
        <f t="array" ref="BI7">ROUND(-AB$13/TREND(AB$11:AB$12,$A$11:$A$12,VALUE($A34))*BI8+BI8,4)</f>
        <v>3.0476999999999999</v>
      </c>
      <c r="BJ7" s="8" cm="1">
        <f t="array" ref="BJ7">ROUND(-AC$13/TREND(AC$11:AC$12,$A$11:$A$12,VALUE($A34))*BJ8+BJ8,4)</f>
        <v>2.7122999999999999</v>
      </c>
      <c r="BK7" s="8" cm="1">
        <f t="array" ref="BK7">ROUND(-AD$13/TREND(AD$11:AD$12,$A$11:$A$12,VALUE($A34))*BK8+BK8,4)</f>
        <v>3.048</v>
      </c>
      <c r="BL7" s="8" cm="1">
        <f t="array" ref="BL7">ROUND(-AE$13/TREND(AE$11:AE$12,$A$11:$A$12,VALUE($A34))*BL8+BL8,4)</f>
        <v>2.7122999999999999</v>
      </c>
      <c r="BM7" s="8" cm="1">
        <f t="array" ref="BM7">ROUND(-AF$13/TREND(AF$11:AF$12,$A$11:$A$12,VALUE($A34))*BM8+BM8,4)</f>
        <v>3.0474000000000001</v>
      </c>
      <c r="BN7" s="8" cm="1">
        <f t="array" ref="BN7">ROUND(-AG$13/TREND(AG$11:AG$12,$A$11:$A$12,VALUE($A34))*BN8+BN8,4)</f>
        <v>2.7122999999999999</v>
      </c>
      <c r="BO7" s="8" cm="1">
        <f t="array" ref="BO7">ROUND(-AH$13/TREND(AH$11:AH$12,$A$11:$A$12,VALUE($A34))*BO8+BO8,4)</f>
        <v>3.048</v>
      </c>
      <c r="BQ7" s="1">
        <f t="shared" si="37"/>
        <v>79.974671623900207</v>
      </c>
      <c r="BR7" s="1">
        <f t="shared" si="38"/>
        <v>2.8885558017139306</v>
      </c>
      <c r="BS7" s="1"/>
      <c r="BT7" s="1"/>
      <c r="BU7" s="1"/>
      <c r="BV7" s="1"/>
      <c r="BY7" t="str">
        <f t="shared" si="39"/>
        <v>MinCOAHCO-05</v>
      </c>
      <c r="BZ7" s="1">
        <f t="shared" si="5"/>
        <v>0</v>
      </c>
      <c r="CA7" s="1">
        <f t="shared" si="6"/>
        <v>1413.9145816128002</v>
      </c>
      <c r="CB7" s="1">
        <f t="shared" si="7"/>
        <v>105.71768808480002</v>
      </c>
      <c r="CC7" s="1">
        <f t="shared" si="8"/>
        <v>6762.2559935327999</v>
      </c>
      <c r="CD7" s="1">
        <f t="shared" si="9"/>
        <v>156.75258620160002</v>
      </c>
      <c r="CE7" s="1">
        <f t="shared" si="10"/>
        <v>16986.170378035706</v>
      </c>
      <c r="CF7" s="1">
        <f t="shared" si="11"/>
        <v>25187.991374131201</v>
      </c>
      <c r="CG7" s="1">
        <f t="shared" si="12"/>
        <v>11.831126428800001</v>
      </c>
      <c r="CH7" s="1">
        <f t="shared" si="13"/>
        <v>427.95280740960004</v>
      </c>
      <c r="CI7" s="1">
        <f t="shared" si="14"/>
        <v>67762.125000000044</v>
      </c>
      <c r="CJ7" s="1">
        <f t="shared" si="15"/>
        <v>0</v>
      </c>
      <c r="CK7" s="1">
        <f t="shared" si="16"/>
        <v>5132.9708289359996</v>
      </c>
      <c r="CL7" s="1">
        <f t="shared" si="17"/>
        <v>1.1422595231999999</v>
      </c>
      <c r="CM7" s="1">
        <f t="shared" si="18"/>
        <v>0</v>
      </c>
      <c r="CN7" s="1">
        <f t="shared" si="19"/>
        <v>10.295759880000002</v>
      </c>
      <c r="CO7" s="1">
        <f t="shared" si="20"/>
        <v>0</v>
      </c>
      <c r="CP7" s="1">
        <f t="shared" si="21"/>
        <v>1731.6099202032001</v>
      </c>
      <c r="CQ7" s="1">
        <f t="shared" si="22"/>
        <v>0</v>
      </c>
      <c r="CR7" s="1">
        <f t="shared" si="23"/>
        <v>0</v>
      </c>
      <c r="CS7" s="1">
        <f t="shared" si="24"/>
        <v>42495.56474411521</v>
      </c>
      <c r="CT7" s="1">
        <f t="shared" si="25"/>
        <v>2964.439874642856</v>
      </c>
      <c r="CU7" s="1">
        <f t="shared" si="26"/>
        <v>2.8560004991999999</v>
      </c>
      <c r="CV7" s="1">
        <f t="shared" si="27"/>
        <v>20.491723195199999</v>
      </c>
      <c r="CW7" s="1">
        <f t="shared" si="28"/>
        <v>0</v>
      </c>
      <c r="CX7" s="1">
        <f t="shared" si="29"/>
        <v>26313.742160712005</v>
      </c>
      <c r="CY7" s="1">
        <f t="shared" si="30"/>
        <v>0</v>
      </c>
      <c r="CZ7" s="1">
        <f t="shared" si="31"/>
        <v>5123.1607142857147</v>
      </c>
      <c r="DA7" s="1">
        <f t="shared" si="32"/>
        <v>0</v>
      </c>
      <c r="DB7" s="1">
        <f t="shared" si="33"/>
        <v>26277.184362888001</v>
      </c>
      <c r="DC7" s="1">
        <f t="shared" si="34"/>
        <v>0</v>
      </c>
      <c r="DF7" t="str">
        <f t="shared" si="40"/>
        <v>MinCOAHCO-05</v>
      </c>
      <c r="DG7" t="str">
        <f t="shared" si="35"/>
        <v>Hard Coal Supply curve - Step 05</v>
      </c>
      <c r="DH7" t="s">
        <v>109</v>
      </c>
      <c r="DI7" t="s">
        <v>163</v>
      </c>
      <c r="DK7" t="str">
        <f t="shared" si="41"/>
        <v>COAHCO</v>
      </c>
    </row>
    <row r="8" spans="1:116">
      <c r="A8" s="19">
        <v>11</v>
      </c>
      <c r="B8" s="17" t="s">
        <v>101</v>
      </c>
      <c r="C8" t="s">
        <v>105</v>
      </c>
      <c r="E8" s="43" cm="1">
        <f t="array" ref="E8">TREND($Z18:$AA18,$Z$17:$AA$17,E$6)</f>
        <v>4.976321433696147</v>
      </c>
      <c r="F8" s="43" cm="1">
        <f t="array" ref="F8">TREND($Z18:$AA18,$Z$17:$AA$17,F$6)</f>
        <v>5.0476396131159049</v>
      </c>
      <c r="G8" s="43" cm="1">
        <f t="array" ref="G8">TREND($Z18:$AA18,$Z$17:$AA$17,G$6)</f>
        <v>5.001769504085579</v>
      </c>
      <c r="H8" s="43" cm="1">
        <f t="array" ref="H8">TREND($Z18:$AA18,$Z$17:$AA$17,H$6)</f>
        <v>5.3727402018802994</v>
      </c>
      <c r="I8" s="43" cm="1">
        <f t="array" ref="I8">TREND($Z18:$AA18,$Z$17:$AA$17,I$6)</f>
        <v>4.9865551609913616</v>
      </c>
      <c r="J8" s="43" cm="1">
        <f t="array" ref="J8">TREND($Z18:$AA18,$Z$17:$AA$17,J$6)</f>
        <v>5.4267945746263955</v>
      </c>
      <c r="K8" s="43" cm="1">
        <f t="array" ref="K8">TREND($Z18:$AA18,$Z$17:$AA$17,K$6)</f>
        <v>5.9617324375679086</v>
      </c>
      <c r="L8" s="43" cm="1">
        <f t="array" ref="L8">TREND($Z18:$AA18,$Z$17:$AA$17,L$6)</f>
        <v>4.9975672640979418</v>
      </c>
      <c r="M8" s="43" cm="1">
        <f t="array" ref="M8">TREND($Z18:$AA18,$Z$17:$AA$17,M$6)</f>
        <v>5.0360075222069431</v>
      </c>
      <c r="N8" s="43" cm="1">
        <f t="array" ref="N8">TREND($Z18:$AA18,$Z$17:$AA$17,N$6)</f>
        <v>6.7733725997629302</v>
      </c>
      <c r="O8" s="43" cm="1">
        <f t="array" ref="O8">TREND($Z18:$AA18,$Z$17:$AA$17,O$6)</f>
        <v>4.976321433696147</v>
      </c>
      <c r="P8" s="43" cm="1">
        <f t="array" ref="P8">TREND($Z18:$AA18,$Z$17:$AA$17,P$6)</f>
        <v>5.2619908071833823</v>
      </c>
      <c r="Q8" s="43" cm="1">
        <f t="array" ref="Q8">TREND($Z18:$AA18,$Z$17:$AA$17,Q$6)</f>
        <v>4.9838453426691078</v>
      </c>
      <c r="R8" s="43" cm="1">
        <f t="array" ref="R8">TREND($Z18:$AA18,$Z$17:$AA$17,R$6)</f>
        <v>4.976321433696147</v>
      </c>
      <c r="S8" s="43" cm="1">
        <f t="array" ref="S8">TREND($Z18:$AA18,$Z$17:$AA$17,S$6)</f>
        <v>4.9927705299310494</v>
      </c>
      <c r="T8" s="43" cm="1">
        <f t="array" ref="T8">TREND($Z18:$AA18,$Z$17:$AA$17,T$6)</f>
        <v>4.9882421711161591</v>
      </c>
      <c r="U8" s="43" cm="1">
        <f t="array" ref="U8">TREND($Z18:$AA18,$Z$17:$AA$17,U$6)</f>
        <v>5.5052185439781223</v>
      </c>
      <c r="V8" s="43" cm="1">
        <f t="array" ref="V8">TREND($Z18:$AA18,$Z$17:$AA$17,V$6)</f>
        <v>4.976321433696147</v>
      </c>
      <c r="W8" s="43" cm="1">
        <f t="array" ref="W8">TREND($Z18:$AA18,$Z$17:$AA$17,W$6)</f>
        <v>4.9763626344015153</v>
      </c>
      <c r="X8" s="43" cm="1">
        <f t="array" ref="X8">TREND($Z18:$AA18,$Z$17:$AA$17,X$6)</f>
        <v>6.3011713155322084</v>
      </c>
      <c r="Y8" s="43" cm="1">
        <f t="array" ref="Y8">TREND($Z18:$AA18,$Z$17:$AA$17,Y$6)</f>
        <v>5.0549383621567259</v>
      </c>
      <c r="Z8" s="43" cm="1">
        <f t="array" ref="Z8">TREND($Z18:$AA18,$Z$17:$AA$17,Z$6)</f>
        <v>4.9922523731053792</v>
      </c>
      <c r="AA8" s="43" cm="1">
        <f t="array" ref="AA8">TREND($Z18:$AA18,$Z$17:$AA$17,AA$6)</f>
        <v>4.9945332294596723</v>
      </c>
      <c r="AB8" s="43" cm="1">
        <f t="array" ref="AB8">TREND($Z18:$AA18,$Z$17:$AA$17,AB$6)</f>
        <v>4.976321433696147</v>
      </c>
      <c r="AC8" s="43" cm="1">
        <f t="array" ref="AC8">TREND($Z18:$AA18,$Z$17:$AA$17,AC$6)</f>
        <v>5.9326447395776025</v>
      </c>
      <c r="AD8" s="43" cm="1">
        <f t="array" ref="AD8">TREND($Z18:$AA18,$Z$17:$AA$17,AD$6)</f>
        <v>4.976321433696147</v>
      </c>
      <c r="AE8" s="43" cm="1">
        <f t="array" ref="AE8">TREND($Z18:$AA18,$Z$17:$AA$17,AE$6)</f>
        <v>5.1121876264336779</v>
      </c>
      <c r="AF8" s="43" cm="1">
        <f t="array" ref="AF8">TREND($Z18:$AA18,$Z$17:$AA$17,AF$6)</f>
        <v>4.976321433696147</v>
      </c>
      <c r="AG8" s="43" cm="1">
        <f t="array" ref="AG8">TREND($Z18:$AA18,$Z$17:$AA$17,AG$6)</f>
        <v>8</v>
      </c>
      <c r="AH8" s="43" cm="1">
        <f t="array" ref="AH8">TREND($Z18:$AA18,$Z$17:$AA$17,AH$6)</f>
        <v>4.976321433696147</v>
      </c>
      <c r="AK8" t="str">
        <f t="shared" si="36"/>
        <v>MinCOAHCO-06</v>
      </c>
      <c r="AL8" s="8" cm="1">
        <f t="array" ref="AL8">ROUND(-E$13/TREND(E$11:E$12,$A$11:$A$12,VALUE($A35))*AL9+AL9,4)</f>
        <v>3.0996999999999999</v>
      </c>
      <c r="AM8" s="8" cm="1">
        <f t="array" ref="AM8">ROUND(-F$13/TREND(F$11:F$12,$A$11:$A$12,VALUE($A35))*AM9+AM9,4)</f>
        <v>2.7583000000000002</v>
      </c>
      <c r="AN8" s="8" cm="1">
        <f t="array" ref="AN8">ROUND(-G$13/TREND(G$11:G$12,$A$11:$A$12,VALUE($A35))*AN9+AN9,4)</f>
        <v>3.0988000000000002</v>
      </c>
      <c r="AO8" s="8" cm="1">
        <f t="array" ref="AO8">ROUND(-H$13/TREND(H$11:H$12,$A$11:$A$12,VALUE($A35))*AO9+AO9,4)</f>
        <v>2.7583000000000002</v>
      </c>
      <c r="AP8" s="8" cm="1">
        <f t="array" ref="AP8">ROUND(-I$13/TREND(I$11:I$12,$A$11:$A$12,VALUE($A35))*AP9+AP9,4)</f>
        <v>3.0996000000000001</v>
      </c>
      <c r="AQ8" s="8" cm="1">
        <f t="array" ref="AQ8">ROUND(-J$13/TREND(J$11:J$12,$A$11:$A$12,VALUE($A35))*AQ9+AQ9,4)</f>
        <v>3.0842999999999998</v>
      </c>
      <c r="AR8" s="8" cm="1">
        <f t="array" ref="AR8">ROUND(-K$13/TREND(K$11:K$12,$A$11:$A$12,VALUE($A35))*AR9+AR9,4)</f>
        <v>2.7583000000000002</v>
      </c>
      <c r="AS8" s="8" cm="1">
        <f t="array" ref="AS8">ROUND(-L$13/TREND(L$11:L$12,$A$11:$A$12,VALUE($A35))*AS9+AS9,4)</f>
        <v>3.0996999999999999</v>
      </c>
      <c r="AT8" s="8" cm="1">
        <f t="array" ref="AT8">ROUND(-M$13/TREND(M$11:M$12,$A$11:$A$12,VALUE($A35))*AT9+AT9,4)</f>
        <v>3.0972</v>
      </c>
      <c r="AU8" s="8" cm="1">
        <f t="array" ref="AU8">ROUND(-N$13/TREND(N$11:N$12,$A$11:$A$12,VALUE($A35))*AU9+AU9,4)</f>
        <v>2.9847999999999999</v>
      </c>
      <c r="AV8" s="8" cm="1">
        <f t="array" ref="AV8">ROUND(-O$13/TREND(O$11:O$12,$A$11:$A$12,VALUE($A35))*AV9+AV9,4)</f>
        <v>3.0996999999999999</v>
      </c>
      <c r="AW8" s="8" cm="1">
        <f t="array" ref="AW8">ROUND(-P$13/TREND(P$11:P$12,$A$11:$A$12,VALUE($A35))*AW9+AW9,4)</f>
        <v>3.0743999999999998</v>
      </c>
      <c r="AX8" s="8" cm="1">
        <f t="array" ref="AX8">ROUND(-Q$13/TREND(Q$11:Q$12,$A$11:$A$12,VALUE($A35))*AX9+AX9,4)</f>
        <v>3.0996999999999999</v>
      </c>
      <c r="AY8" s="8" cm="1">
        <f t="array" ref="AY8">ROUND(-R$13/TREND(R$11:R$12,$A$11:$A$12,VALUE($A35))*AY9+AY9,4)</f>
        <v>3.0996999999999999</v>
      </c>
      <c r="AZ8" s="8" cm="1">
        <f t="array" ref="AZ8">ROUND(-S$13/TREND(S$11:S$12,$A$11:$A$12,VALUE($A35))*AZ9+AZ9,4)</f>
        <v>3.0996000000000001</v>
      </c>
      <c r="BA8" s="8" cm="1">
        <f t="array" ref="BA8">ROUND(-T$13/TREND(T$11:T$12,$A$11:$A$12,VALUE($A35))*BA9+BA9,4)</f>
        <v>3.0996999999999999</v>
      </c>
      <c r="BB8" s="8" cm="1">
        <f t="array" ref="BB8">ROUND(-U$13/TREND(U$11:U$12,$A$11:$A$12,VALUE($A35))*BB9+BB9,4)</f>
        <v>3.0939000000000001</v>
      </c>
      <c r="BC8" s="8" cm="1">
        <f t="array" ref="BC8">ROUND(-V$13/TREND(V$11:V$12,$A$11:$A$12,VALUE($A35))*BC9+BC9,4)</f>
        <v>3.0996999999999999</v>
      </c>
      <c r="BD8" s="8" cm="1">
        <f t="array" ref="BD8">ROUND(-W$13/TREND(W$11:W$12,$A$11:$A$12,VALUE($A35))*BD9+BD9,4)</f>
        <v>3.0996999999999999</v>
      </c>
      <c r="BE8" s="8" cm="1">
        <f t="array" ref="BE8">ROUND(-X$13/TREND(X$11:X$12,$A$11:$A$12,VALUE($A35))*BE9+BE9,4)</f>
        <v>3.0528</v>
      </c>
      <c r="BF8" s="8" cm="1">
        <f t="array" ref="BF8">ROUND(-Y$13/TREND(Y$11:Y$12,$A$11:$A$12,VALUE($A35))*BF9+BF9,4)</f>
        <v>2.7583000000000002</v>
      </c>
      <c r="BG8" s="8" cm="1">
        <f t="array" ref="BG8">ROUND(-Z$13/TREND(Z$11:Z$12,$A$11:$A$12,VALUE($A35))*BG9+BG9,4)</f>
        <v>3.0996999999999999</v>
      </c>
      <c r="BH8" s="8" cm="1">
        <f t="array" ref="BH8">ROUND(-AA$13/TREND(AA$11:AA$12,$A$11:$A$12,VALUE($A35))*BH9+BH9,4)</f>
        <v>3.0996999999999999</v>
      </c>
      <c r="BI8" s="8" cm="1">
        <f t="array" ref="BI8">ROUND(-AB$13/TREND(AB$11:AB$12,$A$11:$A$12,VALUE($A35))*BI9+BI9,4)</f>
        <v>3.0994000000000002</v>
      </c>
      <c r="BJ8" s="8" cm="1">
        <f t="array" ref="BJ8">ROUND(-AC$13/TREND(AC$11:AC$12,$A$11:$A$12,VALUE($A35))*BJ9+BJ9,4)</f>
        <v>2.7583000000000002</v>
      </c>
      <c r="BK8" s="8" cm="1">
        <f t="array" ref="BK8">ROUND(-AD$13/TREND(AD$11:AD$12,$A$11:$A$12,VALUE($A35))*BK9+BK9,4)</f>
        <v>3.0996999999999999</v>
      </c>
      <c r="BL8" s="8" cm="1">
        <f t="array" ref="BL8">ROUND(-AE$13/TREND(AE$11:AE$12,$A$11:$A$12,VALUE($A35))*BL9+BL9,4)</f>
        <v>2.7583000000000002</v>
      </c>
      <c r="BM8" s="8" cm="1">
        <f t="array" ref="BM8">ROUND(-AF$13/TREND(AF$11:AF$12,$A$11:$A$12,VALUE($A35))*BM9+BM9,4)</f>
        <v>3.0990000000000002</v>
      </c>
      <c r="BN8" s="8" cm="1">
        <f t="array" ref="BN8">ROUND(-AG$13/TREND(AG$11:AG$12,$A$11:$A$12,VALUE($A35))*BN9+BN9,4)</f>
        <v>2.7583000000000002</v>
      </c>
      <c r="BO8" s="8" cm="1">
        <f t="array" ref="BO8">ROUND(-AH$13/TREND(AH$11:AH$12,$A$11:$A$12,VALUE($A35))*BO9+BO9,4)</f>
        <v>3.0996999999999999</v>
      </c>
      <c r="BQ8" s="1">
        <f t="shared" si="37"/>
        <v>85.687148168464503</v>
      </c>
      <c r="BR8" s="1">
        <f t="shared" si="38"/>
        <v>2.9374951712505681</v>
      </c>
      <c r="BS8" s="1"/>
      <c r="BT8" s="1"/>
      <c r="BU8" s="1"/>
      <c r="BV8" s="1"/>
      <c r="BY8" t="str">
        <f t="shared" si="39"/>
        <v>MinCOAHCO-06</v>
      </c>
      <c r="BZ8" s="1">
        <f t="shared" si="5"/>
        <v>0</v>
      </c>
      <c r="CA8" s="1">
        <f t="shared" si="6"/>
        <v>1413.9145816128002</v>
      </c>
      <c r="CB8" s="1">
        <f t="shared" si="7"/>
        <v>105.71768808480002</v>
      </c>
      <c r="CC8" s="1">
        <f t="shared" si="8"/>
        <v>6762.2559935327999</v>
      </c>
      <c r="CD8" s="1">
        <f t="shared" si="9"/>
        <v>156.75258620160002</v>
      </c>
      <c r="CE8" s="1">
        <f t="shared" si="10"/>
        <v>16986.170378035706</v>
      </c>
      <c r="CF8" s="1">
        <f t="shared" si="11"/>
        <v>25187.991374131201</v>
      </c>
      <c r="CG8" s="1">
        <f t="shared" si="12"/>
        <v>11.831126428800001</v>
      </c>
      <c r="CH8" s="1">
        <f t="shared" si="13"/>
        <v>427.95280740960004</v>
      </c>
      <c r="CI8" s="1">
        <f t="shared" si="14"/>
        <v>67762.125000000044</v>
      </c>
      <c r="CJ8" s="1">
        <f t="shared" si="15"/>
        <v>0</v>
      </c>
      <c r="CK8" s="1">
        <f t="shared" si="16"/>
        <v>5132.9708289359996</v>
      </c>
      <c r="CL8" s="1">
        <f t="shared" si="17"/>
        <v>1.1422595231999999</v>
      </c>
      <c r="CM8" s="1">
        <f t="shared" si="18"/>
        <v>0</v>
      </c>
      <c r="CN8" s="1">
        <f t="shared" si="19"/>
        <v>10.295759880000002</v>
      </c>
      <c r="CO8" s="1">
        <f t="shared" si="20"/>
        <v>0</v>
      </c>
      <c r="CP8" s="1">
        <f t="shared" si="21"/>
        <v>1731.6099202032001</v>
      </c>
      <c r="CQ8" s="1">
        <f t="shared" si="22"/>
        <v>0</v>
      </c>
      <c r="CR8" s="1">
        <f t="shared" si="23"/>
        <v>0</v>
      </c>
      <c r="CS8" s="1">
        <f t="shared" si="24"/>
        <v>42495.56474411521</v>
      </c>
      <c r="CT8" s="1">
        <f t="shared" si="25"/>
        <v>2964.439874642856</v>
      </c>
      <c r="CU8" s="1">
        <f t="shared" si="26"/>
        <v>2.8560004991999999</v>
      </c>
      <c r="CV8" s="1">
        <f t="shared" si="27"/>
        <v>20.491723195199999</v>
      </c>
      <c r="CW8" s="1">
        <f t="shared" si="28"/>
        <v>0</v>
      </c>
      <c r="CX8" s="1">
        <f t="shared" si="29"/>
        <v>26313.742160712005</v>
      </c>
      <c r="CY8" s="1">
        <f t="shared" si="30"/>
        <v>0</v>
      </c>
      <c r="CZ8" s="1">
        <f t="shared" si="31"/>
        <v>5123.1607142857147</v>
      </c>
      <c r="DA8" s="1">
        <f t="shared" si="32"/>
        <v>0</v>
      </c>
      <c r="DB8" s="1">
        <f t="shared" si="33"/>
        <v>26277.184362888001</v>
      </c>
      <c r="DC8" s="1">
        <f t="shared" si="34"/>
        <v>0</v>
      </c>
      <c r="DF8" t="str">
        <f t="shared" si="40"/>
        <v>MinCOAHCO-06</v>
      </c>
      <c r="DG8" t="str">
        <f t="shared" si="35"/>
        <v>Hard Coal Supply curve - Step 06</v>
      </c>
      <c r="DH8" t="s">
        <v>109</v>
      </c>
      <c r="DI8" t="s">
        <v>163</v>
      </c>
      <c r="DK8" t="str">
        <f t="shared" si="41"/>
        <v>COAHCO</v>
      </c>
    </row>
    <row r="9" spans="1:116">
      <c r="A9" s="19">
        <v>21</v>
      </c>
      <c r="B9" s="17"/>
      <c r="C9" t="s">
        <v>106</v>
      </c>
      <c r="E9" s="43" cm="1">
        <f t="array" ref="E9">TREND($Z19:$AA19,$Z$17:$AA$17,E$6)</f>
        <v>4.9605357228269114</v>
      </c>
      <c r="F9" s="43" cm="1">
        <f t="array" ref="F9">TREND($Z19:$AA19,$Z$17:$AA$17,F$6)</f>
        <v>5.0793993551931749</v>
      </c>
      <c r="G9" s="43" cm="1">
        <f t="array" ref="G9">TREND($Z19:$AA19,$Z$17:$AA$17,G$6)</f>
        <v>5.0029491734759644</v>
      </c>
      <c r="H9" s="43" cm="1">
        <f t="array" ref="H9">TREND($Z19:$AA19,$Z$17:$AA$17,H$6)</f>
        <v>5.6212336698004988</v>
      </c>
      <c r="I9" s="43" cm="1">
        <f t="array" ref="I9">TREND($Z19:$AA19,$Z$17:$AA$17,I$6)</f>
        <v>4.9775919349856022</v>
      </c>
      <c r="J9" s="43" cm="1">
        <f t="array" ref="J9">TREND($Z19:$AA19,$Z$17:$AA$17,J$6)</f>
        <v>5.7113242910439928</v>
      </c>
      <c r="K9" s="43" cm="1">
        <f t="array" ref="K9">TREND($Z19:$AA19,$Z$17:$AA$17,K$6)</f>
        <v>6.6028873959465137</v>
      </c>
      <c r="L9" s="43" cm="1">
        <f t="array" ref="L9">TREND($Z19:$AA19,$Z$17:$AA$17,L$6)</f>
        <v>4.9959454401632364</v>
      </c>
      <c r="M9" s="43" cm="1">
        <f t="array" ref="M9">TREND($Z19:$AA19,$Z$17:$AA$17,M$6)</f>
        <v>5.0600125370115725</v>
      </c>
      <c r="N9" s="43" cm="1">
        <f t="array" ref="N9">TREND($Z19:$AA19,$Z$17:$AA$17,N$6)</f>
        <v>7.9556209996048839</v>
      </c>
      <c r="O9" s="43" cm="1">
        <f t="array" ref="O9">TREND($Z19:$AA19,$Z$17:$AA$17,O$6)</f>
        <v>4.9605357228269114</v>
      </c>
      <c r="P9" s="43" cm="1">
        <f t="array" ref="P9">TREND($Z19:$AA19,$Z$17:$AA$17,P$6)</f>
        <v>5.4366513453056378</v>
      </c>
      <c r="Q9" s="43" cm="1">
        <f t="array" ref="Q9">TREND($Z19:$AA19,$Z$17:$AA$17,Q$6)</f>
        <v>4.9730755711151797</v>
      </c>
      <c r="R9" s="43" cm="1">
        <f t="array" ref="R9">TREND($Z19:$AA19,$Z$17:$AA$17,R$6)</f>
        <v>4.9605357228269114</v>
      </c>
      <c r="S9" s="43" cm="1">
        <f t="array" ref="S9">TREND($Z19:$AA19,$Z$17:$AA$17,S$6)</f>
        <v>4.9879508832184163</v>
      </c>
      <c r="T9" s="43" cm="1">
        <f t="array" ref="T9">TREND($Z19:$AA19,$Z$17:$AA$17,T$6)</f>
        <v>4.9804036185269309</v>
      </c>
      <c r="U9" s="43" cm="1">
        <f t="array" ref="U9">TREND($Z19:$AA19,$Z$17:$AA$17,U$6)</f>
        <v>5.8420309066302041</v>
      </c>
      <c r="V9" s="43" cm="1">
        <f t="array" ref="V9">TREND($Z19:$AA19,$Z$17:$AA$17,V$6)</f>
        <v>4.9605357228269114</v>
      </c>
      <c r="W9" s="43" cm="1">
        <f t="array" ref="W9">TREND($Z19:$AA19,$Z$17:$AA$17,W$6)</f>
        <v>4.9606043906691921</v>
      </c>
      <c r="X9" s="43" cm="1">
        <f t="array" ref="X9">TREND($Z19:$AA19,$Z$17:$AA$17,X$6)</f>
        <v>7.1686188592203468</v>
      </c>
      <c r="Y9" s="43" cm="1">
        <f t="array" ref="Y9">TREND($Z19:$AA19,$Z$17:$AA$17,Y$6)</f>
        <v>5.0915639369278765</v>
      </c>
      <c r="Z9" s="43" cm="1">
        <f t="array" ref="Z9">TREND($Z19:$AA19,$Z$17:$AA$17,Z$6)</f>
        <v>4.987087288508965</v>
      </c>
      <c r="AA9" s="43" cm="1">
        <f t="array" ref="AA9">TREND($Z19:$AA19,$Z$17:$AA$17,AA$6)</f>
        <v>4.990888715766121</v>
      </c>
      <c r="AB9" s="43" cm="1">
        <f t="array" ref="AB9">TREND($Z19:$AA19,$Z$17:$AA$17,AB$6)</f>
        <v>4.9605357228269114</v>
      </c>
      <c r="AC9" s="43" cm="1">
        <f t="array" ref="AC9">TREND($Z19:$AA19,$Z$17:$AA$17,AC$6)</f>
        <v>6.5544078992960042</v>
      </c>
      <c r="AD9" s="43" cm="1">
        <f t="array" ref="AD9">TREND($Z19:$AA19,$Z$17:$AA$17,AD$6)</f>
        <v>4.9605357228269114</v>
      </c>
      <c r="AE9" s="43" cm="1">
        <f t="array" ref="AE9">TREND($Z19:$AA19,$Z$17:$AA$17,AE$6)</f>
        <v>5.1869793773894637</v>
      </c>
      <c r="AF9" s="43" cm="1">
        <f t="array" ref="AF9">TREND($Z19:$AA19,$Z$17:$AA$17,AF$6)</f>
        <v>4.9605357228269114</v>
      </c>
      <c r="AG9" s="43" cm="1">
        <f t="array" ref="AG9">TREND($Z19:$AA19,$Z$17:$AA$17,AG$6)</f>
        <v>10</v>
      </c>
      <c r="AH9" s="43" cm="1">
        <f t="array" ref="AH9">TREND($Z19:$AA19,$Z$17:$AA$17,AH$6)</f>
        <v>4.9605357228269114</v>
      </c>
      <c r="AK9" t="str">
        <f t="shared" si="36"/>
        <v>MinCOAHCO-07</v>
      </c>
      <c r="AL9" s="8" cm="1">
        <f t="array" ref="AL9">ROUND(-E$13/TREND(E$11:E$12,$A$11:$A$12,VALUE($A36))*AL10+AL10,4)</f>
        <v>3.1522000000000001</v>
      </c>
      <c r="AM9" s="8" cm="1">
        <f t="array" ref="AM9">ROUND(-F$13/TREND(F$11:F$12,$A$11:$A$12,VALUE($A36))*AM10+AM10,4)</f>
        <v>2.8050000000000002</v>
      </c>
      <c r="AN9" s="8" cm="1">
        <f t="array" ref="AN9">ROUND(-G$13/TREND(G$11:G$12,$A$11:$A$12,VALUE($A36))*AN10+AN10,4)</f>
        <v>3.1513</v>
      </c>
      <c r="AO9" s="8" cm="1">
        <f t="array" ref="AO9">ROUND(-H$13/TREND(H$11:H$12,$A$11:$A$12,VALUE($A36))*AO10+AO10,4)</f>
        <v>2.8050000000000002</v>
      </c>
      <c r="AP9" s="8" cm="1">
        <f t="array" ref="AP9">ROUND(-I$13/TREND(I$11:I$12,$A$11:$A$12,VALUE($A36))*AP10+AP10,4)</f>
        <v>3.1520999999999999</v>
      </c>
      <c r="AQ9" s="8" cm="1">
        <f t="array" ref="AQ9">ROUND(-J$13/TREND(J$11:J$12,$A$11:$A$12,VALUE($A36))*AQ10+AQ10,4)</f>
        <v>3.1366000000000001</v>
      </c>
      <c r="AR9" s="8" cm="1">
        <f t="array" ref="AR9">ROUND(-K$13/TREND(K$11:K$12,$A$11:$A$12,VALUE($A36))*AR10+AR10,4)</f>
        <v>2.8050000000000002</v>
      </c>
      <c r="AS9" s="8" cm="1">
        <f t="array" ref="AS9">ROUND(-L$13/TREND(L$11:L$12,$A$11:$A$12,VALUE($A36))*AS10+AS10,4)</f>
        <v>3.1522000000000001</v>
      </c>
      <c r="AT9" s="8" cm="1">
        <f t="array" ref="AT9">ROUND(-M$13/TREND(M$11:M$12,$A$11:$A$12,VALUE($A36))*AT10+AT10,4)</f>
        <v>3.1497000000000002</v>
      </c>
      <c r="AU9" s="8" cm="1">
        <f t="array" ref="AU9">ROUND(-N$13/TREND(N$11:N$12,$A$11:$A$12,VALUE($A36))*AU10+AU10,4)</f>
        <v>3.0354000000000001</v>
      </c>
      <c r="AV9" s="8" cm="1">
        <f t="array" ref="AV9">ROUND(-O$13/TREND(O$11:O$12,$A$11:$A$12,VALUE($A36))*AV10+AV10,4)</f>
        <v>3.1522000000000001</v>
      </c>
      <c r="AW9" s="8" cm="1">
        <f t="array" ref="AW9">ROUND(-P$13/TREND(P$11:P$12,$A$11:$A$12,VALUE($A36))*AW10+AW10,4)</f>
        <v>3.1265000000000001</v>
      </c>
      <c r="AX9" s="8" cm="1">
        <f t="array" ref="AX9">ROUND(-Q$13/TREND(Q$11:Q$12,$A$11:$A$12,VALUE($A36))*AX10+AX10,4)</f>
        <v>3.1522000000000001</v>
      </c>
      <c r="AY9" s="8" cm="1">
        <f t="array" ref="AY9">ROUND(-R$13/TREND(R$11:R$12,$A$11:$A$12,VALUE($A36))*AY10+AY10,4)</f>
        <v>3.1522000000000001</v>
      </c>
      <c r="AZ9" s="8" cm="1">
        <f t="array" ref="AZ9">ROUND(-S$13/TREND(S$11:S$12,$A$11:$A$12,VALUE($A36))*AZ10+AZ10,4)</f>
        <v>3.1520999999999999</v>
      </c>
      <c r="BA9" s="8" cm="1">
        <f t="array" ref="BA9">ROUND(-T$13/TREND(T$11:T$12,$A$11:$A$12,VALUE($A36))*BA10+BA10,4)</f>
        <v>3.1522000000000001</v>
      </c>
      <c r="BB9" s="8" cm="1">
        <f t="array" ref="BB9">ROUND(-U$13/TREND(U$11:U$12,$A$11:$A$12,VALUE($A36))*BB10+BB10,4)</f>
        <v>3.1463000000000001</v>
      </c>
      <c r="BC9" s="8" cm="1">
        <f t="array" ref="BC9">ROUND(-V$13/TREND(V$11:V$12,$A$11:$A$12,VALUE($A36))*BC10+BC10,4)</f>
        <v>3.1522000000000001</v>
      </c>
      <c r="BD9" s="8" cm="1">
        <f t="array" ref="BD9">ROUND(-W$13/TREND(W$11:W$12,$A$11:$A$12,VALUE($A36))*BD10+BD10,4)</f>
        <v>3.1522000000000001</v>
      </c>
      <c r="BE9" s="8" cm="1">
        <f t="array" ref="BE9">ROUND(-X$13/TREND(X$11:X$12,$A$11:$A$12,VALUE($A36))*BE10+BE10,4)</f>
        <v>3.1044999999999998</v>
      </c>
      <c r="BF9" s="8" cm="1">
        <f t="array" ref="BF9">ROUND(-Y$13/TREND(Y$11:Y$12,$A$11:$A$12,VALUE($A36))*BF10+BF10,4)</f>
        <v>2.8050000000000002</v>
      </c>
      <c r="BG9" s="8" cm="1">
        <f t="array" ref="BG9">ROUND(-Z$13/TREND(Z$11:Z$12,$A$11:$A$12,VALUE($A36))*BG10+BG10,4)</f>
        <v>3.1522000000000001</v>
      </c>
      <c r="BH9" s="8" cm="1">
        <f t="array" ref="BH9">ROUND(-AA$13/TREND(AA$11:AA$12,$A$11:$A$12,VALUE($A36))*BH10+BH10,4)</f>
        <v>3.1522000000000001</v>
      </c>
      <c r="BI9" s="8" cm="1">
        <f t="array" ref="BI9">ROUND(-AB$13/TREND(AB$11:AB$12,$A$11:$A$12,VALUE($A36))*BI10+BI10,4)</f>
        <v>3.1518999999999999</v>
      </c>
      <c r="BJ9" s="8" cm="1">
        <f t="array" ref="BJ9">ROUND(-AC$13/TREND(AC$11:AC$12,$A$11:$A$12,VALUE($A36))*BJ10+BJ10,4)</f>
        <v>2.8050000000000002</v>
      </c>
      <c r="BK9" s="8" cm="1">
        <f t="array" ref="BK9">ROUND(-AD$13/TREND(AD$11:AD$12,$A$11:$A$12,VALUE($A36))*BK10+BK10,4)</f>
        <v>3.1522000000000001</v>
      </c>
      <c r="BL9" s="8" cm="1">
        <f t="array" ref="BL9">ROUND(-AE$13/TREND(AE$11:AE$12,$A$11:$A$12,VALUE($A36))*BL10+BL10,4)</f>
        <v>2.8050000000000002</v>
      </c>
      <c r="BM9" s="8" cm="1">
        <f t="array" ref="BM9">ROUND(-AF$13/TREND(AF$11:AF$12,$A$11:$A$12,VALUE($A36))*BM10+BM10,4)</f>
        <v>3.1515</v>
      </c>
      <c r="BN9" s="8" cm="1">
        <f t="array" ref="BN9">ROUND(-AG$13/TREND(AG$11:AG$12,$A$11:$A$12,VALUE($A36))*BN10+BN10,4)</f>
        <v>2.8050000000000002</v>
      </c>
      <c r="BO9" s="8" cm="1">
        <f t="array" ref="BO9">ROUND(-AH$13/TREND(AH$11:AH$12,$A$11:$A$12,VALUE($A36))*BO10+BO10,4)</f>
        <v>3.1522000000000001</v>
      </c>
      <c r="BQ9" s="1">
        <f t="shared" si="37"/>
        <v>91.3996247130288</v>
      </c>
      <c r="BR9" s="1">
        <f t="shared" si="38"/>
        <v>2.9872726692266158</v>
      </c>
      <c r="BS9" s="1"/>
      <c r="BT9" s="1"/>
      <c r="BU9" s="1"/>
      <c r="BV9" s="1"/>
      <c r="BY9" t="str">
        <f t="shared" si="39"/>
        <v>MinCOAHCO-07</v>
      </c>
      <c r="BZ9" s="1">
        <f t="shared" si="5"/>
        <v>0</v>
      </c>
      <c r="CA9" s="1">
        <f t="shared" si="6"/>
        <v>1413.9145816128002</v>
      </c>
      <c r="CB9" s="1">
        <f t="shared" si="7"/>
        <v>105.71768808480002</v>
      </c>
      <c r="CC9" s="1">
        <f t="shared" si="8"/>
        <v>6762.2559935327999</v>
      </c>
      <c r="CD9" s="1">
        <f t="shared" si="9"/>
        <v>156.75258620160002</v>
      </c>
      <c r="CE9" s="1">
        <f t="shared" si="10"/>
        <v>16986.170378035706</v>
      </c>
      <c r="CF9" s="1">
        <f t="shared" si="11"/>
        <v>25187.991374131201</v>
      </c>
      <c r="CG9" s="1">
        <f t="shared" si="12"/>
        <v>11.831126428800001</v>
      </c>
      <c r="CH9" s="1">
        <f t="shared" si="13"/>
        <v>427.95280740960004</v>
      </c>
      <c r="CI9" s="1">
        <f t="shared" si="14"/>
        <v>67762.125000000044</v>
      </c>
      <c r="CJ9" s="1">
        <f t="shared" si="15"/>
        <v>0</v>
      </c>
      <c r="CK9" s="1">
        <f t="shared" si="16"/>
        <v>5132.9708289359996</v>
      </c>
      <c r="CL9" s="1">
        <f t="shared" si="17"/>
        <v>1.1422595231999999</v>
      </c>
      <c r="CM9" s="1">
        <f t="shared" si="18"/>
        <v>0</v>
      </c>
      <c r="CN9" s="1">
        <f t="shared" si="19"/>
        <v>10.295759880000002</v>
      </c>
      <c r="CO9" s="1">
        <f t="shared" si="20"/>
        <v>0</v>
      </c>
      <c r="CP9" s="1">
        <f t="shared" si="21"/>
        <v>1731.6099202032001</v>
      </c>
      <c r="CQ9" s="1">
        <f t="shared" si="22"/>
        <v>0</v>
      </c>
      <c r="CR9" s="1">
        <f t="shared" si="23"/>
        <v>0</v>
      </c>
      <c r="CS9" s="1">
        <f t="shared" si="24"/>
        <v>42495.56474411521</v>
      </c>
      <c r="CT9" s="1">
        <f t="shared" si="25"/>
        <v>2964.439874642856</v>
      </c>
      <c r="CU9" s="1">
        <f t="shared" si="26"/>
        <v>2.8560004991999999</v>
      </c>
      <c r="CV9" s="1">
        <f t="shared" si="27"/>
        <v>20.491723195199999</v>
      </c>
      <c r="CW9" s="1">
        <f t="shared" si="28"/>
        <v>0</v>
      </c>
      <c r="CX9" s="1">
        <f t="shared" si="29"/>
        <v>26313.742160712005</v>
      </c>
      <c r="CY9" s="1">
        <f t="shared" si="30"/>
        <v>0</v>
      </c>
      <c r="CZ9" s="1">
        <f t="shared" si="31"/>
        <v>5123.1607142857147</v>
      </c>
      <c r="DA9" s="1">
        <f t="shared" si="32"/>
        <v>0</v>
      </c>
      <c r="DB9" s="1">
        <f t="shared" si="33"/>
        <v>26277.184362888001</v>
      </c>
      <c r="DC9" s="1">
        <f t="shared" si="34"/>
        <v>0</v>
      </c>
      <c r="DF9" t="str">
        <f t="shared" si="40"/>
        <v>MinCOAHCO-07</v>
      </c>
      <c r="DG9" t="str">
        <f t="shared" si="35"/>
        <v>Hard Coal Supply curve - Step 07</v>
      </c>
      <c r="DH9" t="s">
        <v>109</v>
      </c>
      <c r="DI9" t="s">
        <v>163</v>
      </c>
      <c r="DK9" t="str">
        <f t="shared" si="41"/>
        <v>COAHCO</v>
      </c>
    </row>
    <row r="10" spans="1:116">
      <c r="B10" s="17"/>
      <c r="C10" t="s">
        <v>99</v>
      </c>
      <c r="E10" s="12">
        <v>0.2</v>
      </c>
      <c r="F10" s="12">
        <v>0.2</v>
      </c>
      <c r="G10" s="12">
        <v>1</v>
      </c>
      <c r="H10" s="12">
        <v>0.2</v>
      </c>
      <c r="I10" s="12">
        <v>0.2</v>
      </c>
      <c r="J10" s="12">
        <v>0.2</v>
      </c>
      <c r="K10" s="12">
        <v>0.2</v>
      </c>
      <c r="L10" s="12">
        <v>0.2</v>
      </c>
      <c r="M10" s="12">
        <v>0.2</v>
      </c>
      <c r="N10" s="12">
        <v>0.2</v>
      </c>
      <c r="O10" s="12">
        <v>0.2</v>
      </c>
      <c r="P10" s="12">
        <v>0.2</v>
      </c>
      <c r="Q10" s="12">
        <v>0.2</v>
      </c>
      <c r="R10" s="12">
        <v>0.2</v>
      </c>
      <c r="S10" s="12">
        <v>0.2</v>
      </c>
      <c r="T10" s="12">
        <v>0.2</v>
      </c>
      <c r="U10" s="12">
        <v>0.2</v>
      </c>
      <c r="V10" s="12">
        <v>0.2</v>
      </c>
      <c r="W10" s="12">
        <v>0.2</v>
      </c>
      <c r="X10" s="12">
        <v>0.2</v>
      </c>
      <c r="Y10" s="12">
        <v>0.2</v>
      </c>
      <c r="Z10" s="12">
        <v>0.2</v>
      </c>
      <c r="AA10" s="12">
        <v>0.2</v>
      </c>
      <c r="AB10" s="12">
        <v>0.2</v>
      </c>
      <c r="AC10" s="12">
        <v>0.2</v>
      </c>
      <c r="AD10" s="12">
        <v>0.2</v>
      </c>
      <c r="AE10" s="12">
        <v>0.2</v>
      </c>
      <c r="AF10" s="12">
        <v>0.2</v>
      </c>
      <c r="AG10" s="12">
        <v>0.2</v>
      </c>
      <c r="AH10" s="12">
        <v>0.2</v>
      </c>
      <c r="AK10" t="str">
        <f t="shared" si="36"/>
        <v>MinCOAHCO-08</v>
      </c>
      <c r="AL10" s="8" cm="1">
        <f t="array" ref="AL10">ROUND(-E$13/TREND(E$11:E$12,$A$11:$A$12,VALUE($A37))*AL11+AL11,4)</f>
        <v>3.2056</v>
      </c>
      <c r="AM10" s="8" cm="1">
        <f t="array" ref="AM10">ROUND(-F$13/TREND(F$11:F$12,$A$11:$A$12,VALUE($A37))*AM11+AM11,4)</f>
        <v>2.8525</v>
      </c>
      <c r="AN10" s="8" cm="1">
        <f t="array" ref="AN10">ROUND(-G$13/TREND(G$11:G$12,$A$11:$A$12,VALUE($A37))*AN11+AN11,4)</f>
        <v>3.2046999999999999</v>
      </c>
      <c r="AO10" s="8" cm="1">
        <f t="array" ref="AO10">ROUND(-H$13/TREND(H$11:H$12,$A$11:$A$12,VALUE($A37))*AO11+AO11,4)</f>
        <v>2.8525</v>
      </c>
      <c r="AP10" s="8" cm="1">
        <f t="array" ref="AP10">ROUND(-I$13/TREND(I$11:I$12,$A$11:$A$12,VALUE($A37))*AP11+AP11,4)</f>
        <v>3.2054999999999998</v>
      </c>
      <c r="AQ10" s="8" cm="1">
        <f t="array" ref="AQ10">ROUND(-J$13/TREND(J$11:J$12,$A$11:$A$12,VALUE($A37))*AQ11+AQ11,4)</f>
        <v>3.1898</v>
      </c>
      <c r="AR10" s="8" cm="1">
        <f t="array" ref="AR10">ROUND(-K$13/TREND(K$11:K$12,$A$11:$A$12,VALUE($A37))*AR11+AR11,4)</f>
        <v>2.8525</v>
      </c>
      <c r="AS10" s="8" cm="1">
        <f t="array" ref="AS10">ROUND(-L$13/TREND(L$11:L$12,$A$11:$A$12,VALUE($A37))*AS11+AS11,4)</f>
        <v>3.2056</v>
      </c>
      <c r="AT10" s="8" cm="1">
        <f t="array" ref="AT10">ROUND(-M$13/TREND(M$11:M$12,$A$11:$A$12,VALUE($A37))*AT11+AT11,4)</f>
        <v>3.2031000000000001</v>
      </c>
      <c r="AU10" s="8" cm="1">
        <f t="array" ref="AU10">ROUND(-N$13/TREND(N$11:N$12,$A$11:$A$12,VALUE($A37))*AU11+AU11,4)</f>
        <v>3.0868000000000002</v>
      </c>
      <c r="AV10" s="8" cm="1">
        <f t="array" ref="AV10">ROUND(-O$13/TREND(O$11:O$12,$A$11:$A$12,VALUE($A37))*AV11+AV11,4)</f>
        <v>3.2056</v>
      </c>
      <c r="AW10" s="8" cm="1">
        <f t="array" ref="AW10">ROUND(-P$13/TREND(P$11:P$12,$A$11:$A$12,VALUE($A37))*AW11+AW11,4)</f>
        <v>3.1795</v>
      </c>
      <c r="AX10" s="8" cm="1">
        <f t="array" ref="AX10">ROUND(-Q$13/TREND(Q$11:Q$12,$A$11:$A$12,VALUE($A37))*AX11+AX11,4)</f>
        <v>3.2056</v>
      </c>
      <c r="AY10" s="8" cm="1">
        <f t="array" ref="AY10">ROUND(-R$13/TREND(R$11:R$12,$A$11:$A$12,VALUE($A37))*AY11+AY11,4)</f>
        <v>3.2056</v>
      </c>
      <c r="AZ10" s="8" cm="1">
        <f t="array" ref="AZ10">ROUND(-S$13/TREND(S$11:S$12,$A$11:$A$12,VALUE($A37))*AZ11+AZ11,4)</f>
        <v>3.2054999999999998</v>
      </c>
      <c r="BA10" s="8" cm="1">
        <f t="array" ref="BA10">ROUND(-T$13/TREND(T$11:T$12,$A$11:$A$12,VALUE($A37))*BA11+BA11,4)</f>
        <v>3.2056</v>
      </c>
      <c r="BB10" s="8" cm="1">
        <f t="array" ref="BB10">ROUND(-U$13/TREND(U$11:U$12,$A$11:$A$12,VALUE($A37))*BB11+BB11,4)</f>
        <v>3.1996000000000002</v>
      </c>
      <c r="BC10" s="8" cm="1">
        <f t="array" ref="BC10">ROUND(-V$13/TREND(V$11:V$12,$A$11:$A$12,VALUE($A37))*BC11+BC11,4)</f>
        <v>3.2056</v>
      </c>
      <c r="BD10" s="8" cm="1">
        <f t="array" ref="BD10">ROUND(-W$13/TREND(W$11:W$12,$A$11:$A$12,VALUE($A37))*BD11+BD11,4)</f>
        <v>3.2056</v>
      </c>
      <c r="BE10" s="8" cm="1">
        <f t="array" ref="BE10">ROUND(-X$13/TREND(X$11:X$12,$A$11:$A$12,VALUE($A37))*BE11+BE11,4)</f>
        <v>3.1570999999999998</v>
      </c>
      <c r="BF10" s="8" cm="1">
        <f t="array" ref="BF10">ROUND(-Y$13/TREND(Y$11:Y$12,$A$11:$A$12,VALUE($A37))*BF11+BF11,4)</f>
        <v>2.8525</v>
      </c>
      <c r="BG10" s="8" cm="1">
        <f t="array" ref="BG10">ROUND(-Z$13/TREND(Z$11:Z$12,$A$11:$A$12,VALUE($A37))*BG11+BG11,4)</f>
        <v>3.2056</v>
      </c>
      <c r="BH10" s="8" cm="1">
        <f t="array" ref="BH10">ROUND(-AA$13/TREND(AA$11:AA$12,$A$11:$A$12,VALUE($A37))*BH11+BH11,4)</f>
        <v>3.2056</v>
      </c>
      <c r="BI10" s="8" cm="1">
        <f t="array" ref="BI10">ROUND(-AB$13/TREND(AB$11:AB$12,$A$11:$A$12,VALUE($A37))*BI11+BI11,4)</f>
        <v>3.2052999999999998</v>
      </c>
      <c r="BJ10" s="8" cm="1">
        <f t="array" ref="BJ10">ROUND(-AC$13/TREND(AC$11:AC$12,$A$11:$A$12,VALUE($A37))*BJ11+BJ11,4)</f>
        <v>2.8525</v>
      </c>
      <c r="BK10" s="8" cm="1">
        <f t="array" ref="BK10">ROUND(-AD$13/TREND(AD$11:AD$12,$A$11:$A$12,VALUE($A37))*BK11+BK11,4)</f>
        <v>3.2056</v>
      </c>
      <c r="BL10" s="8" cm="1">
        <f t="array" ref="BL10">ROUND(-AE$13/TREND(AE$11:AE$12,$A$11:$A$12,VALUE($A37))*BL11+BL11,4)</f>
        <v>2.8525</v>
      </c>
      <c r="BM10" s="8" cm="1">
        <f t="array" ref="BM10">ROUND(-AF$13/TREND(AF$11:AF$12,$A$11:$A$12,VALUE($A37))*BM11+BM11,4)</f>
        <v>3.2048999999999999</v>
      </c>
      <c r="BN10" s="8" cm="1">
        <f t="array" ref="BN10">ROUND(-AG$13/TREND(AG$11:AG$12,$A$11:$A$12,VALUE($A37))*BN11+BN11,4)</f>
        <v>2.8525</v>
      </c>
      <c r="BO10" s="8" cm="1">
        <f t="array" ref="BO10">ROUND(-AH$13/TREND(AH$11:AH$12,$A$11:$A$12,VALUE($A37))*BO11+BO11,4)</f>
        <v>3.2056</v>
      </c>
      <c r="BQ10" s="1">
        <f t="shared" si="37"/>
        <v>97.112101257593096</v>
      </c>
      <c r="BR10" s="1">
        <f t="shared" si="38"/>
        <v>3.0378649671466404</v>
      </c>
      <c r="BS10" s="1"/>
      <c r="BT10" s="1"/>
      <c r="BU10" s="1"/>
      <c r="BV10" s="1"/>
      <c r="BY10" t="str">
        <f t="shared" si="39"/>
        <v>MinCOAHCO-08</v>
      </c>
      <c r="BZ10" s="1">
        <f t="shared" si="5"/>
        <v>0</v>
      </c>
      <c r="CA10" s="1">
        <f t="shared" si="6"/>
        <v>1413.9145816128002</v>
      </c>
      <c r="CB10" s="1">
        <f t="shared" si="7"/>
        <v>105.71768808480002</v>
      </c>
      <c r="CC10" s="1">
        <f t="shared" si="8"/>
        <v>6762.2559935327999</v>
      </c>
      <c r="CD10" s="1">
        <f t="shared" si="9"/>
        <v>156.75258620160002</v>
      </c>
      <c r="CE10" s="1">
        <f t="shared" si="10"/>
        <v>16986.170378035706</v>
      </c>
      <c r="CF10" s="1">
        <f t="shared" si="11"/>
        <v>25187.991374131201</v>
      </c>
      <c r="CG10" s="1">
        <f t="shared" si="12"/>
        <v>11.831126428800001</v>
      </c>
      <c r="CH10" s="1">
        <f t="shared" si="13"/>
        <v>427.95280740960004</v>
      </c>
      <c r="CI10" s="1">
        <f t="shared" si="14"/>
        <v>67762.125000000044</v>
      </c>
      <c r="CJ10" s="1">
        <f t="shared" si="15"/>
        <v>0</v>
      </c>
      <c r="CK10" s="1">
        <f t="shared" si="16"/>
        <v>5132.9708289359996</v>
      </c>
      <c r="CL10" s="1">
        <f t="shared" si="17"/>
        <v>1.1422595231999999</v>
      </c>
      <c r="CM10" s="1">
        <f t="shared" si="18"/>
        <v>0</v>
      </c>
      <c r="CN10" s="1">
        <f t="shared" si="19"/>
        <v>10.295759880000002</v>
      </c>
      <c r="CO10" s="1">
        <f t="shared" si="20"/>
        <v>0</v>
      </c>
      <c r="CP10" s="1">
        <f t="shared" si="21"/>
        <v>1731.6099202032001</v>
      </c>
      <c r="CQ10" s="1">
        <f t="shared" si="22"/>
        <v>0</v>
      </c>
      <c r="CR10" s="1">
        <f t="shared" si="23"/>
        <v>0</v>
      </c>
      <c r="CS10" s="1">
        <f t="shared" si="24"/>
        <v>42495.56474411521</v>
      </c>
      <c r="CT10" s="1">
        <f t="shared" si="25"/>
        <v>2964.439874642856</v>
      </c>
      <c r="CU10" s="1">
        <f t="shared" si="26"/>
        <v>2.8560004991999999</v>
      </c>
      <c r="CV10" s="1">
        <f t="shared" si="27"/>
        <v>20.491723195199999</v>
      </c>
      <c r="CW10" s="1">
        <f t="shared" si="28"/>
        <v>0</v>
      </c>
      <c r="CX10" s="1">
        <f t="shared" si="29"/>
        <v>26313.742160712005</v>
      </c>
      <c r="CY10" s="1">
        <f t="shared" si="30"/>
        <v>0</v>
      </c>
      <c r="CZ10" s="1">
        <f t="shared" si="31"/>
        <v>5123.1607142857147</v>
      </c>
      <c r="DA10" s="1">
        <f t="shared" si="32"/>
        <v>0</v>
      </c>
      <c r="DB10" s="1">
        <f t="shared" si="33"/>
        <v>26277.184362888001</v>
      </c>
      <c r="DC10" s="1">
        <f t="shared" si="34"/>
        <v>0</v>
      </c>
      <c r="DF10" t="str">
        <f t="shared" si="40"/>
        <v>MinCOAHCO-08</v>
      </c>
      <c r="DG10" t="str">
        <f t="shared" si="35"/>
        <v>Hard Coal Supply curve - Step 08</v>
      </c>
      <c r="DH10" t="s">
        <v>109</v>
      </c>
      <c r="DI10" t="s">
        <v>163</v>
      </c>
      <c r="DK10" t="str">
        <f t="shared" si="41"/>
        <v>COAHCO</v>
      </c>
    </row>
    <row r="11" spans="1:116">
      <c r="A11" s="19">
        <v>10</v>
      </c>
      <c r="B11" s="17" t="s">
        <v>100</v>
      </c>
      <c r="C11" t="s">
        <v>105</v>
      </c>
      <c r="E11" s="12">
        <v>3</v>
      </c>
      <c r="F11" s="12">
        <f t="shared" ref="F11:U13" si="42">E11</f>
        <v>3</v>
      </c>
      <c r="G11" s="12">
        <f t="shared" si="42"/>
        <v>3</v>
      </c>
      <c r="H11" s="12">
        <f t="shared" si="42"/>
        <v>3</v>
      </c>
      <c r="I11" s="12">
        <f t="shared" si="42"/>
        <v>3</v>
      </c>
      <c r="J11" s="12">
        <f t="shared" si="42"/>
        <v>3</v>
      </c>
      <c r="K11" s="12">
        <f t="shared" si="42"/>
        <v>3</v>
      </c>
      <c r="L11" s="12">
        <f t="shared" si="42"/>
        <v>3</v>
      </c>
      <c r="M11" s="12">
        <f t="shared" si="42"/>
        <v>3</v>
      </c>
      <c r="N11" s="12">
        <f t="shared" si="42"/>
        <v>3</v>
      </c>
      <c r="O11" s="12">
        <f t="shared" si="42"/>
        <v>3</v>
      </c>
      <c r="P11" s="12">
        <f t="shared" si="42"/>
        <v>3</v>
      </c>
      <c r="Q11" s="12">
        <f t="shared" si="42"/>
        <v>3</v>
      </c>
      <c r="R11" s="12">
        <f t="shared" si="42"/>
        <v>3</v>
      </c>
      <c r="S11" s="12">
        <f t="shared" si="42"/>
        <v>3</v>
      </c>
      <c r="T11" s="12">
        <f t="shared" si="42"/>
        <v>3</v>
      </c>
      <c r="U11" s="12">
        <f t="shared" si="42"/>
        <v>3</v>
      </c>
      <c r="V11" s="12">
        <f t="shared" ref="V11:AH13" si="43">U11</f>
        <v>3</v>
      </c>
      <c r="W11" s="12">
        <f t="shared" si="43"/>
        <v>3</v>
      </c>
      <c r="X11" s="12">
        <f t="shared" si="43"/>
        <v>3</v>
      </c>
      <c r="Y11" s="12">
        <f t="shared" si="43"/>
        <v>3</v>
      </c>
      <c r="Z11" s="12">
        <f t="shared" si="43"/>
        <v>3</v>
      </c>
      <c r="AA11" s="12">
        <f t="shared" si="43"/>
        <v>3</v>
      </c>
      <c r="AB11" s="12">
        <f t="shared" si="43"/>
        <v>3</v>
      </c>
      <c r="AC11" s="12">
        <f t="shared" si="43"/>
        <v>3</v>
      </c>
      <c r="AD11" s="12">
        <f t="shared" si="43"/>
        <v>3</v>
      </c>
      <c r="AE11" s="12">
        <f t="shared" si="43"/>
        <v>3</v>
      </c>
      <c r="AF11" s="12">
        <f t="shared" si="43"/>
        <v>3</v>
      </c>
      <c r="AG11" s="12">
        <f t="shared" si="43"/>
        <v>3</v>
      </c>
      <c r="AH11" s="12">
        <f t="shared" si="43"/>
        <v>3</v>
      </c>
      <c r="AK11" t="str">
        <f t="shared" si="36"/>
        <v>MinCOAHCO-09</v>
      </c>
      <c r="AL11" s="8" cm="1">
        <f t="array" ref="AL11">ROUND(-E$13/TREND(E$11:E$12,$A$11:$A$12,VALUE($A38))*AL12+AL12,4)</f>
        <v>3.2599</v>
      </c>
      <c r="AM11" s="8" cm="1">
        <f t="array" ref="AM11">ROUND(-F$13/TREND(F$11:F$12,$A$11:$A$12,VALUE($A38))*AM12+AM12,4)</f>
        <v>2.9007999999999998</v>
      </c>
      <c r="AN11" s="8" cm="1">
        <f t="array" ref="AN11">ROUND(-G$13/TREND(G$11:G$12,$A$11:$A$12,VALUE($A38))*AN12+AN12,4)</f>
        <v>3.2589999999999999</v>
      </c>
      <c r="AO11" s="8" cm="1">
        <f t="array" ref="AO11">ROUND(-H$13/TREND(H$11:H$12,$A$11:$A$12,VALUE($A38))*AO12+AO12,4)</f>
        <v>2.9007999999999998</v>
      </c>
      <c r="AP11" s="8" cm="1">
        <f t="array" ref="AP11">ROUND(-I$13/TREND(I$11:I$12,$A$11:$A$12,VALUE($A38))*AP12+AP12,4)</f>
        <v>3.2597999999999998</v>
      </c>
      <c r="AQ11" s="8" cm="1">
        <f t="array" ref="AQ11">ROUND(-J$13/TREND(J$11:J$12,$A$11:$A$12,VALUE($A38))*AQ12+AQ12,4)</f>
        <v>3.2439</v>
      </c>
      <c r="AR11" s="8" cm="1">
        <f t="array" ref="AR11">ROUND(-K$13/TREND(K$11:K$12,$A$11:$A$12,VALUE($A38))*AR12+AR12,4)</f>
        <v>2.9007999999999998</v>
      </c>
      <c r="AS11" s="8" cm="1">
        <f t="array" ref="AS11">ROUND(-L$13/TREND(L$11:L$12,$A$11:$A$12,VALUE($A38))*AS12+AS12,4)</f>
        <v>3.2599</v>
      </c>
      <c r="AT11" s="8" cm="1">
        <f t="array" ref="AT11">ROUND(-M$13/TREND(M$11:M$12,$A$11:$A$12,VALUE($A38))*AT12+AT12,4)</f>
        <v>3.2574000000000001</v>
      </c>
      <c r="AU11" s="8" cm="1">
        <f t="array" ref="AU11">ROUND(-N$13/TREND(N$11:N$12,$A$11:$A$12,VALUE($A38))*AU12+AU12,4)</f>
        <v>3.1391</v>
      </c>
      <c r="AV11" s="8" cm="1">
        <f t="array" ref="AV11">ROUND(-O$13/TREND(O$11:O$12,$A$11:$A$12,VALUE($A38))*AV12+AV12,4)</f>
        <v>3.2599</v>
      </c>
      <c r="AW11" s="8" cm="1">
        <f t="array" ref="AW11">ROUND(-P$13/TREND(P$11:P$12,$A$11:$A$12,VALUE($A38))*AW12+AW12,4)</f>
        <v>3.2334000000000001</v>
      </c>
      <c r="AX11" s="8" cm="1">
        <f t="array" ref="AX11">ROUND(-Q$13/TREND(Q$11:Q$12,$A$11:$A$12,VALUE($A38))*AX12+AX12,4)</f>
        <v>3.2599</v>
      </c>
      <c r="AY11" s="8" cm="1">
        <f t="array" ref="AY11">ROUND(-R$13/TREND(R$11:R$12,$A$11:$A$12,VALUE($A38))*AY12+AY12,4)</f>
        <v>3.2599</v>
      </c>
      <c r="AZ11" s="8" cm="1">
        <f t="array" ref="AZ11">ROUND(-S$13/TREND(S$11:S$12,$A$11:$A$12,VALUE($A38))*AZ12+AZ12,4)</f>
        <v>3.2597999999999998</v>
      </c>
      <c r="BA11" s="8" cm="1">
        <f t="array" ref="BA11">ROUND(-T$13/TREND(T$11:T$12,$A$11:$A$12,VALUE($A38))*BA12+BA12,4)</f>
        <v>3.2599</v>
      </c>
      <c r="BB11" s="8" cm="1">
        <f t="array" ref="BB11">ROUND(-U$13/TREND(U$11:U$12,$A$11:$A$12,VALUE($A38))*BB12+BB12,4)</f>
        <v>3.2538</v>
      </c>
      <c r="BC11" s="8" cm="1">
        <f t="array" ref="BC11">ROUND(-V$13/TREND(V$11:V$12,$A$11:$A$12,VALUE($A38))*BC12+BC12,4)</f>
        <v>3.2599</v>
      </c>
      <c r="BD11" s="8" cm="1">
        <f t="array" ref="BD11">ROUND(-W$13/TREND(W$11:W$12,$A$11:$A$12,VALUE($A38))*BD12+BD12,4)</f>
        <v>3.2599</v>
      </c>
      <c r="BE11" s="8" cm="1">
        <f t="array" ref="BE11">ROUND(-X$13/TREND(X$11:X$12,$A$11:$A$12,VALUE($A38))*BE12+BE12,4)</f>
        <v>3.2105999999999999</v>
      </c>
      <c r="BF11" s="8" cm="1">
        <f t="array" ref="BF11">ROUND(-Y$13/TREND(Y$11:Y$12,$A$11:$A$12,VALUE($A38))*BF12+BF12,4)</f>
        <v>2.9007999999999998</v>
      </c>
      <c r="BG11" s="8" cm="1">
        <f t="array" ref="BG11">ROUND(-Z$13/TREND(Z$11:Z$12,$A$11:$A$12,VALUE($A38))*BG12+BG12,4)</f>
        <v>3.2599</v>
      </c>
      <c r="BH11" s="8" cm="1">
        <f t="array" ref="BH11">ROUND(-AA$13/TREND(AA$11:AA$12,$A$11:$A$12,VALUE($A38))*BH12+BH12,4)</f>
        <v>3.2599</v>
      </c>
      <c r="BI11" s="8" cm="1">
        <f t="array" ref="BI11">ROUND(-AB$13/TREND(AB$11:AB$12,$A$11:$A$12,VALUE($A38))*BI12+BI12,4)</f>
        <v>3.2595999999999998</v>
      </c>
      <c r="BJ11" s="8" cm="1">
        <f t="array" ref="BJ11">ROUND(-AC$13/TREND(AC$11:AC$12,$A$11:$A$12,VALUE($A38))*BJ12+BJ12,4)</f>
        <v>2.9007999999999998</v>
      </c>
      <c r="BK11" s="8" cm="1">
        <f t="array" ref="BK11">ROUND(-AD$13/TREND(AD$11:AD$12,$A$11:$A$12,VALUE($A38))*BK12+BK12,4)</f>
        <v>3.2599</v>
      </c>
      <c r="BL11" s="8" cm="1">
        <f t="array" ref="BL11">ROUND(-AE$13/TREND(AE$11:AE$12,$A$11:$A$12,VALUE($A38))*BL12+BL12,4)</f>
        <v>2.9007999999999998</v>
      </c>
      <c r="BM11" s="8" cm="1">
        <f t="array" ref="BM11">ROUND(-AF$13/TREND(AF$11:AF$12,$A$11:$A$12,VALUE($A38))*BM12+BM12,4)</f>
        <v>3.2591999999999999</v>
      </c>
      <c r="BN11" s="8" cm="1">
        <f t="array" ref="BN11">ROUND(-AG$13/TREND(AG$11:AG$12,$A$11:$A$12,VALUE($A38))*BN12+BN12,4)</f>
        <v>2.9007999999999998</v>
      </c>
      <c r="BO11" s="8" cm="1">
        <f t="array" ref="BO11">ROUND(-AH$13/TREND(AH$11:AH$12,$A$11:$A$12,VALUE($A38))*BO12+BO12,4)</f>
        <v>3.2599</v>
      </c>
      <c r="BQ11" s="1">
        <f t="shared" si="37"/>
        <v>102.82457780215739</v>
      </c>
      <c r="BR11" s="1">
        <f t="shared" si="38"/>
        <v>3.0893311919044497</v>
      </c>
      <c r="BS11" s="1"/>
      <c r="BT11" s="1"/>
      <c r="BU11" s="1"/>
      <c r="BV11" s="1"/>
      <c r="BY11" t="str">
        <f t="shared" si="39"/>
        <v>MinCOAHCO-09</v>
      </c>
      <c r="BZ11" s="1">
        <f t="shared" si="5"/>
        <v>0</v>
      </c>
      <c r="CA11" s="1">
        <f t="shared" si="6"/>
        <v>1413.9145816128002</v>
      </c>
      <c r="CB11" s="1">
        <f t="shared" si="7"/>
        <v>105.71768808480002</v>
      </c>
      <c r="CC11" s="1">
        <f t="shared" si="8"/>
        <v>6762.2559935327999</v>
      </c>
      <c r="CD11" s="1">
        <f t="shared" si="9"/>
        <v>156.75258620160002</v>
      </c>
      <c r="CE11" s="1">
        <f t="shared" si="10"/>
        <v>16986.170378035706</v>
      </c>
      <c r="CF11" s="1">
        <f t="shared" si="11"/>
        <v>25187.991374131201</v>
      </c>
      <c r="CG11" s="1">
        <f t="shared" si="12"/>
        <v>11.831126428800001</v>
      </c>
      <c r="CH11" s="1">
        <f t="shared" si="13"/>
        <v>427.95280740960004</v>
      </c>
      <c r="CI11" s="1">
        <f t="shared" si="14"/>
        <v>67762.125000000044</v>
      </c>
      <c r="CJ11" s="1">
        <f t="shared" si="15"/>
        <v>0</v>
      </c>
      <c r="CK11" s="1">
        <f t="shared" si="16"/>
        <v>5132.9708289359996</v>
      </c>
      <c r="CL11" s="1">
        <f t="shared" si="17"/>
        <v>1.1422595231999999</v>
      </c>
      <c r="CM11" s="1">
        <f t="shared" si="18"/>
        <v>0</v>
      </c>
      <c r="CN11" s="1">
        <f t="shared" si="19"/>
        <v>10.295759880000002</v>
      </c>
      <c r="CO11" s="1">
        <f t="shared" si="20"/>
        <v>0</v>
      </c>
      <c r="CP11" s="1">
        <f t="shared" si="21"/>
        <v>1731.6099202032001</v>
      </c>
      <c r="CQ11" s="1">
        <f t="shared" si="22"/>
        <v>0</v>
      </c>
      <c r="CR11" s="1">
        <f t="shared" si="23"/>
        <v>0</v>
      </c>
      <c r="CS11" s="1">
        <f t="shared" si="24"/>
        <v>42495.56474411521</v>
      </c>
      <c r="CT11" s="1">
        <f t="shared" si="25"/>
        <v>2964.439874642856</v>
      </c>
      <c r="CU11" s="1">
        <f t="shared" si="26"/>
        <v>2.8560004991999999</v>
      </c>
      <c r="CV11" s="1">
        <f t="shared" si="27"/>
        <v>20.491723195199999</v>
      </c>
      <c r="CW11" s="1">
        <f t="shared" si="28"/>
        <v>0</v>
      </c>
      <c r="CX11" s="1">
        <f t="shared" si="29"/>
        <v>26313.742160712005</v>
      </c>
      <c r="CY11" s="1">
        <f t="shared" si="30"/>
        <v>0</v>
      </c>
      <c r="CZ11" s="1">
        <f t="shared" si="31"/>
        <v>5123.1607142857147</v>
      </c>
      <c r="DA11" s="1">
        <f t="shared" si="32"/>
        <v>0</v>
      </c>
      <c r="DB11" s="1">
        <f t="shared" si="33"/>
        <v>26277.184362888001</v>
      </c>
      <c r="DC11" s="1">
        <f t="shared" si="34"/>
        <v>0</v>
      </c>
      <c r="DF11" t="str">
        <f t="shared" si="40"/>
        <v>MinCOAHCO-09</v>
      </c>
      <c r="DG11" t="str">
        <f t="shared" si="35"/>
        <v>Hard Coal Supply curve - Step 09</v>
      </c>
      <c r="DH11" t="s">
        <v>109</v>
      </c>
      <c r="DI11" t="s">
        <v>163</v>
      </c>
      <c r="DK11" t="str">
        <f t="shared" si="41"/>
        <v>COAHCO</v>
      </c>
    </row>
    <row r="12" spans="1:116">
      <c r="A12" s="19">
        <v>1</v>
      </c>
      <c r="B12" s="17"/>
      <c r="C12" t="s">
        <v>106</v>
      </c>
      <c r="E12" s="12">
        <v>3</v>
      </c>
      <c r="F12" s="12">
        <f t="shared" si="42"/>
        <v>3</v>
      </c>
      <c r="G12" s="12">
        <f t="shared" si="42"/>
        <v>3</v>
      </c>
      <c r="H12" s="12">
        <f t="shared" si="42"/>
        <v>3</v>
      </c>
      <c r="I12" s="12">
        <f t="shared" si="42"/>
        <v>3</v>
      </c>
      <c r="J12" s="12">
        <f t="shared" si="42"/>
        <v>3</v>
      </c>
      <c r="K12" s="12">
        <f t="shared" si="42"/>
        <v>3</v>
      </c>
      <c r="L12" s="12">
        <f t="shared" si="42"/>
        <v>3</v>
      </c>
      <c r="M12" s="12">
        <f t="shared" si="42"/>
        <v>3</v>
      </c>
      <c r="N12" s="12">
        <f t="shared" si="42"/>
        <v>3</v>
      </c>
      <c r="O12" s="12">
        <f t="shared" si="42"/>
        <v>3</v>
      </c>
      <c r="P12" s="12">
        <f t="shared" si="42"/>
        <v>3</v>
      </c>
      <c r="Q12" s="12">
        <f t="shared" si="42"/>
        <v>3</v>
      </c>
      <c r="R12" s="12">
        <f t="shared" si="42"/>
        <v>3</v>
      </c>
      <c r="S12" s="12">
        <f t="shared" si="42"/>
        <v>3</v>
      </c>
      <c r="T12" s="12">
        <f t="shared" si="42"/>
        <v>3</v>
      </c>
      <c r="U12" s="12">
        <f t="shared" si="42"/>
        <v>3</v>
      </c>
      <c r="V12" s="12">
        <f t="shared" si="43"/>
        <v>3</v>
      </c>
      <c r="W12" s="12">
        <f t="shared" si="43"/>
        <v>3</v>
      </c>
      <c r="X12" s="12">
        <f t="shared" si="43"/>
        <v>3</v>
      </c>
      <c r="Y12" s="12">
        <f t="shared" si="43"/>
        <v>3</v>
      </c>
      <c r="Z12" s="12">
        <f t="shared" si="43"/>
        <v>3</v>
      </c>
      <c r="AA12" s="12">
        <f t="shared" si="43"/>
        <v>3</v>
      </c>
      <c r="AB12" s="12">
        <f t="shared" si="43"/>
        <v>3</v>
      </c>
      <c r="AC12" s="12">
        <f t="shared" si="43"/>
        <v>3</v>
      </c>
      <c r="AD12" s="12">
        <f t="shared" si="43"/>
        <v>3</v>
      </c>
      <c r="AE12" s="12">
        <f t="shared" si="43"/>
        <v>3</v>
      </c>
      <c r="AF12" s="12">
        <f t="shared" si="43"/>
        <v>3</v>
      </c>
      <c r="AG12" s="12">
        <f t="shared" si="43"/>
        <v>3</v>
      </c>
      <c r="AH12" s="12">
        <f t="shared" si="43"/>
        <v>3</v>
      </c>
      <c r="AK12" t="str">
        <f t="shared" si="36"/>
        <v>MinCOAHCO-10</v>
      </c>
      <c r="AL12" s="8" cm="1">
        <f t="array" ref="AL12">ROUND(-E$13/TREND(E$11:E$12,$A$11:$A$12,VALUE($A39))*AL13+AL13,4)</f>
        <v>3.3151999999999999</v>
      </c>
      <c r="AM12" s="8" cm="1">
        <f t="array" ref="AM12">ROUND(-F$13/TREND(F$11:F$12,$A$11:$A$12,VALUE($A39))*AM13+AM13,4)</f>
        <v>2.95</v>
      </c>
      <c r="AN12" s="8" cm="1">
        <f t="array" ref="AN12">ROUND(-G$13/TREND(G$11:G$12,$A$11:$A$12,VALUE($A39))*AN13+AN13,4)</f>
        <v>3.3142</v>
      </c>
      <c r="AO12" s="8" cm="1">
        <f t="array" ref="AO12">ROUND(-H$13/TREND(H$11:H$12,$A$11:$A$12,VALUE($A39))*AO13+AO13,4)</f>
        <v>2.95</v>
      </c>
      <c r="AP12" s="8" cm="1">
        <f t="array" ref="AP12">ROUND(-I$13/TREND(I$11:I$12,$A$11:$A$12,VALUE($A39))*AP13+AP13,4)</f>
        <v>3.3149999999999999</v>
      </c>
      <c r="AQ12" s="8" cm="1">
        <f t="array" ref="AQ12">ROUND(-J$13/TREND(J$11:J$12,$A$11:$A$12,VALUE($A39))*AQ13+AQ13,4)</f>
        <v>3.2989000000000002</v>
      </c>
      <c r="AR12" s="8" cm="1">
        <f t="array" ref="AR12">ROUND(-K$13/TREND(K$11:K$12,$A$11:$A$12,VALUE($A39))*AR13+AR13,4)</f>
        <v>2.95</v>
      </c>
      <c r="AS12" s="8" cm="1">
        <f t="array" ref="AS12">ROUND(-L$13/TREND(L$11:L$12,$A$11:$A$12,VALUE($A39))*AS13+AS13,4)</f>
        <v>3.3151999999999999</v>
      </c>
      <c r="AT12" s="8" cm="1">
        <f t="array" ref="AT12">ROUND(-M$13/TREND(M$11:M$12,$A$11:$A$12,VALUE($A39))*AT13+AT13,4)</f>
        <v>3.3126000000000002</v>
      </c>
      <c r="AU12" s="8" cm="1">
        <f t="array" ref="AU12">ROUND(-N$13/TREND(N$11:N$12,$A$11:$A$12,VALUE($A39))*AU13+AU13,4)</f>
        <v>3.1922999999999999</v>
      </c>
      <c r="AV12" s="8" cm="1">
        <f t="array" ref="AV12">ROUND(-O$13/TREND(O$11:O$12,$A$11:$A$12,VALUE($A39))*AV13+AV13,4)</f>
        <v>3.3151999999999999</v>
      </c>
      <c r="AW12" s="8" cm="1">
        <f t="array" ref="AW12">ROUND(-P$13/TREND(P$11:P$12,$A$11:$A$12,VALUE($A39))*AW13+AW13,4)</f>
        <v>3.2881999999999998</v>
      </c>
      <c r="AX12" s="8" cm="1">
        <f t="array" ref="AX12">ROUND(-Q$13/TREND(Q$11:Q$12,$A$11:$A$12,VALUE($A39))*AX13+AX13,4)</f>
        <v>3.3151999999999999</v>
      </c>
      <c r="AY12" s="8" cm="1">
        <f t="array" ref="AY12">ROUND(-R$13/TREND(R$11:R$12,$A$11:$A$12,VALUE($A39))*AY13+AY13,4)</f>
        <v>3.3151999999999999</v>
      </c>
      <c r="AZ12" s="8" cm="1">
        <f t="array" ref="AZ12">ROUND(-S$13/TREND(S$11:S$12,$A$11:$A$12,VALUE($A39))*AZ13+AZ13,4)</f>
        <v>3.3151000000000002</v>
      </c>
      <c r="BA12" s="8" cm="1">
        <f t="array" ref="BA12">ROUND(-T$13/TREND(T$11:T$12,$A$11:$A$12,VALUE($A39))*BA13+BA13,4)</f>
        <v>3.3151999999999999</v>
      </c>
      <c r="BB12" s="8" cm="1">
        <f t="array" ref="BB12">ROUND(-U$13/TREND(U$11:U$12,$A$11:$A$12,VALUE($A39))*BB13+BB13,4)</f>
        <v>3.3089</v>
      </c>
      <c r="BC12" s="8" cm="1">
        <f t="array" ref="BC12">ROUND(-V$13/TREND(V$11:V$12,$A$11:$A$12,VALUE($A39))*BC13+BC13,4)</f>
        <v>3.3151999999999999</v>
      </c>
      <c r="BD12" s="8" cm="1">
        <f t="array" ref="BD12">ROUND(-W$13/TREND(W$11:W$12,$A$11:$A$12,VALUE($A39))*BD13+BD13,4)</f>
        <v>3.3151999999999999</v>
      </c>
      <c r="BE12" s="8" cm="1">
        <f t="array" ref="BE12">ROUND(-X$13/TREND(X$11:X$12,$A$11:$A$12,VALUE($A39))*BE13+BE13,4)</f>
        <v>3.2650000000000001</v>
      </c>
      <c r="BF12" s="8" cm="1">
        <f t="array" ref="BF12">ROUND(-Y$13/TREND(Y$11:Y$12,$A$11:$A$12,VALUE($A39))*BF13+BF13,4)</f>
        <v>2.95</v>
      </c>
      <c r="BG12" s="8" cm="1">
        <f t="array" ref="BG12">ROUND(-Z$13/TREND(Z$11:Z$12,$A$11:$A$12,VALUE($A39))*BG13+BG13,4)</f>
        <v>3.3151999999999999</v>
      </c>
      <c r="BH12" s="8" cm="1">
        <f t="array" ref="BH12">ROUND(-AA$13/TREND(AA$11:AA$12,$A$11:$A$12,VALUE($A39))*BH13+BH13,4)</f>
        <v>3.3151999999999999</v>
      </c>
      <c r="BI12" s="8" cm="1">
        <f t="array" ref="BI12">ROUND(-AB$13/TREND(AB$11:AB$12,$A$11:$A$12,VALUE($A39))*BI13+BI13,4)</f>
        <v>3.3148</v>
      </c>
      <c r="BJ12" s="8" cm="1">
        <f t="array" ref="BJ12">ROUND(-AC$13/TREND(AC$11:AC$12,$A$11:$A$12,VALUE($A39))*BJ13+BJ13,4)</f>
        <v>2.95</v>
      </c>
      <c r="BK12" s="8" cm="1">
        <f t="array" ref="BK12">ROUND(-AD$13/TREND(AD$11:AD$12,$A$11:$A$12,VALUE($A39))*BK13+BK13,4)</f>
        <v>3.3151999999999999</v>
      </c>
      <c r="BL12" s="8" cm="1">
        <f t="array" ref="BL12">ROUND(-AE$13/TREND(AE$11:AE$12,$A$11:$A$12,VALUE($A39))*BL13+BL13,4)</f>
        <v>2.95</v>
      </c>
      <c r="BM12" s="8" cm="1">
        <f t="array" ref="BM12">ROUND(-AF$13/TREND(AF$11:AF$12,$A$11:$A$12,VALUE($A39))*BM13+BM13,4)</f>
        <v>3.3144</v>
      </c>
      <c r="BN12" s="8" cm="1">
        <f t="array" ref="BN12">ROUND(-AG$13/TREND(AG$11:AG$12,$A$11:$A$12,VALUE($A39))*BN13+BN13,4)</f>
        <v>2.95</v>
      </c>
      <c r="BO12" s="8" cm="1">
        <f t="array" ref="BO12">ROUND(-AH$13/TREND(AH$11:AH$12,$A$11:$A$12,VALUE($A39))*BO13+BO13,4)</f>
        <v>3.3151999999999999</v>
      </c>
      <c r="BQ12" s="1">
        <f t="shared" si="37"/>
        <v>108.53705434672169</v>
      </c>
      <c r="BR12" s="1">
        <f t="shared" si="38"/>
        <v>3.1416974268629301</v>
      </c>
      <c r="BS12" s="1"/>
      <c r="BT12" s="1"/>
      <c r="BU12" s="1"/>
      <c r="BV12" s="1"/>
      <c r="BY12" t="str">
        <f t="shared" si="39"/>
        <v>MinCOAHCO-10</v>
      </c>
      <c r="BZ12" s="1">
        <f t="shared" si="5"/>
        <v>0</v>
      </c>
      <c r="CA12" s="1">
        <f t="shared" si="6"/>
        <v>1413.9145816128002</v>
      </c>
      <c r="CB12" s="1">
        <f t="shared" si="7"/>
        <v>105.71768808480002</v>
      </c>
      <c r="CC12" s="1">
        <f t="shared" si="8"/>
        <v>6762.2559935327999</v>
      </c>
      <c r="CD12" s="1">
        <f t="shared" si="9"/>
        <v>156.75258620160002</v>
      </c>
      <c r="CE12" s="1">
        <f t="shared" si="10"/>
        <v>16986.170378035706</v>
      </c>
      <c r="CF12" s="1">
        <f t="shared" si="11"/>
        <v>25187.991374131201</v>
      </c>
      <c r="CG12" s="1">
        <f t="shared" si="12"/>
        <v>11.831126428800001</v>
      </c>
      <c r="CH12" s="1">
        <f t="shared" si="13"/>
        <v>427.95280740960004</v>
      </c>
      <c r="CI12" s="1">
        <f t="shared" si="14"/>
        <v>67762.125000000044</v>
      </c>
      <c r="CJ12" s="1">
        <f t="shared" si="15"/>
        <v>0</v>
      </c>
      <c r="CK12" s="1">
        <f t="shared" si="16"/>
        <v>5132.9708289359996</v>
      </c>
      <c r="CL12" s="1">
        <f t="shared" si="17"/>
        <v>1.1422595231999999</v>
      </c>
      <c r="CM12" s="1">
        <f t="shared" si="18"/>
        <v>0</v>
      </c>
      <c r="CN12" s="1">
        <f t="shared" si="19"/>
        <v>10.295759880000002</v>
      </c>
      <c r="CO12" s="1">
        <f t="shared" si="20"/>
        <v>0</v>
      </c>
      <c r="CP12" s="1">
        <f t="shared" si="21"/>
        <v>1731.6099202032001</v>
      </c>
      <c r="CQ12" s="1">
        <f t="shared" si="22"/>
        <v>0</v>
      </c>
      <c r="CR12" s="1">
        <f t="shared" si="23"/>
        <v>0</v>
      </c>
      <c r="CS12" s="1">
        <f t="shared" si="24"/>
        <v>42495.56474411521</v>
      </c>
      <c r="CT12" s="1">
        <f t="shared" si="25"/>
        <v>2964.439874642856</v>
      </c>
      <c r="CU12" s="1">
        <f t="shared" si="26"/>
        <v>2.8560004991999999</v>
      </c>
      <c r="CV12" s="1">
        <f t="shared" si="27"/>
        <v>20.491723195199999</v>
      </c>
      <c r="CW12" s="1">
        <f t="shared" si="28"/>
        <v>0</v>
      </c>
      <c r="CX12" s="1">
        <f t="shared" si="29"/>
        <v>26313.742160712005</v>
      </c>
      <c r="CY12" s="1">
        <f t="shared" si="30"/>
        <v>0</v>
      </c>
      <c r="CZ12" s="1">
        <f t="shared" si="31"/>
        <v>5123.1607142857147</v>
      </c>
      <c r="DA12" s="1">
        <f t="shared" si="32"/>
        <v>0</v>
      </c>
      <c r="DB12" s="1">
        <f t="shared" si="33"/>
        <v>26277.184362888001</v>
      </c>
      <c r="DC12" s="1">
        <f t="shared" si="34"/>
        <v>0</v>
      </c>
      <c r="DF12" t="str">
        <f t="shared" si="40"/>
        <v>MinCOAHCO-10</v>
      </c>
      <c r="DG12" t="str">
        <f t="shared" si="35"/>
        <v>Hard Coal Supply curve - Step 10</v>
      </c>
      <c r="DH12" t="s">
        <v>109</v>
      </c>
      <c r="DI12" t="s">
        <v>163</v>
      </c>
      <c r="DK12" t="str">
        <f t="shared" si="41"/>
        <v>COAHCO</v>
      </c>
    </row>
    <row r="13" spans="1:116">
      <c r="B13" s="17"/>
      <c r="C13" t="s">
        <v>99</v>
      </c>
      <c r="E13" s="12">
        <f>0.05</f>
        <v>0.05</v>
      </c>
      <c r="F13" s="12">
        <f t="shared" si="42"/>
        <v>0.05</v>
      </c>
      <c r="G13" s="12">
        <f t="shared" si="42"/>
        <v>0.05</v>
      </c>
      <c r="H13" s="12">
        <f t="shared" si="42"/>
        <v>0.05</v>
      </c>
      <c r="I13" s="12">
        <f t="shared" si="42"/>
        <v>0.05</v>
      </c>
      <c r="J13" s="12">
        <f t="shared" si="42"/>
        <v>0.05</v>
      </c>
      <c r="K13" s="12">
        <f t="shared" si="42"/>
        <v>0.05</v>
      </c>
      <c r="L13" s="12">
        <f t="shared" si="42"/>
        <v>0.05</v>
      </c>
      <c r="M13" s="12">
        <f t="shared" si="42"/>
        <v>0.05</v>
      </c>
      <c r="N13" s="12">
        <f t="shared" si="42"/>
        <v>0.05</v>
      </c>
      <c r="O13" s="12">
        <f t="shared" si="42"/>
        <v>0.05</v>
      </c>
      <c r="P13" s="12">
        <f t="shared" si="42"/>
        <v>0.05</v>
      </c>
      <c r="Q13" s="12">
        <f t="shared" si="42"/>
        <v>0.05</v>
      </c>
      <c r="R13" s="12">
        <f t="shared" si="42"/>
        <v>0.05</v>
      </c>
      <c r="S13" s="12">
        <f t="shared" si="42"/>
        <v>0.05</v>
      </c>
      <c r="T13" s="12">
        <f t="shared" si="42"/>
        <v>0.05</v>
      </c>
      <c r="U13" s="12">
        <f t="shared" si="42"/>
        <v>0.05</v>
      </c>
      <c r="V13" s="12">
        <f t="shared" si="43"/>
        <v>0.05</v>
      </c>
      <c r="W13" s="12">
        <f t="shared" si="43"/>
        <v>0.05</v>
      </c>
      <c r="X13" s="12">
        <f t="shared" si="43"/>
        <v>0.05</v>
      </c>
      <c r="Y13" s="12">
        <f t="shared" si="43"/>
        <v>0.05</v>
      </c>
      <c r="Z13" s="12">
        <f t="shared" si="43"/>
        <v>0.05</v>
      </c>
      <c r="AA13" s="12">
        <f t="shared" si="43"/>
        <v>0.05</v>
      </c>
      <c r="AB13" s="12">
        <f t="shared" si="43"/>
        <v>0.05</v>
      </c>
      <c r="AC13" s="12">
        <f t="shared" si="43"/>
        <v>0.05</v>
      </c>
      <c r="AD13" s="12">
        <f t="shared" si="43"/>
        <v>0.05</v>
      </c>
      <c r="AE13" s="12">
        <f t="shared" si="43"/>
        <v>0.05</v>
      </c>
      <c r="AF13" s="12">
        <f t="shared" si="43"/>
        <v>0.05</v>
      </c>
      <c r="AG13" s="12">
        <f t="shared" si="43"/>
        <v>0.05</v>
      </c>
      <c r="AH13" s="12">
        <f t="shared" si="43"/>
        <v>0.05</v>
      </c>
      <c r="AK13" t="str">
        <f t="shared" si="36"/>
        <v>MinCOAHCO-11</v>
      </c>
      <c r="AL13" s="20">
        <f t="shared" ref="AL13:BO13" si="44">E5</f>
        <v>3.371428571428571</v>
      </c>
      <c r="AM13" s="20">
        <f t="shared" si="44"/>
        <v>3</v>
      </c>
      <c r="AN13" s="20">
        <f t="shared" si="44"/>
        <v>3.370383273469002</v>
      </c>
      <c r="AO13" s="20">
        <f t="shared" si="44"/>
        <v>3</v>
      </c>
      <c r="AP13" s="20">
        <f t="shared" si="44"/>
        <v>3.3711801742873346</v>
      </c>
      <c r="AQ13" s="20">
        <f t="shared" si="44"/>
        <v>3.3548567769660336</v>
      </c>
      <c r="AR13" s="20">
        <f t="shared" si="44"/>
        <v>3</v>
      </c>
      <c r="AS13" s="20">
        <f t="shared" si="44"/>
        <v>3.3713849882322449</v>
      </c>
      <c r="AT13" s="20">
        <f t="shared" si="44"/>
        <v>3.3687207807695039</v>
      </c>
      <c r="AU13" s="20">
        <f t="shared" si="44"/>
        <v>3.2464265487674533</v>
      </c>
      <c r="AV13" s="20">
        <f t="shared" si="44"/>
        <v>3.371428571428571</v>
      </c>
      <c r="AW13" s="20">
        <f t="shared" si="44"/>
        <v>3.3439015193611916</v>
      </c>
      <c r="AX13" s="20">
        <f t="shared" si="44"/>
        <v>3.37142101778409</v>
      </c>
      <c r="AY13" s="20">
        <f t="shared" si="44"/>
        <v>3.371428571428571</v>
      </c>
      <c r="AZ13" s="20">
        <f t="shared" si="44"/>
        <v>3.3713003082164787</v>
      </c>
      <c r="BA13" s="20">
        <f t="shared" si="44"/>
        <v>3.371428571428571</v>
      </c>
      <c r="BB13" s="20">
        <f t="shared" si="44"/>
        <v>3.3649986688852951</v>
      </c>
      <c r="BC13" s="20">
        <f t="shared" si="44"/>
        <v>3.371428571428571</v>
      </c>
      <c r="BD13" s="20">
        <f t="shared" si="44"/>
        <v>3.371428571428571</v>
      </c>
      <c r="BE13" s="20">
        <f t="shared" si="44"/>
        <v>3.3203302191407489</v>
      </c>
      <c r="BF13" s="20">
        <f t="shared" si="44"/>
        <v>3</v>
      </c>
      <c r="BG13" s="20">
        <f t="shared" si="44"/>
        <v>3.3714124888698533</v>
      </c>
      <c r="BH13" s="20">
        <f t="shared" si="44"/>
        <v>3.3713757979530463</v>
      </c>
      <c r="BI13" s="20">
        <f t="shared" si="44"/>
        <v>3.3709431843264661</v>
      </c>
      <c r="BJ13" s="20">
        <f t="shared" si="44"/>
        <v>3</v>
      </c>
      <c r="BK13" s="20">
        <f t="shared" si="44"/>
        <v>3.371428571428571</v>
      </c>
      <c r="BL13" s="20">
        <f t="shared" si="44"/>
        <v>3</v>
      </c>
      <c r="BM13" s="20">
        <f t="shared" si="44"/>
        <v>3.3706108978340965</v>
      </c>
      <c r="BN13" s="20">
        <f t="shared" si="44"/>
        <v>3</v>
      </c>
      <c r="BO13" s="20">
        <f t="shared" si="44"/>
        <v>3.371428571428571</v>
      </c>
      <c r="BQ13" s="1">
        <f t="shared" si="37"/>
        <v>114.24953089128599</v>
      </c>
      <c r="BR13" s="1">
        <f t="shared" si="38"/>
        <v>3.1949587533205115</v>
      </c>
      <c r="BS13" s="1"/>
      <c r="BT13" s="1"/>
      <c r="BU13" s="1"/>
      <c r="BV13" s="1"/>
      <c r="BY13" t="str">
        <f t="shared" si="39"/>
        <v>MinCOAHCO-11</v>
      </c>
      <c r="BZ13" s="1">
        <f t="shared" si="5"/>
        <v>0</v>
      </c>
      <c r="CA13" s="1">
        <f t="shared" si="6"/>
        <v>1413.9145816128002</v>
      </c>
      <c r="CB13" s="1">
        <f t="shared" si="7"/>
        <v>105.71768808480002</v>
      </c>
      <c r="CC13" s="1">
        <f t="shared" si="8"/>
        <v>6762.2559935327999</v>
      </c>
      <c r="CD13" s="1">
        <f t="shared" si="9"/>
        <v>156.75258620160002</v>
      </c>
      <c r="CE13" s="1">
        <f t="shared" si="10"/>
        <v>16986.170378035706</v>
      </c>
      <c r="CF13" s="1">
        <f t="shared" si="11"/>
        <v>25187.991374131201</v>
      </c>
      <c r="CG13" s="1">
        <f t="shared" si="12"/>
        <v>11.831126428800001</v>
      </c>
      <c r="CH13" s="1">
        <f t="shared" si="13"/>
        <v>427.95280740960004</v>
      </c>
      <c r="CI13" s="1">
        <f t="shared" si="14"/>
        <v>67762.125000000044</v>
      </c>
      <c r="CJ13" s="1">
        <f t="shared" si="15"/>
        <v>0</v>
      </c>
      <c r="CK13" s="1">
        <f t="shared" si="16"/>
        <v>5132.9708289359996</v>
      </c>
      <c r="CL13" s="1">
        <f t="shared" si="17"/>
        <v>1.1422595231999999</v>
      </c>
      <c r="CM13" s="1">
        <f t="shared" si="18"/>
        <v>0</v>
      </c>
      <c r="CN13" s="1">
        <f t="shared" si="19"/>
        <v>10.295759880000002</v>
      </c>
      <c r="CO13" s="1">
        <f t="shared" si="20"/>
        <v>0</v>
      </c>
      <c r="CP13" s="1">
        <f t="shared" si="21"/>
        <v>1731.6099202032001</v>
      </c>
      <c r="CQ13" s="1">
        <f t="shared" si="22"/>
        <v>0</v>
      </c>
      <c r="CR13" s="1">
        <f t="shared" si="23"/>
        <v>0</v>
      </c>
      <c r="CS13" s="1">
        <f t="shared" si="24"/>
        <v>42495.56474411521</v>
      </c>
      <c r="CT13" s="1">
        <f t="shared" si="25"/>
        <v>2964.439874642856</v>
      </c>
      <c r="CU13" s="1">
        <f t="shared" si="26"/>
        <v>2.8560004991999999</v>
      </c>
      <c r="CV13" s="1">
        <f t="shared" si="27"/>
        <v>20.491723195199999</v>
      </c>
      <c r="CW13" s="1">
        <f t="shared" si="28"/>
        <v>0</v>
      </c>
      <c r="CX13" s="1">
        <f t="shared" si="29"/>
        <v>26313.742160712005</v>
      </c>
      <c r="CY13" s="1">
        <f t="shared" si="30"/>
        <v>0</v>
      </c>
      <c r="CZ13" s="1">
        <f t="shared" si="31"/>
        <v>5123.1607142857147</v>
      </c>
      <c r="DA13" s="1">
        <f t="shared" si="32"/>
        <v>0</v>
      </c>
      <c r="DB13" s="1">
        <f t="shared" si="33"/>
        <v>26277.184362888001</v>
      </c>
      <c r="DC13" s="1">
        <f t="shared" si="34"/>
        <v>0</v>
      </c>
      <c r="DF13" t="str">
        <f t="shared" si="40"/>
        <v>MinCOAHCO-11</v>
      </c>
      <c r="DG13" t="str">
        <f t="shared" si="35"/>
        <v>Hard Coal Supply curve - Step 11</v>
      </c>
      <c r="DH13" t="s">
        <v>109</v>
      </c>
      <c r="DI13" t="s">
        <v>163</v>
      </c>
      <c r="DK13" t="str">
        <f t="shared" si="41"/>
        <v>COAHCO</v>
      </c>
    </row>
    <row r="14" spans="1:116">
      <c r="C14" t="s">
        <v>98</v>
      </c>
      <c r="E14" s="11">
        <v>8.9999999999999998E-4</v>
      </c>
      <c r="F14" s="11">
        <v>8.9999999999999998E-4</v>
      </c>
      <c r="G14" s="11">
        <v>8.9999999999999998E-4</v>
      </c>
      <c r="H14" s="11">
        <v>8.9999999999999998E-4</v>
      </c>
      <c r="I14" s="11">
        <v>8.9999999999999998E-4</v>
      </c>
      <c r="J14" s="11">
        <v>8.9999999999999998E-4</v>
      </c>
      <c r="K14" s="11">
        <v>8.9999999999999998E-4</v>
      </c>
      <c r="L14" s="11">
        <v>8.9999999999999998E-4</v>
      </c>
      <c r="M14" s="11">
        <v>8.9999999999999998E-4</v>
      </c>
      <c r="N14" s="11">
        <v>8.9999999999999998E-4</v>
      </c>
      <c r="O14" s="11">
        <v>8.9999999999999998E-4</v>
      </c>
      <c r="P14" s="11">
        <v>8.9999999999999998E-4</v>
      </c>
      <c r="Q14" s="11">
        <v>8.9999999999999998E-4</v>
      </c>
      <c r="R14" s="11">
        <v>8.9999999999999998E-4</v>
      </c>
      <c r="S14" s="11">
        <v>8.9999999999999998E-4</v>
      </c>
      <c r="T14" s="11">
        <v>8.9999999999999998E-4</v>
      </c>
      <c r="U14" s="11">
        <v>8.9999999999999998E-4</v>
      </c>
      <c r="V14" s="11">
        <v>8.9999999999999998E-4</v>
      </c>
      <c r="W14" s="11">
        <v>8.9999999999999998E-4</v>
      </c>
      <c r="X14" s="11">
        <v>8.9999999999999998E-4</v>
      </c>
      <c r="Y14" s="11">
        <v>8.9999999999999998E-4</v>
      </c>
      <c r="Z14" s="11">
        <v>8.9999999999999998E-4</v>
      </c>
      <c r="AA14" s="11">
        <v>8.9999999999999998E-4</v>
      </c>
      <c r="AB14" s="11">
        <v>8.9999999999999998E-4</v>
      </c>
      <c r="AC14" s="11">
        <v>8.9999999999999998E-4</v>
      </c>
      <c r="AD14" s="11">
        <v>8.9999999999999998E-4</v>
      </c>
      <c r="AE14" s="11">
        <v>8.9999999999999998E-4</v>
      </c>
      <c r="AF14" s="11">
        <v>8.9999999999999998E-4</v>
      </c>
      <c r="AG14" s="11">
        <v>8.9999999999999998E-4</v>
      </c>
      <c r="AH14" s="11">
        <v>8.9999999999999998E-4</v>
      </c>
      <c r="AK14" t="str">
        <f t="shared" si="36"/>
        <v>MinCOAHCO-12</v>
      </c>
      <c r="AL14" s="8" cm="1">
        <f t="array" ref="AL14">ROUND(E$10/TREND(E$8:E$9,$A$8:$A$9,VALUE($A41))*AL13+AL13,4)</f>
        <v>3.5070000000000001</v>
      </c>
      <c r="AM14" s="8" cm="1">
        <f t="array" ref="AM14">ROUND(F$10/TREND(F$8:F$9,$A$8:$A$9,VALUE($A41))*AM13+AM13,4)</f>
        <v>3.1187999999999998</v>
      </c>
      <c r="AN14" s="8" cm="1">
        <f t="array" ref="AN14">ROUND(G$10/TREND(G$8:G$9,$A$8:$A$9,VALUE($A41))*AN13+AN13,4)</f>
        <v>4.0442</v>
      </c>
      <c r="AO14" s="8" cm="1">
        <f t="array" ref="AO14">ROUND(H$10/TREND(H$8:H$9,$A$8:$A$9,VALUE($A41))*AO13+AO13,4)</f>
        <v>3.1112000000000002</v>
      </c>
      <c r="AP14" s="8" cm="1">
        <f t="array" ref="AP14">ROUND(I$10/TREND(I$8:I$9,$A$8:$A$9,VALUE($A41))*AP13+AP13,4)</f>
        <v>3.5064000000000002</v>
      </c>
      <c r="AQ14" s="8" cm="1">
        <f t="array" ref="AQ14">ROUND(J$10/TREND(J$8:J$9,$A$8:$A$9,VALUE($A41))*AQ13+AQ13,4)</f>
        <v>3.4779</v>
      </c>
      <c r="AR14" s="8" cm="1">
        <f t="array" ref="AR14">ROUND(K$10/TREND(K$8:K$9,$A$8:$A$9,VALUE($A41))*AR13+AR13,4)</f>
        <v>3.0996000000000001</v>
      </c>
      <c r="AS14" s="8" cm="1">
        <f t="array" ref="AS14">ROUND(L$10/TREND(L$8:L$9,$A$8:$A$9,VALUE($A41))*AS13+AS13,4)</f>
        <v>3.5063</v>
      </c>
      <c r="AT14" s="8" cm="1">
        <f t="array" ref="AT14">ROUND(M$10/TREND(M$8:M$9,$A$8:$A$9,VALUE($A41))*AT13+AT13,4)</f>
        <v>3.5024000000000002</v>
      </c>
      <c r="AU14" s="8" cm="1">
        <f t="array" ref="AU14">ROUND(N$10/TREND(N$8:N$9,$A$8:$A$9,VALUE($A41))*AU13+AU13,4)</f>
        <v>3.3405999999999998</v>
      </c>
      <c r="AV14" s="8" cm="1">
        <f t="array" ref="AV14">ROUND(O$10/TREND(O$8:O$9,$A$8:$A$9,VALUE($A41))*AV13+AV13,4)</f>
        <v>3.5070000000000001</v>
      </c>
      <c r="AW14" s="8" cm="1">
        <f t="array" ref="AW14">ROUND(P$10/TREND(P$8:P$9,$A$8:$A$9,VALUE($A41))*AW13+AW13,4)</f>
        <v>3.4706000000000001</v>
      </c>
      <c r="AX14" s="8" cm="1">
        <f t="array" ref="AX14">ROUND(Q$10/TREND(Q$8:Q$9,$A$8:$A$9,VALUE($A41))*AX13+AX13,4)</f>
        <v>3.5066999999999999</v>
      </c>
      <c r="AY14" s="8" cm="1">
        <f t="array" ref="AY14">ROUND(R$10/TREND(R$8:R$9,$A$8:$A$9,VALUE($A41))*AY13+AY13,4)</f>
        <v>3.5070000000000001</v>
      </c>
      <c r="AZ14" s="8" cm="1">
        <f t="array" ref="AZ14">ROUND(S$10/TREND(S$8:S$9,$A$8:$A$9,VALUE($A41))*AZ13+AZ13,4)</f>
        <v>3.5064000000000002</v>
      </c>
      <c r="BA14" s="8" cm="1">
        <f t="array" ref="BA14">ROUND(T$10/TREND(T$8:T$9,$A$8:$A$9,VALUE($A41))*BA13+BA13,4)</f>
        <v>3.5066000000000002</v>
      </c>
      <c r="BB14" s="8" cm="1">
        <f t="array" ref="BB14">ROUND(U$10/TREND(U$8:U$9,$A$8:$A$9,VALUE($A41))*BB13+BB13,4)</f>
        <v>3.4864999999999999</v>
      </c>
      <c r="BC14" s="8" cm="1">
        <f t="array" ref="BC14">ROUND(V$10/TREND(V$8:V$9,$A$8:$A$9,VALUE($A41))*BC13+BC13,4)</f>
        <v>3.5070000000000001</v>
      </c>
      <c r="BD14" s="8" cm="1">
        <f t="array" ref="BD14">ROUND(W$10/TREND(W$8:W$9,$A$8:$A$9,VALUE($A41))*BD13+BD13,4)</f>
        <v>3.5070000000000001</v>
      </c>
      <c r="BE14" s="8" cm="1">
        <f t="array" ref="BE14">ROUND(X$10/TREND(X$8:X$9,$A$8:$A$9,VALUE($A41))*BE13+BE13,4)</f>
        <v>3.4243000000000001</v>
      </c>
      <c r="BF14" s="8" cm="1">
        <f t="array" ref="BF14">ROUND(Y$10/TREND(Y$8:Y$9,$A$8:$A$9,VALUE($A41))*BF13+BF13,4)</f>
        <v>3.1185999999999998</v>
      </c>
      <c r="BG14" s="8" cm="1">
        <f t="array" ref="BG14">ROUND(Z$10/TREND(Z$8:Z$9,$A$8:$A$9,VALUE($A41))*BG13+BG13,4)</f>
        <v>3.5065</v>
      </c>
      <c r="BH14" s="8" cm="1">
        <f t="array" ref="BH14">ROUND(AA$10/TREND(AA$8:AA$9,$A$8:$A$9,VALUE($A41))*BH13+BH13,4)</f>
        <v>3.5064000000000002</v>
      </c>
      <c r="BI14" s="8" cm="1">
        <f t="array" ref="BI14">ROUND(AB$10/TREND(AB$8:AB$9,$A$8:$A$9,VALUE($A41))*BI13+BI13,4)</f>
        <v>3.5065</v>
      </c>
      <c r="BJ14" s="8" cm="1">
        <f t="array" ref="BJ14">ROUND(AC$10/TREND(AC$8:AC$9,$A$8:$A$9,VALUE($A41))*BJ13+BJ13,4)</f>
        <v>3.1000999999999999</v>
      </c>
      <c r="BK14" s="8" cm="1">
        <f t="array" ref="BK14">ROUND(AD$10/TREND(AD$8:AD$9,$A$8:$A$9,VALUE($A41))*BK13+BK13,4)</f>
        <v>3.5070000000000001</v>
      </c>
      <c r="BL14" s="8" cm="1">
        <f t="array" ref="BL14">ROUND(AE$10/TREND(AE$8:AE$9,$A$8:$A$9,VALUE($A41))*BL13+BL13,4)</f>
        <v>3.1172</v>
      </c>
      <c r="BM14" s="8" cm="1">
        <f t="array" ref="BM14">ROUND(AF$10/TREND(AF$8:AF$9,$A$8:$A$9,VALUE($A41))*BM13+BM13,4)</f>
        <v>3.5061</v>
      </c>
      <c r="BN14" s="8" cm="1">
        <f t="array" ref="BN14">ROUND(AG$10/TREND(AG$8:AG$9,$A$8:$A$9,VALUE($A41))*BN13+BN13,4)</f>
        <v>3.0731999999999999</v>
      </c>
      <c r="BO14" s="8" cm="1">
        <f t="array" ref="BO14">ROUND(AH$10/TREND(AH$8:AH$9,$A$8:$A$9,VALUE($A41))*BO13+BO13,4)</f>
        <v>3.5070000000000001</v>
      </c>
      <c r="BQ14" s="1">
        <f t="shared" si="37"/>
        <v>137.12058060716015</v>
      </c>
      <c r="BR14" s="1">
        <f t="shared" si="38"/>
        <v>3.293972426821322</v>
      </c>
      <c r="BS14" s="1"/>
      <c r="BT14" s="1"/>
      <c r="BU14" s="1"/>
      <c r="BV14" s="1"/>
      <c r="BY14" t="str">
        <f t="shared" si="39"/>
        <v>MinCOAHCO-12</v>
      </c>
      <c r="BZ14" s="1">
        <f t="shared" si="5"/>
        <v>0</v>
      </c>
      <c r="CA14" s="1">
        <f t="shared" si="6"/>
        <v>5655.658326451201</v>
      </c>
      <c r="CB14" s="1">
        <f t="shared" si="7"/>
        <v>2114.3537616960002</v>
      </c>
      <c r="CC14" s="1">
        <f t="shared" si="8"/>
        <v>27049.0239741312</v>
      </c>
      <c r="CD14" s="1">
        <f t="shared" si="9"/>
        <v>627.0103448064001</v>
      </c>
      <c r="CE14" s="1">
        <f t="shared" si="10"/>
        <v>67944.681512142823</v>
      </c>
      <c r="CF14" s="1">
        <f t="shared" si="11"/>
        <v>100751.9654965248</v>
      </c>
      <c r="CG14" s="1">
        <f t="shared" si="12"/>
        <v>47.324505715200004</v>
      </c>
      <c r="CH14" s="1">
        <f t="shared" si="13"/>
        <v>1711.8112296384002</v>
      </c>
      <c r="CI14" s="1">
        <f t="shared" si="14"/>
        <v>271048.50000000017</v>
      </c>
      <c r="CJ14" s="1">
        <f t="shared" si="15"/>
        <v>0</v>
      </c>
      <c r="CK14" s="1">
        <f t="shared" si="16"/>
        <v>20531.883315743999</v>
      </c>
      <c r="CL14" s="1">
        <f t="shared" si="17"/>
        <v>4.5690380927999996</v>
      </c>
      <c r="CM14" s="1">
        <f t="shared" si="18"/>
        <v>0</v>
      </c>
      <c r="CN14" s="1">
        <f t="shared" si="19"/>
        <v>41.183039520000008</v>
      </c>
      <c r="CO14" s="1">
        <f t="shared" si="20"/>
        <v>0</v>
      </c>
      <c r="CP14" s="1">
        <f t="shared" si="21"/>
        <v>6926.4396808128004</v>
      </c>
      <c r="CQ14" s="1">
        <f t="shared" si="22"/>
        <v>0</v>
      </c>
      <c r="CR14" s="1">
        <f t="shared" si="23"/>
        <v>0</v>
      </c>
      <c r="CS14" s="1">
        <f t="shared" si="24"/>
        <v>169982.25897646084</v>
      </c>
      <c r="CT14" s="1">
        <f t="shared" si="25"/>
        <v>11857.759498571424</v>
      </c>
      <c r="CU14" s="1">
        <f t="shared" si="26"/>
        <v>11.4240019968</v>
      </c>
      <c r="CV14" s="1">
        <f t="shared" si="27"/>
        <v>81.966892780799995</v>
      </c>
      <c r="CW14" s="1">
        <f t="shared" si="28"/>
        <v>0</v>
      </c>
      <c r="CX14" s="1">
        <f t="shared" si="29"/>
        <v>105254.96864284802</v>
      </c>
      <c r="CY14" s="1">
        <f t="shared" si="30"/>
        <v>0</v>
      </c>
      <c r="CZ14" s="1">
        <f t="shared" si="31"/>
        <v>20492.642857142859</v>
      </c>
      <c r="DA14" s="1">
        <f t="shared" si="32"/>
        <v>0</v>
      </c>
      <c r="DB14" s="1">
        <f t="shared" si="33"/>
        <v>105108.73745155201</v>
      </c>
      <c r="DC14" s="1">
        <f t="shared" si="34"/>
        <v>0</v>
      </c>
      <c r="DF14" t="str">
        <f t="shared" si="40"/>
        <v>MinCOAHCO-12</v>
      </c>
      <c r="DG14" t="str">
        <f t="shared" si="35"/>
        <v>Hard Coal Supply curve - Step 12</v>
      </c>
      <c r="DH14" t="s">
        <v>109</v>
      </c>
      <c r="DI14" t="s">
        <v>163</v>
      </c>
      <c r="DK14" t="str">
        <f t="shared" si="41"/>
        <v>COAHCO</v>
      </c>
    </row>
    <row r="15" spans="1:116">
      <c r="C15" t="s">
        <v>171</v>
      </c>
      <c r="D15" t="s">
        <v>172</v>
      </c>
      <c r="AK15" t="str">
        <f t="shared" si="36"/>
        <v>MinCOAHCO-13</v>
      </c>
      <c r="AL15" s="8" cm="1">
        <f t="array" ref="AL15">ROUND(E$10/TREND(E$8:E$9,$A$8:$A$9,VALUE($A42))*AL14+AL14,4)</f>
        <v>3.6480000000000001</v>
      </c>
      <c r="AM15" s="8" cm="1">
        <f t="array" ref="AM15">ROUND(F$10/TREND(F$8:F$9,$A$8:$A$9,VALUE($A42))*AM14+AM14,4)</f>
        <v>3.2422</v>
      </c>
      <c r="AN15" s="8" cm="1">
        <f t="array" ref="AN15">ROUND(G$10/TREND(G$8:G$9,$A$8:$A$9,VALUE($A42))*AN14+AN14,4)</f>
        <v>4.8526999999999996</v>
      </c>
      <c r="AO15" s="8" cm="1">
        <f t="array" ref="AO15">ROUND(H$10/TREND(H$8:H$9,$A$8:$A$9,VALUE($A42))*AO14+AO14,4)</f>
        <v>3.226</v>
      </c>
      <c r="AP15" s="8" cm="1">
        <f t="array" ref="AP15">ROUND(I$10/TREND(I$8:I$9,$A$8:$A$9,VALUE($A42))*AP14+AP14,4)</f>
        <v>3.6471</v>
      </c>
      <c r="AQ15" s="8" cm="1">
        <f t="array" ref="AQ15">ROUND(J$10/TREND(J$8:J$9,$A$8:$A$9,VALUE($A42))*AQ14+AQ14,4)</f>
        <v>3.6046999999999998</v>
      </c>
      <c r="AR15" s="8" cm="1">
        <f t="array" ref="AR15">ROUND(K$10/TREND(K$8:K$9,$A$8:$A$9,VALUE($A42))*AR14+AR14,4)</f>
        <v>3.2014</v>
      </c>
      <c r="AS15" s="8" cm="1">
        <f t="array" ref="AS15">ROUND(L$10/TREND(L$8:L$9,$A$8:$A$9,VALUE($A42))*AS14+AS14,4)</f>
        <v>3.6465999999999998</v>
      </c>
      <c r="AT15" s="8" cm="1">
        <f t="array" ref="AT15">ROUND(M$10/TREND(M$8:M$9,$A$8:$A$9,VALUE($A42))*AT14+AT14,4)</f>
        <v>3.6414</v>
      </c>
      <c r="AU15" s="8" cm="1">
        <f t="array" ref="AU15">ROUND(N$10/TREND(N$8:N$9,$A$8:$A$9,VALUE($A42))*AU14+AU14,4)</f>
        <v>3.4359000000000002</v>
      </c>
      <c r="AV15" s="8" cm="1">
        <f t="array" ref="AV15">ROUND(O$10/TREND(O$8:O$9,$A$8:$A$9,VALUE($A42))*AV14+AV14,4)</f>
        <v>3.6480000000000001</v>
      </c>
      <c r="AW15" s="8" cm="1">
        <f t="array" ref="AW15">ROUND(P$10/TREND(P$8:P$9,$A$8:$A$9,VALUE($A42))*AW14+AW14,4)</f>
        <v>3.6015999999999999</v>
      </c>
      <c r="AX15" s="8" cm="1">
        <f t="array" ref="AX15">ROUND(Q$10/TREND(Q$8:Q$9,$A$8:$A$9,VALUE($A42))*AX14+AX14,4)</f>
        <v>3.6475</v>
      </c>
      <c r="AY15" s="8" cm="1">
        <f t="array" ref="AY15">ROUND(R$10/TREND(R$8:R$9,$A$8:$A$9,VALUE($A42))*AY14+AY14,4)</f>
        <v>3.6480000000000001</v>
      </c>
      <c r="AZ15" s="8" cm="1">
        <f t="array" ref="AZ15">ROUND(S$10/TREND(S$8:S$9,$A$8:$A$9,VALUE($A42))*AZ14+AZ14,4)</f>
        <v>3.6469</v>
      </c>
      <c r="BA15" s="8" cm="1">
        <f t="array" ref="BA15">ROUND(T$10/TREND(T$8:T$9,$A$8:$A$9,VALUE($A42))*BA14+BA14,4)</f>
        <v>3.6472000000000002</v>
      </c>
      <c r="BB15" s="8" cm="1">
        <f t="array" ref="BB15">ROUND(U$10/TREND(U$8:U$9,$A$8:$A$9,VALUE($A42))*BB14+BB14,4)</f>
        <v>3.6116000000000001</v>
      </c>
      <c r="BC15" s="8" cm="1">
        <f t="array" ref="BC15">ROUND(V$10/TREND(V$8:V$9,$A$8:$A$9,VALUE($A42))*BC14+BC14,4)</f>
        <v>3.6480000000000001</v>
      </c>
      <c r="BD15" s="8" cm="1">
        <f t="array" ref="BD15">ROUND(W$10/TREND(W$8:W$9,$A$8:$A$9,VALUE($A42))*BD14+BD14,4)</f>
        <v>3.6480000000000001</v>
      </c>
      <c r="BE15" s="8" cm="1">
        <f t="array" ref="BE15">ROUND(X$10/TREND(X$8:X$9,$A$8:$A$9,VALUE($A42))*BE14+BE14,4)</f>
        <v>3.5301</v>
      </c>
      <c r="BF15" s="8" cm="1">
        <f t="array" ref="BF15">ROUND(Y$10/TREND(Y$8:Y$9,$A$8:$A$9,VALUE($A42))*BF14+BF14,4)</f>
        <v>3.2418</v>
      </c>
      <c r="BG15" s="8" cm="1">
        <f t="array" ref="BG15">ROUND(Z$10/TREND(Z$8:Z$9,$A$8:$A$9,VALUE($A42))*BG14+BG14,4)</f>
        <v>3.6469999999999998</v>
      </c>
      <c r="BH15" s="8" cm="1">
        <f t="array" ref="BH15">ROUND(AA$10/TREND(AA$8:AA$9,$A$8:$A$9,VALUE($A42))*BH14+BH14,4)</f>
        <v>3.6467999999999998</v>
      </c>
      <c r="BI15" s="8" cm="1">
        <f t="array" ref="BI15">ROUND(AB$10/TREND(AB$8:AB$9,$A$8:$A$9,VALUE($A42))*BI14+BI14,4)</f>
        <v>3.6475</v>
      </c>
      <c r="BJ15" s="8" cm="1">
        <f t="array" ref="BJ15">ROUND(AC$10/TREND(AC$8:AC$9,$A$8:$A$9,VALUE($A42))*BJ14+BJ14,4)</f>
        <v>3.2025000000000001</v>
      </c>
      <c r="BK15" s="8" cm="1">
        <f t="array" ref="BK15">ROUND(AD$10/TREND(AD$8:AD$9,$A$8:$A$9,VALUE($A42))*BK14+BK14,4)</f>
        <v>3.6480000000000001</v>
      </c>
      <c r="BL15" s="8" cm="1">
        <f t="array" ref="BL15">ROUND(AE$10/TREND(AE$8:AE$9,$A$8:$A$9,VALUE($A42))*BL14+BL14,4)</f>
        <v>3.2387999999999999</v>
      </c>
      <c r="BM15" s="8" cm="1">
        <f t="array" ref="BM15">ROUND(AF$10/TREND(AF$8:AF$9,$A$8:$A$9,VALUE($A42))*BM14+BM14,4)</f>
        <v>3.6471</v>
      </c>
      <c r="BN15" s="8" cm="1">
        <f t="array" ref="BN15">ROUND(AG$10/TREND(AG$8:AG$9,$A$8:$A$9,VALUE($A42))*BN14+BN14,4)</f>
        <v>3.1463999999999999</v>
      </c>
      <c r="BO15" s="8" cm="1">
        <f t="array" ref="BO15">ROUND(AH$10/TREND(AH$8:AH$9,$A$8:$A$9,VALUE($A42))*BO14+BO14,4)</f>
        <v>3.6480000000000001</v>
      </c>
      <c r="BQ15" s="1">
        <f t="shared" si="37"/>
        <v>159.99163032303431</v>
      </c>
      <c r="BR15" s="1">
        <f t="shared" si="38"/>
        <v>3.3946734401037468</v>
      </c>
      <c r="BS15" s="1"/>
      <c r="BT15" s="1"/>
      <c r="BU15" s="1"/>
      <c r="BV15" s="1"/>
      <c r="BY15" t="str">
        <f t="shared" si="39"/>
        <v>MinCOAHCO-13</v>
      </c>
      <c r="BZ15" s="1">
        <f t="shared" si="5"/>
        <v>0</v>
      </c>
      <c r="CA15" s="1">
        <f t="shared" si="6"/>
        <v>5655.658326451201</v>
      </c>
      <c r="CB15" s="1">
        <f t="shared" si="7"/>
        <v>2114.3537616960002</v>
      </c>
      <c r="CC15" s="1">
        <f t="shared" si="8"/>
        <v>27049.0239741312</v>
      </c>
      <c r="CD15" s="1">
        <f t="shared" si="9"/>
        <v>627.0103448064001</v>
      </c>
      <c r="CE15" s="1">
        <f t="shared" si="10"/>
        <v>67944.681512142823</v>
      </c>
      <c r="CF15" s="1">
        <f t="shared" si="11"/>
        <v>100751.9654965248</v>
      </c>
      <c r="CG15" s="1">
        <f t="shared" si="12"/>
        <v>47.324505715200004</v>
      </c>
      <c r="CH15" s="1">
        <f t="shared" si="13"/>
        <v>1711.8112296384002</v>
      </c>
      <c r="CI15" s="1">
        <f t="shared" si="14"/>
        <v>271048.50000000017</v>
      </c>
      <c r="CJ15" s="1">
        <f t="shared" si="15"/>
        <v>0</v>
      </c>
      <c r="CK15" s="1">
        <f t="shared" si="16"/>
        <v>20531.883315743999</v>
      </c>
      <c r="CL15" s="1">
        <f t="shared" si="17"/>
        <v>4.5690380927999996</v>
      </c>
      <c r="CM15" s="1">
        <f t="shared" si="18"/>
        <v>0</v>
      </c>
      <c r="CN15" s="1">
        <f t="shared" si="19"/>
        <v>41.183039520000008</v>
      </c>
      <c r="CO15" s="1">
        <f t="shared" si="20"/>
        <v>0</v>
      </c>
      <c r="CP15" s="1">
        <f t="shared" si="21"/>
        <v>6926.4396808128004</v>
      </c>
      <c r="CQ15" s="1">
        <f t="shared" si="22"/>
        <v>0</v>
      </c>
      <c r="CR15" s="1">
        <f t="shared" si="23"/>
        <v>0</v>
      </c>
      <c r="CS15" s="1">
        <f t="shared" si="24"/>
        <v>169982.25897646084</v>
      </c>
      <c r="CT15" s="1">
        <f t="shared" si="25"/>
        <v>11857.759498571424</v>
      </c>
      <c r="CU15" s="1">
        <f t="shared" si="26"/>
        <v>11.4240019968</v>
      </c>
      <c r="CV15" s="1">
        <f t="shared" si="27"/>
        <v>81.966892780799995</v>
      </c>
      <c r="CW15" s="1">
        <f t="shared" si="28"/>
        <v>0</v>
      </c>
      <c r="CX15" s="1">
        <f t="shared" si="29"/>
        <v>105254.96864284802</v>
      </c>
      <c r="CY15" s="1">
        <f t="shared" si="30"/>
        <v>0</v>
      </c>
      <c r="CZ15" s="1">
        <f t="shared" si="31"/>
        <v>20492.642857142859</v>
      </c>
      <c r="DA15" s="1">
        <f t="shared" si="32"/>
        <v>0</v>
      </c>
      <c r="DB15" s="1">
        <f t="shared" si="33"/>
        <v>105108.73745155201</v>
      </c>
      <c r="DC15" s="1">
        <f t="shared" si="34"/>
        <v>0</v>
      </c>
      <c r="DF15" t="str">
        <f t="shared" si="40"/>
        <v>MinCOAHCO-13</v>
      </c>
      <c r="DG15" t="str">
        <f t="shared" si="35"/>
        <v>Hard Coal Supply curve - Step 13</v>
      </c>
      <c r="DH15" t="s">
        <v>109</v>
      </c>
      <c r="DI15" t="s">
        <v>163</v>
      </c>
      <c r="DK15" t="str">
        <f t="shared" si="41"/>
        <v>COAHCO</v>
      </c>
    </row>
    <row r="16" spans="1:116">
      <c r="Z16" t="s">
        <v>225</v>
      </c>
      <c r="AA16" t="s">
        <v>223</v>
      </c>
      <c r="AK16" t="str">
        <f t="shared" si="36"/>
        <v>MinCOAHCO-14</v>
      </c>
      <c r="AL16" s="8" cm="1">
        <f t="array" ref="AL16">ROUND(E$10/TREND(E$8:E$9,$A$8:$A$9,VALUE($A43))*AL15+AL15,4)</f>
        <v>3.7948</v>
      </c>
      <c r="AM16" s="8" cm="1">
        <f t="array" ref="AM16">ROUND(F$10/TREND(F$8:F$9,$A$8:$A$9,VALUE($A43))*AM15+AM15,4)</f>
        <v>3.3704000000000001</v>
      </c>
      <c r="AN16" s="8" cm="1">
        <f t="array" ref="AN16">ROUND(G$10/TREND(G$8:G$9,$A$8:$A$9,VALUE($A43))*AN15+AN15,4)</f>
        <v>5.8228</v>
      </c>
      <c r="AO16" s="8" cm="1">
        <f t="array" ref="AO16">ROUND(H$10/TREND(H$8:H$9,$A$8:$A$9,VALUE($A43))*AO15+AO15,4)</f>
        <v>3.3443999999999998</v>
      </c>
      <c r="AP16" s="8" cm="1">
        <f t="array" ref="AP16">ROUND(I$10/TREND(I$8:I$9,$A$8:$A$9,VALUE($A43))*AP15+AP15,4)</f>
        <v>3.7934999999999999</v>
      </c>
      <c r="AQ16" s="8" cm="1">
        <f t="array" ref="AQ16">ROUND(J$10/TREND(J$8:J$9,$A$8:$A$9,VALUE($A43))*AQ15+AQ15,4)</f>
        <v>3.7355</v>
      </c>
      <c r="AR16" s="8" cm="1">
        <f t="array" ref="AR16">ROUND(K$10/TREND(K$8:K$9,$A$8:$A$9,VALUE($A43))*AR15+AR15,4)</f>
        <v>3.3054000000000001</v>
      </c>
      <c r="AS16" s="8" cm="1">
        <f t="array" ref="AS16">ROUND(L$10/TREND(L$8:L$9,$A$8:$A$9,VALUE($A43))*AS15+AS15,4)</f>
        <v>3.7925</v>
      </c>
      <c r="AT16" s="8" cm="1">
        <f t="array" ref="AT16">ROUND(M$10/TREND(M$8:M$9,$A$8:$A$9,VALUE($A43))*AT15+AT15,4)</f>
        <v>3.7858000000000001</v>
      </c>
      <c r="AU16" s="8" cm="1">
        <f t="array" ref="AU16">ROUND(N$10/TREND(N$8:N$9,$A$8:$A$9,VALUE($A43))*AU15+AU15,4)</f>
        <v>3.5323000000000002</v>
      </c>
      <c r="AV16" s="8" cm="1">
        <f t="array" ref="AV16">ROUND(O$10/TREND(O$8:O$9,$A$8:$A$9,VALUE($A43))*AV15+AV15,4)</f>
        <v>3.7948</v>
      </c>
      <c r="AW16" s="8" cm="1">
        <f t="array" ref="AW16">ROUND(P$10/TREND(P$8:P$9,$A$8:$A$9,VALUE($A43))*AW15+AW15,4)</f>
        <v>3.7370999999999999</v>
      </c>
      <c r="AX16" s="8" cm="1">
        <f t="array" ref="AX16">ROUND(Q$10/TREND(Q$8:Q$9,$A$8:$A$9,VALUE($A43))*AX15+AX15,4)</f>
        <v>3.794</v>
      </c>
      <c r="AY16" s="8" cm="1">
        <f t="array" ref="AY16">ROUND(R$10/TREND(R$8:R$9,$A$8:$A$9,VALUE($A43))*AY15+AY15,4)</f>
        <v>3.7948</v>
      </c>
      <c r="AZ16" s="8" cm="1">
        <f t="array" ref="AZ16">ROUND(S$10/TREND(S$8:S$9,$A$8:$A$9,VALUE($A43))*AZ15+AZ15,4)</f>
        <v>3.7930000000000001</v>
      </c>
      <c r="BA16" s="8" cm="1">
        <f t="array" ref="BA16">ROUND(T$10/TREND(T$8:T$9,$A$8:$A$9,VALUE($A43))*BA15+BA15,4)</f>
        <v>3.7934999999999999</v>
      </c>
      <c r="BB16" s="8" cm="1">
        <f t="array" ref="BB16">ROUND(U$10/TREND(U$8:U$9,$A$8:$A$9,VALUE($A43))*BB15+BB15,4)</f>
        <v>3.7404000000000002</v>
      </c>
      <c r="BC16" s="8" cm="1">
        <f t="array" ref="BC16">ROUND(V$10/TREND(V$8:V$9,$A$8:$A$9,VALUE($A43))*BC15+BC15,4)</f>
        <v>3.7948</v>
      </c>
      <c r="BD16" s="8" cm="1">
        <f t="array" ref="BD16">ROUND(W$10/TREND(W$8:W$9,$A$8:$A$9,VALUE($A43))*BD15+BD15,4)</f>
        <v>3.7948</v>
      </c>
      <c r="BE16" s="8" cm="1">
        <f t="array" ref="BE16">ROUND(X$10/TREND(X$8:X$9,$A$8:$A$9,VALUE($A43))*BE15+BE15,4)</f>
        <v>3.6377000000000002</v>
      </c>
      <c r="BF16" s="8" cm="1">
        <f t="array" ref="BF16">ROUND(Y$10/TREND(Y$8:Y$9,$A$8:$A$9,VALUE($A43))*BF15+BF15,4)</f>
        <v>3.3698000000000001</v>
      </c>
      <c r="BG16" s="8" cm="1">
        <f t="array" ref="BG16">ROUND(Z$10/TREND(Z$8:Z$9,$A$8:$A$9,VALUE($A43))*BG15+BG15,4)</f>
        <v>3.7932000000000001</v>
      </c>
      <c r="BH16" s="8" cm="1">
        <f t="array" ref="BH16">ROUND(AA$10/TREND(AA$8:AA$9,$A$8:$A$9,VALUE($A43))*BH15+BH15,4)</f>
        <v>3.7928999999999999</v>
      </c>
      <c r="BI16" s="8" cm="1">
        <f t="array" ref="BI16">ROUND(AB$10/TREND(AB$8:AB$9,$A$8:$A$9,VALUE($A43))*BI15+BI15,4)</f>
        <v>3.7942</v>
      </c>
      <c r="BJ16" s="8" cm="1">
        <f t="array" ref="BJ16">ROUND(AC$10/TREND(AC$8:AC$9,$A$8:$A$9,VALUE($A43))*BJ15+BJ15,4)</f>
        <v>3.3071999999999999</v>
      </c>
      <c r="BK16" s="8" cm="1">
        <f t="array" ref="BK16">ROUND(AD$10/TREND(AD$8:AD$9,$A$8:$A$9,VALUE($A43))*BK15+BK15,4)</f>
        <v>3.7948</v>
      </c>
      <c r="BL16" s="8" cm="1">
        <f t="array" ref="BL16">ROUND(AE$10/TREND(AE$8:AE$9,$A$8:$A$9,VALUE($A43))*BL15+BL15,4)</f>
        <v>3.3650000000000002</v>
      </c>
      <c r="BM16" s="8" cm="1">
        <f t="array" ref="BM16">ROUND(AF$10/TREND(AF$8:AF$9,$A$8:$A$9,VALUE($A43))*BM15+BM15,4)</f>
        <v>3.7938000000000001</v>
      </c>
      <c r="BN16" s="8" cm="1">
        <f t="array" ref="BN16">ROUND(AG$10/TREND(AG$8:AG$9,$A$8:$A$9,VALUE($A43))*BN15+BN15,4)</f>
        <v>3.2195999999999998</v>
      </c>
      <c r="BO16" s="8" cm="1">
        <f t="array" ref="BO16">ROUND(AH$10/TREND(AH$8:AH$9,$A$8:$A$9,VALUE($A43))*BO15+BO15,4)</f>
        <v>3.7948</v>
      </c>
      <c r="BQ16" s="1">
        <f t="shared" si="37"/>
        <v>182.86268003890848</v>
      </c>
      <c r="BR16" s="1">
        <f t="shared" si="38"/>
        <v>3.497263805713489</v>
      </c>
      <c r="BS16" s="1"/>
      <c r="BT16" s="1"/>
      <c r="BU16" s="1"/>
      <c r="BV16" s="1"/>
      <c r="BY16" t="str">
        <f t="shared" si="39"/>
        <v>MinCOAHCO-14</v>
      </c>
      <c r="BZ16" s="1">
        <f t="shared" si="5"/>
        <v>0</v>
      </c>
      <c r="CA16" s="1">
        <f t="shared" si="6"/>
        <v>5655.658326451201</v>
      </c>
      <c r="CB16" s="1">
        <f t="shared" si="7"/>
        <v>2114.3537616960002</v>
      </c>
      <c r="CC16" s="1">
        <f t="shared" si="8"/>
        <v>27049.0239741312</v>
      </c>
      <c r="CD16" s="1">
        <f t="shared" si="9"/>
        <v>627.0103448064001</v>
      </c>
      <c r="CE16" s="1">
        <f t="shared" si="10"/>
        <v>67944.681512142823</v>
      </c>
      <c r="CF16" s="1">
        <f t="shared" si="11"/>
        <v>100751.9654965248</v>
      </c>
      <c r="CG16" s="1">
        <f t="shared" si="12"/>
        <v>47.324505715200004</v>
      </c>
      <c r="CH16" s="1">
        <f t="shared" si="13"/>
        <v>1711.8112296384002</v>
      </c>
      <c r="CI16" s="1">
        <f t="shared" si="14"/>
        <v>271048.50000000017</v>
      </c>
      <c r="CJ16" s="1">
        <f t="shared" si="15"/>
        <v>0</v>
      </c>
      <c r="CK16" s="1">
        <f t="shared" si="16"/>
        <v>20531.883315743999</v>
      </c>
      <c r="CL16" s="1">
        <f t="shared" si="17"/>
        <v>4.5690380927999996</v>
      </c>
      <c r="CM16" s="1">
        <f t="shared" si="18"/>
        <v>0</v>
      </c>
      <c r="CN16" s="1">
        <f t="shared" si="19"/>
        <v>41.183039520000008</v>
      </c>
      <c r="CO16" s="1">
        <f t="shared" si="20"/>
        <v>0</v>
      </c>
      <c r="CP16" s="1">
        <f t="shared" si="21"/>
        <v>6926.4396808128004</v>
      </c>
      <c r="CQ16" s="1">
        <f t="shared" si="22"/>
        <v>0</v>
      </c>
      <c r="CR16" s="1">
        <f t="shared" si="23"/>
        <v>0</v>
      </c>
      <c r="CS16" s="1">
        <f t="shared" si="24"/>
        <v>169982.25897646084</v>
      </c>
      <c r="CT16" s="1">
        <f t="shared" si="25"/>
        <v>11857.759498571424</v>
      </c>
      <c r="CU16" s="1">
        <f t="shared" si="26"/>
        <v>11.4240019968</v>
      </c>
      <c r="CV16" s="1">
        <f t="shared" si="27"/>
        <v>81.966892780799995</v>
      </c>
      <c r="CW16" s="1">
        <f t="shared" si="28"/>
        <v>0</v>
      </c>
      <c r="CX16" s="1">
        <f t="shared" si="29"/>
        <v>105254.96864284802</v>
      </c>
      <c r="CY16" s="1">
        <f t="shared" si="30"/>
        <v>0</v>
      </c>
      <c r="CZ16" s="1">
        <f t="shared" si="31"/>
        <v>20492.642857142859</v>
      </c>
      <c r="DA16" s="1">
        <f t="shared" si="32"/>
        <v>0</v>
      </c>
      <c r="DB16" s="1">
        <f t="shared" si="33"/>
        <v>105108.73745155201</v>
      </c>
      <c r="DC16" s="1">
        <f t="shared" si="34"/>
        <v>0</v>
      </c>
      <c r="DF16" t="str">
        <f t="shared" si="40"/>
        <v>MinCOAHCO-14</v>
      </c>
      <c r="DG16" t="str">
        <f t="shared" si="35"/>
        <v>Hard Coal Supply curve - Step 14</v>
      </c>
      <c r="DH16" t="s">
        <v>109</v>
      </c>
      <c r="DI16" t="s">
        <v>163</v>
      </c>
      <c r="DK16" t="str">
        <f t="shared" si="41"/>
        <v>COAHCO</v>
      </c>
    </row>
    <row r="17" spans="1:115">
      <c r="C17" s="42" t="str">
        <f>V3</f>
        <v>France</v>
      </c>
      <c r="D17" s="42" t="str">
        <f>P3</f>
        <v>EU_northeast</v>
      </c>
      <c r="E17" s="42" t="str">
        <f>M3</f>
        <v>Canada</v>
      </c>
      <c r="F17" s="42">
        <f>AE6</f>
        <v>286.89699999999999</v>
      </c>
      <c r="Y17" t="s">
        <v>244</v>
      </c>
      <c r="Z17">
        <v>50</v>
      </c>
      <c r="AA17" s="1">
        <f>MAX(E6:AH6)</f>
        <v>6384.8429999999998</v>
      </c>
      <c r="AK17" t="str">
        <f t="shared" si="36"/>
        <v>MinCOAHCO-15</v>
      </c>
      <c r="AL17" s="8" cm="1">
        <f t="array" ref="AL17">ROUND(E$10/TREND(E$8:E$9,$A$8:$A$9,VALUE($A44))*AL16+AL16,4)</f>
        <v>3.9474999999999998</v>
      </c>
      <c r="AM17" s="8" cm="1">
        <f t="array" ref="AM17">ROUND(F$10/TREND(F$8:F$9,$A$8:$A$9,VALUE($A44))*AM16+AM16,4)</f>
        <v>3.5036</v>
      </c>
      <c r="AN17" s="8" cm="1">
        <f t="array" ref="AN17">ROUND(G$10/TREND(G$8:G$9,$A$8:$A$9,VALUE($A44))*AN16+AN16,4)</f>
        <v>6.9867999999999997</v>
      </c>
      <c r="AO17" s="8" cm="1">
        <f t="array" ref="AO17">ROUND(H$10/TREND(H$8:H$9,$A$8:$A$9,VALUE($A44))*AO16+AO16,4)</f>
        <v>3.4666000000000001</v>
      </c>
      <c r="AP17" s="8" cm="1">
        <f t="array" ref="AP17">ROUND(I$10/TREND(I$8:I$9,$A$8:$A$9,VALUE($A44))*AP16+AP16,4)</f>
        <v>3.9458000000000002</v>
      </c>
      <c r="AQ17" s="8" cm="1">
        <f t="array" ref="AQ17">ROUND(J$10/TREND(J$8:J$9,$A$8:$A$9,VALUE($A44))*AQ16+AQ16,4)</f>
        <v>3.8702999999999999</v>
      </c>
      <c r="AR17" s="8" cm="1">
        <f t="array" ref="AR17">ROUND(K$10/TREND(K$8:K$9,$A$8:$A$9,VALUE($A44))*AR16+AR16,4)</f>
        <v>3.4117000000000002</v>
      </c>
      <c r="AS17" s="8" cm="1">
        <f t="array" ref="AS17">ROUND(L$10/TREND(L$8:L$9,$A$8:$A$9,VALUE($A44))*AS16+AS16,4)</f>
        <v>3.9443000000000001</v>
      </c>
      <c r="AT17" s="8" cm="1">
        <f t="array" ref="AT17">ROUND(M$10/TREND(M$8:M$9,$A$8:$A$9,VALUE($A44))*AT16+AT16,4)</f>
        <v>3.9359000000000002</v>
      </c>
      <c r="AU17" s="8" cm="1">
        <f t="array" ref="AU17">ROUND(N$10/TREND(N$8:N$9,$A$8:$A$9,VALUE($A44))*AU16+AU16,4)</f>
        <v>3.6297999999999999</v>
      </c>
      <c r="AV17" s="8" cm="1">
        <f t="array" ref="AV17">ROUND(O$10/TREND(O$8:O$9,$A$8:$A$9,VALUE($A44))*AV16+AV16,4)</f>
        <v>3.9474999999999998</v>
      </c>
      <c r="AW17" s="8" cm="1">
        <f t="array" ref="AW17">ROUND(P$10/TREND(P$8:P$9,$A$8:$A$9,VALUE($A44))*AW16+AW16,4)</f>
        <v>3.8773</v>
      </c>
      <c r="AX17" s="8" cm="1">
        <f t="array" ref="AX17">ROUND(Q$10/TREND(Q$8:Q$9,$A$8:$A$9,VALUE($A44))*AX16+AX16,4)</f>
        <v>3.9464000000000001</v>
      </c>
      <c r="AY17" s="8" cm="1">
        <f t="array" ref="AY17">ROUND(R$10/TREND(R$8:R$9,$A$8:$A$9,VALUE($A44))*AY16+AY16,4)</f>
        <v>3.9474999999999998</v>
      </c>
      <c r="AZ17" s="8" cm="1">
        <f t="array" ref="AZ17">ROUND(S$10/TREND(S$8:S$9,$A$8:$A$9,VALUE($A44))*AZ16+AZ16,4)</f>
        <v>3.9449999999999998</v>
      </c>
      <c r="BA17" s="8" cm="1">
        <f t="array" ref="BA17">ROUND(T$10/TREND(T$8:T$9,$A$8:$A$9,VALUE($A44))*BA16+BA16,4)</f>
        <v>3.9457</v>
      </c>
      <c r="BB17" s="8" cm="1">
        <f t="array" ref="BB17">ROUND(U$10/TREND(U$8:U$9,$A$8:$A$9,VALUE($A44))*BB16+BB16,4)</f>
        <v>3.8730000000000002</v>
      </c>
      <c r="BC17" s="8" cm="1">
        <f t="array" ref="BC17">ROUND(V$10/TREND(V$8:V$9,$A$8:$A$9,VALUE($A44))*BC16+BC16,4)</f>
        <v>3.9474999999999998</v>
      </c>
      <c r="BD17" s="8" cm="1">
        <f t="array" ref="BD17">ROUND(W$10/TREND(W$8:W$9,$A$8:$A$9,VALUE($A44))*BD16+BD16,4)</f>
        <v>3.9474999999999998</v>
      </c>
      <c r="BE17" s="8" cm="1">
        <f t="array" ref="BE17">ROUND(X$10/TREND(X$8:X$9,$A$8:$A$9,VALUE($A44))*BE16+BE16,4)</f>
        <v>3.7471000000000001</v>
      </c>
      <c r="BF17" s="8" cm="1">
        <f t="array" ref="BF17">ROUND(Y$10/TREND(Y$8:Y$9,$A$8:$A$9,VALUE($A44))*BF16+BF16,4)</f>
        <v>3.5026999999999999</v>
      </c>
      <c r="BG17" s="8" cm="1">
        <f t="array" ref="BG17">ROUND(Z$10/TREND(Z$8:Z$9,$A$8:$A$9,VALUE($A44))*BG16+BG16,4)</f>
        <v>3.9451999999999998</v>
      </c>
      <c r="BH17" s="8" cm="1">
        <f t="array" ref="BH17">ROUND(AA$10/TREND(AA$8:AA$9,$A$8:$A$9,VALUE($A44))*BH16+BH16,4)</f>
        <v>3.9447999999999999</v>
      </c>
      <c r="BI17" s="8" cm="1">
        <f t="array" ref="BI17">ROUND(AB$10/TREND(AB$8:AB$9,$A$8:$A$9,VALUE($A44))*BI16+BI16,4)</f>
        <v>3.9468999999999999</v>
      </c>
      <c r="BJ17" s="8" cm="1">
        <f t="array" ref="BJ17">ROUND(AC$10/TREND(AC$8:AC$9,$A$8:$A$9,VALUE($A44))*BJ16+BJ16,4)</f>
        <v>3.4142000000000001</v>
      </c>
      <c r="BK17" s="8" cm="1">
        <f t="array" ref="BK17">ROUND(AD$10/TREND(AD$8:AD$9,$A$8:$A$9,VALUE($A44))*BK16+BK16,4)</f>
        <v>3.9474999999999998</v>
      </c>
      <c r="BL17" s="8" cm="1">
        <f t="array" ref="BL17">ROUND(AE$10/TREND(AE$8:AE$9,$A$8:$A$9,VALUE($A44))*BL16+BL16,4)</f>
        <v>3.4958999999999998</v>
      </c>
      <c r="BM17" s="8" cm="1">
        <f t="array" ref="BM17">ROUND(AF$10/TREND(AF$8:AF$9,$A$8:$A$9,VALUE($A44))*BM16+BM16,4)</f>
        <v>3.9464999999999999</v>
      </c>
      <c r="BN17" s="8" cm="1">
        <f t="array" ref="BN17">ROUND(AG$10/TREND(AG$8:AG$9,$A$8:$A$9,VALUE($A44))*BN16+BN16,4)</f>
        <v>3.2928000000000002</v>
      </c>
      <c r="BO17" s="8" cm="1">
        <f t="array" ref="BO17">ROUND(AH$10/TREND(AH$8:AH$9,$A$8:$A$9,VALUE($A44))*BO16+BO16,4)</f>
        <v>3.9474999999999998</v>
      </c>
      <c r="BQ17" s="1">
        <f t="shared" si="37"/>
        <v>205.73372975478264</v>
      </c>
      <c r="BR17" s="1">
        <f t="shared" si="38"/>
        <v>3.6018003157265839</v>
      </c>
      <c r="BS17" s="1"/>
      <c r="BT17" s="1"/>
      <c r="BU17" s="1"/>
      <c r="BV17" s="1"/>
      <c r="BY17" t="str">
        <f t="shared" si="39"/>
        <v>MinCOAHCO-15</v>
      </c>
      <c r="BZ17" s="1">
        <f t="shared" si="5"/>
        <v>0</v>
      </c>
      <c r="CA17" s="1">
        <f t="shared" si="6"/>
        <v>5655.658326451201</v>
      </c>
      <c r="CB17" s="1">
        <f t="shared" si="7"/>
        <v>2114.3537616960002</v>
      </c>
      <c r="CC17" s="1">
        <f t="shared" si="8"/>
        <v>27049.0239741312</v>
      </c>
      <c r="CD17" s="1">
        <f t="shared" si="9"/>
        <v>627.0103448064001</v>
      </c>
      <c r="CE17" s="1">
        <f t="shared" si="10"/>
        <v>67944.681512142823</v>
      </c>
      <c r="CF17" s="1">
        <f t="shared" si="11"/>
        <v>100751.9654965248</v>
      </c>
      <c r="CG17" s="1">
        <f t="shared" si="12"/>
        <v>47.324505715200004</v>
      </c>
      <c r="CH17" s="1">
        <f t="shared" si="13"/>
        <v>1711.8112296384002</v>
      </c>
      <c r="CI17" s="1">
        <f t="shared" si="14"/>
        <v>271048.50000000017</v>
      </c>
      <c r="CJ17" s="1">
        <f t="shared" si="15"/>
        <v>0</v>
      </c>
      <c r="CK17" s="1">
        <f t="shared" si="16"/>
        <v>20531.883315743999</v>
      </c>
      <c r="CL17" s="1">
        <f t="shared" si="17"/>
        <v>4.5690380927999996</v>
      </c>
      <c r="CM17" s="1">
        <f t="shared" si="18"/>
        <v>0</v>
      </c>
      <c r="CN17" s="1">
        <f t="shared" si="19"/>
        <v>41.183039520000008</v>
      </c>
      <c r="CO17" s="1">
        <f t="shared" si="20"/>
        <v>0</v>
      </c>
      <c r="CP17" s="1">
        <f t="shared" si="21"/>
        <v>6926.4396808128004</v>
      </c>
      <c r="CQ17" s="1">
        <f t="shared" si="22"/>
        <v>0</v>
      </c>
      <c r="CR17" s="1">
        <f t="shared" si="23"/>
        <v>0</v>
      </c>
      <c r="CS17" s="1">
        <f t="shared" si="24"/>
        <v>169982.25897646084</v>
      </c>
      <c r="CT17" s="1">
        <f t="shared" si="25"/>
        <v>11857.759498571424</v>
      </c>
      <c r="CU17" s="1">
        <f t="shared" si="26"/>
        <v>11.4240019968</v>
      </c>
      <c r="CV17" s="1">
        <f t="shared" si="27"/>
        <v>81.966892780799995</v>
      </c>
      <c r="CW17" s="1">
        <f t="shared" si="28"/>
        <v>0</v>
      </c>
      <c r="CX17" s="1">
        <f t="shared" si="29"/>
        <v>105254.96864284802</v>
      </c>
      <c r="CY17" s="1">
        <f t="shared" si="30"/>
        <v>0</v>
      </c>
      <c r="CZ17" s="1">
        <f t="shared" si="31"/>
        <v>20492.642857142859</v>
      </c>
      <c r="DA17" s="1">
        <f t="shared" si="32"/>
        <v>0</v>
      </c>
      <c r="DB17" s="1">
        <f t="shared" si="33"/>
        <v>105108.73745155201</v>
      </c>
      <c r="DC17" s="1">
        <f t="shared" si="34"/>
        <v>0</v>
      </c>
      <c r="DF17" t="str">
        <f t="shared" si="40"/>
        <v>MinCOAHCO-15</v>
      </c>
      <c r="DG17" t="str">
        <f t="shared" si="35"/>
        <v>Hard Coal Supply curve - Step 15</v>
      </c>
      <c r="DH17" t="s">
        <v>109</v>
      </c>
      <c r="DI17" t="s">
        <v>163</v>
      </c>
      <c r="DK17" t="str">
        <f t="shared" si="41"/>
        <v>COAHCO</v>
      </c>
    </row>
    <row r="18" spans="1:115">
      <c r="Y18" t="s">
        <v>245</v>
      </c>
      <c r="Z18" s="44">
        <v>5</v>
      </c>
      <c r="AA18" s="44">
        <v>8</v>
      </c>
      <c r="AC18" s="2" t="s">
        <v>247</v>
      </c>
      <c r="AK18" t="str">
        <f t="shared" si="36"/>
        <v>MinCOAHCO-16</v>
      </c>
      <c r="AL18" s="8" cm="1">
        <f t="array" ref="AL18">ROUND(E$10/TREND(E$8:E$9,$A$8:$A$9,VALUE($A45))*AL17+AL17,4)</f>
        <v>4.1063999999999998</v>
      </c>
      <c r="AM18" s="8" cm="1">
        <f t="array" ref="AM18">ROUND(F$10/TREND(F$8:F$9,$A$8:$A$9,VALUE($A45))*AM17+AM17,4)</f>
        <v>3.6419999999999999</v>
      </c>
      <c r="AN18" s="8" cm="1">
        <f t="array" ref="AN18">ROUND(G$10/TREND(G$8:G$9,$A$8:$A$9,VALUE($A45))*AN17+AN17,4)</f>
        <v>8.3834999999999997</v>
      </c>
      <c r="AO18" s="8" cm="1">
        <f t="array" ref="AO18">ROUND(H$10/TREND(H$8:H$9,$A$8:$A$9,VALUE($A45))*AO17+AO17,4)</f>
        <v>3.5926999999999998</v>
      </c>
      <c r="AP18" s="8" cm="1">
        <f t="array" ref="AP18">ROUND(I$10/TREND(I$8:I$9,$A$8:$A$9,VALUE($A45))*AP17+AP17,4)</f>
        <v>4.1041999999999996</v>
      </c>
      <c r="AQ18" s="8" cm="1">
        <f t="array" ref="AQ18">ROUND(J$10/TREND(J$8:J$9,$A$8:$A$9,VALUE($A45))*AQ17+AQ17,4)</f>
        <v>4.0092999999999996</v>
      </c>
      <c r="AR18" s="8" cm="1">
        <f t="array" ref="AR18">ROUND(K$10/TREND(K$8:K$9,$A$8:$A$9,VALUE($A45))*AR17+AR17,4)</f>
        <v>3.5203000000000002</v>
      </c>
      <c r="AS18" s="8" cm="1">
        <f t="array" ref="AS18">ROUND(L$10/TREND(L$8:L$9,$A$8:$A$9,VALUE($A45))*AS17+AS17,4)</f>
        <v>4.1021999999999998</v>
      </c>
      <c r="AT18" s="8" cm="1">
        <f t="array" ref="AT18">ROUND(M$10/TREND(M$8:M$9,$A$8:$A$9,VALUE($A45))*AT17+AT17,4)</f>
        <v>4.0918000000000001</v>
      </c>
      <c r="AU18" s="8" cm="1">
        <f t="array" ref="AU18">ROUND(N$10/TREND(N$8:N$9,$A$8:$A$9,VALUE($A45))*AU17+AU17,4)</f>
        <v>3.7284000000000002</v>
      </c>
      <c r="AV18" s="8" cm="1">
        <f t="array" ref="AV18">ROUND(O$10/TREND(O$8:O$9,$A$8:$A$9,VALUE($A45))*AV17+AV17,4)</f>
        <v>4.1063999999999998</v>
      </c>
      <c r="AW18" s="8" cm="1">
        <f t="array" ref="AW18">ROUND(P$10/TREND(P$8:P$9,$A$8:$A$9,VALUE($A45))*AW17+AW17,4)</f>
        <v>4.0223000000000004</v>
      </c>
      <c r="AX18" s="8" cm="1">
        <f t="array" ref="AX18">ROUND(Q$10/TREND(Q$8:Q$9,$A$8:$A$9,VALUE($A45))*AX17+AX17,4)</f>
        <v>4.1048999999999998</v>
      </c>
      <c r="AY18" s="8" cm="1">
        <f t="array" ref="AY18">ROUND(R$10/TREND(R$8:R$9,$A$8:$A$9,VALUE($A45))*AY17+AY17,4)</f>
        <v>4.1063999999999998</v>
      </c>
      <c r="AZ18" s="8" cm="1">
        <f t="array" ref="AZ18">ROUND(S$10/TREND(S$8:S$9,$A$8:$A$9,VALUE($A45))*AZ17+AZ17,4)</f>
        <v>4.1031000000000004</v>
      </c>
      <c r="BA18" s="8" cm="1">
        <f t="array" ref="BA18">ROUND(T$10/TREND(T$8:T$9,$A$8:$A$9,VALUE($A45))*BA17+BA17,4)</f>
        <v>4.1040000000000001</v>
      </c>
      <c r="BB18" s="8" cm="1">
        <f t="array" ref="BB18">ROUND(U$10/TREND(U$8:U$9,$A$8:$A$9,VALUE($A45))*BB17+BB17,4)</f>
        <v>4.0095000000000001</v>
      </c>
      <c r="BC18" s="8" cm="1">
        <f t="array" ref="BC18">ROUND(V$10/TREND(V$8:V$9,$A$8:$A$9,VALUE($A45))*BC17+BC17,4)</f>
        <v>4.1063999999999998</v>
      </c>
      <c r="BD18" s="8" cm="1">
        <f t="array" ref="BD18">ROUND(W$10/TREND(W$8:W$9,$A$8:$A$9,VALUE($A45))*BD17+BD17,4)</f>
        <v>4.1063999999999998</v>
      </c>
      <c r="BE18" s="8" cm="1">
        <f t="array" ref="BE18">ROUND(X$10/TREND(X$8:X$9,$A$8:$A$9,VALUE($A45))*BE17+BE17,4)</f>
        <v>3.8584000000000001</v>
      </c>
      <c r="BF18" s="8" cm="1">
        <f t="array" ref="BF18">ROUND(Y$10/TREND(Y$8:Y$9,$A$8:$A$9,VALUE($A45))*BF17+BF17,4)</f>
        <v>3.6408</v>
      </c>
      <c r="BG18" s="8" cm="1">
        <f t="array" ref="BG18">ROUND(Z$10/TREND(Z$8:Z$9,$A$8:$A$9,VALUE($A45))*BG17+BG17,4)</f>
        <v>4.1032999999999999</v>
      </c>
      <c r="BH18" s="8" cm="1">
        <f t="array" ref="BH18">ROUND(AA$10/TREND(AA$8:AA$9,$A$8:$A$9,VALUE($A45))*BH17+BH17,4)</f>
        <v>4.1028000000000002</v>
      </c>
      <c r="BI18" s="8" cm="1">
        <f t="array" ref="BI18">ROUND(AB$10/TREND(AB$8:AB$9,$A$8:$A$9,VALUE($A45))*BI17+BI17,4)</f>
        <v>4.1058000000000003</v>
      </c>
      <c r="BJ18" s="8" cm="1">
        <f t="array" ref="BJ18">ROUND(AC$10/TREND(AC$8:AC$9,$A$8:$A$9,VALUE($A45))*BJ17+BJ17,4)</f>
        <v>3.5236000000000001</v>
      </c>
      <c r="BK18" s="8" cm="1">
        <f t="array" ref="BK18">ROUND(AD$10/TREND(AD$8:AD$9,$A$8:$A$9,VALUE($A45))*BK17+BK17,4)</f>
        <v>4.1063999999999998</v>
      </c>
      <c r="BL18" s="8" cm="1">
        <f t="array" ref="BL18">ROUND(AE$10/TREND(AE$8:AE$9,$A$8:$A$9,VALUE($A45))*BL17+BL17,4)</f>
        <v>3.6316999999999999</v>
      </c>
      <c r="BM18" s="8" cm="1">
        <f t="array" ref="BM18">ROUND(AF$10/TREND(AF$8:AF$9,$A$8:$A$9,VALUE($A45))*BM17+BM17,4)</f>
        <v>4.1054000000000004</v>
      </c>
      <c r="BN18" s="8" cm="1">
        <f t="array" ref="BN18">ROUND(AG$10/TREND(AG$8:AG$9,$A$8:$A$9,VALUE($A45))*BN17+BN17,4)</f>
        <v>3.3660000000000001</v>
      </c>
      <c r="BO18" s="8" cm="1">
        <f t="array" ref="BO18">ROUND(AH$10/TREND(AH$8:AH$9,$A$8:$A$9,VALUE($A45))*BO17+BO17,4)</f>
        <v>4.1063999999999998</v>
      </c>
      <c r="BQ18" s="1">
        <f t="shared" si="37"/>
        <v>228.60477947065681</v>
      </c>
      <c r="BR18" s="1">
        <f t="shared" si="38"/>
        <v>3.7083708192347569</v>
      </c>
      <c r="BS18" s="1"/>
      <c r="BT18" s="1"/>
      <c r="BU18" s="1"/>
      <c r="BV18" s="1"/>
      <c r="BY18" t="str">
        <f t="shared" si="39"/>
        <v>MinCOAHCO-16</v>
      </c>
      <c r="BZ18" s="1">
        <f t="shared" si="5"/>
        <v>0</v>
      </c>
      <c r="CA18" s="1">
        <f t="shared" si="6"/>
        <v>5655.658326451201</v>
      </c>
      <c r="CB18" s="1">
        <f t="shared" si="7"/>
        <v>2114.3537616960002</v>
      </c>
      <c r="CC18" s="1">
        <f t="shared" si="8"/>
        <v>27049.0239741312</v>
      </c>
      <c r="CD18" s="1">
        <f t="shared" si="9"/>
        <v>627.0103448064001</v>
      </c>
      <c r="CE18" s="1">
        <f t="shared" si="10"/>
        <v>67944.681512142823</v>
      </c>
      <c r="CF18" s="1">
        <f t="shared" si="11"/>
        <v>100751.9654965248</v>
      </c>
      <c r="CG18" s="1">
        <f t="shared" si="12"/>
        <v>47.324505715200004</v>
      </c>
      <c r="CH18" s="1">
        <f t="shared" si="13"/>
        <v>1711.8112296384002</v>
      </c>
      <c r="CI18" s="1">
        <f t="shared" si="14"/>
        <v>271048.50000000017</v>
      </c>
      <c r="CJ18" s="1">
        <f t="shared" si="15"/>
        <v>0</v>
      </c>
      <c r="CK18" s="1">
        <f t="shared" si="16"/>
        <v>20531.883315743999</v>
      </c>
      <c r="CL18" s="1">
        <f t="shared" si="17"/>
        <v>4.5690380927999996</v>
      </c>
      <c r="CM18" s="1">
        <f t="shared" si="18"/>
        <v>0</v>
      </c>
      <c r="CN18" s="1">
        <f t="shared" si="19"/>
        <v>41.183039520000008</v>
      </c>
      <c r="CO18" s="1">
        <f t="shared" si="20"/>
        <v>0</v>
      </c>
      <c r="CP18" s="1">
        <f t="shared" si="21"/>
        <v>6926.4396808128004</v>
      </c>
      <c r="CQ18" s="1">
        <f t="shared" si="22"/>
        <v>0</v>
      </c>
      <c r="CR18" s="1">
        <f t="shared" si="23"/>
        <v>0</v>
      </c>
      <c r="CS18" s="1">
        <f t="shared" si="24"/>
        <v>169982.25897646084</v>
      </c>
      <c r="CT18" s="1">
        <f t="shared" si="25"/>
        <v>11857.759498571424</v>
      </c>
      <c r="CU18" s="1">
        <f t="shared" si="26"/>
        <v>11.4240019968</v>
      </c>
      <c r="CV18" s="1">
        <f t="shared" si="27"/>
        <v>81.966892780799995</v>
      </c>
      <c r="CW18" s="1">
        <f t="shared" si="28"/>
        <v>0</v>
      </c>
      <c r="CX18" s="1">
        <f t="shared" si="29"/>
        <v>105254.96864284802</v>
      </c>
      <c r="CY18" s="1">
        <f t="shared" si="30"/>
        <v>0</v>
      </c>
      <c r="CZ18" s="1">
        <f t="shared" si="31"/>
        <v>20492.642857142859</v>
      </c>
      <c r="DA18" s="1">
        <f t="shared" si="32"/>
        <v>0</v>
      </c>
      <c r="DB18" s="1">
        <f t="shared" si="33"/>
        <v>105108.73745155201</v>
      </c>
      <c r="DC18" s="1">
        <f t="shared" si="34"/>
        <v>0</v>
      </c>
      <c r="DF18" t="str">
        <f t="shared" si="40"/>
        <v>MinCOAHCO-16</v>
      </c>
      <c r="DG18" t="str">
        <f t="shared" si="35"/>
        <v>Hard Coal Supply curve - Step 16</v>
      </c>
      <c r="DH18" t="s">
        <v>109</v>
      </c>
      <c r="DI18" t="s">
        <v>163</v>
      </c>
      <c r="DK18" t="str">
        <f t="shared" si="41"/>
        <v>COAHCO</v>
      </c>
    </row>
    <row r="19" spans="1:115">
      <c r="Y19" t="s">
        <v>246</v>
      </c>
      <c r="Z19" s="44">
        <v>5</v>
      </c>
      <c r="AA19" s="44">
        <v>10</v>
      </c>
      <c r="AK19" t="str">
        <f t="shared" si="36"/>
        <v>MinCOAHCO-17</v>
      </c>
      <c r="AL19" s="8" cm="1">
        <f t="array" ref="AL19">ROUND(E$10/TREND(E$8:E$9,$A$8:$A$9,VALUE($A46))*AL18+AL18,4)</f>
        <v>4.2717999999999998</v>
      </c>
      <c r="AM19" s="8" cm="1">
        <f t="array" ref="AM19">ROUND(F$10/TREND(F$8:F$9,$A$8:$A$9,VALUE($A46))*AM18+AM18,4)</f>
        <v>3.7858000000000001</v>
      </c>
      <c r="AN19" s="8" cm="1">
        <f t="array" ref="AN19">ROUND(G$10/TREND(G$8:G$9,$A$8:$A$9,VALUE($A46))*AN18+AN18,4)</f>
        <v>10.0594</v>
      </c>
      <c r="AO19" s="8" cm="1">
        <f t="array" ref="AO19">ROUND(H$10/TREND(H$8:H$9,$A$8:$A$9,VALUE($A46))*AO18+AO18,4)</f>
        <v>3.7227999999999999</v>
      </c>
      <c r="AP19" s="8" cm="1">
        <f t="array" ref="AP19">ROUND(I$10/TREND(I$8:I$9,$A$8:$A$9,VALUE($A46))*AP18+AP18,4)</f>
        <v>4.2690000000000001</v>
      </c>
      <c r="AQ19" s="8" cm="1">
        <f t="array" ref="AQ19">ROUND(J$10/TREND(J$8:J$9,$A$8:$A$9,VALUE($A46))*AQ18+AQ18,4)</f>
        <v>4.1525999999999996</v>
      </c>
      <c r="AR19" s="8" cm="1">
        <f t="array" ref="AR19">ROUND(K$10/TREND(K$8:K$9,$A$8:$A$9,VALUE($A46))*AR18+AR18,4)</f>
        <v>3.6312000000000002</v>
      </c>
      <c r="AS19" s="8" cm="1">
        <f t="array" ref="AS19">ROUND(L$10/TREND(L$8:L$9,$A$8:$A$9,VALUE($A46))*AS18+AS18,4)</f>
        <v>4.2664</v>
      </c>
      <c r="AT19" s="8" cm="1">
        <f t="array" ref="AT19">ROUND(M$10/TREND(M$8:M$9,$A$8:$A$9,VALUE($A46))*AT18+AT18,4)</f>
        <v>4.2538</v>
      </c>
      <c r="AU19" s="8" cm="1">
        <f t="array" ref="AU19">ROUND(N$10/TREND(N$8:N$9,$A$8:$A$9,VALUE($A46))*AU18+AU18,4)</f>
        <v>3.8281000000000001</v>
      </c>
      <c r="AV19" s="8" cm="1">
        <f t="array" ref="AV19">ROUND(O$10/TREND(O$8:O$9,$A$8:$A$9,VALUE($A46))*AV18+AV18,4)</f>
        <v>4.2717999999999998</v>
      </c>
      <c r="AW19" s="8" cm="1">
        <f t="array" ref="AW19">ROUND(P$10/TREND(P$8:P$9,$A$8:$A$9,VALUE($A46))*AW18+AW18,4)</f>
        <v>4.1722000000000001</v>
      </c>
      <c r="AX19" s="8" cm="1">
        <f t="array" ref="AX19">ROUND(Q$10/TREND(Q$8:Q$9,$A$8:$A$9,VALUE($A46))*AX18+AX18,4)</f>
        <v>4.2698</v>
      </c>
      <c r="AY19" s="8" cm="1">
        <f t="array" ref="AY19">ROUND(R$10/TREND(R$8:R$9,$A$8:$A$9,VALUE($A46))*AY18+AY18,4)</f>
        <v>4.2717999999999998</v>
      </c>
      <c r="AZ19" s="8" cm="1">
        <f t="array" ref="AZ19">ROUND(S$10/TREND(S$8:S$9,$A$8:$A$9,VALUE($A46))*AZ18+AZ18,4)</f>
        <v>4.2675999999999998</v>
      </c>
      <c r="BA19" s="8" cm="1">
        <f t="array" ref="BA19">ROUND(T$10/TREND(T$8:T$9,$A$8:$A$9,VALUE($A46))*BA18+BA18,4)</f>
        <v>4.2686999999999999</v>
      </c>
      <c r="BB19" s="8" cm="1">
        <f t="array" ref="BB19">ROUND(U$10/TREND(U$8:U$9,$A$8:$A$9,VALUE($A46))*BB18+BB18,4)</f>
        <v>4.1500000000000004</v>
      </c>
      <c r="BC19" s="8" cm="1">
        <f t="array" ref="BC19">ROUND(V$10/TREND(V$8:V$9,$A$8:$A$9,VALUE($A46))*BC18+BC18,4)</f>
        <v>4.2717999999999998</v>
      </c>
      <c r="BD19" s="8" cm="1">
        <f t="array" ref="BD19">ROUND(W$10/TREND(W$8:W$9,$A$8:$A$9,VALUE($A46))*BD18+BD18,4)</f>
        <v>4.2717999999999998</v>
      </c>
      <c r="BE19" s="8" cm="1">
        <f t="array" ref="BE19">ROUND(X$10/TREND(X$8:X$9,$A$8:$A$9,VALUE($A46))*BE18+BE18,4)</f>
        <v>3.9714999999999998</v>
      </c>
      <c r="BF19" s="8" cm="1">
        <f t="array" ref="BF19">ROUND(Y$10/TREND(Y$8:Y$9,$A$8:$A$9,VALUE($A46))*BF18+BF18,4)</f>
        <v>3.7841999999999998</v>
      </c>
      <c r="BG19" s="8" cm="1">
        <f t="array" ref="BG19">ROUND(Z$10/TREND(Z$8:Z$9,$A$8:$A$9,VALUE($A46))*BG18+BG18,4)</f>
        <v>4.2678000000000003</v>
      </c>
      <c r="BH19" s="8" cm="1">
        <f t="array" ref="BH19">ROUND(AA$10/TREND(AA$8:AA$9,$A$8:$A$9,VALUE($A46))*BH18+BH18,4)</f>
        <v>4.2671999999999999</v>
      </c>
      <c r="BI19" s="8" cm="1">
        <f t="array" ref="BI19">ROUND(AB$10/TREND(AB$8:AB$9,$A$8:$A$9,VALUE($A46))*BI18+BI18,4)</f>
        <v>4.2710999999999997</v>
      </c>
      <c r="BJ19" s="8" cm="1">
        <f t="array" ref="BJ19">ROUND(AC$10/TREND(AC$8:AC$9,$A$8:$A$9,VALUE($A46))*BJ18+BJ18,4)</f>
        <v>3.6354000000000002</v>
      </c>
      <c r="BK19" s="8" cm="1">
        <f t="array" ref="BK19">ROUND(AD$10/TREND(AD$8:AD$9,$A$8:$A$9,VALUE($A46))*BK18+BK18,4)</f>
        <v>4.2717999999999998</v>
      </c>
      <c r="BL19" s="8" cm="1">
        <f t="array" ref="BL19">ROUND(AE$10/TREND(AE$8:AE$9,$A$8:$A$9,VALUE($A46))*BL18+BL18,4)</f>
        <v>3.7725</v>
      </c>
      <c r="BM19" s="8" cm="1">
        <f t="array" ref="BM19">ROUND(AF$10/TREND(AF$8:AF$9,$A$8:$A$9,VALUE($A46))*BM18+BM18,4)</f>
        <v>4.2706999999999997</v>
      </c>
      <c r="BN19" s="8" cm="1">
        <f t="array" ref="BN19">ROUND(AG$10/TREND(AG$8:AG$9,$A$8:$A$9,VALUE($A46))*BN18+BN18,4)</f>
        <v>3.4392</v>
      </c>
      <c r="BO19" s="8" cm="1">
        <f t="array" ref="BO19">ROUND(AH$10/TREND(AH$8:AH$9,$A$8:$A$9,VALUE($A46))*BO18+BO18,4)</f>
        <v>4.2717999999999998</v>
      </c>
      <c r="BQ19" s="1">
        <f t="shared" si="37"/>
        <v>251.47582918653097</v>
      </c>
      <c r="BR19" s="1">
        <f t="shared" si="38"/>
        <v>3.8170349064577178</v>
      </c>
      <c r="BS19" s="1"/>
      <c r="BT19" s="1"/>
      <c r="BU19" s="1"/>
      <c r="BV19" s="1"/>
      <c r="BY19" t="str">
        <f t="shared" si="39"/>
        <v>MinCOAHCO-17</v>
      </c>
      <c r="BZ19" s="1">
        <f t="shared" si="5"/>
        <v>0</v>
      </c>
      <c r="CA19" s="1">
        <f t="shared" si="6"/>
        <v>5655.658326451201</v>
      </c>
      <c r="CB19" s="1">
        <f t="shared" si="7"/>
        <v>2114.3537616960002</v>
      </c>
      <c r="CC19" s="1">
        <f t="shared" si="8"/>
        <v>27049.0239741312</v>
      </c>
      <c r="CD19" s="1">
        <f t="shared" si="9"/>
        <v>627.0103448064001</v>
      </c>
      <c r="CE19" s="1">
        <f t="shared" si="10"/>
        <v>67944.681512142823</v>
      </c>
      <c r="CF19" s="1">
        <f t="shared" si="11"/>
        <v>100751.9654965248</v>
      </c>
      <c r="CG19" s="1">
        <f t="shared" si="12"/>
        <v>47.324505715200004</v>
      </c>
      <c r="CH19" s="1">
        <f t="shared" si="13"/>
        <v>1711.8112296384002</v>
      </c>
      <c r="CI19" s="1">
        <f t="shared" si="14"/>
        <v>271048.50000000017</v>
      </c>
      <c r="CJ19" s="1">
        <f t="shared" si="15"/>
        <v>0</v>
      </c>
      <c r="CK19" s="1">
        <f t="shared" si="16"/>
        <v>20531.883315743999</v>
      </c>
      <c r="CL19" s="1">
        <f t="shared" si="17"/>
        <v>4.5690380927999996</v>
      </c>
      <c r="CM19" s="1">
        <f t="shared" si="18"/>
        <v>0</v>
      </c>
      <c r="CN19" s="1">
        <f t="shared" si="19"/>
        <v>41.183039520000008</v>
      </c>
      <c r="CO19" s="1">
        <f t="shared" si="20"/>
        <v>0</v>
      </c>
      <c r="CP19" s="1">
        <f t="shared" si="21"/>
        <v>6926.4396808128004</v>
      </c>
      <c r="CQ19" s="1">
        <f t="shared" si="22"/>
        <v>0</v>
      </c>
      <c r="CR19" s="1">
        <f t="shared" si="23"/>
        <v>0</v>
      </c>
      <c r="CS19" s="1">
        <f t="shared" si="24"/>
        <v>169982.25897646084</v>
      </c>
      <c r="CT19" s="1">
        <f t="shared" si="25"/>
        <v>11857.759498571424</v>
      </c>
      <c r="CU19" s="1">
        <f t="shared" si="26"/>
        <v>11.4240019968</v>
      </c>
      <c r="CV19" s="1">
        <f t="shared" si="27"/>
        <v>81.966892780799995</v>
      </c>
      <c r="CW19" s="1">
        <f t="shared" si="28"/>
        <v>0</v>
      </c>
      <c r="CX19" s="1">
        <f t="shared" si="29"/>
        <v>105254.96864284802</v>
      </c>
      <c r="CY19" s="1">
        <f t="shared" si="30"/>
        <v>0</v>
      </c>
      <c r="CZ19" s="1">
        <f t="shared" si="31"/>
        <v>20492.642857142859</v>
      </c>
      <c r="DA19" s="1">
        <f t="shared" si="32"/>
        <v>0</v>
      </c>
      <c r="DB19" s="1">
        <f t="shared" si="33"/>
        <v>105108.73745155201</v>
      </c>
      <c r="DC19" s="1">
        <f t="shared" si="34"/>
        <v>0</v>
      </c>
      <c r="DF19" t="str">
        <f t="shared" si="40"/>
        <v>MinCOAHCO-17</v>
      </c>
      <c r="DG19" t="str">
        <f t="shared" si="35"/>
        <v>Hard Coal Supply curve - Step 17</v>
      </c>
      <c r="DH19" t="s">
        <v>109</v>
      </c>
      <c r="DI19" t="s">
        <v>163</v>
      </c>
      <c r="DK19" t="str">
        <f t="shared" si="41"/>
        <v>COAHCO</v>
      </c>
    </row>
    <row r="20" spans="1:115">
      <c r="AK20" t="str">
        <f t="shared" si="36"/>
        <v>MinCOAHCO-18</v>
      </c>
      <c r="AL20" s="8" cm="1">
        <f t="array" ref="AL20">ROUND(E$10/TREND(E$8:E$9,$A$8:$A$9,VALUE($A47))*AL19+AL19,4)</f>
        <v>4.4439000000000002</v>
      </c>
      <c r="AM20" s="8" cm="1">
        <f t="array" ref="AM20">ROUND(F$10/TREND(F$8:F$9,$A$8:$A$9,VALUE($A47))*AM19+AM19,4)</f>
        <v>3.9350999999999998</v>
      </c>
      <c r="AN20" s="8" cm="1">
        <f t="array" ref="AN20">ROUND(G$10/TREND(G$8:G$9,$A$8:$A$9,VALUE($A47))*AN19+AN19,4)</f>
        <v>12.0702</v>
      </c>
      <c r="AO20" s="8" cm="1">
        <f t="array" ref="AO20">ROUND(H$10/TREND(H$8:H$9,$A$8:$A$9,VALUE($A47))*AO19+AO19,4)</f>
        <v>3.8570000000000002</v>
      </c>
      <c r="AP20" s="8" cm="1">
        <f t="array" ref="AP20">ROUND(I$10/TREND(I$8:I$9,$A$8:$A$9,VALUE($A47))*AP19+AP19,4)</f>
        <v>4.4404000000000003</v>
      </c>
      <c r="AQ20" s="8" cm="1">
        <f t="array" ref="AQ20">ROUND(J$10/TREND(J$8:J$9,$A$8:$A$9,VALUE($A47))*AQ19+AQ19,4)</f>
        <v>4.3002000000000002</v>
      </c>
      <c r="AR20" s="8" cm="1">
        <f t="array" ref="AR20">ROUND(K$10/TREND(K$8:K$9,$A$8:$A$9,VALUE($A47))*AR19+AR19,4)</f>
        <v>3.7444999999999999</v>
      </c>
      <c r="AS20" s="8" cm="1">
        <f t="array" ref="AS20">ROUND(L$10/TREND(L$8:L$9,$A$8:$A$9,VALUE($A47))*AS19+AS19,4)</f>
        <v>4.4371999999999998</v>
      </c>
      <c r="AT20" s="8" cm="1">
        <f t="array" ref="AT20">ROUND(M$10/TREND(M$8:M$9,$A$8:$A$9,VALUE($A47))*AT19+AT19,4)</f>
        <v>4.4222000000000001</v>
      </c>
      <c r="AU20" s="8" cm="1">
        <f t="array" ref="AU20">ROUND(N$10/TREND(N$8:N$9,$A$8:$A$9,VALUE($A47))*AU19+AU19,4)</f>
        <v>3.9287999999999998</v>
      </c>
      <c r="AV20" s="8" cm="1">
        <f t="array" ref="AV20">ROUND(O$10/TREND(O$8:O$9,$A$8:$A$9,VALUE($A47))*AV19+AV19,4)</f>
        <v>4.4439000000000002</v>
      </c>
      <c r="AW20" s="8" cm="1">
        <f t="array" ref="AW20">ROUND(P$10/TREND(P$8:P$9,$A$8:$A$9,VALUE($A47))*AW19+AW19,4)</f>
        <v>4.3272000000000004</v>
      </c>
      <c r="AX20" s="8" cm="1">
        <f t="array" ref="AX20">ROUND(Q$10/TREND(Q$8:Q$9,$A$8:$A$9,VALUE($A47))*AX19+AX19,4)</f>
        <v>4.4413999999999998</v>
      </c>
      <c r="AY20" s="8" cm="1">
        <f t="array" ref="AY20">ROUND(R$10/TREND(R$8:R$9,$A$8:$A$9,VALUE($A47))*AY19+AY19,4)</f>
        <v>4.4439000000000002</v>
      </c>
      <c r="AZ20" s="8" cm="1">
        <f t="array" ref="AZ20">ROUND(S$10/TREND(S$8:S$9,$A$8:$A$9,VALUE($A47))*AZ19+AZ19,4)</f>
        <v>4.4386999999999999</v>
      </c>
      <c r="BA20" s="8" cm="1">
        <f t="array" ref="BA20">ROUND(T$10/TREND(T$8:T$9,$A$8:$A$9,VALUE($A47))*BA19+BA19,4)</f>
        <v>4.4400000000000004</v>
      </c>
      <c r="BB20" s="8" cm="1">
        <f t="array" ref="BB20">ROUND(U$10/TREND(U$8:U$9,$A$8:$A$9,VALUE($A47))*BB19+BB19,4)</f>
        <v>4.2946</v>
      </c>
      <c r="BC20" s="8" cm="1">
        <f t="array" ref="BC20">ROUND(V$10/TREND(V$8:V$9,$A$8:$A$9,VALUE($A47))*BC19+BC19,4)</f>
        <v>4.4439000000000002</v>
      </c>
      <c r="BD20" s="8" cm="1">
        <f t="array" ref="BD20">ROUND(W$10/TREND(W$8:W$9,$A$8:$A$9,VALUE($A47))*BD19+BD19,4)</f>
        <v>4.4439000000000002</v>
      </c>
      <c r="BE20" s="8" cm="1">
        <f t="array" ref="BE20">ROUND(X$10/TREND(X$8:X$9,$A$8:$A$9,VALUE($A47))*BE19+BE19,4)</f>
        <v>4.0865</v>
      </c>
      <c r="BF20" s="8" cm="1">
        <f t="array" ref="BF20">ROUND(Y$10/TREND(Y$8:Y$9,$A$8:$A$9,VALUE($A47))*BF19+BF19,4)</f>
        <v>3.9331999999999998</v>
      </c>
      <c r="BG20" s="8" cm="1">
        <f t="array" ref="BG20">ROUND(Z$10/TREND(Z$8:Z$9,$A$8:$A$9,VALUE($A47))*BG19+BG19,4)</f>
        <v>4.4389000000000003</v>
      </c>
      <c r="BH20" s="8" cm="1">
        <f t="array" ref="BH20">ROUND(AA$10/TREND(AA$8:AA$9,$A$8:$A$9,VALUE($A47))*BH19+BH19,4)</f>
        <v>4.4382000000000001</v>
      </c>
      <c r="BI20" s="8" cm="1">
        <f t="array" ref="BI20">ROUND(AB$10/TREND(AB$8:AB$9,$A$8:$A$9,VALUE($A47))*BI19+BI19,4)</f>
        <v>4.4431000000000003</v>
      </c>
      <c r="BJ20" s="8" cm="1">
        <f t="array" ref="BJ20">ROUND(AC$10/TREND(AC$8:AC$9,$A$8:$A$9,VALUE($A47))*BJ19+BJ19,4)</f>
        <v>3.7496</v>
      </c>
      <c r="BK20" s="8" cm="1">
        <f t="array" ref="BK20">ROUND(AD$10/TREND(AD$8:AD$9,$A$8:$A$9,VALUE($A47))*BK19+BK19,4)</f>
        <v>4.4439000000000002</v>
      </c>
      <c r="BL20" s="8" cm="1">
        <f t="array" ref="BL20">ROUND(AE$10/TREND(AE$8:AE$9,$A$8:$A$9,VALUE($A47))*BL19+BL19,4)</f>
        <v>3.9186000000000001</v>
      </c>
      <c r="BM20" s="8" cm="1">
        <f t="array" ref="BM20">ROUND(AF$10/TREND(AF$8:AF$9,$A$8:$A$9,VALUE($A47))*BM19+BM19,4)</f>
        <v>4.4427000000000003</v>
      </c>
      <c r="BN20" s="8" cm="1">
        <f t="array" ref="BN20">ROUND(AG$10/TREND(AG$8:AG$9,$A$8:$A$9,VALUE($A47))*BN19+BN19,4)</f>
        <v>3.5124</v>
      </c>
      <c r="BO20" s="8" cm="1">
        <f t="array" ref="BO20">ROUND(AH$10/TREND(AH$8:AH$9,$A$8:$A$9,VALUE($A47))*BO19+BO19,4)</f>
        <v>4.4439000000000002</v>
      </c>
      <c r="BQ20" s="1">
        <f t="shared" si="37"/>
        <v>274.34687890240514</v>
      </c>
      <c r="BR20" s="1">
        <f t="shared" si="38"/>
        <v>3.9278393594446097</v>
      </c>
      <c r="BS20" s="1"/>
      <c r="BT20" s="1"/>
      <c r="BU20" s="1"/>
      <c r="BV20" s="1"/>
      <c r="BY20" t="str">
        <f t="shared" si="39"/>
        <v>MinCOAHCO-18</v>
      </c>
      <c r="BZ20" s="1">
        <f t="shared" si="5"/>
        <v>0</v>
      </c>
      <c r="CA20" s="1">
        <f t="shared" si="6"/>
        <v>5655.658326451201</v>
      </c>
      <c r="CB20" s="1">
        <f t="shared" si="7"/>
        <v>2114.3537616960002</v>
      </c>
      <c r="CC20" s="1">
        <f t="shared" si="8"/>
        <v>27049.0239741312</v>
      </c>
      <c r="CD20" s="1">
        <f t="shared" si="9"/>
        <v>627.0103448064001</v>
      </c>
      <c r="CE20" s="1">
        <f t="shared" si="10"/>
        <v>67944.681512142823</v>
      </c>
      <c r="CF20" s="1">
        <f t="shared" si="11"/>
        <v>100751.9654965248</v>
      </c>
      <c r="CG20" s="1">
        <f t="shared" si="12"/>
        <v>47.324505715200004</v>
      </c>
      <c r="CH20" s="1">
        <f t="shared" si="13"/>
        <v>1711.8112296384002</v>
      </c>
      <c r="CI20" s="1">
        <f t="shared" si="14"/>
        <v>271048.50000000017</v>
      </c>
      <c r="CJ20" s="1">
        <f t="shared" si="15"/>
        <v>0</v>
      </c>
      <c r="CK20" s="1">
        <f t="shared" si="16"/>
        <v>20531.883315743999</v>
      </c>
      <c r="CL20" s="1">
        <f t="shared" si="17"/>
        <v>4.5690380927999996</v>
      </c>
      <c r="CM20" s="1">
        <f t="shared" si="18"/>
        <v>0</v>
      </c>
      <c r="CN20" s="1">
        <f t="shared" si="19"/>
        <v>41.183039520000008</v>
      </c>
      <c r="CO20" s="1">
        <f t="shared" si="20"/>
        <v>0</v>
      </c>
      <c r="CP20" s="1">
        <f t="shared" si="21"/>
        <v>6926.4396808128004</v>
      </c>
      <c r="CQ20" s="1">
        <f t="shared" si="22"/>
        <v>0</v>
      </c>
      <c r="CR20" s="1">
        <f t="shared" si="23"/>
        <v>0</v>
      </c>
      <c r="CS20" s="1">
        <f t="shared" si="24"/>
        <v>169982.25897646084</v>
      </c>
      <c r="CT20" s="1">
        <f t="shared" si="25"/>
        <v>11857.759498571424</v>
      </c>
      <c r="CU20" s="1">
        <f t="shared" si="26"/>
        <v>11.4240019968</v>
      </c>
      <c r="CV20" s="1">
        <f t="shared" si="27"/>
        <v>81.966892780799995</v>
      </c>
      <c r="CW20" s="1">
        <f t="shared" si="28"/>
        <v>0</v>
      </c>
      <c r="CX20" s="1">
        <f t="shared" si="29"/>
        <v>105254.96864284802</v>
      </c>
      <c r="CY20" s="1">
        <f t="shared" si="30"/>
        <v>0</v>
      </c>
      <c r="CZ20" s="1">
        <f t="shared" si="31"/>
        <v>20492.642857142859</v>
      </c>
      <c r="DA20" s="1">
        <f t="shared" si="32"/>
        <v>0</v>
      </c>
      <c r="DB20" s="1">
        <f t="shared" si="33"/>
        <v>105108.73745155201</v>
      </c>
      <c r="DC20" s="1">
        <f t="shared" si="34"/>
        <v>0</v>
      </c>
      <c r="DF20" t="str">
        <f t="shared" si="40"/>
        <v>MinCOAHCO-18</v>
      </c>
      <c r="DG20" t="str">
        <f t="shared" si="35"/>
        <v>Hard Coal Supply curve - Step 18</v>
      </c>
      <c r="DH20" t="s">
        <v>109</v>
      </c>
      <c r="DI20" t="s">
        <v>163</v>
      </c>
      <c r="DK20" t="str">
        <f t="shared" si="41"/>
        <v>COAHCO</v>
      </c>
    </row>
    <row r="21" spans="1:115">
      <c r="AK21" t="str">
        <f t="shared" si="36"/>
        <v>MinCOAHCO-19</v>
      </c>
      <c r="AL21" s="8" cm="1">
        <f t="array" ref="AL21">ROUND(E$10/TREND(E$8:E$9,$A$8:$A$9,VALUE($A48))*AL20+AL20,4)</f>
        <v>4.6230000000000002</v>
      </c>
      <c r="AM21" s="8" cm="1">
        <f t="array" ref="AM21">ROUND(F$10/TREND(F$8:F$9,$A$8:$A$9,VALUE($A48))*AM20+AM20,4)</f>
        <v>4.0902000000000003</v>
      </c>
      <c r="AN21" s="8" cm="1">
        <f t="array" ref="AN21">ROUND(G$10/TREND(G$8:G$9,$A$8:$A$9,VALUE($A48))*AN20+AN20,4)</f>
        <v>14.482900000000001</v>
      </c>
      <c r="AO21" s="8" cm="1">
        <f t="array" ref="AO21">ROUND(H$10/TREND(H$8:H$9,$A$8:$A$9,VALUE($A48))*AO20+AO20,4)</f>
        <v>3.9954999999999998</v>
      </c>
      <c r="AP21" s="8" cm="1">
        <f t="array" ref="AP21">ROUND(I$10/TREND(I$8:I$9,$A$8:$A$9,VALUE($A48))*AP20+AP20,4)</f>
        <v>4.6188000000000002</v>
      </c>
      <c r="AQ21" s="8" cm="1">
        <f t="array" ref="AQ21">ROUND(J$10/TREND(J$8:J$9,$A$8:$A$9,VALUE($A48))*AQ20+AQ20,4)</f>
        <v>4.4523000000000001</v>
      </c>
      <c r="AR21" s="8" cm="1">
        <f t="array" ref="AR21">ROUND(K$10/TREND(K$8:K$9,$A$8:$A$9,VALUE($A48))*AR20+AR20,4)</f>
        <v>3.8601999999999999</v>
      </c>
      <c r="AS21" s="8" cm="1">
        <f t="array" ref="AS21">ROUND(L$10/TREND(L$8:L$9,$A$8:$A$9,VALUE($A48))*AS20+AS20,4)</f>
        <v>4.6147999999999998</v>
      </c>
      <c r="AT21" s="8" cm="1">
        <f t="array" ref="AT21">ROUND(M$10/TREND(M$8:M$9,$A$8:$A$9,VALUE($A48))*AT20+AT20,4)</f>
        <v>4.5972</v>
      </c>
      <c r="AU21" s="8" cm="1">
        <f t="array" ref="AU21">ROUND(N$10/TREND(N$8:N$9,$A$8:$A$9,VALUE($A48))*AU20+AU20,4)</f>
        <v>4.0305999999999997</v>
      </c>
      <c r="AV21" s="8" cm="1">
        <f t="array" ref="AV21">ROUND(O$10/TREND(O$8:O$9,$A$8:$A$9,VALUE($A48))*AV20+AV20,4)</f>
        <v>4.6230000000000002</v>
      </c>
      <c r="AW21" s="8" cm="1">
        <f t="array" ref="AW21">ROUND(P$10/TREND(P$8:P$9,$A$8:$A$9,VALUE($A48))*AW20+AW20,4)</f>
        <v>4.4874000000000001</v>
      </c>
      <c r="AX21" s="8" cm="1">
        <f t="array" ref="AX21">ROUND(Q$10/TREND(Q$8:Q$9,$A$8:$A$9,VALUE($A48))*AX20+AX20,4)</f>
        <v>4.6199000000000003</v>
      </c>
      <c r="AY21" s="8" cm="1">
        <f t="array" ref="AY21">ROUND(R$10/TREND(R$8:R$9,$A$8:$A$9,VALUE($A48))*AY20+AY20,4)</f>
        <v>4.6230000000000002</v>
      </c>
      <c r="AZ21" s="8" cm="1">
        <f t="array" ref="AZ21">ROUND(S$10/TREND(S$8:S$9,$A$8:$A$9,VALUE($A48))*AZ20+AZ20,4)</f>
        <v>4.6166</v>
      </c>
      <c r="BA21" s="8" cm="1">
        <f t="array" ref="BA21">ROUND(T$10/TREND(T$8:T$9,$A$8:$A$9,VALUE($A48))*BA20+BA20,4)</f>
        <v>4.6181999999999999</v>
      </c>
      <c r="BB21" s="8" cm="1">
        <f t="array" ref="BB21">ROUND(U$10/TREND(U$8:U$9,$A$8:$A$9,VALUE($A48))*BB20+BB20,4)</f>
        <v>4.4432999999999998</v>
      </c>
      <c r="BC21" s="8" cm="1">
        <f t="array" ref="BC21">ROUND(V$10/TREND(V$8:V$9,$A$8:$A$9,VALUE($A48))*BC20+BC20,4)</f>
        <v>4.6230000000000002</v>
      </c>
      <c r="BD21" s="8" cm="1">
        <f t="array" ref="BD21">ROUND(W$10/TREND(W$8:W$9,$A$8:$A$9,VALUE($A48))*BD20+BD20,4)</f>
        <v>4.6230000000000002</v>
      </c>
      <c r="BE21" s="8" cm="1">
        <f t="array" ref="BE21">ROUND(X$10/TREND(X$8:X$9,$A$8:$A$9,VALUE($A48))*BE20+BE20,4)</f>
        <v>4.2032999999999996</v>
      </c>
      <c r="BF21" s="8" cm="1">
        <f t="array" ref="BF21">ROUND(Y$10/TREND(Y$8:Y$9,$A$8:$A$9,VALUE($A48))*BF20+BF20,4)</f>
        <v>4.0879000000000003</v>
      </c>
      <c r="BG21" s="8" cm="1">
        <f t="array" ref="BG21">ROUND(Z$10/TREND(Z$8:Z$9,$A$8:$A$9,VALUE($A48))*BG20+BG20,4)</f>
        <v>4.6169000000000002</v>
      </c>
      <c r="BH21" s="8" cm="1">
        <f t="array" ref="BH21">ROUND(AA$10/TREND(AA$8:AA$9,$A$8:$A$9,VALUE($A48))*BH20+BH20,4)</f>
        <v>4.6159999999999997</v>
      </c>
      <c r="BI21" s="8" cm="1">
        <f t="array" ref="BI21">ROUND(AB$10/TREND(AB$8:AB$9,$A$8:$A$9,VALUE($A48))*BI20+BI20,4)</f>
        <v>4.6220999999999997</v>
      </c>
      <c r="BJ21" s="8" cm="1">
        <f t="array" ref="BJ21">ROUND(AC$10/TREND(AC$8:AC$9,$A$8:$A$9,VALUE($A48))*BJ20+BJ20,4)</f>
        <v>3.8662000000000001</v>
      </c>
      <c r="BK21" s="8" cm="1">
        <f t="array" ref="BK21">ROUND(AD$10/TREND(AD$8:AD$9,$A$8:$A$9,VALUE($A48))*BK20+BK20,4)</f>
        <v>4.6230000000000002</v>
      </c>
      <c r="BL21" s="8" cm="1">
        <f t="array" ref="BL21">ROUND(AE$10/TREND(AE$8:AE$9,$A$8:$A$9,VALUE($A48))*BL20+BL20,4)</f>
        <v>4.0701000000000001</v>
      </c>
      <c r="BM21" s="8" cm="1">
        <f t="array" ref="BM21">ROUND(AF$10/TREND(AF$8:AF$9,$A$8:$A$9,VALUE($A48))*BM20+BM20,4)</f>
        <v>4.6216999999999997</v>
      </c>
      <c r="BN21" s="8" cm="1">
        <f t="array" ref="BN21">ROUND(AG$10/TREND(AG$8:AG$9,$A$8:$A$9,VALUE($A48))*BN20+BN20,4)</f>
        <v>3.5855999999999999</v>
      </c>
      <c r="BO21" s="8" cm="1">
        <f t="array" ref="BO21">ROUND(AH$10/TREND(AH$8:AH$9,$A$8:$A$9,VALUE($A48))*BO20+BO20,4)</f>
        <v>4.6230000000000002</v>
      </c>
      <c r="BQ21" s="1">
        <f t="shared" si="37"/>
        <v>297.2179286182793</v>
      </c>
      <c r="BR21" s="1">
        <f t="shared" si="38"/>
        <v>4.0409317069098867</v>
      </c>
      <c r="BS21" s="1"/>
      <c r="BT21" s="1"/>
      <c r="BU21" s="1"/>
      <c r="BV21" s="1"/>
      <c r="BY21" t="str">
        <f t="shared" si="39"/>
        <v>MinCOAHCO-19</v>
      </c>
      <c r="BZ21" s="1">
        <f t="shared" si="5"/>
        <v>0</v>
      </c>
      <c r="CA21" s="1">
        <f t="shared" si="6"/>
        <v>5655.658326451201</v>
      </c>
      <c r="CB21" s="1">
        <f t="shared" si="7"/>
        <v>2114.3537616960002</v>
      </c>
      <c r="CC21" s="1">
        <f t="shared" si="8"/>
        <v>27049.0239741312</v>
      </c>
      <c r="CD21" s="1">
        <f t="shared" si="9"/>
        <v>627.0103448064001</v>
      </c>
      <c r="CE21" s="1">
        <f t="shared" si="10"/>
        <v>67944.681512142823</v>
      </c>
      <c r="CF21" s="1">
        <f t="shared" si="11"/>
        <v>100751.9654965248</v>
      </c>
      <c r="CG21" s="1">
        <f t="shared" si="12"/>
        <v>47.324505715200004</v>
      </c>
      <c r="CH21" s="1">
        <f t="shared" si="13"/>
        <v>1711.8112296384002</v>
      </c>
      <c r="CI21" s="1">
        <f t="shared" si="14"/>
        <v>271048.50000000017</v>
      </c>
      <c r="CJ21" s="1">
        <f t="shared" si="15"/>
        <v>0</v>
      </c>
      <c r="CK21" s="1">
        <f t="shared" si="16"/>
        <v>20531.883315743999</v>
      </c>
      <c r="CL21" s="1">
        <f t="shared" si="17"/>
        <v>4.5690380927999996</v>
      </c>
      <c r="CM21" s="1">
        <f t="shared" si="18"/>
        <v>0</v>
      </c>
      <c r="CN21" s="1">
        <f t="shared" si="19"/>
        <v>41.183039520000008</v>
      </c>
      <c r="CO21" s="1">
        <f t="shared" si="20"/>
        <v>0</v>
      </c>
      <c r="CP21" s="1">
        <f t="shared" si="21"/>
        <v>6926.4396808128004</v>
      </c>
      <c r="CQ21" s="1">
        <f t="shared" si="22"/>
        <v>0</v>
      </c>
      <c r="CR21" s="1">
        <f t="shared" si="23"/>
        <v>0</v>
      </c>
      <c r="CS21" s="1">
        <f t="shared" si="24"/>
        <v>169982.25897646084</v>
      </c>
      <c r="CT21" s="1">
        <f t="shared" si="25"/>
        <v>11857.759498571424</v>
      </c>
      <c r="CU21" s="1">
        <f t="shared" si="26"/>
        <v>11.4240019968</v>
      </c>
      <c r="CV21" s="1">
        <f t="shared" si="27"/>
        <v>81.966892780799995</v>
      </c>
      <c r="CW21" s="1">
        <f t="shared" si="28"/>
        <v>0</v>
      </c>
      <c r="CX21" s="1">
        <f t="shared" si="29"/>
        <v>105254.96864284802</v>
      </c>
      <c r="CY21" s="1">
        <f t="shared" si="30"/>
        <v>0</v>
      </c>
      <c r="CZ21" s="1">
        <f t="shared" si="31"/>
        <v>20492.642857142859</v>
      </c>
      <c r="DA21" s="1">
        <f t="shared" si="32"/>
        <v>0</v>
      </c>
      <c r="DB21" s="1">
        <f t="shared" si="33"/>
        <v>105108.73745155201</v>
      </c>
      <c r="DC21" s="1">
        <f t="shared" si="34"/>
        <v>0</v>
      </c>
      <c r="DF21" t="str">
        <f t="shared" si="40"/>
        <v>MinCOAHCO-19</v>
      </c>
      <c r="DG21" t="str">
        <f t="shared" si="35"/>
        <v>Hard Coal Supply curve - Step 19</v>
      </c>
      <c r="DH21" t="s">
        <v>109</v>
      </c>
      <c r="DI21" t="s">
        <v>163</v>
      </c>
      <c r="DK21" t="str">
        <f t="shared" si="41"/>
        <v>COAHCO</v>
      </c>
    </row>
    <row r="22" spans="1:115">
      <c r="AK22" t="str">
        <f t="shared" si="36"/>
        <v>MinCOAHCO-20</v>
      </c>
      <c r="AL22" s="8" cm="1">
        <f t="array" ref="AL22">ROUND(E$10/TREND(E$8:E$9,$A$8:$A$9,VALUE($A49))*AL21+AL21,4)</f>
        <v>4.8093000000000004</v>
      </c>
      <c r="AM22" s="8" cm="1">
        <f t="array" ref="AM22">ROUND(F$10/TREND(F$8:F$9,$A$8:$A$9,VALUE($A49))*AM21+AM21,4)</f>
        <v>4.2514000000000003</v>
      </c>
      <c r="AN22" s="8" cm="1">
        <f t="array" ref="AN22">ROUND(G$10/TREND(G$8:G$9,$A$8:$A$9,VALUE($A49))*AN21+AN21,4)</f>
        <v>17.377800000000001</v>
      </c>
      <c r="AO22" s="8" cm="1">
        <f t="array" ref="AO22">ROUND(H$10/TREND(H$8:H$9,$A$8:$A$9,VALUE($A49))*AO21+AO21,4)</f>
        <v>4.1383000000000001</v>
      </c>
      <c r="AP22" s="8" cm="1">
        <f t="array" ref="AP22">ROUND(I$10/TREND(I$8:I$9,$A$8:$A$9,VALUE($A49))*AP21+AP21,4)</f>
        <v>4.8044000000000002</v>
      </c>
      <c r="AQ22" s="8" cm="1">
        <f t="array" ref="AQ22">ROUND(J$10/TREND(J$8:J$9,$A$8:$A$9,VALUE($A49))*AQ21+AQ21,4)</f>
        <v>4.609</v>
      </c>
      <c r="AR22" s="8" cm="1">
        <f t="array" ref="AR22">ROUND(K$10/TREND(K$8:K$9,$A$8:$A$9,VALUE($A49))*AR21+AR21,4)</f>
        <v>3.9782999999999999</v>
      </c>
      <c r="AS22" s="8" cm="1">
        <f t="array" ref="AS22">ROUND(L$10/TREND(L$8:L$9,$A$8:$A$9,VALUE($A49))*AS21+AS21,4)</f>
        <v>4.7995000000000001</v>
      </c>
      <c r="AT22" s="8" cm="1">
        <f t="array" ref="AT22">ROUND(M$10/TREND(M$8:M$9,$A$8:$A$9,VALUE($A49))*AT21+AT21,4)</f>
        <v>4.7789999999999999</v>
      </c>
      <c r="AU22" s="8" cm="1">
        <f t="array" ref="AU22">ROUND(N$10/TREND(N$8:N$9,$A$8:$A$9,VALUE($A49))*AU21+AU21,4)</f>
        <v>4.1334999999999997</v>
      </c>
      <c r="AV22" s="8" cm="1">
        <f t="array" ref="AV22">ROUND(O$10/TREND(O$8:O$9,$A$8:$A$9,VALUE($A49))*AV21+AV21,4)</f>
        <v>4.8093000000000004</v>
      </c>
      <c r="AW22" s="8" cm="1">
        <f t="array" ref="AW22">ROUND(P$10/TREND(P$8:P$9,$A$8:$A$9,VALUE($A49))*AW21+AW21,4)</f>
        <v>4.6529999999999996</v>
      </c>
      <c r="AX22" s="8" cm="1">
        <f t="array" ref="AX22">ROUND(Q$10/TREND(Q$8:Q$9,$A$8:$A$9,VALUE($A49))*AX21+AX21,4)</f>
        <v>4.8056999999999999</v>
      </c>
      <c r="AY22" s="8" cm="1">
        <f t="array" ref="AY22">ROUND(R$10/TREND(R$8:R$9,$A$8:$A$9,VALUE($A49))*AY21+AY21,4)</f>
        <v>4.8093000000000004</v>
      </c>
      <c r="AZ22" s="8" cm="1">
        <f t="array" ref="AZ22">ROUND(S$10/TREND(S$8:S$9,$A$8:$A$9,VALUE($A49))*AZ21+AZ21,4)</f>
        <v>4.8017000000000003</v>
      </c>
      <c r="BA22" s="8" cm="1">
        <f t="array" ref="BA22">ROUND(T$10/TREND(T$8:T$9,$A$8:$A$9,VALUE($A49))*BA21+BA21,4)</f>
        <v>4.8036000000000003</v>
      </c>
      <c r="BB22" s="8" cm="1">
        <f t="array" ref="BB22">ROUND(U$10/TREND(U$8:U$9,$A$8:$A$9,VALUE($A49))*BB21+BB21,4)</f>
        <v>4.5963000000000003</v>
      </c>
      <c r="BC22" s="8" cm="1">
        <f t="array" ref="BC22">ROUND(V$10/TREND(V$8:V$9,$A$8:$A$9,VALUE($A49))*BC21+BC21,4)</f>
        <v>4.8093000000000004</v>
      </c>
      <c r="BD22" s="8" cm="1">
        <f t="array" ref="BD22">ROUND(W$10/TREND(W$8:W$9,$A$8:$A$9,VALUE($A49))*BD21+BD21,4)</f>
        <v>4.8093000000000004</v>
      </c>
      <c r="BE22" s="8" cm="1">
        <f t="array" ref="BE22">ROUND(X$10/TREND(X$8:X$9,$A$8:$A$9,VALUE($A49))*BE21+BE21,4)</f>
        <v>4.3220000000000001</v>
      </c>
      <c r="BF22" s="8" cm="1">
        <f t="array" ref="BF22">ROUND(Y$10/TREND(Y$8:Y$9,$A$8:$A$9,VALUE($A49))*BF21+BF21,4)</f>
        <v>4.2485999999999997</v>
      </c>
      <c r="BG22" s="8" cm="1">
        <f t="array" ref="BG22">ROUND(Z$10/TREND(Z$8:Z$9,$A$8:$A$9,VALUE($A49))*BG21+BG21,4)</f>
        <v>4.8019999999999996</v>
      </c>
      <c r="BH22" s="8" cm="1">
        <f t="array" ref="BH22">ROUND(AA$10/TREND(AA$8:AA$9,$A$8:$A$9,VALUE($A49))*BH21+BH21,4)</f>
        <v>4.8010000000000002</v>
      </c>
      <c r="BI22" s="8" cm="1">
        <f t="array" ref="BI22">ROUND(AB$10/TREND(AB$8:AB$9,$A$8:$A$9,VALUE($A49))*BI21+BI21,4)</f>
        <v>4.8083999999999998</v>
      </c>
      <c r="BJ22" s="8" cm="1">
        <f t="array" ref="BJ22">ROUND(AC$10/TREND(AC$8:AC$9,$A$8:$A$9,VALUE($A49))*BJ21+BJ21,4)</f>
        <v>3.9853000000000001</v>
      </c>
      <c r="BK22" s="8" cm="1">
        <f t="array" ref="BK22">ROUND(AD$10/TREND(AD$8:AD$9,$A$8:$A$9,VALUE($A49))*BK21+BK21,4)</f>
        <v>4.8093000000000004</v>
      </c>
      <c r="BL22" s="8" cm="1">
        <f t="array" ref="BL22">ROUND(AE$10/TREND(AE$8:AE$9,$A$8:$A$9,VALUE($A49))*BL21+BL21,4)</f>
        <v>4.2272999999999996</v>
      </c>
      <c r="BM22" s="8" cm="1">
        <f t="array" ref="BM22">ROUND(AF$10/TREND(AF$8:AF$9,$A$8:$A$9,VALUE($A49))*BM21+BM21,4)</f>
        <v>4.8079999999999998</v>
      </c>
      <c r="BN22" s="8" cm="1">
        <f t="array" ref="BN22">ROUND(AG$10/TREND(AG$8:AG$9,$A$8:$A$9,VALUE($A49))*BN21+BN21,4)</f>
        <v>3.6587999999999998</v>
      </c>
      <c r="BO22" s="8" cm="1">
        <f t="array" ref="BO22">ROUND(AH$10/TREND(AH$8:AH$9,$A$8:$A$9,VALUE($A49))*BO21+BO21,4)</f>
        <v>4.8093000000000004</v>
      </c>
      <c r="BQ22" s="1">
        <f t="shared" si="37"/>
        <v>320.08897833415347</v>
      </c>
      <c r="BR22" s="1">
        <f t="shared" si="38"/>
        <v>4.1564497042677875</v>
      </c>
      <c r="BS22" s="1"/>
      <c r="BT22" s="1"/>
      <c r="BU22" s="1"/>
      <c r="BV22" s="1"/>
      <c r="BY22" t="str">
        <f t="shared" si="39"/>
        <v>MinCOAHCO-20</v>
      </c>
      <c r="BZ22" s="1">
        <f t="shared" si="5"/>
        <v>0</v>
      </c>
      <c r="CA22" s="1">
        <f t="shared" si="6"/>
        <v>5655.658326451201</v>
      </c>
      <c r="CB22" s="1">
        <f t="shared" si="7"/>
        <v>2114.3537616960002</v>
      </c>
      <c r="CC22" s="1">
        <f t="shared" si="8"/>
        <v>27049.0239741312</v>
      </c>
      <c r="CD22" s="1">
        <f t="shared" si="9"/>
        <v>627.0103448064001</v>
      </c>
      <c r="CE22" s="1">
        <f t="shared" si="10"/>
        <v>67944.681512142823</v>
      </c>
      <c r="CF22" s="1">
        <f t="shared" si="11"/>
        <v>100751.9654965248</v>
      </c>
      <c r="CG22" s="1">
        <f t="shared" si="12"/>
        <v>47.324505715200004</v>
      </c>
      <c r="CH22" s="1">
        <f t="shared" si="13"/>
        <v>1711.8112296384002</v>
      </c>
      <c r="CI22" s="1">
        <f t="shared" si="14"/>
        <v>271048.50000000017</v>
      </c>
      <c r="CJ22" s="1">
        <f t="shared" si="15"/>
        <v>0</v>
      </c>
      <c r="CK22" s="1">
        <f t="shared" si="16"/>
        <v>20531.883315743999</v>
      </c>
      <c r="CL22" s="1">
        <f t="shared" si="17"/>
        <v>4.5690380927999996</v>
      </c>
      <c r="CM22" s="1">
        <f t="shared" si="18"/>
        <v>0</v>
      </c>
      <c r="CN22" s="1">
        <f t="shared" si="19"/>
        <v>41.183039520000008</v>
      </c>
      <c r="CO22" s="1">
        <f t="shared" si="20"/>
        <v>0</v>
      </c>
      <c r="CP22" s="1">
        <f t="shared" si="21"/>
        <v>6926.4396808128004</v>
      </c>
      <c r="CQ22" s="1">
        <f t="shared" si="22"/>
        <v>0</v>
      </c>
      <c r="CR22" s="1">
        <f t="shared" si="23"/>
        <v>0</v>
      </c>
      <c r="CS22" s="1">
        <f t="shared" si="24"/>
        <v>169982.25897646084</v>
      </c>
      <c r="CT22" s="1">
        <f t="shared" si="25"/>
        <v>11857.759498571424</v>
      </c>
      <c r="CU22" s="1">
        <f t="shared" si="26"/>
        <v>11.4240019968</v>
      </c>
      <c r="CV22" s="1">
        <f t="shared" si="27"/>
        <v>81.966892780799995</v>
      </c>
      <c r="CW22" s="1">
        <f t="shared" si="28"/>
        <v>0</v>
      </c>
      <c r="CX22" s="1">
        <f t="shared" si="29"/>
        <v>105254.96864284802</v>
      </c>
      <c r="CY22" s="1">
        <f t="shared" si="30"/>
        <v>0</v>
      </c>
      <c r="CZ22" s="1">
        <f t="shared" si="31"/>
        <v>20492.642857142859</v>
      </c>
      <c r="DA22" s="1">
        <f t="shared" si="32"/>
        <v>0</v>
      </c>
      <c r="DB22" s="1">
        <f t="shared" si="33"/>
        <v>105108.73745155201</v>
      </c>
      <c r="DC22" s="1">
        <f t="shared" si="34"/>
        <v>0</v>
      </c>
      <c r="DF22" t="str">
        <f t="shared" si="40"/>
        <v>MinCOAHCO-20</v>
      </c>
      <c r="DG22" t="str">
        <f t="shared" si="35"/>
        <v>Hard Coal Supply curve - Step 20</v>
      </c>
      <c r="DH22" t="s">
        <v>109</v>
      </c>
      <c r="DI22" t="s">
        <v>163</v>
      </c>
      <c r="DK22" t="str">
        <f t="shared" si="41"/>
        <v>COAHCO</v>
      </c>
    </row>
    <row r="23" spans="1:115">
      <c r="AK23" t="str">
        <f t="shared" si="36"/>
        <v>MinCOAHCO-21</v>
      </c>
      <c r="AL23" s="8" cm="1">
        <f t="array" ref="AL23">ROUND(E$10/TREND(E$8:E$9,$A$8:$A$9,VALUE($A50))*AL22+AL22,4)</f>
        <v>5.0031999999999996</v>
      </c>
      <c r="AM23" s="8" cm="1">
        <f t="array" ref="AM23">ROUND(F$10/TREND(F$8:F$9,$A$8:$A$9,VALUE($A50))*AM22+AM22,4)</f>
        <v>4.4188000000000001</v>
      </c>
      <c r="AN23" s="8" cm="1">
        <f t="array" ref="AN23">ROUND(G$10/TREND(G$8:G$9,$A$8:$A$9,VALUE($A50))*AN22+AN22,4)</f>
        <v>20.851299999999998</v>
      </c>
      <c r="AO23" s="8" cm="1">
        <f t="array" ref="AO23">ROUND(H$10/TREND(H$8:H$9,$A$8:$A$9,VALUE($A50))*AO22+AO22,4)</f>
        <v>4.2854999999999999</v>
      </c>
      <c r="AP23" s="8" cm="1">
        <f t="array" ref="AP23">ROUND(I$10/TREND(I$8:I$9,$A$8:$A$9,VALUE($A50))*AP22+AP22,4)</f>
        <v>4.9973999999999998</v>
      </c>
      <c r="AQ23" s="8" cm="1">
        <f t="array" ref="AQ23">ROUND(J$10/TREND(J$8:J$9,$A$8:$A$9,VALUE($A50))*AQ22+AQ22,4)</f>
        <v>4.7704000000000004</v>
      </c>
      <c r="AR23" s="8" cm="1">
        <f t="array" ref="AR23">ROUND(K$10/TREND(K$8:K$9,$A$8:$A$9,VALUE($A50))*AR22+AR22,4)</f>
        <v>4.0987999999999998</v>
      </c>
      <c r="AS23" s="8" cm="1">
        <f t="array" ref="AS23">ROUND(L$10/TREND(L$8:L$9,$A$8:$A$9,VALUE($A50))*AS22+AS22,4)</f>
        <v>4.9916</v>
      </c>
      <c r="AT23" s="8" cm="1">
        <f t="array" ref="AT23">ROUND(M$10/TREND(M$8:M$9,$A$8:$A$9,VALUE($A50))*AT22+AT22,4)</f>
        <v>4.9679000000000002</v>
      </c>
      <c r="AU23" s="8" cm="1">
        <f t="array" ref="AU23">ROUND(N$10/TREND(N$8:N$9,$A$8:$A$9,VALUE($A50))*AU22+AU22,4)</f>
        <v>4.2374000000000001</v>
      </c>
      <c r="AV23" s="8" cm="1">
        <f t="array" ref="AV23">ROUND(O$10/TREND(O$8:O$9,$A$8:$A$9,VALUE($A50))*AV22+AV22,4)</f>
        <v>5.0031999999999996</v>
      </c>
      <c r="AW23" s="8" cm="1">
        <f t="array" ref="AW23">ROUND(P$10/TREND(P$8:P$9,$A$8:$A$9,VALUE($A50))*AW22+AW22,4)</f>
        <v>4.8242000000000003</v>
      </c>
      <c r="AX23" s="8" cm="1">
        <f t="array" ref="AX23">ROUND(Q$10/TREND(Q$8:Q$9,$A$8:$A$9,VALUE($A50))*AX22+AX22,4)</f>
        <v>4.9989999999999997</v>
      </c>
      <c r="AY23" s="8" cm="1">
        <f t="array" ref="AY23">ROUND(R$10/TREND(R$8:R$9,$A$8:$A$9,VALUE($A50))*AY22+AY22,4)</f>
        <v>5.0031999999999996</v>
      </c>
      <c r="AZ23" s="8" cm="1">
        <f t="array" ref="AZ23">ROUND(S$10/TREND(S$8:S$9,$A$8:$A$9,VALUE($A50))*AZ22+AZ22,4)</f>
        <v>4.9942000000000002</v>
      </c>
      <c r="BA23" s="8" cm="1">
        <f t="array" ref="BA23">ROUND(T$10/TREND(T$8:T$9,$A$8:$A$9,VALUE($A50))*BA22+BA22,4)</f>
        <v>4.9965000000000002</v>
      </c>
      <c r="BB23" s="8" cm="1">
        <f t="array" ref="BB23">ROUND(U$10/TREND(U$8:U$9,$A$8:$A$9,VALUE($A50))*BB22+BB22,4)</f>
        <v>4.7537000000000003</v>
      </c>
      <c r="BC23" s="8" cm="1">
        <f t="array" ref="BC23">ROUND(V$10/TREND(V$8:V$9,$A$8:$A$9,VALUE($A50))*BC22+BC22,4)</f>
        <v>5.0031999999999996</v>
      </c>
      <c r="BD23" s="8" cm="1">
        <f t="array" ref="BD23">ROUND(W$10/TREND(W$8:W$9,$A$8:$A$9,VALUE($A50))*BD22+BD22,4)</f>
        <v>5.0031999999999996</v>
      </c>
      <c r="BE23" s="8" cm="1">
        <f t="array" ref="BE23">ROUND(X$10/TREND(X$8:X$9,$A$8:$A$9,VALUE($A50))*BE22+BE22,4)</f>
        <v>4.4425999999999997</v>
      </c>
      <c r="BF23" s="8" cm="1">
        <f t="array" ref="BF23">ROUND(Y$10/TREND(Y$8:Y$9,$A$8:$A$9,VALUE($A50))*BF22+BF22,4)</f>
        <v>4.4154999999999998</v>
      </c>
      <c r="BG23" s="8" cm="1">
        <f t="array" ref="BG23">ROUND(Z$10/TREND(Z$8:Z$9,$A$8:$A$9,VALUE($A50))*BG22+BG22,4)</f>
        <v>4.9946000000000002</v>
      </c>
      <c r="BH23" s="8" cm="1">
        <f t="array" ref="BH23">ROUND(AA$10/TREND(AA$8:AA$9,$A$8:$A$9,VALUE($A50))*BH22+BH22,4)</f>
        <v>4.9934000000000003</v>
      </c>
      <c r="BI23" s="8" cm="1">
        <f t="array" ref="BI23">ROUND(AB$10/TREND(AB$8:AB$9,$A$8:$A$9,VALUE($A50))*BI22+BI22,4)</f>
        <v>5.0023</v>
      </c>
      <c r="BJ23" s="8" cm="1">
        <f t="array" ref="BJ23">ROUND(AC$10/TREND(AC$8:AC$9,$A$8:$A$9,VALUE($A50))*BJ22+BJ22,4)</f>
        <v>4.1069000000000004</v>
      </c>
      <c r="BK23" s="8" cm="1">
        <f t="array" ref="BK23">ROUND(AD$10/TREND(AD$8:AD$9,$A$8:$A$9,VALUE($A50))*BK22+BK22,4)</f>
        <v>5.0031999999999996</v>
      </c>
      <c r="BL23" s="8" cm="1">
        <f t="array" ref="BL23">ROUND(AE$10/TREND(AE$8:AE$9,$A$8:$A$9,VALUE($A50))*BL22+BL22,4)</f>
        <v>4.3902999999999999</v>
      </c>
      <c r="BM23" s="8" cm="1">
        <f t="array" ref="BM23">ROUND(AF$10/TREND(AF$8:AF$9,$A$8:$A$9,VALUE($A50))*BM22+BM22,4)</f>
        <v>5.0019</v>
      </c>
      <c r="BN23" s="8" cm="1">
        <f t="array" ref="BN23">ROUND(AG$10/TREND(AG$8:AG$9,$A$8:$A$9,VALUE($A50))*BN22+BN22,4)</f>
        <v>3.7320000000000002</v>
      </c>
      <c r="BO23" s="8" cm="1">
        <f t="array" ref="BO23">ROUND(AH$10/TREND(AH$8:AH$9,$A$8:$A$9,VALUE($A50))*BO22+BO22,4)</f>
        <v>5.0031999999999996</v>
      </c>
      <c r="BQ23" s="1">
        <f t="shared" si="37"/>
        <v>320.08897833415347</v>
      </c>
      <c r="BR23" s="1">
        <f>BR22</f>
        <v>4.1564497042677875</v>
      </c>
      <c r="BS23" s="1"/>
      <c r="BT23" s="1"/>
      <c r="BU23" s="1"/>
      <c r="BV23" s="1"/>
      <c r="BY23" t="str">
        <f t="shared" si="39"/>
        <v>MinCOAHCO-21</v>
      </c>
      <c r="BZ23" s="1">
        <f t="shared" ref="BZ23:DC23" si="45">E$6*1000-SUM(BZ3:BZ22)</f>
        <v>0</v>
      </c>
      <c r="CA23" s="1">
        <f t="shared" si="45"/>
        <v>71417.273319683183</v>
      </c>
      <c r="CB23" s="1">
        <f t="shared" si="45"/>
        <v>32592.972573039995</v>
      </c>
      <c r="CC23" s="1">
        <f t="shared" si="45"/>
        <v>458397.21726216312</v>
      </c>
      <c r="CD23" s="1">
        <f t="shared" si="45"/>
        <v>12831.540412710398</v>
      </c>
      <c r="CE23" s="1">
        <f t="shared" si="45"/>
        <v>1.0477378964424133E-9</v>
      </c>
      <c r="CF23" s="1">
        <f t="shared" si="45"/>
        <v>670280.48304865323</v>
      </c>
      <c r="CG23" s="1">
        <f t="shared" si="45"/>
        <v>44200.456919987198</v>
      </c>
      <c r="CH23" s="1">
        <f t="shared" si="45"/>
        <v>102068.6427850624</v>
      </c>
      <c r="CI23" s="1">
        <f t="shared" si="45"/>
        <v>0</v>
      </c>
      <c r="CJ23" s="1">
        <f t="shared" si="45"/>
        <v>0</v>
      </c>
      <c r="CK23" s="1">
        <f t="shared" si="45"/>
        <v>315777.17722958402</v>
      </c>
      <c r="CL23" s="1">
        <f t="shared" si="45"/>
        <v>15823.627496700799</v>
      </c>
      <c r="CM23" s="1">
        <f t="shared" si="45"/>
        <v>0</v>
      </c>
      <c r="CN23" s="1">
        <f t="shared" si="45"/>
        <v>34157.584826720005</v>
      </c>
      <c r="CO23" s="1">
        <f t="shared" si="45"/>
        <v>25172</v>
      </c>
      <c r="CP23" s="1">
        <f t="shared" si="45"/>
        <v>1019856.5633986208</v>
      </c>
      <c r="CQ23" s="1">
        <f t="shared" si="45"/>
        <v>0</v>
      </c>
      <c r="CR23" s="1">
        <f t="shared" si="45"/>
        <v>87</v>
      </c>
      <c r="CS23" s="1">
        <f t="shared" si="45"/>
        <v>417820.37432954786</v>
      </c>
      <c r="CT23" s="1">
        <f t="shared" si="45"/>
        <v>0</v>
      </c>
      <c r="CU23" s="1">
        <f t="shared" si="45"/>
        <v>33480.063972044802</v>
      </c>
      <c r="CV23" s="1">
        <f t="shared" si="45"/>
        <v>37308.752471068801</v>
      </c>
      <c r="CW23" s="1">
        <f t="shared" si="45"/>
        <v>0</v>
      </c>
      <c r="CX23" s="1">
        <f t="shared" si="45"/>
        <v>545816.43900012714</v>
      </c>
      <c r="CY23" s="1">
        <f t="shared" si="45"/>
        <v>0</v>
      </c>
      <c r="CZ23" s="1">
        <f t="shared" si="45"/>
        <v>0</v>
      </c>
      <c r="DA23" s="1">
        <f t="shared" si="45"/>
        <v>0</v>
      </c>
      <c r="DB23" s="1">
        <f t="shared" si="45"/>
        <v>4913320.6756782727</v>
      </c>
      <c r="DC23" s="1">
        <f t="shared" si="45"/>
        <v>0</v>
      </c>
      <c r="DF23" t="str">
        <f t="shared" si="40"/>
        <v>MinCOAHCO-21</v>
      </c>
      <c r="DG23" t="str">
        <f t="shared" si="35"/>
        <v>Hard Coal Supply curve - Step 21</v>
      </c>
      <c r="DH23" t="s">
        <v>109</v>
      </c>
      <c r="DI23" t="s">
        <v>163</v>
      </c>
      <c r="DK23" t="str">
        <f t="shared" si="41"/>
        <v>COAHCO</v>
      </c>
    </row>
    <row r="24" spans="1:115">
      <c r="BN24" s="8"/>
      <c r="BQ24" s="1">
        <f ca="1">OFFSET(AK30,0,MATCH(BS$2,$AL$29:$BO$29,0))/1000</f>
        <v>0</v>
      </c>
      <c r="BR24" s="1"/>
      <c r="BS24" s="1">
        <f ca="1">OFFSET(AK3,0,MATCH(BS$2,$AL$2:$BO$2,0))</f>
        <v>2.8498000000000001</v>
      </c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</row>
    <row r="25" spans="1:115">
      <c r="BQ25" s="1">
        <f ca="1">BQ24+OFFSET(AK31,0,MATCH(BS$2,$AL$29:$BO$29,0))/1000</f>
        <v>0</v>
      </c>
      <c r="BR25" s="1"/>
      <c r="BS25" s="1">
        <f t="shared" ref="BS25:BS44" ca="1" si="46">OFFSET(AK4,0,MATCH(BS$2,$AL$2:$BO$2,0))</f>
        <v>2.8980999999999999</v>
      </c>
    </row>
    <row r="26" spans="1:115">
      <c r="BQ26" s="1">
        <f t="shared" ref="BQ26:BQ44" ca="1" si="47">BQ25+OFFSET(AK32,0,MATCH(BS$2,$AL$29:$BO$29,0))/1000</f>
        <v>0</v>
      </c>
      <c r="BR26" s="1"/>
      <c r="BS26" s="1">
        <f t="shared" ca="1" si="46"/>
        <v>2.9472</v>
      </c>
    </row>
    <row r="27" spans="1:115">
      <c r="BQ27" s="1">
        <f t="shared" ca="1" si="47"/>
        <v>0</v>
      </c>
      <c r="BR27" s="1"/>
      <c r="BS27" s="1">
        <f t="shared" ca="1" si="46"/>
        <v>2.9971999999999999</v>
      </c>
    </row>
    <row r="28" spans="1:115">
      <c r="AK28" t="s">
        <v>115</v>
      </c>
      <c r="BQ28" s="1">
        <f t="shared" ca="1" si="47"/>
        <v>0</v>
      </c>
      <c r="BR28" s="1"/>
      <c r="BS28" s="1">
        <f t="shared" ca="1" si="46"/>
        <v>3.048</v>
      </c>
    </row>
    <row r="29" spans="1:115">
      <c r="AJ29" t="s">
        <v>97</v>
      </c>
      <c r="AK29" t="s">
        <v>96</v>
      </c>
      <c r="AL29" t="str">
        <f t="shared" ref="AL29:AY29" si="48">E3</f>
        <v>Africa_north</v>
      </c>
      <c r="AM29" t="str">
        <f t="shared" si="48"/>
        <v>Africa_other</v>
      </c>
      <c r="AN29" t="str">
        <f t="shared" si="48"/>
        <v>Arg-Chi</v>
      </c>
      <c r="AO29" t="str">
        <f t="shared" si="48"/>
        <v>Asia_central</v>
      </c>
      <c r="AP29" t="str">
        <f t="shared" si="48"/>
        <v>Asia_east</v>
      </c>
      <c r="AQ29" t="str">
        <f t="shared" si="48"/>
        <v>Asia_other</v>
      </c>
      <c r="AR29" t="str">
        <f t="shared" si="48"/>
        <v>Australia_NZ</v>
      </c>
      <c r="AS29" t="str">
        <f t="shared" si="48"/>
        <v>Brazil</v>
      </c>
      <c r="AT29" t="str">
        <f t="shared" si="48"/>
        <v>Canada</v>
      </c>
      <c r="AU29" t="str">
        <f t="shared" si="48"/>
        <v>China</v>
      </c>
      <c r="AV29" t="str">
        <f t="shared" si="48"/>
        <v>EU_north</v>
      </c>
      <c r="AW29" t="str">
        <f t="shared" si="48"/>
        <v>EU_northeast</v>
      </c>
      <c r="AX29" t="str">
        <f t="shared" si="48"/>
        <v>EU_northwest</v>
      </c>
      <c r="AY29" t="str">
        <f t="shared" si="48"/>
        <v>EU_south</v>
      </c>
      <c r="AZ29" t="str">
        <f>S3</f>
        <v>EU_southeast</v>
      </c>
      <c r="BA29" t="str">
        <f t="shared" ref="BA29:BO29" si="49">T3</f>
        <v>EU_southwest</v>
      </c>
      <c r="BB29" t="str">
        <f t="shared" si="49"/>
        <v>Europe_other</v>
      </c>
      <c r="BC29" t="str">
        <f t="shared" si="49"/>
        <v>France</v>
      </c>
      <c r="BD29" t="str">
        <f t="shared" si="49"/>
        <v>Germany</v>
      </c>
      <c r="BE29" t="str">
        <f t="shared" si="49"/>
        <v>India</v>
      </c>
      <c r="BF29" t="str">
        <f t="shared" si="49"/>
        <v>LatAm_other</v>
      </c>
      <c r="BG29" t="str">
        <f t="shared" si="49"/>
        <v>Mexico</v>
      </c>
      <c r="BH29" t="str">
        <f t="shared" si="49"/>
        <v>MidEast_other</v>
      </c>
      <c r="BI29" t="str">
        <f t="shared" si="49"/>
        <v>Nor-Ice</v>
      </c>
      <c r="BJ29" t="str">
        <f t="shared" si="49"/>
        <v>Russia</v>
      </c>
      <c r="BK29" t="str">
        <f t="shared" si="49"/>
        <v>SaudiArabia</v>
      </c>
      <c r="BL29" t="str">
        <f t="shared" si="49"/>
        <v>SouthAfrica</v>
      </c>
      <c r="BM29" t="str">
        <f t="shared" si="49"/>
        <v>UK</v>
      </c>
      <c r="BN29" t="str">
        <f t="shared" si="49"/>
        <v>USA</v>
      </c>
      <c r="BO29" t="str">
        <f t="shared" si="49"/>
        <v>\I:</v>
      </c>
      <c r="BQ29" s="1">
        <f t="shared" ca="1" si="47"/>
        <v>0</v>
      </c>
      <c r="BR29" s="1"/>
      <c r="BS29" s="1">
        <f t="shared" ca="1" si="46"/>
        <v>3.0996999999999999</v>
      </c>
    </row>
    <row r="30" spans="1:115">
      <c r="A30" s="10" t="s">
        <v>95</v>
      </c>
      <c r="AJ30" s="9" t="str">
        <f t="shared" ref="AJ30:AJ50" si="50">$C$3&amp;"-"&amp;A30</f>
        <v>MinCOAHCO-01</v>
      </c>
      <c r="AK30" t="str">
        <f t="shared" ref="AK30:AK50" si="51">$A$2</f>
        <v>COAHCO</v>
      </c>
      <c r="AL30" s="1">
        <f t="shared" ref="AL30:AY30" si="52">E4-E4*E13*10</f>
        <v>0</v>
      </c>
      <c r="AM30" s="1">
        <f t="shared" si="52"/>
        <v>176.73932270159997</v>
      </c>
      <c r="AN30" s="1">
        <f t="shared" si="52"/>
        <v>13.214711010599999</v>
      </c>
      <c r="AO30" s="1">
        <f t="shared" si="52"/>
        <v>845.28199919159999</v>
      </c>
      <c r="AP30" s="1">
        <f t="shared" si="52"/>
        <v>19.594073275199996</v>
      </c>
      <c r="AQ30" s="1">
        <f t="shared" si="52"/>
        <v>2166.5026668095998</v>
      </c>
      <c r="AR30" s="1">
        <f t="shared" si="52"/>
        <v>3148.4989217664001</v>
      </c>
      <c r="AS30" s="1">
        <f t="shared" si="52"/>
        <v>1.4788908035999997</v>
      </c>
      <c r="AT30" s="1">
        <f t="shared" si="52"/>
        <v>53.494100926199991</v>
      </c>
      <c r="AU30" s="1">
        <f t="shared" si="52"/>
        <v>33776.099403046202</v>
      </c>
      <c r="AV30" s="1">
        <f t="shared" si="52"/>
        <v>0</v>
      </c>
      <c r="AW30" s="1">
        <f t="shared" si="52"/>
        <v>641.62135361699995</v>
      </c>
      <c r="AX30" s="1">
        <f t="shared" si="52"/>
        <v>0.14278244039999999</v>
      </c>
      <c r="AY30" s="1">
        <f t="shared" si="52"/>
        <v>0</v>
      </c>
      <c r="AZ30" s="1">
        <f>S4-S4*S13*10</f>
        <v>1.2869699849999998</v>
      </c>
      <c r="BA30" s="1">
        <f t="shared" ref="BA30:BO30" si="53">T4-T4*T13*10</f>
        <v>0</v>
      </c>
      <c r="BB30" s="1">
        <f t="shared" si="53"/>
        <v>216.45124002540001</v>
      </c>
      <c r="BC30" s="1">
        <f t="shared" si="53"/>
        <v>0</v>
      </c>
      <c r="BD30" s="1">
        <f t="shared" si="53"/>
        <v>0</v>
      </c>
      <c r="BE30" s="1">
        <f t="shared" si="53"/>
        <v>5311.9455930143995</v>
      </c>
      <c r="BF30" s="1">
        <f t="shared" si="53"/>
        <v>1143.9691066835999</v>
      </c>
      <c r="BG30" s="1">
        <f t="shared" si="53"/>
        <v>0.35700006239999998</v>
      </c>
      <c r="BH30" s="1">
        <f t="shared" si="53"/>
        <v>2.5614653993999998</v>
      </c>
      <c r="BI30" s="1">
        <f t="shared" si="53"/>
        <v>1.7003306556</v>
      </c>
      <c r="BJ30" s="1">
        <f t="shared" si="53"/>
        <v>3289.2177700889997</v>
      </c>
      <c r="BK30" s="1">
        <f t="shared" si="53"/>
        <v>0</v>
      </c>
      <c r="BL30" s="1">
        <f t="shared" si="53"/>
        <v>3005.8775936171996</v>
      </c>
      <c r="BM30" s="1">
        <f t="shared" si="53"/>
        <v>24.082105161599998</v>
      </c>
      <c r="BN30" s="1">
        <f t="shared" si="53"/>
        <v>3284.6480453610002</v>
      </c>
      <c r="BO30" s="1">
        <f t="shared" si="53"/>
        <v>0</v>
      </c>
      <c r="BQ30" s="1">
        <f t="shared" ca="1" si="47"/>
        <v>0</v>
      </c>
      <c r="BR30" s="1"/>
      <c r="BS30" s="1">
        <f t="shared" ca="1" si="46"/>
        <v>3.1522000000000001</v>
      </c>
    </row>
    <row r="31" spans="1:115">
      <c r="A31" s="10" t="s">
        <v>94</v>
      </c>
      <c r="AJ31" s="9" t="str">
        <f t="shared" si="50"/>
        <v>MinCOAHCO-02</v>
      </c>
      <c r="AK31" t="str">
        <f t="shared" si="51"/>
        <v>COAHCO</v>
      </c>
      <c r="AL31" s="1">
        <f t="shared" ref="AL31:BA40" si="54">E$13*E$4</f>
        <v>0</v>
      </c>
      <c r="AM31" s="1">
        <f t="shared" si="54"/>
        <v>17.673932270160002</v>
      </c>
      <c r="AN31" s="1">
        <f t="shared" si="54"/>
        <v>1.3214711010600002</v>
      </c>
      <c r="AO31" s="1">
        <f t="shared" si="54"/>
        <v>84.528199919160002</v>
      </c>
      <c r="AP31" s="1">
        <f t="shared" si="54"/>
        <v>1.9594073275200001</v>
      </c>
      <c r="AQ31" s="1">
        <f t="shared" si="54"/>
        <v>216.65026668096004</v>
      </c>
      <c r="AR31" s="1">
        <f t="shared" si="54"/>
        <v>314.84989217664003</v>
      </c>
      <c r="AS31" s="1">
        <f t="shared" si="54"/>
        <v>0.14788908036000001</v>
      </c>
      <c r="AT31" s="1">
        <f t="shared" si="54"/>
        <v>5.3494100926200003</v>
      </c>
      <c r="AU31" s="1">
        <f t="shared" si="54"/>
        <v>3377.6099403046205</v>
      </c>
      <c r="AV31" s="1">
        <f t="shared" si="54"/>
        <v>0</v>
      </c>
      <c r="AW31" s="1">
        <f t="shared" si="54"/>
        <v>64.162135361699995</v>
      </c>
      <c r="AX31" s="1">
        <f t="shared" si="54"/>
        <v>1.4278244039999999E-2</v>
      </c>
      <c r="AY31" s="1">
        <f t="shared" si="54"/>
        <v>0</v>
      </c>
      <c r="AZ31" s="1">
        <f t="shared" si="54"/>
        <v>0.12869699850000002</v>
      </c>
      <c r="BA31" s="1">
        <f t="shared" si="54"/>
        <v>0</v>
      </c>
      <c r="BB31" s="1">
        <f t="shared" ref="BA31:BO40" si="55">U$13*U$4</f>
        <v>21.645124002540001</v>
      </c>
      <c r="BC31" s="1">
        <f t="shared" si="55"/>
        <v>0</v>
      </c>
      <c r="BD31" s="1">
        <f t="shared" si="55"/>
        <v>0</v>
      </c>
      <c r="BE31" s="1">
        <f t="shared" si="55"/>
        <v>531.19455930144011</v>
      </c>
      <c r="BF31" s="1">
        <f t="shared" si="55"/>
        <v>114.39691066836002</v>
      </c>
      <c r="BG31" s="1">
        <f t="shared" si="55"/>
        <v>3.5700006239999998E-2</v>
      </c>
      <c r="BH31" s="1">
        <f t="shared" si="55"/>
        <v>0.25614653993999997</v>
      </c>
      <c r="BI31" s="1">
        <f t="shared" si="55"/>
        <v>0.17003306556</v>
      </c>
      <c r="BJ31" s="1">
        <f t="shared" si="55"/>
        <v>328.92177700890005</v>
      </c>
      <c r="BK31" s="1">
        <f t="shared" si="55"/>
        <v>0</v>
      </c>
      <c r="BL31" s="1">
        <f t="shared" si="55"/>
        <v>300.58775936172003</v>
      </c>
      <c r="BM31" s="1">
        <f t="shared" si="55"/>
        <v>2.4082105161600005</v>
      </c>
      <c r="BN31" s="1">
        <f t="shared" si="55"/>
        <v>328.46480453610002</v>
      </c>
      <c r="BO31" s="1">
        <f t="shared" si="55"/>
        <v>0</v>
      </c>
      <c r="BQ31" s="1">
        <f t="shared" ca="1" si="47"/>
        <v>0</v>
      </c>
      <c r="BR31" s="1"/>
      <c r="BS31" s="1">
        <f t="shared" ca="1" si="46"/>
        <v>3.2056</v>
      </c>
    </row>
    <row r="32" spans="1:115">
      <c r="A32" s="10" t="s">
        <v>93</v>
      </c>
      <c r="AJ32" s="9" t="str">
        <f t="shared" si="50"/>
        <v>MinCOAHCO-03</v>
      </c>
      <c r="AK32" t="str">
        <f t="shared" si="51"/>
        <v>COAHCO</v>
      </c>
      <c r="AL32" s="1">
        <f t="shared" si="54"/>
        <v>0</v>
      </c>
      <c r="AM32" s="1">
        <f t="shared" si="54"/>
        <v>17.673932270160002</v>
      </c>
      <c r="AN32" s="1">
        <f t="shared" si="54"/>
        <v>1.3214711010600002</v>
      </c>
      <c r="AO32" s="1">
        <f t="shared" si="54"/>
        <v>84.528199919160002</v>
      </c>
      <c r="AP32" s="1">
        <f t="shared" si="54"/>
        <v>1.9594073275200001</v>
      </c>
      <c r="AQ32" s="1">
        <f t="shared" si="54"/>
        <v>216.65026668096004</v>
      </c>
      <c r="AR32" s="1">
        <f t="shared" si="54"/>
        <v>314.84989217664003</v>
      </c>
      <c r="AS32" s="1">
        <f t="shared" si="54"/>
        <v>0.14788908036000001</v>
      </c>
      <c r="AT32" s="1">
        <f t="shared" si="54"/>
        <v>5.3494100926200003</v>
      </c>
      <c r="AU32" s="1">
        <f t="shared" si="54"/>
        <v>3377.6099403046205</v>
      </c>
      <c r="AV32" s="1">
        <f t="shared" si="54"/>
        <v>0</v>
      </c>
      <c r="AW32" s="1">
        <f t="shared" si="54"/>
        <v>64.162135361699995</v>
      </c>
      <c r="AX32" s="1">
        <f t="shared" si="54"/>
        <v>1.4278244039999999E-2</v>
      </c>
      <c r="AY32" s="1">
        <f t="shared" si="54"/>
        <v>0</v>
      </c>
      <c r="AZ32" s="1">
        <f t="shared" si="54"/>
        <v>0.12869699850000002</v>
      </c>
      <c r="BA32" s="1">
        <f t="shared" si="55"/>
        <v>0</v>
      </c>
      <c r="BB32" s="1">
        <f t="shared" si="55"/>
        <v>21.645124002540001</v>
      </c>
      <c r="BC32" s="1">
        <f t="shared" si="55"/>
        <v>0</v>
      </c>
      <c r="BD32" s="1">
        <f t="shared" si="55"/>
        <v>0</v>
      </c>
      <c r="BE32" s="1">
        <f t="shared" si="55"/>
        <v>531.19455930144011</v>
      </c>
      <c r="BF32" s="1">
        <f t="shared" si="55"/>
        <v>114.39691066836002</v>
      </c>
      <c r="BG32" s="1">
        <f t="shared" si="55"/>
        <v>3.5700006239999998E-2</v>
      </c>
      <c r="BH32" s="1">
        <f t="shared" si="55"/>
        <v>0.25614653993999997</v>
      </c>
      <c r="BI32" s="1">
        <f t="shared" si="55"/>
        <v>0.17003306556</v>
      </c>
      <c r="BJ32" s="1">
        <f t="shared" si="55"/>
        <v>328.92177700890005</v>
      </c>
      <c r="BK32" s="1">
        <f t="shared" si="55"/>
        <v>0</v>
      </c>
      <c r="BL32" s="1">
        <f t="shared" si="55"/>
        <v>300.58775936172003</v>
      </c>
      <c r="BM32" s="1">
        <f t="shared" si="55"/>
        <v>2.4082105161600005</v>
      </c>
      <c r="BN32" s="1">
        <f t="shared" si="55"/>
        <v>328.46480453610002</v>
      </c>
      <c r="BO32" s="1">
        <f t="shared" si="55"/>
        <v>0</v>
      </c>
      <c r="BQ32" s="1">
        <f t="shared" ca="1" si="47"/>
        <v>0</v>
      </c>
      <c r="BR32" s="1"/>
      <c r="BS32" s="1">
        <f t="shared" ca="1" si="46"/>
        <v>3.2599</v>
      </c>
    </row>
    <row r="33" spans="1:75">
      <c r="A33" s="10" t="s">
        <v>92</v>
      </c>
      <c r="AJ33" s="9" t="str">
        <f t="shared" si="50"/>
        <v>MinCOAHCO-04</v>
      </c>
      <c r="AK33" t="str">
        <f t="shared" si="51"/>
        <v>COAHCO</v>
      </c>
      <c r="AL33" s="1">
        <f t="shared" si="54"/>
        <v>0</v>
      </c>
      <c r="AM33" s="1">
        <f t="shared" si="54"/>
        <v>17.673932270160002</v>
      </c>
      <c r="AN33" s="1">
        <f t="shared" si="54"/>
        <v>1.3214711010600002</v>
      </c>
      <c r="AO33" s="1">
        <f t="shared" si="54"/>
        <v>84.528199919160002</v>
      </c>
      <c r="AP33" s="1">
        <f t="shared" si="54"/>
        <v>1.9594073275200001</v>
      </c>
      <c r="AQ33" s="1">
        <f t="shared" si="54"/>
        <v>216.65026668096004</v>
      </c>
      <c r="AR33" s="1">
        <f t="shared" si="54"/>
        <v>314.84989217664003</v>
      </c>
      <c r="AS33" s="1">
        <f t="shared" si="54"/>
        <v>0.14788908036000001</v>
      </c>
      <c r="AT33" s="1">
        <f t="shared" si="54"/>
        <v>5.3494100926200003</v>
      </c>
      <c r="AU33" s="1">
        <f t="shared" si="54"/>
        <v>3377.6099403046205</v>
      </c>
      <c r="AV33" s="1">
        <f t="shared" si="54"/>
        <v>0</v>
      </c>
      <c r="AW33" s="1">
        <f t="shared" si="54"/>
        <v>64.162135361699995</v>
      </c>
      <c r="AX33" s="1">
        <f t="shared" si="54"/>
        <v>1.4278244039999999E-2</v>
      </c>
      <c r="AY33" s="1">
        <f t="shared" si="54"/>
        <v>0</v>
      </c>
      <c r="AZ33" s="1">
        <f t="shared" si="54"/>
        <v>0.12869699850000002</v>
      </c>
      <c r="BA33" s="1">
        <f t="shared" si="55"/>
        <v>0</v>
      </c>
      <c r="BB33" s="1">
        <f t="shared" si="55"/>
        <v>21.645124002540001</v>
      </c>
      <c r="BC33" s="1">
        <f t="shared" si="55"/>
        <v>0</v>
      </c>
      <c r="BD33" s="1">
        <f t="shared" si="55"/>
        <v>0</v>
      </c>
      <c r="BE33" s="1">
        <f t="shared" si="55"/>
        <v>531.19455930144011</v>
      </c>
      <c r="BF33" s="1">
        <f t="shared" si="55"/>
        <v>114.39691066836002</v>
      </c>
      <c r="BG33" s="1">
        <f t="shared" si="55"/>
        <v>3.5700006239999998E-2</v>
      </c>
      <c r="BH33" s="1">
        <f t="shared" si="55"/>
        <v>0.25614653993999997</v>
      </c>
      <c r="BI33" s="1">
        <f t="shared" si="55"/>
        <v>0.17003306556</v>
      </c>
      <c r="BJ33" s="1">
        <f t="shared" si="55"/>
        <v>328.92177700890005</v>
      </c>
      <c r="BK33" s="1">
        <f t="shared" si="55"/>
        <v>0</v>
      </c>
      <c r="BL33" s="1">
        <f t="shared" si="55"/>
        <v>300.58775936172003</v>
      </c>
      <c r="BM33" s="1">
        <f t="shared" si="55"/>
        <v>2.4082105161600005</v>
      </c>
      <c r="BN33" s="1">
        <f t="shared" si="55"/>
        <v>328.46480453610002</v>
      </c>
      <c r="BO33" s="1">
        <f t="shared" si="55"/>
        <v>0</v>
      </c>
      <c r="BQ33" s="1">
        <f t="shared" ca="1" si="47"/>
        <v>0</v>
      </c>
      <c r="BR33" s="1"/>
      <c r="BS33" s="1">
        <f t="shared" ca="1" si="46"/>
        <v>3.3151999999999999</v>
      </c>
    </row>
    <row r="34" spans="1:75">
      <c r="A34" s="10" t="s">
        <v>91</v>
      </c>
      <c r="AJ34" s="9" t="str">
        <f t="shared" si="50"/>
        <v>MinCOAHCO-05</v>
      </c>
      <c r="AK34" t="str">
        <f t="shared" si="51"/>
        <v>COAHCO</v>
      </c>
      <c r="AL34" s="1">
        <f t="shared" si="54"/>
        <v>0</v>
      </c>
      <c r="AM34" s="1">
        <f t="shared" si="54"/>
        <v>17.673932270160002</v>
      </c>
      <c r="AN34" s="1">
        <f t="shared" si="54"/>
        <v>1.3214711010600002</v>
      </c>
      <c r="AO34" s="1">
        <f t="shared" si="54"/>
        <v>84.528199919160002</v>
      </c>
      <c r="AP34" s="1">
        <f t="shared" si="54"/>
        <v>1.9594073275200001</v>
      </c>
      <c r="AQ34" s="1">
        <f t="shared" si="54"/>
        <v>216.65026668096004</v>
      </c>
      <c r="AR34" s="1">
        <f t="shared" si="54"/>
        <v>314.84989217664003</v>
      </c>
      <c r="AS34" s="1">
        <f t="shared" si="54"/>
        <v>0.14788908036000001</v>
      </c>
      <c r="AT34" s="1">
        <f t="shared" si="54"/>
        <v>5.3494100926200003</v>
      </c>
      <c r="AU34" s="1">
        <f t="shared" si="54"/>
        <v>3377.6099403046205</v>
      </c>
      <c r="AV34" s="1">
        <f t="shared" si="54"/>
        <v>0</v>
      </c>
      <c r="AW34" s="1">
        <f t="shared" si="54"/>
        <v>64.162135361699995</v>
      </c>
      <c r="AX34" s="1">
        <f t="shared" si="54"/>
        <v>1.4278244039999999E-2</v>
      </c>
      <c r="AY34" s="1">
        <f t="shared" si="54"/>
        <v>0</v>
      </c>
      <c r="AZ34" s="1">
        <f t="shared" si="54"/>
        <v>0.12869699850000002</v>
      </c>
      <c r="BA34" s="1">
        <f t="shared" si="55"/>
        <v>0</v>
      </c>
      <c r="BB34" s="1">
        <f t="shared" si="55"/>
        <v>21.645124002540001</v>
      </c>
      <c r="BC34" s="1">
        <f t="shared" si="55"/>
        <v>0</v>
      </c>
      <c r="BD34" s="1">
        <f t="shared" si="55"/>
        <v>0</v>
      </c>
      <c r="BE34" s="1">
        <f t="shared" si="55"/>
        <v>531.19455930144011</v>
      </c>
      <c r="BF34" s="1">
        <f t="shared" si="55"/>
        <v>114.39691066836002</v>
      </c>
      <c r="BG34" s="1">
        <f t="shared" si="55"/>
        <v>3.5700006239999998E-2</v>
      </c>
      <c r="BH34" s="1">
        <f t="shared" si="55"/>
        <v>0.25614653993999997</v>
      </c>
      <c r="BI34" s="1">
        <f t="shared" si="55"/>
        <v>0.17003306556</v>
      </c>
      <c r="BJ34" s="1">
        <f t="shared" si="55"/>
        <v>328.92177700890005</v>
      </c>
      <c r="BK34" s="1">
        <f t="shared" si="55"/>
        <v>0</v>
      </c>
      <c r="BL34" s="1">
        <f t="shared" si="55"/>
        <v>300.58775936172003</v>
      </c>
      <c r="BM34" s="1">
        <f t="shared" si="55"/>
        <v>2.4082105161600005</v>
      </c>
      <c r="BN34" s="1">
        <f t="shared" si="55"/>
        <v>328.46480453610002</v>
      </c>
      <c r="BO34" s="1">
        <f t="shared" si="55"/>
        <v>0</v>
      </c>
      <c r="BQ34" s="1">
        <f t="shared" ca="1" si="47"/>
        <v>0</v>
      </c>
      <c r="BR34" s="1"/>
      <c r="BS34" s="1">
        <f t="shared" ca="1" si="46"/>
        <v>3.371428571428571</v>
      </c>
    </row>
    <row r="35" spans="1:75">
      <c r="A35" s="10" t="s">
        <v>90</v>
      </c>
      <c r="AJ35" s="9" t="str">
        <f t="shared" si="50"/>
        <v>MinCOAHCO-06</v>
      </c>
      <c r="AK35" t="str">
        <f t="shared" si="51"/>
        <v>COAHCO</v>
      </c>
      <c r="AL35" s="1">
        <f t="shared" si="54"/>
        <v>0</v>
      </c>
      <c r="AM35" s="1">
        <f t="shared" si="54"/>
        <v>17.673932270160002</v>
      </c>
      <c r="AN35" s="1">
        <f t="shared" si="54"/>
        <v>1.3214711010600002</v>
      </c>
      <c r="AO35" s="1">
        <f t="shared" si="54"/>
        <v>84.528199919160002</v>
      </c>
      <c r="AP35" s="1">
        <f t="shared" si="54"/>
        <v>1.9594073275200001</v>
      </c>
      <c r="AQ35" s="1">
        <f t="shared" si="54"/>
        <v>216.65026668096004</v>
      </c>
      <c r="AR35" s="1">
        <f t="shared" si="54"/>
        <v>314.84989217664003</v>
      </c>
      <c r="AS35" s="1">
        <f t="shared" si="54"/>
        <v>0.14788908036000001</v>
      </c>
      <c r="AT35" s="1">
        <f t="shared" si="54"/>
        <v>5.3494100926200003</v>
      </c>
      <c r="AU35" s="1">
        <f t="shared" si="54"/>
        <v>3377.6099403046205</v>
      </c>
      <c r="AV35" s="1">
        <f t="shared" si="54"/>
        <v>0</v>
      </c>
      <c r="AW35" s="1">
        <f t="shared" si="54"/>
        <v>64.162135361699995</v>
      </c>
      <c r="AX35" s="1">
        <f t="shared" si="54"/>
        <v>1.4278244039999999E-2</v>
      </c>
      <c r="AY35" s="1">
        <f t="shared" si="54"/>
        <v>0</v>
      </c>
      <c r="AZ35" s="1">
        <f t="shared" si="54"/>
        <v>0.12869699850000002</v>
      </c>
      <c r="BA35" s="1">
        <f t="shared" si="55"/>
        <v>0</v>
      </c>
      <c r="BB35" s="1">
        <f t="shared" si="55"/>
        <v>21.645124002540001</v>
      </c>
      <c r="BC35" s="1">
        <f t="shared" si="55"/>
        <v>0</v>
      </c>
      <c r="BD35" s="1">
        <f t="shared" si="55"/>
        <v>0</v>
      </c>
      <c r="BE35" s="1">
        <f t="shared" si="55"/>
        <v>531.19455930144011</v>
      </c>
      <c r="BF35" s="1">
        <f t="shared" si="55"/>
        <v>114.39691066836002</v>
      </c>
      <c r="BG35" s="1">
        <f t="shared" si="55"/>
        <v>3.5700006239999998E-2</v>
      </c>
      <c r="BH35" s="1">
        <f t="shared" si="55"/>
        <v>0.25614653993999997</v>
      </c>
      <c r="BI35" s="1">
        <f t="shared" si="55"/>
        <v>0.17003306556</v>
      </c>
      <c r="BJ35" s="1">
        <f t="shared" si="55"/>
        <v>328.92177700890005</v>
      </c>
      <c r="BK35" s="1">
        <f t="shared" si="55"/>
        <v>0</v>
      </c>
      <c r="BL35" s="1">
        <f t="shared" si="55"/>
        <v>300.58775936172003</v>
      </c>
      <c r="BM35" s="1">
        <f t="shared" si="55"/>
        <v>2.4082105161600005</v>
      </c>
      <c r="BN35" s="1">
        <f t="shared" si="55"/>
        <v>328.46480453610002</v>
      </c>
      <c r="BO35" s="1">
        <f t="shared" si="55"/>
        <v>0</v>
      </c>
      <c r="BQ35" s="1">
        <f t="shared" ca="1" si="47"/>
        <v>0</v>
      </c>
      <c r="BR35" s="1"/>
      <c r="BS35" s="1">
        <f t="shared" ca="1" si="46"/>
        <v>3.5070000000000001</v>
      </c>
    </row>
    <row r="36" spans="1:75">
      <c r="A36" s="10" t="s">
        <v>89</v>
      </c>
      <c r="AJ36" s="9" t="str">
        <f t="shared" si="50"/>
        <v>MinCOAHCO-07</v>
      </c>
      <c r="AK36" t="str">
        <f t="shared" si="51"/>
        <v>COAHCO</v>
      </c>
      <c r="AL36" s="1">
        <f t="shared" si="54"/>
        <v>0</v>
      </c>
      <c r="AM36" s="1">
        <f t="shared" si="54"/>
        <v>17.673932270160002</v>
      </c>
      <c r="AN36" s="1">
        <f t="shared" si="54"/>
        <v>1.3214711010600002</v>
      </c>
      <c r="AO36" s="1">
        <f t="shared" si="54"/>
        <v>84.528199919160002</v>
      </c>
      <c r="AP36" s="1">
        <f t="shared" si="54"/>
        <v>1.9594073275200001</v>
      </c>
      <c r="AQ36" s="1">
        <f t="shared" si="54"/>
        <v>216.65026668096004</v>
      </c>
      <c r="AR36" s="1">
        <f t="shared" si="54"/>
        <v>314.84989217664003</v>
      </c>
      <c r="AS36" s="1">
        <f t="shared" si="54"/>
        <v>0.14788908036000001</v>
      </c>
      <c r="AT36" s="1">
        <f t="shared" si="54"/>
        <v>5.3494100926200003</v>
      </c>
      <c r="AU36" s="1">
        <f t="shared" si="54"/>
        <v>3377.6099403046205</v>
      </c>
      <c r="AV36" s="1">
        <f t="shared" si="54"/>
        <v>0</v>
      </c>
      <c r="AW36" s="1">
        <f t="shared" si="54"/>
        <v>64.162135361699995</v>
      </c>
      <c r="AX36" s="1">
        <f t="shared" si="54"/>
        <v>1.4278244039999999E-2</v>
      </c>
      <c r="AY36" s="1">
        <f t="shared" si="54"/>
        <v>0</v>
      </c>
      <c r="AZ36" s="1">
        <f t="shared" si="54"/>
        <v>0.12869699850000002</v>
      </c>
      <c r="BA36" s="1">
        <f t="shared" si="55"/>
        <v>0</v>
      </c>
      <c r="BB36" s="1">
        <f t="shared" si="55"/>
        <v>21.645124002540001</v>
      </c>
      <c r="BC36" s="1">
        <f t="shared" si="55"/>
        <v>0</v>
      </c>
      <c r="BD36" s="1">
        <f t="shared" si="55"/>
        <v>0</v>
      </c>
      <c r="BE36" s="1">
        <f t="shared" si="55"/>
        <v>531.19455930144011</v>
      </c>
      <c r="BF36" s="1">
        <f t="shared" si="55"/>
        <v>114.39691066836002</v>
      </c>
      <c r="BG36" s="1">
        <f t="shared" si="55"/>
        <v>3.5700006239999998E-2</v>
      </c>
      <c r="BH36" s="1">
        <f t="shared" si="55"/>
        <v>0.25614653993999997</v>
      </c>
      <c r="BI36" s="1">
        <f t="shared" si="55"/>
        <v>0.17003306556</v>
      </c>
      <c r="BJ36" s="1">
        <f t="shared" si="55"/>
        <v>328.92177700890005</v>
      </c>
      <c r="BK36" s="1">
        <f t="shared" si="55"/>
        <v>0</v>
      </c>
      <c r="BL36" s="1">
        <f t="shared" si="55"/>
        <v>300.58775936172003</v>
      </c>
      <c r="BM36" s="1">
        <f t="shared" si="55"/>
        <v>2.4082105161600005</v>
      </c>
      <c r="BN36" s="1">
        <f t="shared" si="55"/>
        <v>328.46480453610002</v>
      </c>
      <c r="BO36" s="1">
        <f t="shared" si="55"/>
        <v>0</v>
      </c>
      <c r="BQ36" s="1">
        <f t="shared" ca="1" si="47"/>
        <v>0</v>
      </c>
      <c r="BR36" s="1"/>
      <c r="BS36" s="1">
        <f t="shared" ca="1" si="46"/>
        <v>3.6480000000000001</v>
      </c>
    </row>
    <row r="37" spans="1:75">
      <c r="A37" s="10" t="s">
        <v>88</v>
      </c>
      <c r="AJ37" s="9" t="str">
        <f t="shared" si="50"/>
        <v>MinCOAHCO-08</v>
      </c>
      <c r="AK37" t="str">
        <f t="shared" si="51"/>
        <v>COAHCO</v>
      </c>
      <c r="AL37" s="1">
        <f t="shared" si="54"/>
        <v>0</v>
      </c>
      <c r="AM37" s="1">
        <f t="shared" si="54"/>
        <v>17.673932270160002</v>
      </c>
      <c r="AN37" s="1">
        <f t="shared" si="54"/>
        <v>1.3214711010600002</v>
      </c>
      <c r="AO37" s="1">
        <f t="shared" si="54"/>
        <v>84.528199919160002</v>
      </c>
      <c r="AP37" s="1">
        <f t="shared" si="54"/>
        <v>1.9594073275200001</v>
      </c>
      <c r="AQ37" s="1">
        <f t="shared" si="54"/>
        <v>216.65026668096004</v>
      </c>
      <c r="AR37" s="1">
        <f t="shared" si="54"/>
        <v>314.84989217664003</v>
      </c>
      <c r="AS37" s="1">
        <f t="shared" si="54"/>
        <v>0.14788908036000001</v>
      </c>
      <c r="AT37" s="1">
        <f t="shared" si="54"/>
        <v>5.3494100926200003</v>
      </c>
      <c r="AU37" s="1">
        <f t="shared" si="54"/>
        <v>3377.6099403046205</v>
      </c>
      <c r="AV37" s="1">
        <f t="shared" si="54"/>
        <v>0</v>
      </c>
      <c r="AW37" s="1">
        <f t="shared" si="54"/>
        <v>64.162135361699995</v>
      </c>
      <c r="AX37" s="1">
        <f t="shared" si="54"/>
        <v>1.4278244039999999E-2</v>
      </c>
      <c r="AY37" s="1">
        <f t="shared" si="54"/>
        <v>0</v>
      </c>
      <c r="AZ37" s="1">
        <f t="shared" si="54"/>
        <v>0.12869699850000002</v>
      </c>
      <c r="BA37" s="1">
        <f t="shared" si="55"/>
        <v>0</v>
      </c>
      <c r="BB37" s="1">
        <f t="shared" si="55"/>
        <v>21.645124002540001</v>
      </c>
      <c r="BC37" s="1">
        <f t="shared" si="55"/>
        <v>0</v>
      </c>
      <c r="BD37" s="1">
        <f t="shared" si="55"/>
        <v>0</v>
      </c>
      <c r="BE37" s="1">
        <f t="shared" si="55"/>
        <v>531.19455930144011</v>
      </c>
      <c r="BF37" s="1">
        <f t="shared" si="55"/>
        <v>114.39691066836002</v>
      </c>
      <c r="BG37" s="1">
        <f t="shared" si="55"/>
        <v>3.5700006239999998E-2</v>
      </c>
      <c r="BH37" s="1">
        <f t="shared" si="55"/>
        <v>0.25614653993999997</v>
      </c>
      <c r="BI37" s="1">
        <f t="shared" si="55"/>
        <v>0.17003306556</v>
      </c>
      <c r="BJ37" s="1">
        <f t="shared" si="55"/>
        <v>328.92177700890005</v>
      </c>
      <c r="BK37" s="1">
        <f t="shared" si="55"/>
        <v>0</v>
      </c>
      <c r="BL37" s="1">
        <f t="shared" si="55"/>
        <v>300.58775936172003</v>
      </c>
      <c r="BM37" s="1">
        <f t="shared" si="55"/>
        <v>2.4082105161600005</v>
      </c>
      <c r="BN37" s="1">
        <f t="shared" si="55"/>
        <v>328.46480453610002</v>
      </c>
      <c r="BO37" s="1">
        <f t="shared" si="55"/>
        <v>0</v>
      </c>
      <c r="BQ37" s="1">
        <f t="shared" ca="1" si="47"/>
        <v>0</v>
      </c>
      <c r="BR37" s="1"/>
      <c r="BS37" s="1">
        <f t="shared" ca="1" si="46"/>
        <v>3.7948</v>
      </c>
    </row>
    <row r="38" spans="1:75">
      <c r="A38" s="10" t="s">
        <v>87</v>
      </c>
      <c r="AJ38" s="9" t="str">
        <f t="shared" si="50"/>
        <v>MinCOAHCO-09</v>
      </c>
      <c r="AK38" t="str">
        <f t="shared" si="51"/>
        <v>COAHCO</v>
      </c>
      <c r="AL38" s="1">
        <f t="shared" si="54"/>
        <v>0</v>
      </c>
      <c r="AM38" s="1">
        <f t="shared" si="54"/>
        <v>17.673932270160002</v>
      </c>
      <c r="AN38" s="1">
        <f t="shared" si="54"/>
        <v>1.3214711010600002</v>
      </c>
      <c r="AO38" s="1">
        <f t="shared" si="54"/>
        <v>84.528199919160002</v>
      </c>
      <c r="AP38" s="1">
        <f t="shared" si="54"/>
        <v>1.9594073275200001</v>
      </c>
      <c r="AQ38" s="1">
        <f t="shared" si="54"/>
        <v>216.65026668096004</v>
      </c>
      <c r="AR38" s="1">
        <f t="shared" si="54"/>
        <v>314.84989217664003</v>
      </c>
      <c r="AS38" s="1">
        <f t="shared" si="54"/>
        <v>0.14788908036000001</v>
      </c>
      <c r="AT38" s="1">
        <f t="shared" si="54"/>
        <v>5.3494100926200003</v>
      </c>
      <c r="AU38" s="1">
        <f t="shared" si="54"/>
        <v>3377.6099403046205</v>
      </c>
      <c r="AV38" s="1">
        <f t="shared" si="54"/>
        <v>0</v>
      </c>
      <c r="AW38" s="1">
        <f t="shared" si="54"/>
        <v>64.162135361699995</v>
      </c>
      <c r="AX38" s="1">
        <f t="shared" si="54"/>
        <v>1.4278244039999999E-2</v>
      </c>
      <c r="AY38" s="1">
        <f t="shared" si="54"/>
        <v>0</v>
      </c>
      <c r="AZ38" s="1">
        <f t="shared" si="54"/>
        <v>0.12869699850000002</v>
      </c>
      <c r="BA38" s="1">
        <f t="shared" si="55"/>
        <v>0</v>
      </c>
      <c r="BB38" s="1">
        <f t="shared" si="55"/>
        <v>21.645124002540001</v>
      </c>
      <c r="BC38" s="1">
        <f t="shared" si="55"/>
        <v>0</v>
      </c>
      <c r="BD38" s="1">
        <f t="shared" si="55"/>
        <v>0</v>
      </c>
      <c r="BE38" s="1">
        <f t="shared" si="55"/>
        <v>531.19455930144011</v>
      </c>
      <c r="BF38" s="1">
        <f t="shared" si="55"/>
        <v>114.39691066836002</v>
      </c>
      <c r="BG38" s="1">
        <f t="shared" si="55"/>
        <v>3.5700006239999998E-2</v>
      </c>
      <c r="BH38" s="1">
        <f t="shared" si="55"/>
        <v>0.25614653993999997</v>
      </c>
      <c r="BI38" s="1">
        <f t="shared" si="55"/>
        <v>0.17003306556</v>
      </c>
      <c r="BJ38" s="1">
        <f t="shared" si="55"/>
        <v>328.92177700890005</v>
      </c>
      <c r="BK38" s="1">
        <f t="shared" si="55"/>
        <v>0</v>
      </c>
      <c r="BL38" s="1">
        <f t="shared" si="55"/>
        <v>300.58775936172003</v>
      </c>
      <c r="BM38" s="1">
        <f t="shared" si="55"/>
        <v>2.4082105161600005</v>
      </c>
      <c r="BN38" s="1">
        <f t="shared" si="55"/>
        <v>328.46480453610002</v>
      </c>
      <c r="BO38" s="1">
        <f t="shared" si="55"/>
        <v>0</v>
      </c>
      <c r="BQ38" s="1">
        <f t="shared" ca="1" si="47"/>
        <v>0</v>
      </c>
      <c r="BR38" s="1"/>
      <c r="BS38" s="1">
        <f t="shared" ca="1" si="46"/>
        <v>3.9474999999999998</v>
      </c>
    </row>
    <row r="39" spans="1:75">
      <c r="A39" s="10" t="s">
        <v>86</v>
      </c>
      <c r="AJ39" s="9" t="str">
        <f t="shared" si="50"/>
        <v>MinCOAHCO-10</v>
      </c>
      <c r="AK39" t="str">
        <f t="shared" si="51"/>
        <v>COAHCO</v>
      </c>
      <c r="AL39" s="1">
        <f t="shared" si="54"/>
        <v>0</v>
      </c>
      <c r="AM39" s="1">
        <f t="shared" si="54"/>
        <v>17.673932270160002</v>
      </c>
      <c r="AN39" s="1">
        <f t="shared" si="54"/>
        <v>1.3214711010600002</v>
      </c>
      <c r="AO39" s="1">
        <f t="shared" si="54"/>
        <v>84.528199919160002</v>
      </c>
      <c r="AP39" s="1">
        <f t="shared" si="54"/>
        <v>1.9594073275200001</v>
      </c>
      <c r="AQ39" s="1">
        <f t="shared" si="54"/>
        <v>216.65026668096004</v>
      </c>
      <c r="AR39" s="1">
        <f t="shared" si="54"/>
        <v>314.84989217664003</v>
      </c>
      <c r="AS39" s="1">
        <f t="shared" si="54"/>
        <v>0.14788908036000001</v>
      </c>
      <c r="AT39" s="1">
        <f t="shared" si="54"/>
        <v>5.3494100926200003</v>
      </c>
      <c r="AU39" s="1">
        <f t="shared" si="54"/>
        <v>3377.6099403046205</v>
      </c>
      <c r="AV39" s="1">
        <f t="shared" si="54"/>
        <v>0</v>
      </c>
      <c r="AW39" s="1">
        <f t="shared" si="54"/>
        <v>64.162135361699995</v>
      </c>
      <c r="AX39" s="1">
        <f t="shared" si="54"/>
        <v>1.4278244039999999E-2</v>
      </c>
      <c r="AY39" s="1">
        <f t="shared" si="54"/>
        <v>0</v>
      </c>
      <c r="AZ39" s="1">
        <f t="shared" si="54"/>
        <v>0.12869699850000002</v>
      </c>
      <c r="BA39" s="1">
        <f t="shared" si="55"/>
        <v>0</v>
      </c>
      <c r="BB39" s="1">
        <f t="shared" si="55"/>
        <v>21.645124002540001</v>
      </c>
      <c r="BC39" s="1">
        <f t="shared" si="55"/>
        <v>0</v>
      </c>
      <c r="BD39" s="1">
        <f t="shared" si="55"/>
        <v>0</v>
      </c>
      <c r="BE39" s="1">
        <f t="shared" si="55"/>
        <v>531.19455930144011</v>
      </c>
      <c r="BF39" s="1">
        <f t="shared" si="55"/>
        <v>114.39691066836002</v>
      </c>
      <c r="BG39" s="1">
        <f t="shared" si="55"/>
        <v>3.5700006239999998E-2</v>
      </c>
      <c r="BH39" s="1">
        <f t="shared" si="55"/>
        <v>0.25614653993999997</v>
      </c>
      <c r="BI39" s="1">
        <f t="shared" si="55"/>
        <v>0.17003306556</v>
      </c>
      <c r="BJ39" s="1">
        <f t="shared" si="55"/>
        <v>328.92177700890005</v>
      </c>
      <c r="BK39" s="1">
        <f t="shared" si="55"/>
        <v>0</v>
      </c>
      <c r="BL39" s="1">
        <f t="shared" si="55"/>
        <v>300.58775936172003</v>
      </c>
      <c r="BM39" s="1">
        <f t="shared" si="55"/>
        <v>2.4082105161600005</v>
      </c>
      <c r="BN39" s="1">
        <f t="shared" si="55"/>
        <v>328.46480453610002</v>
      </c>
      <c r="BO39" s="1">
        <f t="shared" si="55"/>
        <v>0</v>
      </c>
      <c r="BQ39" s="1">
        <f t="shared" ca="1" si="47"/>
        <v>0</v>
      </c>
      <c r="BR39" s="1"/>
      <c r="BS39" s="1">
        <f t="shared" ca="1" si="46"/>
        <v>4.1063999999999998</v>
      </c>
    </row>
    <row r="40" spans="1:75">
      <c r="A40" s="10" t="s">
        <v>85</v>
      </c>
      <c r="AJ40" s="9" t="str">
        <f t="shared" si="50"/>
        <v>MinCOAHCO-11</v>
      </c>
      <c r="AK40" s="4" t="str">
        <f t="shared" si="51"/>
        <v>COAHCO</v>
      </c>
      <c r="AL40" s="18">
        <f t="shared" si="54"/>
        <v>0</v>
      </c>
      <c r="AM40" s="18">
        <f t="shared" si="54"/>
        <v>17.673932270160002</v>
      </c>
      <c r="AN40" s="18">
        <f t="shared" si="54"/>
        <v>1.3214711010600002</v>
      </c>
      <c r="AO40" s="18">
        <f t="shared" si="54"/>
        <v>84.528199919160002</v>
      </c>
      <c r="AP40" s="18">
        <f t="shared" si="54"/>
        <v>1.9594073275200001</v>
      </c>
      <c r="AQ40" s="18">
        <f t="shared" si="54"/>
        <v>216.65026668096004</v>
      </c>
      <c r="AR40" s="18">
        <f t="shared" si="54"/>
        <v>314.84989217664003</v>
      </c>
      <c r="AS40" s="18">
        <f t="shared" si="54"/>
        <v>0.14788908036000001</v>
      </c>
      <c r="AT40" s="18">
        <f t="shared" si="54"/>
        <v>5.3494100926200003</v>
      </c>
      <c r="AU40" s="18">
        <f t="shared" si="54"/>
        <v>3377.6099403046205</v>
      </c>
      <c r="AV40" s="18">
        <f t="shared" si="54"/>
        <v>0</v>
      </c>
      <c r="AW40" s="18">
        <f t="shared" si="54"/>
        <v>64.162135361699995</v>
      </c>
      <c r="AX40" s="18">
        <f t="shared" si="54"/>
        <v>1.4278244039999999E-2</v>
      </c>
      <c r="AY40" s="18">
        <f t="shared" si="54"/>
        <v>0</v>
      </c>
      <c r="AZ40" s="18">
        <f t="shared" si="54"/>
        <v>0.12869699850000002</v>
      </c>
      <c r="BA40" s="18">
        <f t="shared" si="55"/>
        <v>0</v>
      </c>
      <c r="BB40" s="18">
        <f t="shared" si="55"/>
        <v>21.645124002540001</v>
      </c>
      <c r="BC40" s="18">
        <f t="shared" si="55"/>
        <v>0</v>
      </c>
      <c r="BD40" s="18">
        <f t="shared" si="55"/>
        <v>0</v>
      </c>
      <c r="BE40" s="18">
        <f t="shared" si="55"/>
        <v>531.19455930144011</v>
      </c>
      <c r="BF40" s="18">
        <f t="shared" si="55"/>
        <v>114.39691066836002</v>
      </c>
      <c r="BG40" s="18">
        <f t="shared" si="55"/>
        <v>3.5700006239999998E-2</v>
      </c>
      <c r="BH40" s="18">
        <f t="shared" si="55"/>
        <v>0.25614653993999997</v>
      </c>
      <c r="BI40" s="18">
        <f t="shared" si="55"/>
        <v>0.17003306556</v>
      </c>
      <c r="BJ40" s="18">
        <f t="shared" si="55"/>
        <v>328.92177700890005</v>
      </c>
      <c r="BK40" s="18">
        <f t="shared" si="55"/>
        <v>0</v>
      </c>
      <c r="BL40" s="18">
        <f t="shared" si="55"/>
        <v>300.58775936172003</v>
      </c>
      <c r="BM40" s="18">
        <f t="shared" si="55"/>
        <v>2.4082105161600005</v>
      </c>
      <c r="BN40" s="18">
        <f t="shared" si="55"/>
        <v>328.46480453610002</v>
      </c>
      <c r="BO40" s="18">
        <f t="shared" si="55"/>
        <v>0</v>
      </c>
      <c r="BQ40" s="1">
        <f t="shared" ca="1" si="47"/>
        <v>0</v>
      </c>
      <c r="BR40" s="1"/>
      <c r="BS40" s="1">
        <f t="shared" ca="1" si="46"/>
        <v>4.2717999999999998</v>
      </c>
    </row>
    <row r="41" spans="1:75">
      <c r="A41" s="10" t="s">
        <v>84</v>
      </c>
      <c r="AJ41" s="9" t="str">
        <f t="shared" si="50"/>
        <v>MinCOAHCO-12</v>
      </c>
      <c r="AK41" t="str">
        <f t="shared" si="51"/>
        <v>COAHCO</v>
      </c>
      <c r="AL41" s="1">
        <f t="shared" ref="AL41:BA49" si="56">E$10*E$4</f>
        <v>0</v>
      </c>
      <c r="AM41" s="1">
        <f t="shared" si="56"/>
        <v>70.695729080640007</v>
      </c>
      <c r="AN41" s="1">
        <f t="shared" si="56"/>
        <v>26.429422021200001</v>
      </c>
      <c r="AO41" s="1">
        <f t="shared" si="56"/>
        <v>338.11279967664001</v>
      </c>
      <c r="AP41" s="1">
        <f t="shared" si="56"/>
        <v>7.8376293100800005</v>
      </c>
      <c r="AQ41" s="1">
        <f t="shared" si="56"/>
        <v>866.60106672384018</v>
      </c>
      <c r="AR41" s="1">
        <f t="shared" si="56"/>
        <v>1259.3995687065601</v>
      </c>
      <c r="AS41" s="1">
        <f t="shared" si="56"/>
        <v>0.59155632144000003</v>
      </c>
      <c r="AT41" s="1">
        <f t="shared" si="56"/>
        <v>21.397640370480001</v>
      </c>
      <c r="AU41" s="1">
        <f t="shared" si="56"/>
        <v>13510.439761218482</v>
      </c>
      <c r="AV41" s="1">
        <f t="shared" si="56"/>
        <v>0</v>
      </c>
      <c r="AW41" s="1">
        <f t="shared" si="56"/>
        <v>256.64854144679998</v>
      </c>
      <c r="AX41" s="1">
        <f t="shared" si="56"/>
        <v>5.7112976159999995E-2</v>
      </c>
      <c r="AY41" s="1">
        <f t="shared" si="56"/>
        <v>0</v>
      </c>
      <c r="AZ41" s="1">
        <f t="shared" si="56"/>
        <v>0.51478799400000008</v>
      </c>
      <c r="BA41" s="1">
        <f t="shared" si="56"/>
        <v>0</v>
      </c>
      <c r="BB41" s="1">
        <f t="shared" ref="BA41:BO49" si="57">U$10*U$4</f>
        <v>86.580496010160005</v>
      </c>
      <c r="BC41" s="1">
        <f t="shared" si="57"/>
        <v>0</v>
      </c>
      <c r="BD41" s="1">
        <f t="shared" si="57"/>
        <v>0</v>
      </c>
      <c r="BE41" s="1">
        <f t="shared" si="57"/>
        <v>2124.7782372057604</v>
      </c>
      <c r="BF41" s="1">
        <f t="shared" si="57"/>
        <v>457.58764267344009</v>
      </c>
      <c r="BG41" s="1">
        <f t="shared" si="57"/>
        <v>0.14280002495999999</v>
      </c>
      <c r="BH41" s="1">
        <f t="shared" si="57"/>
        <v>1.0245861597599999</v>
      </c>
      <c r="BI41" s="1">
        <f t="shared" si="57"/>
        <v>0.68013226224000001</v>
      </c>
      <c r="BJ41" s="1">
        <f t="shared" si="57"/>
        <v>1315.6871080356002</v>
      </c>
      <c r="BK41" s="1">
        <f t="shared" si="57"/>
        <v>0</v>
      </c>
      <c r="BL41" s="1">
        <f t="shared" si="57"/>
        <v>1202.3510374468801</v>
      </c>
      <c r="BM41" s="1">
        <f t="shared" si="57"/>
        <v>9.6328420646400019</v>
      </c>
      <c r="BN41" s="1">
        <f t="shared" si="57"/>
        <v>1313.8592181444001</v>
      </c>
      <c r="BO41" s="1">
        <f t="shared" si="57"/>
        <v>0</v>
      </c>
      <c r="BQ41" s="1">
        <f t="shared" ca="1" si="47"/>
        <v>0</v>
      </c>
      <c r="BR41" s="1"/>
      <c r="BS41" s="1">
        <f t="shared" ca="1" si="46"/>
        <v>4.4439000000000002</v>
      </c>
    </row>
    <row r="42" spans="1:75">
      <c r="A42" s="10" t="s">
        <v>83</v>
      </c>
      <c r="AJ42" s="9" t="str">
        <f t="shared" si="50"/>
        <v>MinCOAHCO-13</v>
      </c>
      <c r="AK42" t="str">
        <f t="shared" si="51"/>
        <v>COAHCO</v>
      </c>
      <c r="AL42" s="1">
        <f t="shared" si="56"/>
        <v>0</v>
      </c>
      <c r="AM42" s="1">
        <f t="shared" si="56"/>
        <v>70.695729080640007</v>
      </c>
      <c r="AN42" s="1">
        <f t="shared" si="56"/>
        <v>26.429422021200001</v>
      </c>
      <c r="AO42" s="1">
        <f t="shared" si="56"/>
        <v>338.11279967664001</v>
      </c>
      <c r="AP42" s="1">
        <f t="shared" si="56"/>
        <v>7.8376293100800005</v>
      </c>
      <c r="AQ42" s="1">
        <f t="shared" si="56"/>
        <v>866.60106672384018</v>
      </c>
      <c r="AR42" s="1">
        <f t="shared" si="56"/>
        <v>1259.3995687065601</v>
      </c>
      <c r="AS42" s="1">
        <f t="shared" si="56"/>
        <v>0.59155632144000003</v>
      </c>
      <c r="AT42" s="1">
        <f t="shared" si="56"/>
        <v>21.397640370480001</v>
      </c>
      <c r="AU42" s="1">
        <f t="shared" si="56"/>
        <v>13510.439761218482</v>
      </c>
      <c r="AV42" s="1">
        <f t="shared" si="56"/>
        <v>0</v>
      </c>
      <c r="AW42" s="1">
        <f t="shared" si="56"/>
        <v>256.64854144679998</v>
      </c>
      <c r="AX42" s="1">
        <f t="shared" si="56"/>
        <v>5.7112976159999995E-2</v>
      </c>
      <c r="AY42" s="1">
        <f t="shared" si="56"/>
        <v>0</v>
      </c>
      <c r="AZ42" s="1">
        <f t="shared" si="56"/>
        <v>0.51478799400000008</v>
      </c>
      <c r="BA42" s="1">
        <f t="shared" si="57"/>
        <v>0</v>
      </c>
      <c r="BB42" s="1">
        <f t="shared" si="57"/>
        <v>86.580496010160005</v>
      </c>
      <c r="BC42" s="1">
        <f t="shared" si="57"/>
        <v>0</v>
      </c>
      <c r="BD42" s="1">
        <f t="shared" si="57"/>
        <v>0</v>
      </c>
      <c r="BE42" s="1">
        <f t="shared" si="57"/>
        <v>2124.7782372057604</v>
      </c>
      <c r="BF42" s="1">
        <f t="shared" si="57"/>
        <v>457.58764267344009</v>
      </c>
      <c r="BG42" s="1">
        <f t="shared" si="57"/>
        <v>0.14280002495999999</v>
      </c>
      <c r="BH42" s="1">
        <f t="shared" si="57"/>
        <v>1.0245861597599999</v>
      </c>
      <c r="BI42" s="1">
        <f t="shared" si="57"/>
        <v>0.68013226224000001</v>
      </c>
      <c r="BJ42" s="1">
        <f t="shared" si="57"/>
        <v>1315.6871080356002</v>
      </c>
      <c r="BK42" s="1">
        <f t="shared" si="57"/>
        <v>0</v>
      </c>
      <c r="BL42" s="1">
        <f t="shared" si="57"/>
        <v>1202.3510374468801</v>
      </c>
      <c r="BM42" s="1">
        <f t="shared" si="57"/>
        <v>9.6328420646400019</v>
      </c>
      <c r="BN42" s="1">
        <f t="shared" si="57"/>
        <v>1313.8592181444001</v>
      </c>
      <c r="BO42" s="1">
        <f t="shared" si="57"/>
        <v>0</v>
      </c>
      <c r="BQ42" s="1">
        <f t="shared" ca="1" si="47"/>
        <v>0</v>
      </c>
      <c r="BR42" s="1"/>
      <c r="BS42" s="1">
        <f t="shared" ca="1" si="46"/>
        <v>4.6230000000000002</v>
      </c>
    </row>
    <row r="43" spans="1:75">
      <c r="A43" s="10" t="s">
        <v>82</v>
      </c>
      <c r="AJ43" s="9" t="str">
        <f t="shared" si="50"/>
        <v>MinCOAHCO-14</v>
      </c>
      <c r="AK43" t="str">
        <f t="shared" si="51"/>
        <v>COAHCO</v>
      </c>
      <c r="AL43" s="1">
        <f t="shared" si="56"/>
        <v>0</v>
      </c>
      <c r="AM43" s="1">
        <f t="shared" si="56"/>
        <v>70.695729080640007</v>
      </c>
      <c r="AN43" s="1">
        <f t="shared" si="56"/>
        <v>26.429422021200001</v>
      </c>
      <c r="AO43" s="1">
        <f t="shared" si="56"/>
        <v>338.11279967664001</v>
      </c>
      <c r="AP43" s="1">
        <f t="shared" si="56"/>
        <v>7.8376293100800005</v>
      </c>
      <c r="AQ43" s="1">
        <f t="shared" si="56"/>
        <v>866.60106672384018</v>
      </c>
      <c r="AR43" s="1">
        <f t="shared" si="56"/>
        <v>1259.3995687065601</v>
      </c>
      <c r="AS43" s="1">
        <f t="shared" si="56"/>
        <v>0.59155632144000003</v>
      </c>
      <c r="AT43" s="1">
        <f t="shared" si="56"/>
        <v>21.397640370480001</v>
      </c>
      <c r="AU43" s="1">
        <f t="shared" si="56"/>
        <v>13510.439761218482</v>
      </c>
      <c r="AV43" s="1">
        <f t="shared" si="56"/>
        <v>0</v>
      </c>
      <c r="AW43" s="1">
        <f t="shared" si="56"/>
        <v>256.64854144679998</v>
      </c>
      <c r="AX43" s="1">
        <f t="shared" si="56"/>
        <v>5.7112976159999995E-2</v>
      </c>
      <c r="AY43" s="1">
        <f t="shared" si="56"/>
        <v>0</v>
      </c>
      <c r="AZ43" s="1">
        <f t="shared" si="56"/>
        <v>0.51478799400000008</v>
      </c>
      <c r="BA43" s="1">
        <f t="shared" si="57"/>
        <v>0</v>
      </c>
      <c r="BB43" s="1">
        <f t="shared" si="57"/>
        <v>86.580496010160005</v>
      </c>
      <c r="BC43" s="1">
        <f t="shared" si="57"/>
        <v>0</v>
      </c>
      <c r="BD43" s="1">
        <f t="shared" si="57"/>
        <v>0</v>
      </c>
      <c r="BE43" s="1">
        <f t="shared" si="57"/>
        <v>2124.7782372057604</v>
      </c>
      <c r="BF43" s="1">
        <f t="shared" si="57"/>
        <v>457.58764267344009</v>
      </c>
      <c r="BG43" s="1">
        <f t="shared" si="57"/>
        <v>0.14280002495999999</v>
      </c>
      <c r="BH43" s="1">
        <f t="shared" si="57"/>
        <v>1.0245861597599999</v>
      </c>
      <c r="BI43" s="1">
        <f t="shared" si="57"/>
        <v>0.68013226224000001</v>
      </c>
      <c r="BJ43" s="1">
        <f t="shared" si="57"/>
        <v>1315.6871080356002</v>
      </c>
      <c r="BK43" s="1">
        <f t="shared" si="57"/>
        <v>0</v>
      </c>
      <c r="BL43" s="1">
        <f t="shared" si="57"/>
        <v>1202.3510374468801</v>
      </c>
      <c r="BM43" s="1">
        <f t="shared" si="57"/>
        <v>9.6328420646400019</v>
      </c>
      <c r="BN43" s="1">
        <f t="shared" si="57"/>
        <v>1313.8592181444001</v>
      </c>
      <c r="BO43" s="1">
        <f t="shared" si="57"/>
        <v>0</v>
      </c>
      <c r="BQ43" s="1">
        <f t="shared" ca="1" si="47"/>
        <v>0</v>
      </c>
      <c r="BR43" s="1"/>
      <c r="BS43" s="1">
        <f t="shared" ca="1" si="46"/>
        <v>4.8093000000000004</v>
      </c>
    </row>
    <row r="44" spans="1:75">
      <c r="A44" s="10" t="s">
        <v>81</v>
      </c>
      <c r="AJ44" s="9" t="str">
        <f t="shared" si="50"/>
        <v>MinCOAHCO-15</v>
      </c>
      <c r="AK44" t="str">
        <f t="shared" si="51"/>
        <v>COAHCO</v>
      </c>
      <c r="AL44" s="1">
        <f t="shared" si="56"/>
        <v>0</v>
      </c>
      <c r="AM44" s="1">
        <f t="shared" si="56"/>
        <v>70.695729080640007</v>
      </c>
      <c r="AN44" s="1">
        <f t="shared" si="56"/>
        <v>26.429422021200001</v>
      </c>
      <c r="AO44" s="1">
        <f t="shared" si="56"/>
        <v>338.11279967664001</v>
      </c>
      <c r="AP44" s="1">
        <f t="shared" si="56"/>
        <v>7.8376293100800005</v>
      </c>
      <c r="AQ44" s="1">
        <f t="shared" si="56"/>
        <v>866.60106672384018</v>
      </c>
      <c r="AR44" s="1">
        <f t="shared" si="56"/>
        <v>1259.3995687065601</v>
      </c>
      <c r="AS44" s="1">
        <f t="shared" si="56"/>
        <v>0.59155632144000003</v>
      </c>
      <c r="AT44" s="1">
        <f t="shared" si="56"/>
        <v>21.397640370480001</v>
      </c>
      <c r="AU44" s="1">
        <f t="shared" si="56"/>
        <v>13510.439761218482</v>
      </c>
      <c r="AV44" s="1">
        <f t="shared" si="56"/>
        <v>0</v>
      </c>
      <c r="AW44" s="1">
        <f t="shared" si="56"/>
        <v>256.64854144679998</v>
      </c>
      <c r="AX44" s="1">
        <f t="shared" si="56"/>
        <v>5.7112976159999995E-2</v>
      </c>
      <c r="AY44" s="1">
        <f t="shared" si="56"/>
        <v>0</v>
      </c>
      <c r="AZ44" s="1">
        <f t="shared" si="56"/>
        <v>0.51478799400000008</v>
      </c>
      <c r="BA44" s="1">
        <f t="shared" si="57"/>
        <v>0</v>
      </c>
      <c r="BB44" s="1">
        <f t="shared" si="57"/>
        <v>86.580496010160005</v>
      </c>
      <c r="BC44" s="1">
        <f t="shared" si="57"/>
        <v>0</v>
      </c>
      <c r="BD44" s="1">
        <f t="shared" si="57"/>
        <v>0</v>
      </c>
      <c r="BE44" s="1">
        <f t="shared" si="57"/>
        <v>2124.7782372057604</v>
      </c>
      <c r="BF44" s="1">
        <f t="shared" si="57"/>
        <v>457.58764267344009</v>
      </c>
      <c r="BG44" s="1">
        <f t="shared" si="57"/>
        <v>0.14280002495999999</v>
      </c>
      <c r="BH44" s="1">
        <f t="shared" si="57"/>
        <v>1.0245861597599999</v>
      </c>
      <c r="BI44" s="1">
        <f t="shared" si="57"/>
        <v>0.68013226224000001</v>
      </c>
      <c r="BJ44" s="1">
        <f t="shared" si="57"/>
        <v>1315.6871080356002</v>
      </c>
      <c r="BK44" s="1">
        <f t="shared" si="57"/>
        <v>0</v>
      </c>
      <c r="BL44" s="1">
        <f t="shared" si="57"/>
        <v>1202.3510374468801</v>
      </c>
      <c r="BM44" s="1">
        <f t="shared" si="57"/>
        <v>9.6328420646400019</v>
      </c>
      <c r="BN44" s="1">
        <f t="shared" si="57"/>
        <v>1313.8592181444001</v>
      </c>
      <c r="BO44" s="1">
        <f t="shared" si="57"/>
        <v>0</v>
      </c>
      <c r="BQ44" s="1">
        <f t="shared" ca="1" si="47"/>
        <v>0</v>
      </c>
      <c r="BR44" s="1"/>
      <c r="BS44" s="1">
        <f t="shared" ca="1" si="46"/>
        <v>5.0031999999999996</v>
      </c>
    </row>
    <row r="45" spans="1:75">
      <c r="A45" s="10" t="s">
        <v>80</v>
      </c>
      <c r="AJ45" s="9" t="str">
        <f t="shared" si="50"/>
        <v>MinCOAHCO-16</v>
      </c>
      <c r="AK45" t="str">
        <f t="shared" si="51"/>
        <v>COAHCO</v>
      </c>
      <c r="AL45" s="1">
        <f t="shared" si="56"/>
        <v>0</v>
      </c>
      <c r="AM45" s="1">
        <f t="shared" si="56"/>
        <v>70.695729080640007</v>
      </c>
      <c r="AN45" s="1">
        <f t="shared" si="56"/>
        <v>26.429422021200001</v>
      </c>
      <c r="AO45" s="1">
        <f t="shared" si="56"/>
        <v>338.11279967664001</v>
      </c>
      <c r="AP45" s="1">
        <f t="shared" si="56"/>
        <v>7.8376293100800005</v>
      </c>
      <c r="AQ45" s="1">
        <f t="shared" si="56"/>
        <v>866.60106672384018</v>
      </c>
      <c r="AR45" s="1">
        <f t="shared" si="56"/>
        <v>1259.3995687065601</v>
      </c>
      <c r="AS45" s="1">
        <f t="shared" si="56"/>
        <v>0.59155632144000003</v>
      </c>
      <c r="AT45" s="1">
        <f t="shared" si="56"/>
        <v>21.397640370480001</v>
      </c>
      <c r="AU45" s="1">
        <f t="shared" si="56"/>
        <v>13510.439761218482</v>
      </c>
      <c r="AV45" s="1">
        <f t="shared" si="56"/>
        <v>0</v>
      </c>
      <c r="AW45" s="1">
        <f t="shared" si="56"/>
        <v>256.64854144679998</v>
      </c>
      <c r="AX45" s="1">
        <f t="shared" si="56"/>
        <v>5.7112976159999995E-2</v>
      </c>
      <c r="AY45" s="1">
        <f t="shared" si="56"/>
        <v>0</v>
      </c>
      <c r="AZ45" s="1">
        <f t="shared" si="56"/>
        <v>0.51478799400000008</v>
      </c>
      <c r="BA45" s="1">
        <f t="shared" si="57"/>
        <v>0</v>
      </c>
      <c r="BB45" s="1">
        <f t="shared" si="57"/>
        <v>86.580496010160005</v>
      </c>
      <c r="BC45" s="1">
        <f t="shared" si="57"/>
        <v>0</v>
      </c>
      <c r="BD45" s="1">
        <f t="shared" si="57"/>
        <v>0</v>
      </c>
      <c r="BE45" s="1">
        <f t="shared" si="57"/>
        <v>2124.7782372057604</v>
      </c>
      <c r="BF45" s="1">
        <f t="shared" si="57"/>
        <v>457.58764267344009</v>
      </c>
      <c r="BG45" s="1">
        <f t="shared" si="57"/>
        <v>0.14280002495999999</v>
      </c>
      <c r="BH45" s="1">
        <f t="shared" si="57"/>
        <v>1.0245861597599999</v>
      </c>
      <c r="BI45" s="1">
        <f t="shared" si="57"/>
        <v>0.68013226224000001</v>
      </c>
      <c r="BJ45" s="1">
        <f t="shared" si="57"/>
        <v>1315.6871080356002</v>
      </c>
      <c r="BK45" s="1">
        <f t="shared" si="57"/>
        <v>0</v>
      </c>
      <c r="BL45" s="1">
        <f t="shared" si="57"/>
        <v>1202.3510374468801</v>
      </c>
      <c r="BM45" s="1">
        <f t="shared" si="57"/>
        <v>9.6328420646400019</v>
      </c>
      <c r="BN45" s="1">
        <f t="shared" si="57"/>
        <v>1313.8592181444001</v>
      </c>
      <c r="BO45" s="1">
        <f t="shared" si="57"/>
        <v>0</v>
      </c>
      <c r="BQ45" s="22">
        <f ca="1">OFFSET(AK30,0,MATCH(BT$2,$AL$29:$BO$29,0))/1000</f>
        <v>0.6416213536169999</v>
      </c>
      <c r="BT45" s="1">
        <f ca="1">OFFSET($AK3,0,MATCH(BT$2,$AL$2:$BO$2,0))</f>
        <v>2.8267000000000002</v>
      </c>
      <c r="BU45" s="1"/>
      <c r="BV45" s="1"/>
      <c r="BW45" s="1"/>
    </row>
    <row r="46" spans="1:75">
      <c r="A46" s="10" t="s">
        <v>79</v>
      </c>
      <c r="AJ46" s="9" t="str">
        <f t="shared" si="50"/>
        <v>MinCOAHCO-17</v>
      </c>
      <c r="AK46" t="str">
        <f t="shared" si="51"/>
        <v>COAHCO</v>
      </c>
      <c r="AL46" s="1">
        <f t="shared" si="56"/>
        <v>0</v>
      </c>
      <c r="AM46" s="1">
        <f t="shared" si="56"/>
        <v>70.695729080640007</v>
      </c>
      <c r="AN46" s="1">
        <f t="shared" si="56"/>
        <v>26.429422021200001</v>
      </c>
      <c r="AO46" s="1">
        <f t="shared" si="56"/>
        <v>338.11279967664001</v>
      </c>
      <c r="AP46" s="1">
        <f t="shared" si="56"/>
        <v>7.8376293100800005</v>
      </c>
      <c r="AQ46" s="1">
        <f t="shared" si="56"/>
        <v>866.60106672384018</v>
      </c>
      <c r="AR46" s="1">
        <f t="shared" si="56"/>
        <v>1259.3995687065601</v>
      </c>
      <c r="AS46" s="1">
        <f t="shared" si="56"/>
        <v>0.59155632144000003</v>
      </c>
      <c r="AT46" s="1">
        <f t="shared" si="56"/>
        <v>21.397640370480001</v>
      </c>
      <c r="AU46" s="1">
        <f t="shared" si="56"/>
        <v>13510.439761218482</v>
      </c>
      <c r="AV46" s="1">
        <f t="shared" si="56"/>
        <v>0</v>
      </c>
      <c r="AW46" s="1">
        <f t="shared" si="56"/>
        <v>256.64854144679998</v>
      </c>
      <c r="AX46" s="1">
        <f t="shared" si="56"/>
        <v>5.7112976159999995E-2</v>
      </c>
      <c r="AY46" s="1">
        <f t="shared" si="56"/>
        <v>0</v>
      </c>
      <c r="AZ46" s="1">
        <f t="shared" si="56"/>
        <v>0.51478799400000008</v>
      </c>
      <c r="BA46" s="1">
        <f t="shared" si="57"/>
        <v>0</v>
      </c>
      <c r="BB46" s="1">
        <f t="shared" si="57"/>
        <v>86.580496010160005</v>
      </c>
      <c r="BC46" s="1">
        <f t="shared" si="57"/>
        <v>0</v>
      </c>
      <c r="BD46" s="1">
        <f t="shared" si="57"/>
        <v>0</v>
      </c>
      <c r="BE46" s="1">
        <f t="shared" si="57"/>
        <v>2124.7782372057604</v>
      </c>
      <c r="BF46" s="1">
        <f t="shared" si="57"/>
        <v>457.58764267344009</v>
      </c>
      <c r="BG46" s="1">
        <f t="shared" si="57"/>
        <v>0.14280002495999999</v>
      </c>
      <c r="BH46" s="1">
        <f t="shared" si="57"/>
        <v>1.0245861597599999</v>
      </c>
      <c r="BI46" s="1">
        <f t="shared" si="57"/>
        <v>0.68013226224000001</v>
      </c>
      <c r="BJ46" s="1">
        <f t="shared" si="57"/>
        <v>1315.6871080356002</v>
      </c>
      <c r="BK46" s="1">
        <f t="shared" si="57"/>
        <v>0</v>
      </c>
      <c r="BL46" s="1">
        <f t="shared" si="57"/>
        <v>1202.3510374468801</v>
      </c>
      <c r="BM46" s="1">
        <f t="shared" si="57"/>
        <v>9.6328420646400019</v>
      </c>
      <c r="BN46" s="1">
        <f t="shared" si="57"/>
        <v>1313.8592181444001</v>
      </c>
      <c r="BO46" s="1">
        <f t="shared" si="57"/>
        <v>0</v>
      </c>
      <c r="BQ46" s="22">
        <f ca="1">BQ45+OFFSET(AK31,0,MATCH(BT$2,$AL$29:$BO$29,0))/1000</f>
        <v>0.70578348897869991</v>
      </c>
      <c r="BT46" s="1">
        <f t="shared" ref="BT46:BT61" ca="1" si="58">OFFSET($AK4,0,MATCH(BT$2,$AL$2:$BO$2,0))</f>
        <v>2.8746</v>
      </c>
      <c r="BU46" s="1"/>
      <c r="BV46" s="1"/>
      <c r="BW46" s="1"/>
    </row>
    <row r="47" spans="1:75">
      <c r="A47" s="10" t="s">
        <v>78</v>
      </c>
      <c r="AJ47" s="9" t="str">
        <f t="shared" si="50"/>
        <v>MinCOAHCO-18</v>
      </c>
      <c r="AK47" t="str">
        <f t="shared" si="51"/>
        <v>COAHCO</v>
      </c>
      <c r="AL47" s="1">
        <f t="shared" si="56"/>
        <v>0</v>
      </c>
      <c r="AM47" s="1">
        <f t="shared" si="56"/>
        <v>70.695729080640007</v>
      </c>
      <c r="AN47" s="1">
        <f t="shared" si="56"/>
        <v>26.429422021200001</v>
      </c>
      <c r="AO47" s="1">
        <f t="shared" si="56"/>
        <v>338.11279967664001</v>
      </c>
      <c r="AP47" s="1">
        <f t="shared" si="56"/>
        <v>7.8376293100800005</v>
      </c>
      <c r="AQ47" s="1">
        <f t="shared" si="56"/>
        <v>866.60106672384018</v>
      </c>
      <c r="AR47" s="1">
        <f t="shared" si="56"/>
        <v>1259.3995687065601</v>
      </c>
      <c r="AS47" s="1">
        <f t="shared" si="56"/>
        <v>0.59155632144000003</v>
      </c>
      <c r="AT47" s="1">
        <f t="shared" si="56"/>
        <v>21.397640370480001</v>
      </c>
      <c r="AU47" s="1">
        <f t="shared" si="56"/>
        <v>13510.439761218482</v>
      </c>
      <c r="AV47" s="1">
        <f t="shared" si="56"/>
        <v>0</v>
      </c>
      <c r="AW47" s="1">
        <f t="shared" si="56"/>
        <v>256.64854144679998</v>
      </c>
      <c r="AX47" s="1">
        <f t="shared" si="56"/>
        <v>5.7112976159999995E-2</v>
      </c>
      <c r="AY47" s="1">
        <f t="shared" si="56"/>
        <v>0</v>
      </c>
      <c r="AZ47" s="1">
        <f t="shared" si="56"/>
        <v>0.51478799400000008</v>
      </c>
      <c r="BA47" s="1">
        <f t="shared" si="57"/>
        <v>0</v>
      </c>
      <c r="BB47" s="1">
        <f t="shared" si="57"/>
        <v>86.580496010160005</v>
      </c>
      <c r="BC47" s="1">
        <f t="shared" si="57"/>
        <v>0</v>
      </c>
      <c r="BD47" s="1">
        <f t="shared" si="57"/>
        <v>0</v>
      </c>
      <c r="BE47" s="1">
        <f t="shared" si="57"/>
        <v>2124.7782372057604</v>
      </c>
      <c r="BF47" s="1">
        <f t="shared" si="57"/>
        <v>457.58764267344009</v>
      </c>
      <c r="BG47" s="1">
        <f t="shared" si="57"/>
        <v>0.14280002495999999</v>
      </c>
      <c r="BH47" s="1">
        <f t="shared" si="57"/>
        <v>1.0245861597599999</v>
      </c>
      <c r="BI47" s="1">
        <f t="shared" si="57"/>
        <v>0.68013226224000001</v>
      </c>
      <c r="BJ47" s="1">
        <f t="shared" si="57"/>
        <v>1315.6871080356002</v>
      </c>
      <c r="BK47" s="1">
        <f t="shared" si="57"/>
        <v>0</v>
      </c>
      <c r="BL47" s="1">
        <f t="shared" si="57"/>
        <v>1202.3510374468801</v>
      </c>
      <c r="BM47" s="1">
        <f t="shared" si="57"/>
        <v>9.6328420646400019</v>
      </c>
      <c r="BN47" s="1">
        <f t="shared" si="57"/>
        <v>1313.8592181444001</v>
      </c>
      <c r="BO47" s="1">
        <f t="shared" si="57"/>
        <v>0</v>
      </c>
      <c r="BQ47" s="22">
        <f t="shared" ref="BQ47:BQ65" ca="1" si="59">BQ46+OFFSET(AK32,0,MATCH(BT$2,$AL$29:$BO$29,0))/1000</f>
        <v>0.76994562434039993</v>
      </c>
      <c r="BT47" s="1">
        <f t="shared" ca="1" si="58"/>
        <v>2.9232999999999998</v>
      </c>
      <c r="BU47" s="1"/>
      <c r="BV47" s="1"/>
      <c r="BW47" s="1"/>
    </row>
    <row r="48" spans="1:75">
      <c r="A48" s="10" t="s">
        <v>77</v>
      </c>
      <c r="AJ48" s="9" t="str">
        <f t="shared" si="50"/>
        <v>MinCOAHCO-19</v>
      </c>
      <c r="AK48" t="str">
        <f t="shared" si="51"/>
        <v>COAHCO</v>
      </c>
      <c r="AL48" s="1">
        <f t="shared" si="56"/>
        <v>0</v>
      </c>
      <c r="AM48" s="1">
        <f t="shared" si="56"/>
        <v>70.695729080640007</v>
      </c>
      <c r="AN48" s="1">
        <f t="shared" si="56"/>
        <v>26.429422021200001</v>
      </c>
      <c r="AO48" s="1">
        <f t="shared" si="56"/>
        <v>338.11279967664001</v>
      </c>
      <c r="AP48" s="1">
        <f t="shared" si="56"/>
        <v>7.8376293100800005</v>
      </c>
      <c r="AQ48" s="1">
        <f t="shared" si="56"/>
        <v>866.60106672384018</v>
      </c>
      <c r="AR48" s="1">
        <f t="shared" si="56"/>
        <v>1259.3995687065601</v>
      </c>
      <c r="AS48" s="1">
        <f t="shared" si="56"/>
        <v>0.59155632144000003</v>
      </c>
      <c r="AT48" s="1">
        <f t="shared" si="56"/>
        <v>21.397640370480001</v>
      </c>
      <c r="AU48" s="1">
        <f t="shared" si="56"/>
        <v>13510.439761218482</v>
      </c>
      <c r="AV48" s="1">
        <f t="shared" si="56"/>
        <v>0</v>
      </c>
      <c r="AW48" s="1">
        <f t="shared" si="56"/>
        <v>256.64854144679998</v>
      </c>
      <c r="AX48" s="1">
        <f t="shared" si="56"/>
        <v>5.7112976159999995E-2</v>
      </c>
      <c r="AY48" s="1">
        <f t="shared" si="56"/>
        <v>0</v>
      </c>
      <c r="AZ48" s="1">
        <f t="shared" si="56"/>
        <v>0.51478799400000008</v>
      </c>
      <c r="BA48" s="1">
        <f t="shared" si="57"/>
        <v>0</v>
      </c>
      <c r="BB48" s="1">
        <f t="shared" si="57"/>
        <v>86.580496010160005</v>
      </c>
      <c r="BC48" s="1">
        <f t="shared" si="57"/>
        <v>0</v>
      </c>
      <c r="BD48" s="1">
        <f t="shared" si="57"/>
        <v>0</v>
      </c>
      <c r="BE48" s="1">
        <f t="shared" si="57"/>
        <v>2124.7782372057604</v>
      </c>
      <c r="BF48" s="1">
        <f t="shared" si="57"/>
        <v>457.58764267344009</v>
      </c>
      <c r="BG48" s="1">
        <f t="shared" si="57"/>
        <v>0.14280002495999999</v>
      </c>
      <c r="BH48" s="1">
        <f t="shared" si="57"/>
        <v>1.0245861597599999</v>
      </c>
      <c r="BI48" s="1">
        <f t="shared" si="57"/>
        <v>0.68013226224000001</v>
      </c>
      <c r="BJ48" s="1">
        <f t="shared" si="57"/>
        <v>1315.6871080356002</v>
      </c>
      <c r="BK48" s="1">
        <f t="shared" si="57"/>
        <v>0</v>
      </c>
      <c r="BL48" s="1">
        <f t="shared" si="57"/>
        <v>1202.3510374468801</v>
      </c>
      <c r="BM48" s="1">
        <f t="shared" si="57"/>
        <v>9.6328420646400019</v>
      </c>
      <c r="BN48" s="1">
        <f t="shared" si="57"/>
        <v>1313.8592181444001</v>
      </c>
      <c r="BO48" s="1">
        <f t="shared" si="57"/>
        <v>0</v>
      </c>
      <c r="BQ48" s="22">
        <f t="shared" ca="1" si="59"/>
        <v>0.83410775970209994</v>
      </c>
      <c r="BT48" s="1">
        <f t="shared" ca="1" si="58"/>
        <v>2.9727999999999999</v>
      </c>
      <c r="BU48" s="1"/>
      <c r="BV48" s="1"/>
      <c r="BW48" s="1"/>
    </row>
    <row r="49" spans="1:75">
      <c r="A49" s="10" t="s">
        <v>76</v>
      </c>
      <c r="AJ49" s="9" t="str">
        <f t="shared" si="50"/>
        <v>MinCOAHCO-20</v>
      </c>
      <c r="AK49" t="str">
        <f t="shared" si="51"/>
        <v>COAHCO</v>
      </c>
      <c r="AL49" s="1">
        <f t="shared" si="56"/>
        <v>0</v>
      </c>
      <c r="AM49" s="1">
        <f t="shared" si="56"/>
        <v>70.695729080640007</v>
      </c>
      <c r="AN49" s="1">
        <f t="shared" si="56"/>
        <v>26.429422021200001</v>
      </c>
      <c r="AO49" s="1">
        <f t="shared" si="56"/>
        <v>338.11279967664001</v>
      </c>
      <c r="AP49" s="1">
        <f t="shared" si="56"/>
        <v>7.8376293100800005</v>
      </c>
      <c r="AQ49" s="1">
        <f t="shared" si="56"/>
        <v>866.60106672384018</v>
      </c>
      <c r="AR49" s="1">
        <f t="shared" si="56"/>
        <v>1259.3995687065601</v>
      </c>
      <c r="AS49" s="1">
        <f t="shared" si="56"/>
        <v>0.59155632144000003</v>
      </c>
      <c r="AT49" s="1">
        <f t="shared" si="56"/>
        <v>21.397640370480001</v>
      </c>
      <c r="AU49" s="1">
        <f t="shared" si="56"/>
        <v>13510.439761218482</v>
      </c>
      <c r="AV49" s="1">
        <f t="shared" si="56"/>
        <v>0</v>
      </c>
      <c r="AW49" s="1">
        <f t="shared" si="56"/>
        <v>256.64854144679998</v>
      </c>
      <c r="AX49" s="1">
        <f t="shared" si="56"/>
        <v>5.7112976159999995E-2</v>
      </c>
      <c r="AY49" s="1">
        <f t="shared" si="56"/>
        <v>0</v>
      </c>
      <c r="AZ49" s="1">
        <f t="shared" si="56"/>
        <v>0.51478799400000008</v>
      </c>
      <c r="BA49" s="1">
        <f t="shared" si="57"/>
        <v>0</v>
      </c>
      <c r="BB49" s="1">
        <f t="shared" si="57"/>
        <v>86.580496010160005</v>
      </c>
      <c r="BC49" s="1">
        <f t="shared" si="57"/>
        <v>0</v>
      </c>
      <c r="BD49" s="1">
        <f t="shared" si="57"/>
        <v>0</v>
      </c>
      <c r="BE49" s="1">
        <f t="shared" si="57"/>
        <v>2124.7782372057604</v>
      </c>
      <c r="BF49" s="1">
        <f t="shared" si="57"/>
        <v>457.58764267344009</v>
      </c>
      <c r="BG49" s="1">
        <f t="shared" si="57"/>
        <v>0.14280002495999999</v>
      </c>
      <c r="BH49" s="1">
        <f t="shared" si="57"/>
        <v>1.0245861597599999</v>
      </c>
      <c r="BI49" s="1">
        <f t="shared" si="57"/>
        <v>0.68013226224000001</v>
      </c>
      <c r="BJ49" s="1">
        <f t="shared" si="57"/>
        <v>1315.6871080356002</v>
      </c>
      <c r="BK49" s="1">
        <f t="shared" si="57"/>
        <v>0</v>
      </c>
      <c r="BL49" s="1">
        <f t="shared" si="57"/>
        <v>1202.3510374468801</v>
      </c>
      <c r="BM49" s="1">
        <f t="shared" si="57"/>
        <v>9.6328420646400019</v>
      </c>
      <c r="BN49" s="1">
        <f t="shared" si="57"/>
        <v>1313.8592181444001</v>
      </c>
      <c r="BO49" s="1">
        <f t="shared" si="57"/>
        <v>0</v>
      </c>
      <c r="BQ49" s="22">
        <f t="shared" ca="1" si="59"/>
        <v>0.89826989506379995</v>
      </c>
      <c r="BT49" s="1">
        <f t="shared" ca="1" si="58"/>
        <v>3.0232000000000001</v>
      </c>
      <c r="BU49" s="1"/>
      <c r="BV49" s="1"/>
      <c r="BW49" s="1"/>
    </row>
    <row r="50" spans="1:75">
      <c r="A50" s="10" t="s">
        <v>75</v>
      </c>
      <c r="AJ50" s="9" t="str">
        <f t="shared" si="50"/>
        <v>MinCOAHCO-21</v>
      </c>
      <c r="AK50" t="str">
        <f t="shared" si="51"/>
        <v>COAHCO</v>
      </c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Q50" s="22">
        <f t="shared" ca="1" si="59"/>
        <v>0.96243203042549996</v>
      </c>
      <c r="BT50" s="1">
        <f t="shared" ca="1" si="58"/>
        <v>3.0743999999999998</v>
      </c>
      <c r="BU50" s="1"/>
      <c r="BV50" s="1"/>
      <c r="BW50" s="1"/>
    </row>
    <row r="51" spans="1:75">
      <c r="BQ51" s="22">
        <f t="shared" ca="1" si="59"/>
        <v>1.0265941657872</v>
      </c>
      <c r="BT51" s="1">
        <f t="shared" ca="1" si="58"/>
        <v>3.1265000000000001</v>
      </c>
      <c r="BU51" s="1"/>
      <c r="BV51" s="1"/>
      <c r="BW51" s="1"/>
    </row>
    <row r="52" spans="1:75">
      <c r="BQ52" s="22">
        <f t="shared" ca="1" si="59"/>
        <v>1.0907563011488999</v>
      </c>
      <c r="BT52" s="1">
        <f t="shared" ca="1" si="58"/>
        <v>3.1795</v>
      </c>
      <c r="BU52" s="1"/>
      <c r="BV52" s="1"/>
      <c r="BW52" s="1"/>
    </row>
    <row r="53" spans="1:75">
      <c r="BQ53" s="22">
        <f t="shared" ca="1" si="59"/>
        <v>1.1549184365105998</v>
      </c>
      <c r="BT53" s="1">
        <f t="shared" ca="1" si="58"/>
        <v>3.2334000000000001</v>
      </c>
      <c r="BU53" s="1"/>
      <c r="BV53" s="1"/>
      <c r="BW53" s="1"/>
    </row>
    <row r="54" spans="1:75">
      <c r="BQ54" s="22">
        <f t="shared" ca="1" si="59"/>
        <v>1.2190805718722997</v>
      </c>
      <c r="BT54" s="1">
        <f t="shared" ca="1" si="58"/>
        <v>3.2881999999999998</v>
      </c>
      <c r="BU54" s="1"/>
      <c r="BV54" s="1"/>
      <c r="BW54" s="1"/>
    </row>
    <row r="55" spans="1:75">
      <c r="BQ55" s="22">
        <f t="shared" ca="1" si="59"/>
        <v>1.2832427072339996</v>
      </c>
      <c r="BT55" s="1">
        <f t="shared" ca="1" si="58"/>
        <v>3.3439015193611916</v>
      </c>
      <c r="BU55" s="1"/>
      <c r="BV55" s="1"/>
      <c r="BW55" s="1"/>
    </row>
    <row r="56" spans="1:75">
      <c r="BQ56" s="22">
        <f t="shared" ca="1" si="59"/>
        <v>1.5398912486807996</v>
      </c>
      <c r="BT56" s="1">
        <f t="shared" ca="1" si="58"/>
        <v>3.4706000000000001</v>
      </c>
      <c r="BU56" s="1"/>
      <c r="BV56" s="1"/>
      <c r="BW56" s="1"/>
    </row>
    <row r="57" spans="1:75">
      <c r="BQ57" s="22">
        <f t="shared" ca="1" si="59"/>
        <v>1.7965397901275997</v>
      </c>
      <c r="BT57" s="1">
        <f t="shared" ca="1" si="58"/>
        <v>3.6015999999999999</v>
      </c>
      <c r="BU57" s="1"/>
      <c r="BV57" s="1"/>
      <c r="BW57" s="1"/>
    </row>
    <row r="58" spans="1:75">
      <c r="BQ58" s="22">
        <f t="shared" ca="1" si="59"/>
        <v>2.0531883315743995</v>
      </c>
      <c r="BT58" s="1">
        <f t="shared" ca="1" si="58"/>
        <v>3.7370999999999999</v>
      </c>
      <c r="BU58" s="1"/>
      <c r="BV58" s="1"/>
      <c r="BW58" s="1"/>
    </row>
    <row r="59" spans="1:75">
      <c r="BQ59" s="22">
        <f t="shared" ca="1" si="59"/>
        <v>2.3098368730211996</v>
      </c>
      <c r="BT59" s="1">
        <f t="shared" ca="1" si="58"/>
        <v>3.8773</v>
      </c>
      <c r="BU59" s="1"/>
      <c r="BV59" s="1"/>
      <c r="BW59" s="1"/>
    </row>
    <row r="60" spans="1:75">
      <c r="BQ60" s="22">
        <f t="shared" ca="1" si="59"/>
        <v>2.5664854144679996</v>
      </c>
      <c r="BT60" s="1">
        <f t="shared" ca="1" si="58"/>
        <v>4.0223000000000004</v>
      </c>
      <c r="BU60" s="1"/>
      <c r="BV60" s="1"/>
      <c r="BW60" s="1"/>
    </row>
    <row r="61" spans="1:75">
      <c r="BQ61" s="22">
        <f t="shared" ca="1" si="59"/>
        <v>2.8231339559147997</v>
      </c>
      <c r="BT61" s="1">
        <f t="shared" ca="1" si="58"/>
        <v>4.1722000000000001</v>
      </c>
      <c r="BU61" s="1"/>
      <c r="BV61" s="1"/>
      <c r="BW61" s="1"/>
    </row>
    <row r="62" spans="1:75">
      <c r="BQ62" s="22">
        <f t="shared" ca="1" si="59"/>
        <v>3.0797824973615997</v>
      </c>
      <c r="BT62" s="1">
        <f t="shared" ref="BT62:BT65" ca="1" si="60">OFFSET($AK20,0,MATCH(BT$2,$AL$2:$BO$2,0))</f>
        <v>4.3272000000000004</v>
      </c>
      <c r="BU62" s="1"/>
      <c r="BV62" s="1"/>
      <c r="BW62" s="1"/>
    </row>
    <row r="63" spans="1:75">
      <c r="BQ63" s="22">
        <f t="shared" ca="1" si="59"/>
        <v>3.3364310388083998</v>
      </c>
      <c r="BT63" s="1">
        <f t="shared" ca="1" si="60"/>
        <v>4.4874000000000001</v>
      </c>
      <c r="BU63" s="1"/>
      <c r="BV63" s="1"/>
      <c r="BW63" s="1"/>
    </row>
    <row r="64" spans="1:75">
      <c r="BQ64" s="22">
        <f t="shared" ca="1" si="59"/>
        <v>3.5930795802551998</v>
      </c>
      <c r="BT64" s="1">
        <f t="shared" ca="1" si="60"/>
        <v>4.6529999999999996</v>
      </c>
      <c r="BU64" s="1"/>
      <c r="BV64" s="1"/>
      <c r="BW64" s="1"/>
    </row>
    <row r="65" spans="69:75">
      <c r="BQ65" s="22">
        <f t="shared" ca="1" si="59"/>
        <v>3.5930795802551998</v>
      </c>
      <c r="BT65" s="1">
        <f t="shared" ca="1" si="60"/>
        <v>4.8242000000000003</v>
      </c>
      <c r="BU65" s="1"/>
      <c r="BV65" s="1"/>
      <c r="BW65" s="1"/>
    </row>
    <row r="66" spans="69:75">
      <c r="BQ66">
        <f ca="1">OFFSET(AK30,0,MATCH(BU$2,$AL$29:$BO$29,0))/1000</f>
        <v>5.3494100926199988E-2</v>
      </c>
      <c r="BU66" s="1">
        <f ca="1">OFFSET($AK3,0,MATCH(BU$2,$AL$2:$BO$2,0))</f>
        <v>2.8475000000000001</v>
      </c>
    </row>
    <row r="67" spans="69:75">
      <c r="BQ67">
        <f ca="1">BQ66+OFFSET(AK31,0,MATCH(BU$2,$AL$29:$BO$29,0))/1000</f>
        <v>5.8843511018819988E-2</v>
      </c>
      <c r="BU67" s="1">
        <f t="shared" ref="BU67:BU86" ca="1" si="61">OFFSET($AK4,0,MATCH(BU$2,$AL$2:$BO$2,0))</f>
        <v>2.8957999999999999</v>
      </c>
    </row>
    <row r="68" spans="69:75">
      <c r="BQ68">
        <f t="shared" ref="BQ68:BQ86" ca="1" si="62">BQ67+OFFSET(AK32,0,MATCH(BU$2,$AL$29:$BO$29,0))/1000</f>
        <v>6.4192921111439982E-2</v>
      </c>
      <c r="BU68" s="1">
        <f t="shared" ca="1" si="61"/>
        <v>2.9449000000000001</v>
      </c>
    </row>
    <row r="69" spans="69:75">
      <c r="BQ69">
        <f t="shared" ca="1" si="62"/>
        <v>6.9542331204059976E-2</v>
      </c>
      <c r="BU69" s="1">
        <f t="shared" ca="1" si="61"/>
        <v>2.9948000000000001</v>
      </c>
    </row>
    <row r="70" spans="69:75">
      <c r="BQ70">
        <f t="shared" ca="1" si="62"/>
        <v>7.489174129667997E-2</v>
      </c>
      <c r="BU70" s="1">
        <f t="shared" ca="1" si="61"/>
        <v>3.0455999999999999</v>
      </c>
    </row>
    <row r="71" spans="69:75">
      <c r="BQ71">
        <f t="shared" ca="1" si="62"/>
        <v>8.0241151389299964E-2</v>
      </c>
      <c r="BU71" s="1">
        <f t="shared" ca="1" si="61"/>
        <v>3.0972</v>
      </c>
    </row>
    <row r="72" spans="69:75">
      <c r="BQ72">
        <f t="shared" ca="1" si="62"/>
        <v>8.5590561481919958E-2</v>
      </c>
      <c r="BU72" s="1">
        <f t="shared" ca="1" si="61"/>
        <v>3.1497000000000002</v>
      </c>
    </row>
    <row r="73" spans="69:75">
      <c r="BQ73">
        <f t="shared" ca="1" si="62"/>
        <v>9.0939971574539952E-2</v>
      </c>
      <c r="BU73" s="1">
        <f t="shared" ca="1" si="61"/>
        <v>3.2031000000000001</v>
      </c>
    </row>
    <row r="74" spans="69:75">
      <c r="BQ74">
        <f t="shared" ca="1" si="62"/>
        <v>9.6289381667159946E-2</v>
      </c>
      <c r="BU74" s="1">
        <f t="shared" ca="1" si="61"/>
        <v>3.2574000000000001</v>
      </c>
    </row>
    <row r="75" spans="69:75">
      <c r="BQ75">
        <f t="shared" ca="1" si="62"/>
        <v>0.10163879175977994</v>
      </c>
      <c r="BU75" s="1">
        <f t="shared" ca="1" si="61"/>
        <v>3.3126000000000002</v>
      </c>
    </row>
    <row r="76" spans="69:75">
      <c r="BQ76">
        <f t="shared" ca="1" si="62"/>
        <v>0.10698820185239993</v>
      </c>
      <c r="BU76" s="1">
        <f t="shared" ca="1" si="61"/>
        <v>3.3687207807695039</v>
      </c>
    </row>
    <row r="77" spans="69:75">
      <c r="BQ77">
        <f t="shared" ca="1" si="62"/>
        <v>0.12838584222287994</v>
      </c>
      <c r="BU77" s="1">
        <f t="shared" ca="1" si="61"/>
        <v>3.5024000000000002</v>
      </c>
    </row>
    <row r="78" spans="69:75">
      <c r="BQ78">
        <f t="shared" ca="1" si="62"/>
        <v>0.14978348259335994</v>
      </c>
      <c r="BU78" s="1">
        <f t="shared" ca="1" si="61"/>
        <v>3.6414</v>
      </c>
    </row>
    <row r="79" spans="69:75">
      <c r="BQ79">
        <f t="shared" ca="1" si="62"/>
        <v>0.17118112296383994</v>
      </c>
      <c r="BU79" s="1">
        <f t="shared" ca="1" si="61"/>
        <v>3.7858000000000001</v>
      </c>
    </row>
    <row r="80" spans="69:75">
      <c r="BQ80">
        <f t="shared" ca="1" si="62"/>
        <v>0.19257876333431995</v>
      </c>
      <c r="BU80" s="1">
        <f t="shared" ca="1" si="61"/>
        <v>3.9359000000000002</v>
      </c>
    </row>
    <row r="81" spans="69:74">
      <c r="BQ81">
        <f t="shared" ca="1" si="62"/>
        <v>0.21397640370479995</v>
      </c>
      <c r="BU81" s="1">
        <f t="shared" ca="1" si="61"/>
        <v>4.0918000000000001</v>
      </c>
    </row>
    <row r="82" spans="69:74">
      <c r="BQ82">
        <f t="shared" ca="1" si="62"/>
        <v>0.23537404407527995</v>
      </c>
      <c r="BU82" s="1">
        <f t="shared" ca="1" si="61"/>
        <v>4.2538</v>
      </c>
    </row>
    <row r="83" spans="69:74">
      <c r="BQ83">
        <f t="shared" ca="1" si="62"/>
        <v>0.25677168444575993</v>
      </c>
      <c r="BU83" s="1">
        <f t="shared" ca="1" si="61"/>
        <v>4.4222000000000001</v>
      </c>
    </row>
    <row r="84" spans="69:74">
      <c r="BQ84">
        <f t="shared" ca="1" si="62"/>
        <v>0.2781693248162399</v>
      </c>
      <c r="BU84" s="1">
        <f t="shared" ca="1" si="61"/>
        <v>4.5972</v>
      </c>
    </row>
    <row r="85" spans="69:74">
      <c r="BQ85">
        <f t="shared" ca="1" si="62"/>
        <v>0.29956696518671988</v>
      </c>
      <c r="BU85" s="1">
        <f t="shared" ca="1" si="61"/>
        <v>4.7789999999999999</v>
      </c>
    </row>
    <row r="86" spans="69:74">
      <c r="BQ86">
        <f t="shared" ca="1" si="62"/>
        <v>0.29956696518671988</v>
      </c>
      <c r="BU86" s="1">
        <f t="shared" ca="1" si="61"/>
        <v>4.9679000000000002</v>
      </c>
    </row>
    <row r="87" spans="69:74">
      <c r="BQ87" t="e">
        <f ca="1">OFFSET(AK30,0,MATCH(BV$2,$AL$29:$BO$29,0))/1000</f>
        <v>#N/A</v>
      </c>
      <c r="BV87" s="1" t="e">
        <f ca="1">OFFSET($AK3,0,MATCH(BV$2,$AL$2:$BO$2,0))</f>
        <v>#N/A</v>
      </c>
    </row>
    <row r="88" spans="69:74">
      <c r="BQ88" t="e">
        <f ca="1">BQ87+OFFSET(AK31,0,MATCH(BV$2,$AL$29:$BO$29,0))/1000</f>
        <v>#N/A</v>
      </c>
      <c r="BV88" s="1" t="e">
        <f t="shared" ref="BV88:BV107" ca="1" si="63">OFFSET($AK4,0,MATCH(BV$2,$AL$2:$BO$2,0))</f>
        <v>#N/A</v>
      </c>
    </row>
    <row r="89" spans="69:74">
      <c r="BQ89" t="e">
        <f t="shared" ref="BQ89:BQ107" ca="1" si="64">BQ88+OFFSET(AK32,0,MATCH(BV$2,$AL$29:$BO$29,0))/1000</f>
        <v>#N/A</v>
      </c>
      <c r="BV89" s="1" t="e">
        <f t="shared" ca="1" si="63"/>
        <v>#N/A</v>
      </c>
    </row>
    <row r="90" spans="69:74">
      <c r="BQ90" t="e">
        <f t="shared" ca="1" si="64"/>
        <v>#N/A</v>
      </c>
      <c r="BV90" s="1" t="e">
        <f t="shared" ca="1" si="63"/>
        <v>#N/A</v>
      </c>
    </row>
    <row r="91" spans="69:74">
      <c r="BQ91" t="e">
        <f t="shared" ca="1" si="64"/>
        <v>#N/A</v>
      </c>
      <c r="BV91" s="1" t="e">
        <f t="shared" ca="1" si="63"/>
        <v>#N/A</v>
      </c>
    </row>
    <row r="92" spans="69:74">
      <c r="BQ92" t="e">
        <f t="shared" ca="1" si="64"/>
        <v>#N/A</v>
      </c>
      <c r="BV92" s="1" t="e">
        <f t="shared" ca="1" si="63"/>
        <v>#N/A</v>
      </c>
    </row>
    <row r="93" spans="69:74">
      <c r="BQ93" t="e">
        <f t="shared" ca="1" si="64"/>
        <v>#N/A</v>
      </c>
      <c r="BV93" s="1" t="e">
        <f t="shared" ca="1" si="63"/>
        <v>#N/A</v>
      </c>
    </row>
    <row r="94" spans="69:74">
      <c r="BQ94" t="e">
        <f t="shared" ca="1" si="64"/>
        <v>#N/A</v>
      </c>
      <c r="BV94" s="1" t="e">
        <f t="shared" ca="1" si="63"/>
        <v>#N/A</v>
      </c>
    </row>
    <row r="95" spans="69:74">
      <c r="BQ95" t="e">
        <f t="shared" ca="1" si="64"/>
        <v>#N/A</v>
      </c>
      <c r="BV95" s="1" t="e">
        <f t="shared" ca="1" si="63"/>
        <v>#N/A</v>
      </c>
    </row>
    <row r="96" spans="69:74">
      <c r="BQ96" t="e">
        <f t="shared" ca="1" si="64"/>
        <v>#N/A</v>
      </c>
      <c r="BV96" s="1" t="e">
        <f t="shared" ca="1" si="63"/>
        <v>#N/A</v>
      </c>
    </row>
    <row r="97" spans="69:74">
      <c r="BQ97" t="e">
        <f t="shared" ca="1" si="64"/>
        <v>#N/A</v>
      </c>
      <c r="BV97" s="1" t="e">
        <f t="shared" ca="1" si="63"/>
        <v>#N/A</v>
      </c>
    </row>
    <row r="98" spans="69:74">
      <c r="BQ98" t="e">
        <f t="shared" ca="1" si="64"/>
        <v>#N/A</v>
      </c>
      <c r="BV98" s="1" t="e">
        <f t="shared" ca="1" si="63"/>
        <v>#N/A</v>
      </c>
    </row>
    <row r="99" spans="69:74">
      <c r="BQ99" t="e">
        <f t="shared" ca="1" si="64"/>
        <v>#N/A</v>
      </c>
      <c r="BV99" s="1" t="e">
        <f t="shared" ca="1" si="63"/>
        <v>#N/A</v>
      </c>
    </row>
    <row r="100" spans="69:74">
      <c r="BQ100" t="e">
        <f t="shared" ca="1" si="64"/>
        <v>#N/A</v>
      </c>
      <c r="BV100" s="1" t="e">
        <f t="shared" ca="1" si="63"/>
        <v>#N/A</v>
      </c>
    </row>
    <row r="101" spans="69:74">
      <c r="BQ101" t="e">
        <f t="shared" ca="1" si="64"/>
        <v>#N/A</v>
      </c>
      <c r="BV101" s="1" t="e">
        <f t="shared" ca="1" si="63"/>
        <v>#N/A</v>
      </c>
    </row>
    <row r="102" spans="69:74">
      <c r="BQ102" t="e">
        <f t="shared" ca="1" si="64"/>
        <v>#N/A</v>
      </c>
      <c r="BV102" s="1" t="e">
        <f t="shared" ca="1" si="63"/>
        <v>#N/A</v>
      </c>
    </row>
    <row r="103" spans="69:74">
      <c r="BQ103" t="e">
        <f t="shared" ca="1" si="64"/>
        <v>#N/A</v>
      </c>
      <c r="BV103" s="1" t="e">
        <f t="shared" ca="1" si="63"/>
        <v>#N/A</v>
      </c>
    </row>
    <row r="104" spans="69:74">
      <c r="BQ104" t="e">
        <f t="shared" ca="1" si="64"/>
        <v>#N/A</v>
      </c>
      <c r="BV104" s="1" t="e">
        <f t="shared" ca="1" si="63"/>
        <v>#N/A</v>
      </c>
    </row>
    <row r="105" spans="69:74">
      <c r="BQ105" t="e">
        <f t="shared" ca="1" si="64"/>
        <v>#N/A</v>
      </c>
      <c r="BV105" s="1" t="e">
        <f t="shared" ca="1" si="63"/>
        <v>#N/A</v>
      </c>
    </row>
    <row r="106" spans="69:74">
      <c r="BQ106" t="e">
        <f t="shared" ca="1" si="64"/>
        <v>#N/A</v>
      </c>
      <c r="BV106" s="1" t="e">
        <f t="shared" ca="1" si="63"/>
        <v>#N/A</v>
      </c>
    </row>
    <row r="107" spans="69:74">
      <c r="BQ107" t="e">
        <f t="shared" ca="1" si="64"/>
        <v>#N/A</v>
      </c>
      <c r="BV107" s="1" t="e">
        <f t="shared" ca="1" si="63"/>
        <v>#N/A</v>
      </c>
    </row>
  </sheetData>
  <conditionalFormatting sqref="E1:AH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AH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B2F8D-6645-4C6A-92C0-73DA46908688}">
  <sheetPr codeName="Sheet18">
    <tabColor theme="8" tint="-0.249977111117893"/>
  </sheetPr>
  <dimension ref="A1:DI50"/>
  <sheetViews>
    <sheetView zoomScaleNormal="100" workbookViewId="0">
      <selection activeCell="AK1" sqref="AK1"/>
    </sheetView>
  </sheetViews>
  <sheetFormatPr defaultColWidth="8.86328125" defaultRowHeight="14.25"/>
  <cols>
    <col min="1" max="1" width="11.1328125" bestFit="1" customWidth="1"/>
    <col min="2" max="2" width="3.3984375" bestFit="1" customWidth="1"/>
    <col min="3" max="3" width="18.3984375" bestFit="1" customWidth="1"/>
    <col min="4" max="4" width="6.73046875" bestFit="1" customWidth="1"/>
    <col min="5" max="5" width="6" bestFit="1" customWidth="1"/>
    <col min="6" max="8" width="5.1328125" bestFit="1" customWidth="1"/>
    <col min="9" max="9" width="6" bestFit="1" customWidth="1"/>
    <col min="10" max="10" width="5.1328125" bestFit="1" customWidth="1"/>
    <col min="11" max="11" width="6" bestFit="1" customWidth="1"/>
    <col min="12" max="13" width="5.1328125" bestFit="1" customWidth="1"/>
    <col min="14" max="14" width="6" bestFit="1" customWidth="1"/>
    <col min="15" max="17" width="5.1328125" bestFit="1" customWidth="1"/>
    <col min="18" max="18" width="6" bestFit="1" customWidth="1"/>
    <col min="19" max="19" width="5.1328125" bestFit="1" customWidth="1"/>
    <col min="20" max="34" width="5.1328125" customWidth="1"/>
    <col min="35" max="35" width="7.73046875" bestFit="1" customWidth="1"/>
    <col min="36" max="36" width="10.73046875" bestFit="1" customWidth="1"/>
    <col min="37" max="37" width="10.73046875" customWidth="1"/>
    <col min="38" max="43" width="5.59765625" bestFit="1" customWidth="1"/>
    <col min="44" max="44" width="6" bestFit="1" customWidth="1"/>
    <col min="45" max="46" width="5.59765625" bestFit="1" customWidth="1"/>
    <col min="47" max="47" width="6" bestFit="1" customWidth="1"/>
    <col min="48" max="50" width="5.59765625" bestFit="1" customWidth="1"/>
    <col min="51" max="51" width="6" bestFit="1" customWidth="1"/>
    <col min="52" max="52" width="5.59765625" bestFit="1" customWidth="1"/>
    <col min="53" max="67" width="5.59765625" customWidth="1"/>
    <col min="69" max="69" width="5.59765625" bestFit="1" customWidth="1"/>
    <col min="70" max="70" width="6.73046875" bestFit="1" customWidth="1"/>
    <col min="71" max="71" width="5.59765625" bestFit="1" customWidth="1"/>
    <col min="74" max="74" width="12.1328125" customWidth="1"/>
    <col min="75" max="75" width="9" bestFit="1" customWidth="1"/>
    <col min="76" max="76" width="7" bestFit="1" customWidth="1"/>
    <col min="77" max="78" width="8" bestFit="1" customWidth="1"/>
    <col min="79" max="79" width="9" bestFit="1" customWidth="1"/>
    <col min="80" max="80" width="7" bestFit="1" customWidth="1"/>
    <col min="81" max="81" width="9" bestFit="1" customWidth="1"/>
    <col min="82" max="82" width="8" bestFit="1" customWidth="1"/>
    <col min="83" max="83" width="5" bestFit="1" customWidth="1"/>
    <col min="84" max="84" width="9" bestFit="1" customWidth="1"/>
    <col min="85" max="86" width="8" bestFit="1" customWidth="1"/>
    <col min="87" max="87" width="6" bestFit="1" customWidth="1"/>
    <col min="88" max="88" width="9" bestFit="1" customWidth="1"/>
    <col min="89" max="89" width="8" bestFit="1" customWidth="1"/>
    <col min="90" max="91" width="8" customWidth="1"/>
    <col min="92" max="104" width="3" bestFit="1" customWidth="1"/>
    <col min="107" max="107" width="10.73046875" bestFit="1" customWidth="1"/>
    <col min="108" max="108" width="31.59765625" bestFit="1" customWidth="1"/>
    <col min="109" max="109" width="4.59765625" bestFit="1" customWidth="1"/>
    <col min="110" max="111" width="5" bestFit="1" customWidth="1"/>
    <col min="112" max="112" width="10.265625" bestFit="1" customWidth="1"/>
    <col min="113" max="113" width="7.86328125" bestFit="1" customWidth="1"/>
  </cols>
  <sheetData>
    <row r="1" spans="1:113" ht="14.65" thickBot="1">
      <c r="A1" t="s">
        <v>204</v>
      </c>
      <c r="E1" s="1">
        <f>IFERROR(E6*1000/E4,0)</f>
        <v>0</v>
      </c>
      <c r="F1" s="1">
        <f t="shared" ref="F1:AH1" si="0">IFERROR(F6*1000/F4,0)</f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0</v>
      </c>
      <c r="K1" s="1">
        <f t="shared" si="0"/>
        <v>0</v>
      </c>
      <c r="L1" s="1">
        <f t="shared" si="0"/>
        <v>0</v>
      </c>
      <c r="M1" s="1">
        <f t="shared" si="0"/>
        <v>0</v>
      </c>
      <c r="N1" s="1">
        <f t="shared" si="0"/>
        <v>0</v>
      </c>
      <c r="O1" s="1">
        <f t="shared" si="0"/>
        <v>0</v>
      </c>
      <c r="P1" s="1">
        <f t="shared" si="0"/>
        <v>0</v>
      </c>
      <c r="Q1" s="1">
        <f t="shared" si="0"/>
        <v>0</v>
      </c>
      <c r="R1" s="1">
        <f t="shared" si="0"/>
        <v>0</v>
      </c>
      <c r="S1" s="1">
        <f t="shared" si="0"/>
        <v>0</v>
      </c>
      <c r="T1" s="1">
        <f t="shared" si="0"/>
        <v>0</v>
      </c>
      <c r="U1" s="1">
        <f t="shared" si="0"/>
        <v>0</v>
      </c>
      <c r="V1" s="1">
        <f t="shared" si="0"/>
        <v>0</v>
      </c>
      <c r="W1" s="1">
        <f t="shared" si="0"/>
        <v>0</v>
      </c>
      <c r="X1" s="1">
        <f t="shared" si="0"/>
        <v>0</v>
      </c>
      <c r="Y1" s="1">
        <f t="shared" si="0"/>
        <v>0</v>
      </c>
      <c r="Z1" s="1">
        <f t="shared" si="0"/>
        <v>0</v>
      </c>
      <c r="AA1" s="1">
        <f t="shared" si="0"/>
        <v>0</v>
      </c>
      <c r="AB1" s="1">
        <f t="shared" si="0"/>
        <v>0</v>
      </c>
      <c r="AC1" s="1">
        <f t="shared" si="0"/>
        <v>0</v>
      </c>
      <c r="AD1" s="1">
        <f t="shared" si="0"/>
        <v>0</v>
      </c>
      <c r="AE1" s="1">
        <f t="shared" si="0"/>
        <v>0</v>
      </c>
      <c r="AF1" s="1">
        <f t="shared" si="0"/>
        <v>0</v>
      </c>
      <c r="AG1" s="1">
        <f t="shared" si="0"/>
        <v>0</v>
      </c>
      <c r="AH1" s="1">
        <f t="shared" si="0"/>
        <v>0</v>
      </c>
      <c r="AI1" s="25">
        <f t="shared" ref="AI1" si="1">AI6*1000/AI4</f>
        <v>0</v>
      </c>
      <c r="AK1" t="s">
        <v>3335</v>
      </c>
      <c r="BT1">
        <v>80</v>
      </c>
      <c r="BV1" t="str">
        <f>IF(SUM(E6:S6)&gt;0,"DEACT FI_T: ACT_CUM~UP","DeACT")</f>
        <v>DeACT</v>
      </c>
      <c r="DB1" t="s">
        <v>155</v>
      </c>
    </row>
    <row r="2" spans="1:113" ht="14.65" thickBot="1">
      <c r="A2" s="16" t="s">
        <v>118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K2" t="s">
        <v>97</v>
      </c>
      <c r="AL2" s="23" t="str">
        <f t="shared" ref="AL2:BO2" si="2">AL29</f>
        <v>Africa_north</v>
      </c>
      <c r="AM2" s="23" t="str">
        <f t="shared" si="2"/>
        <v>Africa_other</v>
      </c>
      <c r="AN2" s="23" t="str">
        <f t="shared" si="2"/>
        <v>Arg-Chi</v>
      </c>
      <c r="AO2" s="23" t="str">
        <f t="shared" si="2"/>
        <v>Asia_central</v>
      </c>
      <c r="AP2" s="23" t="str">
        <f t="shared" si="2"/>
        <v>Asia_east</v>
      </c>
      <c r="AQ2" s="23" t="str">
        <f t="shared" si="2"/>
        <v>Asia_other</v>
      </c>
      <c r="AR2" s="23" t="str">
        <f t="shared" si="2"/>
        <v>Australia_NZ</v>
      </c>
      <c r="AS2" s="23" t="str">
        <f t="shared" si="2"/>
        <v>Brazil</v>
      </c>
      <c r="AT2" s="23" t="str">
        <f t="shared" si="2"/>
        <v>Canada</v>
      </c>
      <c r="AU2" s="23" t="str">
        <f t="shared" si="2"/>
        <v>China</v>
      </c>
      <c r="AV2" s="23" t="str">
        <f t="shared" si="2"/>
        <v>EU_north</v>
      </c>
      <c r="AW2" s="23" t="str">
        <f t="shared" si="2"/>
        <v>EU_northeast</v>
      </c>
      <c r="AX2" s="23" t="str">
        <f t="shared" si="2"/>
        <v>EU_northwest</v>
      </c>
      <c r="AY2" s="23" t="str">
        <f t="shared" si="2"/>
        <v>EU_south</v>
      </c>
      <c r="AZ2" s="23" t="str">
        <f t="shared" si="2"/>
        <v>EU_southeast</v>
      </c>
      <c r="BA2" s="23" t="str">
        <f t="shared" si="2"/>
        <v>EU_southwest</v>
      </c>
      <c r="BB2" s="23" t="str">
        <f t="shared" si="2"/>
        <v>Europe_other</v>
      </c>
      <c r="BC2" s="23" t="str">
        <f t="shared" si="2"/>
        <v>France</v>
      </c>
      <c r="BD2" s="23" t="str">
        <f t="shared" si="2"/>
        <v>Germany</v>
      </c>
      <c r="BE2" s="23" t="str">
        <f t="shared" si="2"/>
        <v>India</v>
      </c>
      <c r="BF2" s="23" t="str">
        <f t="shared" si="2"/>
        <v>LatAm_other</v>
      </c>
      <c r="BG2" s="23" t="str">
        <f t="shared" si="2"/>
        <v>Mexico</v>
      </c>
      <c r="BH2" s="23" t="str">
        <f t="shared" si="2"/>
        <v>MidEast_other</v>
      </c>
      <c r="BI2" s="23" t="str">
        <f t="shared" si="2"/>
        <v>Nor-Ice</v>
      </c>
      <c r="BJ2" s="23" t="str">
        <f t="shared" si="2"/>
        <v>Russia</v>
      </c>
      <c r="BK2" s="23" t="str">
        <f t="shared" si="2"/>
        <v>SaudiArabia</v>
      </c>
      <c r="BL2" s="23" t="str">
        <f t="shared" si="2"/>
        <v>SouthAfrica</v>
      </c>
      <c r="BM2" s="23" t="str">
        <f t="shared" si="2"/>
        <v>UK</v>
      </c>
      <c r="BN2" s="23" t="str">
        <f t="shared" si="2"/>
        <v>USA</v>
      </c>
      <c r="BO2" s="23" t="str">
        <f t="shared" si="2"/>
        <v>\I:</v>
      </c>
      <c r="BR2" t="s">
        <v>107</v>
      </c>
      <c r="BS2" s="21" t="str">
        <f>C17</f>
        <v>China</v>
      </c>
      <c r="BV2" t="s">
        <v>97</v>
      </c>
      <c r="BW2" s="15" t="str">
        <f t="shared" ref="BW2:CZ2" si="3">AL2</f>
        <v>Africa_north</v>
      </c>
      <c r="BX2" s="15" t="str">
        <f t="shared" si="3"/>
        <v>Africa_other</v>
      </c>
      <c r="BY2" s="15" t="str">
        <f t="shared" si="3"/>
        <v>Arg-Chi</v>
      </c>
      <c r="BZ2" s="15" t="str">
        <f t="shared" si="3"/>
        <v>Asia_central</v>
      </c>
      <c r="CA2" s="15" t="str">
        <f t="shared" si="3"/>
        <v>Asia_east</v>
      </c>
      <c r="CB2" s="15" t="str">
        <f t="shared" si="3"/>
        <v>Asia_other</v>
      </c>
      <c r="CC2" s="15" t="str">
        <f t="shared" si="3"/>
        <v>Australia_NZ</v>
      </c>
      <c r="CD2" s="15" t="str">
        <f t="shared" si="3"/>
        <v>Brazil</v>
      </c>
      <c r="CE2" s="15" t="str">
        <f t="shared" si="3"/>
        <v>Canada</v>
      </c>
      <c r="CF2" s="15" t="str">
        <f t="shared" si="3"/>
        <v>China</v>
      </c>
      <c r="CG2" s="15" t="str">
        <f t="shared" si="3"/>
        <v>EU_north</v>
      </c>
      <c r="CH2" s="15" t="str">
        <f t="shared" si="3"/>
        <v>EU_northeast</v>
      </c>
      <c r="CI2" s="15" t="str">
        <f t="shared" si="3"/>
        <v>EU_northwest</v>
      </c>
      <c r="CJ2" s="15" t="str">
        <f t="shared" si="3"/>
        <v>EU_south</v>
      </c>
      <c r="CK2" s="15" t="str">
        <f t="shared" si="3"/>
        <v>EU_southeast</v>
      </c>
      <c r="CL2" s="15" t="str">
        <f t="shared" si="3"/>
        <v>EU_southwest</v>
      </c>
      <c r="CM2" s="15" t="str">
        <f t="shared" si="3"/>
        <v>Europe_other</v>
      </c>
      <c r="CN2" s="15" t="str">
        <f t="shared" si="3"/>
        <v>France</v>
      </c>
      <c r="CO2" s="15" t="str">
        <f t="shared" si="3"/>
        <v>Germany</v>
      </c>
      <c r="CP2" s="15" t="str">
        <f t="shared" si="3"/>
        <v>India</v>
      </c>
      <c r="CQ2" s="15" t="str">
        <f t="shared" si="3"/>
        <v>LatAm_other</v>
      </c>
      <c r="CR2" s="15" t="str">
        <f t="shared" si="3"/>
        <v>Mexico</v>
      </c>
      <c r="CS2" s="15" t="str">
        <f t="shared" si="3"/>
        <v>MidEast_other</v>
      </c>
      <c r="CT2" s="15" t="str">
        <f t="shared" si="3"/>
        <v>Nor-Ice</v>
      </c>
      <c r="CU2" s="15" t="str">
        <f t="shared" si="3"/>
        <v>Russia</v>
      </c>
      <c r="CV2" s="15" t="str">
        <f t="shared" si="3"/>
        <v>SaudiArabia</v>
      </c>
      <c r="CW2" s="15" t="str">
        <f t="shared" si="3"/>
        <v>SouthAfrica</v>
      </c>
      <c r="CX2" s="15" t="str">
        <f t="shared" si="3"/>
        <v>UK</v>
      </c>
      <c r="CY2" s="15" t="str">
        <f t="shared" si="3"/>
        <v>USA</v>
      </c>
      <c r="CZ2" s="15" t="str">
        <f t="shared" si="3"/>
        <v>\I:</v>
      </c>
      <c r="DB2" t="s">
        <v>156</v>
      </c>
      <c r="DC2" t="s">
        <v>97</v>
      </c>
      <c r="DD2" t="s">
        <v>157</v>
      </c>
      <c r="DE2" t="s">
        <v>158</v>
      </c>
      <c r="DF2" t="s">
        <v>159</v>
      </c>
      <c r="DG2" t="s">
        <v>160</v>
      </c>
      <c r="DH2" t="s">
        <v>161</v>
      </c>
      <c r="DI2" t="s">
        <v>162</v>
      </c>
    </row>
    <row r="3" spans="1:113" ht="14.65" thickTop="1">
      <c r="A3" s="15" t="str">
        <f>VLOOKUP(A2,reserves!$K$9:$L$33,2,FALSE)</f>
        <v>Coking Coal</v>
      </c>
      <c r="C3" s="14" t="str">
        <f>"Min"&amp;A2</f>
        <v>MinCOACOK</v>
      </c>
      <c r="E3" s="23" t="str">
        <f>SUPBalance!F4</f>
        <v>Africa_north</v>
      </c>
      <c r="F3" s="23" t="str">
        <f>SUPBalance!G4</f>
        <v>Africa_other</v>
      </c>
      <c r="G3" s="23" t="str">
        <f>SUPBalance!H4</f>
        <v>Arg-Chi</v>
      </c>
      <c r="H3" s="23" t="str">
        <f>SUPBalance!I4</f>
        <v>Asia_central</v>
      </c>
      <c r="I3" s="23" t="str">
        <f>SUPBalance!J4</f>
        <v>Asia_east</v>
      </c>
      <c r="J3" s="23" t="str">
        <f>SUPBalance!K4</f>
        <v>Asia_other</v>
      </c>
      <c r="K3" s="23" t="str">
        <f>SUPBalance!L4</f>
        <v>Australia_NZ</v>
      </c>
      <c r="L3" s="23" t="str">
        <f>SUPBalance!M4</f>
        <v>Brazil</v>
      </c>
      <c r="M3" s="23" t="str">
        <f>SUPBalance!N4</f>
        <v>Canada</v>
      </c>
      <c r="N3" s="23" t="str">
        <f>SUPBalance!O4</f>
        <v>China</v>
      </c>
      <c r="O3" s="23" t="str">
        <f>SUPBalance!P4</f>
        <v>EU_north</v>
      </c>
      <c r="P3" s="23" t="str">
        <f>SUPBalance!Q4</f>
        <v>EU_northeast</v>
      </c>
      <c r="Q3" s="23" t="str">
        <f>SUPBalance!R4</f>
        <v>EU_northwest</v>
      </c>
      <c r="R3" s="23" t="str">
        <f>SUPBalance!S4</f>
        <v>EU_south</v>
      </c>
      <c r="S3" s="23" t="str">
        <f>SUPBalance!T4</f>
        <v>EU_southeast</v>
      </c>
      <c r="T3" s="23" t="str">
        <f>SUPBalance!U4</f>
        <v>EU_southwest</v>
      </c>
      <c r="U3" s="23" t="str">
        <f>SUPBalance!V4</f>
        <v>Europe_other</v>
      </c>
      <c r="V3" s="23" t="str">
        <f>SUPBalance!W4</f>
        <v>France</v>
      </c>
      <c r="W3" s="23" t="str">
        <f>SUPBalance!X4</f>
        <v>Germany</v>
      </c>
      <c r="X3" s="23" t="str">
        <f>SUPBalance!Y4</f>
        <v>India</v>
      </c>
      <c r="Y3" s="23" t="str">
        <f>SUPBalance!Z4</f>
        <v>LatAm_other</v>
      </c>
      <c r="Z3" s="23" t="str">
        <f>SUPBalance!AA4</f>
        <v>Mexico</v>
      </c>
      <c r="AA3" s="23" t="str">
        <f>SUPBalance!AB4</f>
        <v>MidEast_other</v>
      </c>
      <c r="AB3" s="23" t="str">
        <f>SUPBalance!AC4</f>
        <v>Nor-Ice</v>
      </c>
      <c r="AC3" s="23" t="str">
        <f>SUPBalance!AD4</f>
        <v>Russia</v>
      </c>
      <c r="AD3" s="23" t="str">
        <f>SUPBalance!AE4</f>
        <v>SaudiArabia</v>
      </c>
      <c r="AE3" s="23" t="str">
        <f>SUPBalance!AF4</f>
        <v>SouthAfrica</v>
      </c>
      <c r="AF3" s="23" t="str">
        <f>SUPBalance!AG4</f>
        <v>UK</v>
      </c>
      <c r="AG3" s="23" t="str">
        <f>SUPBalance!AH4</f>
        <v>USA</v>
      </c>
      <c r="AH3" s="23" t="str">
        <f>SUPBalance!AI4</f>
        <v>\I:</v>
      </c>
      <c r="AI3" s="23" t="s">
        <v>3</v>
      </c>
      <c r="AK3" t="str">
        <f>$AJ30</f>
        <v>MinCOACOK-01</v>
      </c>
      <c r="AL3" s="8" cm="1">
        <f t="array" ref="AL3">ROUND(-E$13/TREND(E$11:E$12,$A$11:$A$12,VALUE($A30))*AL4+AL4,4)</f>
        <v>4.5404</v>
      </c>
      <c r="AM3" s="8" cm="1">
        <f t="array" ref="AM3">ROUND(-F$13/TREND(F$11:F$12,$A$11:$A$12,VALUE($A30))*AM4+AM4,4)</f>
        <v>4.2266000000000004</v>
      </c>
      <c r="AN3" s="8" cm="1">
        <f t="array" ref="AN3">ROUND(-G$13/TREND(G$11:G$12,$A$11:$A$12,VALUE($A30))*AN4+AN4,4)</f>
        <v>4.5404</v>
      </c>
      <c r="AO3" s="8" cm="1">
        <f t="array" ref="AO3">ROUND(-H$13/TREND(H$11:H$12,$A$11:$A$12,VALUE($A30))*AO4+AO4,4)</f>
        <v>4.2266000000000004</v>
      </c>
      <c r="AP3" s="8" cm="1">
        <f t="array" ref="AP3">ROUND(-I$13/TREND(I$11:I$12,$A$11:$A$12,VALUE($A30))*AP4+AP4,4)</f>
        <v>4.5404</v>
      </c>
      <c r="AQ3" s="8" cm="1">
        <f t="array" ref="AQ3">ROUND(-J$13/TREND(J$11:J$12,$A$11:$A$12,VALUE($A30))*AQ4+AQ4,4)</f>
        <v>4.2266000000000004</v>
      </c>
      <c r="AR3" s="8" cm="1">
        <f t="array" ref="AR3">ROUND(-K$13/TREND(K$11:K$12,$A$11:$A$12,VALUE($A30))*AR4+AR4,4)</f>
        <v>4.2266000000000004</v>
      </c>
      <c r="AS3" s="8" cm="1">
        <f t="array" ref="AS3">ROUND(-L$13/TREND(L$11:L$12,$A$11:$A$12,VALUE($A30))*AS4+AS4,4)</f>
        <v>4.5404</v>
      </c>
      <c r="AT3" s="8" cm="1">
        <f t="array" ref="AT3">ROUND(-M$13/TREND(M$11:M$12,$A$11:$A$12,VALUE($A30))*AT4+AT4,4)</f>
        <v>4.2266000000000004</v>
      </c>
      <c r="AU3" s="8" cm="1">
        <f t="array" ref="AU3">ROUND(-N$13/TREND(N$11:N$12,$A$11:$A$12,VALUE($A30))*AU4+AU4,4)</f>
        <v>4.4961000000000002</v>
      </c>
      <c r="AV3" s="8" cm="1">
        <f t="array" ref="AV3">ROUND(-O$13/TREND(O$11:O$12,$A$11:$A$12,VALUE($A30))*AV4+AV4,4)</f>
        <v>4.5404</v>
      </c>
      <c r="AW3" s="8" cm="1">
        <f t="array" ref="AW3">ROUND(-P$13/TREND(P$11:P$12,$A$11:$A$12,VALUE($A30))*AW4+AW4,4)</f>
        <v>4.5258000000000003</v>
      </c>
      <c r="AX3" s="8" cm="1">
        <f t="array" ref="AX3">ROUND(-Q$13/TREND(Q$11:Q$12,$A$11:$A$12,VALUE($A30))*AX4+AX4,4)</f>
        <v>4.5404</v>
      </c>
      <c r="AY3" s="8" cm="1">
        <f t="array" ref="AY3">ROUND(-R$13/TREND(R$11:R$12,$A$11:$A$12,VALUE($A30))*AY4+AY4,4)</f>
        <v>4.5404</v>
      </c>
      <c r="AZ3" s="8" cm="1">
        <f t="array" ref="AZ3">ROUND(-S$13/TREND(S$11:S$12,$A$11:$A$12,VALUE($A30))*AZ4+AZ4,4)</f>
        <v>4.5404</v>
      </c>
      <c r="BA3" s="8" cm="1">
        <f t="array" ref="BA3">ROUND(-T$13/TREND(T$11:T$12,$A$11:$A$12,VALUE($A30))*BA4+BA4,4)</f>
        <v>4.5404</v>
      </c>
      <c r="BB3" s="8" cm="1">
        <f t="array" ref="BB3">ROUND(-U$13/TREND(U$11:U$12,$A$11:$A$12,VALUE($A30))*BB4+BB4,4)</f>
        <v>4.5358999999999998</v>
      </c>
      <c r="BC3" s="8" cm="1">
        <f t="array" ref="BC3">ROUND(-V$13/TREND(V$11:V$12,$A$11:$A$12,VALUE($A30))*BC4+BC4,4)</f>
        <v>4.5404</v>
      </c>
      <c r="BD3" s="8" cm="1">
        <f t="array" ref="BD3">ROUND(-W$13/TREND(W$11:W$12,$A$11:$A$12,VALUE($A30))*BD4+BD4,4)</f>
        <v>4.5404</v>
      </c>
      <c r="BE3" s="8" cm="1">
        <f t="array" ref="BE3">ROUND(-X$13/TREND(X$11:X$12,$A$11:$A$12,VALUE($A30))*BE4+BE4,4)</f>
        <v>4.5327000000000002</v>
      </c>
      <c r="BF3" s="8" cm="1">
        <f t="array" ref="BF3">ROUND(-Y$13/TREND(Y$11:Y$12,$A$11:$A$12,VALUE($A30))*BF4+BF4,4)</f>
        <v>4.2266000000000004</v>
      </c>
      <c r="BG3" s="8" cm="1">
        <f t="array" ref="BG3">ROUND(-Z$13/TREND(Z$11:Z$12,$A$11:$A$12,VALUE($A30))*BG4+BG4,4)</f>
        <v>4.5369000000000002</v>
      </c>
      <c r="BH3" s="8" cm="1">
        <f t="array" ref="BH3">ROUND(-AA$13/TREND(AA$11:AA$12,$A$11:$A$12,VALUE($A30))*BH4+BH4,4)</f>
        <v>4.5397999999999996</v>
      </c>
      <c r="BI3" s="8" cm="1">
        <f t="array" ref="BI3">ROUND(-AB$13/TREND(AB$11:AB$12,$A$11:$A$12,VALUE($A30))*BI4+BI4,4)</f>
        <v>4.5404</v>
      </c>
      <c r="BJ3" s="8" cm="1">
        <f t="array" ref="BJ3">ROUND(-AC$13/TREND(AC$11:AC$12,$A$11:$A$12,VALUE($A30))*BJ4+BJ4,4)</f>
        <v>4.2266000000000004</v>
      </c>
      <c r="BK3" s="8" cm="1">
        <f t="array" ref="BK3">ROUND(-AD$13/TREND(AD$11:AD$12,$A$11:$A$12,VALUE($A30))*BK4+BK4,4)</f>
        <v>4.5404</v>
      </c>
      <c r="BL3" s="8" cm="1">
        <f t="array" ref="BL3">ROUND(-AE$13/TREND(AE$11:AE$12,$A$11:$A$12,VALUE($A30))*BL4+BL4,4)</f>
        <v>4.2266000000000004</v>
      </c>
      <c r="BM3" s="8" cm="1">
        <f t="array" ref="BM3">ROUND(-AF$13/TREND(AF$11:AF$12,$A$11:$A$12,VALUE($A30))*BM4+BM4,4)</f>
        <v>4.5399000000000003</v>
      </c>
      <c r="BN3" s="8" cm="1">
        <f t="array" ref="BN3">ROUND(-AG$13/TREND(AG$11:AG$12,$A$11:$A$12,VALUE($A30))*BN4+BN4,4)</f>
        <v>4.2266000000000004</v>
      </c>
      <c r="BO3" s="8" cm="1">
        <f t="array" ref="BO3">ROUND(-AH$13/TREND(AH$11:AH$12,$A$11:$A$12,VALUE($A30))*BO4+BO4,4)</f>
        <v>4.5404</v>
      </c>
      <c r="BQ3" s="1">
        <f>SUM(AL30:BB30)/1000</f>
        <v>11.225480953861801</v>
      </c>
      <c r="BR3" s="1">
        <f t="shared" ref="BR3:BR22" si="4">SUMPRODUCT(AL3:BB3,AL30:BB30)/SUM(AL30:BB30)</f>
        <v>4.4075778900404501</v>
      </c>
      <c r="BS3" s="1"/>
      <c r="BV3" t="str">
        <f>$AJ30</f>
        <v>MinCOACOK-01</v>
      </c>
      <c r="BW3" s="1">
        <f t="shared" ref="BW3:BW22" si="5">MIN(AL30/MAX(SUM(AL$30:AL$49),1)*E$6*1000,AL30*$BT$1)</f>
        <v>0</v>
      </c>
      <c r="BX3" s="1">
        <f t="shared" ref="BX3:CM18" si="6">MIN(AM30/MAX(SUM(AM$30:AM$49),1)*F$6*1000,AM30*$BT$1)</f>
        <v>0</v>
      </c>
      <c r="BY3" s="1">
        <f t="shared" si="6"/>
        <v>0</v>
      </c>
      <c r="BZ3" s="1">
        <f t="shared" si="6"/>
        <v>0</v>
      </c>
      <c r="CA3" s="1">
        <f t="shared" si="6"/>
        <v>0</v>
      </c>
      <c r="CB3" s="1">
        <f t="shared" si="6"/>
        <v>0</v>
      </c>
      <c r="CC3" s="1">
        <f t="shared" si="6"/>
        <v>0</v>
      </c>
      <c r="CD3" s="1">
        <f t="shared" si="6"/>
        <v>0</v>
      </c>
      <c r="CE3" s="1">
        <f t="shared" si="6"/>
        <v>0</v>
      </c>
      <c r="CF3" s="1">
        <f t="shared" si="6"/>
        <v>0</v>
      </c>
      <c r="CG3" s="1">
        <f t="shared" si="6"/>
        <v>0</v>
      </c>
      <c r="CH3" s="1">
        <f t="shared" si="6"/>
        <v>0</v>
      </c>
      <c r="CI3" s="1">
        <f t="shared" si="6"/>
        <v>0</v>
      </c>
      <c r="CJ3" s="1">
        <f t="shared" si="6"/>
        <v>0</v>
      </c>
      <c r="CK3" s="1">
        <f t="shared" si="6"/>
        <v>0</v>
      </c>
      <c r="CL3" s="1">
        <f t="shared" si="6"/>
        <v>0</v>
      </c>
      <c r="CM3" s="1">
        <f t="shared" si="6"/>
        <v>0</v>
      </c>
      <c r="CN3" s="1">
        <f t="shared" ref="CN3:CZ18" si="7">MIN(BC30/MAX(SUM(BC$30:BC$49),1)*V$6*1000,BC30*$BT$1)</f>
        <v>0</v>
      </c>
      <c r="CO3" s="1">
        <f t="shared" si="7"/>
        <v>0</v>
      </c>
      <c r="CP3" s="1">
        <f t="shared" si="7"/>
        <v>0</v>
      </c>
      <c r="CQ3" s="1">
        <f t="shared" si="7"/>
        <v>0</v>
      </c>
      <c r="CR3" s="1">
        <f t="shared" si="7"/>
        <v>0</v>
      </c>
      <c r="CS3" s="1">
        <f t="shared" si="7"/>
        <v>0</v>
      </c>
      <c r="CT3" s="1">
        <f t="shared" si="7"/>
        <v>0</v>
      </c>
      <c r="CU3" s="1">
        <f t="shared" si="7"/>
        <v>0</v>
      </c>
      <c r="CV3" s="1">
        <f t="shared" si="7"/>
        <v>0</v>
      </c>
      <c r="CW3" s="1">
        <f t="shared" si="7"/>
        <v>0</v>
      </c>
      <c r="CX3" s="1">
        <f t="shared" si="7"/>
        <v>0</v>
      </c>
      <c r="CY3" s="1">
        <f t="shared" si="7"/>
        <v>0</v>
      </c>
      <c r="CZ3" s="1">
        <f t="shared" si="7"/>
        <v>0</v>
      </c>
      <c r="DB3" t="s">
        <v>170</v>
      </c>
      <c r="DC3" t="str">
        <f>BV3</f>
        <v>MinCOACOK-01</v>
      </c>
      <c r="DD3" t="str">
        <f t="shared" ref="DD3:DD23" si="8">$A$3&amp;" Supply curve - Step "&amp;A30</f>
        <v>Coking Coal Supply curve - Step 01</v>
      </c>
      <c r="DE3" t="s">
        <v>109</v>
      </c>
      <c r="DF3" t="s">
        <v>163</v>
      </c>
      <c r="DH3" t="str">
        <f>$A$2</f>
        <v>COACOK</v>
      </c>
    </row>
    <row r="4" spans="1:113">
      <c r="D4" t="s">
        <v>102</v>
      </c>
      <c r="E4" s="1">
        <f>SUMIFS('Pri flows'!$E$3:$E$1999,'Pri flows'!$B$3:$B$1999,E$3,'Pri flows'!$D$3:$D$1999,$A$2,'Pri flows'!$C$3:$C$1999,"INDPROD")</f>
        <v>0</v>
      </c>
      <c r="F4" s="1">
        <f>SUMIFS('Pri flows'!$E$3:$E$1999,'Pri flows'!$B$3:$B$1999,F$3,'Pri flows'!$D$3:$D$1999,$A$2,'Pri flows'!$C$3:$C$1999,"INDPROD")</f>
        <v>175.82466600000001</v>
      </c>
      <c r="G4" s="1">
        <f>SUMIFS('Pri flows'!$E$3:$E$1999,'Pri flows'!$B$3:$B$1999,G$3,'Pri flows'!$D$3:$D$1999,$A$2,'Pri flows'!$C$3:$C$1999,"INDPROD")</f>
        <v>0</v>
      </c>
      <c r="H4" s="1">
        <f>SUMIFS('Pri flows'!$E$3:$E$1999,'Pri flows'!$B$3:$B$1999,H$3,'Pri flows'!$D$3:$D$1999,$A$2,'Pri flows'!$C$3:$C$1999,"INDPROD")</f>
        <v>122.2901352396</v>
      </c>
      <c r="I4" s="1">
        <f>SUMIFS('Pri flows'!$E$3:$E$1999,'Pri flows'!$B$3:$B$1999,I$3,'Pri flows'!$D$3:$D$1999,$A$2,'Pri flows'!$C$3:$C$1999,"INDPROD")</f>
        <v>0</v>
      </c>
      <c r="J4" s="1">
        <f>SUMIFS('Pri flows'!$E$3:$E$1999,'Pri flows'!$B$3:$B$1999,J$3,'Pri flows'!$D$3:$D$1999,$A$2,'Pri flows'!$C$3:$C$1999,"INDPROD")</f>
        <v>983.83262730479998</v>
      </c>
      <c r="K4" s="1">
        <f>SUMIFS('Pri flows'!$E$3:$E$1999,'Pri flows'!$B$3:$B$1999,K$3,'Pri flows'!$D$3:$D$1999,$A$2,'Pri flows'!$C$3:$C$1999,"INDPROD")</f>
        <v>5423.0134965227999</v>
      </c>
      <c r="L4" s="1">
        <f>SUMIFS('Pri flows'!$E$3:$E$1999,'Pri flows'!$B$3:$B$1999,L$3,'Pri flows'!$D$3:$D$1999,$A$2,'Pri flows'!$C$3:$C$1999,"INDPROD")</f>
        <v>0</v>
      </c>
      <c r="M4" s="1">
        <f>SUMIFS('Pri flows'!$E$3:$E$1999,'Pri flows'!$B$3:$B$1999,M$3,'Pri flows'!$D$3:$D$1999,$A$2,'Pri flows'!$C$3:$C$1999,"INDPROD")</f>
        <v>742.24720417319998</v>
      </c>
      <c r="N4" s="1">
        <f>SUMIFS('Pri flows'!$E$3:$E$1999,'Pri flows'!$B$3:$B$1999,N$3,'Pri flows'!$D$3:$D$1999,$A$2,'Pri flows'!$C$3:$C$1999,"INDPROD")</f>
        <v>14405.7663312768</v>
      </c>
      <c r="O4" s="1">
        <f>SUMIFS('Pri flows'!$E$3:$E$1999,'Pri flows'!$B$3:$B$1999,O$3,'Pri flows'!$D$3:$D$1999,$A$2,'Pri flows'!$C$3:$C$1999,"INDPROD")</f>
        <v>0</v>
      </c>
      <c r="P4" s="1">
        <f>SUMIFS('Pri flows'!$E$3:$E$1999,'Pri flows'!$B$3:$B$1999,P$3,'Pri flows'!$D$3:$D$1999,$A$2,'Pri flows'!$C$3:$C$1999,"INDPROD")</f>
        <v>414.24042194999998</v>
      </c>
      <c r="Q4" s="1">
        <f>SUMIFS('Pri flows'!$E$3:$E$1999,'Pri flows'!$B$3:$B$1999,Q$3,'Pri flows'!$D$3:$D$1999,$A$2,'Pri flows'!$C$3:$C$1999,"INDPROD")</f>
        <v>0</v>
      </c>
      <c r="R4" s="1">
        <f>SUMIFS('Pri flows'!$E$3:$E$1999,'Pri flows'!$B$3:$B$1999,R$3,'Pri flows'!$D$3:$D$1999,$A$2,'Pri flows'!$C$3:$C$1999,"INDPROD")</f>
        <v>0</v>
      </c>
      <c r="S4" s="1">
        <f>SUMIFS('Pri flows'!$E$3:$E$1999,'Pri flows'!$B$3:$B$1999,S$3,'Pri flows'!$D$3:$D$1999,$A$2,'Pri flows'!$C$3:$C$1999,"INDPROD")</f>
        <v>0</v>
      </c>
      <c r="T4" s="1">
        <f>SUMIFS('Pri flows'!$E$3:$E$1999,'Pri flows'!$B$3:$B$1999,T$3,'Pri flows'!$D$3:$D$1999,$A$2,'Pri flows'!$C$3:$C$1999,"INDPROD")</f>
        <v>0</v>
      </c>
      <c r="U4" s="1">
        <f>SUMIFS('Pri flows'!$E$3:$E$1999,'Pri flows'!$B$3:$B$1999,U$3,'Pri flows'!$D$3:$D$1999,$A$2,'Pri flows'!$C$3:$C$1999,"INDPROD")</f>
        <v>183.74702525640001</v>
      </c>
      <c r="V4" s="1">
        <f>SUMIFS('Pri flows'!$E$3:$E$1999,'Pri flows'!$B$3:$B$1999,V$3,'Pri flows'!$D$3:$D$1999,$A$2,'Pri flows'!$C$3:$C$1999,"INDPROD")</f>
        <v>0</v>
      </c>
      <c r="W4" s="1">
        <f>SUMIFS('Pri flows'!$E$3:$E$1999,'Pri flows'!$B$3:$B$1999,W$3,'Pri flows'!$D$3:$D$1999,$A$2,'Pri flows'!$C$3:$C$1999,"INDPROD")</f>
        <v>0</v>
      </c>
      <c r="X4" s="1">
        <f>SUMIFS('Pri flows'!$E$3:$E$1999,'Pri flows'!$B$3:$B$1999,X$3,'Pri flows'!$D$3:$D$1999,$A$2,'Pri flows'!$C$3:$C$1999,"INDPROD")</f>
        <v>964.09311715800004</v>
      </c>
      <c r="Y4" s="1">
        <f>SUMIFS('Pri flows'!$E$3:$E$1999,'Pri flows'!$B$3:$B$1999,Y$3,'Pri flows'!$D$3:$D$1999,$A$2,'Pri flows'!$C$3:$C$1999,"INDPROD")</f>
        <v>155.27014080480001</v>
      </c>
      <c r="Z4" s="1">
        <f>SUMIFS('Pri flows'!$E$3:$E$1999,'Pri flows'!$B$3:$B$1999,Z$3,'Pri flows'!$D$3:$D$1999,$A$2,'Pri flows'!$C$3:$C$1999,"INDPROD")</f>
        <v>95.014301356800004</v>
      </c>
      <c r="AA4" s="1">
        <f>SUMIFS('Pri flows'!$E$3:$E$1999,'Pri flows'!$B$3:$B$1999,AA$3,'Pri flows'!$D$3:$D$1999,$A$2,'Pri flows'!$C$3:$C$1999,"INDPROD")</f>
        <v>38.673902840399997</v>
      </c>
      <c r="AB4" s="1">
        <f>SUMIFS('Pri flows'!$E$3:$E$1999,'Pri flows'!$B$3:$B$1999,AB$3,'Pri flows'!$D$3:$D$1999,$A$2,'Pri flows'!$C$3:$C$1999,"INDPROD")</f>
        <v>0</v>
      </c>
      <c r="AC4" s="1">
        <f>SUMIFS('Pri flows'!$E$3:$E$1999,'Pri flows'!$B$3:$B$1999,AC$3,'Pri flows'!$D$3:$D$1999,$A$2,'Pri flows'!$C$3:$C$1999,"INDPROD")</f>
        <v>2765.0900657088</v>
      </c>
      <c r="AD4" s="1">
        <f>SUMIFS('Pri flows'!$E$3:$E$1999,'Pri flows'!$B$3:$B$1999,AD$3,'Pri flows'!$D$3:$D$1999,$A$2,'Pri flows'!$C$3:$C$1999,"INDPROD")</f>
        <v>0</v>
      </c>
      <c r="AE4" s="1">
        <f>SUMIFS('Pri flows'!$E$3:$E$1999,'Pri flows'!$B$3:$B$1999,AE$3,'Pri flows'!$D$3:$D$1999,$A$2,'Pri flows'!$C$3:$C$1999,"INDPROD")</f>
        <v>115.3703638584</v>
      </c>
      <c r="AF4" s="1">
        <f>SUMIFS('Pri flows'!$E$3:$E$1999,'Pri flows'!$B$3:$B$1999,AF$3,'Pri flows'!$D$3:$D$1999,$A$2,'Pri flows'!$C$3:$C$1999,"INDPROD")</f>
        <v>22.819625863199999</v>
      </c>
      <c r="AG4" s="1">
        <f>SUMIFS('Pri flows'!$E$3:$E$1999,'Pri flows'!$B$3:$B$1999,AG$3,'Pri flows'!$D$3:$D$1999,$A$2,'Pri flows'!$C$3:$C$1999,"INDPROD")</f>
        <v>1863.2986552584</v>
      </c>
      <c r="AH4" s="1">
        <f>SUMIFS('Pri flows'!$E$3:$E$1999,'Pri flows'!$B$3:$B$1999,AH$3,'Pri flows'!$D$3:$D$1999,$A$2,'Pri flows'!$C$3:$C$1999,"INDPROD")</f>
        <v>0</v>
      </c>
      <c r="AI4" s="1">
        <f>SUM(E4:AH4)</f>
        <v>28470.592080572409</v>
      </c>
      <c r="AK4" t="str">
        <f t="shared" ref="AK4:AK23" si="9">$AJ31</f>
        <v>MinCOACOK-02</v>
      </c>
      <c r="AL4" s="8" cm="1">
        <f t="array" ref="AL4">ROUND(-E$13/TREND(E$11:E$12,$A$11:$A$12,VALUE($A31))*AL5+AL5,4)</f>
        <v>4.6173999999999999</v>
      </c>
      <c r="AM4" s="8" cm="1">
        <f t="array" ref="AM4">ROUND(-F$13/TREND(F$11:F$12,$A$11:$A$12,VALUE($A31))*AM5+AM5,4)</f>
        <v>4.2981999999999996</v>
      </c>
      <c r="AN4" s="8" cm="1">
        <f t="array" ref="AN4">ROUND(-G$13/TREND(G$11:G$12,$A$11:$A$12,VALUE($A31))*AN5+AN5,4)</f>
        <v>4.6173999999999999</v>
      </c>
      <c r="AO4" s="8" cm="1">
        <f t="array" ref="AO4">ROUND(-H$13/TREND(H$11:H$12,$A$11:$A$12,VALUE($A31))*AO5+AO5,4)</f>
        <v>4.2981999999999996</v>
      </c>
      <c r="AP4" s="8" cm="1">
        <f t="array" ref="AP4">ROUND(-I$13/TREND(I$11:I$12,$A$11:$A$12,VALUE($A31))*AP5+AP5,4)</f>
        <v>4.6173999999999999</v>
      </c>
      <c r="AQ4" s="8" cm="1">
        <f t="array" ref="AQ4">ROUND(-J$13/TREND(J$11:J$12,$A$11:$A$12,VALUE($A31))*AQ5+AQ5,4)</f>
        <v>4.2981999999999996</v>
      </c>
      <c r="AR4" s="8" cm="1">
        <f t="array" ref="AR4">ROUND(-K$13/TREND(K$11:K$12,$A$11:$A$12,VALUE($A31))*AR5+AR5,4)</f>
        <v>4.2981999999999996</v>
      </c>
      <c r="AS4" s="8" cm="1">
        <f t="array" ref="AS4">ROUND(-L$13/TREND(L$11:L$12,$A$11:$A$12,VALUE($A31))*AS5+AS5,4)</f>
        <v>4.6173999999999999</v>
      </c>
      <c r="AT4" s="8" cm="1">
        <f t="array" ref="AT4">ROUND(-M$13/TREND(M$11:M$12,$A$11:$A$12,VALUE($A31))*AT5+AT5,4)</f>
        <v>4.2981999999999996</v>
      </c>
      <c r="AU4" s="8" cm="1">
        <f t="array" ref="AU4">ROUND(-N$13/TREND(N$11:N$12,$A$11:$A$12,VALUE($A31))*AU5+AU5,4)</f>
        <v>4.5723000000000003</v>
      </c>
      <c r="AV4" s="8" cm="1">
        <f t="array" ref="AV4">ROUND(-O$13/TREND(O$11:O$12,$A$11:$A$12,VALUE($A31))*AV5+AV5,4)</f>
        <v>4.6173999999999999</v>
      </c>
      <c r="AW4" s="8" cm="1">
        <f t="array" ref="AW4">ROUND(-P$13/TREND(P$11:P$12,$A$11:$A$12,VALUE($A31))*AW5+AW5,4)</f>
        <v>4.6025</v>
      </c>
      <c r="AX4" s="8" cm="1">
        <f t="array" ref="AX4">ROUND(-Q$13/TREND(Q$11:Q$12,$A$11:$A$12,VALUE($A31))*AX5+AX5,4)</f>
        <v>4.6173999999999999</v>
      </c>
      <c r="AY4" s="8" cm="1">
        <f t="array" ref="AY4">ROUND(-R$13/TREND(R$11:R$12,$A$11:$A$12,VALUE($A31))*AY5+AY5,4)</f>
        <v>4.6173999999999999</v>
      </c>
      <c r="AZ4" s="8" cm="1">
        <f t="array" ref="AZ4">ROUND(-S$13/TREND(S$11:S$12,$A$11:$A$12,VALUE($A31))*AZ5+AZ5,4)</f>
        <v>4.6173999999999999</v>
      </c>
      <c r="BA4" s="8" cm="1">
        <f t="array" ref="BA4">ROUND(-T$13/TREND(T$11:T$12,$A$11:$A$12,VALUE($A31))*BA5+BA5,4)</f>
        <v>4.6173999999999999</v>
      </c>
      <c r="BB4" s="8" cm="1">
        <f t="array" ref="BB4">ROUND(-U$13/TREND(U$11:U$12,$A$11:$A$12,VALUE($A31))*BB5+BB5,4)</f>
        <v>4.6128</v>
      </c>
      <c r="BC4" s="8" cm="1">
        <f t="array" ref="BC4">ROUND(-V$13/TREND(V$11:V$12,$A$11:$A$12,VALUE($A31))*BC5+BC5,4)</f>
        <v>4.6173999999999999</v>
      </c>
      <c r="BD4" s="8" cm="1">
        <f t="array" ref="BD4">ROUND(-W$13/TREND(W$11:W$12,$A$11:$A$12,VALUE($A31))*BD5+BD5,4)</f>
        <v>4.6173999999999999</v>
      </c>
      <c r="BE4" s="8" cm="1">
        <f t="array" ref="BE4">ROUND(-X$13/TREND(X$11:X$12,$A$11:$A$12,VALUE($A31))*BE5+BE5,4)</f>
        <v>4.6094999999999997</v>
      </c>
      <c r="BF4" s="8" cm="1">
        <f t="array" ref="BF4">ROUND(-Y$13/TREND(Y$11:Y$12,$A$11:$A$12,VALUE($A31))*BF5+BF5,4)</f>
        <v>4.2981999999999996</v>
      </c>
      <c r="BG4" s="8" cm="1">
        <f t="array" ref="BG4">ROUND(-Z$13/TREND(Z$11:Z$12,$A$11:$A$12,VALUE($A31))*BG5+BG5,4)</f>
        <v>4.6138000000000003</v>
      </c>
      <c r="BH4" s="8" cm="1">
        <f t="array" ref="BH4">ROUND(-AA$13/TREND(AA$11:AA$12,$A$11:$A$12,VALUE($A31))*BH5+BH5,4)</f>
        <v>4.6166999999999998</v>
      </c>
      <c r="BI4" s="8" cm="1">
        <f t="array" ref="BI4">ROUND(-AB$13/TREND(AB$11:AB$12,$A$11:$A$12,VALUE($A31))*BI5+BI5,4)</f>
        <v>4.6173999999999999</v>
      </c>
      <c r="BJ4" s="8" cm="1">
        <f t="array" ref="BJ4">ROUND(-AC$13/TREND(AC$11:AC$12,$A$11:$A$12,VALUE($A31))*BJ5+BJ5,4)</f>
        <v>4.2981999999999996</v>
      </c>
      <c r="BK4" s="8" cm="1">
        <f t="array" ref="BK4">ROUND(-AD$13/TREND(AD$11:AD$12,$A$11:$A$12,VALUE($A31))*BK5+BK5,4)</f>
        <v>4.6173999999999999</v>
      </c>
      <c r="BL4" s="8" cm="1">
        <f t="array" ref="BL4">ROUND(-AE$13/TREND(AE$11:AE$12,$A$11:$A$12,VALUE($A31))*BL5+BL5,4)</f>
        <v>4.2981999999999996</v>
      </c>
      <c r="BM4" s="8" cm="1">
        <f t="array" ref="BM4">ROUND(-AF$13/TREND(AF$11:AF$12,$A$11:$A$12,VALUE($A31))*BM5+BM5,4)</f>
        <v>4.6167999999999996</v>
      </c>
      <c r="BN4" s="8" cm="1">
        <f t="array" ref="BN4">ROUND(-AG$13/TREND(AG$11:AG$12,$A$11:$A$12,VALUE($A31))*BN5+BN5,4)</f>
        <v>4.2981999999999996</v>
      </c>
      <c r="BO4" s="8" cm="1">
        <f t="array" ref="BO4">ROUND(-AH$13/TREND(AH$11:AH$12,$A$11:$A$12,VALUE($A31))*BO5+BO5,4)</f>
        <v>4.6173999999999999</v>
      </c>
      <c r="BQ4" s="1">
        <f t="shared" ref="BQ4:BQ23" si="10">BQ3+SUM(AL31:BB31)/1000</f>
        <v>12.34802904924798</v>
      </c>
      <c r="BR4" s="1">
        <f t="shared" si="4"/>
        <v>4.4822669786414098</v>
      </c>
      <c r="BS4" s="1"/>
      <c r="BV4" t="str">
        <f t="shared" ref="BV4:BV23" si="11">$AJ31</f>
        <v>MinCOACOK-02</v>
      </c>
      <c r="BW4" s="1">
        <f t="shared" si="5"/>
        <v>0</v>
      </c>
      <c r="BX4" s="1">
        <f t="shared" si="6"/>
        <v>0</v>
      </c>
      <c r="BY4" s="1">
        <f t="shared" si="6"/>
        <v>0</v>
      </c>
      <c r="BZ4" s="1">
        <f t="shared" si="6"/>
        <v>0</v>
      </c>
      <c r="CA4" s="1">
        <f t="shared" si="6"/>
        <v>0</v>
      </c>
      <c r="CB4" s="1">
        <f t="shared" si="6"/>
        <v>0</v>
      </c>
      <c r="CC4" s="1">
        <f t="shared" si="6"/>
        <v>0</v>
      </c>
      <c r="CD4" s="1">
        <f t="shared" si="6"/>
        <v>0</v>
      </c>
      <c r="CE4" s="1">
        <f t="shared" si="6"/>
        <v>0</v>
      </c>
      <c r="CF4" s="1">
        <f t="shared" si="6"/>
        <v>0</v>
      </c>
      <c r="CG4" s="1">
        <f t="shared" si="6"/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7"/>
        <v>0</v>
      </c>
      <c r="CO4" s="1">
        <f t="shared" si="7"/>
        <v>0</v>
      </c>
      <c r="CP4" s="1">
        <f t="shared" si="7"/>
        <v>0</v>
      </c>
      <c r="CQ4" s="1">
        <f t="shared" si="7"/>
        <v>0</v>
      </c>
      <c r="CR4" s="1">
        <f t="shared" si="7"/>
        <v>0</v>
      </c>
      <c r="CS4" s="1">
        <f t="shared" si="7"/>
        <v>0</v>
      </c>
      <c r="CT4" s="1">
        <f t="shared" si="7"/>
        <v>0</v>
      </c>
      <c r="CU4" s="1">
        <f t="shared" si="7"/>
        <v>0</v>
      </c>
      <c r="CV4" s="1">
        <f t="shared" si="7"/>
        <v>0</v>
      </c>
      <c r="CW4" s="1">
        <f t="shared" si="7"/>
        <v>0</v>
      </c>
      <c r="CX4" s="1">
        <f t="shared" si="7"/>
        <v>0</v>
      </c>
      <c r="CY4" s="1">
        <f t="shared" si="7"/>
        <v>0</v>
      </c>
      <c r="CZ4" s="1">
        <f t="shared" si="7"/>
        <v>0</v>
      </c>
      <c r="DC4" t="str">
        <f t="shared" ref="DC4:DC23" si="12">BV4</f>
        <v>MinCOACOK-02</v>
      </c>
      <c r="DD4" t="str">
        <f t="shared" si="8"/>
        <v>Coking Coal Supply curve - Step 02</v>
      </c>
      <c r="DE4" t="s">
        <v>109</v>
      </c>
      <c r="DF4" t="s">
        <v>163</v>
      </c>
      <c r="DH4" t="str">
        <f t="shared" ref="DH4:DH23" si="13">$A$2</f>
        <v>COACOK</v>
      </c>
    </row>
    <row r="5" spans="1:113">
      <c r="D5" t="s">
        <v>103</v>
      </c>
      <c r="E5" s="1">
        <f>SUMIF(reserves!$K$9:$K$17,COACOK!$A$2,reserves!M$9:M$17)</f>
        <v>5.3714285714285719</v>
      </c>
      <c r="F5" s="1">
        <f>SUMIF(reserves!$K$9:$K$17,COACOK!$A$2,reserves!N$9:N$17)</f>
        <v>5</v>
      </c>
      <c r="G5" s="1">
        <f>SUMIF(reserves!$K$9:$K$17,COACOK!$A$2,reserves!O$9:O$17)</f>
        <v>5.3714285714285719</v>
      </c>
      <c r="H5" s="1">
        <f>SUMIF(reserves!$K$9:$K$17,COACOK!$A$2,reserves!P$9:P$17)</f>
        <v>5</v>
      </c>
      <c r="I5" s="1">
        <f>SUMIF(reserves!$K$9:$K$17,COACOK!$A$2,reserves!Q$9:Q$17)</f>
        <v>5.3714285714285719</v>
      </c>
      <c r="J5" s="1">
        <f>SUMIF(reserves!$K$9:$K$17,COACOK!$A$2,reserves!R$9:R$17)</f>
        <v>5</v>
      </c>
      <c r="K5" s="1">
        <f>SUMIF(reserves!$K$9:$K$17,COACOK!$A$2,reserves!S$9:S$17)</f>
        <v>5</v>
      </c>
      <c r="L5" s="1">
        <f>SUMIF(reserves!$K$9:$K$17,COACOK!$A$2,reserves!T$9:T$17)</f>
        <v>5.3714285714285719</v>
      </c>
      <c r="M5" s="1">
        <f>SUMIF(reserves!$K$9:$K$17,COACOK!$A$2,reserves!U$9:U$17)</f>
        <v>5</v>
      </c>
      <c r="N5" s="1">
        <f>SUMIF(reserves!$K$9:$K$17,COACOK!$A$2,reserves!V$9:V$17)</f>
        <v>5.3189413268833361</v>
      </c>
      <c r="O5" s="1">
        <f>SUMIF(reserves!$K$9:$K$17,COACOK!$A$2,reserves!W$9:W$17)</f>
        <v>5.3714285714285719</v>
      </c>
      <c r="P5" s="1">
        <f>SUMIF(reserves!$K$9:$K$17,COACOK!$A$2,reserves!X$9:X$17)</f>
        <v>5.3539323916616475</v>
      </c>
      <c r="Q5" s="1">
        <f>SUMIF(reserves!$K$9:$K$17,COACOK!$A$2,reserves!Y$9:Y$17)</f>
        <v>5.3714285714285719</v>
      </c>
      <c r="R5" s="1">
        <f>SUMIF(reserves!$K$9:$K$17,COACOK!$A$2,reserves!Z$9:Z$17)</f>
        <v>5.3714285714285719</v>
      </c>
      <c r="S5" s="1">
        <f>SUMIF(reserves!$K$9:$K$17,COACOK!$A$2,reserves!AA$9:AA$17)</f>
        <v>5.3714285714285719</v>
      </c>
      <c r="T5" s="1">
        <f>SUMIF(reserves!$K$9:$K$17,COACOK!$A$2,reserves!AB$9:AB$17)</f>
        <v>5.3714285714285719</v>
      </c>
      <c r="U5" s="1">
        <f>SUMIF(reserves!$K$9:$K$17,COACOK!$A$2,reserves!AC$9:AC$17)</f>
        <v>5.3660548581450724</v>
      </c>
      <c r="V5" s="1">
        <f>SUMIF(reserves!$K$9:$K$17,COACOK!$A$2,reserves!AD$9:AD$17)</f>
        <v>5.3714285714285719</v>
      </c>
      <c r="W5" s="1">
        <f>SUMIF(reserves!$K$9:$K$17,COACOK!$A$2,reserves!AE$9:AE$17)</f>
        <v>5.3714285714285719</v>
      </c>
      <c r="X5" s="1">
        <f>SUMIF(reserves!$K$9:$K$17,COACOK!$A$2,reserves!AF$9:AF$17)</f>
        <v>5.3622983329362173</v>
      </c>
      <c r="Y5" s="1">
        <f>SUMIF(reserves!$K$9:$K$17,COACOK!$A$2,reserves!AG$9:AG$17)</f>
        <v>5</v>
      </c>
      <c r="Z5" s="1">
        <f>SUMIF(reserves!$K$9:$K$17,COACOK!$A$2,reserves!AH$9:AH$17)</f>
        <v>5.3672146571707176</v>
      </c>
      <c r="AA5" s="1">
        <f>SUMIF(reserves!$K$9:$K$17,COACOK!$A$2,reserves!AI$9:AI$17)</f>
        <v>5.3706441398540665</v>
      </c>
      <c r="AB5" s="1">
        <f>SUMIF(reserves!$K$9:$K$17,COACOK!$A$2,reserves!AJ$9:AJ$17)</f>
        <v>5.3714285714285719</v>
      </c>
      <c r="AC5" s="1">
        <f>SUMIF(reserves!$K$9:$K$17,COACOK!$A$2,reserves!AK$9:AK$17)</f>
        <v>5</v>
      </c>
      <c r="AD5" s="1">
        <f>SUMIF(reserves!$K$9:$K$17,COACOK!$A$2,reserves!AL$9:AL$17)</f>
        <v>5.3714285714285719</v>
      </c>
      <c r="AE5" s="1">
        <f>SUMIF(reserves!$K$9:$K$17,COACOK!$A$2,reserves!AM$9:AM$17)</f>
        <v>5</v>
      </c>
      <c r="AF5" s="1">
        <f>SUMIF(reserves!$K$9:$K$17,COACOK!$A$2,reserves!AN$9:AN$17)</f>
        <v>5.3706657833342861</v>
      </c>
      <c r="AG5" s="1">
        <f>SUMIF(reserves!$K$9:$K$17,COACOK!$A$2,reserves!AO$9:AO$17)</f>
        <v>5</v>
      </c>
      <c r="AH5" s="1">
        <f>SUMIF(reserves!$K$9:$K$17,COACOK!$A$2,reserves!AP$9:AP$17)</f>
        <v>5.3714285714285719</v>
      </c>
      <c r="AK5" t="str">
        <f t="shared" si="9"/>
        <v>MinCOACOK-03</v>
      </c>
      <c r="AL5" s="8" cm="1">
        <f t="array" ref="AL5">ROUND(-E$13/TREND(E$11:E$12,$A$11:$A$12,VALUE($A32))*AL6+AL6,4)</f>
        <v>4.6957000000000004</v>
      </c>
      <c r="AM5" s="8" cm="1">
        <f t="array" ref="AM5">ROUND(-F$13/TREND(F$11:F$12,$A$11:$A$12,VALUE($A32))*AM6+AM6,4)</f>
        <v>4.3711000000000002</v>
      </c>
      <c r="AN5" s="8" cm="1">
        <f t="array" ref="AN5">ROUND(-G$13/TREND(G$11:G$12,$A$11:$A$12,VALUE($A32))*AN6+AN6,4)</f>
        <v>4.6957000000000004</v>
      </c>
      <c r="AO5" s="8" cm="1">
        <f t="array" ref="AO5">ROUND(-H$13/TREND(H$11:H$12,$A$11:$A$12,VALUE($A32))*AO6+AO6,4)</f>
        <v>4.3711000000000002</v>
      </c>
      <c r="AP5" s="8" cm="1">
        <f t="array" ref="AP5">ROUND(-I$13/TREND(I$11:I$12,$A$11:$A$12,VALUE($A32))*AP6+AP6,4)</f>
        <v>4.6957000000000004</v>
      </c>
      <c r="AQ5" s="8" cm="1">
        <f t="array" ref="AQ5">ROUND(-J$13/TREND(J$11:J$12,$A$11:$A$12,VALUE($A32))*AQ6+AQ6,4)</f>
        <v>4.3711000000000002</v>
      </c>
      <c r="AR5" s="8" cm="1">
        <f t="array" ref="AR5">ROUND(-K$13/TREND(K$11:K$12,$A$11:$A$12,VALUE($A32))*AR6+AR6,4)</f>
        <v>4.3711000000000002</v>
      </c>
      <c r="AS5" s="8" cm="1">
        <f t="array" ref="AS5">ROUND(-L$13/TREND(L$11:L$12,$A$11:$A$12,VALUE($A32))*AS6+AS6,4)</f>
        <v>4.6957000000000004</v>
      </c>
      <c r="AT5" s="8" cm="1">
        <f t="array" ref="AT5">ROUND(-M$13/TREND(M$11:M$12,$A$11:$A$12,VALUE($A32))*AT6+AT6,4)</f>
        <v>4.3711000000000002</v>
      </c>
      <c r="AU5" s="8" cm="1">
        <f t="array" ref="AU5">ROUND(-N$13/TREND(N$11:N$12,$A$11:$A$12,VALUE($A32))*AU6+AU6,4)</f>
        <v>4.6497999999999999</v>
      </c>
      <c r="AV5" s="8" cm="1">
        <f t="array" ref="AV5">ROUND(-O$13/TREND(O$11:O$12,$A$11:$A$12,VALUE($A32))*AV6+AV6,4)</f>
        <v>4.6957000000000004</v>
      </c>
      <c r="AW5" s="8" cm="1">
        <f t="array" ref="AW5">ROUND(-P$13/TREND(P$11:P$12,$A$11:$A$12,VALUE($A32))*AW6+AW6,4)</f>
        <v>4.6805000000000003</v>
      </c>
      <c r="AX5" s="8" cm="1">
        <f t="array" ref="AX5">ROUND(-Q$13/TREND(Q$11:Q$12,$A$11:$A$12,VALUE($A32))*AX6+AX6,4)</f>
        <v>4.6957000000000004</v>
      </c>
      <c r="AY5" s="8" cm="1">
        <f t="array" ref="AY5">ROUND(-R$13/TREND(R$11:R$12,$A$11:$A$12,VALUE($A32))*AY6+AY6,4)</f>
        <v>4.6957000000000004</v>
      </c>
      <c r="AZ5" s="8" cm="1">
        <f t="array" ref="AZ5">ROUND(-S$13/TREND(S$11:S$12,$A$11:$A$12,VALUE($A32))*AZ6+AZ6,4)</f>
        <v>4.6957000000000004</v>
      </c>
      <c r="BA5" s="8" cm="1">
        <f t="array" ref="BA5">ROUND(-T$13/TREND(T$11:T$12,$A$11:$A$12,VALUE($A32))*BA6+BA6,4)</f>
        <v>4.6957000000000004</v>
      </c>
      <c r="BB5" s="8" cm="1">
        <f t="array" ref="BB5">ROUND(-U$13/TREND(U$11:U$12,$A$11:$A$12,VALUE($A32))*BB6+BB6,4)</f>
        <v>4.6909999999999998</v>
      </c>
      <c r="BC5" s="8" cm="1">
        <f t="array" ref="BC5">ROUND(-V$13/TREND(V$11:V$12,$A$11:$A$12,VALUE($A32))*BC6+BC6,4)</f>
        <v>4.6957000000000004</v>
      </c>
      <c r="BD5" s="8" cm="1">
        <f t="array" ref="BD5">ROUND(-W$13/TREND(W$11:W$12,$A$11:$A$12,VALUE($A32))*BD6+BD6,4)</f>
        <v>4.6957000000000004</v>
      </c>
      <c r="BE5" s="8" cm="1">
        <f t="array" ref="BE5">ROUND(-X$13/TREND(X$11:X$12,$A$11:$A$12,VALUE($A32))*BE6+BE6,4)</f>
        <v>4.6875999999999998</v>
      </c>
      <c r="BF5" s="8" cm="1">
        <f t="array" ref="BF5">ROUND(-Y$13/TREND(Y$11:Y$12,$A$11:$A$12,VALUE($A32))*BF6+BF6,4)</f>
        <v>4.3711000000000002</v>
      </c>
      <c r="BG5" s="8" cm="1">
        <f t="array" ref="BG5">ROUND(-Z$13/TREND(Z$11:Z$12,$A$11:$A$12,VALUE($A32))*BG6+BG6,4)</f>
        <v>4.6920000000000002</v>
      </c>
      <c r="BH5" s="8" cm="1">
        <f t="array" ref="BH5">ROUND(-AA$13/TREND(AA$11:AA$12,$A$11:$A$12,VALUE($A32))*BH6+BH6,4)</f>
        <v>4.6948999999999996</v>
      </c>
      <c r="BI5" s="8" cm="1">
        <f t="array" ref="BI5">ROUND(-AB$13/TREND(AB$11:AB$12,$A$11:$A$12,VALUE($A32))*BI6+BI6,4)</f>
        <v>4.6957000000000004</v>
      </c>
      <c r="BJ5" s="8" cm="1">
        <f t="array" ref="BJ5">ROUND(-AC$13/TREND(AC$11:AC$12,$A$11:$A$12,VALUE($A32))*BJ6+BJ6,4)</f>
        <v>4.3711000000000002</v>
      </c>
      <c r="BK5" s="8" cm="1">
        <f t="array" ref="BK5">ROUND(-AD$13/TREND(AD$11:AD$12,$A$11:$A$12,VALUE($A32))*BK6+BK6,4)</f>
        <v>4.6957000000000004</v>
      </c>
      <c r="BL5" s="8" cm="1">
        <f t="array" ref="BL5">ROUND(-AE$13/TREND(AE$11:AE$12,$A$11:$A$12,VALUE($A32))*BL6+BL6,4)</f>
        <v>4.3711000000000002</v>
      </c>
      <c r="BM5" s="8" cm="1">
        <f t="array" ref="BM5">ROUND(-AF$13/TREND(AF$11:AF$12,$A$11:$A$12,VALUE($A32))*BM6+BM6,4)</f>
        <v>4.6950000000000003</v>
      </c>
      <c r="BN5" s="8" cm="1">
        <f t="array" ref="BN5">ROUND(-AG$13/TREND(AG$11:AG$12,$A$11:$A$12,VALUE($A32))*BN6+BN6,4)</f>
        <v>4.3711000000000002</v>
      </c>
      <c r="BO5" s="8" cm="1">
        <f t="array" ref="BO5">ROUND(-AH$13/TREND(AH$11:AH$12,$A$11:$A$12,VALUE($A32))*BO6+BO6,4)</f>
        <v>4.6957000000000004</v>
      </c>
      <c r="BQ5" s="1">
        <f t="shared" si="10"/>
        <v>13.470577144634159</v>
      </c>
      <c r="BR5" s="1">
        <f t="shared" si="4"/>
        <v>4.5582560672423664</v>
      </c>
      <c r="BS5" s="1"/>
      <c r="BV5" t="str">
        <f t="shared" si="11"/>
        <v>MinCOACOK-03</v>
      </c>
      <c r="BW5" s="1">
        <f t="shared" si="5"/>
        <v>0</v>
      </c>
      <c r="BX5" s="1">
        <f t="shared" si="6"/>
        <v>0</v>
      </c>
      <c r="BY5" s="1">
        <f t="shared" si="6"/>
        <v>0</v>
      </c>
      <c r="BZ5" s="1">
        <f t="shared" si="6"/>
        <v>0</v>
      </c>
      <c r="CA5" s="1">
        <f t="shared" si="6"/>
        <v>0</v>
      </c>
      <c r="CB5" s="1">
        <f t="shared" si="6"/>
        <v>0</v>
      </c>
      <c r="CC5" s="1">
        <f t="shared" si="6"/>
        <v>0</v>
      </c>
      <c r="CD5" s="1">
        <f t="shared" si="6"/>
        <v>0</v>
      </c>
      <c r="CE5" s="1">
        <f t="shared" si="6"/>
        <v>0</v>
      </c>
      <c r="CF5" s="1">
        <f t="shared" si="6"/>
        <v>0</v>
      </c>
      <c r="CG5" s="1">
        <f t="shared" si="6"/>
        <v>0</v>
      </c>
      <c r="CH5" s="1">
        <f t="shared" si="6"/>
        <v>0</v>
      </c>
      <c r="CI5" s="1">
        <f t="shared" si="6"/>
        <v>0</v>
      </c>
      <c r="CJ5" s="1">
        <f t="shared" si="6"/>
        <v>0</v>
      </c>
      <c r="CK5" s="1">
        <f t="shared" si="6"/>
        <v>0</v>
      </c>
      <c r="CL5" s="1">
        <f t="shared" si="6"/>
        <v>0</v>
      </c>
      <c r="CM5" s="1">
        <f t="shared" si="6"/>
        <v>0</v>
      </c>
      <c r="CN5" s="1">
        <f t="shared" si="7"/>
        <v>0</v>
      </c>
      <c r="CO5" s="1">
        <f t="shared" si="7"/>
        <v>0</v>
      </c>
      <c r="CP5" s="1">
        <f t="shared" si="7"/>
        <v>0</v>
      </c>
      <c r="CQ5" s="1">
        <f t="shared" si="7"/>
        <v>0</v>
      </c>
      <c r="CR5" s="1">
        <f t="shared" si="7"/>
        <v>0</v>
      </c>
      <c r="CS5" s="1">
        <f t="shared" si="7"/>
        <v>0</v>
      </c>
      <c r="CT5" s="1">
        <f t="shared" si="7"/>
        <v>0</v>
      </c>
      <c r="CU5" s="1">
        <f t="shared" si="7"/>
        <v>0</v>
      </c>
      <c r="CV5" s="1">
        <f t="shared" si="7"/>
        <v>0</v>
      </c>
      <c r="CW5" s="1">
        <f t="shared" si="7"/>
        <v>0</v>
      </c>
      <c r="CX5" s="1">
        <f t="shared" si="7"/>
        <v>0</v>
      </c>
      <c r="CY5" s="1">
        <f t="shared" si="7"/>
        <v>0</v>
      </c>
      <c r="CZ5" s="1">
        <f t="shared" si="7"/>
        <v>0</v>
      </c>
      <c r="DC5" t="str">
        <f t="shared" si="12"/>
        <v>MinCOACOK-03</v>
      </c>
      <c r="DD5" t="str">
        <f t="shared" si="8"/>
        <v>Coking Coal Supply curve - Step 03</v>
      </c>
      <c r="DE5" t="s">
        <v>109</v>
      </c>
      <c r="DF5" t="s">
        <v>163</v>
      </c>
      <c r="DH5" t="str">
        <f t="shared" si="13"/>
        <v>COACOK</v>
      </c>
    </row>
    <row r="6" spans="1:113">
      <c r="D6" t="s">
        <v>114</v>
      </c>
      <c r="E6" s="1">
        <f>SUMIFS(reserves!$B$2:$B$58,reserves!$C$2:$C$58,COACOK!E$3,reserves!$D$2:$D$58,COACOK!$A$2)/1000</f>
        <v>0</v>
      </c>
      <c r="F6" s="1">
        <f>SUMIFS(reserves!$B$2:$B$58,reserves!$C$2:$C$58,COACOK!F$3,reserves!$D$2:$D$58,COACOK!$A$2)/1000</f>
        <v>0</v>
      </c>
      <c r="G6" s="1">
        <f>SUMIFS(reserves!$B$2:$B$58,reserves!$C$2:$C$58,COACOK!G$3,reserves!$D$2:$D$58,COACOK!$A$2)/1000</f>
        <v>0</v>
      </c>
      <c r="H6" s="1">
        <f>SUMIFS(reserves!$B$2:$B$58,reserves!$C$2:$C$58,COACOK!H$3,reserves!$D$2:$D$58,COACOK!$A$2)/1000</f>
        <v>0</v>
      </c>
      <c r="I6" s="1">
        <f>SUMIFS(reserves!$B$2:$B$58,reserves!$C$2:$C$58,COACOK!I$3,reserves!$D$2:$D$58,COACOK!$A$2)/1000</f>
        <v>0</v>
      </c>
      <c r="J6" s="1">
        <f>SUMIFS(reserves!$B$2:$B$58,reserves!$C$2:$C$58,COACOK!J$3,reserves!$D$2:$D$58,COACOK!$A$2)/1000</f>
        <v>0</v>
      </c>
      <c r="K6" s="1">
        <f>SUMIFS(reserves!$B$2:$B$58,reserves!$C$2:$C$58,COACOK!K$3,reserves!$D$2:$D$58,COACOK!$A$2)/1000</f>
        <v>0</v>
      </c>
      <c r="L6" s="1">
        <f>SUMIFS(reserves!$B$2:$B$58,reserves!$C$2:$C$58,COACOK!L$3,reserves!$D$2:$D$58,COACOK!$A$2)/1000</f>
        <v>0</v>
      </c>
      <c r="M6" s="1">
        <f>SUMIFS(reserves!$B$2:$B$58,reserves!$C$2:$C$58,COACOK!M$3,reserves!$D$2:$D$58,COACOK!$A$2)/1000</f>
        <v>0</v>
      </c>
      <c r="N6" s="1">
        <f>SUMIFS(reserves!$B$2:$B$58,reserves!$C$2:$C$58,COACOK!N$3,reserves!$D$2:$D$58,COACOK!$A$2)/1000</f>
        <v>0</v>
      </c>
      <c r="O6" s="1">
        <f>SUMIFS(reserves!$B$2:$B$58,reserves!$C$2:$C$58,COACOK!O$3,reserves!$D$2:$D$58,COACOK!$A$2)/1000</f>
        <v>0</v>
      </c>
      <c r="P6" s="1">
        <f>SUMIFS(reserves!$B$2:$B$58,reserves!$C$2:$C$58,COACOK!P$3,reserves!$D$2:$D$58,COACOK!$A$2)/1000</f>
        <v>0</v>
      </c>
      <c r="Q6" s="1">
        <f>SUMIFS(reserves!$B$2:$B$58,reserves!$C$2:$C$58,COACOK!Q$3,reserves!$D$2:$D$58,COACOK!$A$2)/1000</f>
        <v>0</v>
      </c>
      <c r="R6" s="1">
        <f>SUMIFS(reserves!$B$2:$B$58,reserves!$C$2:$C$58,COACOK!R$3,reserves!$D$2:$D$58,COACOK!$A$2)/1000</f>
        <v>0</v>
      </c>
      <c r="S6" s="1">
        <f>SUMIFS(reserves!$B$2:$B$58,reserves!$C$2:$C$58,COACOK!S$3,reserves!$D$2:$D$58,COACOK!$A$2)/1000</f>
        <v>0</v>
      </c>
      <c r="T6" s="1">
        <f>SUMIFS(reserves!$B$2:$B$58,reserves!$C$2:$C$58,COACOK!T$3,reserves!$D$2:$D$58,COACOK!$A$2)/1000</f>
        <v>0</v>
      </c>
      <c r="U6" s="1">
        <f>SUMIFS(reserves!$B$2:$B$58,reserves!$C$2:$C$58,COACOK!U$3,reserves!$D$2:$D$58,COACOK!$A$2)/1000</f>
        <v>0</v>
      </c>
      <c r="V6" s="1">
        <f>SUMIFS(reserves!$B$2:$B$58,reserves!$C$2:$C$58,COACOK!V$3,reserves!$D$2:$D$58,COACOK!$A$2)/1000</f>
        <v>0</v>
      </c>
      <c r="W6" s="1">
        <f>SUMIFS(reserves!$B$2:$B$58,reserves!$C$2:$C$58,COACOK!W$3,reserves!$D$2:$D$58,COACOK!$A$2)/1000</f>
        <v>0</v>
      </c>
      <c r="X6" s="1">
        <f>SUMIFS(reserves!$B$2:$B$58,reserves!$C$2:$C$58,COACOK!X$3,reserves!$D$2:$D$58,COACOK!$A$2)/1000</f>
        <v>0</v>
      </c>
      <c r="Y6" s="1">
        <f>SUMIFS(reserves!$B$2:$B$58,reserves!$C$2:$C$58,COACOK!Y$3,reserves!$D$2:$D$58,COACOK!$A$2)/1000</f>
        <v>0</v>
      </c>
      <c r="Z6" s="1">
        <f>SUMIFS(reserves!$B$2:$B$58,reserves!$C$2:$C$58,COACOK!Z$3,reserves!$D$2:$D$58,COACOK!$A$2)/1000</f>
        <v>0</v>
      </c>
      <c r="AA6" s="1">
        <f>SUMIFS(reserves!$B$2:$B$58,reserves!$C$2:$C$58,COACOK!AA$3,reserves!$D$2:$D$58,COACOK!$A$2)/1000</f>
        <v>0</v>
      </c>
      <c r="AB6" s="1">
        <f>SUMIFS(reserves!$B$2:$B$58,reserves!$C$2:$C$58,COACOK!AB$3,reserves!$D$2:$D$58,COACOK!$A$2)/1000</f>
        <v>0</v>
      </c>
      <c r="AC6" s="1">
        <f>SUMIFS(reserves!$B$2:$B$58,reserves!$C$2:$C$58,COACOK!AC$3,reserves!$D$2:$D$58,COACOK!$A$2)/1000</f>
        <v>0</v>
      </c>
      <c r="AD6" s="1">
        <f>SUMIFS(reserves!$B$2:$B$58,reserves!$C$2:$C$58,COACOK!AD$3,reserves!$D$2:$D$58,COACOK!$A$2)/1000</f>
        <v>0</v>
      </c>
      <c r="AE6" s="1">
        <f>SUMIFS(reserves!$B$2:$B$58,reserves!$C$2:$C$58,COACOK!AE$3,reserves!$D$2:$D$58,COACOK!$A$2)/1000</f>
        <v>0</v>
      </c>
      <c r="AF6" s="1">
        <f>SUMIFS(reserves!$B$2:$B$58,reserves!$C$2:$C$58,COACOK!AF$3,reserves!$D$2:$D$58,COACOK!$A$2)/1000</f>
        <v>0</v>
      </c>
      <c r="AG6" s="1">
        <f>SUMIFS(reserves!$B$2:$B$58,reserves!$C$2:$C$58,COACOK!AG$3,reserves!$D$2:$D$58,COACOK!$A$2)/1000</f>
        <v>0</v>
      </c>
      <c r="AH6" s="1">
        <f>SUMIFS(reserves!$B$2:$B$58,reserves!$C$2:$C$58,COACOK!AH$3,reserves!$D$2:$D$58,COACOK!$A$2)/1000</f>
        <v>0</v>
      </c>
      <c r="AI6" s="1">
        <f>SUM(E6:U6)</f>
        <v>0</v>
      </c>
      <c r="AK6" t="str">
        <f t="shared" si="9"/>
        <v>MinCOACOK-04</v>
      </c>
      <c r="AL6" s="8" cm="1">
        <f t="array" ref="AL6">ROUND(-E$13/TREND(E$11:E$12,$A$11:$A$12,VALUE($A33))*AL7+AL7,4)</f>
        <v>4.7752999999999997</v>
      </c>
      <c r="AM6" s="8" cm="1">
        <f t="array" ref="AM6">ROUND(-F$13/TREND(F$11:F$12,$A$11:$A$12,VALUE($A33))*AM7+AM7,4)</f>
        <v>4.4451999999999998</v>
      </c>
      <c r="AN6" s="8" cm="1">
        <f t="array" ref="AN6">ROUND(-G$13/TREND(G$11:G$12,$A$11:$A$12,VALUE($A33))*AN7+AN7,4)</f>
        <v>4.7752999999999997</v>
      </c>
      <c r="AO6" s="8" cm="1">
        <f t="array" ref="AO6">ROUND(-H$13/TREND(H$11:H$12,$A$11:$A$12,VALUE($A33))*AO7+AO7,4)</f>
        <v>4.4451999999999998</v>
      </c>
      <c r="AP6" s="8" cm="1">
        <f t="array" ref="AP6">ROUND(-I$13/TREND(I$11:I$12,$A$11:$A$12,VALUE($A33))*AP7+AP7,4)</f>
        <v>4.7752999999999997</v>
      </c>
      <c r="AQ6" s="8" cm="1">
        <f t="array" ref="AQ6">ROUND(-J$13/TREND(J$11:J$12,$A$11:$A$12,VALUE($A33))*AQ7+AQ7,4)</f>
        <v>4.4451999999999998</v>
      </c>
      <c r="AR6" s="8" cm="1">
        <f t="array" ref="AR6">ROUND(-K$13/TREND(K$11:K$12,$A$11:$A$12,VALUE($A33))*AR7+AR7,4)</f>
        <v>4.4451999999999998</v>
      </c>
      <c r="AS6" s="8" cm="1">
        <f t="array" ref="AS6">ROUND(-L$13/TREND(L$11:L$12,$A$11:$A$12,VALUE($A33))*AS7+AS7,4)</f>
        <v>4.7752999999999997</v>
      </c>
      <c r="AT6" s="8" cm="1">
        <f t="array" ref="AT6">ROUND(-M$13/TREND(M$11:M$12,$A$11:$A$12,VALUE($A33))*AT7+AT7,4)</f>
        <v>4.4451999999999998</v>
      </c>
      <c r="AU6" s="8" cm="1">
        <f t="array" ref="AU6">ROUND(-N$13/TREND(N$11:N$12,$A$11:$A$12,VALUE($A33))*AU7+AU7,4)</f>
        <v>4.7286000000000001</v>
      </c>
      <c r="AV6" s="8" cm="1">
        <f t="array" ref="AV6">ROUND(-O$13/TREND(O$11:O$12,$A$11:$A$12,VALUE($A33))*AV7+AV7,4)</f>
        <v>4.7752999999999997</v>
      </c>
      <c r="AW6" s="8" cm="1">
        <f t="array" ref="AW6">ROUND(-P$13/TREND(P$11:P$12,$A$11:$A$12,VALUE($A33))*AW7+AW7,4)</f>
        <v>4.7598000000000003</v>
      </c>
      <c r="AX6" s="8" cm="1">
        <f t="array" ref="AX6">ROUND(-Q$13/TREND(Q$11:Q$12,$A$11:$A$12,VALUE($A33))*AX7+AX7,4)</f>
        <v>4.7752999999999997</v>
      </c>
      <c r="AY6" s="8" cm="1">
        <f t="array" ref="AY6">ROUND(-R$13/TREND(R$11:R$12,$A$11:$A$12,VALUE($A33))*AY7+AY7,4)</f>
        <v>4.7752999999999997</v>
      </c>
      <c r="AZ6" s="8" cm="1">
        <f t="array" ref="AZ6">ROUND(-S$13/TREND(S$11:S$12,$A$11:$A$12,VALUE($A33))*AZ7+AZ7,4)</f>
        <v>4.7752999999999997</v>
      </c>
      <c r="BA6" s="8" cm="1">
        <f t="array" ref="BA6">ROUND(-T$13/TREND(T$11:T$12,$A$11:$A$12,VALUE($A33))*BA7+BA7,4)</f>
        <v>4.7752999999999997</v>
      </c>
      <c r="BB6" s="8" cm="1">
        <f t="array" ref="BB6">ROUND(-U$13/TREND(U$11:U$12,$A$11:$A$12,VALUE($A33))*BB7+BB7,4)</f>
        <v>4.7705000000000002</v>
      </c>
      <c r="BC6" s="8" cm="1">
        <f t="array" ref="BC6">ROUND(-V$13/TREND(V$11:V$12,$A$11:$A$12,VALUE($A33))*BC7+BC7,4)</f>
        <v>4.7752999999999997</v>
      </c>
      <c r="BD6" s="8" cm="1">
        <f t="array" ref="BD6">ROUND(-W$13/TREND(W$11:W$12,$A$11:$A$12,VALUE($A33))*BD7+BD7,4)</f>
        <v>4.7752999999999997</v>
      </c>
      <c r="BE6" s="8" cm="1">
        <f t="array" ref="BE6">ROUND(-X$13/TREND(X$11:X$12,$A$11:$A$12,VALUE($A33))*BE7+BE7,4)</f>
        <v>4.7670000000000003</v>
      </c>
      <c r="BF6" s="8" cm="1">
        <f t="array" ref="BF6">ROUND(-Y$13/TREND(Y$11:Y$12,$A$11:$A$12,VALUE($A33))*BF7+BF7,4)</f>
        <v>4.4451999999999998</v>
      </c>
      <c r="BG6" s="8" cm="1">
        <f t="array" ref="BG6">ROUND(-Z$13/TREND(Z$11:Z$12,$A$11:$A$12,VALUE($A33))*BG7+BG7,4)</f>
        <v>4.7714999999999996</v>
      </c>
      <c r="BH6" s="8" cm="1">
        <f t="array" ref="BH6">ROUND(-AA$13/TREND(AA$11:AA$12,$A$11:$A$12,VALUE($A33))*BH7+BH7,4)</f>
        <v>4.7744999999999997</v>
      </c>
      <c r="BI6" s="8" cm="1">
        <f t="array" ref="BI6">ROUND(-AB$13/TREND(AB$11:AB$12,$A$11:$A$12,VALUE($A33))*BI7+BI7,4)</f>
        <v>4.7752999999999997</v>
      </c>
      <c r="BJ6" s="8" cm="1">
        <f t="array" ref="BJ6">ROUND(-AC$13/TREND(AC$11:AC$12,$A$11:$A$12,VALUE($A33))*BJ7+BJ7,4)</f>
        <v>4.4451999999999998</v>
      </c>
      <c r="BK6" s="8" cm="1">
        <f t="array" ref="BK6">ROUND(-AD$13/TREND(AD$11:AD$12,$A$11:$A$12,VALUE($A33))*BK7+BK7,4)</f>
        <v>4.7752999999999997</v>
      </c>
      <c r="BL6" s="8" cm="1">
        <f t="array" ref="BL6">ROUND(-AE$13/TREND(AE$11:AE$12,$A$11:$A$12,VALUE($A33))*BL7+BL7,4)</f>
        <v>4.4451999999999998</v>
      </c>
      <c r="BM6" s="8" cm="1">
        <f t="array" ref="BM6">ROUND(-AF$13/TREND(AF$11:AF$12,$A$11:$A$12,VALUE($A33))*BM7+BM7,4)</f>
        <v>4.7746000000000004</v>
      </c>
      <c r="BN6" s="8" cm="1">
        <f t="array" ref="BN6">ROUND(-AG$13/TREND(AG$11:AG$12,$A$11:$A$12,VALUE($A33))*BN7+BN7,4)</f>
        <v>4.4451999999999998</v>
      </c>
      <c r="BO6" s="8" cm="1">
        <f t="array" ref="BO6">ROUND(-AH$13/TREND(AH$11:AH$12,$A$11:$A$12,VALUE($A33))*BO7+BO7,4)</f>
        <v>4.7752999999999997</v>
      </c>
      <c r="BQ6" s="1">
        <f t="shared" si="10"/>
        <v>14.593125240020338</v>
      </c>
      <c r="BR6" s="1">
        <f t="shared" si="4"/>
        <v>4.6355119848453059</v>
      </c>
      <c r="BS6" s="1"/>
      <c r="BV6" t="str">
        <f t="shared" si="11"/>
        <v>MinCOACOK-04</v>
      </c>
      <c r="BW6" s="1">
        <f t="shared" si="5"/>
        <v>0</v>
      </c>
      <c r="BX6" s="1">
        <f t="shared" si="6"/>
        <v>0</v>
      </c>
      <c r="BY6" s="1">
        <f t="shared" si="6"/>
        <v>0</v>
      </c>
      <c r="BZ6" s="1">
        <f t="shared" si="6"/>
        <v>0</v>
      </c>
      <c r="CA6" s="1">
        <f t="shared" si="6"/>
        <v>0</v>
      </c>
      <c r="CB6" s="1">
        <f t="shared" si="6"/>
        <v>0</v>
      </c>
      <c r="CC6" s="1">
        <f t="shared" si="6"/>
        <v>0</v>
      </c>
      <c r="CD6" s="1">
        <f t="shared" si="6"/>
        <v>0</v>
      </c>
      <c r="CE6" s="1">
        <f t="shared" si="6"/>
        <v>0</v>
      </c>
      <c r="CF6" s="1">
        <f t="shared" si="6"/>
        <v>0</v>
      </c>
      <c r="CG6" s="1">
        <f t="shared" si="6"/>
        <v>0</v>
      </c>
      <c r="CH6" s="1">
        <f t="shared" si="6"/>
        <v>0</v>
      </c>
      <c r="CI6" s="1">
        <f t="shared" si="6"/>
        <v>0</v>
      </c>
      <c r="CJ6" s="1">
        <f t="shared" si="6"/>
        <v>0</v>
      </c>
      <c r="CK6" s="1">
        <f t="shared" si="6"/>
        <v>0</v>
      </c>
      <c r="CL6" s="1">
        <f t="shared" si="6"/>
        <v>0</v>
      </c>
      <c r="CM6" s="1">
        <f t="shared" si="6"/>
        <v>0</v>
      </c>
      <c r="CN6" s="1">
        <f t="shared" si="7"/>
        <v>0</v>
      </c>
      <c r="CO6" s="1">
        <f t="shared" si="7"/>
        <v>0</v>
      </c>
      <c r="CP6" s="1">
        <f t="shared" si="7"/>
        <v>0</v>
      </c>
      <c r="CQ6" s="1">
        <f t="shared" si="7"/>
        <v>0</v>
      </c>
      <c r="CR6" s="1">
        <f t="shared" si="7"/>
        <v>0</v>
      </c>
      <c r="CS6" s="1">
        <f t="shared" si="7"/>
        <v>0</v>
      </c>
      <c r="CT6" s="1">
        <f t="shared" si="7"/>
        <v>0</v>
      </c>
      <c r="CU6" s="1">
        <f t="shared" si="7"/>
        <v>0</v>
      </c>
      <c r="CV6" s="1">
        <f t="shared" si="7"/>
        <v>0</v>
      </c>
      <c r="CW6" s="1">
        <f t="shared" si="7"/>
        <v>0</v>
      </c>
      <c r="CX6" s="1">
        <f t="shared" si="7"/>
        <v>0</v>
      </c>
      <c r="CY6" s="1">
        <f t="shared" si="7"/>
        <v>0</v>
      </c>
      <c r="CZ6" s="1">
        <f t="shared" si="7"/>
        <v>0</v>
      </c>
      <c r="DC6" t="str">
        <f t="shared" si="12"/>
        <v>MinCOACOK-04</v>
      </c>
      <c r="DD6" t="str">
        <f t="shared" si="8"/>
        <v>Coking Coal Supply curve - Step 04</v>
      </c>
      <c r="DE6" t="s">
        <v>109</v>
      </c>
      <c r="DF6" t="s">
        <v>163</v>
      </c>
      <c r="DH6" t="str">
        <f t="shared" si="13"/>
        <v>COACOK</v>
      </c>
    </row>
    <row r="7" spans="1:113">
      <c r="D7" s="13"/>
      <c r="E7" s="13"/>
      <c r="AK7" t="str">
        <f t="shared" si="9"/>
        <v>MinCOACOK-05</v>
      </c>
      <c r="AL7" s="8" cm="1">
        <f t="array" ref="AL7">ROUND(-E$13/TREND(E$11:E$12,$A$11:$A$12,VALUE($A34))*AL8+AL8,4)</f>
        <v>4.8562000000000003</v>
      </c>
      <c r="AM7" s="8" cm="1">
        <f t="array" ref="AM7">ROUND(-F$13/TREND(F$11:F$12,$A$11:$A$12,VALUE($A34))*AM8+AM8,4)</f>
        <v>4.5205000000000002</v>
      </c>
      <c r="AN7" s="8" cm="1">
        <f t="array" ref="AN7">ROUND(-G$13/TREND(G$11:G$12,$A$11:$A$12,VALUE($A34))*AN8+AN8,4)</f>
        <v>4.8562000000000003</v>
      </c>
      <c r="AO7" s="8" cm="1">
        <f t="array" ref="AO7">ROUND(-H$13/TREND(H$11:H$12,$A$11:$A$12,VALUE($A34))*AO8+AO8,4)</f>
        <v>4.5205000000000002</v>
      </c>
      <c r="AP7" s="8" cm="1">
        <f t="array" ref="AP7">ROUND(-I$13/TREND(I$11:I$12,$A$11:$A$12,VALUE($A34))*AP8+AP8,4)</f>
        <v>4.8562000000000003</v>
      </c>
      <c r="AQ7" s="8" cm="1">
        <f t="array" ref="AQ7">ROUND(-J$13/TREND(J$11:J$12,$A$11:$A$12,VALUE($A34))*AQ8+AQ8,4)</f>
        <v>4.5205000000000002</v>
      </c>
      <c r="AR7" s="8" cm="1">
        <f t="array" ref="AR7">ROUND(-K$13/TREND(K$11:K$12,$A$11:$A$12,VALUE($A34))*AR8+AR8,4)</f>
        <v>4.5205000000000002</v>
      </c>
      <c r="AS7" s="8" cm="1">
        <f t="array" ref="AS7">ROUND(-L$13/TREND(L$11:L$12,$A$11:$A$12,VALUE($A34))*AS8+AS8,4)</f>
        <v>4.8562000000000003</v>
      </c>
      <c r="AT7" s="8" cm="1">
        <f t="array" ref="AT7">ROUND(-M$13/TREND(M$11:M$12,$A$11:$A$12,VALUE($A34))*AT8+AT8,4)</f>
        <v>4.5205000000000002</v>
      </c>
      <c r="AU7" s="8" cm="1">
        <f t="array" ref="AU7">ROUND(-N$13/TREND(N$11:N$12,$A$11:$A$12,VALUE($A34))*AU8+AU8,4)</f>
        <v>4.8087</v>
      </c>
      <c r="AV7" s="8" cm="1">
        <f t="array" ref="AV7">ROUND(-O$13/TREND(O$11:O$12,$A$11:$A$12,VALUE($A34))*AV8+AV8,4)</f>
        <v>4.8562000000000003</v>
      </c>
      <c r="AW7" s="8" cm="1">
        <f t="array" ref="AW7">ROUND(-P$13/TREND(P$11:P$12,$A$11:$A$12,VALUE($A34))*AW8+AW8,4)</f>
        <v>4.8404999999999996</v>
      </c>
      <c r="AX7" s="8" cm="1">
        <f t="array" ref="AX7">ROUND(-Q$13/TREND(Q$11:Q$12,$A$11:$A$12,VALUE($A34))*AX8+AX8,4)</f>
        <v>4.8562000000000003</v>
      </c>
      <c r="AY7" s="8" cm="1">
        <f t="array" ref="AY7">ROUND(-R$13/TREND(R$11:R$12,$A$11:$A$12,VALUE($A34))*AY8+AY8,4)</f>
        <v>4.8562000000000003</v>
      </c>
      <c r="AZ7" s="8" cm="1">
        <f t="array" ref="AZ7">ROUND(-S$13/TREND(S$11:S$12,$A$11:$A$12,VALUE($A34))*AZ8+AZ8,4)</f>
        <v>4.8562000000000003</v>
      </c>
      <c r="BA7" s="8" cm="1">
        <f t="array" ref="BA7">ROUND(-T$13/TREND(T$11:T$12,$A$11:$A$12,VALUE($A34))*BA8+BA8,4)</f>
        <v>4.8562000000000003</v>
      </c>
      <c r="BB7" s="8" cm="1">
        <f t="array" ref="BB7">ROUND(-U$13/TREND(U$11:U$12,$A$11:$A$12,VALUE($A34))*BB8+BB8,4)</f>
        <v>4.8513999999999999</v>
      </c>
      <c r="BC7" s="8" cm="1">
        <f t="array" ref="BC7">ROUND(-V$13/TREND(V$11:V$12,$A$11:$A$12,VALUE($A34))*BC8+BC8,4)</f>
        <v>4.8562000000000003</v>
      </c>
      <c r="BD7" s="8" cm="1">
        <f t="array" ref="BD7">ROUND(-W$13/TREND(W$11:W$12,$A$11:$A$12,VALUE($A34))*BD8+BD8,4)</f>
        <v>4.8562000000000003</v>
      </c>
      <c r="BE7" s="8" cm="1">
        <f t="array" ref="BE7">ROUND(-X$13/TREND(X$11:X$12,$A$11:$A$12,VALUE($A34))*BE8+BE8,4)</f>
        <v>4.8478000000000003</v>
      </c>
      <c r="BF7" s="8" cm="1">
        <f t="array" ref="BF7">ROUND(-Y$13/TREND(Y$11:Y$12,$A$11:$A$12,VALUE($A34))*BF8+BF8,4)</f>
        <v>4.5205000000000002</v>
      </c>
      <c r="BG7" s="8" cm="1">
        <f t="array" ref="BG7">ROUND(-Z$13/TREND(Z$11:Z$12,$A$11:$A$12,VALUE($A34))*BG8+BG8,4)</f>
        <v>4.8524000000000003</v>
      </c>
      <c r="BH7" s="8" cm="1">
        <f t="array" ref="BH7">ROUND(-AA$13/TREND(AA$11:AA$12,$A$11:$A$12,VALUE($A34))*BH8+BH8,4)</f>
        <v>4.8554000000000004</v>
      </c>
      <c r="BI7" s="8" cm="1">
        <f t="array" ref="BI7">ROUND(-AB$13/TREND(AB$11:AB$12,$A$11:$A$12,VALUE($A34))*BI8+BI8,4)</f>
        <v>4.8562000000000003</v>
      </c>
      <c r="BJ7" s="8" cm="1">
        <f t="array" ref="BJ7">ROUND(-AC$13/TREND(AC$11:AC$12,$A$11:$A$12,VALUE($A34))*BJ8+BJ8,4)</f>
        <v>4.5205000000000002</v>
      </c>
      <c r="BK7" s="8" cm="1">
        <f t="array" ref="BK7">ROUND(-AD$13/TREND(AD$11:AD$12,$A$11:$A$12,VALUE($A34))*BK8+BK8,4)</f>
        <v>4.8562000000000003</v>
      </c>
      <c r="BL7" s="8" cm="1">
        <f t="array" ref="BL7">ROUND(-AE$13/TREND(AE$11:AE$12,$A$11:$A$12,VALUE($A34))*BL8+BL8,4)</f>
        <v>4.5205000000000002</v>
      </c>
      <c r="BM7" s="8" cm="1">
        <f t="array" ref="BM7">ROUND(-AF$13/TREND(AF$11:AF$12,$A$11:$A$12,VALUE($A34))*BM8+BM8,4)</f>
        <v>4.8555000000000001</v>
      </c>
      <c r="BN7" s="8" cm="1">
        <f t="array" ref="BN7">ROUND(-AG$13/TREND(AG$11:AG$12,$A$11:$A$12,VALUE($A34))*BN8+BN8,4)</f>
        <v>4.5205000000000002</v>
      </c>
      <c r="BO7" s="8" cm="1">
        <f t="array" ref="BO7">ROUND(-AH$13/TREND(AH$11:AH$12,$A$11:$A$12,VALUE($A34))*BO8+BO8,4)</f>
        <v>4.8562000000000003</v>
      </c>
      <c r="BQ7" s="1">
        <f t="shared" si="10"/>
        <v>15.715673335406517</v>
      </c>
      <c r="BR7" s="1">
        <f t="shared" si="4"/>
        <v>4.7140373949772973</v>
      </c>
      <c r="BS7" s="1"/>
      <c r="BV7" t="str">
        <f t="shared" si="11"/>
        <v>MinCOACOK-05</v>
      </c>
      <c r="BW7" s="1">
        <f t="shared" si="5"/>
        <v>0</v>
      </c>
      <c r="BX7" s="1">
        <f t="shared" si="6"/>
        <v>0</v>
      </c>
      <c r="BY7" s="1">
        <f t="shared" si="6"/>
        <v>0</v>
      </c>
      <c r="BZ7" s="1">
        <f t="shared" si="6"/>
        <v>0</v>
      </c>
      <c r="CA7" s="1">
        <f t="shared" si="6"/>
        <v>0</v>
      </c>
      <c r="CB7" s="1">
        <f t="shared" si="6"/>
        <v>0</v>
      </c>
      <c r="CC7" s="1">
        <f t="shared" si="6"/>
        <v>0</v>
      </c>
      <c r="CD7" s="1">
        <f t="shared" si="6"/>
        <v>0</v>
      </c>
      <c r="CE7" s="1">
        <f t="shared" si="6"/>
        <v>0</v>
      </c>
      <c r="CF7" s="1">
        <f t="shared" si="6"/>
        <v>0</v>
      </c>
      <c r="CG7" s="1">
        <f t="shared" si="6"/>
        <v>0</v>
      </c>
      <c r="CH7" s="1">
        <f t="shared" si="6"/>
        <v>0</v>
      </c>
      <c r="CI7" s="1">
        <f t="shared" si="6"/>
        <v>0</v>
      </c>
      <c r="CJ7" s="1">
        <f t="shared" si="6"/>
        <v>0</v>
      </c>
      <c r="CK7" s="1">
        <f t="shared" si="6"/>
        <v>0</v>
      </c>
      <c r="CL7" s="1">
        <f t="shared" si="6"/>
        <v>0</v>
      </c>
      <c r="CM7" s="1">
        <f t="shared" si="6"/>
        <v>0</v>
      </c>
      <c r="CN7" s="1">
        <f t="shared" si="7"/>
        <v>0</v>
      </c>
      <c r="CO7" s="1">
        <f t="shared" si="7"/>
        <v>0</v>
      </c>
      <c r="CP7" s="1">
        <f t="shared" si="7"/>
        <v>0</v>
      </c>
      <c r="CQ7" s="1">
        <f t="shared" si="7"/>
        <v>0</v>
      </c>
      <c r="CR7" s="1">
        <f t="shared" si="7"/>
        <v>0</v>
      </c>
      <c r="CS7" s="1">
        <f t="shared" si="7"/>
        <v>0</v>
      </c>
      <c r="CT7" s="1">
        <f t="shared" si="7"/>
        <v>0</v>
      </c>
      <c r="CU7" s="1">
        <f t="shared" si="7"/>
        <v>0</v>
      </c>
      <c r="CV7" s="1">
        <f t="shared" si="7"/>
        <v>0</v>
      </c>
      <c r="CW7" s="1">
        <f t="shared" si="7"/>
        <v>0</v>
      </c>
      <c r="CX7" s="1">
        <f t="shared" si="7"/>
        <v>0</v>
      </c>
      <c r="CY7" s="1">
        <f t="shared" si="7"/>
        <v>0</v>
      </c>
      <c r="CZ7" s="1">
        <f t="shared" si="7"/>
        <v>0</v>
      </c>
      <c r="DC7" t="str">
        <f t="shared" si="12"/>
        <v>MinCOACOK-05</v>
      </c>
      <c r="DD7" t="str">
        <f t="shared" si="8"/>
        <v>Coking Coal Supply curve - Step 05</v>
      </c>
      <c r="DE7" t="s">
        <v>109</v>
      </c>
      <c r="DF7" t="s">
        <v>163</v>
      </c>
      <c r="DH7" t="str">
        <f t="shared" si="13"/>
        <v>COACOK</v>
      </c>
    </row>
    <row r="8" spans="1:113">
      <c r="A8" s="19">
        <v>11</v>
      </c>
      <c r="B8" s="17" t="s">
        <v>101</v>
      </c>
      <c r="C8" t="s">
        <v>105</v>
      </c>
      <c r="E8" s="12">
        <v>10</v>
      </c>
      <c r="F8" s="12">
        <f>E8</f>
        <v>10</v>
      </c>
      <c r="G8" s="12">
        <f t="shared" ref="G8:AH8" si="14">F8</f>
        <v>10</v>
      </c>
      <c r="H8" s="12">
        <f t="shared" si="14"/>
        <v>10</v>
      </c>
      <c r="I8" s="12">
        <f t="shared" si="14"/>
        <v>10</v>
      </c>
      <c r="J8" s="12">
        <f t="shared" si="14"/>
        <v>10</v>
      </c>
      <c r="K8" s="12">
        <f t="shared" si="14"/>
        <v>10</v>
      </c>
      <c r="L8" s="12">
        <f t="shared" si="14"/>
        <v>10</v>
      </c>
      <c r="M8" s="12">
        <f t="shared" si="14"/>
        <v>10</v>
      </c>
      <c r="N8" s="12">
        <f t="shared" si="14"/>
        <v>10</v>
      </c>
      <c r="O8" s="12">
        <f t="shared" si="14"/>
        <v>10</v>
      </c>
      <c r="P8" s="12">
        <f t="shared" si="14"/>
        <v>10</v>
      </c>
      <c r="Q8" s="12">
        <f t="shared" si="14"/>
        <v>10</v>
      </c>
      <c r="R8" s="12">
        <f t="shared" si="14"/>
        <v>10</v>
      </c>
      <c r="S8" s="12">
        <f t="shared" si="14"/>
        <v>10</v>
      </c>
      <c r="T8" s="12">
        <f t="shared" si="14"/>
        <v>10</v>
      </c>
      <c r="U8" s="12">
        <f t="shared" si="14"/>
        <v>10</v>
      </c>
      <c r="V8" s="12">
        <f t="shared" si="14"/>
        <v>10</v>
      </c>
      <c r="W8" s="12">
        <f t="shared" si="14"/>
        <v>10</v>
      </c>
      <c r="X8" s="12">
        <f t="shared" si="14"/>
        <v>10</v>
      </c>
      <c r="Y8" s="12">
        <f t="shared" si="14"/>
        <v>10</v>
      </c>
      <c r="Z8" s="12">
        <f t="shared" si="14"/>
        <v>10</v>
      </c>
      <c r="AA8" s="12">
        <f t="shared" si="14"/>
        <v>10</v>
      </c>
      <c r="AB8" s="12">
        <f t="shared" si="14"/>
        <v>10</v>
      </c>
      <c r="AC8" s="12">
        <f t="shared" si="14"/>
        <v>10</v>
      </c>
      <c r="AD8" s="12">
        <f t="shared" si="14"/>
        <v>10</v>
      </c>
      <c r="AE8" s="12">
        <f t="shared" si="14"/>
        <v>10</v>
      </c>
      <c r="AF8" s="12">
        <f t="shared" si="14"/>
        <v>10</v>
      </c>
      <c r="AG8" s="12">
        <f t="shared" si="14"/>
        <v>10</v>
      </c>
      <c r="AH8" s="12">
        <f t="shared" si="14"/>
        <v>10</v>
      </c>
      <c r="AK8" t="str">
        <f t="shared" si="9"/>
        <v>MinCOACOK-06</v>
      </c>
      <c r="AL8" s="8" cm="1">
        <f t="array" ref="AL8">ROUND(-E$13/TREND(E$11:E$12,$A$11:$A$12,VALUE($A35))*AL9+AL9,4)</f>
        <v>4.9385000000000003</v>
      </c>
      <c r="AM8" s="8" cm="1">
        <f t="array" ref="AM8">ROUND(-F$13/TREND(F$11:F$12,$A$11:$A$12,VALUE($A35))*AM9+AM9,4)</f>
        <v>4.5971000000000002</v>
      </c>
      <c r="AN8" s="8" cm="1">
        <f t="array" ref="AN8">ROUND(-G$13/TREND(G$11:G$12,$A$11:$A$12,VALUE($A35))*AN9+AN9,4)</f>
        <v>4.9385000000000003</v>
      </c>
      <c r="AO8" s="8" cm="1">
        <f t="array" ref="AO8">ROUND(-H$13/TREND(H$11:H$12,$A$11:$A$12,VALUE($A35))*AO9+AO9,4)</f>
        <v>4.5971000000000002</v>
      </c>
      <c r="AP8" s="8" cm="1">
        <f t="array" ref="AP8">ROUND(-I$13/TREND(I$11:I$12,$A$11:$A$12,VALUE($A35))*AP9+AP9,4)</f>
        <v>4.9385000000000003</v>
      </c>
      <c r="AQ8" s="8" cm="1">
        <f t="array" ref="AQ8">ROUND(-J$13/TREND(J$11:J$12,$A$11:$A$12,VALUE($A35))*AQ9+AQ9,4)</f>
        <v>4.5971000000000002</v>
      </c>
      <c r="AR8" s="8" cm="1">
        <f t="array" ref="AR8">ROUND(-K$13/TREND(K$11:K$12,$A$11:$A$12,VALUE($A35))*AR9+AR9,4)</f>
        <v>4.5971000000000002</v>
      </c>
      <c r="AS8" s="8" cm="1">
        <f t="array" ref="AS8">ROUND(-L$13/TREND(L$11:L$12,$A$11:$A$12,VALUE($A35))*AS9+AS9,4)</f>
        <v>4.9385000000000003</v>
      </c>
      <c r="AT8" s="8" cm="1">
        <f t="array" ref="AT8">ROUND(-M$13/TREND(M$11:M$12,$A$11:$A$12,VALUE($A35))*AT9+AT9,4)</f>
        <v>4.5971000000000002</v>
      </c>
      <c r="AU8" s="8" cm="1">
        <f t="array" ref="AU8">ROUND(-N$13/TREND(N$11:N$12,$A$11:$A$12,VALUE($A35))*AU9+AU9,4)</f>
        <v>4.8902000000000001</v>
      </c>
      <c r="AV8" s="8" cm="1">
        <f t="array" ref="AV8">ROUND(-O$13/TREND(O$11:O$12,$A$11:$A$12,VALUE($A35))*AV9+AV9,4)</f>
        <v>4.9385000000000003</v>
      </c>
      <c r="AW8" s="8" cm="1">
        <f t="array" ref="AW8">ROUND(-P$13/TREND(P$11:P$12,$A$11:$A$12,VALUE($A35))*AW9+AW9,4)</f>
        <v>4.9225000000000003</v>
      </c>
      <c r="AX8" s="8" cm="1">
        <f t="array" ref="AX8">ROUND(-Q$13/TREND(Q$11:Q$12,$A$11:$A$12,VALUE($A35))*AX9+AX9,4)</f>
        <v>4.9385000000000003</v>
      </c>
      <c r="AY8" s="8" cm="1">
        <f t="array" ref="AY8">ROUND(-R$13/TREND(R$11:R$12,$A$11:$A$12,VALUE($A35))*AY9+AY9,4)</f>
        <v>4.9385000000000003</v>
      </c>
      <c r="AZ8" s="8" cm="1">
        <f t="array" ref="AZ8">ROUND(-S$13/TREND(S$11:S$12,$A$11:$A$12,VALUE($A35))*AZ9+AZ9,4)</f>
        <v>4.9385000000000003</v>
      </c>
      <c r="BA8" s="8" cm="1">
        <f t="array" ref="BA8">ROUND(-T$13/TREND(T$11:T$12,$A$11:$A$12,VALUE($A35))*BA9+BA9,4)</f>
        <v>4.9385000000000003</v>
      </c>
      <c r="BB8" s="8" cm="1">
        <f t="array" ref="BB8">ROUND(-U$13/TREND(U$11:U$12,$A$11:$A$12,VALUE($A35))*BB9+BB9,4)</f>
        <v>4.9336000000000002</v>
      </c>
      <c r="BC8" s="8" cm="1">
        <f t="array" ref="BC8">ROUND(-V$13/TREND(V$11:V$12,$A$11:$A$12,VALUE($A35))*BC9+BC9,4)</f>
        <v>4.9385000000000003</v>
      </c>
      <c r="BD8" s="8" cm="1">
        <f t="array" ref="BD8">ROUND(-W$13/TREND(W$11:W$12,$A$11:$A$12,VALUE($A35))*BD9+BD9,4)</f>
        <v>4.9385000000000003</v>
      </c>
      <c r="BE8" s="8" cm="1">
        <f t="array" ref="BE8">ROUND(-X$13/TREND(X$11:X$12,$A$11:$A$12,VALUE($A35))*BE9+BE9,4)</f>
        <v>4.93</v>
      </c>
      <c r="BF8" s="8" cm="1">
        <f t="array" ref="BF8">ROUND(-Y$13/TREND(Y$11:Y$12,$A$11:$A$12,VALUE($A35))*BF9+BF9,4)</f>
        <v>4.5971000000000002</v>
      </c>
      <c r="BG8" s="8" cm="1">
        <f t="array" ref="BG8">ROUND(-Z$13/TREND(Z$11:Z$12,$A$11:$A$12,VALUE($A35))*BG9+BG9,4)</f>
        <v>4.9345999999999997</v>
      </c>
      <c r="BH8" s="8" cm="1">
        <f t="array" ref="BH8">ROUND(-AA$13/TREND(AA$11:AA$12,$A$11:$A$12,VALUE($A35))*BH9+BH9,4)</f>
        <v>4.9377000000000004</v>
      </c>
      <c r="BI8" s="8" cm="1">
        <f t="array" ref="BI8">ROUND(-AB$13/TREND(AB$11:AB$12,$A$11:$A$12,VALUE($A35))*BI9+BI9,4)</f>
        <v>4.9385000000000003</v>
      </c>
      <c r="BJ8" s="8" cm="1">
        <f t="array" ref="BJ8">ROUND(-AC$13/TREND(AC$11:AC$12,$A$11:$A$12,VALUE($A35))*BJ9+BJ9,4)</f>
        <v>4.5971000000000002</v>
      </c>
      <c r="BK8" s="8" cm="1">
        <f t="array" ref="BK8">ROUND(-AD$13/TREND(AD$11:AD$12,$A$11:$A$12,VALUE($A35))*BK9+BK9,4)</f>
        <v>4.9385000000000003</v>
      </c>
      <c r="BL8" s="8" cm="1">
        <f t="array" ref="BL8">ROUND(-AE$13/TREND(AE$11:AE$12,$A$11:$A$12,VALUE($A35))*BL9+BL9,4)</f>
        <v>4.5971000000000002</v>
      </c>
      <c r="BM8" s="8" cm="1">
        <f t="array" ref="BM8">ROUND(-AF$13/TREND(AF$11:AF$12,$A$11:$A$12,VALUE($A35))*BM9+BM9,4)</f>
        <v>4.9378000000000002</v>
      </c>
      <c r="BN8" s="8" cm="1">
        <f t="array" ref="BN8">ROUND(-AG$13/TREND(AG$11:AG$12,$A$11:$A$12,VALUE($A35))*BN9+BN9,4)</f>
        <v>4.5971000000000002</v>
      </c>
      <c r="BO8" s="8" cm="1">
        <f t="array" ref="BO8">ROUND(-AH$13/TREND(AH$11:AH$12,$A$11:$A$12,VALUE($A35))*BO9+BO9,4)</f>
        <v>4.9385000000000003</v>
      </c>
      <c r="BQ8" s="1">
        <f t="shared" si="10"/>
        <v>16.838221430792697</v>
      </c>
      <c r="BR8" s="1">
        <f t="shared" si="4"/>
        <v>4.7939269705842031</v>
      </c>
      <c r="BS8" s="1"/>
      <c r="BV8" t="str">
        <f t="shared" si="11"/>
        <v>MinCOACOK-06</v>
      </c>
      <c r="BW8" s="1">
        <f t="shared" si="5"/>
        <v>0</v>
      </c>
      <c r="BX8" s="1">
        <f t="shared" si="6"/>
        <v>0</v>
      </c>
      <c r="BY8" s="1">
        <f t="shared" si="6"/>
        <v>0</v>
      </c>
      <c r="BZ8" s="1">
        <f t="shared" si="6"/>
        <v>0</v>
      </c>
      <c r="CA8" s="1">
        <f t="shared" si="6"/>
        <v>0</v>
      </c>
      <c r="CB8" s="1">
        <f t="shared" si="6"/>
        <v>0</v>
      </c>
      <c r="CC8" s="1">
        <f t="shared" si="6"/>
        <v>0</v>
      </c>
      <c r="CD8" s="1">
        <f t="shared" si="6"/>
        <v>0</v>
      </c>
      <c r="CE8" s="1">
        <f t="shared" si="6"/>
        <v>0</v>
      </c>
      <c r="CF8" s="1">
        <f t="shared" si="6"/>
        <v>0</v>
      </c>
      <c r="CG8" s="1">
        <f t="shared" si="6"/>
        <v>0</v>
      </c>
      <c r="CH8" s="1">
        <f t="shared" si="6"/>
        <v>0</v>
      </c>
      <c r="CI8" s="1">
        <f t="shared" si="6"/>
        <v>0</v>
      </c>
      <c r="CJ8" s="1">
        <f t="shared" si="6"/>
        <v>0</v>
      </c>
      <c r="CK8" s="1">
        <f t="shared" si="6"/>
        <v>0</v>
      </c>
      <c r="CL8" s="1">
        <f t="shared" si="6"/>
        <v>0</v>
      </c>
      <c r="CM8" s="1">
        <f t="shared" si="6"/>
        <v>0</v>
      </c>
      <c r="CN8" s="1">
        <f t="shared" si="7"/>
        <v>0</v>
      </c>
      <c r="CO8" s="1">
        <f t="shared" si="7"/>
        <v>0</v>
      </c>
      <c r="CP8" s="1">
        <f t="shared" si="7"/>
        <v>0</v>
      </c>
      <c r="CQ8" s="1">
        <f t="shared" si="7"/>
        <v>0</v>
      </c>
      <c r="CR8" s="1">
        <f t="shared" si="7"/>
        <v>0</v>
      </c>
      <c r="CS8" s="1">
        <f t="shared" si="7"/>
        <v>0</v>
      </c>
      <c r="CT8" s="1">
        <f t="shared" si="7"/>
        <v>0</v>
      </c>
      <c r="CU8" s="1">
        <f t="shared" si="7"/>
        <v>0</v>
      </c>
      <c r="CV8" s="1">
        <f t="shared" si="7"/>
        <v>0</v>
      </c>
      <c r="CW8" s="1">
        <f t="shared" si="7"/>
        <v>0</v>
      </c>
      <c r="CX8" s="1">
        <f t="shared" si="7"/>
        <v>0</v>
      </c>
      <c r="CY8" s="1">
        <f t="shared" si="7"/>
        <v>0</v>
      </c>
      <c r="CZ8" s="1">
        <f t="shared" si="7"/>
        <v>0</v>
      </c>
      <c r="DC8" t="str">
        <f t="shared" si="12"/>
        <v>MinCOACOK-06</v>
      </c>
      <c r="DD8" t="str">
        <f t="shared" si="8"/>
        <v>Coking Coal Supply curve - Step 06</v>
      </c>
      <c r="DE8" t="s">
        <v>109</v>
      </c>
      <c r="DF8" t="s">
        <v>163</v>
      </c>
      <c r="DH8" t="str">
        <f t="shared" si="13"/>
        <v>COACOK</v>
      </c>
    </row>
    <row r="9" spans="1:113">
      <c r="A9" s="19">
        <v>21</v>
      </c>
      <c r="B9" s="17"/>
      <c r="C9" t="s">
        <v>106</v>
      </c>
      <c r="E9" s="12">
        <v>5</v>
      </c>
      <c r="F9" s="12">
        <v>5</v>
      </c>
      <c r="G9" s="12">
        <v>5</v>
      </c>
      <c r="H9" s="12">
        <v>5</v>
      </c>
      <c r="I9" s="12">
        <v>5</v>
      </c>
      <c r="J9" s="12">
        <v>5</v>
      </c>
      <c r="K9" s="12">
        <v>5</v>
      </c>
      <c r="L9" s="12">
        <v>5</v>
      </c>
      <c r="M9" s="12">
        <v>5</v>
      </c>
      <c r="N9" s="12">
        <v>5</v>
      </c>
      <c r="O9" s="12">
        <v>5</v>
      </c>
      <c r="P9" s="12">
        <v>5</v>
      </c>
      <c r="Q9" s="12">
        <v>5</v>
      </c>
      <c r="R9" s="12">
        <v>5</v>
      </c>
      <c r="S9" s="12">
        <v>5</v>
      </c>
      <c r="T9" s="12">
        <v>5</v>
      </c>
      <c r="U9" s="12">
        <v>5</v>
      </c>
      <c r="V9" s="12">
        <v>5</v>
      </c>
      <c r="W9" s="12">
        <v>5</v>
      </c>
      <c r="X9" s="12">
        <v>5</v>
      </c>
      <c r="Y9" s="12">
        <v>5</v>
      </c>
      <c r="Z9" s="12">
        <v>5</v>
      </c>
      <c r="AA9" s="12">
        <v>5</v>
      </c>
      <c r="AB9" s="12">
        <v>5</v>
      </c>
      <c r="AC9" s="12">
        <v>5</v>
      </c>
      <c r="AD9" s="12">
        <v>5</v>
      </c>
      <c r="AE9" s="12">
        <v>5</v>
      </c>
      <c r="AF9" s="12">
        <v>5</v>
      </c>
      <c r="AG9" s="12">
        <v>5</v>
      </c>
      <c r="AH9" s="12">
        <v>5</v>
      </c>
      <c r="AK9" t="str">
        <f t="shared" si="9"/>
        <v>MinCOACOK-07</v>
      </c>
      <c r="AL9" s="8" cm="1">
        <f t="array" ref="AL9">ROUND(-E$13/TREND(E$11:E$12,$A$11:$A$12,VALUE($A36))*AL10+AL10,4)</f>
        <v>5.0221999999999998</v>
      </c>
      <c r="AM9" s="8" cm="1">
        <f t="array" ref="AM9">ROUND(-F$13/TREND(F$11:F$12,$A$11:$A$12,VALUE($A36))*AM10+AM10,4)</f>
        <v>4.6749999999999998</v>
      </c>
      <c r="AN9" s="8" cm="1">
        <f t="array" ref="AN9">ROUND(-G$13/TREND(G$11:G$12,$A$11:$A$12,VALUE($A36))*AN10+AN10,4)</f>
        <v>5.0221999999999998</v>
      </c>
      <c r="AO9" s="8" cm="1">
        <f t="array" ref="AO9">ROUND(-H$13/TREND(H$11:H$12,$A$11:$A$12,VALUE($A36))*AO10+AO10,4)</f>
        <v>4.6749999999999998</v>
      </c>
      <c r="AP9" s="8" cm="1">
        <f t="array" ref="AP9">ROUND(-I$13/TREND(I$11:I$12,$A$11:$A$12,VALUE($A36))*AP10+AP10,4)</f>
        <v>5.0221999999999998</v>
      </c>
      <c r="AQ9" s="8" cm="1">
        <f t="array" ref="AQ9">ROUND(-J$13/TREND(J$11:J$12,$A$11:$A$12,VALUE($A36))*AQ10+AQ10,4)</f>
        <v>4.6749999999999998</v>
      </c>
      <c r="AR9" s="8" cm="1">
        <f t="array" ref="AR9">ROUND(-K$13/TREND(K$11:K$12,$A$11:$A$12,VALUE($A36))*AR10+AR10,4)</f>
        <v>4.6749999999999998</v>
      </c>
      <c r="AS9" s="8" cm="1">
        <f t="array" ref="AS9">ROUND(-L$13/TREND(L$11:L$12,$A$11:$A$12,VALUE($A36))*AS10+AS10,4)</f>
        <v>5.0221999999999998</v>
      </c>
      <c r="AT9" s="8" cm="1">
        <f t="array" ref="AT9">ROUND(-M$13/TREND(M$11:M$12,$A$11:$A$12,VALUE($A36))*AT10+AT10,4)</f>
        <v>4.6749999999999998</v>
      </c>
      <c r="AU9" s="8" cm="1">
        <f t="array" ref="AU9">ROUND(-N$13/TREND(N$11:N$12,$A$11:$A$12,VALUE($A36))*AU10+AU10,4)</f>
        <v>4.9730999999999996</v>
      </c>
      <c r="AV9" s="8" cm="1">
        <f t="array" ref="AV9">ROUND(-O$13/TREND(O$11:O$12,$A$11:$A$12,VALUE($A36))*AV10+AV10,4)</f>
        <v>5.0221999999999998</v>
      </c>
      <c r="AW9" s="8" cm="1">
        <f t="array" ref="AW9">ROUND(-P$13/TREND(P$11:P$12,$A$11:$A$12,VALUE($A36))*AW10+AW10,4)</f>
        <v>5.0058999999999996</v>
      </c>
      <c r="AX9" s="8" cm="1">
        <f t="array" ref="AX9">ROUND(-Q$13/TREND(Q$11:Q$12,$A$11:$A$12,VALUE($A36))*AX10+AX10,4)</f>
        <v>5.0221999999999998</v>
      </c>
      <c r="AY9" s="8" cm="1">
        <f t="array" ref="AY9">ROUND(-R$13/TREND(R$11:R$12,$A$11:$A$12,VALUE($A36))*AY10+AY10,4)</f>
        <v>5.0221999999999998</v>
      </c>
      <c r="AZ9" s="8" cm="1">
        <f t="array" ref="AZ9">ROUND(-S$13/TREND(S$11:S$12,$A$11:$A$12,VALUE($A36))*AZ10+AZ10,4)</f>
        <v>5.0221999999999998</v>
      </c>
      <c r="BA9" s="8" cm="1">
        <f t="array" ref="BA9">ROUND(-T$13/TREND(T$11:T$12,$A$11:$A$12,VALUE($A36))*BA10+BA10,4)</f>
        <v>5.0221999999999998</v>
      </c>
      <c r="BB9" s="8" cm="1">
        <f t="array" ref="BB9">ROUND(-U$13/TREND(U$11:U$12,$A$11:$A$12,VALUE($A36))*BB10+BB10,4)</f>
        <v>5.0171999999999999</v>
      </c>
      <c r="BC9" s="8" cm="1">
        <f t="array" ref="BC9">ROUND(-V$13/TREND(V$11:V$12,$A$11:$A$12,VALUE($A36))*BC10+BC10,4)</f>
        <v>5.0221999999999998</v>
      </c>
      <c r="BD9" s="8" cm="1">
        <f t="array" ref="BD9">ROUND(-W$13/TREND(W$11:W$12,$A$11:$A$12,VALUE($A36))*BD10+BD10,4)</f>
        <v>5.0221999999999998</v>
      </c>
      <c r="BE9" s="8" cm="1">
        <f t="array" ref="BE9">ROUND(-X$13/TREND(X$11:X$12,$A$11:$A$12,VALUE($A36))*BE10+BE10,4)</f>
        <v>5.0136000000000003</v>
      </c>
      <c r="BF9" s="8" cm="1">
        <f t="array" ref="BF9">ROUND(-Y$13/TREND(Y$11:Y$12,$A$11:$A$12,VALUE($A36))*BF10+BF10,4)</f>
        <v>4.6749999999999998</v>
      </c>
      <c r="BG9" s="8" cm="1">
        <f t="array" ref="BG9">ROUND(-Z$13/TREND(Z$11:Z$12,$A$11:$A$12,VALUE($A36))*BG10+BG10,4)</f>
        <v>5.0182000000000002</v>
      </c>
      <c r="BH9" s="8" cm="1">
        <f t="array" ref="BH9">ROUND(-AA$13/TREND(AA$11:AA$12,$A$11:$A$12,VALUE($A36))*BH10+BH10,4)</f>
        <v>5.0213999999999999</v>
      </c>
      <c r="BI9" s="8" cm="1">
        <f t="array" ref="BI9">ROUND(-AB$13/TREND(AB$11:AB$12,$A$11:$A$12,VALUE($A36))*BI10+BI10,4)</f>
        <v>5.0221999999999998</v>
      </c>
      <c r="BJ9" s="8" cm="1">
        <f t="array" ref="BJ9">ROUND(-AC$13/TREND(AC$11:AC$12,$A$11:$A$12,VALUE($A36))*BJ10+BJ10,4)</f>
        <v>4.6749999999999998</v>
      </c>
      <c r="BK9" s="8" cm="1">
        <f t="array" ref="BK9">ROUND(-AD$13/TREND(AD$11:AD$12,$A$11:$A$12,VALUE($A36))*BK10+BK10,4)</f>
        <v>5.0221999999999998</v>
      </c>
      <c r="BL9" s="8" cm="1">
        <f t="array" ref="BL9">ROUND(-AE$13/TREND(AE$11:AE$12,$A$11:$A$12,VALUE($A36))*BL10+BL10,4)</f>
        <v>4.6749999999999998</v>
      </c>
      <c r="BM9" s="8" cm="1">
        <f t="array" ref="BM9">ROUND(-AF$13/TREND(AF$11:AF$12,$A$11:$A$12,VALUE($A36))*BM10+BM10,4)</f>
        <v>5.0214999999999996</v>
      </c>
      <c r="BN9" s="8" cm="1">
        <f t="array" ref="BN9">ROUND(-AG$13/TREND(AG$11:AG$12,$A$11:$A$12,VALUE($A36))*BN10+BN10,4)</f>
        <v>4.6749999999999998</v>
      </c>
      <c r="BO9" s="8" cm="1">
        <f t="array" ref="BO9">ROUND(-AH$13/TREND(AH$11:AH$12,$A$11:$A$12,VALUE($A36))*BO10+BO10,4)</f>
        <v>5.0221999999999998</v>
      </c>
      <c r="BQ9" s="1">
        <f t="shared" si="10"/>
        <v>17.960769526178876</v>
      </c>
      <c r="BR9" s="1">
        <f t="shared" si="4"/>
        <v>4.8751833751930906</v>
      </c>
      <c r="BS9" s="1"/>
      <c r="BV9" t="str">
        <f t="shared" si="11"/>
        <v>MinCOACOK-07</v>
      </c>
      <c r="BW9" s="1">
        <f t="shared" si="5"/>
        <v>0</v>
      </c>
      <c r="BX9" s="1">
        <f t="shared" si="6"/>
        <v>0</v>
      </c>
      <c r="BY9" s="1">
        <f t="shared" si="6"/>
        <v>0</v>
      </c>
      <c r="BZ9" s="1">
        <f t="shared" si="6"/>
        <v>0</v>
      </c>
      <c r="CA9" s="1">
        <f t="shared" si="6"/>
        <v>0</v>
      </c>
      <c r="CB9" s="1">
        <f t="shared" si="6"/>
        <v>0</v>
      </c>
      <c r="CC9" s="1">
        <f t="shared" si="6"/>
        <v>0</v>
      </c>
      <c r="CD9" s="1">
        <f t="shared" si="6"/>
        <v>0</v>
      </c>
      <c r="CE9" s="1">
        <f t="shared" si="6"/>
        <v>0</v>
      </c>
      <c r="CF9" s="1">
        <f t="shared" si="6"/>
        <v>0</v>
      </c>
      <c r="CG9" s="1">
        <f t="shared" si="6"/>
        <v>0</v>
      </c>
      <c r="CH9" s="1">
        <f t="shared" si="6"/>
        <v>0</v>
      </c>
      <c r="CI9" s="1">
        <f t="shared" si="6"/>
        <v>0</v>
      </c>
      <c r="CJ9" s="1">
        <f t="shared" si="6"/>
        <v>0</v>
      </c>
      <c r="CK9" s="1">
        <f t="shared" si="6"/>
        <v>0</v>
      </c>
      <c r="CL9" s="1">
        <f t="shared" si="6"/>
        <v>0</v>
      </c>
      <c r="CM9" s="1">
        <f t="shared" si="6"/>
        <v>0</v>
      </c>
      <c r="CN9" s="1">
        <f t="shared" si="7"/>
        <v>0</v>
      </c>
      <c r="CO9" s="1">
        <f t="shared" si="7"/>
        <v>0</v>
      </c>
      <c r="CP9" s="1">
        <f t="shared" si="7"/>
        <v>0</v>
      </c>
      <c r="CQ9" s="1">
        <f t="shared" si="7"/>
        <v>0</v>
      </c>
      <c r="CR9" s="1">
        <f t="shared" si="7"/>
        <v>0</v>
      </c>
      <c r="CS9" s="1">
        <f t="shared" si="7"/>
        <v>0</v>
      </c>
      <c r="CT9" s="1">
        <f t="shared" si="7"/>
        <v>0</v>
      </c>
      <c r="CU9" s="1">
        <f t="shared" si="7"/>
        <v>0</v>
      </c>
      <c r="CV9" s="1">
        <f t="shared" si="7"/>
        <v>0</v>
      </c>
      <c r="CW9" s="1">
        <f t="shared" si="7"/>
        <v>0</v>
      </c>
      <c r="CX9" s="1">
        <f t="shared" si="7"/>
        <v>0</v>
      </c>
      <c r="CY9" s="1">
        <f t="shared" si="7"/>
        <v>0</v>
      </c>
      <c r="CZ9" s="1">
        <f t="shared" si="7"/>
        <v>0</v>
      </c>
      <c r="DC9" t="str">
        <f t="shared" si="12"/>
        <v>MinCOACOK-07</v>
      </c>
      <c r="DD9" t="str">
        <f t="shared" si="8"/>
        <v>Coking Coal Supply curve - Step 07</v>
      </c>
      <c r="DE9" t="s">
        <v>109</v>
      </c>
      <c r="DF9" t="s">
        <v>163</v>
      </c>
      <c r="DH9" t="str">
        <f t="shared" si="13"/>
        <v>COACOK</v>
      </c>
    </row>
    <row r="10" spans="1:113">
      <c r="B10" s="17"/>
      <c r="C10" t="s">
        <v>99</v>
      </c>
      <c r="E10" s="12">
        <v>0.2</v>
      </c>
      <c r="F10" s="12">
        <v>0.2</v>
      </c>
      <c r="G10" s="12">
        <v>0.2</v>
      </c>
      <c r="H10" s="12">
        <v>0.2</v>
      </c>
      <c r="I10" s="12">
        <v>0.2</v>
      </c>
      <c r="J10" s="12">
        <v>0.2</v>
      </c>
      <c r="K10" s="12">
        <v>0.2</v>
      </c>
      <c r="L10" s="12">
        <v>0.2</v>
      </c>
      <c r="M10" s="12">
        <v>0.2</v>
      </c>
      <c r="N10" s="12">
        <v>0.2</v>
      </c>
      <c r="O10" s="12">
        <v>0.2</v>
      </c>
      <c r="P10" s="12">
        <v>0.2</v>
      </c>
      <c r="Q10" s="12">
        <v>0.2</v>
      </c>
      <c r="R10" s="12">
        <v>0.2</v>
      </c>
      <c r="S10" s="12">
        <v>0.2</v>
      </c>
      <c r="T10" s="12">
        <v>0.2</v>
      </c>
      <c r="U10" s="12">
        <v>0.2</v>
      </c>
      <c r="V10" s="12">
        <v>0.2</v>
      </c>
      <c r="W10" s="12">
        <v>0.2</v>
      </c>
      <c r="X10" s="12">
        <v>0.2</v>
      </c>
      <c r="Y10" s="12">
        <v>0.2</v>
      </c>
      <c r="Z10" s="12">
        <v>0.2</v>
      </c>
      <c r="AA10" s="12">
        <v>0.2</v>
      </c>
      <c r="AB10" s="12">
        <v>0.2</v>
      </c>
      <c r="AC10" s="12">
        <v>0.2</v>
      </c>
      <c r="AD10" s="12">
        <v>0.2</v>
      </c>
      <c r="AE10" s="12">
        <v>0.2</v>
      </c>
      <c r="AF10" s="12">
        <v>0.2</v>
      </c>
      <c r="AG10" s="12">
        <v>0.2</v>
      </c>
      <c r="AH10" s="12">
        <v>0.2</v>
      </c>
      <c r="AK10" t="str">
        <f t="shared" si="9"/>
        <v>MinCOACOK-08</v>
      </c>
      <c r="AL10" s="8" cm="1">
        <f t="array" ref="AL10">ROUND(-E$13/TREND(E$11:E$12,$A$11:$A$12,VALUE($A37))*AL11+AL11,4)</f>
        <v>5.1073000000000004</v>
      </c>
      <c r="AM10" s="8" cm="1">
        <f t="array" ref="AM10">ROUND(-F$13/TREND(F$11:F$12,$A$11:$A$12,VALUE($A37))*AM11+AM11,4)</f>
        <v>4.7542</v>
      </c>
      <c r="AN10" s="8" cm="1">
        <f t="array" ref="AN10">ROUND(-G$13/TREND(G$11:G$12,$A$11:$A$12,VALUE($A37))*AN11+AN11,4)</f>
        <v>5.1073000000000004</v>
      </c>
      <c r="AO10" s="8" cm="1">
        <f t="array" ref="AO10">ROUND(-H$13/TREND(H$11:H$12,$A$11:$A$12,VALUE($A37))*AO11+AO11,4)</f>
        <v>4.7542</v>
      </c>
      <c r="AP10" s="8" cm="1">
        <f t="array" ref="AP10">ROUND(-I$13/TREND(I$11:I$12,$A$11:$A$12,VALUE($A37))*AP11+AP11,4)</f>
        <v>5.1073000000000004</v>
      </c>
      <c r="AQ10" s="8" cm="1">
        <f t="array" ref="AQ10">ROUND(-J$13/TREND(J$11:J$12,$A$11:$A$12,VALUE($A37))*AQ11+AQ11,4)</f>
        <v>4.7542</v>
      </c>
      <c r="AR10" s="8" cm="1">
        <f t="array" ref="AR10">ROUND(-K$13/TREND(K$11:K$12,$A$11:$A$12,VALUE($A37))*AR11+AR11,4)</f>
        <v>4.7542</v>
      </c>
      <c r="AS10" s="8" cm="1">
        <f t="array" ref="AS10">ROUND(-L$13/TREND(L$11:L$12,$A$11:$A$12,VALUE($A37))*AS11+AS11,4)</f>
        <v>5.1073000000000004</v>
      </c>
      <c r="AT10" s="8" cm="1">
        <f t="array" ref="AT10">ROUND(-M$13/TREND(M$11:M$12,$A$11:$A$12,VALUE($A37))*AT11+AT11,4)</f>
        <v>4.7542</v>
      </c>
      <c r="AU10" s="8" cm="1">
        <f t="array" ref="AU10">ROUND(-N$13/TREND(N$11:N$12,$A$11:$A$12,VALUE($A37))*AU11+AU11,4)</f>
        <v>5.0574000000000003</v>
      </c>
      <c r="AV10" s="8" cm="1">
        <f t="array" ref="AV10">ROUND(-O$13/TREND(O$11:O$12,$A$11:$A$12,VALUE($A37))*AV11+AV11,4)</f>
        <v>5.1073000000000004</v>
      </c>
      <c r="AW10" s="8" cm="1">
        <f t="array" ref="AW10">ROUND(-P$13/TREND(P$11:P$12,$A$11:$A$12,VALUE($A37))*AW11+AW11,4)</f>
        <v>5.0907</v>
      </c>
      <c r="AX10" s="8" cm="1">
        <f t="array" ref="AX10">ROUND(-Q$13/TREND(Q$11:Q$12,$A$11:$A$12,VALUE($A37))*AX11+AX11,4)</f>
        <v>5.1073000000000004</v>
      </c>
      <c r="AY10" s="8" cm="1">
        <f t="array" ref="AY10">ROUND(-R$13/TREND(R$11:R$12,$A$11:$A$12,VALUE($A37))*AY11+AY11,4)</f>
        <v>5.1073000000000004</v>
      </c>
      <c r="AZ10" s="8" cm="1">
        <f t="array" ref="AZ10">ROUND(-S$13/TREND(S$11:S$12,$A$11:$A$12,VALUE($A37))*AZ11+AZ11,4)</f>
        <v>5.1073000000000004</v>
      </c>
      <c r="BA10" s="8" cm="1">
        <f t="array" ref="BA10">ROUND(-T$13/TREND(T$11:T$12,$A$11:$A$12,VALUE($A37))*BA11+BA11,4)</f>
        <v>5.1073000000000004</v>
      </c>
      <c r="BB10" s="8" cm="1">
        <f t="array" ref="BB10">ROUND(-U$13/TREND(U$11:U$12,$A$11:$A$12,VALUE($A37))*BB11+BB11,4)</f>
        <v>5.1021999999999998</v>
      </c>
      <c r="BC10" s="8" cm="1">
        <f t="array" ref="BC10">ROUND(-V$13/TREND(V$11:V$12,$A$11:$A$12,VALUE($A37))*BC11+BC11,4)</f>
        <v>5.1073000000000004</v>
      </c>
      <c r="BD10" s="8" cm="1">
        <f t="array" ref="BD10">ROUND(-W$13/TREND(W$11:W$12,$A$11:$A$12,VALUE($A37))*BD11+BD11,4)</f>
        <v>5.1073000000000004</v>
      </c>
      <c r="BE10" s="8" cm="1">
        <f t="array" ref="BE10">ROUND(-X$13/TREND(X$11:X$12,$A$11:$A$12,VALUE($A37))*BE11+BE11,4)</f>
        <v>5.0986000000000002</v>
      </c>
      <c r="BF10" s="8" cm="1">
        <f t="array" ref="BF10">ROUND(-Y$13/TREND(Y$11:Y$12,$A$11:$A$12,VALUE($A37))*BF11+BF11,4)</f>
        <v>4.7542</v>
      </c>
      <c r="BG10" s="8" cm="1">
        <f t="array" ref="BG10">ROUND(-Z$13/TREND(Z$11:Z$12,$A$11:$A$12,VALUE($A37))*BG11+BG11,4)</f>
        <v>5.1032999999999999</v>
      </c>
      <c r="BH10" s="8" cm="1">
        <f t="array" ref="BH10">ROUND(-AA$13/TREND(AA$11:AA$12,$A$11:$A$12,VALUE($A37))*BH11+BH11,4)</f>
        <v>5.1064999999999996</v>
      </c>
      <c r="BI10" s="8" cm="1">
        <f t="array" ref="BI10">ROUND(-AB$13/TREND(AB$11:AB$12,$A$11:$A$12,VALUE($A37))*BI11+BI11,4)</f>
        <v>5.1073000000000004</v>
      </c>
      <c r="BJ10" s="8" cm="1">
        <f t="array" ref="BJ10">ROUND(-AC$13/TREND(AC$11:AC$12,$A$11:$A$12,VALUE($A37))*BJ11+BJ11,4)</f>
        <v>4.7542</v>
      </c>
      <c r="BK10" s="8" cm="1">
        <f t="array" ref="BK10">ROUND(-AD$13/TREND(AD$11:AD$12,$A$11:$A$12,VALUE($A37))*BK11+BK11,4)</f>
        <v>5.1073000000000004</v>
      </c>
      <c r="BL10" s="8" cm="1">
        <f t="array" ref="BL10">ROUND(-AE$13/TREND(AE$11:AE$12,$A$11:$A$12,VALUE($A37))*BL11+BL11,4)</f>
        <v>4.7542</v>
      </c>
      <c r="BM10" s="8" cm="1">
        <f t="array" ref="BM10">ROUND(-AF$13/TREND(AF$11:AF$12,$A$11:$A$12,VALUE($A37))*BM11+BM11,4)</f>
        <v>5.1066000000000003</v>
      </c>
      <c r="BN10" s="8" cm="1">
        <f t="array" ref="BN10">ROUND(-AG$13/TREND(AG$11:AG$12,$A$11:$A$12,VALUE($A37))*BN11+BN11,4)</f>
        <v>4.7542</v>
      </c>
      <c r="BO10" s="8" cm="1">
        <f t="array" ref="BO10">ROUND(-AH$13/TREND(AH$11:AH$12,$A$11:$A$12,VALUE($A37))*BO11+BO11,4)</f>
        <v>5.1073000000000004</v>
      </c>
      <c r="BQ10" s="1">
        <f t="shared" si="10"/>
        <v>19.083317621565055</v>
      </c>
      <c r="BR10" s="1">
        <f t="shared" si="4"/>
        <v>4.9578066088039625</v>
      </c>
      <c r="BS10" s="1"/>
      <c r="BV10" t="str">
        <f t="shared" si="11"/>
        <v>MinCOACOK-08</v>
      </c>
      <c r="BW10" s="1">
        <f t="shared" si="5"/>
        <v>0</v>
      </c>
      <c r="BX10" s="1">
        <f t="shared" si="6"/>
        <v>0</v>
      </c>
      <c r="BY10" s="1">
        <f t="shared" si="6"/>
        <v>0</v>
      </c>
      <c r="BZ10" s="1">
        <f t="shared" si="6"/>
        <v>0</v>
      </c>
      <c r="CA10" s="1">
        <f t="shared" si="6"/>
        <v>0</v>
      </c>
      <c r="CB10" s="1">
        <f t="shared" si="6"/>
        <v>0</v>
      </c>
      <c r="CC10" s="1">
        <f t="shared" si="6"/>
        <v>0</v>
      </c>
      <c r="CD10" s="1">
        <f t="shared" si="6"/>
        <v>0</v>
      </c>
      <c r="CE10" s="1">
        <f t="shared" si="6"/>
        <v>0</v>
      </c>
      <c r="CF10" s="1">
        <f t="shared" si="6"/>
        <v>0</v>
      </c>
      <c r="CG10" s="1">
        <f t="shared" si="6"/>
        <v>0</v>
      </c>
      <c r="CH10" s="1">
        <f t="shared" si="6"/>
        <v>0</v>
      </c>
      <c r="CI10" s="1">
        <f t="shared" si="6"/>
        <v>0</v>
      </c>
      <c r="CJ10" s="1">
        <f t="shared" si="6"/>
        <v>0</v>
      </c>
      <c r="CK10" s="1">
        <f t="shared" si="6"/>
        <v>0</v>
      </c>
      <c r="CL10" s="1">
        <f t="shared" si="6"/>
        <v>0</v>
      </c>
      <c r="CM10" s="1">
        <f t="shared" si="6"/>
        <v>0</v>
      </c>
      <c r="CN10" s="1">
        <f t="shared" si="7"/>
        <v>0</v>
      </c>
      <c r="CO10" s="1">
        <f t="shared" si="7"/>
        <v>0</v>
      </c>
      <c r="CP10" s="1">
        <f t="shared" si="7"/>
        <v>0</v>
      </c>
      <c r="CQ10" s="1">
        <f t="shared" si="7"/>
        <v>0</v>
      </c>
      <c r="CR10" s="1">
        <f t="shared" si="7"/>
        <v>0</v>
      </c>
      <c r="CS10" s="1">
        <f t="shared" si="7"/>
        <v>0</v>
      </c>
      <c r="CT10" s="1">
        <f t="shared" si="7"/>
        <v>0</v>
      </c>
      <c r="CU10" s="1">
        <f t="shared" si="7"/>
        <v>0</v>
      </c>
      <c r="CV10" s="1">
        <f t="shared" si="7"/>
        <v>0</v>
      </c>
      <c r="CW10" s="1">
        <f t="shared" si="7"/>
        <v>0</v>
      </c>
      <c r="CX10" s="1">
        <f t="shared" si="7"/>
        <v>0</v>
      </c>
      <c r="CY10" s="1">
        <f t="shared" si="7"/>
        <v>0</v>
      </c>
      <c r="CZ10" s="1">
        <f t="shared" si="7"/>
        <v>0</v>
      </c>
      <c r="DC10" t="str">
        <f t="shared" si="12"/>
        <v>MinCOACOK-08</v>
      </c>
      <c r="DD10" t="str">
        <f t="shared" si="8"/>
        <v>Coking Coal Supply curve - Step 08</v>
      </c>
      <c r="DE10" t="s">
        <v>109</v>
      </c>
      <c r="DF10" t="s">
        <v>163</v>
      </c>
      <c r="DH10" t="str">
        <f t="shared" si="13"/>
        <v>COACOK</v>
      </c>
    </row>
    <row r="11" spans="1:113">
      <c r="A11" s="19">
        <v>10</v>
      </c>
      <c r="B11" s="17" t="s">
        <v>100</v>
      </c>
      <c r="C11" t="s">
        <v>105</v>
      </c>
      <c r="E11" s="12">
        <v>3</v>
      </c>
      <c r="F11" s="12">
        <f t="shared" ref="F11:U13" si="15">E11</f>
        <v>3</v>
      </c>
      <c r="G11" s="12">
        <f t="shared" si="15"/>
        <v>3</v>
      </c>
      <c r="H11" s="12">
        <f t="shared" si="15"/>
        <v>3</v>
      </c>
      <c r="I11" s="12">
        <f t="shared" si="15"/>
        <v>3</v>
      </c>
      <c r="J11" s="12">
        <f t="shared" si="15"/>
        <v>3</v>
      </c>
      <c r="K11" s="12">
        <f t="shared" si="15"/>
        <v>3</v>
      </c>
      <c r="L11" s="12">
        <f t="shared" si="15"/>
        <v>3</v>
      </c>
      <c r="M11" s="12">
        <f t="shared" si="15"/>
        <v>3</v>
      </c>
      <c r="N11" s="12">
        <f t="shared" si="15"/>
        <v>3</v>
      </c>
      <c r="O11" s="12">
        <f t="shared" si="15"/>
        <v>3</v>
      </c>
      <c r="P11" s="12">
        <f t="shared" si="15"/>
        <v>3</v>
      </c>
      <c r="Q11" s="12">
        <f t="shared" si="15"/>
        <v>3</v>
      </c>
      <c r="R11" s="12">
        <f t="shared" si="15"/>
        <v>3</v>
      </c>
      <c r="S11" s="12">
        <f t="shared" si="15"/>
        <v>3</v>
      </c>
      <c r="T11" s="12">
        <f t="shared" si="15"/>
        <v>3</v>
      </c>
      <c r="U11" s="12">
        <f t="shared" si="15"/>
        <v>3</v>
      </c>
      <c r="V11" s="12">
        <f t="shared" ref="V11:AH13" si="16">U11</f>
        <v>3</v>
      </c>
      <c r="W11" s="12">
        <f t="shared" si="16"/>
        <v>3</v>
      </c>
      <c r="X11" s="12">
        <f t="shared" si="16"/>
        <v>3</v>
      </c>
      <c r="Y11" s="12">
        <f t="shared" si="16"/>
        <v>3</v>
      </c>
      <c r="Z11" s="12">
        <f t="shared" si="16"/>
        <v>3</v>
      </c>
      <c r="AA11" s="12">
        <f t="shared" si="16"/>
        <v>3</v>
      </c>
      <c r="AB11" s="12">
        <f t="shared" si="16"/>
        <v>3</v>
      </c>
      <c r="AC11" s="12">
        <f t="shared" si="16"/>
        <v>3</v>
      </c>
      <c r="AD11" s="12">
        <f t="shared" si="16"/>
        <v>3</v>
      </c>
      <c r="AE11" s="12">
        <f t="shared" si="16"/>
        <v>3</v>
      </c>
      <c r="AF11" s="12">
        <f t="shared" si="16"/>
        <v>3</v>
      </c>
      <c r="AG11" s="12">
        <f t="shared" si="16"/>
        <v>3</v>
      </c>
      <c r="AH11" s="12">
        <f t="shared" si="16"/>
        <v>3</v>
      </c>
      <c r="AK11" t="str">
        <f t="shared" si="9"/>
        <v>MinCOACOK-09</v>
      </c>
      <c r="AL11" s="8" cm="1">
        <f t="array" ref="AL11">ROUND(-E$13/TREND(E$11:E$12,$A$11:$A$12,VALUE($A38))*AL12+AL12,4)</f>
        <v>5.1939000000000002</v>
      </c>
      <c r="AM11" s="8" cm="1">
        <f t="array" ref="AM11">ROUND(-F$13/TREND(F$11:F$12,$A$11:$A$12,VALUE($A38))*AM12+AM12,4)</f>
        <v>4.8348000000000004</v>
      </c>
      <c r="AN11" s="8" cm="1">
        <f t="array" ref="AN11">ROUND(-G$13/TREND(G$11:G$12,$A$11:$A$12,VALUE($A38))*AN12+AN12,4)</f>
        <v>5.1939000000000002</v>
      </c>
      <c r="AO11" s="8" cm="1">
        <f t="array" ref="AO11">ROUND(-H$13/TREND(H$11:H$12,$A$11:$A$12,VALUE($A38))*AO12+AO12,4)</f>
        <v>4.8348000000000004</v>
      </c>
      <c r="AP11" s="8" cm="1">
        <f t="array" ref="AP11">ROUND(-I$13/TREND(I$11:I$12,$A$11:$A$12,VALUE($A38))*AP12+AP12,4)</f>
        <v>5.1939000000000002</v>
      </c>
      <c r="AQ11" s="8" cm="1">
        <f t="array" ref="AQ11">ROUND(-J$13/TREND(J$11:J$12,$A$11:$A$12,VALUE($A38))*AQ12+AQ12,4)</f>
        <v>4.8348000000000004</v>
      </c>
      <c r="AR11" s="8" cm="1">
        <f t="array" ref="AR11">ROUND(-K$13/TREND(K$11:K$12,$A$11:$A$12,VALUE($A38))*AR12+AR12,4)</f>
        <v>4.8348000000000004</v>
      </c>
      <c r="AS11" s="8" cm="1">
        <f t="array" ref="AS11">ROUND(-L$13/TREND(L$11:L$12,$A$11:$A$12,VALUE($A38))*AS12+AS12,4)</f>
        <v>5.1939000000000002</v>
      </c>
      <c r="AT11" s="8" cm="1">
        <f t="array" ref="AT11">ROUND(-M$13/TREND(M$11:M$12,$A$11:$A$12,VALUE($A38))*AT12+AT12,4)</f>
        <v>4.8348000000000004</v>
      </c>
      <c r="AU11" s="8" cm="1">
        <f t="array" ref="AU11">ROUND(-N$13/TREND(N$11:N$12,$A$11:$A$12,VALUE($A38))*AU12+AU12,4)</f>
        <v>5.1430999999999996</v>
      </c>
      <c r="AV11" s="8" cm="1">
        <f t="array" ref="AV11">ROUND(-O$13/TREND(O$11:O$12,$A$11:$A$12,VALUE($A38))*AV12+AV12,4)</f>
        <v>5.1939000000000002</v>
      </c>
      <c r="AW11" s="8" cm="1">
        <f t="array" ref="AW11">ROUND(-P$13/TREND(P$11:P$12,$A$11:$A$12,VALUE($A38))*AW12+AW12,4)</f>
        <v>5.1769999999999996</v>
      </c>
      <c r="AX11" s="8" cm="1">
        <f t="array" ref="AX11">ROUND(-Q$13/TREND(Q$11:Q$12,$A$11:$A$12,VALUE($A38))*AX12+AX12,4)</f>
        <v>5.1939000000000002</v>
      </c>
      <c r="AY11" s="8" cm="1">
        <f t="array" ref="AY11">ROUND(-R$13/TREND(R$11:R$12,$A$11:$A$12,VALUE($A38))*AY12+AY12,4)</f>
        <v>5.1939000000000002</v>
      </c>
      <c r="AZ11" s="8" cm="1">
        <f t="array" ref="AZ11">ROUND(-S$13/TREND(S$11:S$12,$A$11:$A$12,VALUE($A38))*AZ12+AZ12,4)</f>
        <v>5.1939000000000002</v>
      </c>
      <c r="BA11" s="8" cm="1">
        <f t="array" ref="BA11">ROUND(-T$13/TREND(T$11:T$12,$A$11:$A$12,VALUE($A38))*BA12+BA12,4)</f>
        <v>5.1939000000000002</v>
      </c>
      <c r="BB11" s="8" cm="1">
        <f t="array" ref="BB11">ROUND(-U$13/TREND(U$11:U$12,$A$11:$A$12,VALUE($A38))*BB12+BB12,4)</f>
        <v>5.1886999999999999</v>
      </c>
      <c r="BC11" s="8" cm="1">
        <f t="array" ref="BC11">ROUND(-V$13/TREND(V$11:V$12,$A$11:$A$12,VALUE($A38))*BC12+BC12,4)</f>
        <v>5.1939000000000002</v>
      </c>
      <c r="BD11" s="8" cm="1">
        <f t="array" ref="BD11">ROUND(-W$13/TREND(W$11:W$12,$A$11:$A$12,VALUE($A38))*BD12+BD12,4)</f>
        <v>5.1939000000000002</v>
      </c>
      <c r="BE11" s="8" cm="1">
        <f t="array" ref="BE11">ROUND(-X$13/TREND(X$11:X$12,$A$11:$A$12,VALUE($A38))*BE12+BE12,4)</f>
        <v>5.1849999999999996</v>
      </c>
      <c r="BF11" s="8" cm="1">
        <f t="array" ref="BF11">ROUND(-Y$13/TREND(Y$11:Y$12,$A$11:$A$12,VALUE($A38))*BF12+BF12,4)</f>
        <v>4.8348000000000004</v>
      </c>
      <c r="BG11" s="8" cm="1">
        <f t="array" ref="BG11">ROUND(-Z$13/TREND(Z$11:Z$12,$A$11:$A$12,VALUE($A38))*BG12+BG12,4)</f>
        <v>5.1898</v>
      </c>
      <c r="BH11" s="8" cm="1">
        <f t="array" ref="BH11">ROUND(-AA$13/TREND(AA$11:AA$12,$A$11:$A$12,VALUE($A38))*BH12+BH12,4)</f>
        <v>5.1931000000000003</v>
      </c>
      <c r="BI11" s="8" cm="1">
        <f t="array" ref="BI11">ROUND(-AB$13/TREND(AB$11:AB$12,$A$11:$A$12,VALUE($A38))*BI12+BI12,4)</f>
        <v>5.1939000000000002</v>
      </c>
      <c r="BJ11" s="8" cm="1">
        <f t="array" ref="BJ11">ROUND(-AC$13/TREND(AC$11:AC$12,$A$11:$A$12,VALUE($A38))*BJ12+BJ12,4)</f>
        <v>4.8348000000000004</v>
      </c>
      <c r="BK11" s="8" cm="1">
        <f t="array" ref="BK11">ROUND(-AD$13/TREND(AD$11:AD$12,$A$11:$A$12,VALUE($A38))*BK12+BK12,4)</f>
        <v>5.1939000000000002</v>
      </c>
      <c r="BL11" s="8" cm="1">
        <f t="array" ref="BL11">ROUND(-AE$13/TREND(AE$11:AE$12,$A$11:$A$12,VALUE($A38))*BL12+BL12,4)</f>
        <v>4.8348000000000004</v>
      </c>
      <c r="BM11" s="8" cm="1">
        <f t="array" ref="BM11">ROUND(-AF$13/TREND(AF$11:AF$12,$A$11:$A$12,VALUE($A38))*BM12+BM12,4)</f>
        <v>5.1932</v>
      </c>
      <c r="BN11" s="8" cm="1">
        <f t="array" ref="BN11">ROUND(-AG$13/TREND(AG$11:AG$12,$A$11:$A$12,VALUE($A38))*BN12+BN12,4)</f>
        <v>4.8348000000000004</v>
      </c>
      <c r="BO11" s="8" cm="1">
        <f t="array" ref="BO11">ROUND(-AH$13/TREND(AH$11:AH$12,$A$11:$A$12,VALUE($A38))*BO12+BO12,4)</f>
        <v>5.1939000000000002</v>
      </c>
      <c r="BQ11" s="1">
        <f t="shared" si="10"/>
        <v>20.205865716951234</v>
      </c>
      <c r="BR11" s="1">
        <f t="shared" si="4"/>
        <v>5.0418325059419011</v>
      </c>
      <c r="BS11" s="1"/>
      <c r="BV11" t="str">
        <f t="shared" si="11"/>
        <v>MinCOACOK-09</v>
      </c>
      <c r="BW11" s="1">
        <f t="shared" si="5"/>
        <v>0</v>
      </c>
      <c r="BX11" s="1">
        <f t="shared" si="6"/>
        <v>0</v>
      </c>
      <c r="BY11" s="1">
        <f t="shared" si="6"/>
        <v>0</v>
      </c>
      <c r="BZ11" s="1">
        <f t="shared" si="6"/>
        <v>0</v>
      </c>
      <c r="CA11" s="1">
        <f t="shared" si="6"/>
        <v>0</v>
      </c>
      <c r="CB11" s="1">
        <f t="shared" si="6"/>
        <v>0</v>
      </c>
      <c r="CC11" s="1">
        <f t="shared" si="6"/>
        <v>0</v>
      </c>
      <c r="CD11" s="1">
        <f t="shared" si="6"/>
        <v>0</v>
      </c>
      <c r="CE11" s="1">
        <f t="shared" si="6"/>
        <v>0</v>
      </c>
      <c r="CF11" s="1">
        <f t="shared" si="6"/>
        <v>0</v>
      </c>
      <c r="CG11" s="1">
        <f t="shared" si="6"/>
        <v>0</v>
      </c>
      <c r="CH11" s="1">
        <f t="shared" si="6"/>
        <v>0</v>
      </c>
      <c r="CI11" s="1">
        <f t="shared" si="6"/>
        <v>0</v>
      </c>
      <c r="CJ11" s="1">
        <f t="shared" si="6"/>
        <v>0</v>
      </c>
      <c r="CK11" s="1">
        <f t="shared" si="6"/>
        <v>0</v>
      </c>
      <c r="CL11" s="1">
        <f t="shared" si="6"/>
        <v>0</v>
      </c>
      <c r="CM11" s="1">
        <f t="shared" si="6"/>
        <v>0</v>
      </c>
      <c r="CN11" s="1">
        <f t="shared" si="7"/>
        <v>0</v>
      </c>
      <c r="CO11" s="1">
        <f t="shared" si="7"/>
        <v>0</v>
      </c>
      <c r="CP11" s="1">
        <f t="shared" si="7"/>
        <v>0</v>
      </c>
      <c r="CQ11" s="1">
        <f t="shared" si="7"/>
        <v>0</v>
      </c>
      <c r="CR11" s="1">
        <f t="shared" si="7"/>
        <v>0</v>
      </c>
      <c r="CS11" s="1">
        <f t="shared" si="7"/>
        <v>0</v>
      </c>
      <c r="CT11" s="1">
        <f t="shared" si="7"/>
        <v>0</v>
      </c>
      <c r="CU11" s="1">
        <f t="shared" si="7"/>
        <v>0</v>
      </c>
      <c r="CV11" s="1">
        <f t="shared" si="7"/>
        <v>0</v>
      </c>
      <c r="CW11" s="1">
        <f t="shared" si="7"/>
        <v>0</v>
      </c>
      <c r="CX11" s="1">
        <f t="shared" si="7"/>
        <v>0</v>
      </c>
      <c r="CY11" s="1">
        <f t="shared" si="7"/>
        <v>0</v>
      </c>
      <c r="CZ11" s="1">
        <f t="shared" si="7"/>
        <v>0</v>
      </c>
      <c r="DC11" t="str">
        <f t="shared" si="12"/>
        <v>MinCOACOK-09</v>
      </c>
      <c r="DD11" t="str">
        <f t="shared" si="8"/>
        <v>Coking Coal Supply curve - Step 09</v>
      </c>
      <c r="DE11" t="s">
        <v>109</v>
      </c>
      <c r="DF11" t="s">
        <v>163</v>
      </c>
      <c r="DH11" t="str">
        <f t="shared" si="13"/>
        <v>COACOK</v>
      </c>
    </row>
    <row r="12" spans="1:113">
      <c r="A12" s="19">
        <v>1</v>
      </c>
      <c r="B12" s="17"/>
      <c r="C12" t="s">
        <v>106</v>
      </c>
      <c r="E12" s="12">
        <v>3</v>
      </c>
      <c r="F12" s="12">
        <f t="shared" si="15"/>
        <v>3</v>
      </c>
      <c r="G12" s="12">
        <f t="shared" si="15"/>
        <v>3</v>
      </c>
      <c r="H12" s="12">
        <f t="shared" si="15"/>
        <v>3</v>
      </c>
      <c r="I12" s="12">
        <f t="shared" si="15"/>
        <v>3</v>
      </c>
      <c r="J12" s="12">
        <f t="shared" si="15"/>
        <v>3</v>
      </c>
      <c r="K12" s="12">
        <f t="shared" si="15"/>
        <v>3</v>
      </c>
      <c r="L12" s="12">
        <f t="shared" si="15"/>
        <v>3</v>
      </c>
      <c r="M12" s="12">
        <f t="shared" si="15"/>
        <v>3</v>
      </c>
      <c r="N12" s="12">
        <f t="shared" si="15"/>
        <v>3</v>
      </c>
      <c r="O12" s="12">
        <f t="shared" si="15"/>
        <v>3</v>
      </c>
      <c r="P12" s="12">
        <f t="shared" si="15"/>
        <v>3</v>
      </c>
      <c r="Q12" s="12">
        <f t="shared" si="15"/>
        <v>3</v>
      </c>
      <c r="R12" s="12">
        <f t="shared" si="15"/>
        <v>3</v>
      </c>
      <c r="S12" s="12">
        <f t="shared" si="15"/>
        <v>3</v>
      </c>
      <c r="T12" s="12">
        <f t="shared" si="15"/>
        <v>3</v>
      </c>
      <c r="U12" s="12">
        <f t="shared" si="15"/>
        <v>3</v>
      </c>
      <c r="V12" s="12">
        <f t="shared" si="16"/>
        <v>3</v>
      </c>
      <c r="W12" s="12">
        <f t="shared" si="16"/>
        <v>3</v>
      </c>
      <c r="X12" s="12">
        <f t="shared" si="16"/>
        <v>3</v>
      </c>
      <c r="Y12" s="12">
        <f t="shared" si="16"/>
        <v>3</v>
      </c>
      <c r="Z12" s="12">
        <f t="shared" si="16"/>
        <v>3</v>
      </c>
      <c r="AA12" s="12">
        <f t="shared" si="16"/>
        <v>3</v>
      </c>
      <c r="AB12" s="12">
        <f t="shared" si="16"/>
        <v>3</v>
      </c>
      <c r="AC12" s="12">
        <f t="shared" si="16"/>
        <v>3</v>
      </c>
      <c r="AD12" s="12">
        <f t="shared" si="16"/>
        <v>3</v>
      </c>
      <c r="AE12" s="12">
        <f t="shared" si="16"/>
        <v>3</v>
      </c>
      <c r="AF12" s="12">
        <f t="shared" si="16"/>
        <v>3</v>
      </c>
      <c r="AG12" s="12">
        <f t="shared" si="16"/>
        <v>3</v>
      </c>
      <c r="AH12" s="12">
        <f t="shared" si="16"/>
        <v>3</v>
      </c>
      <c r="AK12" t="str">
        <f t="shared" si="9"/>
        <v>MinCOACOK-10</v>
      </c>
      <c r="AL12" s="8" cm="1">
        <f t="array" ref="AL12">ROUND(-E$13/TREND(E$11:E$12,$A$11:$A$12,VALUE($A39))*AL13+AL13,4)</f>
        <v>5.2819000000000003</v>
      </c>
      <c r="AM12" s="8" cm="1">
        <f t="array" ref="AM12">ROUND(-F$13/TREND(F$11:F$12,$A$11:$A$12,VALUE($A39))*AM13+AM13,4)</f>
        <v>4.9166999999999996</v>
      </c>
      <c r="AN12" s="8" cm="1">
        <f t="array" ref="AN12">ROUND(-G$13/TREND(G$11:G$12,$A$11:$A$12,VALUE($A39))*AN13+AN13,4)</f>
        <v>5.2819000000000003</v>
      </c>
      <c r="AO12" s="8" cm="1">
        <f t="array" ref="AO12">ROUND(-H$13/TREND(H$11:H$12,$A$11:$A$12,VALUE($A39))*AO13+AO13,4)</f>
        <v>4.9166999999999996</v>
      </c>
      <c r="AP12" s="8" cm="1">
        <f t="array" ref="AP12">ROUND(-I$13/TREND(I$11:I$12,$A$11:$A$12,VALUE($A39))*AP13+AP13,4)</f>
        <v>5.2819000000000003</v>
      </c>
      <c r="AQ12" s="8" cm="1">
        <f t="array" ref="AQ12">ROUND(-J$13/TREND(J$11:J$12,$A$11:$A$12,VALUE($A39))*AQ13+AQ13,4)</f>
        <v>4.9166999999999996</v>
      </c>
      <c r="AR12" s="8" cm="1">
        <f t="array" ref="AR12">ROUND(-K$13/TREND(K$11:K$12,$A$11:$A$12,VALUE($A39))*AR13+AR13,4)</f>
        <v>4.9166999999999996</v>
      </c>
      <c r="AS12" s="8" cm="1">
        <f t="array" ref="AS12">ROUND(-L$13/TREND(L$11:L$12,$A$11:$A$12,VALUE($A39))*AS13+AS13,4)</f>
        <v>5.2819000000000003</v>
      </c>
      <c r="AT12" s="8" cm="1">
        <f t="array" ref="AT12">ROUND(-M$13/TREND(M$11:M$12,$A$11:$A$12,VALUE($A39))*AT13+AT13,4)</f>
        <v>4.9166999999999996</v>
      </c>
      <c r="AU12" s="8" cm="1">
        <f t="array" ref="AU12">ROUND(-N$13/TREND(N$11:N$12,$A$11:$A$12,VALUE($A39))*AU13+AU13,4)</f>
        <v>5.2302999999999997</v>
      </c>
      <c r="AV12" s="8" cm="1">
        <f t="array" ref="AV12">ROUND(-O$13/TREND(O$11:O$12,$A$11:$A$12,VALUE($A39))*AV13+AV13,4)</f>
        <v>5.2819000000000003</v>
      </c>
      <c r="AW12" s="8" cm="1">
        <f t="array" ref="AW12">ROUND(-P$13/TREND(P$11:P$12,$A$11:$A$12,VALUE($A39))*AW13+AW13,4)</f>
        <v>5.2647000000000004</v>
      </c>
      <c r="AX12" s="8" cm="1">
        <f t="array" ref="AX12">ROUND(-Q$13/TREND(Q$11:Q$12,$A$11:$A$12,VALUE($A39))*AX13+AX13,4)</f>
        <v>5.2819000000000003</v>
      </c>
      <c r="AY12" s="8" cm="1">
        <f t="array" ref="AY12">ROUND(-R$13/TREND(R$11:R$12,$A$11:$A$12,VALUE($A39))*AY13+AY13,4)</f>
        <v>5.2819000000000003</v>
      </c>
      <c r="AZ12" s="8" cm="1">
        <f t="array" ref="AZ12">ROUND(-S$13/TREND(S$11:S$12,$A$11:$A$12,VALUE($A39))*AZ13+AZ13,4)</f>
        <v>5.2819000000000003</v>
      </c>
      <c r="BA12" s="8" cm="1">
        <f t="array" ref="BA12">ROUND(-T$13/TREND(T$11:T$12,$A$11:$A$12,VALUE($A39))*BA13+BA13,4)</f>
        <v>5.2819000000000003</v>
      </c>
      <c r="BB12" s="8" cm="1">
        <f t="array" ref="BB12">ROUND(-U$13/TREND(U$11:U$12,$A$11:$A$12,VALUE($A39))*BB13+BB13,4)</f>
        <v>5.2766000000000002</v>
      </c>
      <c r="BC12" s="8" cm="1">
        <f t="array" ref="BC12">ROUND(-V$13/TREND(V$11:V$12,$A$11:$A$12,VALUE($A39))*BC13+BC13,4)</f>
        <v>5.2819000000000003</v>
      </c>
      <c r="BD12" s="8" cm="1">
        <f t="array" ref="BD12">ROUND(-W$13/TREND(W$11:W$12,$A$11:$A$12,VALUE($A39))*BD13+BD13,4)</f>
        <v>5.2819000000000003</v>
      </c>
      <c r="BE12" s="8" cm="1">
        <f t="array" ref="BE12">ROUND(-X$13/TREND(X$11:X$12,$A$11:$A$12,VALUE($A39))*BE13+BE13,4)</f>
        <v>5.2728999999999999</v>
      </c>
      <c r="BF12" s="8" cm="1">
        <f t="array" ref="BF12">ROUND(-Y$13/TREND(Y$11:Y$12,$A$11:$A$12,VALUE($A39))*BF13+BF13,4)</f>
        <v>4.9166999999999996</v>
      </c>
      <c r="BG12" s="8" cm="1">
        <f t="array" ref="BG12">ROUND(-Z$13/TREND(Z$11:Z$12,$A$11:$A$12,VALUE($A39))*BG13+BG13,4)</f>
        <v>5.2778</v>
      </c>
      <c r="BH12" s="8" cm="1">
        <f t="array" ref="BH12">ROUND(-AA$13/TREND(AA$11:AA$12,$A$11:$A$12,VALUE($A39))*BH13+BH13,4)</f>
        <v>5.2811000000000003</v>
      </c>
      <c r="BI12" s="8" cm="1">
        <f t="array" ref="BI12">ROUND(-AB$13/TREND(AB$11:AB$12,$A$11:$A$12,VALUE($A39))*BI13+BI13,4)</f>
        <v>5.2819000000000003</v>
      </c>
      <c r="BJ12" s="8" cm="1">
        <f t="array" ref="BJ12">ROUND(-AC$13/TREND(AC$11:AC$12,$A$11:$A$12,VALUE($A39))*BJ13+BJ13,4)</f>
        <v>4.9166999999999996</v>
      </c>
      <c r="BK12" s="8" cm="1">
        <f t="array" ref="BK12">ROUND(-AD$13/TREND(AD$11:AD$12,$A$11:$A$12,VALUE($A39))*BK13+BK13,4)</f>
        <v>5.2819000000000003</v>
      </c>
      <c r="BL12" s="8" cm="1">
        <f t="array" ref="BL12">ROUND(-AE$13/TREND(AE$11:AE$12,$A$11:$A$12,VALUE($A39))*BL13+BL13,4)</f>
        <v>4.9166999999999996</v>
      </c>
      <c r="BM12" s="8" cm="1">
        <f t="array" ref="BM12">ROUND(-AF$13/TREND(AF$11:AF$12,$A$11:$A$12,VALUE($A39))*BM13+BM13,4)</f>
        <v>5.2812000000000001</v>
      </c>
      <c r="BN12" s="8" cm="1">
        <f t="array" ref="BN12">ROUND(-AG$13/TREND(AG$11:AG$12,$A$11:$A$12,VALUE($A39))*BN13+BN13,4)</f>
        <v>4.9166999999999996</v>
      </c>
      <c r="BO12" s="8" cm="1">
        <f t="array" ref="BO12">ROUND(-AH$13/TREND(AH$11:AH$12,$A$11:$A$12,VALUE($A39))*BO13+BO13,4)</f>
        <v>5.2819000000000003</v>
      </c>
      <c r="BQ12" s="1">
        <f t="shared" si="10"/>
        <v>21.328413812337413</v>
      </c>
      <c r="BR12" s="1">
        <f t="shared" si="4"/>
        <v>5.127289397556738</v>
      </c>
      <c r="BS12" s="1"/>
      <c r="BV12" t="str">
        <f t="shared" si="11"/>
        <v>MinCOACOK-10</v>
      </c>
      <c r="BW12" s="1">
        <f t="shared" si="5"/>
        <v>0</v>
      </c>
      <c r="BX12" s="1">
        <f t="shared" si="6"/>
        <v>0</v>
      </c>
      <c r="BY12" s="1">
        <f t="shared" si="6"/>
        <v>0</v>
      </c>
      <c r="BZ12" s="1">
        <f t="shared" si="6"/>
        <v>0</v>
      </c>
      <c r="CA12" s="1">
        <f t="shared" si="6"/>
        <v>0</v>
      </c>
      <c r="CB12" s="1">
        <f t="shared" si="6"/>
        <v>0</v>
      </c>
      <c r="CC12" s="1">
        <f t="shared" si="6"/>
        <v>0</v>
      </c>
      <c r="CD12" s="1">
        <f t="shared" si="6"/>
        <v>0</v>
      </c>
      <c r="CE12" s="1">
        <f t="shared" si="6"/>
        <v>0</v>
      </c>
      <c r="CF12" s="1">
        <f t="shared" si="6"/>
        <v>0</v>
      </c>
      <c r="CG12" s="1">
        <f t="shared" si="6"/>
        <v>0</v>
      </c>
      <c r="CH12" s="1">
        <f t="shared" si="6"/>
        <v>0</v>
      </c>
      <c r="CI12" s="1">
        <f t="shared" si="6"/>
        <v>0</v>
      </c>
      <c r="CJ12" s="1">
        <f t="shared" si="6"/>
        <v>0</v>
      </c>
      <c r="CK12" s="1">
        <f t="shared" si="6"/>
        <v>0</v>
      </c>
      <c r="CL12" s="1">
        <f t="shared" si="6"/>
        <v>0</v>
      </c>
      <c r="CM12" s="1">
        <f t="shared" si="6"/>
        <v>0</v>
      </c>
      <c r="CN12" s="1">
        <f t="shared" si="7"/>
        <v>0</v>
      </c>
      <c r="CO12" s="1">
        <f t="shared" si="7"/>
        <v>0</v>
      </c>
      <c r="CP12" s="1">
        <f t="shared" si="7"/>
        <v>0</v>
      </c>
      <c r="CQ12" s="1">
        <f t="shared" si="7"/>
        <v>0</v>
      </c>
      <c r="CR12" s="1">
        <f t="shared" si="7"/>
        <v>0</v>
      </c>
      <c r="CS12" s="1">
        <f t="shared" si="7"/>
        <v>0</v>
      </c>
      <c r="CT12" s="1">
        <f t="shared" si="7"/>
        <v>0</v>
      </c>
      <c r="CU12" s="1">
        <f t="shared" si="7"/>
        <v>0</v>
      </c>
      <c r="CV12" s="1">
        <f t="shared" si="7"/>
        <v>0</v>
      </c>
      <c r="CW12" s="1">
        <f t="shared" si="7"/>
        <v>0</v>
      </c>
      <c r="CX12" s="1">
        <f t="shared" si="7"/>
        <v>0</v>
      </c>
      <c r="CY12" s="1">
        <f t="shared" si="7"/>
        <v>0</v>
      </c>
      <c r="CZ12" s="1">
        <f t="shared" si="7"/>
        <v>0</v>
      </c>
      <c r="DC12" t="str">
        <f t="shared" si="12"/>
        <v>MinCOACOK-10</v>
      </c>
      <c r="DD12" t="str">
        <f t="shared" si="8"/>
        <v>Coking Coal Supply curve - Step 10</v>
      </c>
      <c r="DE12" t="s">
        <v>109</v>
      </c>
      <c r="DF12" t="s">
        <v>163</v>
      </c>
      <c r="DH12" t="str">
        <f t="shared" si="13"/>
        <v>COACOK</v>
      </c>
    </row>
    <row r="13" spans="1:113">
      <c r="B13" s="17"/>
      <c r="C13" t="s">
        <v>99</v>
      </c>
      <c r="E13" s="12">
        <f>0.05</f>
        <v>0.05</v>
      </c>
      <c r="F13" s="12">
        <f t="shared" si="15"/>
        <v>0.05</v>
      </c>
      <c r="G13" s="12">
        <f t="shared" si="15"/>
        <v>0.05</v>
      </c>
      <c r="H13" s="12">
        <f t="shared" si="15"/>
        <v>0.05</v>
      </c>
      <c r="I13" s="12">
        <f t="shared" si="15"/>
        <v>0.05</v>
      </c>
      <c r="J13" s="12">
        <f t="shared" si="15"/>
        <v>0.05</v>
      </c>
      <c r="K13" s="12">
        <f t="shared" si="15"/>
        <v>0.05</v>
      </c>
      <c r="L13" s="12">
        <f t="shared" si="15"/>
        <v>0.05</v>
      </c>
      <c r="M13" s="12">
        <f t="shared" si="15"/>
        <v>0.05</v>
      </c>
      <c r="N13" s="12">
        <f t="shared" si="15"/>
        <v>0.05</v>
      </c>
      <c r="O13" s="12">
        <f t="shared" si="15"/>
        <v>0.05</v>
      </c>
      <c r="P13" s="12">
        <f t="shared" si="15"/>
        <v>0.05</v>
      </c>
      <c r="Q13" s="12">
        <f t="shared" si="15"/>
        <v>0.05</v>
      </c>
      <c r="R13" s="12">
        <f t="shared" si="15"/>
        <v>0.05</v>
      </c>
      <c r="S13" s="12">
        <f t="shared" si="15"/>
        <v>0.05</v>
      </c>
      <c r="T13" s="12">
        <f t="shared" si="15"/>
        <v>0.05</v>
      </c>
      <c r="U13" s="12">
        <f t="shared" si="15"/>
        <v>0.05</v>
      </c>
      <c r="V13" s="12">
        <f t="shared" si="16"/>
        <v>0.05</v>
      </c>
      <c r="W13" s="12">
        <f t="shared" si="16"/>
        <v>0.05</v>
      </c>
      <c r="X13" s="12">
        <f t="shared" si="16"/>
        <v>0.05</v>
      </c>
      <c r="Y13" s="12">
        <f t="shared" si="16"/>
        <v>0.05</v>
      </c>
      <c r="Z13" s="12">
        <f t="shared" si="16"/>
        <v>0.05</v>
      </c>
      <c r="AA13" s="12">
        <f t="shared" si="16"/>
        <v>0.05</v>
      </c>
      <c r="AB13" s="12">
        <f t="shared" si="16"/>
        <v>0.05</v>
      </c>
      <c r="AC13" s="12">
        <f t="shared" si="16"/>
        <v>0.05</v>
      </c>
      <c r="AD13" s="12">
        <f t="shared" si="16"/>
        <v>0.05</v>
      </c>
      <c r="AE13" s="12">
        <f t="shared" si="16"/>
        <v>0.05</v>
      </c>
      <c r="AF13" s="12">
        <f t="shared" si="16"/>
        <v>0.05</v>
      </c>
      <c r="AG13" s="12">
        <f t="shared" si="16"/>
        <v>0.05</v>
      </c>
      <c r="AH13" s="12">
        <f t="shared" si="16"/>
        <v>0.05</v>
      </c>
      <c r="AK13" t="str">
        <f t="shared" si="9"/>
        <v>MinCOACOK-11</v>
      </c>
      <c r="AL13" s="20">
        <f t="shared" ref="AL13:BO13" si="17">E5</f>
        <v>5.3714285714285719</v>
      </c>
      <c r="AM13" s="20">
        <f t="shared" si="17"/>
        <v>5</v>
      </c>
      <c r="AN13" s="20">
        <f t="shared" si="17"/>
        <v>5.3714285714285719</v>
      </c>
      <c r="AO13" s="20">
        <f t="shared" si="17"/>
        <v>5</v>
      </c>
      <c r="AP13" s="20">
        <f t="shared" si="17"/>
        <v>5.3714285714285719</v>
      </c>
      <c r="AQ13" s="20">
        <f t="shared" si="17"/>
        <v>5</v>
      </c>
      <c r="AR13" s="20">
        <f t="shared" si="17"/>
        <v>5</v>
      </c>
      <c r="AS13" s="20">
        <f t="shared" si="17"/>
        <v>5.3714285714285719</v>
      </c>
      <c r="AT13" s="20">
        <f t="shared" si="17"/>
        <v>5</v>
      </c>
      <c r="AU13" s="20">
        <f t="shared" si="17"/>
        <v>5.3189413268833361</v>
      </c>
      <c r="AV13" s="20">
        <f t="shared" si="17"/>
        <v>5.3714285714285719</v>
      </c>
      <c r="AW13" s="20">
        <f t="shared" si="17"/>
        <v>5.3539323916616475</v>
      </c>
      <c r="AX13" s="20">
        <f t="shared" si="17"/>
        <v>5.3714285714285719</v>
      </c>
      <c r="AY13" s="20">
        <f t="shared" si="17"/>
        <v>5.3714285714285719</v>
      </c>
      <c r="AZ13" s="20">
        <f t="shared" si="17"/>
        <v>5.3714285714285719</v>
      </c>
      <c r="BA13" s="20">
        <f t="shared" si="17"/>
        <v>5.3714285714285719</v>
      </c>
      <c r="BB13" s="20">
        <f t="shared" si="17"/>
        <v>5.3660548581450724</v>
      </c>
      <c r="BC13" s="20">
        <f t="shared" si="17"/>
        <v>5.3714285714285719</v>
      </c>
      <c r="BD13" s="20">
        <f t="shared" si="17"/>
        <v>5.3714285714285719</v>
      </c>
      <c r="BE13" s="20">
        <f t="shared" si="17"/>
        <v>5.3622983329362173</v>
      </c>
      <c r="BF13" s="20">
        <f t="shared" si="17"/>
        <v>5</v>
      </c>
      <c r="BG13" s="20">
        <f t="shared" si="17"/>
        <v>5.3672146571707176</v>
      </c>
      <c r="BH13" s="20">
        <f t="shared" si="17"/>
        <v>5.3706441398540665</v>
      </c>
      <c r="BI13" s="20">
        <f t="shared" si="17"/>
        <v>5.3714285714285719</v>
      </c>
      <c r="BJ13" s="20">
        <f t="shared" si="17"/>
        <v>5</v>
      </c>
      <c r="BK13" s="20">
        <f t="shared" si="17"/>
        <v>5.3714285714285719</v>
      </c>
      <c r="BL13" s="20">
        <f t="shared" si="17"/>
        <v>5</v>
      </c>
      <c r="BM13" s="20">
        <f t="shared" si="17"/>
        <v>5.3706657833342861</v>
      </c>
      <c r="BN13" s="20">
        <f t="shared" si="17"/>
        <v>5</v>
      </c>
      <c r="BO13" s="20">
        <f t="shared" si="17"/>
        <v>5.3714285714285719</v>
      </c>
      <c r="BQ13" s="1">
        <f t="shared" si="10"/>
        <v>22.450961907723592</v>
      </c>
      <c r="BR13" s="1">
        <f t="shared" si="4"/>
        <v>5.2141765169243381</v>
      </c>
      <c r="BS13" s="1"/>
      <c r="BV13" t="str">
        <f t="shared" si="11"/>
        <v>MinCOACOK-11</v>
      </c>
      <c r="BW13" s="1">
        <f t="shared" si="5"/>
        <v>0</v>
      </c>
      <c r="BX13" s="1">
        <f t="shared" si="6"/>
        <v>0</v>
      </c>
      <c r="BY13" s="1">
        <f t="shared" si="6"/>
        <v>0</v>
      </c>
      <c r="BZ13" s="1">
        <f t="shared" si="6"/>
        <v>0</v>
      </c>
      <c r="CA13" s="1">
        <f t="shared" si="6"/>
        <v>0</v>
      </c>
      <c r="CB13" s="1">
        <f t="shared" si="6"/>
        <v>0</v>
      </c>
      <c r="CC13" s="1">
        <f t="shared" si="6"/>
        <v>0</v>
      </c>
      <c r="CD13" s="1">
        <f t="shared" si="6"/>
        <v>0</v>
      </c>
      <c r="CE13" s="1">
        <f t="shared" si="6"/>
        <v>0</v>
      </c>
      <c r="CF13" s="1">
        <f t="shared" si="6"/>
        <v>0</v>
      </c>
      <c r="CG13" s="1">
        <f t="shared" si="6"/>
        <v>0</v>
      </c>
      <c r="CH13" s="1">
        <f t="shared" si="6"/>
        <v>0</v>
      </c>
      <c r="CI13" s="1">
        <f t="shared" si="6"/>
        <v>0</v>
      </c>
      <c r="CJ13" s="1">
        <f t="shared" si="6"/>
        <v>0</v>
      </c>
      <c r="CK13" s="1">
        <f t="shared" si="6"/>
        <v>0</v>
      </c>
      <c r="CL13" s="1">
        <f t="shared" si="6"/>
        <v>0</v>
      </c>
      <c r="CM13" s="1">
        <f t="shared" si="6"/>
        <v>0</v>
      </c>
      <c r="CN13" s="1">
        <f t="shared" si="7"/>
        <v>0</v>
      </c>
      <c r="CO13" s="1">
        <f t="shared" si="7"/>
        <v>0</v>
      </c>
      <c r="CP13" s="1">
        <f t="shared" si="7"/>
        <v>0</v>
      </c>
      <c r="CQ13" s="1">
        <f t="shared" si="7"/>
        <v>0</v>
      </c>
      <c r="CR13" s="1">
        <f t="shared" si="7"/>
        <v>0</v>
      </c>
      <c r="CS13" s="1">
        <f t="shared" si="7"/>
        <v>0</v>
      </c>
      <c r="CT13" s="1">
        <f t="shared" si="7"/>
        <v>0</v>
      </c>
      <c r="CU13" s="1">
        <f t="shared" si="7"/>
        <v>0</v>
      </c>
      <c r="CV13" s="1">
        <f t="shared" si="7"/>
        <v>0</v>
      </c>
      <c r="CW13" s="1">
        <f t="shared" si="7"/>
        <v>0</v>
      </c>
      <c r="CX13" s="1">
        <f t="shared" si="7"/>
        <v>0</v>
      </c>
      <c r="CY13" s="1">
        <f t="shared" si="7"/>
        <v>0</v>
      </c>
      <c r="CZ13" s="1">
        <f t="shared" si="7"/>
        <v>0</v>
      </c>
      <c r="DC13" t="str">
        <f t="shared" si="12"/>
        <v>MinCOACOK-11</v>
      </c>
      <c r="DD13" t="str">
        <f t="shared" si="8"/>
        <v>Coking Coal Supply curve - Step 11</v>
      </c>
      <c r="DE13" t="s">
        <v>109</v>
      </c>
      <c r="DF13" t="s">
        <v>163</v>
      </c>
      <c r="DH13" t="str">
        <f t="shared" si="13"/>
        <v>COACOK</v>
      </c>
    </row>
    <row r="14" spans="1:113">
      <c r="C14" t="s">
        <v>98</v>
      </c>
      <c r="E14" s="11">
        <v>8.9999999999999998E-4</v>
      </c>
      <c r="F14" s="11">
        <v>8.9999999999999998E-4</v>
      </c>
      <c r="G14" s="11">
        <v>8.9999999999999998E-4</v>
      </c>
      <c r="H14" s="11">
        <v>8.9999999999999998E-4</v>
      </c>
      <c r="I14" s="11">
        <v>8.9999999999999998E-4</v>
      </c>
      <c r="J14" s="11">
        <v>8.9999999999999998E-4</v>
      </c>
      <c r="K14" s="11">
        <v>8.9999999999999998E-4</v>
      </c>
      <c r="L14" s="11">
        <v>8.9999999999999998E-4</v>
      </c>
      <c r="M14" s="11">
        <v>8.9999999999999998E-4</v>
      </c>
      <c r="N14" s="11">
        <v>8.9999999999999998E-4</v>
      </c>
      <c r="O14" s="11">
        <v>8.9999999999999998E-4</v>
      </c>
      <c r="P14" s="11">
        <v>8.9999999999999998E-4</v>
      </c>
      <c r="Q14" s="11">
        <v>8.9999999999999998E-4</v>
      </c>
      <c r="R14" s="11">
        <v>8.9999999999999998E-4</v>
      </c>
      <c r="S14" s="11">
        <v>8.9999999999999998E-4</v>
      </c>
      <c r="T14" s="11">
        <v>8.9999999999999998E-4</v>
      </c>
      <c r="U14" s="11">
        <v>8.9999999999999998E-4</v>
      </c>
      <c r="V14" s="11">
        <v>8.9999999999999998E-4</v>
      </c>
      <c r="W14" s="11">
        <v>8.9999999999999998E-4</v>
      </c>
      <c r="X14" s="11">
        <v>8.9999999999999998E-4</v>
      </c>
      <c r="Y14" s="11">
        <v>8.9999999999999998E-4</v>
      </c>
      <c r="Z14" s="11">
        <v>8.9999999999999998E-4</v>
      </c>
      <c r="AA14" s="11">
        <v>8.9999999999999998E-4</v>
      </c>
      <c r="AB14" s="11">
        <v>8.9999999999999998E-4</v>
      </c>
      <c r="AC14" s="11">
        <v>8.9999999999999998E-4</v>
      </c>
      <c r="AD14" s="11">
        <v>8.9999999999999998E-4</v>
      </c>
      <c r="AE14" s="11">
        <v>8.9999999999999998E-4</v>
      </c>
      <c r="AF14" s="11">
        <v>8.9999999999999998E-4</v>
      </c>
      <c r="AG14" s="11">
        <v>8.9999999999999998E-4</v>
      </c>
      <c r="AH14" s="11">
        <v>8.9999999999999998E-4</v>
      </c>
      <c r="AK14" t="str">
        <f t="shared" si="9"/>
        <v>MinCOACOK-12</v>
      </c>
      <c r="AL14" s="8" cm="1">
        <f t="array" ref="AL14">ROUND(E$10/TREND(E$8:E$9,$A$8:$A$9,VALUE($A41))*AL13+AL13,4)</f>
        <v>5.4844999999999997</v>
      </c>
      <c r="AM14" s="8" cm="1">
        <f t="array" ref="AM14">ROUND(F$10/TREND(F$8:F$9,$A$8:$A$9,VALUE($A41))*AM13+AM13,4)</f>
        <v>5.1052999999999997</v>
      </c>
      <c r="AN14" s="8" cm="1">
        <f t="array" ref="AN14">ROUND(G$10/TREND(G$8:G$9,$A$8:$A$9,VALUE($A41))*AN13+AN13,4)</f>
        <v>5.4844999999999997</v>
      </c>
      <c r="AO14" s="8" cm="1">
        <f t="array" ref="AO14">ROUND(H$10/TREND(H$8:H$9,$A$8:$A$9,VALUE($A41))*AO13+AO13,4)</f>
        <v>5.1052999999999997</v>
      </c>
      <c r="AP14" s="8" cm="1">
        <f t="array" ref="AP14">ROUND(I$10/TREND(I$8:I$9,$A$8:$A$9,VALUE($A41))*AP13+AP13,4)</f>
        <v>5.4844999999999997</v>
      </c>
      <c r="AQ14" s="8" cm="1">
        <f t="array" ref="AQ14">ROUND(J$10/TREND(J$8:J$9,$A$8:$A$9,VALUE($A41))*AQ13+AQ13,4)</f>
        <v>5.1052999999999997</v>
      </c>
      <c r="AR14" s="8" cm="1">
        <f t="array" ref="AR14">ROUND(K$10/TREND(K$8:K$9,$A$8:$A$9,VALUE($A41))*AR13+AR13,4)</f>
        <v>5.1052999999999997</v>
      </c>
      <c r="AS14" s="8" cm="1">
        <f t="array" ref="AS14">ROUND(L$10/TREND(L$8:L$9,$A$8:$A$9,VALUE($A41))*AS13+AS13,4)</f>
        <v>5.4844999999999997</v>
      </c>
      <c r="AT14" s="8" cm="1">
        <f t="array" ref="AT14">ROUND(M$10/TREND(M$8:M$9,$A$8:$A$9,VALUE($A41))*AT13+AT13,4)</f>
        <v>5.1052999999999997</v>
      </c>
      <c r="AU14" s="8" cm="1">
        <f t="array" ref="AU14">ROUND(N$10/TREND(N$8:N$9,$A$8:$A$9,VALUE($A41))*AU13+AU13,4)</f>
        <v>5.4309000000000003</v>
      </c>
      <c r="AV14" s="8" cm="1">
        <f t="array" ref="AV14">ROUND(O$10/TREND(O$8:O$9,$A$8:$A$9,VALUE($A41))*AV13+AV13,4)</f>
        <v>5.4844999999999997</v>
      </c>
      <c r="AW14" s="8" cm="1">
        <f t="array" ref="AW14">ROUND(P$10/TREND(P$8:P$9,$A$8:$A$9,VALUE($A41))*AW13+AW13,4)</f>
        <v>5.4665999999999997</v>
      </c>
      <c r="AX14" s="8" cm="1">
        <f t="array" ref="AX14">ROUND(Q$10/TREND(Q$8:Q$9,$A$8:$A$9,VALUE($A41))*AX13+AX13,4)</f>
        <v>5.4844999999999997</v>
      </c>
      <c r="AY14" s="8" cm="1">
        <f t="array" ref="AY14">ROUND(R$10/TREND(R$8:R$9,$A$8:$A$9,VALUE($A41))*AY13+AY13,4)</f>
        <v>5.4844999999999997</v>
      </c>
      <c r="AZ14" s="8" cm="1">
        <f t="array" ref="AZ14">ROUND(S$10/TREND(S$8:S$9,$A$8:$A$9,VALUE($A41))*AZ13+AZ13,4)</f>
        <v>5.4844999999999997</v>
      </c>
      <c r="BA14" s="8" cm="1">
        <f t="array" ref="BA14">ROUND(T$10/TREND(T$8:T$9,$A$8:$A$9,VALUE($A41))*BA13+BA13,4)</f>
        <v>5.4844999999999997</v>
      </c>
      <c r="BB14" s="8" cm="1">
        <f t="array" ref="BB14">ROUND(U$10/TREND(U$8:U$9,$A$8:$A$9,VALUE($A41))*BB13+BB13,4)</f>
        <v>5.4790000000000001</v>
      </c>
      <c r="BC14" s="8" cm="1">
        <f t="array" ref="BC14">ROUND(V$10/TREND(V$8:V$9,$A$8:$A$9,VALUE($A41))*BC13+BC13,4)</f>
        <v>5.4844999999999997</v>
      </c>
      <c r="BD14" s="8" cm="1">
        <f t="array" ref="BD14">ROUND(W$10/TREND(W$8:W$9,$A$8:$A$9,VALUE($A41))*BD13+BD13,4)</f>
        <v>5.4844999999999997</v>
      </c>
      <c r="BE14" s="8" cm="1">
        <f t="array" ref="BE14">ROUND(X$10/TREND(X$8:X$9,$A$8:$A$9,VALUE($A41))*BE13+BE13,4)</f>
        <v>5.4752000000000001</v>
      </c>
      <c r="BF14" s="8" cm="1">
        <f t="array" ref="BF14">ROUND(Y$10/TREND(Y$8:Y$9,$A$8:$A$9,VALUE($A41))*BF13+BF13,4)</f>
        <v>5.1052999999999997</v>
      </c>
      <c r="BG14" s="8" cm="1">
        <f t="array" ref="BG14">ROUND(Z$10/TREND(Z$8:Z$9,$A$8:$A$9,VALUE($A41))*BG13+BG13,4)</f>
        <v>5.4802</v>
      </c>
      <c r="BH14" s="8" cm="1">
        <f t="array" ref="BH14">ROUND(AA$10/TREND(AA$8:AA$9,$A$8:$A$9,VALUE($A41))*BH13+BH13,4)</f>
        <v>5.4836999999999998</v>
      </c>
      <c r="BI14" s="8" cm="1">
        <f t="array" ref="BI14">ROUND(AB$10/TREND(AB$8:AB$9,$A$8:$A$9,VALUE($A41))*BI13+BI13,4)</f>
        <v>5.4844999999999997</v>
      </c>
      <c r="BJ14" s="8" cm="1">
        <f t="array" ref="BJ14">ROUND(AC$10/TREND(AC$8:AC$9,$A$8:$A$9,VALUE($A41))*BJ13+BJ13,4)</f>
        <v>5.1052999999999997</v>
      </c>
      <c r="BK14" s="8" cm="1">
        <f t="array" ref="BK14">ROUND(AD$10/TREND(AD$8:AD$9,$A$8:$A$9,VALUE($A41))*BK13+BK13,4)</f>
        <v>5.4844999999999997</v>
      </c>
      <c r="BL14" s="8" cm="1">
        <f t="array" ref="BL14">ROUND(AE$10/TREND(AE$8:AE$9,$A$8:$A$9,VALUE($A41))*BL13+BL13,4)</f>
        <v>5.1052999999999997</v>
      </c>
      <c r="BM14" s="8" cm="1">
        <f t="array" ref="BM14">ROUND(AF$10/TREND(AF$8:AF$9,$A$8:$A$9,VALUE($A41))*BM13+BM13,4)</f>
        <v>5.4836999999999998</v>
      </c>
      <c r="BN14" s="8" cm="1">
        <f t="array" ref="BN14">ROUND(AG$10/TREND(AG$8:AG$9,$A$8:$A$9,VALUE($A41))*BN13+BN13,4)</f>
        <v>5.1052999999999997</v>
      </c>
      <c r="BO14" s="8" cm="1">
        <f t="array" ref="BO14">ROUND(AH$10/TREND(AH$8:AH$9,$A$8:$A$9,VALUE($A41))*BO13+BO13,4)</f>
        <v>5.4844999999999997</v>
      </c>
      <c r="BQ14" s="1">
        <f t="shared" si="10"/>
        <v>26.941154289268312</v>
      </c>
      <c r="BR14" s="1">
        <f t="shared" si="4"/>
        <v>5.3239475958325801</v>
      </c>
      <c r="BS14" s="1"/>
      <c r="BV14" t="str">
        <f t="shared" si="11"/>
        <v>MinCOACOK-12</v>
      </c>
      <c r="BW14" s="1">
        <f t="shared" si="5"/>
        <v>0</v>
      </c>
      <c r="BX14" s="1">
        <f t="shared" si="6"/>
        <v>0</v>
      </c>
      <c r="BY14" s="1">
        <f t="shared" si="6"/>
        <v>0</v>
      </c>
      <c r="BZ14" s="1">
        <f t="shared" si="6"/>
        <v>0</v>
      </c>
      <c r="CA14" s="1">
        <f t="shared" si="6"/>
        <v>0</v>
      </c>
      <c r="CB14" s="1">
        <f t="shared" si="6"/>
        <v>0</v>
      </c>
      <c r="CC14" s="1">
        <f t="shared" si="6"/>
        <v>0</v>
      </c>
      <c r="CD14" s="1">
        <f t="shared" si="6"/>
        <v>0</v>
      </c>
      <c r="CE14" s="1">
        <f t="shared" si="6"/>
        <v>0</v>
      </c>
      <c r="CF14" s="1">
        <f t="shared" si="6"/>
        <v>0</v>
      </c>
      <c r="CG14" s="1">
        <f t="shared" si="6"/>
        <v>0</v>
      </c>
      <c r="CH14" s="1">
        <f t="shared" si="6"/>
        <v>0</v>
      </c>
      <c r="CI14" s="1">
        <f t="shared" si="6"/>
        <v>0</v>
      </c>
      <c r="CJ14" s="1">
        <f t="shared" si="6"/>
        <v>0</v>
      </c>
      <c r="CK14" s="1">
        <f t="shared" si="6"/>
        <v>0</v>
      </c>
      <c r="CL14" s="1">
        <f t="shared" si="6"/>
        <v>0</v>
      </c>
      <c r="CM14" s="1">
        <f t="shared" si="6"/>
        <v>0</v>
      </c>
      <c r="CN14" s="1">
        <f t="shared" si="7"/>
        <v>0</v>
      </c>
      <c r="CO14" s="1">
        <f t="shared" si="7"/>
        <v>0</v>
      </c>
      <c r="CP14" s="1">
        <f t="shared" si="7"/>
        <v>0</v>
      </c>
      <c r="CQ14" s="1">
        <f t="shared" si="7"/>
        <v>0</v>
      </c>
      <c r="CR14" s="1">
        <f t="shared" si="7"/>
        <v>0</v>
      </c>
      <c r="CS14" s="1">
        <f t="shared" si="7"/>
        <v>0</v>
      </c>
      <c r="CT14" s="1">
        <f t="shared" si="7"/>
        <v>0</v>
      </c>
      <c r="CU14" s="1">
        <f t="shared" si="7"/>
        <v>0</v>
      </c>
      <c r="CV14" s="1">
        <f t="shared" si="7"/>
        <v>0</v>
      </c>
      <c r="CW14" s="1">
        <f t="shared" si="7"/>
        <v>0</v>
      </c>
      <c r="CX14" s="1">
        <f t="shared" si="7"/>
        <v>0</v>
      </c>
      <c r="CY14" s="1">
        <f t="shared" si="7"/>
        <v>0</v>
      </c>
      <c r="CZ14" s="1">
        <f t="shared" si="7"/>
        <v>0</v>
      </c>
      <c r="DC14" t="str">
        <f t="shared" si="12"/>
        <v>MinCOACOK-12</v>
      </c>
      <c r="DD14" t="str">
        <f t="shared" si="8"/>
        <v>Coking Coal Supply curve - Step 12</v>
      </c>
      <c r="DE14" t="s">
        <v>109</v>
      </c>
      <c r="DF14" t="s">
        <v>163</v>
      </c>
      <c r="DH14" t="str">
        <f t="shared" si="13"/>
        <v>COACOK</v>
      </c>
    </row>
    <row r="15" spans="1:113">
      <c r="C15" t="s">
        <v>171</v>
      </c>
      <c r="D15" t="s">
        <v>172</v>
      </c>
      <c r="AK15" t="str">
        <f t="shared" si="9"/>
        <v>MinCOACOK-13</v>
      </c>
      <c r="AL15" s="8" cm="1">
        <f t="array" ref="AL15">ROUND(E$10/TREND(E$8:E$9,$A$8:$A$9,VALUE($A42))*AL14+AL14,4)</f>
        <v>5.6063999999999998</v>
      </c>
      <c r="AM15" s="8" cm="1">
        <f t="array" ref="AM15">ROUND(F$10/TREND(F$8:F$9,$A$8:$A$9,VALUE($A42))*AM14+AM14,4)</f>
        <v>5.2187999999999999</v>
      </c>
      <c r="AN15" s="8" cm="1">
        <f t="array" ref="AN15">ROUND(G$10/TREND(G$8:G$9,$A$8:$A$9,VALUE($A42))*AN14+AN14,4)</f>
        <v>5.6063999999999998</v>
      </c>
      <c r="AO15" s="8" cm="1">
        <f t="array" ref="AO15">ROUND(H$10/TREND(H$8:H$9,$A$8:$A$9,VALUE($A42))*AO14+AO14,4)</f>
        <v>5.2187999999999999</v>
      </c>
      <c r="AP15" s="8" cm="1">
        <f t="array" ref="AP15">ROUND(I$10/TREND(I$8:I$9,$A$8:$A$9,VALUE($A42))*AP14+AP14,4)</f>
        <v>5.6063999999999998</v>
      </c>
      <c r="AQ15" s="8" cm="1">
        <f t="array" ref="AQ15">ROUND(J$10/TREND(J$8:J$9,$A$8:$A$9,VALUE($A42))*AQ14+AQ14,4)</f>
        <v>5.2187999999999999</v>
      </c>
      <c r="AR15" s="8" cm="1">
        <f t="array" ref="AR15">ROUND(K$10/TREND(K$8:K$9,$A$8:$A$9,VALUE($A42))*AR14+AR14,4)</f>
        <v>5.2187999999999999</v>
      </c>
      <c r="AS15" s="8" cm="1">
        <f t="array" ref="AS15">ROUND(L$10/TREND(L$8:L$9,$A$8:$A$9,VALUE($A42))*AS14+AS14,4)</f>
        <v>5.6063999999999998</v>
      </c>
      <c r="AT15" s="8" cm="1">
        <f t="array" ref="AT15">ROUND(M$10/TREND(M$8:M$9,$A$8:$A$9,VALUE($A42))*AT14+AT14,4)</f>
        <v>5.2187999999999999</v>
      </c>
      <c r="AU15" s="8" cm="1">
        <f t="array" ref="AU15">ROUND(N$10/TREND(N$8:N$9,$A$8:$A$9,VALUE($A42))*AU14+AU14,4)</f>
        <v>5.5515999999999996</v>
      </c>
      <c r="AV15" s="8" cm="1">
        <f t="array" ref="AV15">ROUND(O$10/TREND(O$8:O$9,$A$8:$A$9,VALUE($A42))*AV14+AV14,4)</f>
        <v>5.6063999999999998</v>
      </c>
      <c r="AW15" s="8" cm="1">
        <f t="array" ref="AW15">ROUND(P$10/TREND(P$8:P$9,$A$8:$A$9,VALUE($A42))*AW14+AW14,4)</f>
        <v>5.5880999999999998</v>
      </c>
      <c r="AX15" s="8" cm="1">
        <f t="array" ref="AX15">ROUND(Q$10/TREND(Q$8:Q$9,$A$8:$A$9,VALUE($A42))*AX14+AX14,4)</f>
        <v>5.6063999999999998</v>
      </c>
      <c r="AY15" s="8" cm="1">
        <f t="array" ref="AY15">ROUND(R$10/TREND(R$8:R$9,$A$8:$A$9,VALUE($A42))*AY14+AY14,4)</f>
        <v>5.6063999999999998</v>
      </c>
      <c r="AZ15" s="8" cm="1">
        <f t="array" ref="AZ15">ROUND(S$10/TREND(S$8:S$9,$A$8:$A$9,VALUE($A42))*AZ14+AZ14,4)</f>
        <v>5.6063999999999998</v>
      </c>
      <c r="BA15" s="8" cm="1">
        <f t="array" ref="BA15">ROUND(T$10/TREND(T$8:T$9,$A$8:$A$9,VALUE($A42))*BA14+BA14,4)</f>
        <v>5.6063999999999998</v>
      </c>
      <c r="BB15" s="8" cm="1">
        <f t="array" ref="BB15">ROUND(U$10/TREND(U$8:U$9,$A$8:$A$9,VALUE($A42))*BB14+BB14,4)</f>
        <v>5.6007999999999996</v>
      </c>
      <c r="BC15" s="8" cm="1">
        <f t="array" ref="BC15">ROUND(V$10/TREND(V$8:V$9,$A$8:$A$9,VALUE($A42))*BC14+BC14,4)</f>
        <v>5.6063999999999998</v>
      </c>
      <c r="BD15" s="8" cm="1">
        <f t="array" ref="BD15">ROUND(W$10/TREND(W$8:W$9,$A$8:$A$9,VALUE($A42))*BD14+BD14,4)</f>
        <v>5.6063999999999998</v>
      </c>
      <c r="BE15" s="8" cm="1">
        <f t="array" ref="BE15">ROUND(X$10/TREND(X$8:X$9,$A$8:$A$9,VALUE($A42))*BE14+BE14,4)</f>
        <v>5.5968999999999998</v>
      </c>
      <c r="BF15" s="8" cm="1">
        <f t="array" ref="BF15">ROUND(Y$10/TREND(Y$8:Y$9,$A$8:$A$9,VALUE($A42))*BF14+BF14,4)</f>
        <v>5.2187999999999999</v>
      </c>
      <c r="BG15" s="8" cm="1">
        <f t="array" ref="BG15">ROUND(Z$10/TREND(Z$8:Z$9,$A$8:$A$9,VALUE($A42))*BG14+BG14,4)</f>
        <v>5.6020000000000003</v>
      </c>
      <c r="BH15" s="8" cm="1">
        <f t="array" ref="BH15">ROUND(AA$10/TREND(AA$8:AA$9,$A$8:$A$9,VALUE($A42))*BH14+BH14,4)</f>
        <v>5.6055999999999999</v>
      </c>
      <c r="BI15" s="8" cm="1">
        <f t="array" ref="BI15">ROUND(AB$10/TREND(AB$8:AB$9,$A$8:$A$9,VALUE($A42))*BI14+BI14,4)</f>
        <v>5.6063999999999998</v>
      </c>
      <c r="BJ15" s="8" cm="1">
        <f t="array" ref="BJ15">ROUND(AC$10/TREND(AC$8:AC$9,$A$8:$A$9,VALUE($A42))*BJ14+BJ14,4)</f>
        <v>5.2187999999999999</v>
      </c>
      <c r="BK15" s="8" cm="1">
        <f t="array" ref="BK15">ROUND(AD$10/TREND(AD$8:AD$9,$A$8:$A$9,VALUE($A42))*BK14+BK14,4)</f>
        <v>5.6063999999999998</v>
      </c>
      <c r="BL15" s="8" cm="1">
        <f t="array" ref="BL15">ROUND(AE$10/TREND(AE$8:AE$9,$A$8:$A$9,VALUE($A42))*BL14+BL14,4)</f>
        <v>5.2187999999999999</v>
      </c>
      <c r="BM15" s="8" cm="1">
        <f t="array" ref="BM15">ROUND(AF$10/TREND(AF$8:AF$9,$A$8:$A$9,VALUE($A42))*BM14+BM14,4)</f>
        <v>5.6055999999999999</v>
      </c>
      <c r="BN15" s="8" cm="1">
        <f t="array" ref="BN15">ROUND(AG$10/TREND(AG$8:AG$9,$A$8:$A$9,VALUE($A42))*BN14+BN14,4)</f>
        <v>5.2187999999999999</v>
      </c>
      <c r="BO15" s="8" cm="1">
        <f t="array" ref="BO15">ROUND(AH$10/TREND(AH$8:AH$9,$A$8:$A$9,VALUE($A42))*BO14+BO14,4)</f>
        <v>5.6063999999999998</v>
      </c>
      <c r="BQ15" s="1">
        <f t="shared" si="10"/>
        <v>31.431346670813031</v>
      </c>
      <c r="BR15" s="1">
        <f t="shared" si="4"/>
        <v>5.4422830475034978</v>
      </c>
      <c r="BS15" s="1"/>
      <c r="BV15" t="str">
        <f t="shared" si="11"/>
        <v>MinCOACOK-13</v>
      </c>
      <c r="BW15" s="1">
        <f t="shared" si="5"/>
        <v>0</v>
      </c>
      <c r="BX15" s="1">
        <f t="shared" si="6"/>
        <v>0</v>
      </c>
      <c r="BY15" s="1">
        <f t="shared" si="6"/>
        <v>0</v>
      </c>
      <c r="BZ15" s="1">
        <f t="shared" si="6"/>
        <v>0</v>
      </c>
      <c r="CA15" s="1">
        <f t="shared" si="6"/>
        <v>0</v>
      </c>
      <c r="CB15" s="1">
        <f t="shared" si="6"/>
        <v>0</v>
      </c>
      <c r="CC15" s="1">
        <f t="shared" si="6"/>
        <v>0</v>
      </c>
      <c r="CD15" s="1">
        <f t="shared" si="6"/>
        <v>0</v>
      </c>
      <c r="CE15" s="1">
        <f t="shared" si="6"/>
        <v>0</v>
      </c>
      <c r="CF15" s="1">
        <f t="shared" si="6"/>
        <v>0</v>
      </c>
      <c r="CG15" s="1">
        <f t="shared" si="6"/>
        <v>0</v>
      </c>
      <c r="CH15" s="1">
        <f t="shared" si="6"/>
        <v>0</v>
      </c>
      <c r="CI15" s="1">
        <f t="shared" si="6"/>
        <v>0</v>
      </c>
      <c r="CJ15" s="1">
        <f t="shared" si="6"/>
        <v>0</v>
      </c>
      <c r="CK15" s="1">
        <f t="shared" si="6"/>
        <v>0</v>
      </c>
      <c r="CL15" s="1">
        <f t="shared" si="6"/>
        <v>0</v>
      </c>
      <c r="CM15" s="1">
        <f t="shared" si="6"/>
        <v>0</v>
      </c>
      <c r="CN15" s="1">
        <f t="shared" si="7"/>
        <v>0</v>
      </c>
      <c r="CO15" s="1">
        <f t="shared" si="7"/>
        <v>0</v>
      </c>
      <c r="CP15" s="1">
        <f t="shared" si="7"/>
        <v>0</v>
      </c>
      <c r="CQ15" s="1">
        <f t="shared" si="7"/>
        <v>0</v>
      </c>
      <c r="CR15" s="1">
        <f t="shared" si="7"/>
        <v>0</v>
      </c>
      <c r="CS15" s="1">
        <f t="shared" si="7"/>
        <v>0</v>
      </c>
      <c r="CT15" s="1">
        <f t="shared" si="7"/>
        <v>0</v>
      </c>
      <c r="CU15" s="1">
        <f t="shared" si="7"/>
        <v>0</v>
      </c>
      <c r="CV15" s="1">
        <f t="shared" si="7"/>
        <v>0</v>
      </c>
      <c r="CW15" s="1">
        <f t="shared" si="7"/>
        <v>0</v>
      </c>
      <c r="CX15" s="1">
        <f t="shared" si="7"/>
        <v>0</v>
      </c>
      <c r="CY15" s="1">
        <f t="shared" si="7"/>
        <v>0</v>
      </c>
      <c r="CZ15" s="1">
        <f t="shared" si="7"/>
        <v>0</v>
      </c>
      <c r="DC15" t="str">
        <f t="shared" si="12"/>
        <v>MinCOACOK-13</v>
      </c>
      <c r="DD15" t="str">
        <f t="shared" si="8"/>
        <v>Coking Coal Supply curve - Step 13</v>
      </c>
      <c r="DE15" t="s">
        <v>109</v>
      </c>
      <c r="DF15" t="s">
        <v>163</v>
      </c>
      <c r="DH15" t="str">
        <f t="shared" si="13"/>
        <v>COACOK</v>
      </c>
    </row>
    <row r="16" spans="1:113">
      <c r="AK16" t="str">
        <f t="shared" si="9"/>
        <v>MinCOACOK-14</v>
      </c>
      <c r="AL16" s="8" cm="1">
        <f t="array" ref="AL16">ROUND(E$10/TREND(E$8:E$9,$A$8:$A$9,VALUE($A43))*AL15+AL15,4)</f>
        <v>5.7382999999999997</v>
      </c>
      <c r="AM16" s="8" cm="1">
        <f t="array" ref="AM16">ROUND(F$10/TREND(F$8:F$9,$A$8:$A$9,VALUE($A43))*AM15+AM15,4)</f>
        <v>5.3415999999999997</v>
      </c>
      <c r="AN16" s="8" cm="1">
        <f t="array" ref="AN16">ROUND(G$10/TREND(G$8:G$9,$A$8:$A$9,VALUE($A43))*AN15+AN15,4)</f>
        <v>5.7382999999999997</v>
      </c>
      <c r="AO16" s="8" cm="1">
        <f t="array" ref="AO16">ROUND(H$10/TREND(H$8:H$9,$A$8:$A$9,VALUE($A43))*AO15+AO15,4)</f>
        <v>5.3415999999999997</v>
      </c>
      <c r="AP16" s="8" cm="1">
        <f t="array" ref="AP16">ROUND(I$10/TREND(I$8:I$9,$A$8:$A$9,VALUE($A43))*AP15+AP15,4)</f>
        <v>5.7382999999999997</v>
      </c>
      <c r="AQ16" s="8" cm="1">
        <f t="array" ref="AQ16">ROUND(J$10/TREND(J$8:J$9,$A$8:$A$9,VALUE($A43))*AQ15+AQ15,4)</f>
        <v>5.3415999999999997</v>
      </c>
      <c r="AR16" s="8" cm="1">
        <f t="array" ref="AR16">ROUND(K$10/TREND(K$8:K$9,$A$8:$A$9,VALUE($A43))*AR15+AR15,4)</f>
        <v>5.3415999999999997</v>
      </c>
      <c r="AS16" s="8" cm="1">
        <f t="array" ref="AS16">ROUND(L$10/TREND(L$8:L$9,$A$8:$A$9,VALUE($A43))*AS15+AS15,4)</f>
        <v>5.7382999999999997</v>
      </c>
      <c r="AT16" s="8" cm="1">
        <f t="array" ref="AT16">ROUND(M$10/TREND(M$8:M$9,$A$8:$A$9,VALUE($A43))*AT15+AT15,4)</f>
        <v>5.3415999999999997</v>
      </c>
      <c r="AU16" s="8" cm="1">
        <f t="array" ref="AU16">ROUND(N$10/TREND(N$8:N$9,$A$8:$A$9,VALUE($A43))*AU15+AU15,4)</f>
        <v>5.6821999999999999</v>
      </c>
      <c r="AV16" s="8" cm="1">
        <f t="array" ref="AV16">ROUND(O$10/TREND(O$8:O$9,$A$8:$A$9,VALUE($A43))*AV15+AV15,4)</f>
        <v>5.7382999999999997</v>
      </c>
      <c r="AW16" s="8" cm="1">
        <f t="array" ref="AW16">ROUND(P$10/TREND(P$8:P$9,$A$8:$A$9,VALUE($A43))*AW15+AW15,4)</f>
        <v>5.7195999999999998</v>
      </c>
      <c r="AX16" s="8" cm="1">
        <f t="array" ref="AX16">ROUND(Q$10/TREND(Q$8:Q$9,$A$8:$A$9,VALUE($A43))*AX15+AX15,4)</f>
        <v>5.7382999999999997</v>
      </c>
      <c r="AY16" s="8" cm="1">
        <f t="array" ref="AY16">ROUND(R$10/TREND(R$8:R$9,$A$8:$A$9,VALUE($A43))*AY15+AY15,4)</f>
        <v>5.7382999999999997</v>
      </c>
      <c r="AZ16" s="8" cm="1">
        <f t="array" ref="AZ16">ROUND(S$10/TREND(S$8:S$9,$A$8:$A$9,VALUE($A43))*AZ15+AZ15,4)</f>
        <v>5.7382999999999997</v>
      </c>
      <c r="BA16" s="8" cm="1">
        <f t="array" ref="BA16">ROUND(T$10/TREND(T$8:T$9,$A$8:$A$9,VALUE($A43))*BA15+BA15,4)</f>
        <v>5.7382999999999997</v>
      </c>
      <c r="BB16" s="8" cm="1">
        <f t="array" ref="BB16">ROUND(U$10/TREND(U$8:U$9,$A$8:$A$9,VALUE($A43))*BB15+BB15,4)</f>
        <v>5.7325999999999997</v>
      </c>
      <c r="BC16" s="8" cm="1">
        <f t="array" ref="BC16">ROUND(V$10/TREND(V$8:V$9,$A$8:$A$9,VALUE($A43))*BC15+BC15,4)</f>
        <v>5.7382999999999997</v>
      </c>
      <c r="BD16" s="8" cm="1">
        <f t="array" ref="BD16">ROUND(W$10/TREND(W$8:W$9,$A$8:$A$9,VALUE($A43))*BD15+BD15,4)</f>
        <v>5.7382999999999997</v>
      </c>
      <c r="BE16" s="8" cm="1">
        <f t="array" ref="BE16">ROUND(X$10/TREND(X$8:X$9,$A$8:$A$9,VALUE($A43))*BE15+BE15,4)</f>
        <v>5.7286000000000001</v>
      </c>
      <c r="BF16" s="8" cm="1">
        <f t="array" ref="BF16">ROUND(Y$10/TREND(Y$8:Y$9,$A$8:$A$9,VALUE($A43))*BF15+BF15,4)</f>
        <v>5.3415999999999997</v>
      </c>
      <c r="BG16" s="8" cm="1">
        <f t="array" ref="BG16">ROUND(Z$10/TREND(Z$8:Z$9,$A$8:$A$9,VALUE($A43))*BG15+BG15,4)</f>
        <v>5.7337999999999996</v>
      </c>
      <c r="BH16" s="8" cm="1">
        <f t="array" ref="BH16">ROUND(AA$10/TREND(AA$8:AA$9,$A$8:$A$9,VALUE($A43))*BH15+BH15,4)</f>
        <v>5.7374999999999998</v>
      </c>
      <c r="BI16" s="8" cm="1">
        <f t="array" ref="BI16">ROUND(AB$10/TREND(AB$8:AB$9,$A$8:$A$9,VALUE($A43))*BI15+BI15,4)</f>
        <v>5.7382999999999997</v>
      </c>
      <c r="BJ16" s="8" cm="1">
        <f t="array" ref="BJ16">ROUND(AC$10/TREND(AC$8:AC$9,$A$8:$A$9,VALUE($A43))*BJ15+BJ15,4)</f>
        <v>5.3415999999999997</v>
      </c>
      <c r="BK16" s="8" cm="1">
        <f t="array" ref="BK16">ROUND(AD$10/TREND(AD$8:AD$9,$A$8:$A$9,VALUE($A43))*BK15+BK15,4)</f>
        <v>5.7382999999999997</v>
      </c>
      <c r="BL16" s="8" cm="1">
        <f t="array" ref="BL16">ROUND(AE$10/TREND(AE$8:AE$9,$A$8:$A$9,VALUE($A43))*BL15+BL15,4)</f>
        <v>5.3415999999999997</v>
      </c>
      <c r="BM16" s="8" cm="1">
        <f t="array" ref="BM16">ROUND(AF$10/TREND(AF$8:AF$9,$A$8:$A$9,VALUE($A43))*BM15+BM15,4)</f>
        <v>5.7374999999999998</v>
      </c>
      <c r="BN16" s="8" cm="1">
        <f t="array" ref="BN16">ROUND(AG$10/TREND(AG$8:AG$9,$A$8:$A$9,VALUE($A43))*BN15+BN15,4)</f>
        <v>5.3415999999999997</v>
      </c>
      <c r="BO16" s="8" cm="1">
        <f t="array" ref="BO16">ROUND(AH$10/TREND(AH$8:AH$9,$A$8:$A$9,VALUE($A43))*BO15+BO15,4)</f>
        <v>5.7382999999999997</v>
      </c>
      <c r="BQ16" s="1">
        <f t="shared" si="10"/>
        <v>35.921539052357751</v>
      </c>
      <c r="BR16" s="1">
        <f t="shared" si="4"/>
        <v>5.5703221367133802</v>
      </c>
      <c r="BS16" s="1"/>
      <c r="BV16" t="str">
        <f t="shared" si="11"/>
        <v>MinCOACOK-14</v>
      </c>
      <c r="BW16" s="1">
        <f t="shared" si="5"/>
        <v>0</v>
      </c>
      <c r="BX16" s="1">
        <f t="shared" si="6"/>
        <v>0</v>
      </c>
      <c r="BY16" s="1">
        <f t="shared" si="6"/>
        <v>0</v>
      </c>
      <c r="BZ16" s="1">
        <f t="shared" si="6"/>
        <v>0</v>
      </c>
      <c r="CA16" s="1">
        <f t="shared" si="6"/>
        <v>0</v>
      </c>
      <c r="CB16" s="1">
        <f t="shared" si="6"/>
        <v>0</v>
      </c>
      <c r="CC16" s="1">
        <f t="shared" si="6"/>
        <v>0</v>
      </c>
      <c r="CD16" s="1">
        <f t="shared" si="6"/>
        <v>0</v>
      </c>
      <c r="CE16" s="1">
        <f t="shared" si="6"/>
        <v>0</v>
      </c>
      <c r="CF16" s="1">
        <f t="shared" si="6"/>
        <v>0</v>
      </c>
      <c r="CG16" s="1">
        <f t="shared" si="6"/>
        <v>0</v>
      </c>
      <c r="CH16" s="1">
        <f t="shared" si="6"/>
        <v>0</v>
      </c>
      <c r="CI16" s="1">
        <f t="shared" si="6"/>
        <v>0</v>
      </c>
      <c r="CJ16" s="1">
        <f t="shared" si="6"/>
        <v>0</v>
      </c>
      <c r="CK16" s="1">
        <f t="shared" si="6"/>
        <v>0</v>
      </c>
      <c r="CL16" s="1">
        <f t="shared" si="6"/>
        <v>0</v>
      </c>
      <c r="CM16" s="1">
        <f t="shared" si="6"/>
        <v>0</v>
      </c>
      <c r="CN16" s="1">
        <f t="shared" si="7"/>
        <v>0</v>
      </c>
      <c r="CO16" s="1">
        <f t="shared" si="7"/>
        <v>0</v>
      </c>
      <c r="CP16" s="1">
        <f t="shared" si="7"/>
        <v>0</v>
      </c>
      <c r="CQ16" s="1">
        <f t="shared" si="7"/>
        <v>0</v>
      </c>
      <c r="CR16" s="1">
        <f t="shared" si="7"/>
        <v>0</v>
      </c>
      <c r="CS16" s="1">
        <f t="shared" si="7"/>
        <v>0</v>
      </c>
      <c r="CT16" s="1">
        <f t="shared" si="7"/>
        <v>0</v>
      </c>
      <c r="CU16" s="1">
        <f t="shared" si="7"/>
        <v>0</v>
      </c>
      <c r="CV16" s="1">
        <f t="shared" si="7"/>
        <v>0</v>
      </c>
      <c r="CW16" s="1">
        <f t="shared" si="7"/>
        <v>0</v>
      </c>
      <c r="CX16" s="1">
        <f t="shared" si="7"/>
        <v>0</v>
      </c>
      <c r="CY16" s="1">
        <f t="shared" si="7"/>
        <v>0</v>
      </c>
      <c r="CZ16" s="1">
        <f t="shared" si="7"/>
        <v>0</v>
      </c>
      <c r="DC16" t="str">
        <f t="shared" si="12"/>
        <v>MinCOACOK-14</v>
      </c>
      <c r="DD16" t="str">
        <f t="shared" si="8"/>
        <v>Coking Coal Supply curve - Step 14</v>
      </c>
      <c r="DE16" t="s">
        <v>109</v>
      </c>
      <c r="DF16" t="s">
        <v>163</v>
      </c>
      <c r="DH16" t="str">
        <f t="shared" si="13"/>
        <v>COACOK</v>
      </c>
    </row>
    <row r="17" spans="1:112">
      <c r="C17" s="15" t="s">
        <v>199</v>
      </c>
      <c r="AK17" t="str">
        <f t="shared" si="9"/>
        <v>MinCOACOK-15</v>
      </c>
      <c r="AL17" s="8" cm="1">
        <f t="array" ref="AL17">ROUND(E$10/TREND(E$8:E$9,$A$8:$A$9,VALUE($A44))*AL16+AL16,4)</f>
        <v>5.8818000000000001</v>
      </c>
      <c r="AM17" s="8" cm="1">
        <f t="array" ref="AM17">ROUND(F$10/TREND(F$8:F$9,$A$8:$A$9,VALUE($A44))*AM16+AM16,4)</f>
        <v>5.4751000000000003</v>
      </c>
      <c r="AN17" s="8" cm="1">
        <f t="array" ref="AN17">ROUND(G$10/TREND(G$8:G$9,$A$8:$A$9,VALUE($A44))*AN16+AN16,4)</f>
        <v>5.8818000000000001</v>
      </c>
      <c r="AO17" s="8" cm="1">
        <f t="array" ref="AO17">ROUND(H$10/TREND(H$8:H$9,$A$8:$A$9,VALUE($A44))*AO16+AO16,4)</f>
        <v>5.4751000000000003</v>
      </c>
      <c r="AP17" s="8" cm="1">
        <f t="array" ref="AP17">ROUND(I$10/TREND(I$8:I$9,$A$8:$A$9,VALUE($A44))*AP16+AP16,4)</f>
        <v>5.8818000000000001</v>
      </c>
      <c r="AQ17" s="8" cm="1">
        <f t="array" ref="AQ17">ROUND(J$10/TREND(J$8:J$9,$A$8:$A$9,VALUE($A44))*AQ16+AQ16,4)</f>
        <v>5.4751000000000003</v>
      </c>
      <c r="AR17" s="8" cm="1">
        <f t="array" ref="AR17">ROUND(K$10/TREND(K$8:K$9,$A$8:$A$9,VALUE($A44))*AR16+AR16,4)</f>
        <v>5.4751000000000003</v>
      </c>
      <c r="AS17" s="8" cm="1">
        <f t="array" ref="AS17">ROUND(L$10/TREND(L$8:L$9,$A$8:$A$9,VALUE($A44))*AS16+AS16,4)</f>
        <v>5.8818000000000001</v>
      </c>
      <c r="AT17" s="8" cm="1">
        <f t="array" ref="AT17">ROUND(M$10/TREND(M$8:M$9,$A$8:$A$9,VALUE($A44))*AT16+AT16,4)</f>
        <v>5.4751000000000003</v>
      </c>
      <c r="AU17" s="8" cm="1">
        <f t="array" ref="AU17">ROUND(N$10/TREND(N$8:N$9,$A$8:$A$9,VALUE($A44))*AU16+AU16,4)</f>
        <v>5.8243</v>
      </c>
      <c r="AV17" s="8" cm="1">
        <f t="array" ref="AV17">ROUND(O$10/TREND(O$8:O$9,$A$8:$A$9,VALUE($A44))*AV16+AV16,4)</f>
        <v>5.8818000000000001</v>
      </c>
      <c r="AW17" s="8" cm="1">
        <f t="array" ref="AW17">ROUND(P$10/TREND(P$8:P$9,$A$8:$A$9,VALUE($A44))*AW16+AW16,4)</f>
        <v>5.8625999999999996</v>
      </c>
      <c r="AX17" s="8" cm="1">
        <f t="array" ref="AX17">ROUND(Q$10/TREND(Q$8:Q$9,$A$8:$A$9,VALUE($A44))*AX16+AX16,4)</f>
        <v>5.8818000000000001</v>
      </c>
      <c r="AY17" s="8" cm="1">
        <f t="array" ref="AY17">ROUND(R$10/TREND(R$8:R$9,$A$8:$A$9,VALUE($A44))*AY16+AY16,4)</f>
        <v>5.8818000000000001</v>
      </c>
      <c r="AZ17" s="8" cm="1">
        <f t="array" ref="AZ17">ROUND(S$10/TREND(S$8:S$9,$A$8:$A$9,VALUE($A44))*AZ16+AZ16,4)</f>
        <v>5.8818000000000001</v>
      </c>
      <c r="BA17" s="8" cm="1">
        <f t="array" ref="BA17">ROUND(T$10/TREND(T$8:T$9,$A$8:$A$9,VALUE($A44))*BA16+BA16,4)</f>
        <v>5.8818000000000001</v>
      </c>
      <c r="BB17" s="8" cm="1">
        <f t="array" ref="BB17">ROUND(U$10/TREND(U$8:U$9,$A$8:$A$9,VALUE($A44))*BB16+BB16,4)</f>
        <v>5.8758999999999997</v>
      </c>
      <c r="BC17" s="8" cm="1">
        <f t="array" ref="BC17">ROUND(V$10/TREND(V$8:V$9,$A$8:$A$9,VALUE($A44))*BC16+BC16,4)</f>
        <v>5.8818000000000001</v>
      </c>
      <c r="BD17" s="8" cm="1">
        <f t="array" ref="BD17">ROUND(W$10/TREND(W$8:W$9,$A$8:$A$9,VALUE($A44))*BD16+BD16,4)</f>
        <v>5.8818000000000001</v>
      </c>
      <c r="BE17" s="8" cm="1">
        <f t="array" ref="BE17">ROUND(X$10/TREND(X$8:X$9,$A$8:$A$9,VALUE($A44))*BE16+BE16,4)</f>
        <v>5.8718000000000004</v>
      </c>
      <c r="BF17" s="8" cm="1">
        <f t="array" ref="BF17">ROUND(Y$10/TREND(Y$8:Y$9,$A$8:$A$9,VALUE($A44))*BF16+BF16,4)</f>
        <v>5.4751000000000003</v>
      </c>
      <c r="BG17" s="8" cm="1">
        <f t="array" ref="BG17">ROUND(Z$10/TREND(Z$8:Z$9,$A$8:$A$9,VALUE($A44))*BG16+BG16,4)</f>
        <v>5.8771000000000004</v>
      </c>
      <c r="BH17" s="8" cm="1">
        <f t="array" ref="BH17">ROUND(AA$10/TREND(AA$8:AA$9,$A$8:$A$9,VALUE($A44))*BH16+BH16,4)</f>
        <v>5.8808999999999996</v>
      </c>
      <c r="BI17" s="8" cm="1">
        <f t="array" ref="BI17">ROUND(AB$10/TREND(AB$8:AB$9,$A$8:$A$9,VALUE($A44))*BI16+BI16,4)</f>
        <v>5.8818000000000001</v>
      </c>
      <c r="BJ17" s="8" cm="1">
        <f t="array" ref="BJ17">ROUND(AC$10/TREND(AC$8:AC$9,$A$8:$A$9,VALUE($A44))*BJ16+BJ16,4)</f>
        <v>5.4751000000000003</v>
      </c>
      <c r="BK17" s="8" cm="1">
        <f t="array" ref="BK17">ROUND(AD$10/TREND(AD$8:AD$9,$A$8:$A$9,VALUE($A44))*BK16+BK16,4)</f>
        <v>5.8818000000000001</v>
      </c>
      <c r="BL17" s="8" cm="1">
        <f t="array" ref="BL17">ROUND(AE$10/TREND(AE$8:AE$9,$A$8:$A$9,VALUE($A44))*BL16+BL16,4)</f>
        <v>5.4751000000000003</v>
      </c>
      <c r="BM17" s="8" cm="1">
        <f t="array" ref="BM17">ROUND(AF$10/TREND(AF$8:AF$9,$A$8:$A$9,VALUE($A44))*BM16+BM16,4)</f>
        <v>5.8808999999999996</v>
      </c>
      <c r="BN17" s="8" cm="1">
        <f t="array" ref="BN17">ROUND(AG$10/TREND(AG$8:AG$9,$A$8:$A$9,VALUE($A44))*BN16+BN16,4)</f>
        <v>5.4751000000000003</v>
      </c>
      <c r="BO17" s="8" cm="1">
        <f t="array" ref="BO17">ROUND(AH$10/TREND(AH$8:AH$9,$A$8:$A$9,VALUE($A44))*BO16+BO16,4)</f>
        <v>5.8818000000000001</v>
      </c>
      <c r="BQ17" s="1">
        <f t="shared" si="10"/>
        <v>40.411731433902467</v>
      </c>
      <c r="BR17" s="1">
        <f t="shared" si="4"/>
        <v>5.7095958579391253</v>
      </c>
      <c r="BS17" s="1"/>
      <c r="BV17" t="str">
        <f t="shared" si="11"/>
        <v>MinCOACOK-15</v>
      </c>
      <c r="BW17" s="1">
        <f t="shared" si="5"/>
        <v>0</v>
      </c>
      <c r="BX17" s="1">
        <f t="shared" si="6"/>
        <v>0</v>
      </c>
      <c r="BY17" s="1">
        <f t="shared" si="6"/>
        <v>0</v>
      </c>
      <c r="BZ17" s="1">
        <f t="shared" si="6"/>
        <v>0</v>
      </c>
      <c r="CA17" s="1">
        <f t="shared" si="6"/>
        <v>0</v>
      </c>
      <c r="CB17" s="1">
        <f t="shared" si="6"/>
        <v>0</v>
      </c>
      <c r="CC17" s="1">
        <f t="shared" si="6"/>
        <v>0</v>
      </c>
      <c r="CD17" s="1">
        <f t="shared" si="6"/>
        <v>0</v>
      </c>
      <c r="CE17" s="1">
        <f t="shared" si="6"/>
        <v>0</v>
      </c>
      <c r="CF17" s="1">
        <f t="shared" si="6"/>
        <v>0</v>
      </c>
      <c r="CG17" s="1">
        <f t="shared" si="6"/>
        <v>0</v>
      </c>
      <c r="CH17" s="1">
        <f t="shared" si="6"/>
        <v>0</v>
      </c>
      <c r="CI17" s="1">
        <f t="shared" si="6"/>
        <v>0</v>
      </c>
      <c r="CJ17" s="1">
        <f t="shared" si="6"/>
        <v>0</v>
      </c>
      <c r="CK17" s="1">
        <f t="shared" si="6"/>
        <v>0</v>
      </c>
      <c r="CL17" s="1">
        <f t="shared" si="6"/>
        <v>0</v>
      </c>
      <c r="CM17" s="1">
        <f t="shared" si="6"/>
        <v>0</v>
      </c>
      <c r="CN17" s="1">
        <f t="shared" si="7"/>
        <v>0</v>
      </c>
      <c r="CO17" s="1">
        <f t="shared" si="7"/>
        <v>0</v>
      </c>
      <c r="CP17" s="1">
        <f t="shared" si="7"/>
        <v>0</v>
      </c>
      <c r="CQ17" s="1">
        <f t="shared" si="7"/>
        <v>0</v>
      </c>
      <c r="CR17" s="1">
        <f t="shared" si="7"/>
        <v>0</v>
      </c>
      <c r="CS17" s="1">
        <f t="shared" si="7"/>
        <v>0</v>
      </c>
      <c r="CT17" s="1">
        <f t="shared" si="7"/>
        <v>0</v>
      </c>
      <c r="CU17" s="1">
        <f t="shared" si="7"/>
        <v>0</v>
      </c>
      <c r="CV17" s="1">
        <f t="shared" si="7"/>
        <v>0</v>
      </c>
      <c r="CW17" s="1">
        <f t="shared" si="7"/>
        <v>0</v>
      </c>
      <c r="CX17" s="1">
        <f t="shared" si="7"/>
        <v>0</v>
      </c>
      <c r="CY17" s="1">
        <f t="shared" si="7"/>
        <v>0</v>
      </c>
      <c r="CZ17" s="1">
        <f t="shared" si="7"/>
        <v>0</v>
      </c>
      <c r="DC17" t="str">
        <f t="shared" si="12"/>
        <v>MinCOACOK-15</v>
      </c>
      <c r="DD17" t="str">
        <f t="shared" si="8"/>
        <v>Coking Coal Supply curve - Step 15</v>
      </c>
      <c r="DE17" t="s">
        <v>109</v>
      </c>
      <c r="DF17" t="s">
        <v>163</v>
      </c>
      <c r="DH17" t="str">
        <f t="shared" si="13"/>
        <v>COACOK</v>
      </c>
    </row>
    <row r="18" spans="1:112">
      <c r="AK18" t="str">
        <f t="shared" si="9"/>
        <v>MinCOACOK-16</v>
      </c>
      <c r="AL18" s="8" cm="1">
        <f t="array" ref="AL18">ROUND(E$10/TREND(E$8:E$9,$A$8:$A$9,VALUE($A45))*AL17+AL17,4)</f>
        <v>6.0385999999999997</v>
      </c>
      <c r="AM18" s="8" cm="1">
        <f t="array" ref="AM18">ROUND(F$10/TREND(F$8:F$9,$A$8:$A$9,VALUE($A45))*AM17+AM17,4)</f>
        <v>5.6211000000000002</v>
      </c>
      <c r="AN18" s="8" cm="1">
        <f t="array" ref="AN18">ROUND(G$10/TREND(G$8:G$9,$A$8:$A$9,VALUE($A45))*AN17+AN17,4)</f>
        <v>6.0385999999999997</v>
      </c>
      <c r="AO18" s="8" cm="1">
        <f t="array" ref="AO18">ROUND(H$10/TREND(H$8:H$9,$A$8:$A$9,VALUE($A45))*AO17+AO17,4)</f>
        <v>5.6211000000000002</v>
      </c>
      <c r="AP18" s="8" cm="1">
        <f t="array" ref="AP18">ROUND(I$10/TREND(I$8:I$9,$A$8:$A$9,VALUE($A45))*AP17+AP17,4)</f>
        <v>6.0385999999999997</v>
      </c>
      <c r="AQ18" s="8" cm="1">
        <f t="array" ref="AQ18">ROUND(J$10/TREND(J$8:J$9,$A$8:$A$9,VALUE($A45))*AQ17+AQ17,4)</f>
        <v>5.6211000000000002</v>
      </c>
      <c r="AR18" s="8" cm="1">
        <f t="array" ref="AR18">ROUND(K$10/TREND(K$8:K$9,$A$8:$A$9,VALUE($A45))*AR17+AR17,4)</f>
        <v>5.6211000000000002</v>
      </c>
      <c r="AS18" s="8" cm="1">
        <f t="array" ref="AS18">ROUND(L$10/TREND(L$8:L$9,$A$8:$A$9,VALUE($A45))*AS17+AS17,4)</f>
        <v>6.0385999999999997</v>
      </c>
      <c r="AT18" s="8" cm="1">
        <f t="array" ref="AT18">ROUND(M$10/TREND(M$8:M$9,$A$8:$A$9,VALUE($A45))*AT17+AT17,4)</f>
        <v>5.6211000000000002</v>
      </c>
      <c r="AU18" s="8" cm="1">
        <f t="array" ref="AU18">ROUND(N$10/TREND(N$8:N$9,$A$8:$A$9,VALUE($A45))*AU17+AU17,4)</f>
        <v>5.9795999999999996</v>
      </c>
      <c r="AV18" s="8" cm="1">
        <f t="array" ref="AV18">ROUND(O$10/TREND(O$8:O$9,$A$8:$A$9,VALUE($A45))*AV17+AV17,4)</f>
        <v>6.0385999999999997</v>
      </c>
      <c r="AW18" s="8" cm="1">
        <f t="array" ref="AW18">ROUND(P$10/TREND(P$8:P$9,$A$8:$A$9,VALUE($A45))*AW17+AW17,4)</f>
        <v>6.0189000000000004</v>
      </c>
      <c r="AX18" s="8" cm="1">
        <f t="array" ref="AX18">ROUND(Q$10/TREND(Q$8:Q$9,$A$8:$A$9,VALUE($A45))*AX17+AX17,4)</f>
        <v>6.0385999999999997</v>
      </c>
      <c r="AY18" s="8" cm="1">
        <f t="array" ref="AY18">ROUND(R$10/TREND(R$8:R$9,$A$8:$A$9,VALUE($A45))*AY17+AY17,4)</f>
        <v>6.0385999999999997</v>
      </c>
      <c r="AZ18" s="8" cm="1">
        <f t="array" ref="AZ18">ROUND(S$10/TREND(S$8:S$9,$A$8:$A$9,VALUE($A45))*AZ17+AZ17,4)</f>
        <v>6.0385999999999997</v>
      </c>
      <c r="BA18" s="8" cm="1">
        <f t="array" ref="BA18">ROUND(T$10/TREND(T$8:T$9,$A$8:$A$9,VALUE($A45))*BA17+BA17,4)</f>
        <v>6.0385999999999997</v>
      </c>
      <c r="BB18" s="8" cm="1">
        <f t="array" ref="BB18">ROUND(U$10/TREND(U$8:U$9,$A$8:$A$9,VALUE($A45))*BB17+BB17,4)</f>
        <v>6.0326000000000004</v>
      </c>
      <c r="BC18" s="8" cm="1">
        <f t="array" ref="BC18">ROUND(V$10/TREND(V$8:V$9,$A$8:$A$9,VALUE($A45))*BC17+BC17,4)</f>
        <v>6.0385999999999997</v>
      </c>
      <c r="BD18" s="8" cm="1">
        <f t="array" ref="BD18">ROUND(W$10/TREND(W$8:W$9,$A$8:$A$9,VALUE($A45))*BD17+BD17,4)</f>
        <v>6.0385999999999997</v>
      </c>
      <c r="BE18" s="8" cm="1">
        <f t="array" ref="BE18">ROUND(X$10/TREND(X$8:X$9,$A$8:$A$9,VALUE($A45))*BE17+BE17,4)</f>
        <v>6.0284000000000004</v>
      </c>
      <c r="BF18" s="8" cm="1">
        <f t="array" ref="BF18">ROUND(Y$10/TREND(Y$8:Y$9,$A$8:$A$9,VALUE($A45))*BF17+BF17,4)</f>
        <v>5.6211000000000002</v>
      </c>
      <c r="BG18" s="8" cm="1">
        <f t="array" ref="BG18">ROUND(Z$10/TREND(Z$8:Z$9,$A$8:$A$9,VALUE($A45))*BG17+BG17,4)</f>
        <v>6.0338000000000003</v>
      </c>
      <c r="BH18" s="8" cm="1">
        <f t="array" ref="BH18">ROUND(AA$10/TREND(AA$8:AA$9,$A$8:$A$9,VALUE($A45))*BH17+BH17,4)</f>
        <v>6.0377000000000001</v>
      </c>
      <c r="BI18" s="8" cm="1">
        <f t="array" ref="BI18">ROUND(AB$10/TREND(AB$8:AB$9,$A$8:$A$9,VALUE($A45))*BI17+BI17,4)</f>
        <v>6.0385999999999997</v>
      </c>
      <c r="BJ18" s="8" cm="1">
        <f t="array" ref="BJ18">ROUND(AC$10/TREND(AC$8:AC$9,$A$8:$A$9,VALUE($A45))*BJ17+BJ17,4)</f>
        <v>5.6211000000000002</v>
      </c>
      <c r="BK18" s="8" cm="1">
        <f t="array" ref="BK18">ROUND(AD$10/TREND(AD$8:AD$9,$A$8:$A$9,VALUE($A45))*BK17+BK17,4)</f>
        <v>6.0385999999999997</v>
      </c>
      <c r="BL18" s="8" cm="1">
        <f t="array" ref="BL18">ROUND(AE$10/TREND(AE$8:AE$9,$A$8:$A$9,VALUE($A45))*BL17+BL17,4)</f>
        <v>5.6211000000000002</v>
      </c>
      <c r="BM18" s="8" cm="1">
        <f t="array" ref="BM18">ROUND(AF$10/TREND(AF$8:AF$9,$A$8:$A$9,VALUE($A45))*BM17+BM17,4)</f>
        <v>6.0377000000000001</v>
      </c>
      <c r="BN18" s="8" cm="1">
        <f t="array" ref="BN18">ROUND(AG$10/TREND(AG$8:AG$9,$A$8:$A$9,VALUE($A45))*BN17+BN17,4)</f>
        <v>5.6211000000000002</v>
      </c>
      <c r="BO18" s="8" cm="1">
        <f t="array" ref="BO18">ROUND(AH$10/TREND(AH$8:AH$9,$A$8:$A$9,VALUE($A45))*BO17+BO17,4)</f>
        <v>6.0385999999999997</v>
      </c>
      <c r="BQ18" s="1">
        <f t="shared" si="10"/>
        <v>44.901923815447184</v>
      </c>
      <c r="BR18" s="1">
        <f t="shared" si="4"/>
        <v>5.8618408641430237</v>
      </c>
      <c r="BS18" s="1"/>
      <c r="BV18" t="str">
        <f t="shared" si="11"/>
        <v>MinCOACOK-16</v>
      </c>
      <c r="BW18" s="1">
        <f t="shared" si="5"/>
        <v>0</v>
      </c>
      <c r="BX18" s="1">
        <f t="shared" si="6"/>
        <v>0</v>
      </c>
      <c r="BY18" s="1">
        <f t="shared" si="6"/>
        <v>0</v>
      </c>
      <c r="BZ18" s="1">
        <f t="shared" si="6"/>
        <v>0</v>
      </c>
      <c r="CA18" s="1">
        <f t="shared" si="6"/>
        <v>0</v>
      </c>
      <c r="CB18" s="1">
        <f t="shared" si="6"/>
        <v>0</v>
      </c>
      <c r="CC18" s="1">
        <f t="shared" si="6"/>
        <v>0</v>
      </c>
      <c r="CD18" s="1">
        <f t="shared" si="6"/>
        <v>0</v>
      </c>
      <c r="CE18" s="1">
        <f t="shared" si="6"/>
        <v>0</v>
      </c>
      <c r="CF18" s="1">
        <f t="shared" si="6"/>
        <v>0</v>
      </c>
      <c r="CG18" s="1">
        <f t="shared" si="6"/>
        <v>0</v>
      </c>
      <c r="CH18" s="1">
        <f t="shared" si="6"/>
        <v>0</v>
      </c>
      <c r="CI18" s="1">
        <f t="shared" si="6"/>
        <v>0</v>
      </c>
      <c r="CJ18" s="1">
        <f t="shared" si="6"/>
        <v>0</v>
      </c>
      <c r="CK18" s="1">
        <f t="shared" si="6"/>
        <v>0</v>
      </c>
      <c r="CL18" s="1">
        <f t="shared" si="6"/>
        <v>0</v>
      </c>
      <c r="CM18" s="1">
        <f t="shared" ref="CM18:CZ22" si="18">MIN(BB45/MAX(SUM(BB$30:BB$49),1)*U$6*1000,BB45*$BT$1)</f>
        <v>0</v>
      </c>
      <c r="CN18" s="1">
        <f t="shared" si="7"/>
        <v>0</v>
      </c>
      <c r="CO18" s="1">
        <f t="shared" si="7"/>
        <v>0</v>
      </c>
      <c r="CP18" s="1">
        <f t="shared" si="7"/>
        <v>0</v>
      </c>
      <c r="CQ18" s="1">
        <f t="shared" si="7"/>
        <v>0</v>
      </c>
      <c r="CR18" s="1">
        <f t="shared" si="7"/>
        <v>0</v>
      </c>
      <c r="CS18" s="1">
        <f t="shared" si="7"/>
        <v>0</v>
      </c>
      <c r="CT18" s="1">
        <f t="shared" si="7"/>
        <v>0</v>
      </c>
      <c r="CU18" s="1">
        <f t="shared" si="7"/>
        <v>0</v>
      </c>
      <c r="CV18" s="1">
        <f t="shared" si="7"/>
        <v>0</v>
      </c>
      <c r="CW18" s="1">
        <f t="shared" si="7"/>
        <v>0</v>
      </c>
      <c r="CX18" s="1">
        <f t="shared" si="7"/>
        <v>0</v>
      </c>
      <c r="CY18" s="1">
        <f t="shared" si="7"/>
        <v>0</v>
      </c>
      <c r="CZ18" s="1">
        <f t="shared" si="7"/>
        <v>0</v>
      </c>
      <c r="DC18" t="str">
        <f t="shared" si="12"/>
        <v>MinCOACOK-16</v>
      </c>
      <c r="DD18" t="str">
        <f t="shared" si="8"/>
        <v>Coking Coal Supply curve - Step 16</v>
      </c>
      <c r="DE18" t="s">
        <v>109</v>
      </c>
      <c r="DF18" t="s">
        <v>163</v>
      </c>
      <c r="DH18" t="str">
        <f t="shared" si="13"/>
        <v>COACOK</v>
      </c>
    </row>
    <row r="19" spans="1:112">
      <c r="AK19" t="str">
        <f t="shared" si="9"/>
        <v>MinCOACOK-17</v>
      </c>
      <c r="AL19" s="8" cm="1">
        <f t="array" ref="AL19">ROUND(E$10/TREND(E$8:E$9,$A$8:$A$9,VALUE($A46))*AL18+AL18,4)</f>
        <v>6.2111000000000001</v>
      </c>
      <c r="AM19" s="8" cm="1">
        <f t="array" ref="AM19">ROUND(F$10/TREND(F$8:F$9,$A$8:$A$9,VALUE($A46))*AM18+AM18,4)</f>
        <v>5.7816999999999998</v>
      </c>
      <c r="AN19" s="8" cm="1">
        <f t="array" ref="AN19">ROUND(G$10/TREND(G$8:G$9,$A$8:$A$9,VALUE($A46))*AN18+AN18,4)</f>
        <v>6.2111000000000001</v>
      </c>
      <c r="AO19" s="8" cm="1">
        <f t="array" ref="AO19">ROUND(H$10/TREND(H$8:H$9,$A$8:$A$9,VALUE($A46))*AO18+AO18,4)</f>
        <v>5.7816999999999998</v>
      </c>
      <c r="AP19" s="8" cm="1">
        <f t="array" ref="AP19">ROUND(I$10/TREND(I$8:I$9,$A$8:$A$9,VALUE($A46))*AP18+AP18,4)</f>
        <v>6.2111000000000001</v>
      </c>
      <c r="AQ19" s="8" cm="1">
        <f t="array" ref="AQ19">ROUND(J$10/TREND(J$8:J$9,$A$8:$A$9,VALUE($A46))*AQ18+AQ18,4)</f>
        <v>5.7816999999999998</v>
      </c>
      <c r="AR19" s="8" cm="1">
        <f t="array" ref="AR19">ROUND(K$10/TREND(K$8:K$9,$A$8:$A$9,VALUE($A46))*AR18+AR18,4)</f>
        <v>5.7816999999999998</v>
      </c>
      <c r="AS19" s="8" cm="1">
        <f t="array" ref="AS19">ROUND(L$10/TREND(L$8:L$9,$A$8:$A$9,VALUE($A46))*AS18+AS18,4)</f>
        <v>6.2111000000000001</v>
      </c>
      <c r="AT19" s="8" cm="1">
        <f t="array" ref="AT19">ROUND(M$10/TREND(M$8:M$9,$A$8:$A$9,VALUE($A46))*AT18+AT18,4)</f>
        <v>5.7816999999999998</v>
      </c>
      <c r="AU19" s="8" cm="1">
        <f t="array" ref="AU19">ROUND(N$10/TREND(N$8:N$9,$A$8:$A$9,VALUE($A46))*AU18+AU18,4)</f>
        <v>6.1504000000000003</v>
      </c>
      <c r="AV19" s="8" cm="1">
        <f t="array" ref="AV19">ROUND(O$10/TREND(O$8:O$9,$A$8:$A$9,VALUE($A46))*AV18+AV18,4)</f>
        <v>6.2111000000000001</v>
      </c>
      <c r="AW19" s="8" cm="1">
        <f t="array" ref="AW19">ROUND(P$10/TREND(P$8:P$9,$A$8:$A$9,VALUE($A46))*AW18+AW18,4)</f>
        <v>6.1909000000000001</v>
      </c>
      <c r="AX19" s="8" cm="1">
        <f t="array" ref="AX19">ROUND(Q$10/TREND(Q$8:Q$9,$A$8:$A$9,VALUE($A46))*AX18+AX18,4)</f>
        <v>6.2111000000000001</v>
      </c>
      <c r="AY19" s="8" cm="1">
        <f t="array" ref="AY19">ROUND(R$10/TREND(R$8:R$9,$A$8:$A$9,VALUE($A46))*AY18+AY18,4)</f>
        <v>6.2111000000000001</v>
      </c>
      <c r="AZ19" s="8" cm="1">
        <f t="array" ref="AZ19">ROUND(S$10/TREND(S$8:S$9,$A$8:$A$9,VALUE($A46))*AZ18+AZ18,4)</f>
        <v>6.2111000000000001</v>
      </c>
      <c r="BA19" s="8" cm="1">
        <f t="array" ref="BA19">ROUND(T$10/TREND(T$8:T$9,$A$8:$A$9,VALUE($A46))*BA18+BA18,4)</f>
        <v>6.2111000000000001</v>
      </c>
      <c r="BB19" s="8" cm="1">
        <f t="array" ref="BB19">ROUND(U$10/TREND(U$8:U$9,$A$8:$A$9,VALUE($A46))*BB18+BB18,4)</f>
        <v>6.2050000000000001</v>
      </c>
      <c r="BC19" s="8" cm="1">
        <f t="array" ref="BC19">ROUND(V$10/TREND(V$8:V$9,$A$8:$A$9,VALUE($A46))*BC18+BC18,4)</f>
        <v>6.2111000000000001</v>
      </c>
      <c r="BD19" s="8" cm="1">
        <f t="array" ref="BD19">ROUND(W$10/TREND(W$8:W$9,$A$8:$A$9,VALUE($A46))*BD18+BD18,4)</f>
        <v>6.2111000000000001</v>
      </c>
      <c r="BE19" s="8" cm="1">
        <f t="array" ref="BE19">ROUND(X$10/TREND(X$8:X$9,$A$8:$A$9,VALUE($A46))*BE18+BE18,4)</f>
        <v>6.2005999999999997</v>
      </c>
      <c r="BF19" s="8" cm="1">
        <f t="array" ref="BF19">ROUND(Y$10/TREND(Y$8:Y$9,$A$8:$A$9,VALUE($A46))*BF18+BF18,4)</f>
        <v>5.7816999999999998</v>
      </c>
      <c r="BG19" s="8" cm="1">
        <f t="array" ref="BG19">ROUND(Z$10/TREND(Z$8:Z$9,$A$8:$A$9,VALUE($A46))*BG18+BG18,4)</f>
        <v>6.2061999999999999</v>
      </c>
      <c r="BH19" s="8" cm="1">
        <f t="array" ref="BH19">ROUND(AA$10/TREND(AA$8:AA$9,$A$8:$A$9,VALUE($A46))*BH18+BH18,4)</f>
        <v>6.2102000000000004</v>
      </c>
      <c r="BI19" s="8" cm="1">
        <f t="array" ref="BI19">ROUND(AB$10/TREND(AB$8:AB$9,$A$8:$A$9,VALUE($A46))*BI18+BI18,4)</f>
        <v>6.2111000000000001</v>
      </c>
      <c r="BJ19" s="8" cm="1">
        <f t="array" ref="BJ19">ROUND(AC$10/TREND(AC$8:AC$9,$A$8:$A$9,VALUE($A46))*BJ18+BJ18,4)</f>
        <v>5.7816999999999998</v>
      </c>
      <c r="BK19" s="8" cm="1">
        <f t="array" ref="BK19">ROUND(AD$10/TREND(AD$8:AD$9,$A$8:$A$9,VALUE($A46))*BK18+BK18,4)</f>
        <v>6.2111000000000001</v>
      </c>
      <c r="BL19" s="8" cm="1">
        <f t="array" ref="BL19">ROUND(AE$10/TREND(AE$8:AE$9,$A$8:$A$9,VALUE($A46))*BL18+BL18,4)</f>
        <v>5.7816999999999998</v>
      </c>
      <c r="BM19" s="8" cm="1">
        <f t="array" ref="BM19">ROUND(AF$10/TREND(AF$8:AF$9,$A$8:$A$9,VALUE($A46))*BM18+BM18,4)</f>
        <v>6.2102000000000004</v>
      </c>
      <c r="BN19" s="8" cm="1">
        <f t="array" ref="BN19">ROUND(AG$10/TREND(AG$8:AG$9,$A$8:$A$9,VALUE($A46))*BN18+BN18,4)</f>
        <v>5.7816999999999998</v>
      </c>
      <c r="BO19" s="8" cm="1">
        <f t="array" ref="BO19">ROUND(AH$10/TREND(AH$8:AH$9,$A$8:$A$9,VALUE($A46))*BO18+BO18,4)</f>
        <v>6.2111000000000001</v>
      </c>
      <c r="BQ19" s="1">
        <f t="shared" si="10"/>
        <v>49.3921161969919</v>
      </c>
      <c r="BR19" s="1">
        <f t="shared" si="4"/>
        <v>6.0292926584189006</v>
      </c>
      <c r="BS19" s="1"/>
      <c r="BV19" t="str">
        <f t="shared" si="11"/>
        <v>MinCOACOK-17</v>
      </c>
      <c r="BW19" s="1">
        <f t="shared" si="5"/>
        <v>0</v>
      </c>
      <c r="BX19" s="1">
        <f t="shared" ref="BX19:CL22" si="19">MIN(AM46/MAX(SUM(AM$30:AM$49),1)*F$6*1000,AM46*$BT$1)</f>
        <v>0</v>
      </c>
      <c r="BY19" s="1">
        <f t="shared" si="19"/>
        <v>0</v>
      </c>
      <c r="BZ19" s="1">
        <f t="shared" si="19"/>
        <v>0</v>
      </c>
      <c r="CA19" s="1">
        <f t="shared" si="19"/>
        <v>0</v>
      </c>
      <c r="CB19" s="1">
        <f t="shared" si="19"/>
        <v>0</v>
      </c>
      <c r="CC19" s="1">
        <f t="shared" si="19"/>
        <v>0</v>
      </c>
      <c r="CD19" s="1">
        <f t="shared" si="19"/>
        <v>0</v>
      </c>
      <c r="CE19" s="1">
        <f t="shared" si="19"/>
        <v>0</v>
      </c>
      <c r="CF19" s="1">
        <f t="shared" si="19"/>
        <v>0</v>
      </c>
      <c r="CG19" s="1">
        <f t="shared" si="19"/>
        <v>0</v>
      </c>
      <c r="CH19" s="1">
        <f t="shared" si="19"/>
        <v>0</v>
      </c>
      <c r="CI19" s="1">
        <f t="shared" si="19"/>
        <v>0</v>
      </c>
      <c r="CJ19" s="1">
        <f t="shared" si="19"/>
        <v>0</v>
      </c>
      <c r="CK19" s="1">
        <f t="shared" si="19"/>
        <v>0</v>
      </c>
      <c r="CL19" s="1">
        <f t="shared" si="19"/>
        <v>0</v>
      </c>
      <c r="CM19" s="1">
        <f t="shared" si="18"/>
        <v>0</v>
      </c>
      <c r="CN19" s="1">
        <f t="shared" si="18"/>
        <v>0</v>
      </c>
      <c r="CO19" s="1">
        <f t="shared" si="18"/>
        <v>0</v>
      </c>
      <c r="CP19" s="1">
        <f t="shared" si="18"/>
        <v>0</v>
      </c>
      <c r="CQ19" s="1">
        <f t="shared" si="18"/>
        <v>0</v>
      </c>
      <c r="CR19" s="1">
        <f t="shared" si="18"/>
        <v>0</v>
      </c>
      <c r="CS19" s="1">
        <f t="shared" si="18"/>
        <v>0</v>
      </c>
      <c r="CT19" s="1">
        <f t="shared" si="18"/>
        <v>0</v>
      </c>
      <c r="CU19" s="1">
        <f t="shared" si="18"/>
        <v>0</v>
      </c>
      <c r="CV19" s="1">
        <f t="shared" si="18"/>
        <v>0</v>
      </c>
      <c r="CW19" s="1">
        <f t="shared" si="18"/>
        <v>0</v>
      </c>
      <c r="CX19" s="1">
        <f t="shared" si="18"/>
        <v>0</v>
      </c>
      <c r="CY19" s="1">
        <f t="shared" si="18"/>
        <v>0</v>
      </c>
      <c r="CZ19" s="1">
        <f t="shared" si="18"/>
        <v>0</v>
      </c>
      <c r="DC19" t="str">
        <f t="shared" si="12"/>
        <v>MinCOACOK-17</v>
      </c>
      <c r="DD19" t="str">
        <f t="shared" si="8"/>
        <v>Coking Coal Supply curve - Step 17</v>
      </c>
      <c r="DE19" t="s">
        <v>109</v>
      </c>
      <c r="DF19" t="s">
        <v>163</v>
      </c>
      <c r="DH19" t="str">
        <f t="shared" si="13"/>
        <v>COACOK</v>
      </c>
    </row>
    <row r="20" spans="1:112">
      <c r="AK20" t="str">
        <f t="shared" si="9"/>
        <v>MinCOACOK-18</v>
      </c>
      <c r="AL20" s="8" cm="1">
        <f t="array" ref="AL20">ROUND(E$10/TREND(E$8:E$9,$A$8:$A$9,VALUE($A47))*AL19+AL19,4)</f>
        <v>6.4021999999999997</v>
      </c>
      <c r="AM20" s="8" cm="1">
        <f t="array" ref="AM20">ROUND(F$10/TREND(F$8:F$9,$A$8:$A$9,VALUE($A47))*AM19+AM19,4)</f>
        <v>5.9596</v>
      </c>
      <c r="AN20" s="8" cm="1">
        <f t="array" ref="AN20">ROUND(G$10/TREND(G$8:G$9,$A$8:$A$9,VALUE($A47))*AN19+AN19,4)</f>
        <v>6.4021999999999997</v>
      </c>
      <c r="AO20" s="8" cm="1">
        <f t="array" ref="AO20">ROUND(H$10/TREND(H$8:H$9,$A$8:$A$9,VALUE($A47))*AO19+AO19,4)</f>
        <v>5.9596</v>
      </c>
      <c r="AP20" s="8" cm="1">
        <f t="array" ref="AP20">ROUND(I$10/TREND(I$8:I$9,$A$8:$A$9,VALUE($A47))*AP19+AP19,4)</f>
        <v>6.4021999999999997</v>
      </c>
      <c r="AQ20" s="8" cm="1">
        <f t="array" ref="AQ20">ROUND(J$10/TREND(J$8:J$9,$A$8:$A$9,VALUE($A47))*AQ19+AQ19,4)</f>
        <v>5.9596</v>
      </c>
      <c r="AR20" s="8" cm="1">
        <f t="array" ref="AR20">ROUND(K$10/TREND(K$8:K$9,$A$8:$A$9,VALUE($A47))*AR19+AR19,4)</f>
        <v>5.9596</v>
      </c>
      <c r="AS20" s="8" cm="1">
        <f t="array" ref="AS20">ROUND(L$10/TREND(L$8:L$9,$A$8:$A$9,VALUE($A47))*AS19+AS19,4)</f>
        <v>6.4021999999999997</v>
      </c>
      <c r="AT20" s="8" cm="1">
        <f t="array" ref="AT20">ROUND(M$10/TREND(M$8:M$9,$A$8:$A$9,VALUE($A47))*AT19+AT19,4)</f>
        <v>5.9596</v>
      </c>
      <c r="AU20" s="8" cm="1">
        <f t="array" ref="AU20">ROUND(N$10/TREND(N$8:N$9,$A$8:$A$9,VALUE($A47))*AU19+AU19,4)</f>
        <v>6.3395999999999999</v>
      </c>
      <c r="AV20" s="8" cm="1">
        <f t="array" ref="AV20">ROUND(O$10/TREND(O$8:O$9,$A$8:$A$9,VALUE($A47))*AV19+AV19,4)</f>
        <v>6.4021999999999997</v>
      </c>
      <c r="AW20" s="8" cm="1">
        <f t="array" ref="AW20">ROUND(P$10/TREND(P$8:P$9,$A$8:$A$9,VALUE($A47))*AW19+AW19,4)</f>
        <v>6.3814000000000002</v>
      </c>
      <c r="AX20" s="8" cm="1">
        <f t="array" ref="AX20">ROUND(Q$10/TREND(Q$8:Q$9,$A$8:$A$9,VALUE($A47))*AX19+AX19,4)</f>
        <v>6.4021999999999997</v>
      </c>
      <c r="AY20" s="8" cm="1">
        <f t="array" ref="AY20">ROUND(R$10/TREND(R$8:R$9,$A$8:$A$9,VALUE($A47))*AY19+AY19,4)</f>
        <v>6.4021999999999997</v>
      </c>
      <c r="AZ20" s="8" cm="1">
        <f t="array" ref="AZ20">ROUND(S$10/TREND(S$8:S$9,$A$8:$A$9,VALUE($A47))*AZ19+AZ19,4)</f>
        <v>6.4021999999999997</v>
      </c>
      <c r="BA20" s="8" cm="1">
        <f t="array" ref="BA20">ROUND(T$10/TREND(T$8:T$9,$A$8:$A$9,VALUE($A47))*BA19+BA19,4)</f>
        <v>6.4021999999999997</v>
      </c>
      <c r="BB20" s="8" cm="1">
        <f t="array" ref="BB20">ROUND(U$10/TREND(U$8:U$9,$A$8:$A$9,VALUE($A47))*BB19+BB19,4)</f>
        <v>6.3959000000000001</v>
      </c>
      <c r="BC20" s="8" cm="1">
        <f t="array" ref="BC20">ROUND(V$10/TREND(V$8:V$9,$A$8:$A$9,VALUE($A47))*BC19+BC19,4)</f>
        <v>6.4021999999999997</v>
      </c>
      <c r="BD20" s="8" cm="1">
        <f t="array" ref="BD20">ROUND(W$10/TREND(W$8:W$9,$A$8:$A$9,VALUE($A47))*BD19+BD19,4)</f>
        <v>6.4021999999999997</v>
      </c>
      <c r="BE20" s="8" cm="1">
        <f t="array" ref="BE20">ROUND(X$10/TREND(X$8:X$9,$A$8:$A$9,VALUE($A47))*BE19+BE19,4)</f>
        <v>6.3914</v>
      </c>
      <c r="BF20" s="8" cm="1">
        <f t="array" ref="BF20">ROUND(Y$10/TREND(Y$8:Y$9,$A$8:$A$9,VALUE($A47))*BF19+BF19,4)</f>
        <v>5.9596</v>
      </c>
      <c r="BG20" s="8" cm="1">
        <f t="array" ref="BG20">ROUND(Z$10/TREND(Z$8:Z$9,$A$8:$A$9,VALUE($A47))*BG19+BG19,4)</f>
        <v>6.3971999999999998</v>
      </c>
      <c r="BH20" s="8" cm="1">
        <f t="array" ref="BH20">ROUND(AA$10/TREND(AA$8:AA$9,$A$8:$A$9,VALUE($A47))*BH19+BH19,4)</f>
        <v>6.4013</v>
      </c>
      <c r="BI20" s="8" cm="1">
        <f t="array" ref="BI20">ROUND(AB$10/TREND(AB$8:AB$9,$A$8:$A$9,VALUE($A47))*BI19+BI19,4)</f>
        <v>6.4021999999999997</v>
      </c>
      <c r="BJ20" s="8" cm="1">
        <f t="array" ref="BJ20">ROUND(AC$10/TREND(AC$8:AC$9,$A$8:$A$9,VALUE($A47))*BJ19+BJ19,4)</f>
        <v>5.9596</v>
      </c>
      <c r="BK20" s="8" cm="1">
        <f t="array" ref="BK20">ROUND(AD$10/TREND(AD$8:AD$9,$A$8:$A$9,VALUE($A47))*BK19+BK19,4)</f>
        <v>6.4021999999999997</v>
      </c>
      <c r="BL20" s="8" cm="1">
        <f t="array" ref="BL20">ROUND(AE$10/TREND(AE$8:AE$9,$A$8:$A$9,VALUE($A47))*BL19+BL19,4)</f>
        <v>5.9596</v>
      </c>
      <c r="BM20" s="8" cm="1">
        <f t="array" ref="BM20">ROUND(AF$10/TREND(AF$8:AF$9,$A$8:$A$9,VALUE($A47))*BM19+BM19,4)</f>
        <v>6.4013</v>
      </c>
      <c r="BN20" s="8" cm="1">
        <f t="array" ref="BN20">ROUND(AG$10/TREND(AG$8:AG$9,$A$8:$A$9,VALUE($A47))*BN19+BN19,4)</f>
        <v>5.9596</v>
      </c>
      <c r="BO20" s="8" cm="1">
        <f t="array" ref="BO20">ROUND(AH$10/TREND(AH$8:AH$9,$A$8:$A$9,VALUE($A47))*BO19+BO19,4)</f>
        <v>6.4021999999999997</v>
      </c>
      <c r="BQ20" s="1">
        <f t="shared" si="10"/>
        <v>53.882308578536616</v>
      </c>
      <c r="BR20" s="1">
        <f t="shared" si="4"/>
        <v>6.2147822352436561</v>
      </c>
      <c r="BS20" s="1"/>
      <c r="BV20" t="str">
        <f t="shared" si="11"/>
        <v>MinCOACOK-18</v>
      </c>
      <c r="BW20" s="1">
        <f t="shared" si="5"/>
        <v>0</v>
      </c>
      <c r="BX20" s="1">
        <f t="shared" si="19"/>
        <v>0</v>
      </c>
      <c r="BY20" s="1">
        <f t="shared" si="19"/>
        <v>0</v>
      </c>
      <c r="BZ20" s="1">
        <f t="shared" si="19"/>
        <v>0</v>
      </c>
      <c r="CA20" s="1">
        <f t="shared" si="19"/>
        <v>0</v>
      </c>
      <c r="CB20" s="1">
        <f t="shared" si="19"/>
        <v>0</v>
      </c>
      <c r="CC20" s="1">
        <f t="shared" si="19"/>
        <v>0</v>
      </c>
      <c r="CD20" s="1">
        <f t="shared" si="19"/>
        <v>0</v>
      </c>
      <c r="CE20" s="1">
        <f t="shared" si="19"/>
        <v>0</v>
      </c>
      <c r="CF20" s="1">
        <f t="shared" si="19"/>
        <v>0</v>
      </c>
      <c r="CG20" s="1">
        <f t="shared" si="19"/>
        <v>0</v>
      </c>
      <c r="CH20" s="1">
        <f t="shared" si="19"/>
        <v>0</v>
      </c>
      <c r="CI20" s="1">
        <f t="shared" si="19"/>
        <v>0</v>
      </c>
      <c r="CJ20" s="1">
        <f t="shared" si="19"/>
        <v>0</v>
      </c>
      <c r="CK20" s="1">
        <f t="shared" si="19"/>
        <v>0</v>
      </c>
      <c r="CL20" s="1">
        <f t="shared" si="19"/>
        <v>0</v>
      </c>
      <c r="CM20" s="1">
        <f t="shared" si="18"/>
        <v>0</v>
      </c>
      <c r="CN20" s="1">
        <f t="shared" si="18"/>
        <v>0</v>
      </c>
      <c r="CO20" s="1">
        <f t="shared" si="18"/>
        <v>0</v>
      </c>
      <c r="CP20" s="1">
        <f t="shared" si="18"/>
        <v>0</v>
      </c>
      <c r="CQ20" s="1">
        <f t="shared" si="18"/>
        <v>0</v>
      </c>
      <c r="CR20" s="1">
        <f t="shared" si="18"/>
        <v>0</v>
      </c>
      <c r="CS20" s="1">
        <f t="shared" si="18"/>
        <v>0</v>
      </c>
      <c r="CT20" s="1">
        <f t="shared" si="18"/>
        <v>0</v>
      </c>
      <c r="CU20" s="1">
        <f t="shared" si="18"/>
        <v>0</v>
      </c>
      <c r="CV20" s="1">
        <f t="shared" si="18"/>
        <v>0</v>
      </c>
      <c r="CW20" s="1">
        <f t="shared" si="18"/>
        <v>0</v>
      </c>
      <c r="CX20" s="1">
        <f t="shared" si="18"/>
        <v>0</v>
      </c>
      <c r="CY20" s="1">
        <f t="shared" si="18"/>
        <v>0</v>
      </c>
      <c r="CZ20" s="1">
        <f t="shared" si="18"/>
        <v>0</v>
      </c>
      <c r="DC20" t="str">
        <f t="shared" si="12"/>
        <v>MinCOACOK-18</v>
      </c>
      <c r="DD20" t="str">
        <f t="shared" si="8"/>
        <v>Coking Coal Supply curve - Step 18</v>
      </c>
      <c r="DE20" t="s">
        <v>109</v>
      </c>
      <c r="DF20" t="s">
        <v>163</v>
      </c>
      <c r="DH20" t="str">
        <f t="shared" si="13"/>
        <v>COACOK</v>
      </c>
    </row>
    <row r="21" spans="1:112">
      <c r="AK21" t="str">
        <f t="shared" si="9"/>
        <v>MinCOACOK-19</v>
      </c>
      <c r="AL21" s="8" cm="1">
        <f t="array" ref="AL21">ROUND(E$10/TREND(E$8:E$9,$A$8:$A$9,VALUE($A48))*AL20+AL20,4)</f>
        <v>6.6155999999999997</v>
      </c>
      <c r="AM21" s="8" cm="1">
        <f t="array" ref="AM21">ROUND(F$10/TREND(F$8:F$9,$A$8:$A$9,VALUE($A48))*AM20+AM20,4)</f>
        <v>6.1582999999999997</v>
      </c>
      <c r="AN21" s="8" cm="1">
        <f t="array" ref="AN21">ROUND(G$10/TREND(G$8:G$9,$A$8:$A$9,VALUE($A48))*AN20+AN20,4)</f>
        <v>6.6155999999999997</v>
      </c>
      <c r="AO21" s="8" cm="1">
        <f t="array" ref="AO21">ROUND(H$10/TREND(H$8:H$9,$A$8:$A$9,VALUE($A48))*AO20+AO20,4)</f>
        <v>6.1582999999999997</v>
      </c>
      <c r="AP21" s="8" cm="1">
        <f t="array" ref="AP21">ROUND(I$10/TREND(I$8:I$9,$A$8:$A$9,VALUE($A48))*AP20+AP20,4)</f>
        <v>6.6155999999999997</v>
      </c>
      <c r="AQ21" s="8" cm="1">
        <f t="array" ref="AQ21">ROUND(J$10/TREND(J$8:J$9,$A$8:$A$9,VALUE($A48))*AQ20+AQ20,4)</f>
        <v>6.1582999999999997</v>
      </c>
      <c r="AR21" s="8" cm="1">
        <f t="array" ref="AR21">ROUND(K$10/TREND(K$8:K$9,$A$8:$A$9,VALUE($A48))*AR20+AR20,4)</f>
        <v>6.1582999999999997</v>
      </c>
      <c r="AS21" s="8" cm="1">
        <f t="array" ref="AS21">ROUND(L$10/TREND(L$8:L$9,$A$8:$A$9,VALUE($A48))*AS20+AS20,4)</f>
        <v>6.6155999999999997</v>
      </c>
      <c r="AT21" s="8" cm="1">
        <f t="array" ref="AT21">ROUND(M$10/TREND(M$8:M$9,$A$8:$A$9,VALUE($A48))*AT20+AT20,4)</f>
        <v>6.1582999999999997</v>
      </c>
      <c r="AU21" s="8" cm="1">
        <f t="array" ref="AU21">ROUND(N$10/TREND(N$8:N$9,$A$8:$A$9,VALUE($A48))*AU20+AU20,4)</f>
        <v>6.5509000000000004</v>
      </c>
      <c r="AV21" s="8" cm="1">
        <f t="array" ref="AV21">ROUND(O$10/TREND(O$8:O$9,$A$8:$A$9,VALUE($A48))*AV20+AV20,4)</f>
        <v>6.6155999999999997</v>
      </c>
      <c r="AW21" s="8" cm="1">
        <f t="array" ref="AW21">ROUND(P$10/TREND(P$8:P$9,$A$8:$A$9,VALUE($A48))*AW20+AW20,4)</f>
        <v>6.5941000000000001</v>
      </c>
      <c r="AX21" s="8" cm="1">
        <f t="array" ref="AX21">ROUND(Q$10/TREND(Q$8:Q$9,$A$8:$A$9,VALUE($A48))*AX20+AX20,4)</f>
        <v>6.6155999999999997</v>
      </c>
      <c r="AY21" s="8" cm="1">
        <f t="array" ref="AY21">ROUND(R$10/TREND(R$8:R$9,$A$8:$A$9,VALUE($A48))*AY20+AY20,4)</f>
        <v>6.6155999999999997</v>
      </c>
      <c r="AZ21" s="8" cm="1">
        <f t="array" ref="AZ21">ROUND(S$10/TREND(S$8:S$9,$A$8:$A$9,VALUE($A48))*AZ20+AZ20,4)</f>
        <v>6.6155999999999997</v>
      </c>
      <c r="BA21" s="8" cm="1">
        <f t="array" ref="BA21">ROUND(T$10/TREND(T$8:T$9,$A$8:$A$9,VALUE($A48))*BA20+BA20,4)</f>
        <v>6.6155999999999997</v>
      </c>
      <c r="BB21" s="8" cm="1">
        <f t="array" ref="BB21">ROUND(U$10/TREND(U$8:U$9,$A$8:$A$9,VALUE($A48))*BB20+BB20,4)</f>
        <v>6.6090999999999998</v>
      </c>
      <c r="BC21" s="8" cm="1">
        <f t="array" ref="BC21">ROUND(V$10/TREND(V$8:V$9,$A$8:$A$9,VALUE($A48))*BC20+BC20,4)</f>
        <v>6.6155999999999997</v>
      </c>
      <c r="BD21" s="8" cm="1">
        <f t="array" ref="BD21">ROUND(W$10/TREND(W$8:W$9,$A$8:$A$9,VALUE($A48))*BD20+BD20,4)</f>
        <v>6.6155999999999997</v>
      </c>
      <c r="BE21" s="8" cm="1">
        <f t="array" ref="BE21">ROUND(X$10/TREND(X$8:X$9,$A$8:$A$9,VALUE($A48))*BE20+BE20,4)</f>
        <v>6.6044</v>
      </c>
      <c r="BF21" s="8" cm="1">
        <f t="array" ref="BF21">ROUND(Y$10/TREND(Y$8:Y$9,$A$8:$A$9,VALUE($A48))*BF20+BF20,4)</f>
        <v>6.1582999999999997</v>
      </c>
      <c r="BG21" s="8" cm="1">
        <f t="array" ref="BG21">ROUND(Z$10/TREND(Z$8:Z$9,$A$8:$A$9,VALUE($A48))*BG20+BG20,4)</f>
        <v>6.6104000000000003</v>
      </c>
      <c r="BH21" s="8" cm="1">
        <f t="array" ref="BH21">ROUND(AA$10/TREND(AA$8:AA$9,$A$8:$A$9,VALUE($A48))*BH20+BH20,4)</f>
        <v>6.6147</v>
      </c>
      <c r="BI21" s="8" cm="1">
        <f t="array" ref="BI21">ROUND(AB$10/TREND(AB$8:AB$9,$A$8:$A$9,VALUE($A48))*BI20+BI20,4)</f>
        <v>6.6155999999999997</v>
      </c>
      <c r="BJ21" s="8" cm="1">
        <f t="array" ref="BJ21">ROUND(AC$10/TREND(AC$8:AC$9,$A$8:$A$9,VALUE($A48))*BJ20+BJ20,4)</f>
        <v>6.1582999999999997</v>
      </c>
      <c r="BK21" s="8" cm="1">
        <f t="array" ref="BK21">ROUND(AD$10/TREND(AD$8:AD$9,$A$8:$A$9,VALUE($A48))*BK20+BK20,4)</f>
        <v>6.6155999999999997</v>
      </c>
      <c r="BL21" s="8" cm="1">
        <f t="array" ref="BL21">ROUND(AE$10/TREND(AE$8:AE$9,$A$8:$A$9,VALUE($A48))*BL20+BL20,4)</f>
        <v>6.1582999999999997</v>
      </c>
      <c r="BM21" s="8" cm="1">
        <f t="array" ref="BM21">ROUND(AF$10/TREND(AF$8:AF$9,$A$8:$A$9,VALUE($A48))*BM20+BM20,4)</f>
        <v>6.6147</v>
      </c>
      <c r="BN21" s="8" cm="1">
        <f t="array" ref="BN21">ROUND(AG$10/TREND(AG$8:AG$9,$A$8:$A$9,VALUE($A48))*BN20+BN20,4)</f>
        <v>6.1582999999999997</v>
      </c>
      <c r="BO21" s="8" cm="1">
        <f t="array" ref="BO21">ROUND(AH$10/TREND(AH$8:AH$9,$A$8:$A$9,VALUE($A48))*BO20+BO20,4)</f>
        <v>6.6155999999999997</v>
      </c>
      <c r="BQ21" s="1">
        <f t="shared" si="10"/>
        <v>58.372500960081332</v>
      </c>
      <c r="BR21" s="1">
        <f t="shared" si="4"/>
        <v>6.421944071058463</v>
      </c>
      <c r="BS21" s="1"/>
      <c r="BV21" t="str">
        <f t="shared" si="11"/>
        <v>MinCOACOK-19</v>
      </c>
      <c r="BW21" s="1">
        <f t="shared" si="5"/>
        <v>0</v>
      </c>
      <c r="BX21" s="1">
        <f t="shared" si="19"/>
        <v>0</v>
      </c>
      <c r="BY21" s="1">
        <f t="shared" si="19"/>
        <v>0</v>
      </c>
      <c r="BZ21" s="1">
        <f t="shared" si="19"/>
        <v>0</v>
      </c>
      <c r="CA21" s="1">
        <f t="shared" si="19"/>
        <v>0</v>
      </c>
      <c r="CB21" s="1">
        <f t="shared" si="19"/>
        <v>0</v>
      </c>
      <c r="CC21" s="1">
        <f t="shared" si="19"/>
        <v>0</v>
      </c>
      <c r="CD21" s="1">
        <f t="shared" si="19"/>
        <v>0</v>
      </c>
      <c r="CE21" s="1">
        <f t="shared" si="19"/>
        <v>0</v>
      </c>
      <c r="CF21" s="1">
        <f t="shared" si="19"/>
        <v>0</v>
      </c>
      <c r="CG21" s="1">
        <f t="shared" si="19"/>
        <v>0</v>
      </c>
      <c r="CH21" s="1">
        <f t="shared" si="19"/>
        <v>0</v>
      </c>
      <c r="CI21" s="1">
        <f t="shared" si="19"/>
        <v>0</v>
      </c>
      <c r="CJ21" s="1">
        <f t="shared" si="19"/>
        <v>0</v>
      </c>
      <c r="CK21" s="1">
        <f t="shared" si="19"/>
        <v>0</v>
      </c>
      <c r="CL21" s="1">
        <f t="shared" si="19"/>
        <v>0</v>
      </c>
      <c r="CM21" s="1">
        <f t="shared" si="18"/>
        <v>0</v>
      </c>
      <c r="CN21" s="1">
        <f t="shared" si="18"/>
        <v>0</v>
      </c>
      <c r="CO21" s="1">
        <f t="shared" si="18"/>
        <v>0</v>
      </c>
      <c r="CP21" s="1">
        <f t="shared" si="18"/>
        <v>0</v>
      </c>
      <c r="CQ21" s="1">
        <f t="shared" si="18"/>
        <v>0</v>
      </c>
      <c r="CR21" s="1">
        <f t="shared" si="18"/>
        <v>0</v>
      </c>
      <c r="CS21" s="1">
        <f t="shared" si="18"/>
        <v>0</v>
      </c>
      <c r="CT21" s="1">
        <f t="shared" si="18"/>
        <v>0</v>
      </c>
      <c r="CU21" s="1">
        <f t="shared" si="18"/>
        <v>0</v>
      </c>
      <c r="CV21" s="1">
        <f t="shared" si="18"/>
        <v>0</v>
      </c>
      <c r="CW21" s="1">
        <f t="shared" si="18"/>
        <v>0</v>
      </c>
      <c r="CX21" s="1">
        <f t="shared" si="18"/>
        <v>0</v>
      </c>
      <c r="CY21" s="1">
        <f t="shared" si="18"/>
        <v>0</v>
      </c>
      <c r="CZ21" s="1">
        <f t="shared" si="18"/>
        <v>0</v>
      </c>
      <c r="DC21" t="str">
        <f t="shared" si="12"/>
        <v>MinCOACOK-19</v>
      </c>
      <c r="DD21" t="str">
        <f t="shared" si="8"/>
        <v>Coking Coal Supply curve - Step 19</v>
      </c>
      <c r="DE21" t="s">
        <v>109</v>
      </c>
      <c r="DF21" t="s">
        <v>163</v>
      </c>
      <c r="DH21" t="str">
        <f t="shared" si="13"/>
        <v>COACOK</v>
      </c>
    </row>
    <row r="22" spans="1:112">
      <c r="AK22" t="str">
        <f t="shared" si="9"/>
        <v>MinCOACOK-20</v>
      </c>
      <c r="AL22" s="8" cm="1">
        <f t="array" ref="AL22">ROUND(E$10/TREND(E$8:E$9,$A$8:$A$9,VALUE($A49))*AL21+AL21,4)</f>
        <v>6.8562000000000003</v>
      </c>
      <c r="AM22" s="8" cm="1">
        <f t="array" ref="AM22">ROUND(F$10/TREND(F$8:F$9,$A$8:$A$9,VALUE($A49))*AM21+AM21,4)</f>
        <v>6.3822000000000001</v>
      </c>
      <c r="AN22" s="8" cm="1">
        <f t="array" ref="AN22">ROUND(G$10/TREND(G$8:G$9,$A$8:$A$9,VALUE($A49))*AN21+AN21,4)</f>
        <v>6.8562000000000003</v>
      </c>
      <c r="AO22" s="8" cm="1">
        <f t="array" ref="AO22">ROUND(H$10/TREND(H$8:H$9,$A$8:$A$9,VALUE($A49))*AO21+AO21,4)</f>
        <v>6.3822000000000001</v>
      </c>
      <c r="AP22" s="8" cm="1">
        <f t="array" ref="AP22">ROUND(I$10/TREND(I$8:I$9,$A$8:$A$9,VALUE($A49))*AP21+AP21,4)</f>
        <v>6.8562000000000003</v>
      </c>
      <c r="AQ22" s="8" cm="1">
        <f t="array" ref="AQ22">ROUND(J$10/TREND(J$8:J$9,$A$8:$A$9,VALUE($A49))*AQ21+AQ21,4)</f>
        <v>6.3822000000000001</v>
      </c>
      <c r="AR22" s="8" cm="1">
        <f t="array" ref="AR22">ROUND(K$10/TREND(K$8:K$9,$A$8:$A$9,VALUE($A49))*AR21+AR21,4)</f>
        <v>6.3822000000000001</v>
      </c>
      <c r="AS22" s="8" cm="1">
        <f t="array" ref="AS22">ROUND(L$10/TREND(L$8:L$9,$A$8:$A$9,VALUE($A49))*AS21+AS21,4)</f>
        <v>6.8562000000000003</v>
      </c>
      <c r="AT22" s="8" cm="1">
        <f t="array" ref="AT22">ROUND(M$10/TREND(M$8:M$9,$A$8:$A$9,VALUE($A49))*AT21+AT21,4)</f>
        <v>6.3822000000000001</v>
      </c>
      <c r="AU22" s="8" cm="1">
        <f t="array" ref="AU22">ROUND(N$10/TREND(N$8:N$9,$A$8:$A$9,VALUE($A49))*AU21+AU21,4)</f>
        <v>6.7891000000000004</v>
      </c>
      <c r="AV22" s="8" cm="1">
        <f t="array" ref="AV22">ROUND(O$10/TREND(O$8:O$9,$A$8:$A$9,VALUE($A49))*AV21+AV21,4)</f>
        <v>6.8562000000000003</v>
      </c>
      <c r="AW22" s="8" cm="1">
        <f t="array" ref="AW22">ROUND(P$10/TREND(P$8:P$9,$A$8:$A$9,VALUE($A49))*AW21+AW21,4)</f>
        <v>6.8338999999999999</v>
      </c>
      <c r="AX22" s="8" cm="1">
        <f t="array" ref="AX22">ROUND(Q$10/TREND(Q$8:Q$9,$A$8:$A$9,VALUE($A49))*AX21+AX21,4)</f>
        <v>6.8562000000000003</v>
      </c>
      <c r="AY22" s="8" cm="1">
        <f t="array" ref="AY22">ROUND(R$10/TREND(R$8:R$9,$A$8:$A$9,VALUE($A49))*AY21+AY21,4)</f>
        <v>6.8562000000000003</v>
      </c>
      <c r="AZ22" s="8" cm="1">
        <f t="array" ref="AZ22">ROUND(S$10/TREND(S$8:S$9,$A$8:$A$9,VALUE($A49))*AZ21+AZ21,4)</f>
        <v>6.8562000000000003</v>
      </c>
      <c r="BA22" s="8" cm="1">
        <f t="array" ref="BA22">ROUND(T$10/TREND(T$8:T$9,$A$8:$A$9,VALUE($A49))*BA21+BA21,4)</f>
        <v>6.8562000000000003</v>
      </c>
      <c r="BB22" s="8" cm="1">
        <f t="array" ref="BB22">ROUND(U$10/TREND(U$8:U$9,$A$8:$A$9,VALUE($A49))*BB21+BB21,4)</f>
        <v>6.8494000000000002</v>
      </c>
      <c r="BC22" s="8" cm="1">
        <f t="array" ref="BC22">ROUND(V$10/TREND(V$8:V$9,$A$8:$A$9,VALUE($A49))*BC21+BC21,4)</f>
        <v>6.8562000000000003</v>
      </c>
      <c r="BD22" s="8" cm="1">
        <f t="array" ref="BD22">ROUND(W$10/TREND(W$8:W$9,$A$8:$A$9,VALUE($A49))*BD21+BD21,4)</f>
        <v>6.8562000000000003</v>
      </c>
      <c r="BE22" s="8" cm="1">
        <f t="array" ref="BE22">ROUND(X$10/TREND(X$8:X$9,$A$8:$A$9,VALUE($A49))*BE21+BE21,4)</f>
        <v>6.8445999999999998</v>
      </c>
      <c r="BF22" s="8" cm="1">
        <f t="array" ref="BF22">ROUND(Y$10/TREND(Y$8:Y$9,$A$8:$A$9,VALUE($A49))*BF21+BF21,4)</f>
        <v>6.3822000000000001</v>
      </c>
      <c r="BG22" s="8" cm="1">
        <f t="array" ref="BG22">ROUND(Z$10/TREND(Z$8:Z$9,$A$8:$A$9,VALUE($A49))*BG21+BG21,4)</f>
        <v>6.8507999999999996</v>
      </c>
      <c r="BH22" s="8" cm="1">
        <f t="array" ref="BH22">ROUND(AA$10/TREND(AA$8:AA$9,$A$8:$A$9,VALUE($A49))*BH21+BH21,4)</f>
        <v>6.8552</v>
      </c>
      <c r="BI22" s="8" cm="1">
        <f t="array" ref="BI22">ROUND(AB$10/TREND(AB$8:AB$9,$A$8:$A$9,VALUE($A49))*BI21+BI21,4)</f>
        <v>6.8562000000000003</v>
      </c>
      <c r="BJ22" s="8" cm="1">
        <f t="array" ref="BJ22">ROUND(AC$10/TREND(AC$8:AC$9,$A$8:$A$9,VALUE($A49))*BJ21+BJ21,4)</f>
        <v>6.3822000000000001</v>
      </c>
      <c r="BK22" s="8" cm="1">
        <f t="array" ref="BK22">ROUND(AD$10/TREND(AD$8:AD$9,$A$8:$A$9,VALUE($A49))*BK21+BK21,4)</f>
        <v>6.8562000000000003</v>
      </c>
      <c r="BL22" s="8" cm="1">
        <f t="array" ref="BL22">ROUND(AE$10/TREND(AE$8:AE$9,$A$8:$A$9,VALUE($A49))*BL21+BL21,4)</f>
        <v>6.3822000000000001</v>
      </c>
      <c r="BM22" s="8" cm="1">
        <f t="array" ref="BM22">ROUND(AF$10/TREND(AF$8:AF$9,$A$8:$A$9,VALUE($A49))*BM21+BM21,4)</f>
        <v>6.8552</v>
      </c>
      <c r="BN22" s="8" cm="1">
        <f t="array" ref="BN22">ROUND(AG$10/TREND(AG$8:AG$9,$A$8:$A$9,VALUE($A49))*BN21+BN21,4)</f>
        <v>6.3822000000000001</v>
      </c>
      <c r="BO22" s="8" cm="1">
        <f t="array" ref="BO22">ROUND(AH$10/TREND(AH$8:AH$9,$A$8:$A$9,VALUE($A49))*BO21+BO21,4)</f>
        <v>6.8562000000000003</v>
      </c>
      <c r="BQ22" s="1">
        <f t="shared" si="10"/>
        <v>62.862693341626048</v>
      </c>
      <c r="BR22" s="1">
        <f t="shared" si="4"/>
        <v>6.6554473269611103</v>
      </c>
      <c r="BS22" s="1"/>
      <c r="BV22" t="str">
        <f t="shared" si="11"/>
        <v>MinCOACOK-20</v>
      </c>
      <c r="BW22" s="1">
        <f t="shared" si="5"/>
        <v>0</v>
      </c>
      <c r="BX22" s="1">
        <f t="shared" si="19"/>
        <v>0</v>
      </c>
      <c r="BY22" s="1">
        <f t="shared" si="19"/>
        <v>0</v>
      </c>
      <c r="BZ22" s="1">
        <f t="shared" si="19"/>
        <v>0</v>
      </c>
      <c r="CA22" s="1">
        <f t="shared" si="19"/>
        <v>0</v>
      </c>
      <c r="CB22" s="1">
        <f t="shared" si="19"/>
        <v>0</v>
      </c>
      <c r="CC22" s="1">
        <f t="shared" si="19"/>
        <v>0</v>
      </c>
      <c r="CD22" s="1">
        <f t="shared" si="19"/>
        <v>0</v>
      </c>
      <c r="CE22" s="1">
        <f t="shared" si="19"/>
        <v>0</v>
      </c>
      <c r="CF22" s="1">
        <f t="shared" si="19"/>
        <v>0</v>
      </c>
      <c r="CG22" s="1">
        <f t="shared" si="19"/>
        <v>0</v>
      </c>
      <c r="CH22" s="1">
        <f t="shared" si="19"/>
        <v>0</v>
      </c>
      <c r="CI22" s="1">
        <f t="shared" si="19"/>
        <v>0</v>
      </c>
      <c r="CJ22" s="1">
        <f t="shared" si="19"/>
        <v>0</v>
      </c>
      <c r="CK22" s="1">
        <f t="shared" si="19"/>
        <v>0</v>
      </c>
      <c r="CL22" s="1">
        <f t="shared" si="19"/>
        <v>0</v>
      </c>
      <c r="CM22" s="1">
        <f t="shared" si="18"/>
        <v>0</v>
      </c>
      <c r="CN22" s="1">
        <f t="shared" si="18"/>
        <v>0</v>
      </c>
      <c r="CO22" s="1">
        <f t="shared" si="18"/>
        <v>0</v>
      </c>
      <c r="CP22" s="1">
        <f t="shared" si="18"/>
        <v>0</v>
      </c>
      <c r="CQ22" s="1">
        <f t="shared" si="18"/>
        <v>0</v>
      </c>
      <c r="CR22" s="1">
        <f t="shared" si="18"/>
        <v>0</v>
      </c>
      <c r="CS22" s="1">
        <f t="shared" si="18"/>
        <v>0</v>
      </c>
      <c r="CT22" s="1">
        <f t="shared" si="18"/>
        <v>0</v>
      </c>
      <c r="CU22" s="1">
        <f t="shared" si="18"/>
        <v>0</v>
      </c>
      <c r="CV22" s="1">
        <f t="shared" si="18"/>
        <v>0</v>
      </c>
      <c r="CW22" s="1">
        <f t="shared" si="18"/>
        <v>0</v>
      </c>
      <c r="CX22" s="1">
        <f t="shared" si="18"/>
        <v>0</v>
      </c>
      <c r="CY22" s="1">
        <f t="shared" si="18"/>
        <v>0</v>
      </c>
      <c r="CZ22" s="1">
        <f t="shared" si="18"/>
        <v>0</v>
      </c>
      <c r="DC22" t="str">
        <f t="shared" si="12"/>
        <v>MinCOACOK-20</v>
      </c>
      <c r="DD22" t="str">
        <f t="shared" si="8"/>
        <v>Coking Coal Supply curve - Step 20</v>
      </c>
      <c r="DE22" t="s">
        <v>109</v>
      </c>
      <c r="DF22" t="s">
        <v>163</v>
      </c>
      <c r="DH22" t="str">
        <f t="shared" si="13"/>
        <v>COACOK</v>
      </c>
    </row>
    <row r="23" spans="1:112">
      <c r="AK23" t="str">
        <f t="shared" si="9"/>
        <v>MinCOACOK-21</v>
      </c>
      <c r="AL23" s="8" cm="1">
        <f t="array" ref="AL23">ROUND(E$10/TREND(E$8:E$9,$A$8:$A$9,VALUE($A50))*AL22+AL22,4)</f>
        <v>7.1303999999999998</v>
      </c>
      <c r="AM23" s="8" cm="1">
        <f t="array" ref="AM23">ROUND(F$10/TREND(F$8:F$9,$A$8:$A$9,VALUE($A50))*AM22+AM22,4)</f>
        <v>6.6375000000000002</v>
      </c>
      <c r="AN23" s="8" cm="1">
        <f t="array" ref="AN23">ROUND(G$10/TREND(G$8:G$9,$A$8:$A$9,VALUE($A50))*AN22+AN22,4)</f>
        <v>7.1303999999999998</v>
      </c>
      <c r="AO23" s="8" cm="1">
        <f t="array" ref="AO23">ROUND(H$10/TREND(H$8:H$9,$A$8:$A$9,VALUE($A50))*AO22+AO22,4)</f>
        <v>6.6375000000000002</v>
      </c>
      <c r="AP23" s="8" cm="1">
        <f t="array" ref="AP23">ROUND(I$10/TREND(I$8:I$9,$A$8:$A$9,VALUE($A50))*AP22+AP22,4)</f>
        <v>7.1303999999999998</v>
      </c>
      <c r="AQ23" s="8" cm="1">
        <f t="array" ref="AQ23">ROUND(J$10/TREND(J$8:J$9,$A$8:$A$9,VALUE($A50))*AQ22+AQ22,4)</f>
        <v>6.6375000000000002</v>
      </c>
      <c r="AR23" s="8" cm="1">
        <f t="array" ref="AR23">ROUND(K$10/TREND(K$8:K$9,$A$8:$A$9,VALUE($A50))*AR22+AR22,4)</f>
        <v>6.6375000000000002</v>
      </c>
      <c r="AS23" s="8" cm="1">
        <f t="array" ref="AS23">ROUND(L$10/TREND(L$8:L$9,$A$8:$A$9,VALUE($A50))*AS22+AS22,4)</f>
        <v>7.1303999999999998</v>
      </c>
      <c r="AT23" s="8" cm="1">
        <f t="array" ref="AT23">ROUND(M$10/TREND(M$8:M$9,$A$8:$A$9,VALUE($A50))*AT22+AT22,4)</f>
        <v>6.6375000000000002</v>
      </c>
      <c r="AU23" s="8" cm="1">
        <f t="array" ref="AU23">ROUND(N$10/TREND(N$8:N$9,$A$8:$A$9,VALUE($A50))*AU22+AU22,4)</f>
        <v>7.0606999999999998</v>
      </c>
      <c r="AV23" s="8" cm="1">
        <f t="array" ref="AV23">ROUND(O$10/TREND(O$8:O$9,$A$8:$A$9,VALUE($A50))*AV22+AV22,4)</f>
        <v>7.1303999999999998</v>
      </c>
      <c r="AW23" s="8" cm="1">
        <f t="array" ref="AW23">ROUND(P$10/TREND(P$8:P$9,$A$8:$A$9,VALUE($A50))*AW22+AW22,4)</f>
        <v>7.1073000000000004</v>
      </c>
      <c r="AX23" s="8" cm="1">
        <f t="array" ref="AX23">ROUND(Q$10/TREND(Q$8:Q$9,$A$8:$A$9,VALUE($A50))*AX22+AX22,4)</f>
        <v>7.1303999999999998</v>
      </c>
      <c r="AY23" s="8" cm="1">
        <f t="array" ref="AY23">ROUND(R$10/TREND(R$8:R$9,$A$8:$A$9,VALUE($A50))*AY22+AY22,4)</f>
        <v>7.1303999999999998</v>
      </c>
      <c r="AZ23" s="8" cm="1">
        <f t="array" ref="AZ23">ROUND(S$10/TREND(S$8:S$9,$A$8:$A$9,VALUE($A50))*AZ22+AZ22,4)</f>
        <v>7.1303999999999998</v>
      </c>
      <c r="BA23" s="8" cm="1">
        <f t="array" ref="BA23">ROUND(T$10/TREND(T$8:T$9,$A$8:$A$9,VALUE($A50))*BA22+BA22,4)</f>
        <v>7.1303999999999998</v>
      </c>
      <c r="BB23" s="8" cm="1">
        <f t="array" ref="BB23">ROUND(U$10/TREND(U$8:U$9,$A$8:$A$9,VALUE($A50))*BB22+BB22,4)</f>
        <v>7.1234000000000002</v>
      </c>
      <c r="BC23" s="8" cm="1">
        <f t="array" ref="BC23">ROUND(V$10/TREND(V$8:V$9,$A$8:$A$9,VALUE($A50))*BC22+BC22,4)</f>
        <v>7.1303999999999998</v>
      </c>
      <c r="BD23" s="8" cm="1">
        <f t="array" ref="BD23">ROUND(W$10/TREND(W$8:W$9,$A$8:$A$9,VALUE($A50))*BD22+BD22,4)</f>
        <v>7.1303999999999998</v>
      </c>
      <c r="BE23" s="8" cm="1">
        <f t="array" ref="BE23">ROUND(X$10/TREND(X$8:X$9,$A$8:$A$9,VALUE($A50))*BE22+BE22,4)</f>
        <v>7.1184000000000003</v>
      </c>
      <c r="BF23" s="8" cm="1">
        <f t="array" ref="BF23">ROUND(Y$10/TREND(Y$8:Y$9,$A$8:$A$9,VALUE($A50))*BF22+BF22,4)</f>
        <v>6.6375000000000002</v>
      </c>
      <c r="BG23" s="8" cm="1">
        <f t="array" ref="BG23">ROUND(Z$10/TREND(Z$8:Z$9,$A$8:$A$9,VALUE($A50))*BG22+BG22,4)</f>
        <v>7.1247999999999996</v>
      </c>
      <c r="BH23" s="8" cm="1">
        <f t="array" ref="BH23">ROUND(AA$10/TREND(AA$8:AA$9,$A$8:$A$9,VALUE($A50))*BH22+BH22,4)</f>
        <v>7.1294000000000004</v>
      </c>
      <c r="BI23" s="8" cm="1">
        <f t="array" ref="BI23">ROUND(AB$10/TREND(AB$8:AB$9,$A$8:$A$9,VALUE($A50))*BI22+BI22,4)</f>
        <v>7.1303999999999998</v>
      </c>
      <c r="BJ23" s="8" cm="1">
        <f t="array" ref="BJ23">ROUND(AC$10/TREND(AC$8:AC$9,$A$8:$A$9,VALUE($A50))*BJ22+BJ22,4)</f>
        <v>6.6375000000000002</v>
      </c>
      <c r="BK23" s="8" cm="1">
        <f t="array" ref="BK23">ROUND(AD$10/TREND(AD$8:AD$9,$A$8:$A$9,VALUE($A50))*BK22+BK22,4)</f>
        <v>7.1303999999999998</v>
      </c>
      <c r="BL23" s="8" cm="1">
        <f t="array" ref="BL23">ROUND(AE$10/TREND(AE$8:AE$9,$A$8:$A$9,VALUE($A50))*BL22+BL22,4)</f>
        <v>6.6375000000000002</v>
      </c>
      <c r="BM23" s="8" cm="1">
        <f t="array" ref="BM23">ROUND(AF$10/TREND(AF$8:AF$9,$A$8:$A$9,VALUE($A50))*BM22+BM22,4)</f>
        <v>7.1294000000000004</v>
      </c>
      <c r="BN23" s="8" cm="1">
        <f t="array" ref="BN23">ROUND(AG$10/TREND(AG$8:AG$9,$A$8:$A$9,VALUE($A50))*BN22+BN22,4)</f>
        <v>6.6375000000000002</v>
      </c>
      <c r="BO23" s="8" cm="1">
        <f t="array" ref="BO23">ROUND(AH$10/TREND(AH$8:AH$9,$A$8:$A$9,VALUE($A50))*BO22+BO22,4)</f>
        <v>7.1303999999999998</v>
      </c>
      <c r="BQ23" s="1">
        <f t="shared" si="10"/>
        <v>62.862693341626048</v>
      </c>
      <c r="BR23" s="1">
        <f>BR22</f>
        <v>6.6554473269611103</v>
      </c>
      <c r="BS23" s="1"/>
      <c r="BV23" t="str">
        <f t="shared" si="11"/>
        <v>MinCOACOK-21</v>
      </c>
      <c r="BW23" s="1">
        <f t="shared" ref="BW23:CM23" si="20">E$6*1000-SUM(BW3:BW22)</f>
        <v>0</v>
      </c>
      <c r="BX23" s="1">
        <f t="shared" si="20"/>
        <v>0</v>
      </c>
      <c r="BY23" s="1">
        <f t="shared" si="20"/>
        <v>0</v>
      </c>
      <c r="BZ23" s="1">
        <f t="shared" si="20"/>
        <v>0</v>
      </c>
      <c r="CA23" s="1">
        <f t="shared" si="20"/>
        <v>0</v>
      </c>
      <c r="CB23" s="1">
        <f t="shared" si="20"/>
        <v>0</v>
      </c>
      <c r="CC23" s="1">
        <f t="shared" si="20"/>
        <v>0</v>
      </c>
      <c r="CD23" s="1">
        <f t="shared" si="20"/>
        <v>0</v>
      </c>
      <c r="CE23" s="1">
        <f t="shared" si="20"/>
        <v>0</v>
      </c>
      <c r="CF23" s="1">
        <f t="shared" si="20"/>
        <v>0</v>
      </c>
      <c r="CG23" s="1">
        <f t="shared" si="20"/>
        <v>0</v>
      </c>
      <c r="CH23" s="1">
        <f t="shared" si="20"/>
        <v>0</v>
      </c>
      <c r="CI23" s="1">
        <f t="shared" si="20"/>
        <v>0</v>
      </c>
      <c r="CJ23" s="1">
        <f t="shared" si="20"/>
        <v>0</v>
      </c>
      <c r="CK23" s="1">
        <f t="shared" si="20"/>
        <v>0</v>
      </c>
      <c r="CL23" s="1">
        <f t="shared" si="20"/>
        <v>0</v>
      </c>
      <c r="CM23" s="1">
        <f t="shared" si="20"/>
        <v>0</v>
      </c>
      <c r="CN23" s="1">
        <f t="shared" ref="CN23:CZ23" si="21">V$6*1000-SUM(CN3:CN22)</f>
        <v>0</v>
      </c>
      <c r="CO23" s="1">
        <f t="shared" si="21"/>
        <v>0</v>
      </c>
      <c r="CP23" s="1">
        <f t="shared" si="21"/>
        <v>0</v>
      </c>
      <c r="CQ23" s="1">
        <f t="shared" si="21"/>
        <v>0</v>
      </c>
      <c r="CR23" s="1">
        <f t="shared" si="21"/>
        <v>0</v>
      </c>
      <c r="CS23" s="1">
        <f t="shared" si="21"/>
        <v>0</v>
      </c>
      <c r="CT23" s="1">
        <f t="shared" si="21"/>
        <v>0</v>
      </c>
      <c r="CU23" s="1">
        <f t="shared" si="21"/>
        <v>0</v>
      </c>
      <c r="CV23" s="1">
        <f t="shared" si="21"/>
        <v>0</v>
      </c>
      <c r="CW23" s="1">
        <f t="shared" si="21"/>
        <v>0</v>
      </c>
      <c r="CX23" s="1">
        <f t="shared" si="21"/>
        <v>0</v>
      </c>
      <c r="CY23" s="1">
        <f t="shared" si="21"/>
        <v>0</v>
      </c>
      <c r="CZ23" s="1">
        <f t="shared" si="21"/>
        <v>0</v>
      </c>
      <c r="DC23" t="str">
        <f t="shared" si="12"/>
        <v>MinCOACOK-21</v>
      </c>
      <c r="DD23" t="str">
        <f t="shared" si="8"/>
        <v>Coking Coal Supply curve - Step 21</v>
      </c>
      <c r="DE23" t="s">
        <v>109</v>
      </c>
      <c r="DF23" t="s">
        <v>163</v>
      </c>
      <c r="DH23" t="str">
        <f t="shared" si="13"/>
        <v>COACOK</v>
      </c>
    </row>
    <row r="24" spans="1:112">
      <c r="BQ24" s="1">
        <f ca="1">OFFSET(AK30,0,MATCH(BS$2,$AL$29:$BO$29,0))/1000</f>
        <v>7.2028831656383998</v>
      </c>
      <c r="BR24" s="1"/>
      <c r="BS24" s="1">
        <f ca="1">OFFSET(AK3,0,MATCH(BS$2,$AL$2:$BO$2))</f>
        <v>4.4961000000000002</v>
      </c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</row>
    <row r="25" spans="1:112">
      <c r="BQ25" s="1">
        <f ca="1">BQ24+OFFSET(AK31,0,MATCH(BS$2,$AL$29:$BO$29,0))/1000</f>
        <v>7.9231714822022399</v>
      </c>
      <c r="BR25" s="1"/>
      <c r="BS25" s="1">
        <f t="shared" ref="BS25:BS44" ca="1" si="22">OFFSET(AK4,0,MATCH(BS$2,$AL$2:$BO$2))</f>
        <v>4.5723000000000003</v>
      </c>
    </row>
    <row r="26" spans="1:112">
      <c r="BQ26" s="1">
        <f t="shared" ref="BQ26:BQ44" ca="1" si="23">BQ25+OFFSET(AK32,0,MATCH(BS$2,$AL$29:$BO$29,0))/1000</f>
        <v>8.6434597987660791</v>
      </c>
      <c r="BR26" s="1"/>
      <c r="BS26" s="1">
        <f t="shared" ca="1" si="22"/>
        <v>4.6497999999999999</v>
      </c>
    </row>
    <row r="27" spans="1:112">
      <c r="BQ27" s="1">
        <f t="shared" ca="1" si="23"/>
        <v>9.3637481153299191</v>
      </c>
      <c r="BR27" s="1"/>
      <c r="BS27" s="1">
        <f t="shared" ca="1" si="22"/>
        <v>4.7286000000000001</v>
      </c>
    </row>
    <row r="28" spans="1:112">
      <c r="AK28" t="s">
        <v>115</v>
      </c>
      <c r="BQ28" s="1">
        <f t="shared" ca="1" si="23"/>
        <v>10.084036431893759</v>
      </c>
      <c r="BR28" s="1"/>
      <c r="BS28" s="1">
        <f t="shared" ca="1" si="22"/>
        <v>4.8087</v>
      </c>
    </row>
    <row r="29" spans="1:112">
      <c r="AJ29" t="s">
        <v>97</v>
      </c>
      <c r="AK29" t="s">
        <v>96</v>
      </c>
      <c r="AL29" t="str">
        <f t="shared" ref="AL29:AY29" si="24">E3</f>
        <v>Africa_north</v>
      </c>
      <c r="AM29" t="str">
        <f t="shared" si="24"/>
        <v>Africa_other</v>
      </c>
      <c r="AN29" t="str">
        <f t="shared" si="24"/>
        <v>Arg-Chi</v>
      </c>
      <c r="AO29" t="str">
        <f t="shared" si="24"/>
        <v>Asia_central</v>
      </c>
      <c r="AP29" t="str">
        <f t="shared" si="24"/>
        <v>Asia_east</v>
      </c>
      <c r="AQ29" t="str">
        <f t="shared" si="24"/>
        <v>Asia_other</v>
      </c>
      <c r="AR29" t="str">
        <f t="shared" si="24"/>
        <v>Australia_NZ</v>
      </c>
      <c r="AS29" t="str">
        <f t="shared" si="24"/>
        <v>Brazil</v>
      </c>
      <c r="AT29" t="str">
        <f t="shared" si="24"/>
        <v>Canada</v>
      </c>
      <c r="AU29" t="str">
        <f t="shared" si="24"/>
        <v>China</v>
      </c>
      <c r="AV29" t="str">
        <f t="shared" si="24"/>
        <v>EU_north</v>
      </c>
      <c r="AW29" t="str">
        <f t="shared" si="24"/>
        <v>EU_northeast</v>
      </c>
      <c r="AX29" t="str">
        <f t="shared" si="24"/>
        <v>EU_northwest</v>
      </c>
      <c r="AY29" t="str">
        <f t="shared" si="24"/>
        <v>EU_south</v>
      </c>
      <c r="AZ29" t="str">
        <f>S3</f>
        <v>EU_southeast</v>
      </c>
      <c r="BA29" t="str">
        <f t="shared" ref="BA29:BO29" si="25">T3</f>
        <v>EU_southwest</v>
      </c>
      <c r="BB29" t="str">
        <f t="shared" si="25"/>
        <v>Europe_other</v>
      </c>
      <c r="BC29" t="str">
        <f t="shared" si="25"/>
        <v>France</v>
      </c>
      <c r="BD29" t="str">
        <f t="shared" si="25"/>
        <v>Germany</v>
      </c>
      <c r="BE29" t="str">
        <f t="shared" si="25"/>
        <v>India</v>
      </c>
      <c r="BF29" t="str">
        <f t="shared" si="25"/>
        <v>LatAm_other</v>
      </c>
      <c r="BG29" t="str">
        <f t="shared" si="25"/>
        <v>Mexico</v>
      </c>
      <c r="BH29" t="str">
        <f t="shared" si="25"/>
        <v>MidEast_other</v>
      </c>
      <c r="BI29" t="str">
        <f t="shared" si="25"/>
        <v>Nor-Ice</v>
      </c>
      <c r="BJ29" t="str">
        <f t="shared" si="25"/>
        <v>Russia</v>
      </c>
      <c r="BK29" t="str">
        <f t="shared" si="25"/>
        <v>SaudiArabia</v>
      </c>
      <c r="BL29" t="str">
        <f t="shared" si="25"/>
        <v>SouthAfrica</v>
      </c>
      <c r="BM29" t="str">
        <f t="shared" si="25"/>
        <v>UK</v>
      </c>
      <c r="BN29" t="str">
        <f t="shared" si="25"/>
        <v>USA</v>
      </c>
      <c r="BO29" t="str">
        <f t="shared" si="25"/>
        <v>\I:</v>
      </c>
      <c r="BQ29" s="1">
        <f t="shared" ca="1" si="23"/>
        <v>10.804324748457599</v>
      </c>
      <c r="BR29" s="1"/>
      <c r="BS29" s="1">
        <f t="shared" ca="1" si="22"/>
        <v>4.8902000000000001</v>
      </c>
    </row>
    <row r="30" spans="1:112">
      <c r="A30" s="10" t="s">
        <v>95</v>
      </c>
      <c r="AJ30" s="9" t="str">
        <f t="shared" ref="AJ30:AJ50" si="26">$C$3&amp;"-"&amp;A30</f>
        <v>MinCOACOK-01</v>
      </c>
      <c r="AK30" t="str">
        <f t="shared" ref="AK30:AK50" si="27">$A$2</f>
        <v>COACOK</v>
      </c>
      <c r="AL30" s="1">
        <f t="shared" ref="AL30:AY30" si="28">E4-E4*E13*10</f>
        <v>0</v>
      </c>
      <c r="AM30" s="1">
        <f t="shared" si="28"/>
        <v>87.912333000000004</v>
      </c>
      <c r="AN30" s="1">
        <f t="shared" si="28"/>
        <v>0</v>
      </c>
      <c r="AO30" s="1">
        <f t="shared" si="28"/>
        <v>61.145067619800002</v>
      </c>
      <c r="AP30" s="1">
        <f t="shared" si="28"/>
        <v>0</v>
      </c>
      <c r="AQ30" s="1">
        <f t="shared" si="28"/>
        <v>491.91631365239999</v>
      </c>
      <c r="AR30" s="1">
        <f t="shared" si="28"/>
        <v>2711.5067482613999</v>
      </c>
      <c r="AS30" s="1">
        <f t="shared" si="28"/>
        <v>0</v>
      </c>
      <c r="AT30" s="1">
        <f t="shared" si="28"/>
        <v>371.12360208659999</v>
      </c>
      <c r="AU30" s="1">
        <f t="shared" si="28"/>
        <v>7202.8831656384</v>
      </c>
      <c r="AV30" s="1">
        <f t="shared" si="28"/>
        <v>0</v>
      </c>
      <c r="AW30" s="1">
        <f t="shared" si="28"/>
        <v>207.12021097499999</v>
      </c>
      <c r="AX30" s="1">
        <f t="shared" si="28"/>
        <v>0</v>
      </c>
      <c r="AY30" s="1">
        <f t="shared" si="28"/>
        <v>0</v>
      </c>
      <c r="AZ30" s="1">
        <f>S4-S4*S13*10</f>
        <v>0</v>
      </c>
      <c r="BA30" s="1">
        <f t="shared" ref="BA30:BO30" si="29">T4-T4*T13*10</f>
        <v>0</v>
      </c>
      <c r="BB30" s="1">
        <f t="shared" si="29"/>
        <v>91.873512628200004</v>
      </c>
      <c r="BC30" s="1">
        <f t="shared" si="29"/>
        <v>0</v>
      </c>
      <c r="BD30" s="1">
        <f t="shared" si="29"/>
        <v>0</v>
      </c>
      <c r="BE30" s="1">
        <f t="shared" si="29"/>
        <v>482.04655857899996</v>
      </c>
      <c r="BF30" s="1">
        <f t="shared" si="29"/>
        <v>77.635070402400004</v>
      </c>
      <c r="BG30" s="1">
        <f t="shared" si="29"/>
        <v>47.507150678399995</v>
      </c>
      <c r="BH30" s="1">
        <f t="shared" si="29"/>
        <v>19.336951420199998</v>
      </c>
      <c r="BI30" s="1">
        <f t="shared" si="29"/>
        <v>0</v>
      </c>
      <c r="BJ30" s="1">
        <f t="shared" si="29"/>
        <v>1382.5450328544</v>
      </c>
      <c r="BK30" s="1">
        <f t="shared" si="29"/>
        <v>0</v>
      </c>
      <c r="BL30" s="1">
        <f t="shared" si="29"/>
        <v>57.685181929199999</v>
      </c>
      <c r="BM30" s="1">
        <f t="shared" si="29"/>
        <v>11.409812931599998</v>
      </c>
      <c r="BN30" s="1">
        <f t="shared" si="29"/>
        <v>931.6493276292</v>
      </c>
      <c r="BO30" s="1">
        <f t="shared" si="29"/>
        <v>0</v>
      </c>
      <c r="BQ30" s="1">
        <f t="shared" ca="1" si="23"/>
        <v>11.524613065021439</v>
      </c>
      <c r="BR30" s="1"/>
      <c r="BS30" s="1">
        <f t="shared" ca="1" si="22"/>
        <v>4.9730999999999996</v>
      </c>
    </row>
    <row r="31" spans="1:112">
      <c r="A31" s="10" t="s">
        <v>94</v>
      </c>
      <c r="AJ31" s="9" t="str">
        <f t="shared" si="26"/>
        <v>MinCOACOK-02</v>
      </c>
      <c r="AK31" t="str">
        <f t="shared" si="27"/>
        <v>COACOK</v>
      </c>
      <c r="AL31" s="1">
        <f t="shared" ref="AL31:BA40" si="30">E$13*E$4</f>
        <v>0</v>
      </c>
      <c r="AM31" s="1">
        <f t="shared" si="30"/>
        <v>8.7912333</v>
      </c>
      <c r="AN31" s="1">
        <f t="shared" si="30"/>
        <v>0</v>
      </c>
      <c r="AO31" s="1">
        <f t="shared" si="30"/>
        <v>6.1145067619800004</v>
      </c>
      <c r="AP31" s="1">
        <f t="shared" si="30"/>
        <v>0</v>
      </c>
      <c r="AQ31" s="1">
        <f t="shared" si="30"/>
        <v>49.191631365239999</v>
      </c>
      <c r="AR31" s="1">
        <f t="shared" si="30"/>
        <v>271.15067482614</v>
      </c>
      <c r="AS31" s="1">
        <f t="shared" si="30"/>
        <v>0</v>
      </c>
      <c r="AT31" s="1">
        <f t="shared" si="30"/>
        <v>37.11236020866</v>
      </c>
      <c r="AU31" s="1">
        <f t="shared" si="30"/>
        <v>720.28831656384</v>
      </c>
      <c r="AV31" s="1">
        <f t="shared" si="30"/>
        <v>0</v>
      </c>
      <c r="AW31" s="1">
        <f t="shared" si="30"/>
        <v>20.712021097499999</v>
      </c>
      <c r="AX31" s="1">
        <f t="shared" si="30"/>
        <v>0</v>
      </c>
      <c r="AY31" s="1">
        <f t="shared" si="30"/>
        <v>0</v>
      </c>
      <c r="AZ31" s="1">
        <f t="shared" si="30"/>
        <v>0</v>
      </c>
      <c r="BA31" s="1">
        <f t="shared" si="30"/>
        <v>0</v>
      </c>
      <c r="BB31" s="1">
        <f t="shared" ref="BA31:BO40" si="31">U$13*U$4</f>
        <v>9.18735126282</v>
      </c>
      <c r="BC31" s="1">
        <f t="shared" si="31"/>
        <v>0</v>
      </c>
      <c r="BD31" s="1">
        <f t="shared" si="31"/>
        <v>0</v>
      </c>
      <c r="BE31" s="1">
        <f t="shared" si="31"/>
        <v>48.204655857900008</v>
      </c>
      <c r="BF31" s="1">
        <f t="shared" si="31"/>
        <v>7.7635070402400004</v>
      </c>
      <c r="BG31" s="1">
        <f t="shared" si="31"/>
        <v>4.7507150678400007</v>
      </c>
      <c r="BH31" s="1">
        <f t="shared" si="31"/>
        <v>1.9336951420199999</v>
      </c>
      <c r="BI31" s="1">
        <f t="shared" si="31"/>
        <v>0</v>
      </c>
      <c r="BJ31" s="1">
        <f t="shared" si="31"/>
        <v>138.25450328543999</v>
      </c>
      <c r="BK31" s="1">
        <f t="shared" si="31"/>
        <v>0</v>
      </c>
      <c r="BL31" s="1">
        <f t="shared" si="31"/>
        <v>5.7685181929200002</v>
      </c>
      <c r="BM31" s="1">
        <f t="shared" si="31"/>
        <v>1.1409812931600001</v>
      </c>
      <c r="BN31" s="1">
        <f t="shared" si="31"/>
        <v>93.164932762920003</v>
      </c>
      <c r="BO31" s="1">
        <f t="shared" si="31"/>
        <v>0</v>
      </c>
      <c r="BQ31" s="1">
        <f t="shared" ca="1" si="23"/>
        <v>12.244901381585279</v>
      </c>
      <c r="BR31" s="1"/>
      <c r="BS31" s="1">
        <f t="shared" ca="1" si="22"/>
        <v>5.0574000000000003</v>
      </c>
    </row>
    <row r="32" spans="1:112">
      <c r="A32" s="10" t="s">
        <v>93</v>
      </c>
      <c r="AJ32" s="9" t="str">
        <f t="shared" si="26"/>
        <v>MinCOACOK-03</v>
      </c>
      <c r="AK32" t="str">
        <f t="shared" si="27"/>
        <v>COACOK</v>
      </c>
      <c r="AL32" s="1">
        <f t="shared" si="30"/>
        <v>0</v>
      </c>
      <c r="AM32" s="1">
        <f t="shared" si="30"/>
        <v>8.7912333</v>
      </c>
      <c r="AN32" s="1">
        <f t="shared" si="30"/>
        <v>0</v>
      </c>
      <c r="AO32" s="1">
        <f t="shared" si="30"/>
        <v>6.1145067619800004</v>
      </c>
      <c r="AP32" s="1">
        <f t="shared" si="30"/>
        <v>0</v>
      </c>
      <c r="AQ32" s="1">
        <f t="shared" si="30"/>
        <v>49.191631365239999</v>
      </c>
      <c r="AR32" s="1">
        <f t="shared" si="30"/>
        <v>271.15067482614</v>
      </c>
      <c r="AS32" s="1">
        <f t="shared" si="30"/>
        <v>0</v>
      </c>
      <c r="AT32" s="1">
        <f t="shared" si="30"/>
        <v>37.11236020866</v>
      </c>
      <c r="AU32" s="1">
        <f t="shared" si="30"/>
        <v>720.28831656384</v>
      </c>
      <c r="AV32" s="1">
        <f t="shared" si="30"/>
        <v>0</v>
      </c>
      <c r="AW32" s="1">
        <f t="shared" si="30"/>
        <v>20.712021097499999</v>
      </c>
      <c r="AX32" s="1">
        <f t="shared" si="30"/>
        <v>0</v>
      </c>
      <c r="AY32" s="1">
        <f t="shared" si="30"/>
        <v>0</v>
      </c>
      <c r="AZ32" s="1">
        <f t="shared" si="30"/>
        <v>0</v>
      </c>
      <c r="BA32" s="1">
        <f t="shared" si="31"/>
        <v>0</v>
      </c>
      <c r="BB32" s="1">
        <f t="shared" si="31"/>
        <v>9.18735126282</v>
      </c>
      <c r="BC32" s="1">
        <f t="shared" si="31"/>
        <v>0</v>
      </c>
      <c r="BD32" s="1">
        <f t="shared" si="31"/>
        <v>0</v>
      </c>
      <c r="BE32" s="1">
        <f t="shared" si="31"/>
        <v>48.204655857900008</v>
      </c>
      <c r="BF32" s="1">
        <f t="shared" si="31"/>
        <v>7.7635070402400004</v>
      </c>
      <c r="BG32" s="1">
        <f t="shared" si="31"/>
        <v>4.7507150678400007</v>
      </c>
      <c r="BH32" s="1">
        <f t="shared" si="31"/>
        <v>1.9336951420199999</v>
      </c>
      <c r="BI32" s="1">
        <f t="shared" si="31"/>
        <v>0</v>
      </c>
      <c r="BJ32" s="1">
        <f t="shared" si="31"/>
        <v>138.25450328543999</v>
      </c>
      <c r="BK32" s="1">
        <f t="shared" si="31"/>
        <v>0</v>
      </c>
      <c r="BL32" s="1">
        <f t="shared" si="31"/>
        <v>5.7685181929200002</v>
      </c>
      <c r="BM32" s="1">
        <f t="shared" si="31"/>
        <v>1.1409812931600001</v>
      </c>
      <c r="BN32" s="1">
        <f t="shared" si="31"/>
        <v>93.164932762920003</v>
      </c>
      <c r="BO32" s="1">
        <f t="shared" si="31"/>
        <v>0</v>
      </c>
      <c r="BQ32" s="1">
        <f t="shared" ca="1" si="23"/>
        <v>12.965189698149119</v>
      </c>
      <c r="BR32" s="1"/>
      <c r="BS32" s="1">
        <f t="shared" ca="1" si="22"/>
        <v>5.1430999999999996</v>
      </c>
    </row>
    <row r="33" spans="1:71">
      <c r="A33" s="10" t="s">
        <v>92</v>
      </c>
      <c r="AJ33" s="9" t="str">
        <f t="shared" si="26"/>
        <v>MinCOACOK-04</v>
      </c>
      <c r="AK33" t="str">
        <f t="shared" si="27"/>
        <v>COACOK</v>
      </c>
      <c r="AL33" s="1">
        <f t="shared" si="30"/>
        <v>0</v>
      </c>
      <c r="AM33" s="1">
        <f t="shared" si="30"/>
        <v>8.7912333</v>
      </c>
      <c r="AN33" s="1">
        <f t="shared" si="30"/>
        <v>0</v>
      </c>
      <c r="AO33" s="1">
        <f t="shared" si="30"/>
        <v>6.1145067619800004</v>
      </c>
      <c r="AP33" s="1">
        <f t="shared" si="30"/>
        <v>0</v>
      </c>
      <c r="AQ33" s="1">
        <f t="shared" si="30"/>
        <v>49.191631365239999</v>
      </c>
      <c r="AR33" s="1">
        <f t="shared" si="30"/>
        <v>271.15067482614</v>
      </c>
      <c r="AS33" s="1">
        <f t="shared" si="30"/>
        <v>0</v>
      </c>
      <c r="AT33" s="1">
        <f t="shared" si="30"/>
        <v>37.11236020866</v>
      </c>
      <c r="AU33" s="1">
        <f t="shared" si="30"/>
        <v>720.28831656384</v>
      </c>
      <c r="AV33" s="1">
        <f t="shared" si="30"/>
        <v>0</v>
      </c>
      <c r="AW33" s="1">
        <f t="shared" si="30"/>
        <v>20.712021097499999</v>
      </c>
      <c r="AX33" s="1">
        <f t="shared" si="30"/>
        <v>0</v>
      </c>
      <c r="AY33" s="1">
        <f t="shared" si="30"/>
        <v>0</v>
      </c>
      <c r="AZ33" s="1">
        <f t="shared" si="30"/>
        <v>0</v>
      </c>
      <c r="BA33" s="1">
        <f t="shared" si="31"/>
        <v>0</v>
      </c>
      <c r="BB33" s="1">
        <f t="shared" si="31"/>
        <v>9.18735126282</v>
      </c>
      <c r="BC33" s="1">
        <f t="shared" si="31"/>
        <v>0</v>
      </c>
      <c r="BD33" s="1">
        <f t="shared" si="31"/>
        <v>0</v>
      </c>
      <c r="BE33" s="1">
        <f t="shared" si="31"/>
        <v>48.204655857900008</v>
      </c>
      <c r="BF33" s="1">
        <f t="shared" si="31"/>
        <v>7.7635070402400004</v>
      </c>
      <c r="BG33" s="1">
        <f t="shared" si="31"/>
        <v>4.7507150678400007</v>
      </c>
      <c r="BH33" s="1">
        <f t="shared" si="31"/>
        <v>1.9336951420199999</v>
      </c>
      <c r="BI33" s="1">
        <f t="shared" si="31"/>
        <v>0</v>
      </c>
      <c r="BJ33" s="1">
        <f t="shared" si="31"/>
        <v>138.25450328543999</v>
      </c>
      <c r="BK33" s="1">
        <f t="shared" si="31"/>
        <v>0</v>
      </c>
      <c r="BL33" s="1">
        <f t="shared" si="31"/>
        <v>5.7685181929200002</v>
      </c>
      <c r="BM33" s="1">
        <f t="shared" si="31"/>
        <v>1.1409812931600001</v>
      </c>
      <c r="BN33" s="1">
        <f t="shared" si="31"/>
        <v>93.164932762920003</v>
      </c>
      <c r="BO33" s="1">
        <f t="shared" si="31"/>
        <v>0</v>
      </c>
      <c r="BQ33" s="1">
        <f t="shared" ca="1" si="23"/>
        <v>13.68547801471296</v>
      </c>
      <c r="BR33" s="1"/>
      <c r="BS33" s="1">
        <f t="shared" ca="1" si="22"/>
        <v>5.2302999999999997</v>
      </c>
    </row>
    <row r="34" spans="1:71">
      <c r="A34" s="10" t="s">
        <v>91</v>
      </c>
      <c r="AJ34" s="9" t="str">
        <f t="shared" si="26"/>
        <v>MinCOACOK-05</v>
      </c>
      <c r="AK34" t="str">
        <f t="shared" si="27"/>
        <v>COACOK</v>
      </c>
      <c r="AL34" s="1">
        <f t="shared" si="30"/>
        <v>0</v>
      </c>
      <c r="AM34" s="1">
        <f t="shared" si="30"/>
        <v>8.7912333</v>
      </c>
      <c r="AN34" s="1">
        <f t="shared" si="30"/>
        <v>0</v>
      </c>
      <c r="AO34" s="1">
        <f t="shared" si="30"/>
        <v>6.1145067619800004</v>
      </c>
      <c r="AP34" s="1">
        <f t="shared" si="30"/>
        <v>0</v>
      </c>
      <c r="AQ34" s="1">
        <f t="shared" si="30"/>
        <v>49.191631365239999</v>
      </c>
      <c r="AR34" s="1">
        <f t="shared" si="30"/>
        <v>271.15067482614</v>
      </c>
      <c r="AS34" s="1">
        <f t="shared" si="30"/>
        <v>0</v>
      </c>
      <c r="AT34" s="1">
        <f t="shared" si="30"/>
        <v>37.11236020866</v>
      </c>
      <c r="AU34" s="1">
        <f t="shared" si="30"/>
        <v>720.28831656384</v>
      </c>
      <c r="AV34" s="1">
        <f t="shared" si="30"/>
        <v>0</v>
      </c>
      <c r="AW34" s="1">
        <f t="shared" si="30"/>
        <v>20.712021097499999</v>
      </c>
      <c r="AX34" s="1">
        <f t="shared" si="30"/>
        <v>0</v>
      </c>
      <c r="AY34" s="1">
        <f t="shared" si="30"/>
        <v>0</v>
      </c>
      <c r="AZ34" s="1">
        <f t="shared" si="30"/>
        <v>0</v>
      </c>
      <c r="BA34" s="1">
        <f t="shared" si="31"/>
        <v>0</v>
      </c>
      <c r="BB34" s="1">
        <f t="shared" si="31"/>
        <v>9.18735126282</v>
      </c>
      <c r="BC34" s="1">
        <f t="shared" si="31"/>
        <v>0</v>
      </c>
      <c r="BD34" s="1">
        <f t="shared" si="31"/>
        <v>0</v>
      </c>
      <c r="BE34" s="1">
        <f t="shared" si="31"/>
        <v>48.204655857900008</v>
      </c>
      <c r="BF34" s="1">
        <f t="shared" si="31"/>
        <v>7.7635070402400004</v>
      </c>
      <c r="BG34" s="1">
        <f t="shared" si="31"/>
        <v>4.7507150678400007</v>
      </c>
      <c r="BH34" s="1">
        <f t="shared" si="31"/>
        <v>1.9336951420199999</v>
      </c>
      <c r="BI34" s="1">
        <f t="shared" si="31"/>
        <v>0</v>
      </c>
      <c r="BJ34" s="1">
        <f t="shared" si="31"/>
        <v>138.25450328543999</v>
      </c>
      <c r="BK34" s="1">
        <f t="shared" si="31"/>
        <v>0</v>
      </c>
      <c r="BL34" s="1">
        <f t="shared" si="31"/>
        <v>5.7685181929200002</v>
      </c>
      <c r="BM34" s="1">
        <f t="shared" si="31"/>
        <v>1.1409812931600001</v>
      </c>
      <c r="BN34" s="1">
        <f t="shared" si="31"/>
        <v>93.164932762920003</v>
      </c>
      <c r="BO34" s="1">
        <f t="shared" si="31"/>
        <v>0</v>
      </c>
      <c r="BQ34" s="1">
        <f t="shared" ca="1" si="23"/>
        <v>14.4057663312768</v>
      </c>
      <c r="BR34" s="1"/>
      <c r="BS34" s="1">
        <f t="shared" ca="1" si="22"/>
        <v>5.3189413268833361</v>
      </c>
    </row>
    <row r="35" spans="1:71">
      <c r="A35" s="10" t="s">
        <v>90</v>
      </c>
      <c r="AJ35" s="9" t="str">
        <f t="shared" si="26"/>
        <v>MinCOACOK-06</v>
      </c>
      <c r="AK35" t="str">
        <f t="shared" si="27"/>
        <v>COACOK</v>
      </c>
      <c r="AL35" s="1">
        <f t="shared" si="30"/>
        <v>0</v>
      </c>
      <c r="AM35" s="1">
        <f t="shared" si="30"/>
        <v>8.7912333</v>
      </c>
      <c r="AN35" s="1">
        <f t="shared" si="30"/>
        <v>0</v>
      </c>
      <c r="AO35" s="1">
        <f t="shared" si="30"/>
        <v>6.1145067619800004</v>
      </c>
      <c r="AP35" s="1">
        <f t="shared" si="30"/>
        <v>0</v>
      </c>
      <c r="AQ35" s="1">
        <f t="shared" si="30"/>
        <v>49.191631365239999</v>
      </c>
      <c r="AR35" s="1">
        <f t="shared" si="30"/>
        <v>271.15067482614</v>
      </c>
      <c r="AS35" s="1">
        <f t="shared" si="30"/>
        <v>0</v>
      </c>
      <c r="AT35" s="1">
        <f t="shared" si="30"/>
        <v>37.11236020866</v>
      </c>
      <c r="AU35" s="1">
        <f t="shared" si="30"/>
        <v>720.28831656384</v>
      </c>
      <c r="AV35" s="1">
        <f t="shared" si="30"/>
        <v>0</v>
      </c>
      <c r="AW35" s="1">
        <f t="shared" si="30"/>
        <v>20.712021097499999</v>
      </c>
      <c r="AX35" s="1">
        <f t="shared" si="30"/>
        <v>0</v>
      </c>
      <c r="AY35" s="1">
        <f t="shared" si="30"/>
        <v>0</v>
      </c>
      <c r="AZ35" s="1">
        <f t="shared" si="30"/>
        <v>0</v>
      </c>
      <c r="BA35" s="1">
        <f t="shared" si="31"/>
        <v>0</v>
      </c>
      <c r="BB35" s="1">
        <f t="shared" si="31"/>
        <v>9.18735126282</v>
      </c>
      <c r="BC35" s="1">
        <f t="shared" si="31"/>
        <v>0</v>
      </c>
      <c r="BD35" s="1">
        <f t="shared" si="31"/>
        <v>0</v>
      </c>
      <c r="BE35" s="1">
        <f t="shared" si="31"/>
        <v>48.204655857900008</v>
      </c>
      <c r="BF35" s="1">
        <f t="shared" si="31"/>
        <v>7.7635070402400004</v>
      </c>
      <c r="BG35" s="1">
        <f t="shared" si="31"/>
        <v>4.7507150678400007</v>
      </c>
      <c r="BH35" s="1">
        <f t="shared" si="31"/>
        <v>1.9336951420199999</v>
      </c>
      <c r="BI35" s="1">
        <f t="shared" si="31"/>
        <v>0</v>
      </c>
      <c r="BJ35" s="1">
        <f t="shared" si="31"/>
        <v>138.25450328543999</v>
      </c>
      <c r="BK35" s="1">
        <f t="shared" si="31"/>
        <v>0</v>
      </c>
      <c r="BL35" s="1">
        <f t="shared" si="31"/>
        <v>5.7685181929200002</v>
      </c>
      <c r="BM35" s="1">
        <f t="shared" si="31"/>
        <v>1.1409812931600001</v>
      </c>
      <c r="BN35" s="1">
        <f t="shared" si="31"/>
        <v>93.164932762920003</v>
      </c>
      <c r="BO35" s="1">
        <f t="shared" si="31"/>
        <v>0</v>
      </c>
      <c r="BQ35" s="1">
        <f t="shared" ca="1" si="23"/>
        <v>17.286919597532158</v>
      </c>
      <c r="BR35" s="1"/>
      <c r="BS35" s="1">
        <f t="shared" ca="1" si="22"/>
        <v>5.4309000000000003</v>
      </c>
    </row>
    <row r="36" spans="1:71">
      <c r="A36" s="10" t="s">
        <v>89</v>
      </c>
      <c r="AJ36" s="9" t="str">
        <f t="shared" si="26"/>
        <v>MinCOACOK-07</v>
      </c>
      <c r="AK36" t="str">
        <f t="shared" si="27"/>
        <v>COACOK</v>
      </c>
      <c r="AL36" s="1">
        <f t="shared" si="30"/>
        <v>0</v>
      </c>
      <c r="AM36" s="1">
        <f t="shared" si="30"/>
        <v>8.7912333</v>
      </c>
      <c r="AN36" s="1">
        <f t="shared" si="30"/>
        <v>0</v>
      </c>
      <c r="AO36" s="1">
        <f t="shared" si="30"/>
        <v>6.1145067619800004</v>
      </c>
      <c r="AP36" s="1">
        <f t="shared" si="30"/>
        <v>0</v>
      </c>
      <c r="AQ36" s="1">
        <f t="shared" si="30"/>
        <v>49.191631365239999</v>
      </c>
      <c r="AR36" s="1">
        <f t="shared" si="30"/>
        <v>271.15067482614</v>
      </c>
      <c r="AS36" s="1">
        <f t="shared" si="30"/>
        <v>0</v>
      </c>
      <c r="AT36" s="1">
        <f t="shared" si="30"/>
        <v>37.11236020866</v>
      </c>
      <c r="AU36" s="1">
        <f t="shared" si="30"/>
        <v>720.28831656384</v>
      </c>
      <c r="AV36" s="1">
        <f t="shared" si="30"/>
        <v>0</v>
      </c>
      <c r="AW36" s="1">
        <f t="shared" si="30"/>
        <v>20.712021097499999</v>
      </c>
      <c r="AX36" s="1">
        <f t="shared" si="30"/>
        <v>0</v>
      </c>
      <c r="AY36" s="1">
        <f t="shared" si="30"/>
        <v>0</v>
      </c>
      <c r="AZ36" s="1">
        <f t="shared" si="30"/>
        <v>0</v>
      </c>
      <c r="BA36" s="1">
        <f t="shared" si="31"/>
        <v>0</v>
      </c>
      <c r="BB36" s="1">
        <f t="shared" si="31"/>
        <v>9.18735126282</v>
      </c>
      <c r="BC36" s="1">
        <f t="shared" si="31"/>
        <v>0</v>
      </c>
      <c r="BD36" s="1">
        <f t="shared" si="31"/>
        <v>0</v>
      </c>
      <c r="BE36" s="1">
        <f t="shared" si="31"/>
        <v>48.204655857900008</v>
      </c>
      <c r="BF36" s="1">
        <f t="shared" si="31"/>
        <v>7.7635070402400004</v>
      </c>
      <c r="BG36" s="1">
        <f t="shared" si="31"/>
        <v>4.7507150678400007</v>
      </c>
      <c r="BH36" s="1">
        <f t="shared" si="31"/>
        <v>1.9336951420199999</v>
      </c>
      <c r="BI36" s="1">
        <f t="shared" si="31"/>
        <v>0</v>
      </c>
      <c r="BJ36" s="1">
        <f t="shared" si="31"/>
        <v>138.25450328543999</v>
      </c>
      <c r="BK36" s="1">
        <f t="shared" si="31"/>
        <v>0</v>
      </c>
      <c r="BL36" s="1">
        <f t="shared" si="31"/>
        <v>5.7685181929200002</v>
      </c>
      <c r="BM36" s="1">
        <f t="shared" si="31"/>
        <v>1.1409812931600001</v>
      </c>
      <c r="BN36" s="1">
        <f t="shared" si="31"/>
        <v>93.164932762920003</v>
      </c>
      <c r="BO36" s="1">
        <f t="shared" si="31"/>
        <v>0</v>
      </c>
      <c r="BQ36" s="1">
        <f t="shared" ca="1" si="23"/>
        <v>20.168072863787518</v>
      </c>
      <c r="BR36" s="1"/>
      <c r="BS36" s="1">
        <f t="shared" ca="1" si="22"/>
        <v>5.5515999999999996</v>
      </c>
    </row>
    <row r="37" spans="1:71">
      <c r="A37" s="10" t="s">
        <v>88</v>
      </c>
      <c r="AJ37" s="9" t="str">
        <f t="shared" si="26"/>
        <v>MinCOACOK-08</v>
      </c>
      <c r="AK37" t="str">
        <f t="shared" si="27"/>
        <v>COACOK</v>
      </c>
      <c r="AL37" s="1">
        <f t="shared" si="30"/>
        <v>0</v>
      </c>
      <c r="AM37" s="1">
        <f t="shared" si="30"/>
        <v>8.7912333</v>
      </c>
      <c r="AN37" s="1">
        <f t="shared" si="30"/>
        <v>0</v>
      </c>
      <c r="AO37" s="1">
        <f t="shared" si="30"/>
        <v>6.1145067619800004</v>
      </c>
      <c r="AP37" s="1">
        <f t="shared" si="30"/>
        <v>0</v>
      </c>
      <c r="AQ37" s="1">
        <f t="shared" si="30"/>
        <v>49.191631365239999</v>
      </c>
      <c r="AR37" s="1">
        <f t="shared" si="30"/>
        <v>271.15067482614</v>
      </c>
      <c r="AS37" s="1">
        <f t="shared" si="30"/>
        <v>0</v>
      </c>
      <c r="AT37" s="1">
        <f t="shared" si="30"/>
        <v>37.11236020866</v>
      </c>
      <c r="AU37" s="1">
        <f t="shared" si="30"/>
        <v>720.28831656384</v>
      </c>
      <c r="AV37" s="1">
        <f t="shared" si="30"/>
        <v>0</v>
      </c>
      <c r="AW37" s="1">
        <f t="shared" si="30"/>
        <v>20.712021097499999</v>
      </c>
      <c r="AX37" s="1">
        <f t="shared" si="30"/>
        <v>0</v>
      </c>
      <c r="AY37" s="1">
        <f t="shared" si="30"/>
        <v>0</v>
      </c>
      <c r="AZ37" s="1">
        <f t="shared" si="30"/>
        <v>0</v>
      </c>
      <c r="BA37" s="1">
        <f t="shared" si="31"/>
        <v>0</v>
      </c>
      <c r="BB37" s="1">
        <f t="shared" si="31"/>
        <v>9.18735126282</v>
      </c>
      <c r="BC37" s="1">
        <f t="shared" si="31"/>
        <v>0</v>
      </c>
      <c r="BD37" s="1">
        <f t="shared" si="31"/>
        <v>0</v>
      </c>
      <c r="BE37" s="1">
        <f t="shared" si="31"/>
        <v>48.204655857900008</v>
      </c>
      <c r="BF37" s="1">
        <f t="shared" si="31"/>
        <v>7.7635070402400004</v>
      </c>
      <c r="BG37" s="1">
        <f t="shared" si="31"/>
        <v>4.7507150678400007</v>
      </c>
      <c r="BH37" s="1">
        <f t="shared" si="31"/>
        <v>1.9336951420199999</v>
      </c>
      <c r="BI37" s="1">
        <f t="shared" si="31"/>
        <v>0</v>
      </c>
      <c r="BJ37" s="1">
        <f t="shared" si="31"/>
        <v>138.25450328543999</v>
      </c>
      <c r="BK37" s="1">
        <f t="shared" si="31"/>
        <v>0</v>
      </c>
      <c r="BL37" s="1">
        <f t="shared" si="31"/>
        <v>5.7685181929200002</v>
      </c>
      <c r="BM37" s="1">
        <f t="shared" si="31"/>
        <v>1.1409812931600001</v>
      </c>
      <c r="BN37" s="1">
        <f t="shared" si="31"/>
        <v>93.164932762920003</v>
      </c>
      <c r="BO37" s="1">
        <f t="shared" si="31"/>
        <v>0</v>
      </c>
      <c r="BQ37" s="1">
        <f t="shared" ca="1" si="23"/>
        <v>23.049226130042879</v>
      </c>
      <c r="BR37" s="1"/>
      <c r="BS37" s="1">
        <f t="shared" ca="1" si="22"/>
        <v>5.6821999999999999</v>
      </c>
    </row>
    <row r="38" spans="1:71">
      <c r="A38" s="10" t="s">
        <v>87</v>
      </c>
      <c r="AJ38" s="9" t="str">
        <f t="shared" si="26"/>
        <v>MinCOACOK-09</v>
      </c>
      <c r="AK38" t="str">
        <f t="shared" si="27"/>
        <v>COACOK</v>
      </c>
      <c r="AL38" s="1">
        <f t="shared" si="30"/>
        <v>0</v>
      </c>
      <c r="AM38" s="1">
        <f t="shared" si="30"/>
        <v>8.7912333</v>
      </c>
      <c r="AN38" s="1">
        <f t="shared" si="30"/>
        <v>0</v>
      </c>
      <c r="AO38" s="1">
        <f t="shared" si="30"/>
        <v>6.1145067619800004</v>
      </c>
      <c r="AP38" s="1">
        <f t="shared" si="30"/>
        <v>0</v>
      </c>
      <c r="AQ38" s="1">
        <f t="shared" si="30"/>
        <v>49.191631365239999</v>
      </c>
      <c r="AR38" s="1">
        <f t="shared" si="30"/>
        <v>271.15067482614</v>
      </c>
      <c r="AS38" s="1">
        <f t="shared" si="30"/>
        <v>0</v>
      </c>
      <c r="AT38" s="1">
        <f t="shared" si="30"/>
        <v>37.11236020866</v>
      </c>
      <c r="AU38" s="1">
        <f t="shared" si="30"/>
        <v>720.28831656384</v>
      </c>
      <c r="AV38" s="1">
        <f t="shared" si="30"/>
        <v>0</v>
      </c>
      <c r="AW38" s="1">
        <f t="shared" si="30"/>
        <v>20.712021097499999</v>
      </c>
      <c r="AX38" s="1">
        <f t="shared" si="30"/>
        <v>0</v>
      </c>
      <c r="AY38" s="1">
        <f t="shared" si="30"/>
        <v>0</v>
      </c>
      <c r="AZ38" s="1">
        <f t="shared" si="30"/>
        <v>0</v>
      </c>
      <c r="BA38" s="1">
        <f t="shared" si="31"/>
        <v>0</v>
      </c>
      <c r="BB38" s="1">
        <f t="shared" si="31"/>
        <v>9.18735126282</v>
      </c>
      <c r="BC38" s="1">
        <f t="shared" si="31"/>
        <v>0</v>
      </c>
      <c r="BD38" s="1">
        <f t="shared" si="31"/>
        <v>0</v>
      </c>
      <c r="BE38" s="1">
        <f t="shared" si="31"/>
        <v>48.204655857900008</v>
      </c>
      <c r="BF38" s="1">
        <f t="shared" si="31"/>
        <v>7.7635070402400004</v>
      </c>
      <c r="BG38" s="1">
        <f t="shared" si="31"/>
        <v>4.7507150678400007</v>
      </c>
      <c r="BH38" s="1">
        <f t="shared" si="31"/>
        <v>1.9336951420199999</v>
      </c>
      <c r="BI38" s="1">
        <f t="shared" si="31"/>
        <v>0</v>
      </c>
      <c r="BJ38" s="1">
        <f t="shared" si="31"/>
        <v>138.25450328543999</v>
      </c>
      <c r="BK38" s="1">
        <f t="shared" si="31"/>
        <v>0</v>
      </c>
      <c r="BL38" s="1">
        <f t="shared" si="31"/>
        <v>5.7685181929200002</v>
      </c>
      <c r="BM38" s="1">
        <f t="shared" si="31"/>
        <v>1.1409812931600001</v>
      </c>
      <c r="BN38" s="1">
        <f t="shared" si="31"/>
        <v>93.164932762920003</v>
      </c>
      <c r="BO38" s="1">
        <f t="shared" si="31"/>
        <v>0</v>
      </c>
      <c r="BQ38" s="1">
        <f t="shared" ca="1" si="23"/>
        <v>25.930379396298239</v>
      </c>
      <c r="BR38" s="1"/>
      <c r="BS38" s="1">
        <f t="shared" ca="1" si="22"/>
        <v>5.8243</v>
      </c>
    </row>
    <row r="39" spans="1:71">
      <c r="A39" s="10" t="s">
        <v>86</v>
      </c>
      <c r="AJ39" s="9" t="str">
        <f t="shared" si="26"/>
        <v>MinCOACOK-10</v>
      </c>
      <c r="AK39" t="str">
        <f t="shared" si="27"/>
        <v>COACOK</v>
      </c>
      <c r="AL39" s="1">
        <f t="shared" si="30"/>
        <v>0</v>
      </c>
      <c r="AM39" s="1">
        <f t="shared" si="30"/>
        <v>8.7912333</v>
      </c>
      <c r="AN39" s="1">
        <f t="shared" si="30"/>
        <v>0</v>
      </c>
      <c r="AO39" s="1">
        <f t="shared" si="30"/>
        <v>6.1145067619800004</v>
      </c>
      <c r="AP39" s="1">
        <f t="shared" si="30"/>
        <v>0</v>
      </c>
      <c r="AQ39" s="1">
        <f t="shared" si="30"/>
        <v>49.191631365239999</v>
      </c>
      <c r="AR39" s="1">
        <f t="shared" si="30"/>
        <v>271.15067482614</v>
      </c>
      <c r="AS39" s="1">
        <f t="shared" si="30"/>
        <v>0</v>
      </c>
      <c r="AT39" s="1">
        <f t="shared" si="30"/>
        <v>37.11236020866</v>
      </c>
      <c r="AU39" s="1">
        <f t="shared" si="30"/>
        <v>720.28831656384</v>
      </c>
      <c r="AV39" s="1">
        <f t="shared" si="30"/>
        <v>0</v>
      </c>
      <c r="AW39" s="1">
        <f t="shared" si="30"/>
        <v>20.712021097499999</v>
      </c>
      <c r="AX39" s="1">
        <f t="shared" si="30"/>
        <v>0</v>
      </c>
      <c r="AY39" s="1">
        <f t="shared" si="30"/>
        <v>0</v>
      </c>
      <c r="AZ39" s="1">
        <f t="shared" si="30"/>
        <v>0</v>
      </c>
      <c r="BA39" s="1">
        <f t="shared" si="31"/>
        <v>0</v>
      </c>
      <c r="BB39" s="1">
        <f t="shared" si="31"/>
        <v>9.18735126282</v>
      </c>
      <c r="BC39" s="1">
        <f t="shared" si="31"/>
        <v>0</v>
      </c>
      <c r="BD39" s="1">
        <f t="shared" si="31"/>
        <v>0</v>
      </c>
      <c r="BE39" s="1">
        <f t="shared" si="31"/>
        <v>48.204655857900008</v>
      </c>
      <c r="BF39" s="1">
        <f t="shared" si="31"/>
        <v>7.7635070402400004</v>
      </c>
      <c r="BG39" s="1">
        <f t="shared" si="31"/>
        <v>4.7507150678400007</v>
      </c>
      <c r="BH39" s="1">
        <f t="shared" si="31"/>
        <v>1.9336951420199999</v>
      </c>
      <c r="BI39" s="1">
        <f t="shared" si="31"/>
        <v>0</v>
      </c>
      <c r="BJ39" s="1">
        <f t="shared" si="31"/>
        <v>138.25450328543999</v>
      </c>
      <c r="BK39" s="1">
        <f t="shared" si="31"/>
        <v>0</v>
      </c>
      <c r="BL39" s="1">
        <f t="shared" si="31"/>
        <v>5.7685181929200002</v>
      </c>
      <c r="BM39" s="1">
        <f t="shared" si="31"/>
        <v>1.1409812931600001</v>
      </c>
      <c r="BN39" s="1">
        <f t="shared" si="31"/>
        <v>93.164932762920003</v>
      </c>
      <c r="BO39" s="1">
        <f t="shared" si="31"/>
        <v>0</v>
      </c>
      <c r="BQ39" s="1">
        <f t="shared" ca="1" si="23"/>
        <v>28.811532662553599</v>
      </c>
      <c r="BR39" s="1"/>
      <c r="BS39" s="1">
        <f t="shared" ca="1" si="22"/>
        <v>5.9795999999999996</v>
      </c>
    </row>
    <row r="40" spans="1:71">
      <c r="A40" s="10" t="s">
        <v>85</v>
      </c>
      <c r="AJ40" s="9" t="str">
        <f t="shared" si="26"/>
        <v>MinCOACOK-11</v>
      </c>
      <c r="AK40" s="4" t="str">
        <f t="shared" si="27"/>
        <v>COACOK</v>
      </c>
      <c r="AL40" s="18">
        <f t="shared" si="30"/>
        <v>0</v>
      </c>
      <c r="AM40" s="18">
        <f t="shared" si="30"/>
        <v>8.7912333</v>
      </c>
      <c r="AN40" s="18">
        <f t="shared" si="30"/>
        <v>0</v>
      </c>
      <c r="AO40" s="18">
        <f t="shared" si="30"/>
        <v>6.1145067619800004</v>
      </c>
      <c r="AP40" s="18">
        <f t="shared" si="30"/>
        <v>0</v>
      </c>
      <c r="AQ40" s="18">
        <f t="shared" si="30"/>
        <v>49.191631365239999</v>
      </c>
      <c r="AR40" s="18">
        <f t="shared" si="30"/>
        <v>271.15067482614</v>
      </c>
      <c r="AS40" s="18">
        <f t="shared" si="30"/>
        <v>0</v>
      </c>
      <c r="AT40" s="18">
        <f t="shared" si="30"/>
        <v>37.11236020866</v>
      </c>
      <c r="AU40" s="18">
        <f t="shared" si="30"/>
        <v>720.28831656384</v>
      </c>
      <c r="AV40" s="18">
        <f t="shared" si="30"/>
        <v>0</v>
      </c>
      <c r="AW40" s="18">
        <f t="shared" si="30"/>
        <v>20.712021097499999</v>
      </c>
      <c r="AX40" s="18">
        <f t="shared" si="30"/>
        <v>0</v>
      </c>
      <c r="AY40" s="18">
        <f t="shared" si="30"/>
        <v>0</v>
      </c>
      <c r="AZ40" s="18">
        <f t="shared" si="30"/>
        <v>0</v>
      </c>
      <c r="BA40" s="18">
        <f t="shared" si="31"/>
        <v>0</v>
      </c>
      <c r="BB40" s="18">
        <f t="shared" si="31"/>
        <v>9.18735126282</v>
      </c>
      <c r="BC40" s="18">
        <f t="shared" si="31"/>
        <v>0</v>
      </c>
      <c r="BD40" s="18">
        <f t="shared" si="31"/>
        <v>0</v>
      </c>
      <c r="BE40" s="18">
        <f t="shared" si="31"/>
        <v>48.204655857900008</v>
      </c>
      <c r="BF40" s="18">
        <f t="shared" si="31"/>
        <v>7.7635070402400004</v>
      </c>
      <c r="BG40" s="18">
        <f t="shared" si="31"/>
        <v>4.7507150678400007</v>
      </c>
      <c r="BH40" s="18">
        <f t="shared" si="31"/>
        <v>1.9336951420199999</v>
      </c>
      <c r="BI40" s="18">
        <f t="shared" si="31"/>
        <v>0</v>
      </c>
      <c r="BJ40" s="18">
        <f t="shared" si="31"/>
        <v>138.25450328543999</v>
      </c>
      <c r="BK40" s="18">
        <f t="shared" si="31"/>
        <v>0</v>
      </c>
      <c r="BL40" s="18">
        <f t="shared" si="31"/>
        <v>5.7685181929200002</v>
      </c>
      <c r="BM40" s="18">
        <f t="shared" si="31"/>
        <v>1.1409812931600001</v>
      </c>
      <c r="BN40" s="18">
        <f t="shared" si="31"/>
        <v>93.164932762920003</v>
      </c>
      <c r="BO40" s="18">
        <f t="shared" si="31"/>
        <v>0</v>
      </c>
      <c r="BQ40" s="1">
        <f t="shared" ca="1" si="23"/>
        <v>31.69268592880896</v>
      </c>
      <c r="BR40" s="1"/>
      <c r="BS40" s="1">
        <f t="shared" ca="1" si="22"/>
        <v>6.1504000000000003</v>
      </c>
    </row>
    <row r="41" spans="1:71">
      <c r="A41" s="10" t="s">
        <v>84</v>
      </c>
      <c r="AJ41" s="9" t="str">
        <f t="shared" si="26"/>
        <v>MinCOACOK-12</v>
      </c>
      <c r="AK41" t="str">
        <f t="shared" si="27"/>
        <v>COACOK</v>
      </c>
      <c r="AL41" s="1">
        <f t="shared" ref="AL41:BA49" si="32">E$10*E$4</f>
        <v>0</v>
      </c>
      <c r="AM41" s="1">
        <f t="shared" si="32"/>
        <v>35.1649332</v>
      </c>
      <c r="AN41" s="1">
        <f t="shared" si="32"/>
        <v>0</v>
      </c>
      <c r="AO41" s="1">
        <f t="shared" si="32"/>
        <v>24.458027047920002</v>
      </c>
      <c r="AP41" s="1">
        <f t="shared" si="32"/>
        <v>0</v>
      </c>
      <c r="AQ41" s="1">
        <f t="shared" si="32"/>
        <v>196.76652546096</v>
      </c>
      <c r="AR41" s="1">
        <f t="shared" si="32"/>
        <v>1084.60269930456</v>
      </c>
      <c r="AS41" s="1">
        <f t="shared" si="32"/>
        <v>0</v>
      </c>
      <c r="AT41" s="1">
        <f t="shared" si="32"/>
        <v>148.44944083464</v>
      </c>
      <c r="AU41" s="1">
        <f t="shared" si="32"/>
        <v>2881.15326625536</v>
      </c>
      <c r="AV41" s="1">
        <f t="shared" si="32"/>
        <v>0</v>
      </c>
      <c r="AW41" s="1">
        <f t="shared" si="32"/>
        <v>82.848084389999997</v>
      </c>
      <c r="AX41" s="1">
        <f t="shared" si="32"/>
        <v>0</v>
      </c>
      <c r="AY41" s="1">
        <f t="shared" si="32"/>
        <v>0</v>
      </c>
      <c r="AZ41" s="1">
        <f t="shared" si="32"/>
        <v>0</v>
      </c>
      <c r="BA41" s="1">
        <f t="shared" si="32"/>
        <v>0</v>
      </c>
      <c r="BB41" s="1">
        <f t="shared" ref="BA41:BO49" si="33">U$10*U$4</f>
        <v>36.74940505128</v>
      </c>
      <c r="BC41" s="1">
        <f t="shared" si="33"/>
        <v>0</v>
      </c>
      <c r="BD41" s="1">
        <f t="shared" si="33"/>
        <v>0</v>
      </c>
      <c r="BE41" s="1">
        <f t="shared" si="33"/>
        <v>192.81862343160003</v>
      </c>
      <c r="BF41" s="1">
        <f t="shared" si="33"/>
        <v>31.054028160960002</v>
      </c>
      <c r="BG41" s="1">
        <f t="shared" si="33"/>
        <v>19.002860271360003</v>
      </c>
      <c r="BH41" s="1">
        <f t="shared" si="33"/>
        <v>7.7347805680799997</v>
      </c>
      <c r="BI41" s="1">
        <f t="shared" si="33"/>
        <v>0</v>
      </c>
      <c r="BJ41" s="1">
        <f t="shared" si="33"/>
        <v>553.01801314175998</v>
      </c>
      <c r="BK41" s="1">
        <f t="shared" si="33"/>
        <v>0</v>
      </c>
      <c r="BL41" s="1">
        <f t="shared" si="33"/>
        <v>23.074072771680001</v>
      </c>
      <c r="BM41" s="1">
        <f t="shared" si="33"/>
        <v>4.5639251726400003</v>
      </c>
      <c r="BN41" s="1">
        <f t="shared" si="33"/>
        <v>372.65973105168001</v>
      </c>
      <c r="BO41" s="1">
        <f t="shared" si="33"/>
        <v>0</v>
      </c>
      <c r="BQ41" s="1">
        <f t="shared" ca="1" si="23"/>
        <v>34.573839195064316</v>
      </c>
      <c r="BR41" s="1"/>
      <c r="BS41" s="1">
        <f t="shared" ca="1" si="22"/>
        <v>6.3395999999999999</v>
      </c>
    </row>
    <row r="42" spans="1:71">
      <c r="A42" s="10" t="s">
        <v>83</v>
      </c>
      <c r="AJ42" s="9" t="str">
        <f t="shared" si="26"/>
        <v>MinCOACOK-13</v>
      </c>
      <c r="AK42" t="str">
        <f t="shared" si="27"/>
        <v>COACOK</v>
      </c>
      <c r="AL42" s="1">
        <f t="shared" si="32"/>
        <v>0</v>
      </c>
      <c r="AM42" s="1">
        <f t="shared" si="32"/>
        <v>35.1649332</v>
      </c>
      <c r="AN42" s="1">
        <f t="shared" si="32"/>
        <v>0</v>
      </c>
      <c r="AO42" s="1">
        <f t="shared" si="32"/>
        <v>24.458027047920002</v>
      </c>
      <c r="AP42" s="1">
        <f t="shared" si="32"/>
        <v>0</v>
      </c>
      <c r="AQ42" s="1">
        <f t="shared" si="32"/>
        <v>196.76652546096</v>
      </c>
      <c r="AR42" s="1">
        <f t="shared" si="32"/>
        <v>1084.60269930456</v>
      </c>
      <c r="AS42" s="1">
        <f t="shared" si="32"/>
        <v>0</v>
      </c>
      <c r="AT42" s="1">
        <f t="shared" si="32"/>
        <v>148.44944083464</v>
      </c>
      <c r="AU42" s="1">
        <f t="shared" si="32"/>
        <v>2881.15326625536</v>
      </c>
      <c r="AV42" s="1">
        <f t="shared" si="32"/>
        <v>0</v>
      </c>
      <c r="AW42" s="1">
        <f t="shared" si="32"/>
        <v>82.848084389999997</v>
      </c>
      <c r="AX42" s="1">
        <f t="shared" si="32"/>
        <v>0</v>
      </c>
      <c r="AY42" s="1">
        <f t="shared" si="32"/>
        <v>0</v>
      </c>
      <c r="AZ42" s="1">
        <f t="shared" si="32"/>
        <v>0</v>
      </c>
      <c r="BA42" s="1">
        <f t="shared" si="33"/>
        <v>0</v>
      </c>
      <c r="BB42" s="1">
        <f t="shared" si="33"/>
        <v>36.74940505128</v>
      </c>
      <c r="BC42" s="1">
        <f t="shared" si="33"/>
        <v>0</v>
      </c>
      <c r="BD42" s="1">
        <f t="shared" si="33"/>
        <v>0</v>
      </c>
      <c r="BE42" s="1">
        <f t="shared" si="33"/>
        <v>192.81862343160003</v>
      </c>
      <c r="BF42" s="1">
        <f t="shared" si="33"/>
        <v>31.054028160960002</v>
      </c>
      <c r="BG42" s="1">
        <f t="shared" si="33"/>
        <v>19.002860271360003</v>
      </c>
      <c r="BH42" s="1">
        <f t="shared" si="33"/>
        <v>7.7347805680799997</v>
      </c>
      <c r="BI42" s="1">
        <f t="shared" si="33"/>
        <v>0</v>
      </c>
      <c r="BJ42" s="1">
        <f t="shared" si="33"/>
        <v>553.01801314175998</v>
      </c>
      <c r="BK42" s="1">
        <f t="shared" si="33"/>
        <v>0</v>
      </c>
      <c r="BL42" s="1">
        <f t="shared" si="33"/>
        <v>23.074072771680001</v>
      </c>
      <c r="BM42" s="1">
        <f t="shared" si="33"/>
        <v>4.5639251726400003</v>
      </c>
      <c r="BN42" s="1">
        <f t="shared" si="33"/>
        <v>372.65973105168001</v>
      </c>
      <c r="BO42" s="1">
        <f t="shared" si="33"/>
        <v>0</v>
      </c>
      <c r="BQ42" s="1">
        <f t="shared" ca="1" si="23"/>
        <v>37.454992461319677</v>
      </c>
      <c r="BR42" s="1"/>
      <c r="BS42" s="1">
        <f t="shared" ca="1" si="22"/>
        <v>6.5509000000000004</v>
      </c>
    </row>
    <row r="43" spans="1:71">
      <c r="A43" s="10" t="s">
        <v>82</v>
      </c>
      <c r="AJ43" s="9" t="str">
        <f t="shared" si="26"/>
        <v>MinCOACOK-14</v>
      </c>
      <c r="AK43" t="str">
        <f t="shared" si="27"/>
        <v>COACOK</v>
      </c>
      <c r="AL43" s="1">
        <f t="shared" si="32"/>
        <v>0</v>
      </c>
      <c r="AM43" s="1">
        <f t="shared" si="32"/>
        <v>35.1649332</v>
      </c>
      <c r="AN43" s="1">
        <f t="shared" si="32"/>
        <v>0</v>
      </c>
      <c r="AO43" s="1">
        <f t="shared" si="32"/>
        <v>24.458027047920002</v>
      </c>
      <c r="AP43" s="1">
        <f t="shared" si="32"/>
        <v>0</v>
      </c>
      <c r="AQ43" s="1">
        <f t="shared" si="32"/>
        <v>196.76652546096</v>
      </c>
      <c r="AR43" s="1">
        <f t="shared" si="32"/>
        <v>1084.60269930456</v>
      </c>
      <c r="AS43" s="1">
        <f t="shared" si="32"/>
        <v>0</v>
      </c>
      <c r="AT43" s="1">
        <f t="shared" si="32"/>
        <v>148.44944083464</v>
      </c>
      <c r="AU43" s="1">
        <f t="shared" si="32"/>
        <v>2881.15326625536</v>
      </c>
      <c r="AV43" s="1">
        <f t="shared" si="32"/>
        <v>0</v>
      </c>
      <c r="AW43" s="1">
        <f t="shared" si="32"/>
        <v>82.848084389999997</v>
      </c>
      <c r="AX43" s="1">
        <f t="shared" si="32"/>
        <v>0</v>
      </c>
      <c r="AY43" s="1">
        <f t="shared" si="32"/>
        <v>0</v>
      </c>
      <c r="AZ43" s="1">
        <f t="shared" si="32"/>
        <v>0</v>
      </c>
      <c r="BA43" s="1">
        <f t="shared" si="33"/>
        <v>0</v>
      </c>
      <c r="BB43" s="1">
        <f t="shared" si="33"/>
        <v>36.74940505128</v>
      </c>
      <c r="BC43" s="1">
        <f t="shared" si="33"/>
        <v>0</v>
      </c>
      <c r="BD43" s="1">
        <f t="shared" si="33"/>
        <v>0</v>
      </c>
      <c r="BE43" s="1">
        <f t="shared" si="33"/>
        <v>192.81862343160003</v>
      </c>
      <c r="BF43" s="1">
        <f t="shared" si="33"/>
        <v>31.054028160960002</v>
      </c>
      <c r="BG43" s="1">
        <f t="shared" si="33"/>
        <v>19.002860271360003</v>
      </c>
      <c r="BH43" s="1">
        <f t="shared" si="33"/>
        <v>7.7347805680799997</v>
      </c>
      <c r="BI43" s="1">
        <f t="shared" si="33"/>
        <v>0</v>
      </c>
      <c r="BJ43" s="1">
        <f t="shared" si="33"/>
        <v>553.01801314175998</v>
      </c>
      <c r="BK43" s="1">
        <f t="shared" si="33"/>
        <v>0</v>
      </c>
      <c r="BL43" s="1">
        <f t="shared" si="33"/>
        <v>23.074072771680001</v>
      </c>
      <c r="BM43" s="1">
        <f t="shared" si="33"/>
        <v>4.5639251726400003</v>
      </c>
      <c r="BN43" s="1">
        <f t="shared" si="33"/>
        <v>372.65973105168001</v>
      </c>
      <c r="BO43" s="1">
        <f t="shared" si="33"/>
        <v>0</v>
      </c>
      <c r="BQ43" s="1">
        <f t="shared" ca="1" si="23"/>
        <v>40.336145727575037</v>
      </c>
      <c r="BR43" s="1"/>
      <c r="BS43" s="1">
        <f t="shared" ca="1" si="22"/>
        <v>6.7891000000000004</v>
      </c>
    </row>
    <row r="44" spans="1:71">
      <c r="A44" s="10" t="s">
        <v>81</v>
      </c>
      <c r="AJ44" s="9" t="str">
        <f t="shared" si="26"/>
        <v>MinCOACOK-15</v>
      </c>
      <c r="AK44" t="str">
        <f t="shared" si="27"/>
        <v>COACOK</v>
      </c>
      <c r="AL44" s="1">
        <f t="shared" si="32"/>
        <v>0</v>
      </c>
      <c r="AM44" s="1">
        <f t="shared" si="32"/>
        <v>35.1649332</v>
      </c>
      <c r="AN44" s="1">
        <f t="shared" si="32"/>
        <v>0</v>
      </c>
      <c r="AO44" s="1">
        <f t="shared" si="32"/>
        <v>24.458027047920002</v>
      </c>
      <c r="AP44" s="1">
        <f t="shared" si="32"/>
        <v>0</v>
      </c>
      <c r="AQ44" s="1">
        <f t="shared" si="32"/>
        <v>196.76652546096</v>
      </c>
      <c r="AR44" s="1">
        <f t="shared" si="32"/>
        <v>1084.60269930456</v>
      </c>
      <c r="AS44" s="1">
        <f t="shared" si="32"/>
        <v>0</v>
      </c>
      <c r="AT44" s="1">
        <f t="shared" si="32"/>
        <v>148.44944083464</v>
      </c>
      <c r="AU44" s="1">
        <f t="shared" si="32"/>
        <v>2881.15326625536</v>
      </c>
      <c r="AV44" s="1">
        <f t="shared" si="32"/>
        <v>0</v>
      </c>
      <c r="AW44" s="1">
        <f t="shared" si="32"/>
        <v>82.848084389999997</v>
      </c>
      <c r="AX44" s="1">
        <f t="shared" si="32"/>
        <v>0</v>
      </c>
      <c r="AY44" s="1">
        <f t="shared" si="32"/>
        <v>0</v>
      </c>
      <c r="AZ44" s="1">
        <f t="shared" si="32"/>
        <v>0</v>
      </c>
      <c r="BA44" s="1">
        <f t="shared" si="33"/>
        <v>0</v>
      </c>
      <c r="BB44" s="1">
        <f t="shared" si="33"/>
        <v>36.74940505128</v>
      </c>
      <c r="BC44" s="1">
        <f t="shared" si="33"/>
        <v>0</v>
      </c>
      <c r="BD44" s="1">
        <f t="shared" si="33"/>
        <v>0</v>
      </c>
      <c r="BE44" s="1">
        <f t="shared" si="33"/>
        <v>192.81862343160003</v>
      </c>
      <c r="BF44" s="1">
        <f t="shared" si="33"/>
        <v>31.054028160960002</v>
      </c>
      <c r="BG44" s="1">
        <f t="shared" si="33"/>
        <v>19.002860271360003</v>
      </c>
      <c r="BH44" s="1">
        <f t="shared" si="33"/>
        <v>7.7347805680799997</v>
      </c>
      <c r="BI44" s="1">
        <f t="shared" si="33"/>
        <v>0</v>
      </c>
      <c r="BJ44" s="1">
        <f t="shared" si="33"/>
        <v>553.01801314175998</v>
      </c>
      <c r="BK44" s="1">
        <f t="shared" si="33"/>
        <v>0</v>
      </c>
      <c r="BL44" s="1">
        <f t="shared" si="33"/>
        <v>23.074072771680001</v>
      </c>
      <c r="BM44" s="1">
        <f t="shared" si="33"/>
        <v>4.5639251726400003</v>
      </c>
      <c r="BN44" s="1">
        <f t="shared" si="33"/>
        <v>372.65973105168001</v>
      </c>
      <c r="BO44" s="1">
        <f t="shared" si="33"/>
        <v>0</v>
      </c>
      <c r="BQ44" s="1">
        <f t="shared" ca="1" si="23"/>
        <v>40.336145727575037</v>
      </c>
      <c r="BR44" s="1"/>
      <c r="BS44" s="1">
        <f t="shared" ca="1" si="22"/>
        <v>7.0606999999999998</v>
      </c>
    </row>
    <row r="45" spans="1:71">
      <c r="A45" s="10" t="s">
        <v>80</v>
      </c>
      <c r="AJ45" s="9" t="str">
        <f t="shared" si="26"/>
        <v>MinCOACOK-16</v>
      </c>
      <c r="AK45" t="str">
        <f t="shared" si="27"/>
        <v>COACOK</v>
      </c>
      <c r="AL45" s="1">
        <f t="shared" si="32"/>
        <v>0</v>
      </c>
      <c r="AM45" s="1">
        <f t="shared" si="32"/>
        <v>35.1649332</v>
      </c>
      <c r="AN45" s="1">
        <f t="shared" si="32"/>
        <v>0</v>
      </c>
      <c r="AO45" s="1">
        <f t="shared" si="32"/>
        <v>24.458027047920002</v>
      </c>
      <c r="AP45" s="1">
        <f t="shared" si="32"/>
        <v>0</v>
      </c>
      <c r="AQ45" s="1">
        <f t="shared" si="32"/>
        <v>196.76652546096</v>
      </c>
      <c r="AR45" s="1">
        <f t="shared" si="32"/>
        <v>1084.60269930456</v>
      </c>
      <c r="AS45" s="1">
        <f t="shared" si="32"/>
        <v>0</v>
      </c>
      <c r="AT45" s="1">
        <f t="shared" si="32"/>
        <v>148.44944083464</v>
      </c>
      <c r="AU45" s="1">
        <f t="shared" si="32"/>
        <v>2881.15326625536</v>
      </c>
      <c r="AV45" s="1">
        <f t="shared" si="32"/>
        <v>0</v>
      </c>
      <c r="AW45" s="1">
        <f t="shared" si="32"/>
        <v>82.848084389999997</v>
      </c>
      <c r="AX45" s="1">
        <f t="shared" si="32"/>
        <v>0</v>
      </c>
      <c r="AY45" s="1">
        <f t="shared" si="32"/>
        <v>0</v>
      </c>
      <c r="AZ45" s="1">
        <f t="shared" si="32"/>
        <v>0</v>
      </c>
      <c r="BA45" s="1">
        <f t="shared" si="33"/>
        <v>0</v>
      </c>
      <c r="BB45" s="1">
        <f t="shared" si="33"/>
        <v>36.74940505128</v>
      </c>
      <c r="BC45" s="1">
        <f t="shared" si="33"/>
        <v>0</v>
      </c>
      <c r="BD45" s="1">
        <f t="shared" si="33"/>
        <v>0</v>
      </c>
      <c r="BE45" s="1">
        <f t="shared" si="33"/>
        <v>192.81862343160003</v>
      </c>
      <c r="BF45" s="1">
        <f t="shared" si="33"/>
        <v>31.054028160960002</v>
      </c>
      <c r="BG45" s="1">
        <f t="shared" si="33"/>
        <v>19.002860271360003</v>
      </c>
      <c r="BH45" s="1">
        <f t="shared" si="33"/>
        <v>7.7347805680799997</v>
      </c>
      <c r="BI45" s="1">
        <f t="shared" si="33"/>
        <v>0</v>
      </c>
      <c r="BJ45" s="1">
        <f t="shared" si="33"/>
        <v>553.01801314175998</v>
      </c>
      <c r="BK45" s="1">
        <f t="shared" si="33"/>
        <v>0</v>
      </c>
      <c r="BL45" s="1">
        <f t="shared" si="33"/>
        <v>23.074072771680001</v>
      </c>
      <c r="BM45" s="1">
        <f t="shared" si="33"/>
        <v>4.5639251726400003</v>
      </c>
      <c r="BN45" s="1">
        <f t="shared" si="33"/>
        <v>372.65973105168001</v>
      </c>
      <c r="BO45" s="1">
        <f t="shared" si="33"/>
        <v>0</v>
      </c>
    </row>
    <row r="46" spans="1:71">
      <c r="A46" s="10" t="s">
        <v>79</v>
      </c>
      <c r="AJ46" s="9" t="str">
        <f t="shared" si="26"/>
        <v>MinCOACOK-17</v>
      </c>
      <c r="AK46" t="str">
        <f t="shared" si="27"/>
        <v>COACOK</v>
      </c>
      <c r="AL46" s="1">
        <f t="shared" si="32"/>
        <v>0</v>
      </c>
      <c r="AM46" s="1">
        <f t="shared" si="32"/>
        <v>35.1649332</v>
      </c>
      <c r="AN46" s="1">
        <f t="shared" si="32"/>
        <v>0</v>
      </c>
      <c r="AO46" s="1">
        <f t="shared" si="32"/>
        <v>24.458027047920002</v>
      </c>
      <c r="AP46" s="1">
        <f t="shared" si="32"/>
        <v>0</v>
      </c>
      <c r="AQ46" s="1">
        <f t="shared" si="32"/>
        <v>196.76652546096</v>
      </c>
      <c r="AR46" s="1">
        <f t="shared" si="32"/>
        <v>1084.60269930456</v>
      </c>
      <c r="AS46" s="1">
        <f t="shared" si="32"/>
        <v>0</v>
      </c>
      <c r="AT46" s="1">
        <f t="shared" si="32"/>
        <v>148.44944083464</v>
      </c>
      <c r="AU46" s="1">
        <f t="shared" si="32"/>
        <v>2881.15326625536</v>
      </c>
      <c r="AV46" s="1">
        <f t="shared" si="32"/>
        <v>0</v>
      </c>
      <c r="AW46" s="1">
        <f t="shared" si="32"/>
        <v>82.848084389999997</v>
      </c>
      <c r="AX46" s="1">
        <f t="shared" si="32"/>
        <v>0</v>
      </c>
      <c r="AY46" s="1">
        <f t="shared" si="32"/>
        <v>0</v>
      </c>
      <c r="AZ46" s="1">
        <f t="shared" si="32"/>
        <v>0</v>
      </c>
      <c r="BA46" s="1">
        <f t="shared" si="33"/>
        <v>0</v>
      </c>
      <c r="BB46" s="1">
        <f t="shared" si="33"/>
        <v>36.74940505128</v>
      </c>
      <c r="BC46" s="1">
        <f t="shared" si="33"/>
        <v>0</v>
      </c>
      <c r="BD46" s="1">
        <f t="shared" si="33"/>
        <v>0</v>
      </c>
      <c r="BE46" s="1">
        <f t="shared" si="33"/>
        <v>192.81862343160003</v>
      </c>
      <c r="BF46" s="1">
        <f t="shared" si="33"/>
        <v>31.054028160960002</v>
      </c>
      <c r="BG46" s="1">
        <f t="shared" si="33"/>
        <v>19.002860271360003</v>
      </c>
      <c r="BH46" s="1">
        <f t="shared" si="33"/>
        <v>7.7347805680799997</v>
      </c>
      <c r="BI46" s="1">
        <f t="shared" si="33"/>
        <v>0</v>
      </c>
      <c r="BJ46" s="1">
        <f t="shared" si="33"/>
        <v>553.01801314175998</v>
      </c>
      <c r="BK46" s="1">
        <f t="shared" si="33"/>
        <v>0</v>
      </c>
      <c r="BL46" s="1">
        <f t="shared" si="33"/>
        <v>23.074072771680001</v>
      </c>
      <c r="BM46" s="1">
        <f t="shared" si="33"/>
        <v>4.5639251726400003</v>
      </c>
      <c r="BN46" s="1">
        <f t="shared" si="33"/>
        <v>372.65973105168001</v>
      </c>
      <c r="BO46" s="1">
        <f t="shared" si="33"/>
        <v>0</v>
      </c>
    </row>
    <row r="47" spans="1:71">
      <c r="A47" s="10" t="s">
        <v>78</v>
      </c>
      <c r="AJ47" s="9" t="str">
        <f t="shared" si="26"/>
        <v>MinCOACOK-18</v>
      </c>
      <c r="AK47" t="str">
        <f t="shared" si="27"/>
        <v>COACOK</v>
      </c>
      <c r="AL47" s="1">
        <f t="shared" si="32"/>
        <v>0</v>
      </c>
      <c r="AM47" s="1">
        <f t="shared" si="32"/>
        <v>35.1649332</v>
      </c>
      <c r="AN47" s="1">
        <f t="shared" si="32"/>
        <v>0</v>
      </c>
      <c r="AO47" s="1">
        <f t="shared" si="32"/>
        <v>24.458027047920002</v>
      </c>
      <c r="AP47" s="1">
        <f t="shared" si="32"/>
        <v>0</v>
      </c>
      <c r="AQ47" s="1">
        <f t="shared" si="32"/>
        <v>196.76652546096</v>
      </c>
      <c r="AR47" s="1">
        <f t="shared" si="32"/>
        <v>1084.60269930456</v>
      </c>
      <c r="AS47" s="1">
        <f t="shared" si="32"/>
        <v>0</v>
      </c>
      <c r="AT47" s="1">
        <f t="shared" si="32"/>
        <v>148.44944083464</v>
      </c>
      <c r="AU47" s="1">
        <f t="shared" si="32"/>
        <v>2881.15326625536</v>
      </c>
      <c r="AV47" s="1">
        <f t="shared" si="32"/>
        <v>0</v>
      </c>
      <c r="AW47" s="1">
        <f t="shared" si="32"/>
        <v>82.848084389999997</v>
      </c>
      <c r="AX47" s="1">
        <f t="shared" si="32"/>
        <v>0</v>
      </c>
      <c r="AY47" s="1">
        <f t="shared" si="32"/>
        <v>0</v>
      </c>
      <c r="AZ47" s="1">
        <f t="shared" si="32"/>
        <v>0</v>
      </c>
      <c r="BA47" s="1">
        <f t="shared" si="33"/>
        <v>0</v>
      </c>
      <c r="BB47" s="1">
        <f t="shared" si="33"/>
        <v>36.74940505128</v>
      </c>
      <c r="BC47" s="1">
        <f t="shared" si="33"/>
        <v>0</v>
      </c>
      <c r="BD47" s="1">
        <f t="shared" si="33"/>
        <v>0</v>
      </c>
      <c r="BE47" s="1">
        <f t="shared" si="33"/>
        <v>192.81862343160003</v>
      </c>
      <c r="BF47" s="1">
        <f t="shared" si="33"/>
        <v>31.054028160960002</v>
      </c>
      <c r="BG47" s="1">
        <f t="shared" si="33"/>
        <v>19.002860271360003</v>
      </c>
      <c r="BH47" s="1">
        <f t="shared" si="33"/>
        <v>7.7347805680799997</v>
      </c>
      <c r="BI47" s="1">
        <f t="shared" si="33"/>
        <v>0</v>
      </c>
      <c r="BJ47" s="1">
        <f t="shared" si="33"/>
        <v>553.01801314175998</v>
      </c>
      <c r="BK47" s="1">
        <f t="shared" si="33"/>
        <v>0</v>
      </c>
      <c r="BL47" s="1">
        <f t="shared" si="33"/>
        <v>23.074072771680001</v>
      </c>
      <c r="BM47" s="1">
        <f t="shared" si="33"/>
        <v>4.5639251726400003</v>
      </c>
      <c r="BN47" s="1">
        <f t="shared" si="33"/>
        <v>372.65973105168001</v>
      </c>
      <c r="BO47" s="1">
        <f t="shared" si="33"/>
        <v>0</v>
      </c>
    </row>
    <row r="48" spans="1:71">
      <c r="A48" s="10" t="s">
        <v>77</v>
      </c>
      <c r="AJ48" s="9" t="str">
        <f t="shared" si="26"/>
        <v>MinCOACOK-19</v>
      </c>
      <c r="AK48" t="str">
        <f t="shared" si="27"/>
        <v>COACOK</v>
      </c>
      <c r="AL48" s="1">
        <f t="shared" si="32"/>
        <v>0</v>
      </c>
      <c r="AM48" s="1">
        <f t="shared" si="32"/>
        <v>35.1649332</v>
      </c>
      <c r="AN48" s="1">
        <f t="shared" si="32"/>
        <v>0</v>
      </c>
      <c r="AO48" s="1">
        <f t="shared" si="32"/>
        <v>24.458027047920002</v>
      </c>
      <c r="AP48" s="1">
        <f t="shared" si="32"/>
        <v>0</v>
      </c>
      <c r="AQ48" s="1">
        <f t="shared" si="32"/>
        <v>196.76652546096</v>
      </c>
      <c r="AR48" s="1">
        <f t="shared" si="32"/>
        <v>1084.60269930456</v>
      </c>
      <c r="AS48" s="1">
        <f t="shared" si="32"/>
        <v>0</v>
      </c>
      <c r="AT48" s="1">
        <f t="shared" si="32"/>
        <v>148.44944083464</v>
      </c>
      <c r="AU48" s="1">
        <f t="shared" si="32"/>
        <v>2881.15326625536</v>
      </c>
      <c r="AV48" s="1">
        <f t="shared" si="32"/>
        <v>0</v>
      </c>
      <c r="AW48" s="1">
        <f t="shared" si="32"/>
        <v>82.848084389999997</v>
      </c>
      <c r="AX48" s="1">
        <f t="shared" si="32"/>
        <v>0</v>
      </c>
      <c r="AY48" s="1">
        <f t="shared" si="32"/>
        <v>0</v>
      </c>
      <c r="AZ48" s="1">
        <f t="shared" si="32"/>
        <v>0</v>
      </c>
      <c r="BA48" s="1">
        <f t="shared" si="33"/>
        <v>0</v>
      </c>
      <c r="BB48" s="1">
        <f t="shared" si="33"/>
        <v>36.74940505128</v>
      </c>
      <c r="BC48" s="1">
        <f t="shared" si="33"/>
        <v>0</v>
      </c>
      <c r="BD48" s="1">
        <f t="shared" si="33"/>
        <v>0</v>
      </c>
      <c r="BE48" s="1">
        <f t="shared" si="33"/>
        <v>192.81862343160003</v>
      </c>
      <c r="BF48" s="1">
        <f t="shared" si="33"/>
        <v>31.054028160960002</v>
      </c>
      <c r="BG48" s="1">
        <f t="shared" si="33"/>
        <v>19.002860271360003</v>
      </c>
      <c r="BH48" s="1">
        <f t="shared" si="33"/>
        <v>7.7347805680799997</v>
      </c>
      <c r="BI48" s="1">
        <f t="shared" si="33"/>
        <v>0</v>
      </c>
      <c r="BJ48" s="1">
        <f t="shared" si="33"/>
        <v>553.01801314175998</v>
      </c>
      <c r="BK48" s="1">
        <f t="shared" si="33"/>
        <v>0</v>
      </c>
      <c r="BL48" s="1">
        <f t="shared" si="33"/>
        <v>23.074072771680001</v>
      </c>
      <c r="BM48" s="1">
        <f t="shared" si="33"/>
        <v>4.5639251726400003</v>
      </c>
      <c r="BN48" s="1">
        <f t="shared" si="33"/>
        <v>372.65973105168001</v>
      </c>
      <c r="BO48" s="1">
        <f t="shared" si="33"/>
        <v>0</v>
      </c>
    </row>
    <row r="49" spans="1:67">
      <c r="A49" s="10" t="s">
        <v>76</v>
      </c>
      <c r="AJ49" s="9" t="str">
        <f t="shared" si="26"/>
        <v>MinCOACOK-20</v>
      </c>
      <c r="AK49" t="str">
        <f t="shared" si="27"/>
        <v>COACOK</v>
      </c>
      <c r="AL49" s="1">
        <f t="shared" si="32"/>
        <v>0</v>
      </c>
      <c r="AM49" s="1">
        <f t="shared" si="32"/>
        <v>35.1649332</v>
      </c>
      <c r="AN49" s="1">
        <f t="shared" si="32"/>
        <v>0</v>
      </c>
      <c r="AO49" s="1">
        <f t="shared" si="32"/>
        <v>24.458027047920002</v>
      </c>
      <c r="AP49" s="1">
        <f t="shared" si="32"/>
        <v>0</v>
      </c>
      <c r="AQ49" s="1">
        <f t="shared" si="32"/>
        <v>196.76652546096</v>
      </c>
      <c r="AR49" s="1">
        <f t="shared" si="32"/>
        <v>1084.60269930456</v>
      </c>
      <c r="AS49" s="1">
        <f t="shared" si="32"/>
        <v>0</v>
      </c>
      <c r="AT49" s="1">
        <f t="shared" si="32"/>
        <v>148.44944083464</v>
      </c>
      <c r="AU49" s="1">
        <f t="shared" si="32"/>
        <v>2881.15326625536</v>
      </c>
      <c r="AV49" s="1">
        <f t="shared" si="32"/>
        <v>0</v>
      </c>
      <c r="AW49" s="1">
        <f t="shared" si="32"/>
        <v>82.848084389999997</v>
      </c>
      <c r="AX49" s="1">
        <f t="shared" si="32"/>
        <v>0</v>
      </c>
      <c r="AY49" s="1">
        <f t="shared" si="32"/>
        <v>0</v>
      </c>
      <c r="AZ49" s="1">
        <f t="shared" si="32"/>
        <v>0</v>
      </c>
      <c r="BA49" s="1">
        <f t="shared" si="33"/>
        <v>0</v>
      </c>
      <c r="BB49" s="1">
        <f t="shared" si="33"/>
        <v>36.74940505128</v>
      </c>
      <c r="BC49" s="1">
        <f t="shared" si="33"/>
        <v>0</v>
      </c>
      <c r="BD49" s="1">
        <f t="shared" si="33"/>
        <v>0</v>
      </c>
      <c r="BE49" s="1">
        <f t="shared" si="33"/>
        <v>192.81862343160003</v>
      </c>
      <c r="BF49" s="1">
        <f t="shared" si="33"/>
        <v>31.054028160960002</v>
      </c>
      <c r="BG49" s="1">
        <f t="shared" si="33"/>
        <v>19.002860271360003</v>
      </c>
      <c r="BH49" s="1">
        <f t="shared" si="33"/>
        <v>7.7347805680799997</v>
      </c>
      <c r="BI49" s="1">
        <f t="shared" si="33"/>
        <v>0</v>
      </c>
      <c r="BJ49" s="1">
        <f t="shared" si="33"/>
        <v>553.01801314175998</v>
      </c>
      <c r="BK49" s="1">
        <f t="shared" si="33"/>
        <v>0</v>
      </c>
      <c r="BL49" s="1">
        <f t="shared" si="33"/>
        <v>23.074072771680001</v>
      </c>
      <c r="BM49" s="1">
        <f t="shared" si="33"/>
        <v>4.5639251726400003</v>
      </c>
      <c r="BN49" s="1">
        <f t="shared" si="33"/>
        <v>372.65973105168001</v>
      </c>
      <c r="BO49" s="1">
        <f t="shared" si="33"/>
        <v>0</v>
      </c>
    </row>
    <row r="50" spans="1:67">
      <c r="A50" s="10" t="s">
        <v>75</v>
      </c>
      <c r="AJ50" s="9" t="str">
        <f t="shared" si="26"/>
        <v>MinCOACOK-21</v>
      </c>
      <c r="AK50" t="str">
        <f t="shared" si="27"/>
        <v>COACOK</v>
      </c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</row>
  </sheetData>
  <conditionalFormatting sqref="E1:AH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46008-AFFE-4E07-8376-5DC5A5C7E476}">
  <sheetPr codeName="Sheet8">
    <tabColor theme="8" tint="-0.249977111117893"/>
  </sheetPr>
  <dimension ref="A1:DI50"/>
  <sheetViews>
    <sheetView zoomScaleNormal="100" workbookViewId="0">
      <selection activeCell="AK1" sqref="AK1"/>
    </sheetView>
  </sheetViews>
  <sheetFormatPr defaultColWidth="8.86328125" defaultRowHeight="14.25"/>
  <cols>
    <col min="1" max="1" width="11.1328125" bestFit="1" customWidth="1"/>
    <col min="2" max="2" width="3.3984375" bestFit="1" customWidth="1"/>
    <col min="3" max="3" width="18.3984375" bestFit="1" customWidth="1"/>
    <col min="4" max="4" width="6.73046875" bestFit="1" customWidth="1"/>
    <col min="5" max="5" width="6" bestFit="1" customWidth="1"/>
    <col min="6" max="8" width="5.1328125" bestFit="1" customWidth="1"/>
    <col min="9" max="9" width="6" bestFit="1" customWidth="1"/>
    <col min="10" max="10" width="5.1328125" bestFit="1" customWidth="1"/>
    <col min="11" max="11" width="6" bestFit="1" customWidth="1"/>
    <col min="12" max="13" width="5.1328125" bestFit="1" customWidth="1"/>
    <col min="14" max="14" width="6" bestFit="1" customWidth="1"/>
    <col min="15" max="17" width="5.1328125" bestFit="1" customWidth="1"/>
    <col min="18" max="18" width="6" bestFit="1" customWidth="1"/>
    <col min="19" max="19" width="5.1328125" bestFit="1" customWidth="1"/>
    <col min="20" max="34" width="5.1328125" customWidth="1"/>
    <col min="35" max="35" width="7.73046875" bestFit="1" customWidth="1"/>
    <col min="36" max="36" width="10.73046875" bestFit="1" customWidth="1"/>
    <col min="37" max="37" width="10.73046875" customWidth="1"/>
    <col min="38" max="43" width="5.59765625" bestFit="1" customWidth="1"/>
    <col min="44" max="44" width="6" bestFit="1" customWidth="1"/>
    <col min="45" max="46" width="5.59765625" bestFit="1" customWidth="1"/>
    <col min="47" max="47" width="6" bestFit="1" customWidth="1"/>
    <col min="48" max="50" width="5.59765625" bestFit="1" customWidth="1"/>
    <col min="51" max="51" width="6" bestFit="1" customWidth="1"/>
    <col min="52" max="52" width="5.59765625" bestFit="1" customWidth="1"/>
    <col min="53" max="67" width="5.59765625" customWidth="1"/>
    <col min="69" max="69" width="5.59765625" bestFit="1" customWidth="1"/>
    <col min="70" max="70" width="6.73046875" bestFit="1" customWidth="1"/>
    <col min="71" max="71" width="5.59765625" bestFit="1" customWidth="1"/>
    <col min="74" max="74" width="12.1328125" customWidth="1"/>
    <col min="75" max="75" width="9" bestFit="1" customWidth="1"/>
    <col min="76" max="76" width="7" bestFit="1" customWidth="1"/>
    <col min="77" max="78" width="8" bestFit="1" customWidth="1"/>
    <col min="79" max="79" width="9" bestFit="1" customWidth="1"/>
    <col min="80" max="80" width="7" bestFit="1" customWidth="1"/>
    <col min="81" max="81" width="9" bestFit="1" customWidth="1"/>
    <col min="82" max="82" width="8" bestFit="1" customWidth="1"/>
    <col min="83" max="83" width="5" bestFit="1" customWidth="1"/>
    <col min="84" max="84" width="9" bestFit="1" customWidth="1"/>
    <col min="85" max="86" width="8" bestFit="1" customWidth="1"/>
    <col min="87" max="87" width="6" bestFit="1" customWidth="1"/>
    <col min="88" max="88" width="9" bestFit="1" customWidth="1"/>
    <col min="89" max="89" width="8" bestFit="1" customWidth="1"/>
    <col min="90" max="91" width="8" customWidth="1"/>
    <col min="92" max="104" width="3" bestFit="1" customWidth="1"/>
    <col min="107" max="107" width="10.73046875" bestFit="1" customWidth="1"/>
    <col min="108" max="108" width="31.59765625" bestFit="1" customWidth="1"/>
    <col min="109" max="109" width="4.59765625" bestFit="1" customWidth="1"/>
    <col min="110" max="111" width="5" bestFit="1" customWidth="1"/>
    <col min="112" max="112" width="10.265625" bestFit="1" customWidth="1"/>
    <col min="113" max="113" width="7.86328125" bestFit="1" customWidth="1"/>
  </cols>
  <sheetData>
    <row r="1" spans="1:113" ht="14.65" thickBot="1">
      <c r="A1" t="s">
        <v>204</v>
      </c>
      <c r="E1" s="1">
        <f>IFERROR(E6*1000/E4,0)</f>
        <v>0</v>
      </c>
      <c r="F1" s="1">
        <f t="shared" ref="F1:AH1" si="0">IFERROR(F6*1000/F4,0)</f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0</v>
      </c>
      <c r="K1" s="1">
        <f t="shared" si="0"/>
        <v>0</v>
      </c>
      <c r="L1" s="1">
        <f t="shared" si="0"/>
        <v>0</v>
      </c>
      <c r="M1" s="1">
        <f t="shared" si="0"/>
        <v>0</v>
      </c>
      <c r="N1" s="1">
        <f t="shared" si="0"/>
        <v>0</v>
      </c>
      <c r="O1" s="1">
        <f t="shared" si="0"/>
        <v>0</v>
      </c>
      <c r="P1" s="1">
        <f t="shared" si="0"/>
        <v>0</v>
      </c>
      <c r="Q1" s="1">
        <f t="shared" si="0"/>
        <v>0</v>
      </c>
      <c r="R1" s="1">
        <f t="shared" si="0"/>
        <v>0</v>
      </c>
      <c r="S1" s="1">
        <f t="shared" si="0"/>
        <v>0</v>
      </c>
      <c r="T1" s="1">
        <f t="shared" si="0"/>
        <v>0</v>
      </c>
      <c r="U1" s="1">
        <f t="shared" si="0"/>
        <v>0</v>
      </c>
      <c r="V1" s="1">
        <f t="shared" si="0"/>
        <v>0</v>
      </c>
      <c r="W1" s="1">
        <f t="shared" si="0"/>
        <v>0</v>
      </c>
      <c r="X1" s="1">
        <f t="shared" si="0"/>
        <v>0</v>
      </c>
      <c r="Y1" s="1">
        <f t="shared" si="0"/>
        <v>0</v>
      </c>
      <c r="Z1" s="1">
        <f t="shared" si="0"/>
        <v>0</v>
      </c>
      <c r="AA1" s="1">
        <f t="shared" si="0"/>
        <v>0</v>
      </c>
      <c r="AB1" s="1">
        <f t="shared" si="0"/>
        <v>0</v>
      </c>
      <c r="AC1" s="1">
        <f t="shared" si="0"/>
        <v>0</v>
      </c>
      <c r="AD1" s="1">
        <f t="shared" si="0"/>
        <v>0</v>
      </c>
      <c r="AE1" s="1">
        <f t="shared" si="0"/>
        <v>0</v>
      </c>
      <c r="AF1" s="1">
        <f t="shared" si="0"/>
        <v>0</v>
      </c>
      <c r="AG1" s="1">
        <f t="shared" si="0"/>
        <v>0</v>
      </c>
      <c r="AH1" s="1">
        <f t="shared" si="0"/>
        <v>0</v>
      </c>
      <c r="AI1" s="25">
        <f t="shared" ref="AI1" si="1">AI6*1000/AI4</f>
        <v>0</v>
      </c>
      <c r="AK1" t="s">
        <v>3335</v>
      </c>
      <c r="BT1">
        <v>80</v>
      </c>
      <c r="BV1" t="str">
        <f>IF(SUM(E6:S6)&gt;0,"DEACT FI_T: ACT_CUM~UP","DeACT")</f>
        <v>DeACT</v>
      </c>
      <c r="DB1" t="s">
        <v>155</v>
      </c>
    </row>
    <row r="2" spans="1:113" ht="14.65" thickBot="1">
      <c r="A2" s="16" t="s">
        <v>32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K2" t="s">
        <v>97</v>
      </c>
      <c r="AL2" s="23" t="str">
        <f t="shared" ref="AL2:BO2" si="2">AL29</f>
        <v>Africa_north</v>
      </c>
      <c r="AM2" s="23" t="str">
        <f t="shared" si="2"/>
        <v>Africa_other</v>
      </c>
      <c r="AN2" s="23" t="str">
        <f t="shared" si="2"/>
        <v>Arg-Chi</v>
      </c>
      <c r="AO2" s="23" t="str">
        <f t="shared" si="2"/>
        <v>Asia_central</v>
      </c>
      <c r="AP2" s="23" t="str">
        <f t="shared" si="2"/>
        <v>Asia_east</v>
      </c>
      <c r="AQ2" s="23" t="str">
        <f t="shared" si="2"/>
        <v>Asia_other</v>
      </c>
      <c r="AR2" s="23" t="str">
        <f t="shared" si="2"/>
        <v>Australia_NZ</v>
      </c>
      <c r="AS2" s="23" t="str">
        <f t="shared" si="2"/>
        <v>Brazil</v>
      </c>
      <c r="AT2" s="23" t="str">
        <f t="shared" si="2"/>
        <v>Canada</v>
      </c>
      <c r="AU2" s="23" t="str">
        <f t="shared" si="2"/>
        <v>China</v>
      </c>
      <c r="AV2" s="23" t="str">
        <f t="shared" si="2"/>
        <v>EU_north</v>
      </c>
      <c r="AW2" s="23" t="str">
        <f t="shared" si="2"/>
        <v>EU_northeast</v>
      </c>
      <c r="AX2" s="23" t="str">
        <f t="shared" si="2"/>
        <v>EU_northwest</v>
      </c>
      <c r="AY2" s="23" t="str">
        <f t="shared" si="2"/>
        <v>EU_south</v>
      </c>
      <c r="AZ2" s="23" t="str">
        <f t="shared" si="2"/>
        <v>EU_southeast</v>
      </c>
      <c r="BA2" s="23" t="str">
        <f t="shared" si="2"/>
        <v>EU_southwest</v>
      </c>
      <c r="BB2" s="23" t="str">
        <f t="shared" si="2"/>
        <v>Europe_other</v>
      </c>
      <c r="BC2" s="23" t="str">
        <f t="shared" si="2"/>
        <v>France</v>
      </c>
      <c r="BD2" s="23" t="str">
        <f t="shared" si="2"/>
        <v>Germany</v>
      </c>
      <c r="BE2" s="23" t="str">
        <f t="shared" si="2"/>
        <v>India</v>
      </c>
      <c r="BF2" s="23" t="str">
        <f t="shared" si="2"/>
        <v>LatAm_other</v>
      </c>
      <c r="BG2" s="23" t="str">
        <f t="shared" si="2"/>
        <v>Mexico</v>
      </c>
      <c r="BH2" s="23" t="str">
        <f t="shared" si="2"/>
        <v>MidEast_other</v>
      </c>
      <c r="BI2" s="23" t="str">
        <f t="shared" si="2"/>
        <v>Nor-Ice</v>
      </c>
      <c r="BJ2" s="23" t="str">
        <f t="shared" si="2"/>
        <v>Russia</v>
      </c>
      <c r="BK2" s="23" t="str">
        <f t="shared" si="2"/>
        <v>SaudiArabia</v>
      </c>
      <c r="BL2" s="23" t="str">
        <f t="shared" si="2"/>
        <v>SouthAfrica</v>
      </c>
      <c r="BM2" s="23" t="str">
        <f t="shared" si="2"/>
        <v>UK</v>
      </c>
      <c r="BN2" s="23" t="str">
        <f t="shared" si="2"/>
        <v>USA</v>
      </c>
      <c r="BO2" s="23" t="str">
        <f t="shared" si="2"/>
        <v>\I:</v>
      </c>
      <c r="BR2" t="s">
        <v>107</v>
      </c>
      <c r="BS2" s="21" t="str">
        <f>C17</f>
        <v>China</v>
      </c>
      <c r="BV2" t="s">
        <v>97</v>
      </c>
      <c r="BW2" s="15" t="str">
        <f t="shared" ref="BW2:CZ2" si="3">AL2</f>
        <v>Africa_north</v>
      </c>
      <c r="BX2" s="15" t="str">
        <f t="shared" si="3"/>
        <v>Africa_other</v>
      </c>
      <c r="BY2" s="15" t="str">
        <f t="shared" si="3"/>
        <v>Arg-Chi</v>
      </c>
      <c r="BZ2" s="15" t="str">
        <f t="shared" si="3"/>
        <v>Asia_central</v>
      </c>
      <c r="CA2" s="15" t="str">
        <f t="shared" si="3"/>
        <v>Asia_east</v>
      </c>
      <c r="CB2" s="15" t="str">
        <f t="shared" si="3"/>
        <v>Asia_other</v>
      </c>
      <c r="CC2" s="15" t="str">
        <f t="shared" si="3"/>
        <v>Australia_NZ</v>
      </c>
      <c r="CD2" s="15" t="str">
        <f t="shared" si="3"/>
        <v>Brazil</v>
      </c>
      <c r="CE2" s="15" t="str">
        <f t="shared" si="3"/>
        <v>Canada</v>
      </c>
      <c r="CF2" s="15" t="str">
        <f t="shared" si="3"/>
        <v>China</v>
      </c>
      <c r="CG2" s="15" t="str">
        <f t="shared" si="3"/>
        <v>EU_north</v>
      </c>
      <c r="CH2" s="15" t="str">
        <f t="shared" si="3"/>
        <v>EU_northeast</v>
      </c>
      <c r="CI2" s="15" t="str">
        <f t="shared" si="3"/>
        <v>EU_northwest</v>
      </c>
      <c r="CJ2" s="15" t="str">
        <f t="shared" si="3"/>
        <v>EU_south</v>
      </c>
      <c r="CK2" s="15" t="str">
        <f t="shared" si="3"/>
        <v>EU_southeast</v>
      </c>
      <c r="CL2" s="15" t="str">
        <f t="shared" si="3"/>
        <v>EU_southwest</v>
      </c>
      <c r="CM2" s="15" t="str">
        <f t="shared" si="3"/>
        <v>Europe_other</v>
      </c>
      <c r="CN2" s="15" t="str">
        <f t="shared" si="3"/>
        <v>France</v>
      </c>
      <c r="CO2" s="15" t="str">
        <f t="shared" si="3"/>
        <v>Germany</v>
      </c>
      <c r="CP2" s="15" t="str">
        <f t="shared" si="3"/>
        <v>India</v>
      </c>
      <c r="CQ2" s="15" t="str">
        <f t="shared" si="3"/>
        <v>LatAm_other</v>
      </c>
      <c r="CR2" s="15" t="str">
        <f t="shared" si="3"/>
        <v>Mexico</v>
      </c>
      <c r="CS2" s="15" t="str">
        <f t="shared" si="3"/>
        <v>MidEast_other</v>
      </c>
      <c r="CT2" s="15" t="str">
        <f t="shared" si="3"/>
        <v>Nor-Ice</v>
      </c>
      <c r="CU2" s="15" t="str">
        <f t="shared" si="3"/>
        <v>Russia</v>
      </c>
      <c r="CV2" s="15" t="str">
        <f t="shared" si="3"/>
        <v>SaudiArabia</v>
      </c>
      <c r="CW2" s="15" t="str">
        <f t="shared" si="3"/>
        <v>SouthAfrica</v>
      </c>
      <c r="CX2" s="15" t="str">
        <f t="shared" si="3"/>
        <v>UK</v>
      </c>
      <c r="CY2" s="15" t="str">
        <f t="shared" si="3"/>
        <v>USA</v>
      </c>
      <c r="CZ2" s="15" t="str">
        <f t="shared" si="3"/>
        <v>\I:</v>
      </c>
      <c r="DB2" t="s">
        <v>156</v>
      </c>
      <c r="DC2" t="s">
        <v>97</v>
      </c>
      <c r="DD2" t="s">
        <v>157</v>
      </c>
      <c r="DE2" t="s">
        <v>158</v>
      </c>
      <c r="DF2" t="s">
        <v>159</v>
      </c>
      <c r="DG2" t="s">
        <v>160</v>
      </c>
      <c r="DH2" t="s">
        <v>161</v>
      </c>
      <c r="DI2" t="s">
        <v>162</v>
      </c>
    </row>
    <row r="3" spans="1:113" ht="14.65" thickTop="1">
      <c r="A3" s="15" t="str">
        <f>VLOOKUP(A2,reserves!$K$9:$L$33,2,FALSE)</f>
        <v>Industrial waste</v>
      </c>
      <c r="C3" s="14" t="str">
        <f>"Min"&amp;A2</f>
        <v>MinBIOBIN</v>
      </c>
      <c r="E3" s="23" t="str">
        <f>SUPBalance!F4</f>
        <v>Africa_north</v>
      </c>
      <c r="F3" s="23" t="str">
        <f>SUPBalance!G4</f>
        <v>Africa_other</v>
      </c>
      <c r="G3" s="23" t="str">
        <f>SUPBalance!H4</f>
        <v>Arg-Chi</v>
      </c>
      <c r="H3" s="23" t="str">
        <f>SUPBalance!I4</f>
        <v>Asia_central</v>
      </c>
      <c r="I3" s="23" t="str">
        <f>SUPBalance!J4</f>
        <v>Asia_east</v>
      </c>
      <c r="J3" s="23" t="str">
        <f>SUPBalance!K4</f>
        <v>Asia_other</v>
      </c>
      <c r="K3" s="23" t="str">
        <f>SUPBalance!L4</f>
        <v>Australia_NZ</v>
      </c>
      <c r="L3" s="23" t="str">
        <f>SUPBalance!M4</f>
        <v>Brazil</v>
      </c>
      <c r="M3" s="23" t="str">
        <f>SUPBalance!N4</f>
        <v>Canada</v>
      </c>
      <c r="N3" s="23" t="str">
        <f>SUPBalance!O4</f>
        <v>China</v>
      </c>
      <c r="O3" s="23" t="str">
        <f>SUPBalance!P4</f>
        <v>EU_north</v>
      </c>
      <c r="P3" s="23" t="str">
        <f>SUPBalance!Q4</f>
        <v>EU_northeast</v>
      </c>
      <c r="Q3" s="23" t="str">
        <f>SUPBalance!R4</f>
        <v>EU_northwest</v>
      </c>
      <c r="R3" s="23" t="str">
        <f>SUPBalance!S4</f>
        <v>EU_south</v>
      </c>
      <c r="S3" s="23" t="str">
        <f>SUPBalance!T4</f>
        <v>EU_southeast</v>
      </c>
      <c r="T3" s="23" t="str">
        <f>SUPBalance!U4</f>
        <v>EU_southwest</v>
      </c>
      <c r="U3" s="23" t="str">
        <f>SUPBalance!V4</f>
        <v>Europe_other</v>
      </c>
      <c r="V3" s="23" t="str">
        <f>SUPBalance!W4</f>
        <v>France</v>
      </c>
      <c r="W3" s="23" t="str">
        <f>SUPBalance!X4</f>
        <v>Germany</v>
      </c>
      <c r="X3" s="23" t="str">
        <f>SUPBalance!Y4</f>
        <v>India</v>
      </c>
      <c r="Y3" s="23" t="str">
        <f>SUPBalance!Z4</f>
        <v>LatAm_other</v>
      </c>
      <c r="Z3" s="23" t="str">
        <f>SUPBalance!AA4</f>
        <v>Mexico</v>
      </c>
      <c r="AA3" s="23" t="str">
        <f>SUPBalance!AB4</f>
        <v>MidEast_other</v>
      </c>
      <c r="AB3" s="23" t="str">
        <f>SUPBalance!AC4</f>
        <v>Nor-Ice</v>
      </c>
      <c r="AC3" s="23" t="str">
        <f>SUPBalance!AD4</f>
        <v>Russia</v>
      </c>
      <c r="AD3" s="23" t="str">
        <f>SUPBalance!AE4</f>
        <v>SaudiArabia</v>
      </c>
      <c r="AE3" s="23" t="str">
        <f>SUPBalance!AF4</f>
        <v>SouthAfrica</v>
      </c>
      <c r="AF3" s="23" t="str">
        <f>SUPBalance!AG4</f>
        <v>UK</v>
      </c>
      <c r="AG3" s="23" t="str">
        <f>SUPBalance!AH4</f>
        <v>USA</v>
      </c>
      <c r="AH3" s="23" t="str">
        <f>SUPBalance!AI4</f>
        <v>\I:</v>
      </c>
      <c r="AI3" s="23" t="s">
        <v>3</v>
      </c>
      <c r="AK3" t="str">
        <f>$AJ30</f>
        <v>MinBIOBIN-01</v>
      </c>
      <c r="AL3" s="8" cm="1">
        <f t="array" ref="AL3">ROUND(-E$13/TREND(E$11:E$12,$A$11:$A$12,VALUE($A30))*AL4+AL4,4)</f>
        <v>0.84530000000000005</v>
      </c>
      <c r="AM3" s="8" cm="1">
        <f t="array" ref="AM3">ROUND(-F$13/TREND(F$11:F$12,$A$11:$A$12,VALUE($A30))*AM4+AM4,4)</f>
        <v>0.84530000000000005</v>
      </c>
      <c r="AN3" s="8" cm="1">
        <f t="array" ref="AN3">ROUND(-G$13/TREND(G$11:G$12,$A$11:$A$12,VALUE($A30))*AN4+AN4,4)</f>
        <v>0.84530000000000005</v>
      </c>
      <c r="AO3" s="8" cm="1">
        <f t="array" ref="AO3">ROUND(-H$13/TREND(H$11:H$12,$A$11:$A$12,VALUE($A30))*AO4+AO4,4)</f>
        <v>0.84530000000000005</v>
      </c>
      <c r="AP3" s="8" cm="1">
        <f t="array" ref="AP3">ROUND(-I$13/TREND(I$11:I$12,$A$11:$A$12,VALUE($A30))*AP4+AP4,4)</f>
        <v>0.84530000000000005</v>
      </c>
      <c r="AQ3" s="8" cm="1">
        <f t="array" ref="AQ3">ROUND(-J$13/TREND(J$11:J$12,$A$11:$A$12,VALUE($A30))*AQ4+AQ4,4)</f>
        <v>0.84530000000000005</v>
      </c>
      <c r="AR3" s="8" cm="1">
        <f t="array" ref="AR3">ROUND(-K$13/TREND(K$11:K$12,$A$11:$A$12,VALUE($A30))*AR4+AR4,4)</f>
        <v>0.84530000000000005</v>
      </c>
      <c r="AS3" s="8" cm="1">
        <f t="array" ref="AS3">ROUND(-L$13/TREND(L$11:L$12,$A$11:$A$12,VALUE($A30))*AS4+AS4,4)</f>
        <v>0.84530000000000005</v>
      </c>
      <c r="AT3" s="8" cm="1">
        <f t="array" ref="AT3">ROUND(-M$13/TREND(M$11:M$12,$A$11:$A$12,VALUE($A30))*AT4+AT4,4)</f>
        <v>0.84530000000000005</v>
      </c>
      <c r="AU3" s="8" cm="1">
        <f t="array" ref="AU3">ROUND(-N$13/TREND(N$11:N$12,$A$11:$A$12,VALUE($A30))*AU4+AU4,4)</f>
        <v>0.84530000000000005</v>
      </c>
      <c r="AV3" s="8" cm="1">
        <f t="array" ref="AV3">ROUND(-O$13/TREND(O$11:O$12,$A$11:$A$12,VALUE($A30))*AV4+AV4,4)</f>
        <v>0.84530000000000005</v>
      </c>
      <c r="AW3" s="8" cm="1">
        <f t="array" ref="AW3">ROUND(-P$13/TREND(P$11:P$12,$A$11:$A$12,VALUE($A30))*AW4+AW4,4)</f>
        <v>0.84530000000000005</v>
      </c>
      <c r="AX3" s="8" cm="1">
        <f t="array" ref="AX3">ROUND(-Q$13/TREND(Q$11:Q$12,$A$11:$A$12,VALUE($A30))*AX4+AX4,4)</f>
        <v>0.84530000000000005</v>
      </c>
      <c r="AY3" s="8" cm="1">
        <f t="array" ref="AY3">ROUND(-R$13/TREND(R$11:R$12,$A$11:$A$12,VALUE($A30))*AY4+AY4,4)</f>
        <v>0.84530000000000005</v>
      </c>
      <c r="AZ3" s="8" cm="1">
        <f t="array" ref="AZ3">ROUND(-S$13/TREND(S$11:S$12,$A$11:$A$12,VALUE($A30))*AZ4+AZ4,4)</f>
        <v>0.84530000000000005</v>
      </c>
      <c r="BA3" s="8" cm="1">
        <f t="array" ref="BA3">ROUND(-T$13/TREND(T$11:T$12,$A$11:$A$12,VALUE($A30))*BA4+BA4,4)</f>
        <v>0.84530000000000005</v>
      </c>
      <c r="BB3" s="8" cm="1">
        <f t="array" ref="BB3">ROUND(-U$13/TREND(U$11:U$12,$A$11:$A$12,VALUE($A30))*BB4+BB4,4)</f>
        <v>0.84530000000000005</v>
      </c>
      <c r="BC3" s="8" cm="1">
        <f t="array" ref="BC3">ROUND(-V$13/TREND(V$11:V$12,$A$11:$A$12,VALUE($A30))*BC4+BC4,4)</f>
        <v>0.84530000000000005</v>
      </c>
      <c r="BD3" s="8" cm="1">
        <f t="array" ref="BD3">ROUND(-W$13/TREND(W$11:W$12,$A$11:$A$12,VALUE($A30))*BD4+BD4,4)</f>
        <v>0.84530000000000005</v>
      </c>
      <c r="BE3" s="8" cm="1">
        <f t="array" ref="BE3">ROUND(-X$13/TREND(X$11:X$12,$A$11:$A$12,VALUE($A30))*BE4+BE4,4)</f>
        <v>0.84530000000000005</v>
      </c>
      <c r="BF3" s="8" cm="1">
        <f t="array" ref="BF3">ROUND(-Y$13/TREND(Y$11:Y$12,$A$11:$A$12,VALUE($A30))*BF4+BF4,4)</f>
        <v>0.84530000000000005</v>
      </c>
      <c r="BG3" s="8" cm="1">
        <f t="array" ref="BG3">ROUND(-Z$13/TREND(Z$11:Z$12,$A$11:$A$12,VALUE($A30))*BG4+BG4,4)</f>
        <v>0.84530000000000005</v>
      </c>
      <c r="BH3" s="8" cm="1">
        <f t="array" ref="BH3">ROUND(-AA$13/TREND(AA$11:AA$12,$A$11:$A$12,VALUE($A30))*BH4+BH4,4)</f>
        <v>0.84530000000000005</v>
      </c>
      <c r="BI3" s="8" cm="1">
        <f t="array" ref="BI3">ROUND(-AB$13/TREND(AB$11:AB$12,$A$11:$A$12,VALUE($A30))*BI4+BI4,4)</f>
        <v>0.84530000000000005</v>
      </c>
      <c r="BJ3" s="8" cm="1">
        <f t="array" ref="BJ3">ROUND(-AC$13/TREND(AC$11:AC$12,$A$11:$A$12,VALUE($A30))*BJ4+BJ4,4)</f>
        <v>0.84530000000000005</v>
      </c>
      <c r="BK3" s="8" cm="1">
        <f t="array" ref="BK3">ROUND(-AD$13/TREND(AD$11:AD$12,$A$11:$A$12,VALUE($A30))*BK4+BK4,4)</f>
        <v>0.84530000000000005</v>
      </c>
      <c r="BL3" s="8" cm="1">
        <f t="array" ref="BL3">ROUND(-AE$13/TREND(AE$11:AE$12,$A$11:$A$12,VALUE($A30))*BL4+BL4,4)</f>
        <v>0.84530000000000005</v>
      </c>
      <c r="BM3" s="8" cm="1">
        <f t="array" ref="BM3">ROUND(-AF$13/TREND(AF$11:AF$12,$A$11:$A$12,VALUE($A30))*BM4+BM4,4)</f>
        <v>0.84530000000000005</v>
      </c>
      <c r="BN3" s="8" cm="1">
        <f t="array" ref="BN3">ROUND(-AG$13/TREND(AG$11:AG$12,$A$11:$A$12,VALUE($A30))*BN4+BN4,4)</f>
        <v>0.84530000000000005</v>
      </c>
      <c r="BO3" s="8" cm="1">
        <f t="array" ref="BO3">ROUND(-AH$13/TREND(AH$11:AH$12,$A$11:$A$12,VALUE($A30))*BO4+BO4,4)</f>
        <v>0.84530000000000005</v>
      </c>
      <c r="BQ3" s="1">
        <f>SUM(AL30:BB30)/1000</f>
        <v>0.36475349683679997</v>
      </c>
      <c r="BR3" s="1">
        <f t="shared" ref="BR3:BR23" si="4">SUMPRODUCT(AL3:BB3,AL30:BB30)/SUM(AL30:BB30)</f>
        <v>0.84530000000000016</v>
      </c>
      <c r="BS3" s="1"/>
      <c r="BV3" t="str">
        <f>$AJ30</f>
        <v>MinBIOBIN-01</v>
      </c>
      <c r="BW3" s="1">
        <f t="shared" ref="BW3:BW22" si="5">MIN(AL30/MAX(SUM(AL$30:AL$49),1)*E$6*1000,AL30*$BT$1)</f>
        <v>0</v>
      </c>
      <c r="BX3" s="1">
        <f t="shared" ref="BX3:CM18" si="6">MIN(AM30/MAX(SUM(AM$30:AM$49),1)*F$6*1000,AM30*$BT$1)</f>
        <v>0</v>
      </c>
      <c r="BY3" s="1">
        <f t="shared" si="6"/>
        <v>0</v>
      </c>
      <c r="BZ3" s="1">
        <f t="shared" si="6"/>
        <v>0</v>
      </c>
      <c r="CA3" s="1">
        <f t="shared" si="6"/>
        <v>0</v>
      </c>
      <c r="CB3" s="1">
        <f t="shared" si="6"/>
        <v>0</v>
      </c>
      <c r="CC3" s="1">
        <f t="shared" si="6"/>
        <v>0</v>
      </c>
      <c r="CD3" s="1">
        <f t="shared" si="6"/>
        <v>0</v>
      </c>
      <c r="CE3" s="1">
        <f t="shared" si="6"/>
        <v>0</v>
      </c>
      <c r="CF3" s="1">
        <f t="shared" si="6"/>
        <v>0</v>
      </c>
      <c r="CG3" s="1">
        <f t="shared" si="6"/>
        <v>0</v>
      </c>
      <c r="CH3" s="1">
        <f t="shared" si="6"/>
        <v>0</v>
      </c>
      <c r="CI3" s="1">
        <f t="shared" si="6"/>
        <v>0</v>
      </c>
      <c r="CJ3" s="1">
        <f t="shared" si="6"/>
        <v>0</v>
      </c>
      <c r="CK3" s="1">
        <f t="shared" si="6"/>
        <v>0</v>
      </c>
      <c r="CL3" s="1">
        <f t="shared" si="6"/>
        <v>0</v>
      </c>
      <c r="CM3" s="1">
        <f t="shared" si="6"/>
        <v>0</v>
      </c>
      <c r="CN3" s="1">
        <f t="shared" ref="CN3:CZ18" si="7">MIN(BC30/MAX(SUM(BC$30:BC$49),1)*V$6*1000,BC30*$BT$1)</f>
        <v>0</v>
      </c>
      <c r="CO3" s="1">
        <f t="shared" si="7"/>
        <v>0</v>
      </c>
      <c r="CP3" s="1">
        <f t="shared" si="7"/>
        <v>0</v>
      </c>
      <c r="CQ3" s="1">
        <f t="shared" si="7"/>
        <v>0</v>
      </c>
      <c r="CR3" s="1">
        <f t="shared" si="7"/>
        <v>0</v>
      </c>
      <c r="CS3" s="1">
        <f t="shared" si="7"/>
        <v>0</v>
      </c>
      <c r="CT3" s="1">
        <f t="shared" si="7"/>
        <v>0</v>
      </c>
      <c r="CU3" s="1">
        <f t="shared" si="7"/>
        <v>0</v>
      </c>
      <c r="CV3" s="1">
        <f t="shared" si="7"/>
        <v>0</v>
      </c>
      <c r="CW3" s="1">
        <f t="shared" si="7"/>
        <v>0</v>
      </c>
      <c r="CX3" s="1">
        <f t="shared" si="7"/>
        <v>0</v>
      </c>
      <c r="CY3" s="1">
        <f t="shared" si="7"/>
        <v>0</v>
      </c>
      <c r="CZ3" s="1">
        <f t="shared" si="7"/>
        <v>0</v>
      </c>
      <c r="DB3" t="s">
        <v>170</v>
      </c>
      <c r="DC3" t="str">
        <f>BV3</f>
        <v>MinBIOBIN-01</v>
      </c>
      <c r="DD3" t="str">
        <f t="shared" ref="DD3:DD23" si="8">$A$3&amp;" Supply curve - Step "&amp;A30</f>
        <v>Industrial waste Supply curve - Step 01</v>
      </c>
      <c r="DE3" t="s">
        <v>109</v>
      </c>
      <c r="DF3" t="s">
        <v>163</v>
      </c>
      <c r="DH3" t="str">
        <f>$A$2</f>
        <v>BIOBIN</v>
      </c>
    </row>
    <row r="4" spans="1:113">
      <c r="D4" t="s">
        <v>102</v>
      </c>
      <c r="E4" s="1">
        <f>SUMIFS('Pri flows'!$E$3:$E$1999,'Pri flows'!$B$3:$B$1999,E$3,'Pri flows'!$D$3:$D$1999,$A$2,'Pri flows'!$C$3:$C$1999,"INDPROD")</f>
        <v>2.9856615084000002</v>
      </c>
      <c r="F4" s="1">
        <f>SUMIFS('Pri flows'!$E$3:$E$1999,'Pri flows'!$B$3:$B$1999,F$3,'Pri flows'!$D$3:$D$1999,$A$2,'Pri flows'!$C$3:$C$1999,"INDPROD")</f>
        <v>0</v>
      </c>
      <c r="G4" s="1">
        <f>SUMIFS('Pri flows'!$E$3:$E$1999,'Pri flows'!$B$3:$B$1999,G$3,'Pri flows'!$D$3:$D$1999,$A$2,'Pri flows'!$C$3:$C$1999,"INDPROD")</f>
        <v>0</v>
      </c>
      <c r="H4" s="1">
        <f>SUMIFS('Pri flows'!$E$3:$E$1999,'Pri flows'!$B$3:$B$1999,H$3,'Pri flows'!$D$3:$D$1999,$A$2,'Pri flows'!$C$3:$C$1999,"INDPROD")</f>
        <v>0</v>
      </c>
      <c r="I4" s="1">
        <f>SUMIFS('Pri flows'!$E$3:$E$1999,'Pri flows'!$B$3:$B$1999,I$3,'Pri flows'!$D$3:$D$1999,$A$2,'Pri flows'!$C$3:$C$1999,"INDPROD")</f>
        <v>335.48312586240002</v>
      </c>
      <c r="J4" s="1">
        <f>SUMIFS('Pri flows'!$E$3:$E$1999,'Pri flows'!$B$3:$B$1999,J$3,'Pri flows'!$D$3:$D$1999,$A$2,'Pri flows'!$C$3:$C$1999,"INDPROD")</f>
        <v>0</v>
      </c>
      <c r="K4" s="1">
        <f>SUMIFS('Pri flows'!$E$3:$E$1999,'Pri flows'!$B$3:$B$1999,K$3,'Pri flows'!$D$3:$D$1999,$A$2,'Pri flows'!$C$3:$C$1999,"INDPROD")</f>
        <v>3.609000666</v>
      </c>
      <c r="L4" s="1">
        <f>SUMIFS('Pri flows'!$E$3:$E$1999,'Pri flows'!$B$3:$B$1999,L$3,'Pri flows'!$D$3:$D$1999,$A$2,'Pri flows'!$C$3:$C$1999,"INDPROD")</f>
        <v>22.111545873600001</v>
      </c>
      <c r="M4" s="1">
        <f>SUMIFS('Pri flows'!$E$3:$E$1999,'Pri flows'!$B$3:$B$1999,M$3,'Pri flows'!$D$3:$D$1999,$A$2,'Pri flows'!$C$3:$C$1999,"INDPROD")</f>
        <v>6.4910011931999998</v>
      </c>
      <c r="N4" s="1">
        <f>SUMIFS('Pri flows'!$E$3:$E$1999,'Pri flows'!$B$3:$B$1999,N$3,'Pri flows'!$D$3:$D$1999,$A$2,'Pri flows'!$C$3:$C$1999,"INDPROD")</f>
        <v>181.56372628680001</v>
      </c>
      <c r="O4" s="1">
        <f>SUMIFS('Pri flows'!$E$3:$E$1999,'Pri flows'!$B$3:$B$1999,O$3,'Pri flows'!$D$3:$D$1999,$A$2,'Pri flows'!$C$3:$C$1999,"INDPROD")</f>
        <v>2.5619992163999998</v>
      </c>
      <c r="P4" s="1">
        <f>SUMIFS('Pri flows'!$E$3:$E$1999,'Pri flows'!$B$3:$B$1999,P$3,'Pri flows'!$D$3:$D$1999,$A$2,'Pri flows'!$C$3:$C$1999,"INDPROD")</f>
        <v>64.188496501200007</v>
      </c>
      <c r="Q4" s="1">
        <f>SUMIFS('Pri flows'!$E$3:$E$1999,'Pri flows'!$B$3:$B$1999,Q$3,'Pri flows'!$D$3:$D$1999,$A$2,'Pri flows'!$C$3:$C$1999,"INDPROD")</f>
        <v>16.563098030399999</v>
      </c>
      <c r="R4" s="1">
        <f>SUMIFS('Pri flows'!$E$3:$E$1999,'Pri flows'!$B$3:$B$1999,R$3,'Pri flows'!$D$3:$D$1999,$A$2,'Pri flows'!$C$3:$C$1999,"INDPROD")</f>
        <v>14.8725896076</v>
      </c>
      <c r="S4" s="1">
        <f>SUMIFS('Pri flows'!$E$3:$E$1999,'Pri flows'!$B$3:$B$1999,S$3,'Pri flows'!$D$3:$D$1999,$A$2,'Pri flows'!$C$3:$C$1999,"INDPROD")</f>
        <v>15.990871327200001</v>
      </c>
      <c r="T4" s="1">
        <f>SUMIFS('Pri flows'!$E$3:$E$1999,'Pri flows'!$B$3:$B$1999,T$3,'Pri flows'!$D$3:$D$1999,$A$2,'Pri flows'!$C$3:$C$1999,"INDPROD")</f>
        <v>13.991477547600001</v>
      </c>
      <c r="U4" s="1">
        <f>SUMIFS('Pri flows'!$E$3:$E$1999,'Pri flows'!$B$3:$B$1999,U$3,'Pri flows'!$D$3:$D$1999,$A$2,'Pri flows'!$C$3:$C$1999,"INDPROD")</f>
        <v>49.094400052799998</v>
      </c>
      <c r="V4" s="1">
        <f>SUMIFS('Pri flows'!$E$3:$E$1999,'Pri flows'!$B$3:$B$1999,V$3,'Pri flows'!$D$3:$D$1999,$A$2,'Pri flows'!$C$3:$C$1999,"INDPROD")</f>
        <v>20.7334229724</v>
      </c>
      <c r="W4" s="1">
        <f>SUMIFS('Pri flows'!$E$3:$E$1999,'Pri flows'!$B$3:$B$1999,W$3,'Pri flows'!$D$3:$D$1999,$A$2,'Pri flows'!$C$3:$C$1999,"INDPROD")</f>
        <v>48.439999026000002</v>
      </c>
      <c r="X4" s="1">
        <f>SUMIFS('Pri flows'!$E$3:$E$1999,'Pri flows'!$B$3:$B$1999,X$3,'Pri flows'!$D$3:$D$1999,$A$2,'Pri flows'!$C$3:$C$1999,"INDPROD")</f>
        <v>0</v>
      </c>
      <c r="Y4" s="1">
        <f>SUMIFS('Pri flows'!$E$3:$E$1999,'Pri flows'!$B$3:$B$1999,Y$3,'Pri flows'!$D$3:$D$1999,$A$2,'Pri flows'!$C$3:$C$1999,"INDPROD")</f>
        <v>0</v>
      </c>
      <c r="Z4" s="1">
        <f>SUMIFS('Pri flows'!$E$3:$E$1999,'Pri flows'!$B$3:$B$1999,Z$3,'Pri flows'!$D$3:$D$1999,$A$2,'Pri flows'!$C$3:$C$1999,"INDPROD")</f>
        <v>1.0670017932</v>
      </c>
      <c r="AA4" s="1">
        <f>SUMIFS('Pri flows'!$E$3:$E$1999,'Pri flows'!$B$3:$B$1999,AA$3,'Pri flows'!$D$3:$D$1999,$A$2,'Pri flows'!$C$3:$C$1999,"INDPROD")</f>
        <v>1.806834474</v>
      </c>
      <c r="AB4" s="1">
        <f>SUMIFS('Pri flows'!$E$3:$E$1999,'Pri flows'!$B$3:$B$1999,AB$3,'Pri flows'!$D$3:$D$1999,$A$2,'Pri flows'!$C$3:$C$1999,"INDPROD")</f>
        <v>3.5679993336</v>
      </c>
      <c r="AC4" s="1">
        <f>SUMIFS('Pri flows'!$E$3:$E$1999,'Pri flows'!$B$3:$B$1999,AC$3,'Pri flows'!$D$3:$D$1999,$A$2,'Pri flows'!$C$3:$C$1999,"INDPROD")</f>
        <v>305.86764533759998</v>
      </c>
      <c r="AD4" s="1">
        <f>SUMIFS('Pri flows'!$E$3:$E$1999,'Pri flows'!$B$3:$B$1999,AD$3,'Pri flows'!$D$3:$D$1999,$A$2,'Pri flows'!$C$3:$C$1999,"INDPROD")</f>
        <v>0</v>
      </c>
      <c r="AE4" s="1">
        <f>SUMIFS('Pri flows'!$E$3:$E$1999,'Pri flows'!$B$3:$B$1999,AE$3,'Pri flows'!$D$3:$D$1999,$A$2,'Pri flows'!$C$3:$C$1999,"INDPROD")</f>
        <v>0</v>
      </c>
      <c r="AF4" s="1">
        <f>SUMIFS('Pri flows'!$E$3:$E$1999,'Pri flows'!$B$3:$B$1999,AF$3,'Pri flows'!$D$3:$D$1999,$A$2,'Pri flows'!$C$3:$C$1999,"INDPROD")</f>
        <v>4.07700117</v>
      </c>
      <c r="AG4" s="1">
        <f>SUMIFS('Pri flows'!$E$3:$E$1999,'Pri flows'!$B$3:$B$1999,AG$3,'Pri flows'!$D$3:$D$1999,$A$2,'Pri flows'!$C$3:$C$1999,"INDPROD")</f>
        <v>39.783404840400003</v>
      </c>
      <c r="AH4" s="1">
        <f>SUMIFS('Pri flows'!$E$3:$E$1999,'Pri flows'!$B$3:$B$1999,AH$3,'Pri flows'!$D$3:$D$1999,$A$2,'Pri flows'!$C$3:$C$1999,"INDPROD")</f>
        <v>0</v>
      </c>
      <c r="AI4" s="1">
        <f>SUM(E4:AH4)</f>
        <v>1154.8503026207998</v>
      </c>
      <c r="AK4" t="str">
        <f t="shared" ref="AK4:AK23" si="9">$AJ31</f>
        <v>MinBIOBIN-02</v>
      </c>
      <c r="AL4" s="8" cm="1">
        <f t="array" ref="AL4">ROUND(-E$13/TREND(E$11:E$12,$A$11:$A$12,VALUE($A31))*AL5+AL5,4)</f>
        <v>0.85960000000000003</v>
      </c>
      <c r="AM4" s="8" cm="1">
        <f t="array" ref="AM4">ROUND(-F$13/TREND(F$11:F$12,$A$11:$A$12,VALUE($A31))*AM5+AM5,4)</f>
        <v>0.85960000000000003</v>
      </c>
      <c r="AN4" s="8" cm="1">
        <f t="array" ref="AN4">ROUND(-G$13/TREND(G$11:G$12,$A$11:$A$12,VALUE($A31))*AN5+AN5,4)</f>
        <v>0.85960000000000003</v>
      </c>
      <c r="AO4" s="8" cm="1">
        <f t="array" ref="AO4">ROUND(-H$13/TREND(H$11:H$12,$A$11:$A$12,VALUE($A31))*AO5+AO5,4)</f>
        <v>0.85960000000000003</v>
      </c>
      <c r="AP4" s="8" cm="1">
        <f t="array" ref="AP4">ROUND(-I$13/TREND(I$11:I$12,$A$11:$A$12,VALUE($A31))*AP5+AP5,4)</f>
        <v>0.85960000000000003</v>
      </c>
      <c r="AQ4" s="8" cm="1">
        <f t="array" ref="AQ4">ROUND(-J$13/TREND(J$11:J$12,$A$11:$A$12,VALUE($A31))*AQ5+AQ5,4)</f>
        <v>0.85960000000000003</v>
      </c>
      <c r="AR4" s="8" cm="1">
        <f t="array" ref="AR4">ROUND(-K$13/TREND(K$11:K$12,$A$11:$A$12,VALUE($A31))*AR5+AR5,4)</f>
        <v>0.85960000000000003</v>
      </c>
      <c r="AS4" s="8" cm="1">
        <f t="array" ref="AS4">ROUND(-L$13/TREND(L$11:L$12,$A$11:$A$12,VALUE($A31))*AS5+AS5,4)</f>
        <v>0.85960000000000003</v>
      </c>
      <c r="AT4" s="8" cm="1">
        <f t="array" ref="AT4">ROUND(-M$13/TREND(M$11:M$12,$A$11:$A$12,VALUE($A31))*AT5+AT5,4)</f>
        <v>0.85960000000000003</v>
      </c>
      <c r="AU4" s="8" cm="1">
        <f t="array" ref="AU4">ROUND(-N$13/TREND(N$11:N$12,$A$11:$A$12,VALUE($A31))*AU5+AU5,4)</f>
        <v>0.85960000000000003</v>
      </c>
      <c r="AV4" s="8" cm="1">
        <f t="array" ref="AV4">ROUND(-O$13/TREND(O$11:O$12,$A$11:$A$12,VALUE($A31))*AV5+AV5,4)</f>
        <v>0.85960000000000003</v>
      </c>
      <c r="AW4" s="8" cm="1">
        <f t="array" ref="AW4">ROUND(-P$13/TREND(P$11:P$12,$A$11:$A$12,VALUE($A31))*AW5+AW5,4)</f>
        <v>0.85960000000000003</v>
      </c>
      <c r="AX4" s="8" cm="1">
        <f t="array" ref="AX4">ROUND(-Q$13/TREND(Q$11:Q$12,$A$11:$A$12,VALUE($A31))*AX5+AX5,4)</f>
        <v>0.85960000000000003</v>
      </c>
      <c r="AY4" s="8" cm="1">
        <f t="array" ref="AY4">ROUND(-R$13/TREND(R$11:R$12,$A$11:$A$12,VALUE($A31))*AY5+AY5,4)</f>
        <v>0.85960000000000003</v>
      </c>
      <c r="AZ4" s="8" cm="1">
        <f t="array" ref="AZ4">ROUND(-S$13/TREND(S$11:S$12,$A$11:$A$12,VALUE($A31))*AZ5+AZ5,4)</f>
        <v>0.85960000000000003</v>
      </c>
      <c r="BA4" s="8" cm="1">
        <f t="array" ref="BA4">ROUND(-T$13/TREND(T$11:T$12,$A$11:$A$12,VALUE($A31))*BA5+BA5,4)</f>
        <v>0.85960000000000003</v>
      </c>
      <c r="BB4" s="8" cm="1">
        <f t="array" ref="BB4">ROUND(-U$13/TREND(U$11:U$12,$A$11:$A$12,VALUE($A31))*BB5+BB5,4)</f>
        <v>0.85960000000000003</v>
      </c>
      <c r="BC4" s="8" cm="1">
        <f t="array" ref="BC4">ROUND(-V$13/TREND(V$11:V$12,$A$11:$A$12,VALUE($A31))*BC5+BC5,4)</f>
        <v>0.85960000000000003</v>
      </c>
      <c r="BD4" s="8" cm="1">
        <f t="array" ref="BD4">ROUND(-W$13/TREND(W$11:W$12,$A$11:$A$12,VALUE($A31))*BD5+BD5,4)</f>
        <v>0.85960000000000003</v>
      </c>
      <c r="BE4" s="8" cm="1">
        <f t="array" ref="BE4">ROUND(-X$13/TREND(X$11:X$12,$A$11:$A$12,VALUE($A31))*BE5+BE5,4)</f>
        <v>0.85960000000000003</v>
      </c>
      <c r="BF4" s="8" cm="1">
        <f t="array" ref="BF4">ROUND(-Y$13/TREND(Y$11:Y$12,$A$11:$A$12,VALUE($A31))*BF5+BF5,4)</f>
        <v>0.85960000000000003</v>
      </c>
      <c r="BG4" s="8" cm="1">
        <f t="array" ref="BG4">ROUND(-Z$13/TREND(Z$11:Z$12,$A$11:$A$12,VALUE($A31))*BG5+BG5,4)</f>
        <v>0.85960000000000003</v>
      </c>
      <c r="BH4" s="8" cm="1">
        <f t="array" ref="BH4">ROUND(-AA$13/TREND(AA$11:AA$12,$A$11:$A$12,VALUE($A31))*BH5+BH5,4)</f>
        <v>0.85960000000000003</v>
      </c>
      <c r="BI4" s="8" cm="1">
        <f t="array" ref="BI4">ROUND(-AB$13/TREND(AB$11:AB$12,$A$11:$A$12,VALUE($A31))*BI5+BI5,4)</f>
        <v>0.85960000000000003</v>
      </c>
      <c r="BJ4" s="8" cm="1">
        <f t="array" ref="BJ4">ROUND(-AC$13/TREND(AC$11:AC$12,$A$11:$A$12,VALUE($A31))*BJ5+BJ5,4)</f>
        <v>0.85960000000000003</v>
      </c>
      <c r="BK4" s="8" cm="1">
        <f t="array" ref="BK4">ROUND(-AD$13/TREND(AD$11:AD$12,$A$11:$A$12,VALUE($A31))*BK5+BK5,4)</f>
        <v>0.85960000000000003</v>
      </c>
      <c r="BL4" s="8" cm="1">
        <f t="array" ref="BL4">ROUND(-AE$13/TREND(AE$11:AE$12,$A$11:$A$12,VALUE($A31))*BL5+BL5,4)</f>
        <v>0.85960000000000003</v>
      </c>
      <c r="BM4" s="8" cm="1">
        <f t="array" ref="BM4">ROUND(-AF$13/TREND(AF$11:AF$12,$A$11:$A$12,VALUE($A31))*BM5+BM5,4)</f>
        <v>0.85960000000000003</v>
      </c>
      <c r="BN4" s="8" cm="1">
        <f t="array" ref="BN4">ROUND(-AG$13/TREND(AG$11:AG$12,$A$11:$A$12,VALUE($A31))*BN5+BN5,4)</f>
        <v>0.85960000000000003</v>
      </c>
      <c r="BO4" s="8" cm="1">
        <f t="array" ref="BO4">ROUND(-AH$13/TREND(AH$11:AH$12,$A$11:$A$12,VALUE($A31))*BO5+BO5,4)</f>
        <v>0.85960000000000003</v>
      </c>
      <c r="BQ4" s="1">
        <f t="shared" ref="BQ4:BQ23" si="10">BQ3+SUM(AL31:BB31)/1000</f>
        <v>0.40122884652047996</v>
      </c>
      <c r="BR4" s="1">
        <f t="shared" si="4"/>
        <v>0.85959999999999981</v>
      </c>
      <c r="BS4" s="1"/>
      <c r="BV4" t="str">
        <f t="shared" ref="BV4:BV23" si="11">$AJ31</f>
        <v>MinBIOBIN-02</v>
      </c>
      <c r="BW4" s="1">
        <f t="shared" si="5"/>
        <v>0</v>
      </c>
      <c r="BX4" s="1">
        <f t="shared" si="6"/>
        <v>0</v>
      </c>
      <c r="BY4" s="1">
        <f t="shared" si="6"/>
        <v>0</v>
      </c>
      <c r="BZ4" s="1">
        <f t="shared" si="6"/>
        <v>0</v>
      </c>
      <c r="CA4" s="1">
        <f t="shared" si="6"/>
        <v>0</v>
      </c>
      <c r="CB4" s="1">
        <f t="shared" si="6"/>
        <v>0</v>
      </c>
      <c r="CC4" s="1">
        <f t="shared" si="6"/>
        <v>0</v>
      </c>
      <c r="CD4" s="1">
        <f t="shared" si="6"/>
        <v>0</v>
      </c>
      <c r="CE4" s="1">
        <f t="shared" si="6"/>
        <v>0</v>
      </c>
      <c r="CF4" s="1">
        <f t="shared" si="6"/>
        <v>0</v>
      </c>
      <c r="CG4" s="1">
        <f t="shared" si="6"/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7"/>
        <v>0</v>
      </c>
      <c r="CO4" s="1">
        <f t="shared" si="7"/>
        <v>0</v>
      </c>
      <c r="CP4" s="1">
        <f t="shared" si="7"/>
        <v>0</v>
      </c>
      <c r="CQ4" s="1">
        <f t="shared" si="7"/>
        <v>0</v>
      </c>
      <c r="CR4" s="1">
        <f t="shared" si="7"/>
        <v>0</v>
      </c>
      <c r="CS4" s="1">
        <f t="shared" si="7"/>
        <v>0</v>
      </c>
      <c r="CT4" s="1">
        <f t="shared" si="7"/>
        <v>0</v>
      </c>
      <c r="CU4" s="1">
        <f t="shared" si="7"/>
        <v>0</v>
      </c>
      <c r="CV4" s="1">
        <f t="shared" si="7"/>
        <v>0</v>
      </c>
      <c r="CW4" s="1">
        <f t="shared" si="7"/>
        <v>0</v>
      </c>
      <c r="CX4" s="1">
        <f t="shared" si="7"/>
        <v>0</v>
      </c>
      <c r="CY4" s="1">
        <f t="shared" si="7"/>
        <v>0</v>
      </c>
      <c r="CZ4" s="1">
        <f t="shared" si="7"/>
        <v>0</v>
      </c>
      <c r="DC4" t="str">
        <f t="shared" ref="DC4:DC23" si="12">BV4</f>
        <v>MinBIOBIN-02</v>
      </c>
      <c r="DD4" t="str">
        <f t="shared" si="8"/>
        <v>Industrial waste Supply curve - Step 02</v>
      </c>
      <c r="DE4" t="s">
        <v>109</v>
      </c>
      <c r="DF4" t="s">
        <v>163</v>
      </c>
      <c r="DH4" t="str">
        <f t="shared" ref="DH4:DH23" si="13">$A$2</f>
        <v>BIOBIN</v>
      </c>
    </row>
    <row r="5" spans="1:113">
      <c r="D5" t="s">
        <v>103</v>
      </c>
      <c r="E5" s="1">
        <f>SUMIF(reserves!$K$9:$K$17,BIOBIN!$A$2,reserves!M$9:M$17)</f>
        <v>1</v>
      </c>
      <c r="F5" s="1">
        <f>SUMIF(reserves!$K$9:$K$17,BIOBIN!$A$2,reserves!N$9:N$17)</f>
        <v>1</v>
      </c>
      <c r="G5" s="1">
        <f>SUMIF(reserves!$K$9:$K$17,BIOBIN!$A$2,reserves!O$9:O$17)</f>
        <v>1</v>
      </c>
      <c r="H5" s="1">
        <f>SUMIF(reserves!$K$9:$K$17,BIOBIN!$A$2,reserves!P$9:P$17)</f>
        <v>1</v>
      </c>
      <c r="I5" s="1">
        <f>SUMIF(reserves!$K$9:$K$17,BIOBIN!$A$2,reserves!Q$9:Q$17)</f>
        <v>1</v>
      </c>
      <c r="J5" s="1">
        <f>SUMIF(reserves!$K$9:$K$17,BIOBIN!$A$2,reserves!R$9:R$17)</f>
        <v>1</v>
      </c>
      <c r="K5" s="1">
        <f>SUMIF(reserves!$K$9:$K$17,BIOBIN!$A$2,reserves!S$9:S$17)</f>
        <v>1</v>
      </c>
      <c r="L5" s="1">
        <f>SUMIF(reserves!$K$9:$K$17,BIOBIN!$A$2,reserves!T$9:T$17)</f>
        <v>1</v>
      </c>
      <c r="M5" s="1">
        <f>SUMIF(reserves!$K$9:$K$17,BIOBIN!$A$2,reserves!U$9:U$17)</f>
        <v>1</v>
      </c>
      <c r="N5" s="1">
        <f>SUMIF(reserves!$K$9:$K$17,BIOBIN!$A$2,reserves!V$9:V$17)</f>
        <v>1</v>
      </c>
      <c r="O5" s="1">
        <f>SUMIF(reserves!$K$9:$K$17,BIOBIN!$A$2,reserves!W$9:W$17)</f>
        <v>1</v>
      </c>
      <c r="P5" s="1">
        <f>SUMIF(reserves!$K$9:$K$17,BIOBIN!$A$2,reserves!X$9:X$17)</f>
        <v>1</v>
      </c>
      <c r="Q5" s="1">
        <f>SUMIF(reserves!$K$9:$K$17,BIOBIN!$A$2,reserves!Y$9:Y$17)</f>
        <v>1</v>
      </c>
      <c r="R5" s="1">
        <f>SUMIF(reserves!$K$9:$K$17,BIOBIN!$A$2,reserves!Z$9:Z$17)</f>
        <v>1</v>
      </c>
      <c r="S5" s="1">
        <f>SUMIF(reserves!$K$9:$K$17,BIOBIN!$A$2,reserves!AA$9:AA$17)</f>
        <v>1</v>
      </c>
      <c r="T5" s="1">
        <f>SUMIF(reserves!$K$9:$K$17,BIOBIN!$A$2,reserves!AB$9:AB$17)</f>
        <v>1</v>
      </c>
      <c r="U5" s="1">
        <f>SUMIF(reserves!$K$9:$K$17,BIOBIN!$A$2,reserves!AC$9:AC$17)</f>
        <v>1</v>
      </c>
      <c r="V5" s="1">
        <f>SUMIF(reserves!$K$9:$K$17,BIOBIN!$A$2,reserves!AD$9:AD$17)</f>
        <v>1</v>
      </c>
      <c r="W5" s="1">
        <f>SUMIF(reserves!$K$9:$K$17,BIOBIN!$A$2,reserves!AE$9:AE$17)</f>
        <v>1</v>
      </c>
      <c r="X5" s="1">
        <f>SUMIF(reserves!$K$9:$K$17,BIOBIN!$A$2,reserves!AF$9:AF$17)</f>
        <v>1</v>
      </c>
      <c r="Y5" s="1">
        <f>SUMIF(reserves!$K$9:$K$17,BIOBIN!$A$2,reserves!AG$9:AG$17)</f>
        <v>1</v>
      </c>
      <c r="Z5" s="1">
        <f>SUMIF(reserves!$K$9:$K$17,BIOBIN!$A$2,reserves!AH$9:AH$17)</f>
        <v>1</v>
      </c>
      <c r="AA5" s="1">
        <f>SUMIF(reserves!$K$9:$K$17,BIOBIN!$A$2,reserves!AI$9:AI$17)</f>
        <v>1</v>
      </c>
      <c r="AB5" s="1">
        <f>SUMIF(reserves!$K$9:$K$17,BIOBIN!$A$2,reserves!AJ$9:AJ$17)</f>
        <v>1</v>
      </c>
      <c r="AC5" s="1">
        <f>SUMIF(reserves!$K$9:$K$17,BIOBIN!$A$2,reserves!AK$9:AK$17)</f>
        <v>1</v>
      </c>
      <c r="AD5" s="1">
        <f>SUMIF(reserves!$K$9:$K$17,BIOBIN!$A$2,reserves!AL$9:AL$17)</f>
        <v>1</v>
      </c>
      <c r="AE5" s="1">
        <f>SUMIF(reserves!$K$9:$K$17,BIOBIN!$A$2,reserves!AM$9:AM$17)</f>
        <v>1</v>
      </c>
      <c r="AF5" s="1">
        <f>SUMIF(reserves!$K$9:$K$17,BIOBIN!$A$2,reserves!AN$9:AN$17)</f>
        <v>1</v>
      </c>
      <c r="AG5" s="1">
        <f>SUMIF(reserves!$K$9:$K$17,BIOBIN!$A$2,reserves!AO$9:AO$17)</f>
        <v>1</v>
      </c>
      <c r="AH5" s="1">
        <f>SUMIF(reserves!$K$9:$K$17,BIOBIN!$A$2,reserves!AP$9:AP$17)</f>
        <v>1</v>
      </c>
      <c r="AK5" t="str">
        <f t="shared" si="9"/>
        <v>MinBIOBIN-03</v>
      </c>
      <c r="AL5" s="8" cm="1">
        <f t="array" ref="AL5">ROUND(-E$13/TREND(E$11:E$12,$A$11:$A$12,VALUE($A32))*AL6+AL6,4)</f>
        <v>0.87419999999999998</v>
      </c>
      <c r="AM5" s="8" cm="1">
        <f t="array" ref="AM5">ROUND(-F$13/TREND(F$11:F$12,$A$11:$A$12,VALUE($A32))*AM6+AM6,4)</f>
        <v>0.87419999999999998</v>
      </c>
      <c r="AN5" s="8" cm="1">
        <f t="array" ref="AN5">ROUND(-G$13/TREND(G$11:G$12,$A$11:$A$12,VALUE($A32))*AN6+AN6,4)</f>
        <v>0.87419999999999998</v>
      </c>
      <c r="AO5" s="8" cm="1">
        <f t="array" ref="AO5">ROUND(-H$13/TREND(H$11:H$12,$A$11:$A$12,VALUE($A32))*AO6+AO6,4)</f>
        <v>0.87419999999999998</v>
      </c>
      <c r="AP5" s="8" cm="1">
        <f t="array" ref="AP5">ROUND(-I$13/TREND(I$11:I$12,$A$11:$A$12,VALUE($A32))*AP6+AP6,4)</f>
        <v>0.87419999999999998</v>
      </c>
      <c r="AQ5" s="8" cm="1">
        <f t="array" ref="AQ5">ROUND(-J$13/TREND(J$11:J$12,$A$11:$A$12,VALUE($A32))*AQ6+AQ6,4)</f>
        <v>0.87419999999999998</v>
      </c>
      <c r="AR5" s="8" cm="1">
        <f t="array" ref="AR5">ROUND(-K$13/TREND(K$11:K$12,$A$11:$A$12,VALUE($A32))*AR6+AR6,4)</f>
        <v>0.87419999999999998</v>
      </c>
      <c r="AS5" s="8" cm="1">
        <f t="array" ref="AS5">ROUND(-L$13/TREND(L$11:L$12,$A$11:$A$12,VALUE($A32))*AS6+AS6,4)</f>
        <v>0.87419999999999998</v>
      </c>
      <c r="AT5" s="8" cm="1">
        <f t="array" ref="AT5">ROUND(-M$13/TREND(M$11:M$12,$A$11:$A$12,VALUE($A32))*AT6+AT6,4)</f>
        <v>0.87419999999999998</v>
      </c>
      <c r="AU5" s="8" cm="1">
        <f t="array" ref="AU5">ROUND(-N$13/TREND(N$11:N$12,$A$11:$A$12,VALUE($A32))*AU6+AU6,4)</f>
        <v>0.87419999999999998</v>
      </c>
      <c r="AV5" s="8" cm="1">
        <f t="array" ref="AV5">ROUND(-O$13/TREND(O$11:O$12,$A$11:$A$12,VALUE($A32))*AV6+AV6,4)</f>
        <v>0.87419999999999998</v>
      </c>
      <c r="AW5" s="8" cm="1">
        <f t="array" ref="AW5">ROUND(-P$13/TREND(P$11:P$12,$A$11:$A$12,VALUE($A32))*AW6+AW6,4)</f>
        <v>0.87419999999999998</v>
      </c>
      <c r="AX5" s="8" cm="1">
        <f t="array" ref="AX5">ROUND(-Q$13/TREND(Q$11:Q$12,$A$11:$A$12,VALUE($A32))*AX6+AX6,4)</f>
        <v>0.87419999999999998</v>
      </c>
      <c r="AY5" s="8" cm="1">
        <f t="array" ref="AY5">ROUND(-R$13/TREND(R$11:R$12,$A$11:$A$12,VALUE($A32))*AY6+AY6,4)</f>
        <v>0.87419999999999998</v>
      </c>
      <c r="AZ5" s="8" cm="1">
        <f t="array" ref="AZ5">ROUND(-S$13/TREND(S$11:S$12,$A$11:$A$12,VALUE($A32))*AZ6+AZ6,4)</f>
        <v>0.87419999999999998</v>
      </c>
      <c r="BA5" s="8" cm="1">
        <f t="array" ref="BA5">ROUND(-T$13/TREND(T$11:T$12,$A$11:$A$12,VALUE($A32))*BA6+BA6,4)</f>
        <v>0.87419999999999998</v>
      </c>
      <c r="BB5" s="8" cm="1">
        <f t="array" ref="BB5">ROUND(-U$13/TREND(U$11:U$12,$A$11:$A$12,VALUE($A32))*BB6+BB6,4)</f>
        <v>0.87419999999999998</v>
      </c>
      <c r="BC5" s="8" cm="1">
        <f t="array" ref="BC5">ROUND(-V$13/TREND(V$11:V$12,$A$11:$A$12,VALUE($A32))*BC6+BC6,4)</f>
        <v>0.87419999999999998</v>
      </c>
      <c r="BD5" s="8" cm="1">
        <f t="array" ref="BD5">ROUND(-W$13/TREND(W$11:W$12,$A$11:$A$12,VALUE($A32))*BD6+BD6,4)</f>
        <v>0.87419999999999998</v>
      </c>
      <c r="BE5" s="8" cm="1">
        <f t="array" ref="BE5">ROUND(-X$13/TREND(X$11:X$12,$A$11:$A$12,VALUE($A32))*BE6+BE6,4)</f>
        <v>0.87419999999999998</v>
      </c>
      <c r="BF5" s="8" cm="1">
        <f t="array" ref="BF5">ROUND(-Y$13/TREND(Y$11:Y$12,$A$11:$A$12,VALUE($A32))*BF6+BF6,4)</f>
        <v>0.87419999999999998</v>
      </c>
      <c r="BG5" s="8" cm="1">
        <f t="array" ref="BG5">ROUND(-Z$13/TREND(Z$11:Z$12,$A$11:$A$12,VALUE($A32))*BG6+BG6,4)</f>
        <v>0.87419999999999998</v>
      </c>
      <c r="BH5" s="8" cm="1">
        <f t="array" ref="BH5">ROUND(-AA$13/TREND(AA$11:AA$12,$A$11:$A$12,VALUE($A32))*BH6+BH6,4)</f>
        <v>0.87419999999999998</v>
      </c>
      <c r="BI5" s="8" cm="1">
        <f t="array" ref="BI5">ROUND(-AB$13/TREND(AB$11:AB$12,$A$11:$A$12,VALUE($A32))*BI6+BI6,4)</f>
        <v>0.87419999999999998</v>
      </c>
      <c r="BJ5" s="8" cm="1">
        <f t="array" ref="BJ5">ROUND(-AC$13/TREND(AC$11:AC$12,$A$11:$A$12,VALUE($A32))*BJ6+BJ6,4)</f>
        <v>0.87419999999999998</v>
      </c>
      <c r="BK5" s="8" cm="1">
        <f t="array" ref="BK5">ROUND(-AD$13/TREND(AD$11:AD$12,$A$11:$A$12,VALUE($A32))*BK6+BK6,4)</f>
        <v>0.87419999999999998</v>
      </c>
      <c r="BL5" s="8" cm="1">
        <f t="array" ref="BL5">ROUND(-AE$13/TREND(AE$11:AE$12,$A$11:$A$12,VALUE($A32))*BL6+BL6,4)</f>
        <v>0.87419999999999998</v>
      </c>
      <c r="BM5" s="8" cm="1">
        <f t="array" ref="BM5">ROUND(-AF$13/TREND(AF$11:AF$12,$A$11:$A$12,VALUE($A32))*BM6+BM6,4)</f>
        <v>0.87419999999999998</v>
      </c>
      <c r="BN5" s="8" cm="1">
        <f t="array" ref="BN5">ROUND(-AG$13/TREND(AG$11:AG$12,$A$11:$A$12,VALUE($A32))*BN6+BN6,4)</f>
        <v>0.87419999999999998</v>
      </c>
      <c r="BO5" s="8" cm="1">
        <f t="array" ref="BO5">ROUND(-AH$13/TREND(AH$11:AH$12,$A$11:$A$12,VALUE($A32))*BO6+BO6,4)</f>
        <v>0.87419999999999998</v>
      </c>
      <c r="BQ5" s="1">
        <f t="shared" si="10"/>
        <v>0.43770419620415996</v>
      </c>
      <c r="BR5" s="1">
        <f t="shared" si="4"/>
        <v>0.87420000000000009</v>
      </c>
      <c r="BS5" s="1"/>
      <c r="BV5" t="str">
        <f t="shared" si="11"/>
        <v>MinBIOBIN-03</v>
      </c>
      <c r="BW5" s="1">
        <f t="shared" si="5"/>
        <v>0</v>
      </c>
      <c r="BX5" s="1">
        <f t="shared" si="6"/>
        <v>0</v>
      </c>
      <c r="BY5" s="1">
        <f t="shared" si="6"/>
        <v>0</v>
      </c>
      <c r="BZ5" s="1">
        <f t="shared" si="6"/>
        <v>0</v>
      </c>
      <c r="CA5" s="1">
        <f t="shared" si="6"/>
        <v>0</v>
      </c>
      <c r="CB5" s="1">
        <f t="shared" si="6"/>
        <v>0</v>
      </c>
      <c r="CC5" s="1">
        <f t="shared" si="6"/>
        <v>0</v>
      </c>
      <c r="CD5" s="1">
        <f t="shared" si="6"/>
        <v>0</v>
      </c>
      <c r="CE5" s="1">
        <f t="shared" si="6"/>
        <v>0</v>
      </c>
      <c r="CF5" s="1">
        <f t="shared" si="6"/>
        <v>0</v>
      </c>
      <c r="CG5" s="1">
        <f t="shared" si="6"/>
        <v>0</v>
      </c>
      <c r="CH5" s="1">
        <f t="shared" si="6"/>
        <v>0</v>
      </c>
      <c r="CI5" s="1">
        <f t="shared" si="6"/>
        <v>0</v>
      </c>
      <c r="CJ5" s="1">
        <f t="shared" si="6"/>
        <v>0</v>
      </c>
      <c r="CK5" s="1">
        <f t="shared" si="6"/>
        <v>0</v>
      </c>
      <c r="CL5" s="1">
        <f t="shared" si="6"/>
        <v>0</v>
      </c>
      <c r="CM5" s="1">
        <f t="shared" si="6"/>
        <v>0</v>
      </c>
      <c r="CN5" s="1">
        <f t="shared" si="7"/>
        <v>0</v>
      </c>
      <c r="CO5" s="1">
        <f t="shared" si="7"/>
        <v>0</v>
      </c>
      <c r="CP5" s="1">
        <f t="shared" si="7"/>
        <v>0</v>
      </c>
      <c r="CQ5" s="1">
        <f t="shared" si="7"/>
        <v>0</v>
      </c>
      <c r="CR5" s="1">
        <f t="shared" si="7"/>
        <v>0</v>
      </c>
      <c r="CS5" s="1">
        <f t="shared" si="7"/>
        <v>0</v>
      </c>
      <c r="CT5" s="1">
        <f t="shared" si="7"/>
        <v>0</v>
      </c>
      <c r="CU5" s="1">
        <f t="shared" si="7"/>
        <v>0</v>
      </c>
      <c r="CV5" s="1">
        <f t="shared" si="7"/>
        <v>0</v>
      </c>
      <c r="CW5" s="1">
        <f t="shared" si="7"/>
        <v>0</v>
      </c>
      <c r="CX5" s="1">
        <f t="shared" si="7"/>
        <v>0</v>
      </c>
      <c r="CY5" s="1">
        <f t="shared" si="7"/>
        <v>0</v>
      </c>
      <c r="CZ5" s="1">
        <f t="shared" si="7"/>
        <v>0</v>
      </c>
      <c r="DC5" t="str">
        <f t="shared" si="12"/>
        <v>MinBIOBIN-03</v>
      </c>
      <c r="DD5" t="str">
        <f t="shared" si="8"/>
        <v>Industrial waste Supply curve - Step 03</v>
      </c>
      <c r="DE5" t="s">
        <v>109</v>
      </c>
      <c r="DF5" t="s">
        <v>163</v>
      </c>
      <c r="DH5" t="str">
        <f t="shared" si="13"/>
        <v>BIOBIN</v>
      </c>
    </row>
    <row r="6" spans="1:113">
      <c r="D6" t="s">
        <v>114</v>
      </c>
      <c r="E6" s="1">
        <f>SUMIFS(reserves!$B$2:$B$58,reserves!$C$2:$C$58,BIOBIN!E$3,reserves!$D$2:$D$58,BIOBIN!$A$2)/1000</f>
        <v>0</v>
      </c>
      <c r="F6" s="1">
        <f>SUMIFS(reserves!$B$2:$B$58,reserves!$C$2:$C$58,BIOBIN!F$3,reserves!$D$2:$D$58,BIOBIN!$A$2)/1000</f>
        <v>0</v>
      </c>
      <c r="G6" s="1">
        <f>SUMIFS(reserves!$B$2:$B$58,reserves!$C$2:$C$58,BIOBIN!G$3,reserves!$D$2:$D$58,BIOBIN!$A$2)/1000</f>
        <v>0</v>
      </c>
      <c r="H6" s="1">
        <f>SUMIFS(reserves!$B$2:$B$58,reserves!$C$2:$C$58,BIOBIN!H$3,reserves!$D$2:$D$58,BIOBIN!$A$2)/1000</f>
        <v>0</v>
      </c>
      <c r="I6" s="1">
        <f>SUMIFS(reserves!$B$2:$B$58,reserves!$C$2:$C$58,BIOBIN!I$3,reserves!$D$2:$D$58,BIOBIN!$A$2)/1000</f>
        <v>0</v>
      </c>
      <c r="J6" s="1">
        <f>SUMIFS(reserves!$B$2:$B$58,reserves!$C$2:$C$58,BIOBIN!J$3,reserves!$D$2:$D$58,BIOBIN!$A$2)/1000</f>
        <v>0</v>
      </c>
      <c r="K6" s="1">
        <f>SUMIFS(reserves!$B$2:$B$58,reserves!$C$2:$C$58,BIOBIN!K$3,reserves!$D$2:$D$58,BIOBIN!$A$2)/1000</f>
        <v>0</v>
      </c>
      <c r="L6" s="1">
        <f>SUMIFS(reserves!$B$2:$B$58,reserves!$C$2:$C$58,BIOBIN!L$3,reserves!$D$2:$D$58,BIOBIN!$A$2)/1000</f>
        <v>0</v>
      </c>
      <c r="M6" s="1">
        <f>SUMIFS(reserves!$B$2:$B$58,reserves!$C$2:$C$58,BIOBIN!M$3,reserves!$D$2:$D$58,BIOBIN!$A$2)/1000</f>
        <v>0</v>
      </c>
      <c r="N6" s="1">
        <f>SUMIFS(reserves!$B$2:$B$58,reserves!$C$2:$C$58,BIOBIN!N$3,reserves!$D$2:$D$58,BIOBIN!$A$2)/1000</f>
        <v>0</v>
      </c>
      <c r="O6" s="1">
        <f>SUMIFS(reserves!$B$2:$B$58,reserves!$C$2:$C$58,BIOBIN!O$3,reserves!$D$2:$D$58,BIOBIN!$A$2)/1000</f>
        <v>0</v>
      </c>
      <c r="P6" s="1">
        <f>SUMIFS(reserves!$B$2:$B$58,reserves!$C$2:$C$58,BIOBIN!P$3,reserves!$D$2:$D$58,BIOBIN!$A$2)/1000</f>
        <v>0</v>
      </c>
      <c r="Q6" s="1">
        <f>SUMIFS(reserves!$B$2:$B$58,reserves!$C$2:$C$58,BIOBIN!Q$3,reserves!$D$2:$D$58,BIOBIN!$A$2)/1000</f>
        <v>0</v>
      </c>
      <c r="R6" s="1">
        <f>SUMIFS(reserves!$B$2:$B$58,reserves!$C$2:$C$58,BIOBIN!R$3,reserves!$D$2:$D$58,BIOBIN!$A$2)/1000</f>
        <v>0</v>
      </c>
      <c r="S6" s="1">
        <f>SUMIFS(reserves!$B$2:$B$58,reserves!$C$2:$C$58,BIOBIN!S$3,reserves!$D$2:$D$58,BIOBIN!$A$2)/1000</f>
        <v>0</v>
      </c>
      <c r="T6" s="1">
        <f>SUMIFS(reserves!$B$2:$B$58,reserves!$C$2:$C$58,BIOBIN!T$3,reserves!$D$2:$D$58,BIOBIN!$A$2)/1000</f>
        <v>0</v>
      </c>
      <c r="U6" s="1">
        <f>SUMIFS(reserves!$B$2:$B$58,reserves!$C$2:$C$58,BIOBIN!U$3,reserves!$D$2:$D$58,BIOBIN!$A$2)/1000</f>
        <v>0</v>
      </c>
      <c r="V6" s="1">
        <f>SUMIFS(reserves!$B$2:$B$58,reserves!$C$2:$C$58,BIOBIN!V$3,reserves!$D$2:$D$58,BIOBIN!$A$2)/1000</f>
        <v>0</v>
      </c>
      <c r="W6" s="1">
        <f>SUMIFS(reserves!$B$2:$B$58,reserves!$C$2:$C$58,BIOBIN!W$3,reserves!$D$2:$D$58,BIOBIN!$A$2)/1000</f>
        <v>0</v>
      </c>
      <c r="X6" s="1">
        <f>SUMIFS(reserves!$B$2:$B$58,reserves!$C$2:$C$58,BIOBIN!X$3,reserves!$D$2:$D$58,BIOBIN!$A$2)/1000</f>
        <v>0</v>
      </c>
      <c r="Y6" s="1">
        <f>SUMIFS(reserves!$B$2:$B$58,reserves!$C$2:$C$58,BIOBIN!Y$3,reserves!$D$2:$D$58,BIOBIN!$A$2)/1000</f>
        <v>0</v>
      </c>
      <c r="Z6" s="1">
        <f>SUMIFS(reserves!$B$2:$B$58,reserves!$C$2:$C$58,BIOBIN!Z$3,reserves!$D$2:$D$58,BIOBIN!$A$2)/1000</f>
        <v>0</v>
      </c>
      <c r="AA6" s="1">
        <f>SUMIFS(reserves!$B$2:$B$58,reserves!$C$2:$C$58,BIOBIN!AA$3,reserves!$D$2:$D$58,BIOBIN!$A$2)/1000</f>
        <v>0</v>
      </c>
      <c r="AB6" s="1">
        <f>SUMIFS(reserves!$B$2:$B$58,reserves!$C$2:$C$58,BIOBIN!AB$3,reserves!$D$2:$D$58,BIOBIN!$A$2)/1000</f>
        <v>0</v>
      </c>
      <c r="AC6" s="1">
        <f>SUMIFS(reserves!$B$2:$B$58,reserves!$C$2:$C$58,BIOBIN!AC$3,reserves!$D$2:$D$58,BIOBIN!$A$2)/1000</f>
        <v>0</v>
      </c>
      <c r="AD6" s="1">
        <f>SUMIFS(reserves!$B$2:$B$58,reserves!$C$2:$C$58,BIOBIN!AD$3,reserves!$D$2:$D$58,BIOBIN!$A$2)/1000</f>
        <v>0</v>
      </c>
      <c r="AE6" s="1">
        <f>SUMIFS(reserves!$B$2:$B$58,reserves!$C$2:$C$58,BIOBIN!AE$3,reserves!$D$2:$D$58,BIOBIN!$A$2)/1000</f>
        <v>0</v>
      </c>
      <c r="AF6" s="1">
        <f>SUMIFS(reserves!$B$2:$B$58,reserves!$C$2:$C$58,BIOBIN!AF$3,reserves!$D$2:$D$58,BIOBIN!$A$2)/1000</f>
        <v>0</v>
      </c>
      <c r="AG6" s="1">
        <f>SUMIFS(reserves!$B$2:$B$58,reserves!$C$2:$C$58,BIOBIN!AG$3,reserves!$D$2:$D$58,BIOBIN!$A$2)/1000</f>
        <v>0</v>
      </c>
      <c r="AH6" s="1">
        <f>SUMIFS(reserves!$B$2:$B$58,reserves!$C$2:$C$58,BIOBIN!AH$3,reserves!$D$2:$D$58,BIOBIN!$A$2)/1000</f>
        <v>0</v>
      </c>
      <c r="AI6" s="1">
        <f>SUM(E6:U6)</f>
        <v>0</v>
      </c>
      <c r="AK6" t="str">
        <f t="shared" si="9"/>
        <v>MinBIOBIN-04</v>
      </c>
      <c r="AL6" s="8" cm="1">
        <f t="array" ref="AL6">ROUND(-E$13/TREND(E$11:E$12,$A$11:$A$12,VALUE($A33))*AL7+AL7,4)</f>
        <v>0.88900000000000001</v>
      </c>
      <c r="AM6" s="8" cm="1">
        <f t="array" ref="AM6">ROUND(-F$13/TREND(F$11:F$12,$A$11:$A$12,VALUE($A33))*AM7+AM7,4)</f>
        <v>0.88900000000000001</v>
      </c>
      <c r="AN6" s="8" cm="1">
        <f t="array" ref="AN6">ROUND(-G$13/TREND(G$11:G$12,$A$11:$A$12,VALUE($A33))*AN7+AN7,4)</f>
        <v>0.88900000000000001</v>
      </c>
      <c r="AO6" s="8" cm="1">
        <f t="array" ref="AO6">ROUND(-H$13/TREND(H$11:H$12,$A$11:$A$12,VALUE($A33))*AO7+AO7,4)</f>
        <v>0.88900000000000001</v>
      </c>
      <c r="AP6" s="8" cm="1">
        <f t="array" ref="AP6">ROUND(-I$13/TREND(I$11:I$12,$A$11:$A$12,VALUE($A33))*AP7+AP7,4)</f>
        <v>0.88900000000000001</v>
      </c>
      <c r="AQ6" s="8" cm="1">
        <f t="array" ref="AQ6">ROUND(-J$13/TREND(J$11:J$12,$A$11:$A$12,VALUE($A33))*AQ7+AQ7,4)</f>
        <v>0.88900000000000001</v>
      </c>
      <c r="AR6" s="8" cm="1">
        <f t="array" ref="AR6">ROUND(-K$13/TREND(K$11:K$12,$A$11:$A$12,VALUE($A33))*AR7+AR7,4)</f>
        <v>0.88900000000000001</v>
      </c>
      <c r="AS6" s="8" cm="1">
        <f t="array" ref="AS6">ROUND(-L$13/TREND(L$11:L$12,$A$11:$A$12,VALUE($A33))*AS7+AS7,4)</f>
        <v>0.88900000000000001</v>
      </c>
      <c r="AT6" s="8" cm="1">
        <f t="array" ref="AT6">ROUND(-M$13/TREND(M$11:M$12,$A$11:$A$12,VALUE($A33))*AT7+AT7,4)</f>
        <v>0.88900000000000001</v>
      </c>
      <c r="AU6" s="8" cm="1">
        <f t="array" ref="AU6">ROUND(-N$13/TREND(N$11:N$12,$A$11:$A$12,VALUE($A33))*AU7+AU7,4)</f>
        <v>0.88900000000000001</v>
      </c>
      <c r="AV6" s="8" cm="1">
        <f t="array" ref="AV6">ROUND(-O$13/TREND(O$11:O$12,$A$11:$A$12,VALUE($A33))*AV7+AV7,4)</f>
        <v>0.88900000000000001</v>
      </c>
      <c r="AW6" s="8" cm="1">
        <f t="array" ref="AW6">ROUND(-P$13/TREND(P$11:P$12,$A$11:$A$12,VALUE($A33))*AW7+AW7,4)</f>
        <v>0.88900000000000001</v>
      </c>
      <c r="AX6" s="8" cm="1">
        <f t="array" ref="AX6">ROUND(-Q$13/TREND(Q$11:Q$12,$A$11:$A$12,VALUE($A33))*AX7+AX7,4)</f>
        <v>0.88900000000000001</v>
      </c>
      <c r="AY6" s="8" cm="1">
        <f t="array" ref="AY6">ROUND(-R$13/TREND(R$11:R$12,$A$11:$A$12,VALUE($A33))*AY7+AY7,4)</f>
        <v>0.88900000000000001</v>
      </c>
      <c r="AZ6" s="8" cm="1">
        <f t="array" ref="AZ6">ROUND(-S$13/TREND(S$11:S$12,$A$11:$A$12,VALUE($A33))*AZ7+AZ7,4)</f>
        <v>0.88900000000000001</v>
      </c>
      <c r="BA6" s="8" cm="1">
        <f t="array" ref="BA6">ROUND(-T$13/TREND(T$11:T$12,$A$11:$A$12,VALUE($A33))*BA7+BA7,4)</f>
        <v>0.88900000000000001</v>
      </c>
      <c r="BB6" s="8" cm="1">
        <f t="array" ref="BB6">ROUND(-U$13/TREND(U$11:U$12,$A$11:$A$12,VALUE($A33))*BB7+BB7,4)</f>
        <v>0.88900000000000001</v>
      </c>
      <c r="BC6" s="8" cm="1">
        <f t="array" ref="BC6">ROUND(-V$13/TREND(V$11:V$12,$A$11:$A$12,VALUE($A33))*BC7+BC7,4)</f>
        <v>0.88900000000000001</v>
      </c>
      <c r="BD6" s="8" cm="1">
        <f t="array" ref="BD6">ROUND(-W$13/TREND(W$11:W$12,$A$11:$A$12,VALUE($A33))*BD7+BD7,4)</f>
        <v>0.88900000000000001</v>
      </c>
      <c r="BE6" s="8" cm="1">
        <f t="array" ref="BE6">ROUND(-X$13/TREND(X$11:X$12,$A$11:$A$12,VALUE($A33))*BE7+BE7,4)</f>
        <v>0.88900000000000001</v>
      </c>
      <c r="BF6" s="8" cm="1">
        <f t="array" ref="BF6">ROUND(-Y$13/TREND(Y$11:Y$12,$A$11:$A$12,VALUE($A33))*BF7+BF7,4)</f>
        <v>0.88900000000000001</v>
      </c>
      <c r="BG6" s="8" cm="1">
        <f t="array" ref="BG6">ROUND(-Z$13/TREND(Z$11:Z$12,$A$11:$A$12,VALUE($A33))*BG7+BG7,4)</f>
        <v>0.88900000000000001</v>
      </c>
      <c r="BH6" s="8" cm="1">
        <f t="array" ref="BH6">ROUND(-AA$13/TREND(AA$11:AA$12,$A$11:$A$12,VALUE($A33))*BH7+BH7,4)</f>
        <v>0.88900000000000001</v>
      </c>
      <c r="BI6" s="8" cm="1">
        <f t="array" ref="BI6">ROUND(-AB$13/TREND(AB$11:AB$12,$A$11:$A$12,VALUE($A33))*BI7+BI7,4)</f>
        <v>0.88900000000000001</v>
      </c>
      <c r="BJ6" s="8" cm="1">
        <f t="array" ref="BJ6">ROUND(-AC$13/TREND(AC$11:AC$12,$A$11:$A$12,VALUE($A33))*BJ7+BJ7,4)</f>
        <v>0.88900000000000001</v>
      </c>
      <c r="BK6" s="8" cm="1">
        <f t="array" ref="BK6">ROUND(-AD$13/TREND(AD$11:AD$12,$A$11:$A$12,VALUE($A33))*BK7+BK7,4)</f>
        <v>0.88900000000000001</v>
      </c>
      <c r="BL6" s="8" cm="1">
        <f t="array" ref="BL6">ROUND(-AE$13/TREND(AE$11:AE$12,$A$11:$A$12,VALUE($A33))*BL7+BL7,4)</f>
        <v>0.88900000000000001</v>
      </c>
      <c r="BM6" s="8" cm="1">
        <f t="array" ref="BM6">ROUND(-AF$13/TREND(AF$11:AF$12,$A$11:$A$12,VALUE($A33))*BM7+BM7,4)</f>
        <v>0.88900000000000001</v>
      </c>
      <c r="BN6" s="8" cm="1">
        <f t="array" ref="BN6">ROUND(-AG$13/TREND(AG$11:AG$12,$A$11:$A$12,VALUE($A33))*BN7+BN7,4)</f>
        <v>0.88900000000000001</v>
      </c>
      <c r="BO6" s="8" cm="1">
        <f t="array" ref="BO6">ROUND(-AH$13/TREND(AH$11:AH$12,$A$11:$A$12,VALUE($A33))*BO7+BO7,4)</f>
        <v>0.88900000000000001</v>
      </c>
      <c r="BQ6" s="1">
        <f t="shared" si="10"/>
        <v>0.47417954588783995</v>
      </c>
      <c r="BR6" s="1">
        <f t="shared" si="4"/>
        <v>0.88899999999999979</v>
      </c>
      <c r="BS6" s="1"/>
      <c r="BV6" t="str">
        <f t="shared" si="11"/>
        <v>MinBIOBIN-04</v>
      </c>
      <c r="BW6" s="1">
        <f t="shared" si="5"/>
        <v>0</v>
      </c>
      <c r="BX6" s="1">
        <f t="shared" si="6"/>
        <v>0</v>
      </c>
      <c r="BY6" s="1">
        <f t="shared" si="6"/>
        <v>0</v>
      </c>
      <c r="BZ6" s="1">
        <f t="shared" si="6"/>
        <v>0</v>
      </c>
      <c r="CA6" s="1">
        <f t="shared" si="6"/>
        <v>0</v>
      </c>
      <c r="CB6" s="1">
        <f t="shared" si="6"/>
        <v>0</v>
      </c>
      <c r="CC6" s="1">
        <f t="shared" si="6"/>
        <v>0</v>
      </c>
      <c r="CD6" s="1">
        <f t="shared" si="6"/>
        <v>0</v>
      </c>
      <c r="CE6" s="1">
        <f t="shared" si="6"/>
        <v>0</v>
      </c>
      <c r="CF6" s="1">
        <f t="shared" si="6"/>
        <v>0</v>
      </c>
      <c r="CG6" s="1">
        <f t="shared" si="6"/>
        <v>0</v>
      </c>
      <c r="CH6" s="1">
        <f t="shared" si="6"/>
        <v>0</v>
      </c>
      <c r="CI6" s="1">
        <f t="shared" si="6"/>
        <v>0</v>
      </c>
      <c r="CJ6" s="1">
        <f t="shared" si="6"/>
        <v>0</v>
      </c>
      <c r="CK6" s="1">
        <f t="shared" si="6"/>
        <v>0</v>
      </c>
      <c r="CL6" s="1">
        <f t="shared" si="6"/>
        <v>0</v>
      </c>
      <c r="CM6" s="1">
        <f t="shared" si="6"/>
        <v>0</v>
      </c>
      <c r="CN6" s="1">
        <f t="shared" si="7"/>
        <v>0</v>
      </c>
      <c r="CO6" s="1">
        <f t="shared" si="7"/>
        <v>0</v>
      </c>
      <c r="CP6" s="1">
        <f t="shared" si="7"/>
        <v>0</v>
      </c>
      <c r="CQ6" s="1">
        <f t="shared" si="7"/>
        <v>0</v>
      </c>
      <c r="CR6" s="1">
        <f t="shared" si="7"/>
        <v>0</v>
      </c>
      <c r="CS6" s="1">
        <f t="shared" si="7"/>
        <v>0</v>
      </c>
      <c r="CT6" s="1">
        <f t="shared" si="7"/>
        <v>0</v>
      </c>
      <c r="CU6" s="1">
        <f t="shared" si="7"/>
        <v>0</v>
      </c>
      <c r="CV6" s="1">
        <f t="shared" si="7"/>
        <v>0</v>
      </c>
      <c r="CW6" s="1">
        <f t="shared" si="7"/>
        <v>0</v>
      </c>
      <c r="CX6" s="1">
        <f t="shared" si="7"/>
        <v>0</v>
      </c>
      <c r="CY6" s="1">
        <f t="shared" si="7"/>
        <v>0</v>
      </c>
      <c r="CZ6" s="1">
        <f t="shared" si="7"/>
        <v>0</v>
      </c>
      <c r="DC6" t="str">
        <f t="shared" si="12"/>
        <v>MinBIOBIN-04</v>
      </c>
      <c r="DD6" t="str">
        <f t="shared" si="8"/>
        <v>Industrial waste Supply curve - Step 04</v>
      </c>
      <c r="DE6" t="s">
        <v>109</v>
      </c>
      <c r="DF6" t="s">
        <v>163</v>
      </c>
      <c r="DH6" t="str">
        <f t="shared" si="13"/>
        <v>BIOBIN</v>
      </c>
    </row>
    <row r="7" spans="1:113">
      <c r="D7" s="13"/>
      <c r="E7" s="13"/>
      <c r="AK7" t="str">
        <f t="shared" si="9"/>
        <v>MinBIOBIN-05</v>
      </c>
      <c r="AL7" s="8" cm="1">
        <f t="array" ref="AL7">ROUND(-E$13/TREND(E$11:E$12,$A$11:$A$12,VALUE($A34))*AL8+AL8,4)</f>
        <v>0.90410000000000001</v>
      </c>
      <c r="AM7" s="8" cm="1">
        <f t="array" ref="AM7">ROUND(-F$13/TREND(F$11:F$12,$A$11:$A$12,VALUE($A34))*AM8+AM8,4)</f>
        <v>0.90410000000000001</v>
      </c>
      <c r="AN7" s="8" cm="1">
        <f t="array" ref="AN7">ROUND(-G$13/TREND(G$11:G$12,$A$11:$A$12,VALUE($A34))*AN8+AN8,4)</f>
        <v>0.90410000000000001</v>
      </c>
      <c r="AO7" s="8" cm="1">
        <f t="array" ref="AO7">ROUND(-H$13/TREND(H$11:H$12,$A$11:$A$12,VALUE($A34))*AO8+AO8,4)</f>
        <v>0.90410000000000001</v>
      </c>
      <c r="AP7" s="8" cm="1">
        <f t="array" ref="AP7">ROUND(-I$13/TREND(I$11:I$12,$A$11:$A$12,VALUE($A34))*AP8+AP8,4)</f>
        <v>0.90410000000000001</v>
      </c>
      <c r="AQ7" s="8" cm="1">
        <f t="array" ref="AQ7">ROUND(-J$13/TREND(J$11:J$12,$A$11:$A$12,VALUE($A34))*AQ8+AQ8,4)</f>
        <v>0.90410000000000001</v>
      </c>
      <c r="AR7" s="8" cm="1">
        <f t="array" ref="AR7">ROUND(-K$13/TREND(K$11:K$12,$A$11:$A$12,VALUE($A34))*AR8+AR8,4)</f>
        <v>0.90410000000000001</v>
      </c>
      <c r="AS7" s="8" cm="1">
        <f t="array" ref="AS7">ROUND(-L$13/TREND(L$11:L$12,$A$11:$A$12,VALUE($A34))*AS8+AS8,4)</f>
        <v>0.90410000000000001</v>
      </c>
      <c r="AT7" s="8" cm="1">
        <f t="array" ref="AT7">ROUND(-M$13/TREND(M$11:M$12,$A$11:$A$12,VALUE($A34))*AT8+AT8,4)</f>
        <v>0.90410000000000001</v>
      </c>
      <c r="AU7" s="8" cm="1">
        <f t="array" ref="AU7">ROUND(-N$13/TREND(N$11:N$12,$A$11:$A$12,VALUE($A34))*AU8+AU8,4)</f>
        <v>0.90410000000000001</v>
      </c>
      <c r="AV7" s="8" cm="1">
        <f t="array" ref="AV7">ROUND(-O$13/TREND(O$11:O$12,$A$11:$A$12,VALUE($A34))*AV8+AV8,4)</f>
        <v>0.90410000000000001</v>
      </c>
      <c r="AW7" s="8" cm="1">
        <f t="array" ref="AW7">ROUND(-P$13/TREND(P$11:P$12,$A$11:$A$12,VALUE($A34))*AW8+AW8,4)</f>
        <v>0.90410000000000001</v>
      </c>
      <c r="AX7" s="8" cm="1">
        <f t="array" ref="AX7">ROUND(-Q$13/TREND(Q$11:Q$12,$A$11:$A$12,VALUE($A34))*AX8+AX8,4)</f>
        <v>0.90410000000000001</v>
      </c>
      <c r="AY7" s="8" cm="1">
        <f t="array" ref="AY7">ROUND(-R$13/TREND(R$11:R$12,$A$11:$A$12,VALUE($A34))*AY8+AY8,4)</f>
        <v>0.90410000000000001</v>
      </c>
      <c r="AZ7" s="8" cm="1">
        <f t="array" ref="AZ7">ROUND(-S$13/TREND(S$11:S$12,$A$11:$A$12,VALUE($A34))*AZ8+AZ8,4)</f>
        <v>0.90410000000000001</v>
      </c>
      <c r="BA7" s="8" cm="1">
        <f t="array" ref="BA7">ROUND(-T$13/TREND(T$11:T$12,$A$11:$A$12,VALUE($A34))*BA8+BA8,4)</f>
        <v>0.90410000000000001</v>
      </c>
      <c r="BB7" s="8" cm="1">
        <f t="array" ref="BB7">ROUND(-U$13/TREND(U$11:U$12,$A$11:$A$12,VALUE($A34))*BB8+BB8,4)</f>
        <v>0.90410000000000001</v>
      </c>
      <c r="BC7" s="8" cm="1">
        <f t="array" ref="BC7">ROUND(-V$13/TREND(V$11:V$12,$A$11:$A$12,VALUE($A34))*BC8+BC8,4)</f>
        <v>0.90410000000000001</v>
      </c>
      <c r="BD7" s="8" cm="1">
        <f t="array" ref="BD7">ROUND(-W$13/TREND(W$11:W$12,$A$11:$A$12,VALUE($A34))*BD8+BD8,4)</f>
        <v>0.90410000000000001</v>
      </c>
      <c r="BE7" s="8" cm="1">
        <f t="array" ref="BE7">ROUND(-X$13/TREND(X$11:X$12,$A$11:$A$12,VALUE($A34))*BE8+BE8,4)</f>
        <v>0.90410000000000001</v>
      </c>
      <c r="BF7" s="8" cm="1">
        <f t="array" ref="BF7">ROUND(-Y$13/TREND(Y$11:Y$12,$A$11:$A$12,VALUE($A34))*BF8+BF8,4)</f>
        <v>0.90410000000000001</v>
      </c>
      <c r="BG7" s="8" cm="1">
        <f t="array" ref="BG7">ROUND(-Z$13/TREND(Z$11:Z$12,$A$11:$A$12,VALUE($A34))*BG8+BG8,4)</f>
        <v>0.90410000000000001</v>
      </c>
      <c r="BH7" s="8" cm="1">
        <f t="array" ref="BH7">ROUND(-AA$13/TREND(AA$11:AA$12,$A$11:$A$12,VALUE($A34))*BH8+BH8,4)</f>
        <v>0.90410000000000001</v>
      </c>
      <c r="BI7" s="8" cm="1">
        <f t="array" ref="BI7">ROUND(-AB$13/TREND(AB$11:AB$12,$A$11:$A$12,VALUE($A34))*BI8+BI8,4)</f>
        <v>0.90410000000000001</v>
      </c>
      <c r="BJ7" s="8" cm="1">
        <f t="array" ref="BJ7">ROUND(-AC$13/TREND(AC$11:AC$12,$A$11:$A$12,VALUE($A34))*BJ8+BJ8,4)</f>
        <v>0.90410000000000001</v>
      </c>
      <c r="BK7" s="8" cm="1">
        <f t="array" ref="BK7">ROUND(-AD$13/TREND(AD$11:AD$12,$A$11:$A$12,VALUE($A34))*BK8+BK8,4)</f>
        <v>0.90410000000000001</v>
      </c>
      <c r="BL7" s="8" cm="1">
        <f t="array" ref="BL7">ROUND(-AE$13/TREND(AE$11:AE$12,$A$11:$A$12,VALUE($A34))*BL8+BL8,4)</f>
        <v>0.90410000000000001</v>
      </c>
      <c r="BM7" s="8" cm="1">
        <f t="array" ref="BM7">ROUND(-AF$13/TREND(AF$11:AF$12,$A$11:$A$12,VALUE($A34))*BM8+BM8,4)</f>
        <v>0.90410000000000001</v>
      </c>
      <c r="BN7" s="8" cm="1">
        <f t="array" ref="BN7">ROUND(-AG$13/TREND(AG$11:AG$12,$A$11:$A$12,VALUE($A34))*BN8+BN8,4)</f>
        <v>0.90410000000000001</v>
      </c>
      <c r="BO7" s="8" cm="1">
        <f t="array" ref="BO7">ROUND(-AH$13/TREND(AH$11:AH$12,$A$11:$A$12,VALUE($A34))*BO8+BO8,4)</f>
        <v>0.90410000000000001</v>
      </c>
      <c r="BQ7" s="1">
        <f t="shared" si="10"/>
        <v>0.51065489557152</v>
      </c>
      <c r="BR7" s="1">
        <f t="shared" si="4"/>
        <v>0.90409999999999979</v>
      </c>
      <c r="BS7" s="1"/>
      <c r="BV7" t="str">
        <f t="shared" si="11"/>
        <v>MinBIOBIN-05</v>
      </c>
      <c r="BW7" s="1">
        <f t="shared" si="5"/>
        <v>0</v>
      </c>
      <c r="BX7" s="1">
        <f t="shared" si="6"/>
        <v>0</v>
      </c>
      <c r="BY7" s="1">
        <f t="shared" si="6"/>
        <v>0</v>
      </c>
      <c r="BZ7" s="1">
        <f t="shared" si="6"/>
        <v>0</v>
      </c>
      <c r="CA7" s="1">
        <f t="shared" si="6"/>
        <v>0</v>
      </c>
      <c r="CB7" s="1">
        <f t="shared" si="6"/>
        <v>0</v>
      </c>
      <c r="CC7" s="1">
        <f t="shared" si="6"/>
        <v>0</v>
      </c>
      <c r="CD7" s="1">
        <f t="shared" si="6"/>
        <v>0</v>
      </c>
      <c r="CE7" s="1">
        <f t="shared" si="6"/>
        <v>0</v>
      </c>
      <c r="CF7" s="1">
        <f t="shared" si="6"/>
        <v>0</v>
      </c>
      <c r="CG7" s="1">
        <f t="shared" si="6"/>
        <v>0</v>
      </c>
      <c r="CH7" s="1">
        <f t="shared" si="6"/>
        <v>0</v>
      </c>
      <c r="CI7" s="1">
        <f t="shared" si="6"/>
        <v>0</v>
      </c>
      <c r="CJ7" s="1">
        <f t="shared" si="6"/>
        <v>0</v>
      </c>
      <c r="CK7" s="1">
        <f t="shared" si="6"/>
        <v>0</v>
      </c>
      <c r="CL7" s="1">
        <f t="shared" si="6"/>
        <v>0</v>
      </c>
      <c r="CM7" s="1">
        <f t="shared" si="6"/>
        <v>0</v>
      </c>
      <c r="CN7" s="1">
        <f t="shared" si="7"/>
        <v>0</v>
      </c>
      <c r="CO7" s="1">
        <f t="shared" si="7"/>
        <v>0</v>
      </c>
      <c r="CP7" s="1">
        <f t="shared" si="7"/>
        <v>0</v>
      </c>
      <c r="CQ7" s="1">
        <f t="shared" si="7"/>
        <v>0</v>
      </c>
      <c r="CR7" s="1">
        <f t="shared" si="7"/>
        <v>0</v>
      </c>
      <c r="CS7" s="1">
        <f t="shared" si="7"/>
        <v>0</v>
      </c>
      <c r="CT7" s="1">
        <f t="shared" si="7"/>
        <v>0</v>
      </c>
      <c r="CU7" s="1">
        <f t="shared" si="7"/>
        <v>0</v>
      </c>
      <c r="CV7" s="1">
        <f t="shared" si="7"/>
        <v>0</v>
      </c>
      <c r="CW7" s="1">
        <f t="shared" si="7"/>
        <v>0</v>
      </c>
      <c r="CX7" s="1">
        <f t="shared" si="7"/>
        <v>0</v>
      </c>
      <c r="CY7" s="1">
        <f t="shared" si="7"/>
        <v>0</v>
      </c>
      <c r="CZ7" s="1">
        <f t="shared" si="7"/>
        <v>0</v>
      </c>
      <c r="DC7" t="str">
        <f t="shared" si="12"/>
        <v>MinBIOBIN-05</v>
      </c>
      <c r="DD7" t="str">
        <f t="shared" si="8"/>
        <v>Industrial waste Supply curve - Step 05</v>
      </c>
      <c r="DE7" t="s">
        <v>109</v>
      </c>
      <c r="DF7" t="s">
        <v>163</v>
      </c>
      <c r="DH7" t="str">
        <f t="shared" si="13"/>
        <v>BIOBIN</v>
      </c>
    </row>
    <row r="8" spans="1:113">
      <c r="A8" s="19">
        <v>11</v>
      </c>
      <c r="B8" s="17" t="s">
        <v>101</v>
      </c>
      <c r="C8" t="s">
        <v>105</v>
      </c>
      <c r="E8" s="12">
        <v>20</v>
      </c>
      <c r="F8" s="12">
        <f>E8</f>
        <v>20</v>
      </c>
      <c r="G8" s="12">
        <f t="shared" ref="G8:AH8" si="14">F8</f>
        <v>20</v>
      </c>
      <c r="H8" s="12">
        <f t="shared" si="14"/>
        <v>20</v>
      </c>
      <c r="I8" s="12">
        <f t="shared" si="14"/>
        <v>20</v>
      </c>
      <c r="J8" s="12">
        <f t="shared" si="14"/>
        <v>20</v>
      </c>
      <c r="K8" s="12">
        <f t="shared" si="14"/>
        <v>20</v>
      </c>
      <c r="L8" s="12">
        <f t="shared" si="14"/>
        <v>20</v>
      </c>
      <c r="M8" s="12">
        <f t="shared" si="14"/>
        <v>20</v>
      </c>
      <c r="N8" s="12">
        <f t="shared" si="14"/>
        <v>20</v>
      </c>
      <c r="O8" s="12">
        <f t="shared" si="14"/>
        <v>20</v>
      </c>
      <c r="P8" s="12">
        <f t="shared" si="14"/>
        <v>20</v>
      </c>
      <c r="Q8" s="12">
        <f t="shared" si="14"/>
        <v>20</v>
      </c>
      <c r="R8" s="12">
        <f t="shared" si="14"/>
        <v>20</v>
      </c>
      <c r="S8" s="12">
        <f t="shared" si="14"/>
        <v>20</v>
      </c>
      <c r="T8" s="12">
        <f t="shared" si="14"/>
        <v>20</v>
      </c>
      <c r="U8" s="12">
        <f t="shared" si="14"/>
        <v>20</v>
      </c>
      <c r="V8" s="12">
        <f t="shared" si="14"/>
        <v>20</v>
      </c>
      <c r="W8" s="12">
        <f t="shared" si="14"/>
        <v>20</v>
      </c>
      <c r="X8" s="12">
        <f t="shared" si="14"/>
        <v>20</v>
      </c>
      <c r="Y8" s="12">
        <f t="shared" si="14"/>
        <v>20</v>
      </c>
      <c r="Z8" s="12">
        <f t="shared" si="14"/>
        <v>20</v>
      </c>
      <c r="AA8" s="12">
        <f t="shared" si="14"/>
        <v>20</v>
      </c>
      <c r="AB8" s="12">
        <f t="shared" si="14"/>
        <v>20</v>
      </c>
      <c r="AC8" s="12">
        <f t="shared" si="14"/>
        <v>20</v>
      </c>
      <c r="AD8" s="12">
        <f t="shared" si="14"/>
        <v>20</v>
      </c>
      <c r="AE8" s="12">
        <f t="shared" si="14"/>
        <v>20</v>
      </c>
      <c r="AF8" s="12">
        <f t="shared" si="14"/>
        <v>20</v>
      </c>
      <c r="AG8" s="12">
        <f t="shared" si="14"/>
        <v>20</v>
      </c>
      <c r="AH8" s="12">
        <f t="shared" si="14"/>
        <v>20</v>
      </c>
      <c r="AK8" t="str">
        <f t="shared" si="9"/>
        <v>MinBIOBIN-06</v>
      </c>
      <c r="AL8" s="8" cm="1">
        <f t="array" ref="AL8">ROUND(-E$13/TREND(E$11:E$12,$A$11:$A$12,VALUE($A35))*AL9+AL9,4)</f>
        <v>0.9194</v>
      </c>
      <c r="AM8" s="8" cm="1">
        <f t="array" ref="AM8">ROUND(-F$13/TREND(F$11:F$12,$A$11:$A$12,VALUE($A35))*AM9+AM9,4)</f>
        <v>0.9194</v>
      </c>
      <c r="AN8" s="8" cm="1">
        <f t="array" ref="AN8">ROUND(-G$13/TREND(G$11:G$12,$A$11:$A$12,VALUE($A35))*AN9+AN9,4)</f>
        <v>0.9194</v>
      </c>
      <c r="AO8" s="8" cm="1">
        <f t="array" ref="AO8">ROUND(-H$13/TREND(H$11:H$12,$A$11:$A$12,VALUE($A35))*AO9+AO9,4)</f>
        <v>0.9194</v>
      </c>
      <c r="AP8" s="8" cm="1">
        <f t="array" ref="AP8">ROUND(-I$13/TREND(I$11:I$12,$A$11:$A$12,VALUE($A35))*AP9+AP9,4)</f>
        <v>0.9194</v>
      </c>
      <c r="AQ8" s="8" cm="1">
        <f t="array" ref="AQ8">ROUND(-J$13/TREND(J$11:J$12,$A$11:$A$12,VALUE($A35))*AQ9+AQ9,4)</f>
        <v>0.9194</v>
      </c>
      <c r="AR8" s="8" cm="1">
        <f t="array" ref="AR8">ROUND(-K$13/TREND(K$11:K$12,$A$11:$A$12,VALUE($A35))*AR9+AR9,4)</f>
        <v>0.9194</v>
      </c>
      <c r="AS8" s="8" cm="1">
        <f t="array" ref="AS8">ROUND(-L$13/TREND(L$11:L$12,$A$11:$A$12,VALUE($A35))*AS9+AS9,4)</f>
        <v>0.9194</v>
      </c>
      <c r="AT8" s="8" cm="1">
        <f t="array" ref="AT8">ROUND(-M$13/TREND(M$11:M$12,$A$11:$A$12,VALUE($A35))*AT9+AT9,4)</f>
        <v>0.9194</v>
      </c>
      <c r="AU8" s="8" cm="1">
        <f t="array" ref="AU8">ROUND(-N$13/TREND(N$11:N$12,$A$11:$A$12,VALUE($A35))*AU9+AU9,4)</f>
        <v>0.9194</v>
      </c>
      <c r="AV8" s="8" cm="1">
        <f t="array" ref="AV8">ROUND(-O$13/TREND(O$11:O$12,$A$11:$A$12,VALUE($A35))*AV9+AV9,4)</f>
        <v>0.9194</v>
      </c>
      <c r="AW8" s="8" cm="1">
        <f t="array" ref="AW8">ROUND(-P$13/TREND(P$11:P$12,$A$11:$A$12,VALUE($A35))*AW9+AW9,4)</f>
        <v>0.9194</v>
      </c>
      <c r="AX8" s="8" cm="1">
        <f t="array" ref="AX8">ROUND(-Q$13/TREND(Q$11:Q$12,$A$11:$A$12,VALUE($A35))*AX9+AX9,4)</f>
        <v>0.9194</v>
      </c>
      <c r="AY8" s="8" cm="1">
        <f t="array" ref="AY8">ROUND(-R$13/TREND(R$11:R$12,$A$11:$A$12,VALUE($A35))*AY9+AY9,4)</f>
        <v>0.9194</v>
      </c>
      <c r="AZ8" s="8" cm="1">
        <f t="array" ref="AZ8">ROUND(-S$13/TREND(S$11:S$12,$A$11:$A$12,VALUE($A35))*AZ9+AZ9,4)</f>
        <v>0.9194</v>
      </c>
      <c r="BA8" s="8" cm="1">
        <f t="array" ref="BA8">ROUND(-T$13/TREND(T$11:T$12,$A$11:$A$12,VALUE($A35))*BA9+BA9,4)</f>
        <v>0.9194</v>
      </c>
      <c r="BB8" s="8" cm="1">
        <f t="array" ref="BB8">ROUND(-U$13/TREND(U$11:U$12,$A$11:$A$12,VALUE($A35))*BB9+BB9,4)</f>
        <v>0.9194</v>
      </c>
      <c r="BC8" s="8" cm="1">
        <f t="array" ref="BC8">ROUND(-V$13/TREND(V$11:V$12,$A$11:$A$12,VALUE($A35))*BC9+BC9,4)</f>
        <v>0.9194</v>
      </c>
      <c r="BD8" s="8" cm="1">
        <f t="array" ref="BD8">ROUND(-W$13/TREND(W$11:W$12,$A$11:$A$12,VALUE($A35))*BD9+BD9,4)</f>
        <v>0.9194</v>
      </c>
      <c r="BE8" s="8" cm="1">
        <f t="array" ref="BE8">ROUND(-X$13/TREND(X$11:X$12,$A$11:$A$12,VALUE($A35))*BE9+BE9,4)</f>
        <v>0.9194</v>
      </c>
      <c r="BF8" s="8" cm="1">
        <f t="array" ref="BF8">ROUND(-Y$13/TREND(Y$11:Y$12,$A$11:$A$12,VALUE($A35))*BF9+BF9,4)</f>
        <v>0.9194</v>
      </c>
      <c r="BG8" s="8" cm="1">
        <f t="array" ref="BG8">ROUND(-Z$13/TREND(Z$11:Z$12,$A$11:$A$12,VALUE($A35))*BG9+BG9,4)</f>
        <v>0.9194</v>
      </c>
      <c r="BH8" s="8" cm="1">
        <f t="array" ref="BH8">ROUND(-AA$13/TREND(AA$11:AA$12,$A$11:$A$12,VALUE($A35))*BH9+BH9,4)</f>
        <v>0.9194</v>
      </c>
      <c r="BI8" s="8" cm="1">
        <f t="array" ref="BI8">ROUND(-AB$13/TREND(AB$11:AB$12,$A$11:$A$12,VALUE($A35))*BI9+BI9,4)</f>
        <v>0.9194</v>
      </c>
      <c r="BJ8" s="8" cm="1">
        <f t="array" ref="BJ8">ROUND(-AC$13/TREND(AC$11:AC$12,$A$11:$A$12,VALUE($A35))*BJ9+BJ9,4)</f>
        <v>0.9194</v>
      </c>
      <c r="BK8" s="8" cm="1">
        <f t="array" ref="BK8">ROUND(-AD$13/TREND(AD$11:AD$12,$A$11:$A$12,VALUE($A35))*BK9+BK9,4)</f>
        <v>0.9194</v>
      </c>
      <c r="BL8" s="8" cm="1">
        <f t="array" ref="BL8">ROUND(-AE$13/TREND(AE$11:AE$12,$A$11:$A$12,VALUE($A35))*BL9+BL9,4)</f>
        <v>0.9194</v>
      </c>
      <c r="BM8" s="8" cm="1">
        <f t="array" ref="BM8">ROUND(-AF$13/TREND(AF$11:AF$12,$A$11:$A$12,VALUE($A35))*BM9+BM9,4)</f>
        <v>0.9194</v>
      </c>
      <c r="BN8" s="8" cm="1">
        <f t="array" ref="BN8">ROUND(-AG$13/TREND(AG$11:AG$12,$A$11:$A$12,VALUE($A35))*BN9+BN9,4)</f>
        <v>0.9194</v>
      </c>
      <c r="BO8" s="8" cm="1">
        <f t="array" ref="BO8">ROUND(-AH$13/TREND(AH$11:AH$12,$A$11:$A$12,VALUE($A35))*BO9+BO9,4)</f>
        <v>0.9194</v>
      </c>
      <c r="BQ8" s="1">
        <f t="shared" si="10"/>
        <v>0.54713024525520004</v>
      </c>
      <c r="BR8" s="1">
        <f t="shared" si="4"/>
        <v>0.91940000000000011</v>
      </c>
      <c r="BS8" s="1"/>
      <c r="BV8" t="str">
        <f t="shared" si="11"/>
        <v>MinBIOBIN-06</v>
      </c>
      <c r="BW8" s="1">
        <f t="shared" si="5"/>
        <v>0</v>
      </c>
      <c r="BX8" s="1">
        <f t="shared" si="6"/>
        <v>0</v>
      </c>
      <c r="BY8" s="1">
        <f t="shared" si="6"/>
        <v>0</v>
      </c>
      <c r="BZ8" s="1">
        <f t="shared" si="6"/>
        <v>0</v>
      </c>
      <c r="CA8" s="1">
        <f t="shared" si="6"/>
        <v>0</v>
      </c>
      <c r="CB8" s="1">
        <f t="shared" si="6"/>
        <v>0</v>
      </c>
      <c r="CC8" s="1">
        <f t="shared" si="6"/>
        <v>0</v>
      </c>
      <c r="CD8" s="1">
        <f t="shared" si="6"/>
        <v>0</v>
      </c>
      <c r="CE8" s="1">
        <f t="shared" si="6"/>
        <v>0</v>
      </c>
      <c r="CF8" s="1">
        <f t="shared" si="6"/>
        <v>0</v>
      </c>
      <c r="CG8" s="1">
        <f t="shared" si="6"/>
        <v>0</v>
      </c>
      <c r="CH8" s="1">
        <f t="shared" si="6"/>
        <v>0</v>
      </c>
      <c r="CI8" s="1">
        <f t="shared" si="6"/>
        <v>0</v>
      </c>
      <c r="CJ8" s="1">
        <f t="shared" si="6"/>
        <v>0</v>
      </c>
      <c r="CK8" s="1">
        <f t="shared" si="6"/>
        <v>0</v>
      </c>
      <c r="CL8" s="1">
        <f t="shared" si="6"/>
        <v>0</v>
      </c>
      <c r="CM8" s="1">
        <f t="shared" si="6"/>
        <v>0</v>
      </c>
      <c r="CN8" s="1">
        <f t="shared" si="7"/>
        <v>0</v>
      </c>
      <c r="CO8" s="1">
        <f t="shared" si="7"/>
        <v>0</v>
      </c>
      <c r="CP8" s="1">
        <f t="shared" si="7"/>
        <v>0</v>
      </c>
      <c r="CQ8" s="1">
        <f t="shared" si="7"/>
        <v>0</v>
      </c>
      <c r="CR8" s="1">
        <f t="shared" si="7"/>
        <v>0</v>
      </c>
      <c r="CS8" s="1">
        <f t="shared" si="7"/>
        <v>0</v>
      </c>
      <c r="CT8" s="1">
        <f t="shared" si="7"/>
        <v>0</v>
      </c>
      <c r="CU8" s="1">
        <f t="shared" si="7"/>
        <v>0</v>
      </c>
      <c r="CV8" s="1">
        <f t="shared" si="7"/>
        <v>0</v>
      </c>
      <c r="CW8" s="1">
        <f t="shared" si="7"/>
        <v>0</v>
      </c>
      <c r="CX8" s="1">
        <f t="shared" si="7"/>
        <v>0</v>
      </c>
      <c r="CY8" s="1">
        <f t="shared" si="7"/>
        <v>0</v>
      </c>
      <c r="CZ8" s="1">
        <f t="shared" si="7"/>
        <v>0</v>
      </c>
      <c r="DC8" t="str">
        <f t="shared" si="12"/>
        <v>MinBIOBIN-06</v>
      </c>
      <c r="DD8" t="str">
        <f t="shared" si="8"/>
        <v>Industrial waste Supply curve - Step 06</v>
      </c>
      <c r="DE8" t="s">
        <v>109</v>
      </c>
      <c r="DF8" t="s">
        <v>163</v>
      </c>
      <c r="DH8" t="str">
        <f t="shared" si="13"/>
        <v>BIOBIN</v>
      </c>
    </row>
    <row r="9" spans="1:113">
      <c r="A9" s="19">
        <v>21</v>
      </c>
      <c r="B9" s="17"/>
      <c r="C9" t="s">
        <v>106</v>
      </c>
      <c r="E9" s="12">
        <v>5</v>
      </c>
      <c r="F9" s="12">
        <v>5</v>
      </c>
      <c r="G9" s="12">
        <v>5</v>
      </c>
      <c r="H9" s="12">
        <v>5</v>
      </c>
      <c r="I9" s="12">
        <v>5</v>
      </c>
      <c r="J9" s="12">
        <v>5</v>
      </c>
      <c r="K9" s="12">
        <v>5</v>
      </c>
      <c r="L9" s="12">
        <v>5</v>
      </c>
      <c r="M9" s="12">
        <v>5</v>
      </c>
      <c r="N9" s="12">
        <v>5</v>
      </c>
      <c r="O9" s="12">
        <v>5</v>
      </c>
      <c r="P9" s="12">
        <v>5</v>
      </c>
      <c r="Q9" s="12">
        <v>5</v>
      </c>
      <c r="R9" s="12">
        <v>5</v>
      </c>
      <c r="S9" s="12">
        <v>5</v>
      </c>
      <c r="T9" s="12">
        <v>5</v>
      </c>
      <c r="U9" s="12">
        <v>5</v>
      </c>
      <c r="V9" s="12">
        <v>5</v>
      </c>
      <c r="W9" s="12">
        <v>5</v>
      </c>
      <c r="X9" s="12">
        <v>5</v>
      </c>
      <c r="Y9" s="12">
        <v>5</v>
      </c>
      <c r="Z9" s="12">
        <v>5</v>
      </c>
      <c r="AA9" s="12">
        <v>5</v>
      </c>
      <c r="AB9" s="12">
        <v>5</v>
      </c>
      <c r="AC9" s="12">
        <v>5</v>
      </c>
      <c r="AD9" s="12">
        <v>5</v>
      </c>
      <c r="AE9" s="12">
        <v>5</v>
      </c>
      <c r="AF9" s="12">
        <v>5</v>
      </c>
      <c r="AG9" s="12">
        <v>5</v>
      </c>
      <c r="AH9" s="12">
        <v>5</v>
      </c>
      <c r="AK9" t="str">
        <f t="shared" si="9"/>
        <v>MinBIOBIN-07</v>
      </c>
      <c r="AL9" s="8" cm="1">
        <f t="array" ref="AL9">ROUND(-E$13/TREND(E$11:E$12,$A$11:$A$12,VALUE($A36))*AL10+AL10,4)</f>
        <v>0.93500000000000005</v>
      </c>
      <c r="AM9" s="8" cm="1">
        <f t="array" ref="AM9">ROUND(-F$13/TREND(F$11:F$12,$A$11:$A$12,VALUE($A36))*AM10+AM10,4)</f>
        <v>0.93500000000000005</v>
      </c>
      <c r="AN9" s="8" cm="1">
        <f t="array" ref="AN9">ROUND(-G$13/TREND(G$11:G$12,$A$11:$A$12,VALUE($A36))*AN10+AN10,4)</f>
        <v>0.93500000000000005</v>
      </c>
      <c r="AO9" s="8" cm="1">
        <f t="array" ref="AO9">ROUND(-H$13/TREND(H$11:H$12,$A$11:$A$12,VALUE($A36))*AO10+AO10,4)</f>
        <v>0.93500000000000005</v>
      </c>
      <c r="AP9" s="8" cm="1">
        <f t="array" ref="AP9">ROUND(-I$13/TREND(I$11:I$12,$A$11:$A$12,VALUE($A36))*AP10+AP10,4)</f>
        <v>0.93500000000000005</v>
      </c>
      <c r="AQ9" s="8" cm="1">
        <f t="array" ref="AQ9">ROUND(-J$13/TREND(J$11:J$12,$A$11:$A$12,VALUE($A36))*AQ10+AQ10,4)</f>
        <v>0.93500000000000005</v>
      </c>
      <c r="AR9" s="8" cm="1">
        <f t="array" ref="AR9">ROUND(-K$13/TREND(K$11:K$12,$A$11:$A$12,VALUE($A36))*AR10+AR10,4)</f>
        <v>0.93500000000000005</v>
      </c>
      <c r="AS9" s="8" cm="1">
        <f t="array" ref="AS9">ROUND(-L$13/TREND(L$11:L$12,$A$11:$A$12,VALUE($A36))*AS10+AS10,4)</f>
        <v>0.93500000000000005</v>
      </c>
      <c r="AT9" s="8" cm="1">
        <f t="array" ref="AT9">ROUND(-M$13/TREND(M$11:M$12,$A$11:$A$12,VALUE($A36))*AT10+AT10,4)</f>
        <v>0.93500000000000005</v>
      </c>
      <c r="AU9" s="8" cm="1">
        <f t="array" ref="AU9">ROUND(-N$13/TREND(N$11:N$12,$A$11:$A$12,VALUE($A36))*AU10+AU10,4)</f>
        <v>0.93500000000000005</v>
      </c>
      <c r="AV9" s="8" cm="1">
        <f t="array" ref="AV9">ROUND(-O$13/TREND(O$11:O$12,$A$11:$A$12,VALUE($A36))*AV10+AV10,4)</f>
        <v>0.93500000000000005</v>
      </c>
      <c r="AW9" s="8" cm="1">
        <f t="array" ref="AW9">ROUND(-P$13/TREND(P$11:P$12,$A$11:$A$12,VALUE($A36))*AW10+AW10,4)</f>
        <v>0.93500000000000005</v>
      </c>
      <c r="AX9" s="8" cm="1">
        <f t="array" ref="AX9">ROUND(-Q$13/TREND(Q$11:Q$12,$A$11:$A$12,VALUE($A36))*AX10+AX10,4)</f>
        <v>0.93500000000000005</v>
      </c>
      <c r="AY9" s="8" cm="1">
        <f t="array" ref="AY9">ROUND(-R$13/TREND(R$11:R$12,$A$11:$A$12,VALUE($A36))*AY10+AY10,4)</f>
        <v>0.93500000000000005</v>
      </c>
      <c r="AZ9" s="8" cm="1">
        <f t="array" ref="AZ9">ROUND(-S$13/TREND(S$11:S$12,$A$11:$A$12,VALUE($A36))*AZ10+AZ10,4)</f>
        <v>0.93500000000000005</v>
      </c>
      <c r="BA9" s="8" cm="1">
        <f t="array" ref="BA9">ROUND(-T$13/TREND(T$11:T$12,$A$11:$A$12,VALUE($A36))*BA10+BA10,4)</f>
        <v>0.93500000000000005</v>
      </c>
      <c r="BB9" s="8" cm="1">
        <f t="array" ref="BB9">ROUND(-U$13/TREND(U$11:U$12,$A$11:$A$12,VALUE($A36))*BB10+BB10,4)</f>
        <v>0.93500000000000005</v>
      </c>
      <c r="BC9" s="8" cm="1">
        <f t="array" ref="BC9">ROUND(-V$13/TREND(V$11:V$12,$A$11:$A$12,VALUE($A36))*BC10+BC10,4)</f>
        <v>0.93500000000000005</v>
      </c>
      <c r="BD9" s="8" cm="1">
        <f t="array" ref="BD9">ROUND(-W$13/TREND(W$11:W$12,$A$11:$A$12,VALUE($A36))*BD10+BD10,4)</f>
        <v>0.93500000000000005</v>
      </c>
      <c r="BE9" s="8" cm="1">
        <f t="array" ref="BE9">ROUND(-X$13/TREND(X$11:X$12,$A$11:$A$12,VALUE($A36))*BE10+BE10,4)</f>
        <v>0.93500000000000005</v>
      </c>
      <c r="BF9" s="8" cm="1">
        <f t="array" ref="BF9">ROUND(-Y$13/TREND(Y$11:Y$12,$A$11:$A$12,VALUE($A36))*BF10+BF10,4)</f>
        <v>0.93500000000000005</v>
      </c>
      <c r="BG9" s="8" cm="1">
        <f t="array" ref="BG9">ROUND(-Z$13/TREND(Z$11:Z$12,$A$11:$A$12,VALUE($A36))*BG10+BG10,4)</f>
        <v>0.93500000000000005</v>
      </c>
      <c r="BH9" s="8" cm="1">
        <f t="array" ref="BH9">ROUND(-AA$13/TREND(AA$11:AA$12,$A$11:$A$12,VALUE($A36))*BH10+BH10,4)</f>
        <v>0.93500000000000005</v>
      </c>
      <c r="BI9" s="8" cm="1">
        <f t="array" ref="BI9">ROUND(-AB$13/TREND(AB$11:AB$12,$A$11:$A$12,VALUE($A36))*BI10+BI10,4)</f>
        <v>0.93500000000000005</v>
      </c>
      <c r="BJ9" s="8" cm="1">
        <f t="array" ref="BJ9">ROUND(-AC$13/TREND(AC$11:AC$12,$A$11:$A$12,VALUE($A36))*BJ10+BJ10,4)</f>
        <v>0.93500000000000005</v>
      </c>
      <c r="BK9" s="8" cm="1">
        <f t="array" ref="BK9">ROUND(-AD$13/TREND(AD$11:AD$12,$A$11:$A$12,VALUE($A36))*BK10+BK10,4)</f>
        <v>0.93500000000000005</v>
      </c>
      <c r="BL9" s="8" cm="1">
        <f t="array" ref="BL9">ROUND(-AE$13/TREND(AE$11:AE$12,$A$11:$A$12,VALUE($A36))*BL10+BL10,4)</f>
        <v>0.93500000000000005</v>
      </c>
      <c r="BM9" s="8" cm="1">
        <f t="array" ref="BM9">ROUND(-AF$13/TREND(AF$11:AF$12,$A$11:$A$12,VALUE($A36))*BM10+BM10,4)</f>
        <v>0.93500000000000005</v>
      </c>
      <c r="BN9" s="8" cm="1">
        <f t="array" ref="BN9">ROUND(-AG$13/TREND(AG$11:AG$12,$A$11:$A$12,VALUE($A36))*BN10+BN10,4)</f>
        <v>0.93500000000000005</v>
      </c>
      <c r="BO9" s="8" cm="1">
        <f t="array" ref="BO9">ROUND(-AH$13/TREND(AH$11:AH$12,$A$11:$A$12,VALUE($A36))*BO10+BO10,4)</f>
        <v>0.93500000000000005</v>
      </c>
      <c r="BQ9" s="1">
        <f t="shared" si="10"/>
        <v>0.58360559493888009</v>
      </c>
      <c r="BR9" s="1">
        <f t="shared" si="4"/>
        <v>0.93499999999999961</v>
      </c>
      <c r="BS9" s="1"/>
      <c r="BV9" t="str">
        <f t="shared" si="11"/>
        <v>MinBIOBIN-07</v>
      </c>
      <c r="BW9" s="1">
        <f t="shared" si="5"/>
        <v>0</v>
      </c>
      <c r="BX9" s="1">
        <f t="shared" si="6"/>
        <v>0</v>
      </c>
      <c r="BY9" s="1">
        <f t="shared" si="6"/>
        <v>0</v>
      </c>
      <c r="BZ9" s="1">
        <f t="shared" si="6"/>
        <v>0</v>
      </c>
      <c r="CA9" s="1">
        <f t="shared" si="6"/>
        <v>0</v>
      </c>
      <c r="CB9" s="1">
        <f t="shared" si="6"/>
        <v>0</v>
      </c>
      <c r="CC9" s="1">
        <f t="shared" si="6"/>
        <v>0</v>
      </c>
      <c r="CD9" s="1">
        <f t="shared" si="6"/>
        <v>0</v>
      </c>
      <c r="CE9" s="1">
        <f t="shared" si="6"/>
        <v>0</v>
      </c>
      <c r="CF9" s="1">
        <f t="shared" si="6"/>
        <v>0</v>
      </c>
      <c r="CG9" s="1">
        <f t="shared" si="6"/>
        <v>0</v>
      </c>
      <c r="CH9" s="1">
        <f t="shared" si="6"/>
        <v>0</v>
      </c>
      <c r="CI9" s="1">
        <f t="shared" si="6"/>
        <v>0</v>
      </c>
      <c r="CJ9" s="1">
        <f t="shared" si="6"/>
        <v>0</v>
      </c>
      <c r="CK9" s="1">
        <f t="shared" si="6"/>
        <v>0</v>
      </c>
      <c r="CL9" s="1">
        <f t="shared" si="6"/>
        <v>0</v>
      </c>
      <c r="CM9" s="1">
        <f t="shared" si="6"/>
        <v>0</v>
      </c>
      <c r="CN9" s="1">
        <f t="shared" si="7"/>
        <v>0</v>
      </c>
      <c r="CO9" s="1">
        <f t="shared" si="7"/>
        <v>0</v>
      </c>
      <c r="CP9" s="1">
        <f t="shared" si="7"/>
        <v>0</v>
      </c>
      <c r="CQ9" s="1">
        <f t="shared" si="7"/>
        <v>0</v>
      </c>
      <c r="CR9" s="1">
        <f t="shared" si="7"/>
        <v>0</v>
      </c>
      <c r="CS9" s="1">
        <f t="shared" si="7"/>
        <v>0</v>
      </c>
      <c r="CT9" s="1">
        <f t="shared" si="7"/>
        <v>0</v>
      </c>
      <c r="CU9" s="1">
        <f t="shared" si="7"/>
        <v>0</v>
      </c>
      <c r="CV9" s="1">
        <f t="shared" si="7"/>
        <v>0</v>
      </c>
      <c r="CW9" s="1">
        <f t="shared" si="7"/>
        <v>0</v>
      </c>
      <c r="CX9" s="1">
        <f t="shared" si="7"/>
        <v>0</v>
      </c>
      <c r="CY9" s="1">
        <f t="shared" si="7"/>
        <v>0</v>
      </c>
      <c r="CZ9" s="1">
        <f t="shared" si="7"/>
        <v>0</v>
      </c>
      <c r="DC9" t="str">
        <f t="shared" si="12"/>
        <v>MinBIOBIN-07</v>
      </c>
      <c r="DD9" t="str">
        <f t="shared" si="8"/>
        <v>Industrial waste Supply curve - Step 07</v>
      </c>
      <c r="DE9" t="s">
        <v>109</v>
      </c>
      <c r="DF9" t="s">
        <v>163</v>
      </c>
      <c r="DH9" t="str">
        <f t="shared" si="13"/>
        <v>BIOBIN</v>
      </c>
    </row>
    <row r="10" spans="1:113">
      <c r="B10" s="17"/>
      <c r="C10" t="s">
        <v>99</v>
      </c>
      <c r="E10" s="12">
        <v>0.2</v>
      </c>
      <c r="F10" s="12">
        <v>0.2</v>
      </c>
      <c r="G10" s="12">
        <v>0.2</v>
      </c>
      <c r="H10" s="12">
        <v>0.2</v>
      </c>
      <c r="I10" s="12">
        <v>0.2</v>
      </c>
      <c r="J10" s="12">
        <v>0.2</v>
      </c>
      <c r="K10" s="12">
        <v>0.2</v>
      </c>
      <c r="L10" s="12">
        <v>0.2</v>
      </c>
      <c r="M10" s="12">
        <v>0.2</v>
      </c>
      <c r="N10" s="12">
        <v>0.2</v>
      </c>
      <c r="O10" s="12">
        <v>0.2</v>
      </c>
      <c r="P10" s="12">
        <v>0.2</v>
      </c>
      <c r="Q10" s="12">
        <v>0.2</v>
      </c>
      <c r="R10" s="12">
        <v>0.2</v>
      </c>
      <c r="S10" s="12">
        <v>0.2</v>
      </c>
      <c r="T10" s="12">
        <v>0.2</v>
      </c>
      <c r="U10" s="12">
        <v>0.2</v>
      </c>
      <c r="V10" s="12">
        <v>0.2</v>
      </c>
      <c r="W10" s="12">
        <v>0.2</v>
      </c>
      <c r="X10" s="12">
        <v>0.2</v>
      </c>
      <c r="Y10" s="12">
        <v>0.2</v>
      </c>
      <c r="Z10" s="12">
        <v>0.2</v>
      </c>
      <c r="AA10" s="12">
        <v>0.2</v>
      </c>
      <c r="AB10" s="12">
        <v>0.2</v>
      </c>
      <c r="AC10" s="12">
        <v>0.2</v>
      </c>
      <c r="AD10" s="12">
        <v>0.2</v>
      </c>
      <c r="AE10" s="12">
        <v>0.2</v>
      </c>
      <c r="AF10" s="12">
        <v>0.2</v>
      </c>
      <c r="AG10" s="12">
        <v>0.2</v>
      </c>
      <c r="AH10" s="12">
        <v>0.2</v>
      </c>
      <c r="AK10" t="str">
        <f t="shared" si="9"/>
        <v>MinBIOBIN-08</v>
      </c>
      <c r="AL10" s="8" cm="1">
        <f t="array" ref="AL10">ROUND(-E$13/TREND(E$11:E$12,$A$11:$A$12,VALUE($A37))*AL11+AL11,4)</f>
        <v>0.95079999999999998</v>
      </c>
      <c r="AM10" s="8" cm="1">
        <f t="array" ref="AM10">ROUND(-F$13/TREND(F$11:F$12,$A$11:$A$12,VALUE($A37))*AM11+AM11,4)</f>
        <v>0.95079999999999998</v>
      </c>
      <c r="AN10" s="8" cm="1">
        <f t="array" ref="AN10">ROUND(-G$13/TREND(G$11:G$12,$A$11:$A$12,VALUE($A37))*AN11+AN11,4)</f>
        <v>0.95079999999999998</v>
      </c>
      <c r="AO10" s="8" cm="1">
        <f t="array" ref="AO10">ROUND(-H$13/TREND(H$11:H$12,$A$11:$A$12,VALUE($A37))*AO11+AO11,4)</f>
        <v>0.95079999999999998</v>
      </c>
      <c r="AP10" s="8" cm="1">
        <f t="array" ref="AP10">ROUND(-I$13/TREND(I$11:I$12,$A$11:$A$12,VALUE($A37))*AP11+AP11,4)</f>
        <v>0.95079999999999998</v>
      </c>
      <c r="AQ10" s="8" cm="1">
        <f t="array" ref="AQ10">ROUND(-J$13/TREND(J$11:J$12,$A$11:$A$12,VALUE($A37))*AQ11+AQ11,4)</f>
        <v>0.95079999999999998</v>
      </c>
      <c r="AR10" s="8" cm="1">
        <f t="array" ref="AR10">ROUND(-K$13/TREND(K$11:K$12,$A$11:$A$12,VALUE($A37))*AR11+AR11,4)</f>
        <v>0.95079999999999998</v>
      </c>
      <c r="AS10" s="8" cm="1">
        <f t="array" ref="AS10">ROUND(-L$13/TREND(L$11:L$12,$A$11:$A$12,VALUE($A37))*AS11+AS11,4)</f>
        <v>0.95079999999999998</v>
      </c>
      <c r="AT10" s="8" cm="1">
        <f t="array" ref="AT10">ROUND(-M$13/TREND(M$11:M$12,$A$11:$A$12,VALUE($A37))*AT11+AT11,4)</f>
        <v>0.95079999999999998</v>
      </c>
      <c r="AU10" s="8" cm="1">
        <f t="array" ref="AU10">ROUND(-N$13/TREND(N$11:N$12,$A$11:$A$12,VALUE($A37))*AU11+AU11,4)</f>
        <v>0.95079999999999998</v>
      </c>
      <c r="AV10" s="8" cm="1">
        <f t="array" ref="AV10">ROUND(-O$13/TREND(O$11:O$12,$A$11:$A$12,VALUE($A37))*AV11+AV11,4)</f>
        <v>0.95079999999999998</v>
      </c>
      <c r="AW10" s="8" cm="1">
        <f t="array" ref="AW10">ROUND(-P$13/TREND(P$11:P$12,$A$11:$A$12,VALUE($A37))*AW11+AW11,4)</f>
        <v>0.95079999999999998</v>
      </c>
      <c r="AX10" s="8" cm="1">
        <f t="array" ref="AX10">ROUND(-Q$13/TREND(Q$11:Q$12,$A$11:$A$12,VALUE($A37))*AX11+AX11,4)</f>
        <v>0.95079999999999998</v>
      </c>
      <c r="AY10" s="8" cm="1">
        <f t="array" ref="AY10">ROUND(-R$13/TREND(R$11:R$12,$A$11:$A$12,VALUE($A37))*AY11+AY11,4)</f>
        <v>0.95079999999999998</v>
      </c>
      <c r="AZ10" s="8" cm="1">
        <f t="array" ref="AZ10">ROUND(-S$13/TREND(S$11:S$12,$A$11:$A$12,VALUE($A37))*AZ11+AZ11,4)</f>
        <v>0.95079999999999998</v>
      </c>
      <c r="BA10" s="8" cm="1">
        <f t="array" ref="BA10">ROUND(-T$13/TREND(T$11:T$12,$A$11:$A$12,VALUE($A37))*BA11+BA11,4)</f>
        <v>0.95079999999999998</v>
      </c>
      <c r="BB10" s="8" cm="1">
        <f t="array" ref="BB10">ROUND(-U$13/TREND(U$11:U$12,$A$11:$A$12,VALUE($A37))*BB11+BB11,4)</f>
        <v>0.95079999999999998</v>
      </c>
      <c r="BC10" s="8" cm="1">
        <f t="array" ref="BC10">ROUND(-V$13/TREND(V$11:V$12,$A$11:$A$12,VALUE($A37))*BC11+BC11,4)</f>
        <v>0.95079999999999998</v>
      </c>
      <c r="BD10" s="8" cm="1">
        <f t="array" ref="BD10">ROUND(-W$13/TREND(W$11:W$12,$A$11:$A$12,VALUE($A37))*BD11+BD11,4)</f>
        <v>0.95079999999999998</v>
      </c>
      <c r="BE10" s="8" cm="1">
        <f t="array" ref="BE10">ROUND(-X$13/TREND(X$11:X$12,$A$11:$A$12,VALUE($A37))*BE11+BE11,4)</f>
        <v>0.95079999999999998</v>
      </c>
      <c r="BF10" s="8" cm="1">
        <f t="array" ref="BF10">ROUND(-Y$13/TREND(Y$11:Y$12,$A$11:$A$12,VALUE($A37))*BF11+BF11,4)</f>
        <v>0.95079999999999998</v>
      </c>
      <c r="BG10" s="8" cm="1">
        <f t="array" ref="BG10">ROUND(-Z$13/TREND(Z$11:Z$12,$A$11:$A$12,VALUE($A37))*BG11+BG11,4)</f>
        <v>0.95079999999999998</v>
      </c>
      <c r="BH10" s="8" cm="1">
        <f t="array" ref="BH10">ROUND(-AA$13/TREND(AA$11:AA$12,$A$11:$A$12,VALUE($A37))*BH11+BH11,4)</f>
        <v>0.95079999999999998</v>
      </c>
      <c r="BI10" s="8" cm="1">
        <f t="array" ref="BI10">ROUND(-AB$13/TREND(AB$11:AB$12,$A$11:$A$12,VALUE($A37))*BI11+BI11,4)</f>
        <v>0.95079999999999998</v>
      </c>
      <c r="BJ10" s="8" cm="1">
        <f t="array" ref="BJ10">ROUND(-AC$13/TREND(AC$11:AC$12,$A$11:$A$12,VALUE($A37))*BJ11+BJ11,4)</f>
        <v>0.95079999999999998</v>
      </c>
      <c r="BK10" s="8" cm="1">
        <f t="array" ref="BK10">ROUND(-AD$13/TREND(AD$11:AD$12,$A$11:$A$12,VALUE($A37))*BK11+BK11,4)</f>
        <v>0.95079999999999998</v>
      </c>
      <c r="BL10" s="8" cm="1">
        <f t="array" ref="BL10">ROUND(-AE$13/TREND(AE$11:AE$12,$A$11:$A$12,VALUE($A37))*BL11+BL11,4)</f>
        <v>0.95079999999999998</v>
      </c>
      <c r="BM10" s="8" cm="1">
        <f t="array" ref="BM10">ROUND(-AF$13/TREND(AF$11:AF$12,$A$11:$A$12,VALUE($A37))*BM11+BM11,4)</f>
        <v>0.95079999999999998</v>
      </c>
      <c r="BN10" s="8" cm="1">
        <f t="array" ref="BN10">ROUND(-AG$13/TREND(AG$11:AG$12,$A$11:$A$12,VALUE($A37))*BN11+BN11,4)</f>
        <v>0.95079999999999998</v>
      </c>
      <c r="BO10" s="8" cm="1">
        <f t="array" ref="BO10">ROUND(-AH$13/TREND(AH$11:AH$12,$A$11:$A$12,VALUE($A37))*BO11+BO11,4)</f>
        <v>0.95079999999999998</v>
      </c>
      <c r="BQ10" s="1">
        <f t="shared" si="10"/>
        <v>0.62008094462256014</v>
      </c>
      <c r="BR10" s="1">
        <f t="shared" si="4"/>
        <v>0.95079999999999976</v>
      </c>
      <c r="BS10" s="1"/>
      <c r="BV10" t="str">
        <f t="shared" si="11"/>
        <v>MinBIOBIN-08</v>
      </c>
      <c r="BW10" s="1">
        <f t="shared" si="5"/>
        <v>0</v>
      </c>
      <c r="BX10" s="1">
        <f t="shared" si="6"/>
        <v>0</v>
      </c>
      <c r="BY10" s="1">
        <f t="shared" si="6"/>
        <v>0</v>
      </c>
      <c r="BZ10" s="1">
        <f t="shared" si="6"/>
        <v>0</v>
      </c>
      <c r="CA10" s="1">
        <f t="shared" si="6"/>
        <v>0</v>
      </c>
      <c r="CB10" s="1">
        <f t="shared" si="6"/>
        <v>0</v>
      </c>
      <c r="CC10" s="1">
        <f t="shared" si="6"/>
        <v>0</v>
      </c>
      <c r="CD10" s="1">
        <f t="shared" si="6"/>
        <v>0</v>
      </c>
      <c r="CE10" s="1">
        <f t="shared" si="6"/>
        <v>0</v>
      </c>
      <c r="CF10" s="1">
        <f t="shared" si="6"/>
        <v>0</v>
      </c>
      <c r="CG10" s="1">
        <f t="shared" si="6"/>
        <v>0</v>
      </c>
      <c r="CH10" s="1">
        <f t="shared" si="6"/>
        <v>0</v>
      </c>
      <c r="CI10" s="1">
        <f t="shared" si="6"/>
        <v>0</v>
      </c>
      <c r="CJ10" s="1">
        <f t="shared" si="6"/>
        <v>0</v>
      </c>
      <c r="CK10" s="1">
        <f t="shared" si="6"/>
        <v>0</v>
      </c>
      <c r="CL10" s="1">
        <f t="shared" si="6"/>
        <v>0</v>
      </c>
      <c r="CM10" s="1">
        <f t="shared" si="6"/>
        <v>0</v>
      </c>
      <c r="CN10" s="1">
        <f t="shared" si="7"/>
        <v>0</v>
      </c>
      <c r="CO10" s="1">
        <f t="shared" si="7"/>
        <v>0</v>
      </c>
      <c r="CP10" s="1">
        <f t="shared" si="7"/>
        <v>0</v>
      </c>
      <c r="CQ10" s="1">
        <f t="shared" si="7"/>
        <v>0</v>
      </c>
      <c r="CR10" s="1">
        <f t="shared" si="7"/>
        <v>0</v>
      </c>
      <c r="CS10" s="1">
        <f t="shared" si="7"/>
        <v>0</v>
      </c>
      <c r="CT10" s="1">
        <f t="shared" si="7"/>
        <v>0</v>
      </c>
      <c r="CU10" s="1">
        <f t="shared" si="7"/>
        <v>0</v>
      </c>
      <c r="CV10" s="1">
        <f t="shared" si="7"/>
        <v>0</v>
      </c>
      <c r="CW10" s="1">
        <f t="shared" si="7"/>
        <v>0</v>
      </c>
      <c r="CX10" s="1">
        <f t="shared" si="7"/>
        <v>0</v>
      </c>
      <c r="CY10" s="1">
        <f t="shared" si="7"/>
        <v>0</v>
      </c>
      <c r="CZ10" s="1">
        <f t="shared" si="7"/>
        <v>0</v>
      </c>
      <c r="DC10" t="str">
        <f t="shared" si="12"/>
        <v>MinBIOBIN-08</v>
      </c>
      <c r="DD10" t="str">
        <f t="shared" si="8"/>
        <v>Industrial waste Supply curve - Step 08</v>
      </c>
      <c r="DE10" t="s">
        <v>109</v>
      </c>
      <c r="DF10" t="s">
        <v>163</v>
      </c>
      <c r="DH10" t="str">
        <f t="shared" si="13"/>
        <v>BIOBIN</v>
      </c>
    </row>
    <row r="11" spans="1:113">
      <c r="A11" s="19">
        <v>10</v>
      </c>
      <c r="B11" s="17" t="s">
        <v>100</v>
      </c>
      <c r="C11" t="s">
        <v>105</v>
      </c>
      <c r="E11" s="12">
        <v>3</v>
      </c>
      <c r="F11" s="12">
        <f t="shared" ref="F11:U13" si="15">E11</f>
        <v>3</v>
      </c>
      <c r="G11" s="12">
        <f t="shared" si="15"/>
        <v>3</v>
      </c>
      <c r="H11" s="12">
        <f t="shared" si="15"/>
        <v>3</v>
      </c>
      <c r="I11" s="12">
        <f t="shared" si="15"/>
        <v>3</v>
      </c>
      <c r="J11" s="12">
        <f t="shared" si="15"/>
        <v>3</v>
      </c>
      <c r="K11" s="12">
        <f t="shared" si="15"/>
        <v>3</v>
      </c>
      <c r="L11" s="12">
        <f t="shared" si="15"/>
        <v>3</v>
      </c>
      <c r="M11" s="12">
        <f t="shared" si="15"/>
        <v>3</v>
      </c>
      <c r="N11" s="12">
        <f t="shared" si="15"/>
        <v>3</v>
      </c>
      <c r="O11" s="12">
        <f t="shared" si="15"/>
        <v>3</v>
      </c>
      <c r="P11" s="12">
        <f t="shared" si="15"/>
        <v>3</v>
      </c>
      <c r="Q11" s="12">
        <f t="shared" si="15"/>
        <v>3</v>
      </c>
      <c r="R11" s="12">
        <f t="shared" si="15"/>
        <v>3</v>
      </c>
      <c r="S11" s="12">
        <f t="shared" si="15"/>
        <v>3</v>
      </c>
      <c r="T11" s="12">
        <f t="shared" si="15"/>
        <v>3</v>
      </c>
      <c r="U11" s="12">
        <f t="shared" si="15"/>
        <v>3</v>
      </c>
      <c r="V11" s="12">
        <f t="shared" ref="V11:AH13" si="16">U11</f>
        <v>3</v>
      </c>
      <c r="W11" s="12">
        <f t="shared" si="16"/>
        <v>3</v>
      </c>
      <c r="X11" s="12">
        <f t="shared" si="16"/>
        <v>3</v>
      </c>
      <c r="Y11" s="12">
        <f t="shared" si="16"/>
        <v>3</v>
      </c>
      <c r="Z11" s="12">
        <f t="shared" si="16"/>
        <v>3</v>
      </c>
      <c r="AA11" s="12">
        <f t="shared" si="16"/>
        <v>3</v>
      </c>
      <c r="AB11" s="12">
        <f t="shared" si="16"/>
        <v>3</v>
      </c>
      <c r="AC11" s="12">
        <f t="shared" si="16"/>
        <v>3</v>
      </c>
      <c r="AD11" s="12">
        <f t="shared" si="16"/>
        <v>3</v>
      </c>
      <c r="AE11" s="12">
        <f t="shared" si="16"/>
        <v>3</v>
      </c>
      <c r="AF11" s="12">
        <f t="shared" si="16"/>
        <v>3</v>
      </c>
      <c r="AG11" s="12">
        <f t="shared" si="16"/>
        <v>3</v>
      </c>
      <c r="AH11" s="12">
        <f t="shared" si="16"/>
        <v>3</v>
      </c>
      <c r="AK11" t="str">
        <f t="shared" si="9"/>
        <v>MinBIOBIN-09</v>
      </c>
      <c r="AL11" s="8" cm="1">
        <f t="array" ref="AL11">ROUND(-E$13/TREND(E$11:E$12,$A$11:$A$12,VALUE($A38))*AL12+AL12,4)</f>
        <v>0.96689999999999998</v>
      </c>
      <c r="AM11" s="8" cm="1">
        <f t="array" ref="AM11">ROUND(-F$13/TREND(F$11:F$12,$A$11:$A$12,VALUE($A38))*AM12+AM12,4)</f>
        <v>0.96689999999999998</v>
      </c>
      <c r="AN11" s="8" cm="1">
        <f t="array" ref="AN11">ROUND(-G$13/TREND(G$11:G$12,$A$11:$A$12,VALUE($A38))*AN12+AN12,4)</f>
        <v>0.96689999999999998</v>
      </c>
      <c r="AO11" s="8" cm="1">
        <f t="array" ref="AO11">ROUND(-H$13/TREND(H$11:H$12,$A$11:$A$12,VALUE($A38))*AO12+AO12,4)</f>
        <v>0.96689999999999998</v>
      </c>
      <c r="AP11" s="8" cm="1">
        <f t="array" ref="AP11">ROUND(-I$13/TREND(I$11:I$12,$A$11:$A$12,VALUE($A38))*AP12+AP12,4)</f>
        <v>0.96689999999999998</v>
      </c>
      <c r="AQ11" s="8" cm="1">
        <f t="array" ref="AQ11">ROUND(-J$13/TREND(J$11:J$12,$A$11:$A$12,VALUE($A38))*AQ12+AQ12,4)</f>
        <v>0.96689999999999998</v>
      </c>
      <c r="AR11" s="8" cm="1">
        <f t="array" ref="AR11">ROUND(-K$13/TREND(K$11:K$12,$A$11:$A$12,VALUE($A38))*AR12+AR12,4)</f>
        <v>0.96689999999999998</v>
      </c>
      <c r="AS11" s="8" cm="1">
        <f t="array" ref="AS11">ROUND(-L$13/TREND(L$11:L$12,$A$11:$A$12,VALUE($A38))*AS12+AS12,4)</f>
        <v>0.96689999999999998</v>
      </c>
      <c r="AT11" s="8" cm="1">
        <f t="array" ref="AT11">ROUND(-M$13/TREND(M$11:M$12,$A$11:$A$12,VALUE($A38))*AT12+AT12,4)</f>
        <v>0.96689999999999998</v>
      </c>
      <c r="AU11" s="8" cm="1">
        <f t="array" ref="AU11">ROUND(-N$13/TREND(N$11:N$12,$A$11:$A$12,VALUE($A38))*AU12+AU12,4)</f>
        <v>0.96689999999999998</v>
      </c>
      <c r="AV11" s="8" cm="1">
        <f t="array" ref="AV11">ROUND(-O$13/TREND(O$11:O$12,$A$11:$A$12,VALUE($A38))*AV12+AV12,4)</f>
        <v>0.96689999999999998</v>
      </c>
      <c r="AW11" s="8" cm="1">
        <f t="array" ref="AW11">ROUND(-P$13/TREND(P$11:P$12,$A$11:$A$12,VALUE($A38))*AW12+AW12,4)</f>
        <v>0.96689999999999998</v>
      </c>
      <c r="AX11" s="8" cm="1">
        <f t="array" ref="AX11">ROUND(-Q$13/TREND(Q$11:Q$12,$A$11:$A$12,VALUE($A38))*AX12+AX12,4)</f>
        <v>0.96689999999999998</v>
      </c>
      <c r="AY11" s="8" cm="1">
        <f t="array" ref="AY11">ROUND(-R$13/TREND(R$11:R$12,$A$11:$A$12,VALUE($A38))*AY12+AY12,4)</f>
        <v>0.96689999999999998</v>
      </c>
      <c r="AZ11" s="8" cm="1">
        <f t="array" ref="AZ11">ROUND(-S$13/TREND(S$11:S$12,$A$11:$A$12,VALUE($A38))*AZ12+AZ12,4)</f>
        <v>0.96689999999999998</v>
      </c>
      <c r="BA11" s="8" cm="1">
        <f t="array" ref="BA11">ROUND(-T$13/TREND(T$11:T$12,$A$11:$A$12,VALUE($A38))*BA12+BA12,4)</f>
        <v>0.96689999999999998</v>
      </c>
      <c r="BB11" s="8" cm="1">
        <f t="array" ref="BB11">ROUND(-U$13/TREND(U$11:U$12,$A$11:$A$12,VALUE($A38))*BB12+BB12,4)</f>
        <v>0.96689999999999998</v>
      </c>
      <c r="BC11" s="8" cm="1">
        <f t="array" ref="BC11">ROUND(-V$13/TREND(V$11:V$12,$A$11:$A$12,VALUE($A38))*BC12+BC12,4)</f>
        <v>0.96689999999999998</v>
      </c>
      <c r="BD11" s="8" cm="1">
        <f t="array" ref="BD11">ROUND(-W$13/TREND(W$11:W$12,$A$11:$A$12,VALUE($A38))*BD12+BD12,4)</f>
        <v>0.96689999999999998</v>
      </c>
      <c r="BE11" s="8" cm="1">
        <f t="array" ref="BE11">ROUND(-X$13/TREND(X$11:X$12,$A$11:$A$12,VALUE($A38))*BE12+BE12,4)</f>
        <v>0.96689999999999998</v>
      </c>
      <c r="BF11" s="8" cm="1">
        <f t="array" ref="BF11">ROUND(-Y$13/TREND(Y$11:Y$12,$A$11:$A$12,VALUE($A38))*BF12+BF12,4)</f>
        <v>0.96689999999999998</v>
      </c>
      <c r="BG11" s="8" cm="1">
        <f t="array" ref="BG11">ROUND(-Z$13/TREND(Z$11:Z$12,$A$11:$A$12,VALUE($A38))*BG12+BG12,4)</f>
        <v>0.96689999999999998</v>
      </c>
      <c r="BH11" s="8" cm="1">
        <f t="array" ref="BH11">ROUND(-AA$13/TREND(AA$11:AA$12,$A$11:$A$12,VALUE($A38))*BH12+BH12,4)</f>
        <v>0.96689999999999998</v>
      </c>
      <c r="BI11" s="8" cm="1">
        <f t="array" ref="BI11">ROUND(-AB$13/TREND(AB$11:AB$12,$A$11:$A$12,VALUE($A38))*BI12+BI12,4)</f>
        <v>0.96689999999999998</v>
      </c>
      <c r="BJ11" s="8" cm="1">
        <f t="array" ref="BJ11">ROUND(-AC$13/TREND(AC$11:AC$12,$A$11:$A$12,VALUE($A38))*BJ12+BJ12,4)</f>
        <v>0.96689999999999998</v>
      </c>
      <c r="BK11" s="8" cm="1">
        <f t="array" ref="BK11">ROUND(-AD$13/TREND(AD$11:AD$12,$A$11:$A$12,VALUE($A38))*BK12+BK12,4)</f>
        <v>0.96689999999999998</v>
      </c>
      <c r="BL11" s="8" cm="1">
        <f t="array" ref="BL11">ROUND(-AE$13/TREND(AE$11:AE$12,$A$11:$A$12,VALUE($A38))*BL12+BL12,4)</f>
        <v>0.96689999999999998</v>
      </c>
      <c r="BM11" s="8" cm="1">
        <f t="array" ref="BM11">ROUND(-AF$13/TREND(AF$11:AF$12,$A$11:$A$12,VALUE($A38))*BM12+BM12,4)</f>
        <v>0.96689999999999998</v>
      </c>
      <c r="BN11" s="8" cm="1">
        <f t="array" ref="BN11">ROUND(-AG$13/TREND(AG$11:AG$12,$A$11:$A$12,VALUE($A38))*BN12+BN12,4)</f>
        <v>0.96689999999999998</v>
      </c>
      <c r="BO11" s="8" cm="1">
        <f t="array" ref="BO11">ROUND(-AH$13/TREND(AH$11:AH$12,$A$11:$A$12,VALUE($A38))*BO12+BO12,4)</f>
        <v>0.96689999999999998</v>
      </c>
      <c r="BQ11" s="1">
        <f t="shared" si="10"/>
        <v>0.65655629430624018</v>
      </c>
      <c r="BR11" s="1">
        <f t="shared" si="4"/>
        <v>0.96689999999999987</v>
      </c>
      <c r="BS11" s="1"/>
      <c r="BV11" t="str">
        <f t="shared" si="11"/>
        <v>MinBIOBIN-09</v>
      </c>
      <c r="BW11" s="1">
        <f t="shared" si="5"/>
        <v>0</v>
      </c>
      <c r="BX11" s="1">
        <f t="shared" si="6"/>
        <v>0</v>
      </c>
      <c r="BY11" s="1">
        <f t="shared" si="6"/>
        <v>0</v>
      </c>
      <c r="BZ11" s="1">
        <f t="shared" si="6"/>
        <v>0</v>
      </c>
      <c r="CA11" s="1">
        <f t="shared" si="6"/>
        <v>0</v>
      </c>
      <c r="CB11" s="1">
        <f t="shared" si="6"/>
        <v>0</v>
      </c>
      <c r="CC11" s="1">
        <f t="shared" si="6"/>
        <v>0</v>
      </c>
      <c r="CD11" s="1">
        <f t="shared" si="6"/>
        <v>0</v>
      </c>
      <c r="CE11" s="1">
        <f t="shared" si="6"/>
        <v>0</v>
      </c>
      <c r="CF11" s="1">
        <f t="shared" si="6"/>
        <v>0</v>
      </c>
      <c r="CG11" s="1">
        <f t="shared" si="6"/>
        <v>0</v>
      </c>
      <c r="CH11" s="1">
        <f t="shared" si="6"/>
        <v>0</v>
      </c>
      <c r="CI11" s="1">
        <f t="shared" si="6"/>
        <v>0</v>
      </c>
      <c r="CJ11" s="1">
        <f t="shared" si="6"/>
        <v>0</v>
      </c>
      <c r="CK11" s="1">
        <f t="shared" si="6"/>
        <v>0</v>
      </c>
      <c r="CL11" s="1">
        <f t="shared" si="6"/>
        <v>0</v>
      </c>
      <c r="CM11" s="1">
        <f t="shared" si="6"/>
        <v>0</v>
      </c>
      <c r="CN11" s="1">
        <f t="shared" si="7"/>
        <v>0</v>
      </c>
      <c r="CO11" s="1">
        <f t="shared" si="7"/>
        <v>0</v>
      </c>
      <c r="CP11" s="1">
        <f t="shared" si="7"/>
        <v>0</v>
      </c>
      <c r="CQ11" s="1">
        <f t="shared" si="7"/>
        <v>0</v>
      </c>
      <c r="CR11" s="1">
        <f t="shared" si="7"/>
        <v>0</v>
      </c>
      <c r="CS11" s="1">
        <f t="shared" si="7"/>
        <v>0</v>
      </c>
      <c r="CT11" s="1">
        <f t="shared" si="7"/>
        <v>0</v>
      </c>
      <c r="CU11" s="1">
        <f t="shared" si="7"/>
        <v>0</v>
      </c>
      <c r="CV11" s="1">
        <f t="shared" si="7"/>
        <v>0</v>
      </c>
      <c r="CW11" s="1">
        <f t="shared" si="7"/>
        <v>0</v>
      </c>
      <c r="CX11" s="1">
        <f t="shared" si="7"/>
        <v>0</v>
      </c>
      <c r="CY11" s="1">
        <f t="shared" si="7"/>
        <v>0</v>
      </c>
      <c r="CZ11" s="1">
        <f t="shared" si="7"/>
        <v>0</v>
      </c>
      <c r="DC11" t="str">
        <f t="shared" si="12"/>
        <v>MinBIOBIN-09</v>
      </c>
      <c r="DD11" t="str">
        <f t="shared" si="8"/>
        <v>Industrial waste Supply curve - Step 09</v>
      </c>
      <c r="DE11" t="s">
        <v>109</v>
      </c>
      <c r="DF11" t="s">
        <v>163</v>
      </c>
      <c r="DH11" t="str">
        <f t="shared" si="13"/>
        <v>BIOBIN</v>
      </c>
    </row>
    <row r="12" spans="1:113">
      <c r="A12" s="19">
        <v>1</v>
      </c>
      <c r="B12" s="17"/>
      <c r="C12" t="s">
        <v>106</v>
      </c>
      <c r="E12" s="12">
        <v>3</v>
      </c>
      <c r="F12" s="12">
        <f t="shared" si="15"/>
        <v>3</v>
      </c>
      <c r="G12" s="12">
        <f t="shared" si="15"/>
        <v>3</v>
      </c>
      <c r="H12" s="12">
        <f t="shared" si="15"/>
        <v>3</v>
      </c>
      <c r="I12" s="12">
        <f t="shared" si="15"/>
        <v>3</v>
      </c>
      <c r="J12" s="12">
        <f t="shared" si="15"/>
        <v>3</v>
      </c>
      <c r="K12" s="12">
        <f t="shared" si="15"/>
        <v>3</v>
      </c>
      <c r="L12" s="12">
        <f t="shared" si="15"/>
        <v>3</v>
      </c>
      <c r="M12" s="12">
        <f t="shared" si="15"/>
        <v>3</v>
      </c>
      <c r="N12" s="12">
        <f t="shared" si="15"/>
        <v>3</v>
      </c>
      <c r="O12" s="12">
        <f t="shared" si="15"/>
        <v>3</v>
      </c>
      <c r="P12" s="12">
        <f t="shared" si="15"/>
        <v>3</v>
      </c>
      <c r="Q12" s="12">
        <f t="shared" si="15"/>
        <v>3</v>
      </c>
      <c r="R12" s="12">
        <f t="shared" si="15"/>
        <v>3</v>
      </c>
      <c r="S12" s="12">
        <f t="shared" si="15"/>
        <v>3</v>
      </c>
      <c r="T12" s="12">
        <f t="shared" si="15"/>
        <v>3</v>
      </c>
      <c r="U12" s="12">
        <f t="shared" si="15"/>
        <v>3</v>
      </c>
      <c r="V12" s="12">
        <f t="shared" si="16"/>
        <v>3</v>
      </c>
      <c r="W12" s="12">
        <f t="shared" si="16"/>
        <v>3</v>
      </c>
      <c r="X12" s="12">
        <f t="shared" si="16"/>
        <v>3</v>
      </c>
      <c r="Y12" s="12">
        <f t="shared" si="16"/>
        <v>3</v>
      </c>
      <c r="Z12" s="12">
        <f t="shared" si="16"/>
        <v>3</v>
      </c>
      <c r="AA12" s="12">
        <f t="shared" si="16"/>
        <v>3</v>
      </c>
      <c r="AB12" s="12">
        <f t="shared" si="16"/>
        <v>3</v>
      </c>
      <c r="AC12" s="12">
        <f t="shared" si="16"/>
        <v>3</v>
      </c>
      <c r="AD12" s="12">
        <f t="shared" si="16"/>
        <v>3</v>
      </c>
      <c r="AE12" s="12">
        <f t="shared" si="16"/>
        <v>3</v>
      </c>
      <c r="AF12" s="12">
        <f t="shared" si="16"/>
        <v>3</v>
      </c>
      <c r="AG12" s="12">
        <f t="shared" si="16"/>
        <v>3</v>
      </c>
      <c r="AH12" s="12">
        <f t="shared" si="16"/>
        <v>3</v>
      </c>
      <c r="AK12" t="str">
        <f t="shared" si="9"/>
        <v>MinBIOBIN-10</v>
      </c>
      <c r="AL12" s="8" cm="1">
        <f t="array" ref="AL12">ROUND(-E$13/TREND(E$11:E$12,$A$11:$A$12,VALUE($A39))*AL13+AL13,4)</f>
        <v>0.98329999999999995</v>
      </c>
      <c r="AM12" s="8" cm="1">
        <f t="array" ref="AM12">ROUND(-F$13/TREND(F$11:F$12,$A$11:$A$12,VALUE($A39))*AM13+AM13,4)</f>
        <v>0.98329999999999995</v>
      </c>
      <c r="AN12" s="8" cm="1">
        <f t="array" ref="AN12">ROUND(-G$13/TREND(G$11:G$12,$A$11:$A$12,VALUE($A39))*AN13+AN13,4)</f>
        <v>0.98329999999999995</v>
      </c>
      <c r="AO12" s="8" cm="1">
        <f t="array" ref="AO12">ROUND(-H$13/TREND(H$11:H$12,$A$11:$A$12,VALUE($A39))*AO13+AO13,4)</f>
        <v>0.98329999999999995</v>
      </c>
      <c r="AP12" s="8" cm="1">
        <f t="array" ref="AP12">ROUND(-I$13/TREND(I$11:I$12,$A$11:$A$12,VALUE($A39))*AP13+AP13,4)</f>
        <v>0.98329999999999995</v>
      </c>
      <c r="AQ12" s="8" cm="1">
        <f t="array" ref="AQ12">ROUND(-J$13/TREND(J$11:J$12,$A$11:$A$12,VALUE($A39))*AQ13+AQ13,4)</f>
        <v>0.98329999999999995</v>
      </c>
      <c r="AR12" s="8" cm="1">
        <f t="array" ref="AR12">ROUND(-K$13/TREND(K$11:K$12,$A$11:$A$12,VALUE($A39))*AR13+AR13,4)</f>
        <v>0.98329999999999995</v>
      </c>
      <c r="AS12" s="8" cm="1">
        <f t="array" ref="AS12">ROUND(-L$13/TREND(L$11:L$12,$A$11:$A$12,VALUE($A39))*AS13+AS13,4)</f>
        <v>0.98329999999999995</v>
      </c>
      <c r="AT12" s="8" cm="1">
        <f t="array" ref="AT12">ROUND(-M$13/TREND(M$11:M$12,$A$11:$A$12,VALUE($A39))*AT13+AT13,4)</f>
        <v>0.98329999999999995</v>
      </c>
      <c r="AU12" s="8" cm="1">
        <f t="array" ref="AU12">ROUND(-N$13/TREND(N$11:N$12,$A$11:$A$12,VALUE($A39))*AU13+AU13,4)</f>
        <v>0.98329999999999995</v>
      </c>
      <c r="AV12" s="8" cm="1">
        <f t="array" ref="AV12">ROUND(-O$13/TREND(O$11:O$12,$A$11:$A$12,VALUE($A39))*AV13+AV13,4)</f>
        <v>0.98329999999999995</v>
      </c>
      <c r="AW12" s="8" cm="1">
        <f t="array" ref="AW12">ROUND(-P$13/TREND(P$11:P$12,$A$11:$A$12,VALUE($A39))*AW13+AW13,4)</f>
        <v>0.98329999999999995</v>
      </c>
      <c r="AX12" s="8" cm="1">
        <f t="array" ref="AX12">ROUND(-Q$13/TREND(Q$11:Q$12,$A$11:$A$12,VALUE($A39))*AX13+AX13,4)</f>
        <v>0.98329999999999995</v>
      </c>
      <c r="AY12" s="8" cm="1">
        <f t="array" ref="AY12">ROUND(-R$13/TREND(R$11:R$12,$A$11:$A$12,VALUE($A39))*AY13+AY13,4)</f>
        <v>0.98329999999999995</v>
      </c>
      <c r="AZ12" s="8" cm="1">
        <f t="array" ref="AZ12">ROUND(-S$13/TREND(S$11:S$12,$A$11:$A$12,VALUE($A39))*AZ13+AZ13,4)</f>
        <v>0.98329999999999995</v>
      </c>
      <c r="BA12" s="8" cm="1">
        <f t="array" ref="BA12">ROUND(-T$13/TREND(T$11:T$12,$A$11:$A$12,VALUE($A39))*BA13+BA13,4)</f>
        <v>0.98329999999999995</v>
      </c>
      <c r="BB12" s="8" cm="1">
        <f t="array" ref="BB12">ROUND(-U$13/TREND(U$11:U$12,$A$11:$A$12,VALUE($A39))*BB13+BB13,4)</f>
        <v>0.98329999999999995</v>
      </c>
      <c r="BC12" s="8" cm="1">
        <f t="array" ref="BC12">ROUND(-V$13/TREND(V$11:V$12,$A$11:$A$12,VALUE($A39))*BC13+BC13,4)</f>
        <v>0.98329999999999995</v>
      </c>
      <c r="BD12" s="8" cm="1">
        <f t="array" ref="BD12">ROUND(-W$13/TREND(W$11:W$12,$A$11:$A$12,VALUE($A39))*BD13+BD13,4)</f>
        <v>0.98329999999999995</v>
      </c>
      <c r="BE12" s="8" cm="1">
        <f t="array" ref="BE12">ROUND(-X$13/TREND(X$11:X$12,$A$11:$A$12,VALUE($A39))*BE13+BE13,4)</f>
        <v>0.98329999999999995</v>
      </c>
      <c r="BF12" s="8" cm="1">
        <f t="array" ref="BF12">ROUND(-Y$13/TREND(Y$11:Y$12,$A$11:$A$12,VALUE($A39))*BF13+BF13,4)</f>
        <v>0.98329999999999995</v>
      </c>
      <c r="BG12" s="8" cm="1">
        <f t="array" ref="BG12">ROUND(-Z$13/TREND(Z$11:Z$12,$A$11:$A$12,VALUE($A39))*BG13+BG13,4)</f>
        <v>0.98329999999999995</v>
      </c>
      <c r="BH12" s="8" cm="1">
        <f t="array" ref="BH12">ROUND(-AA$13/TREND(AA$11:AA$12,$A$11:$A$12,VALUE($A39))*BH13+BH13,4)</f>
        <v>0.98329999999999995</v>
      </c>
      <c r="BI12" s="8" cm="1">
        <f t="array" ref="BI12">ROUND(-AB$13/TREND(AB$11:AB$12,$A$11:$A$12,VALUE($A39))*BI13+BI13,4)</f>
        <v>0.98329999999999995</v>
      </c>
      <c r="BJ12" s="8" cm="1">
        <f t="array" ref="BJ12">ROUND(-AC$13/TREND(AC$11:AC$12,$A$11:$A$12,VALUE($A39))*BJ13+BJ13,4)</f>
        <v>0.98329999999999995</v>
      </c>
      <c r="BK12" s="8" cm="1">
        <f t="array" ref="BK12">ROUND(-AD$13/TREND(AD$11:AD$12,$A$11:$A$12,VALUE($A39))*BK13+BK13,4)</f>
        <v>0.98329999999999995</v>
      </c>
      <c r="BL12" s="8" cm="1">
        <f t="array" ref="BL12">ROUND(-AE$13/TREND(AE$11:AE$12,$A$11:$A$12,VALUE($A39))*BL13+BL13,4)</f>
        <v>0.98329999999999995</v>
      </c>
      <c r="BM12" s="8" cm="1">
        <f t="array" ref="BM12">ROUND(-AF$13/TREND(AF$11:AF$12,$A$11:$A$12,VALUE($A39))*BM13+BM13,4)</f>
        <v>0.98329999999999995</v>
      </c>
      <c r="BN12" s="8" cm="1">
        <f t="array" ref="BN12">ROUND(-AG$13/TREND(AG$11:AG$12,$A$11:$A$12,VALUE($A39))*BN13+BN13,4)</f>
        <v>0.98329999999999995</v>
      </c>
      <c r="BO12" s="8" cm="1">
        <f t="array" ref="BO12">ROUND(-AH$13/TREND(AH$11:AH$12,$A$11:$A$12,VALUE($A39))*BO13+BO13,4)</f>
        <v>0.98329999999999995</v>
      </c>
      <c r="BQ12" s="1">
        <f t="shared" si="10"/>
        <v>0.69303164398992023</v>
      </c>
      <c r="BR12" s="1">
        <f t="shared" si="4"/>
        <v>0.98329999999999962</v>
      </c>
      <c r="BS12" s="1"/>
      <c r="BV12" t="str">
        <f t="shared" si="11"/>
        <v>MinBIOBIN-10</v>
      </c>
      <c r="BW12" s="1">
        <f t="shared" si="5"/>
        <v>0</v>
      </c>
      <c r="BX12" s="1">
        <f t="shared" si="6"/>
        <v>0</v>
      </c>
      <c r="BY12" s="1">
        <f t="shared" si="6"/>
        <v>0</v>
      </c>
      <c r="BZ12" s="1">
        <f t="shared" si="6"/>
        <v>0</v>
      </c>
      <c r="CA12" s="1">
        <f t="shared" si="6"/>
        <v>0</v>
      </c>
      <c r="CB12" s="1">
        <f t="shared" si="6"/>
        <v>0</v>
      </c>
      <c r="CC12" s="1">
        <f t="shared" si="6"/>
        <v>0</v>
      </c>
      <c r="CD12" s="1">
        <f t="shared" si="6"/>
        <v>0</v>
      </c>
      <c r="CE12" s="1">
        <f t="shared" si="6"/>
        <v>0</v>
      </c>
      <c r="CF12" s="1">
        <f t="shared" si="6"/>
        <v>0</v>
      </c>
      <c r="CG12" s="1">
        <f t="shared" si="6"/>
        <v>0</v>
      </c>
      <c r="CH12" s="1">
        <f t="shared" si="6"/>
        <v>0</v>
      </c>
      <c r="CI12" s="1">
        <f t="shared" si="6"/>
        <v>0</v>
      </c>
      <c r="CJ12" s="1">
        <f t="shared" si="6"/>
        <v>0</v>
      </c>
      <c r="CK12" s="1">
        <f t="shared" si="6"/>
        <v>0</v>
      </c>
      <c r="CL12" s="1">
        <f t="shared" si="6"/>
        <v>0</v>
      </c>
      <c r="CM12" s="1">
        <f t="shared" si="6"/>
        <v>0</v>
      </c>
      <c r="CN12" s="1">
        <f t="shared" si="7"/>
        <v>0</v>
      </c>
      <c r="CO12" s="1">
        <f t="shared" si="7"/>
        <v>0</v>
      </c>
      <c r="CP12" s="1">
        <f t="shared" si="7"/>
        <v>0</v>
      </c>
      <c r="CQ12" s="1">
        <f t="shared" si="7"/>
        <v>0</v>
      </c>
      <c r="CR12" s="1">
        <f t="shared" si="7"/>
        <v>0</v>
      </c>
      <c r="CS12" s="1">
        <f t="shared" si="7"/>
        <v>0</v>
      </c>
      <c r="CT12" s="1">
        <f t="shared" si="7"/>
        <v>0</v>
      </c>
      <c r="CU12" s="1">
        <f t="shared" si="7"/>
        <v>0</v>
      </c>
      <c r="CV12" s="1">
        <f t="shared" si="7"/>
        <v>0</v>
      </c>
      <c r="CW12" s="1">
        <f t="shared" si="7"/>
        <v>0</v>
      </c>
      <c r="CX12" s="1">
        <f t="shared" si="7"/>
        <v>0</v>
      </c>
      <c r="CY12" s="1">
        <f t="shared" si="7"/>
        <v>0</v>
      </c>
      <c r="CZ12" s="1">
        <f t="shared" si="7"/>
        <v>0</v>
      </c>
      <c r="DC12" t="str">
        <f t="shared" si="12"/>
        <v>MinBIOBIN-10</v>
      </c>
      <c r="DD12" t="str">
        <f t="shared" si="8"/>
        <v>Industrial waste Supply curve - Step 10</v>
      </c>
      <c r="DE12" t="s">
        <v>109</v>
      </c>
      <c r="DF12" t="s">
        <v>163</v>
      </c>
      <c r="DH12" t="str">
        <f t="shared" si="13"/>
        <v>BIOBIN</v>
      </c>
    </row>
    <row r="13" spans="1:113">
      <c r="B13" s="17"/>
      <c r="C13" t="s">
        <v>99</v>
      </c>
      <c r="E13" s="12">
        <f>0.05</f>
        <v>0.05</v>
      </c>
      <c r="F13" s="12">
        <f t="shared" si="15"/>
        <v>0.05</v>
      </c>
      <c r="G13" s="12">
        <f t="shared" si="15"/>
        <v>0.05</v>
      </c>
      <c r="H13" s="12">
        <f t="shared" si="15"/>
        <v>0.05</v>
      </c>
      <c r="I13" s="12">
        <f t="shared" si="15"/>
        <v>0.05</v>
      </c>
      <c r="J13" s="12">
        <f t="shared" si="15"/>
        <v>0.05</v>
      </c>
      <c r="K13" s="12">
        <f t="shared" si="15"/>
        <v>0.05</v>
      </c>
      <c r="L13" s="12">
        <f t="shared" si="15"/>
        <v>0.05</v>
      </c>
      <c r="M13" s="12">
        <f t="shared" si="15"/>
        <v>0.05</v>
      </c>
      <c r="N13" s="12">
        <f t="shared" si="15"/>
        <v>0.05</v>
      </c>
      <c r="O13" s="12">
        <f t="shared" si="15"/>
        <v>0.05</v>
      </c>
      <c r="P13" s="12">
        <f t="shared" si="15"/>
        <v>0.05</v>
      </c>
      <c r="Q13" s="12">
        <f t="shared" si="15"/>
        <v>0.05</v>
      </c>
      <c r="R13" s="12">
        <f t="shared" si="15"/>
        <v>0.05</v>
      </c>
      <c r="S13" s="12">
        <f t="shared" si="15"/>
        <v>0.05</v>
      </c>
      <c r="T13" s="12">
        <f t="shared" si="15"/>
        <v>0.05</v>
      </c>
      <c r="U13" s="12">
        <f t="shared" si="15"/>
        <v>0.05</v>
      </c>
      <c r="V13" s="12">
        <f t="shared" si="16"/>
        <v>0.05</v>
      </c>
      <c r="W13" s="12">
        <f t="shared" si="16"/>
        <v>0.05</v>
      </c>
      <c r="X13" s="12">
        <f t="shared" si="16"/>
        <v>0.05</v>
      </c>
      <c r="Y13" s="12">
        <f t="shared" si="16"/>
        <v>0.05</v>
      </c>
      <c r="Z13" s="12">
        <f t="shared" si="16"/>
        <v>0.05</v>
      </c>
      <c r="AA13" s="12">
        <f t="shared" si="16"/>
        <v>0.05</v>
      </c>
      <c r="AB13" s="12">
        <f t="shared" si="16"/>
        <v>0.05</v>
      </c>
      <c r="AC13" s="12">
        <f t="shared" si="16"/>
        <v>0.05</v>
      </c>
      <c r="AD13" s="12">
        <f t="shared" si="16"/>
        <v>0.05</v>
      </c>
      <c r="AE13" s="12">
        <f t="shared" si="16"/>
        <v>0.05</v>
      </c>
      <c r="AF13" s="12">
        <f t="shared" si="16"/>
        <v>0.05</v>
      </c>
      <c r="AG13" s="12">
        <f t="shared" si="16"/>
        <v>0.05</v>
      </c>
      <c r="AH13" s="12">
        <f t="shared" si="16"/>
        <v>0.05</v>
      </c>
      <c r="AK13" t="str">
        <f t="shared" si="9"/>
        <v>MinBIOBIN-11</v>
      </c>
      <c r="AL13" s="20">
        <f t="shared" ref="AL13:BO13" si="17">E5</f>
        <v>1</v>
      </c>
      <c r="AM13" s="20">
        <f t="shared" si="17"/>
        <v>1</v>
      </c>
      <c r="AN13" s="20">
        <f t="shared" si="17"/>
        <v>1</v>
      </c>
      <c r="AO13" s="20">
        <f t="shared" si="17"/>
        <v>1</v>
      </c>
      <c r="AP13" s="20">
        <f t="shared" si="17"/>
        <v>1</v>
      </c>
      <c r="AQ13" s="20">
        <f t="shared" si="17"/>
        <v>1</v>
      </c>
      <c r="AR13" s="20">
        <f t="shared" si="17"/>
        <v>1</v>
      </c>
      <c r="AS13" s="20">
        <f t="shared" si="17"/>
        <v>1</v>
      </c>
      <c r="AT13" s="20">
        <f t="shared" si="17"/>
        <v>1</v>
      </c>
      <c r="AU13" s="20">
        <f t="shared" si="17"/>
        <v>1</v>
      </c>
      <c r="AV13" s="20">
        <f t="shared" si="17"/>
        <v>1</v>
      </c>
      <c r="AW13" s="20">
        <f t="shared" si="17"/>
        <v>1</v>
      </c>
      <c r="AX13" s="20">
        <f t="shared" si="17"/>
        <v>1</v>
      </c>
      <c r="AY13" s="20">
        <f t="shared" si="17"/>
        <v>1</v>
      </c>
      <c r="AZ13" s="20">
        <f t="shared" si="17"/>
        <v>1</v>
      </c>
      <c r="BA13" s="20">
        <f t="shared" si="17"/>
        <v>1</v>
      </c>
      <c r="BB13" s="20">
        <f t="shared" si="17"/>
        <v>1</v>
      </c>
      <c r="BC13" s="20">
        <f t="shared" si="17"/>
        <v>1</v>
      </c>
      <c r="BD13" s="20">
        <f t="shared" si="17"/>
        <v>1</v>
      </c>
      <c r="BE13" s="20">
        <f t="shared" si="17"/>
        <v>1</v>
      </c>
      <c r="BF13" s="20">
        <f t="shared" si="17"/>
        <v>1</v>
      </c>
      <c r="BG13" s="20">
        <f t="shared" si="17"/>
        <v>1</v>
      </c>
      <c r="BH13" s="20">
        <f t="shared" si="17"/>
        <v>1</v>
      </c>
      <c r="BI13" s="20">
        <f t="shared" si="17"/>
        <v>1</v>
      </c>
      <c r="BJ13" s="20">
        <f t="shared" si="17"/>
        <v>1</v>
      </c>
      <c r="BK13" s="20">
        <f t="shared" si="17"/>
        <v>1</v>
      </c>
      <c r="BL13" s="20">
        <f t="shared" si="17"/>
        <v>1</v>
      </c>
      <c r="BM13" s="20">
        <f t="shared" si="17"/>
        <v>1</v>
      </c>
      <c r="BN13" s="20">
        <f t="shared" si="17"/>
        <v>1</v>
      </c>
      <c r="BO13" s="20">
        <f t="shared" si="17"/>
        <v>1</v>
      </c>
      <c r="BQ13" s="1">
        <f t="shared" si="10"/>
        <v>0.72950699367360028</v>
      </c>
      <c r="BR13" s="1">
        <f t="shared" si="4"/>
        <v>1</v>
      </c>
      <c r="BS13" s="1"/>
      <c r="BV13" t="str">
        <f t="shared" si="11"/>
        <v>MinBIOBIN-11</v>
      </c>
      <c r="BW13" s="1">
        <f t="shared" si="5"/>
        <v>0</v>
      </c>
      <c r="BX13" s="1">
        <f t="shared" si="6"/>
        <v>0</v>
      </c>
      <c r="BY13" s="1">
        <f t="shared" si="6"/>
        <v>0</v>
      </c>
      <c r="BZ13" s="1">
        <f t="shared" si="6"/>
        <v>0</v>
      </c>
      <c r="CA13" s="1">
        <f t="shared" si="6"/>
        <v>0</v>
      </c>
      <c r="CB13" s="1">
        <f t="shared" si="6"/>
        <v>0</v>
      </c>
      <c r="CC13" s="1">
        <f t="shared" si="6"/>
        <v>0</v>
      </c>
      <c r="CD13" s="1">
        <f t="shared" si="6"/>
        <v>0</v>
      </c>
      <c r="CE13" s="1">
        <f t="shared" si="6"/>
        <v>0</v>
      </c>
      <c r="CF13" s="1">
        <f t="shared" si="6"/>
        <v>0</v>
      </c>
      <c r="CG13" s="1">
        <f t="shared" si="6"/>
        <v>0</v>
      </c>
      <c r="CH13" s="1">
        <f t="shared" si="6"/>
        <v>0</v>
      </c>
      <c r="CI13" s="1">
        <f t="shared" si="6"/>
        <v>0</v>
      </c>
      <c r="CJ13" s="1">
        <f t="shared" si="6"/>
        <v>0</v>
      </c>
      <c r="CK13" s="1">
        <f t="shared" si="6"/>
        <v>0</v>
      </c>
      <c r="CL13" s="1">
        <f t="shared" si="6"/>
        <v>0</v>
      </c>
      <c r="CM13" s="1">
        <f t="shared" si="6"/>
        <v>0</v>
      </c>
      <c r="CN13" s="1">
        <f t="shared" si="7"/>
        <v>0</v>
      </c>
      <c r="CO13" s="1">
        <f t="shared" si="7"/>
        <v>0</v>
      </c>
      <c r="CP13" s="1">
        <f t="shared" si="7"/>
        <v>0</v>
      </c>
      <c r="CQ13" s="1">
        <f t="shared" si="7"/>
        <v>0</v>
      </c>
      <c r="CR13" s="1">
        <f t="shared" si="7"/>
        <v>0</v>
      </c>
      <c r="CS13" s="1">
        <f t="shared" si="7"/>
        <v>0</v>
      </c>
      <c r="CT13" s="1">
        <f t="shared" si="7"/>
        <v>0</v>
      </c>
      <c r="CU13" s="1">
        <f t="shared" si="7"/>
        <v>0</v>
      </c>
      <c r="CV13" s="1">
        <f t="shared" si="7"/>
        <v>0</v>
      </c>
      <c r="CW13" s="1">
        <f t="shared" si="7"/>
        <v>0</v>
      </c>
      <c r="CX13" s="1">
        <f t="shared" si="7"/>
        <v>0</v>
      </c>
      <c r="CY13" s="1">
        <f t="shared" si="7"/>
        <v>0</v>
      </c>
      <c r="CZ13" s="1">
        <f t="shared" si="7"/>
        <v>0</v>
      </c>
      <c r="DC13" t="str">
        <f t="shared" si="12"/>
        <v>MinBIOBIN-11</v>
      </c>
      <c r="DD13" t="str">
        <f t="shared" si="8"/>
        <v>Industrial waste Supply curve - Step 11</v>
      </c>
      <c r="DE13" t="s">
        <v>109</v>
      </c>
      <c r="DF13" t="s">
        <v>163</v>
      </c>
      <c r="DH13" t="str">
        <f t="shared" si="13"/>
        <v>BIOBIN</v>
      </c>
    </row>
    <row r="14" spans="1:113">
      <c r="C14" t="s">
        <v>98</v>
      </c>
      <c r="E14" s="11">
        <v>8.9999999999999998E-4</v>
      </c>
      <c r="F14" s="11">
        <v>8.9999999999999998E-4</v>
      </c>
      <c r="G14" s="11">
        <v>8.9999999999999998E-4</v>
      </c>
      <c r="H14" s="11">
        <v>8.9999999999999998E-4</v>
      </c>
      <c r="I14" s="11">
        <v>8.9999999999999998E-4</v>
      </c>
      <c r="J14" s="11">
        <v>8.9999999999999998E-4</v>
      </c>
      <c r="K14" s="11">
        <v>8.9999999999999998E-4</v>
      </c>
      <c r="L14" s="11">
        <v>8.9999999999999998E-4</v>
      </c>
      <c r="M14" s="11">
        <v>8.9999999999999998E-4</v>
      </c>
      <c r="N14" s="11">
        <v>8.9999999999999998E-4</v>
      </c>
      <c r="O14" s="11">
        <v>8.9999999999999998E-4</v>
      </c>
      <c r="P14" s="11">
        <v>8.9999999999999998E-4</v>
      </c>
      <c r="Q14" s="11">
        <v>8.9999999999999998E-4</v>
      </c>
      <c r="R14" s="11">
        <v>8.9999999999999998E-4</v>
      </c>
      <c r="S14" s="11">
        <v>8.9999999999999998E-4</v>
      </c>
      <c r="T14" s="11">
        <v>8.9999999999999998E-4</v>
      </c>
      <c r="U14" s="11">
        <v>8.9999999999999998E-4</v>
      </c>
      <c r="V14" s="11">
        <v>8.9999999999999998E-4</v>
      </c>
      <c r="W14" s="11">
        <v>8.9999999999999998E-4</v>
      </c>
      <c r="X14" s="11">
        <v>8.9999999999999998E-4</v>
      </c>
      <c r="Y14" s="11">
        <v>8.9999999999999998E-4</v>
      </c>
      <c r="Z14" s="11">
        <v>8.9999999999999998E-4</v>
      </c>
      <c r="AA14" s="11">
        <v>8.9999999999999998E-4</v>
      </c>
      <c r="AB14" s="11">
        <v>8.9999999999999998E-4</v>
      </c>
      <c r="AC14" s="11">
        <v>8.9999999999999998E-4</v>
      </c>
      <c r="AD14" s="11">
        <v>8.9999999999999998E-4</v>
      </c>
      <c r="AE14" s="11">
        <v>8.9999999999999998E-4</v>
      </c>
      <c r="AF14" s="11">
        <v>8.9999999999999998E-4</v>
      </c>
      <c r="AG14" s="11">
        <v>8.9999999999999998E-4</v>
      </c>
      <c r="AH14" s="11">
        <v>8.9999999999999998E-4</v>
      </c>
      <c r="AK14" t="str">
        <f t="shared" si="9"/>
        <v>MinBIOBIN-12</v>
      </c>
      <c r="AL14" s="8" cm="1">
        <f t="array" ref="AL14">ROUND(E$10/TREND(E$8:E$9,$A$8:$A$9,VALUE($A41))*AL13+AL13,4)</f>
        <v>1.0107999999999999</v>
      </c>
      <c r="AM14" s="8" cm="1">
        <f t="array" ref="AM14">ROUND(F$10/TREND(F$8:F$9,$A$8:$A$9,VALUE($A41))*AM13+AM13,4)</f>
        <v>1.0107999999999999</v>
      </c>
      <c r="AN14" s="8" cm="1">
        <f t="array" ref="AN14">ROUND(G$10/TREND(G$8:G$9,$A$8:$A$9,VALUE($A41))*AN13+AN13,4)</f>
        <v>1.0107999999999999</v>
      </c>
      <c r="AO14" s="8" cm="1">
        <f t="array" ref="AO14">ROUND(H$10/TREND(H$8:H$9,$A$8:$A$9,VALUE($A41))*AO13+AO13,4)</f>
        <v>1.0107999999999999</v>
      </c>
      <c r="AP14" s="8" cm="1">
        <f t="array" ref="AP14">ROUND(I$10/TREND(I$8:I$9,$A$8:$A$9,VALUE($A41))*AP13+AP13,4)</f>
        <v>1.0107999999999999</v>
      </c>
      <c r="AQ14" s="8" cm="1">
        <f t="array" ref="AQ14">ROUND(J$10/TREND(J$8:J$9,$A$8:$A$9,VALUE($A41))*AQ13+AQ13,4)</f>
        <v>1.0107999999999999</v>
      </c>
      <c r="AR14" s="8" cm="1">
        <f t="array" ref="AR14">ROUND(K$10/TREND(K$8:K$9,$A$8:$A$9,VALUE($A41))*AR13+AR13,4)</f>
        <v>1.0107999999999999</v>
      </c>
      <c r="AS14" s="8" cm="1">
        <f t="array" ref="AS14">ROUND(L$10/TREND(L$8:L$9,$A$8:$A$9,VALUE($A41))*AS13+AS13,4)</f>
        <v>1.0107999999999999</v>
      </c>
      <c r="AT14" s="8" cm="1">
        <f t="array" ref="AT14">ROUND(M$10/TREND(M$8:M$9,$A$8:$A$9,VALUE($A41))*AT13+AT13,4)</f>
        <v>1.0107999999999999</v>
      </c>
      <c r="AU14" s="8" cm="1">
        <f t="array" ref="AU14">ROUND(N$10/TREND(N$8:N$9,$A$8:$A$9,VALUE($A41))*AU13+AU13,4)</f>
        <v>1.0107999999999999</v>
      </c>
      <c r="AV14" s="8" cm="1">
        <f t="array" ref="AV14">ROUND(O$10/TREND(O$8:O$9,$A$8:$A$9,VALUE($A41))*AV13+AV13,4)</f>
        <v>1.0107999999999999</v>
      </c>
      <c r="AW14" s="8" cm="1">
        <f t="array" ref="AW14">ROUND(P$10/TREND(P$8:P$9,$A$8:$A$9,VALUE($A41))*AW13+AW13,4)</f>
        <v>1.0107999999999999</v>
      </c>
      <c r="AX14" s="8" cm="1">
        <f t="array" ref="AX14">ROUND(Q$10/TREND(Q$8:Q$9,$A$8:$A$9,VALUE($A41))*AX13+AX13,4)</f>
        <v>1.0107999999999999</v>
      </c>
      <c r="AY14" s="8" cm="1">
        <f t="array" ref="AY14">ROUND(R$10/TREND(R$8:R$9,$A$8:$A$9,VALUE($A41))*AY13+AY13,4)</f>
        <v>1.0107999999999999</v>
      </c>
      <c r="AZ14" s="8" cm="1">
        <f t="array" ref="AZ14">ROUND(S$10/TREND(S$8:S$9,$A$8:$A$9,VALUE($A41))*AZ13+AZ13,4)</f>
        <v>1.0107999999999999</v>
      </c>
      <c r="BA14" s="8" cm="1">
        <f t="array" ref="BA14">ROUND(T$10/TREND(T$8:T$9,$A$8:$A$9,VALUE($A41))*BA13+BA13,4)</f>
        <v>1.0107999999999999</v>
      </c>
      <c r="BB14" s="8" cm="1">
        <f t="array" ref="BB14">ROUND(U$10/TREND(U$8:U$9,$A$8:$A$9,VALUE($A41))*BB13+BB13,4)</f>
        <v>1.0107999999999999</v>
      </c>
      <c r="BC14" s="8" cm="1">
        <f t="array" ref="BC14">ROUND(V$10/TREND(V$8:V$9,$A$8:$A$9,VALUE($A41))*BC13+BC13,4)</f>
        <v>1.0107999999999999</v>
      </c>
      <c r="BD14" s="8" cm="1">
        <f t="array" ref="BD14">ROUND(W$10/TREND(W$8:W$9,$A$8:$A$9,VALUE($A41))*BD13+BD13,4)</f>
        <v>1.0107999999999999</v>
      </c>
      <c r="BE14" s="8" cm="1">
        <f t="array" ref="BE14">ROUND(X$10/TREND(X$8:X$9,$A$8:$A$9,VALUE($A41))*BE13+BE13,4)</f>
        <v>1.0107999999999999</v>
      </c>
      <c r="BF14" s="8" cm="1">
        <f t="array" ref="BF14">ROUND(Y$10/TREND(Y$8:Y$9,$A$8:$A$9,VALUE($A41))*BF13+BF13,4)</f>
        <v>1.0107999999999999</v>
      </c>
      <c r="BG14" s="8" cm="1">
        <f t="array" ref="BG14">ROUND(Z$10/TREND(Z$8:Z$9,$A$8:$A$9,VALUE($A41))*BG13+BG13,4)</f>
        <v>1.0107999999999999</v>
      </c>
      <c r="BH14" s="8" cm="1">
        <f t="array" ref="BH14">ROUND(AA$10/TREND(AA$8:AA$9,$A$8:$A$9,VALUE($A41))*BH13+BH13,4)</f>
        <v>1.0107999999999999</v>
      </c>
      <c r="BI14" s="8" cm="1">
        <f t="array" ref="BI14">ROUND(AB$10/TREND(AB$8:AB$9,$A$8:$A$9,VALUE($A41))*BI13+BI13,4)</f>
        <v>1.0107999999999999</v>
      </c>
      <c r="BJ14" s="8" cm="1">
        <f t="array" ref="BJ14">ROUND(AC$10/TREND(AC$8:AC$9,$A$8:$A$9,VALUE($A41))*BJ13+BJ13,4)</f>
        <v>1.0107999999999999</v>
      </c>
      <c r="BK14" s="8" cm="1">
        <f t="array" ref="BK14">ROUND(AD$10/TREND(AD$8:AD$9,$A$8:$A$9,VALUE($A41))*BK13+BK13,4)</f>
        <v>1.0107999999999999</v>
      </c>
      <c r="BL14" s="8" cm="1">
        <f t="array" ref="BL14">ROUND(AE$10/TREND(AE$8:AE$9,$A$8:$A$9,VALUE($A41))*BL13+BL13,4)</f>
        <v>1.0107999999999999</v>
      </c>
      <c r="BM14" s="8" cm="1">
        <f t="array" ref="BM14">ROUND(AF$10/TREND(AF$8:AF$9,$A$8:$A$9,VALUE($A41))*BM13+BM13,4)</f>
        <v>1.0107999999999999</v>
      </c>
      <c r="BN14" s="8" cm="1">
        <f t="array" ref="BN14">ROUND(AG$10/TREND(AG$8:AG$9,$A$8:$A$9,VALUE($A41))*BN13+BN13,4)</f>
        <v>1.0107999999999999</v>
      </c>
      <c r="BO14" s="8" cm="1">
        <f t="array" ref="BO14">ROUND(AH$10/TREND(AH$8:AH$9,$A$8:$A$9,VALUE($A41))*BO13+BO13,4)</f>
        <v>1.0107999999999999</v>
      </c>
      <c r="BQ14" s="1">
        <f t="shared" si="10"/>
        <v>0.87540839240832025</v>
      </c>
      <c r="BR14" s="1">
        <f t="shared" si="4"/>
        <v>1.0107999999999997</v>
      </c>
      <c r="BS14" s="1"/>
      <c r="BV14" t="str">
        <f t="shared" si="11"/>
        <v>MinBIOBIN-12</v>
      </c>
      <c r="BW14" s="1">
        <f t="shared" si="5"/>
        <v>0</v>
      </c>
      <c r="BX14" s="1">
        <f t="shared" si="6"/>
        <v>0</v>
      </c>
      <c r="BY14" s="1">
        <f t="shared" si="6"/>
        <v>0</v>
      </c>
      <c r="BZ14" s="1">
        <f t="shared" si="6"/>
        <v>0</v>
      </c>
      <c r="CA14" s="1">
        <f t="shared" si="6"/>
        <v>0</v>
      </c>
      <c r="CB14" s="1">
        <f t="shared" si="6"/>
        <v>0</v>
      </c>
      <c r="CC14" s="1">
        <f t="shared" si="6"/>
        <v>0</v>
      </c>
      <c r="CD14" s="1">
        <f t="shared" si="6"/>
        <v>0</v>
      </c>
      <c r="CE14" s="1">
        <f t="shared" si="6"/>
        <v>0</v>
      </c>
      <c r="CF14" s="1">
        <f t="shared" si="6"/>
        <v>0</v>
      </c>
      <c r="CG14" s="1">
        <f t="shared" si="6"/>
        <v>0</v>
      </c>
      <c r="CH14" s="1">
        <f t="shared" si="6"/>
        <v>0</v>
      </c>
      <c r="CI14" s="1">
        <f t="shared" si="6"/>
        <v>0</v>
      </c>
      <c r="CJ14" s="1">
        <f t="shared" si="6"/>
        <v>0</v>
      </c>
      <c r="CK14" s="1">
        <f t="shared" si="6"/>
        <v>0</v>
      </c>
      <c r="CL14" s="1">
        <f t="shared" si="6"/>
        <v>0</v>
      </c>
      <c r="CM14" s="1">
        <f t="shared" si="6"/>
        <v>0</v>
      </c>
      <c r="CN14" s="1">
        <f t="shared" si="7"/>
        <v>0</v>
      </c>
      <c r="CO14" s="1">
        <f t="shared" si="7"/>
        <v>0</v>
      </c>
      <c r="CP14" s="1">
        <f t="shared" si="7"/>
        <v>0</v>
      </c>
      <c r="CQ14" s="1">
        <f t="shared" si="7"/>
        <v>0</v>
      </c>
      <c r="CR14" s="1">
        <f t="shared" si="7"/>
        <v>0</v>
      </c>
      <c r="CS14" s="1">
        <f t="shared" si="7"/>
        <v>0</v>
      </c>
      <c r="CT14" s="1">
        <f t="shared" si="7"/>
        <v>0</v>
      </c>
      <c r="CU14" s="1">
        <f t="shared" si="7"/>
        <v>0</v>
      </c>
      <c r="CV14" s="1">
        <f t="shared" si="7"/>
        <v>0</v>
      </c>
      <c r="CW14" s="1">
        <f t="shared" si="7"/>
        <v>0</v>
      </c>
      <c r="CX14" s="1">
        <f t="shared" si="7"/>
        <v>0</v>
      </c>
      <c r="CY14" s="1">
        <f t="shared" si="7"/>
        <v>0</v>
      </c>
      <c r="CZ14" s="1">
        <f t="shared" si="7"/>
        <v>0</v>
      </c>
      <c r="DC14" t="str">
        <f t="shared" si="12"/>
        <v>MinBIOBIN-12</v>
      </c>
      <c r="DD14" t="str">
        <f t="shared" si="8"/>
        <v>Industrial waste Supply curve - Step 12</v>
      </c>
      <c r="DE14" t="s">
        <v>109</v>
      </c>
      <c r="DF14" t="s">
        <v>163</v>
      </c>
      <c r="DH14" t="str">
        <f t="shared" si="13"/>
        <v>BIOBIN</v>
      </c>
    </row>
    <row r="15" spans="1:113">
      <c r="C15" t="s">
        <v>171</v>
      </c>
      <c r="D15" t="s">
        <v>172</v>
      </c>
      <c r="AK15" t="str">
        <f t="shared" si="9"/>
        <v>MinBIOBIN-13</v>
      </c>
      <c r="AL15" s="8" cm="1">
        <f t="array" ref="AL15">ROUND(E$10/TREND(E$8:E$9,$A$8:$A$9,VALUE($A42))*AL14+AL14,4)</f>
        <v>1.0226999999999999</v>
      </c>
      <c r="AM15" s="8" cm="1">
        <f t="array" ref="AM15">ROUND(F$10/TREND(F$8:F$9,$A$8:$A$9,VALUE($A42))*AM14+AM14,4)</f>
        <v>1.0226999999999999</v>
      </c>
      <c r="AN15" s="8" cm="1">
        <f t="array" ref="AN15">ROUND(G$10/TREND(G$8:G$9,$A$8:$A$9,VALUE($A42))*AN14+AN14,4)</f>
        <v>1.0226999999999999</v>
      </c>
      <c r="AO15" s="8" cm="1">
        <f t="array" ref="AO15">ROUND(H$10/TREND(H$8:H$9,$A$8:$A$9,VALUE($A42))*AO14+AO14,4)</f>
        <v>1.0226999999999999</v>
      </c>
      <c r="AP15" s="8" cm="1">
        <f t="array" ref="AP15">ROUND(I$10/TREND(I$8:I$9,$A$8:$A$9,VALUE($A42))*AP14+AP14,4)</f>
        <v>1.0226999999999999</v>
      </c>
      <c r="AQ15" s="8" cm="1">
        <f t="array" ref="AQ15">ROUND(J$10/TREND(J$8:J$9,$A$8:$A$9,VALUE($A42))*AQ14+AQ14,4)</f>
        <v>1.0226999999999999</v>
      </c>
      <c r="AR15" s="8" cm="1">
        <f t="array" ref="AR15">ROUND(K$10/TREND(K$8:K$9,$A$8:$A$9,VALUE($A42))*AR14+AR14,4)</f>
        <v>1.0226999999999999</v>
      </c>
      <c r="AS15" s="8" cm="1">
        <f t="array" ref="AS15">ROUND(L$10/TREND(L$8:L$9,$A$8:$A$9,VALUE($A42))*AS14+AS14,4)</f>
        <v>1.0226999999999999</v>
      </c>
      <c r="AT15" s="8" cm="1">
        <f t="array" ref="AT15">ROUND(M$10/TREND(M$8:M$9,$A$8:$A$9,VALUE($A42))*AT14+AT14,4)</f>
        <v>1.0226999999999999</v>
      </c>
      <c r="AU15" s="8" cm="1">
        <f t="array" ref="AU15">ROUND(N$10/TREND(N$8:N$9,$A$8:$A$9,VALUE($A42))*AU14+AU14,4)</f>
        <v>1.0226999999999999</v>
      </c>
      <c r="AV15" s="8" cm="1">
        <f t="array" ref="AV15">ROUND(O$10/TREND(O$8:O$9,$A$8:$A$9,VALUE($A42))*AV14+AV14,4)</f>
        <v>1.0226999999999999</v>
      </c>
      <c r="AW15" s="8" cm="1">
        <f t="array" ref="AW15">ROUND(P$10/TREND(P$8:P$9,$A$8:$A$9,VALUE($A42))*AW14+AW14,4)</f>
        <v>1.0226999999999999</v>
      </c>
      <c r="AX15" s="8" cm="1">
        <f t="array" ref="AX15">ROUND(Q$10/TREND(Q$8:Q$9,$A$8:$A$9,VALUE($A42))*AX14+AX14,4)</f>
        <v>1.0226999999999999</v>
      </c>
      <c r="AY15" s="8" cm="1">
        <f t="array" ref="AY15">ROUND(R$10/TREND(R$8:R$9,$A$8:$A$9,VALUE($A42))*AY14+AY14,4)</f>
        <v>1.0226999999999999</v>
      </c>
      <c r="AZ15" s="8" cm="1">
        <f t="array" ref="AZ15">ROUND(S$10/TREND(S$8:S$9,$A$8:$A$9,VALUE($A42))*AZ14+AZ14,4)</f>
        <v>1.0226999999999999</v>
      </c>
      <c r="BA15" s="8" cm="1">
        <f t="array" ref="BA15">ROUND(T$10/TREND(T$8:T$9,$A$8:$A$9,VALUE($A42))*BA14+BA14,4)</f>
        <v>1.0226999999999999</v>
      </c>
      <c r="BB15" s="8" cm="1">
        <f t="array" ref="BB15">ROUND(U$10/TREND(U$8:U$9,$A$8:$A$9,VALUE($A42))*BB14+BB14,4)</f>
        <v>1.0226999999999999</v>
      </c>
      <c r="BC15" s="8" cm="1">
        <f t="array" ref="BC15">ROUND(V$10/TREND(V$8:V$9,$A$8:$A$9,VALUE($A42))*BC14+BC14,4)</f>
        <v>1.0226999999999999</v>
      </c>
      <c r="BD15" s="8" cm="1">
        <f t="array" ref="BD15">ROUND(W$10/TREND(W$8:W$9,$A$8:$A$9,VALUE($A42))*BD14+BD14,4)</f>
        <v>1.0226999999999999</v>
      </c>
      <c r="BE15" s="8" cm="1">
        <f t="array" ref="BE15">ROUND(X$10/TREND(X$8:X$9,$A$8:$A$9,VALUE($A42))*BE14+BE14,4)</f>
        <v>1.0226999999999999</v>
      </c>
      <c r="BF15" s="8" cm="1">
        <f t="array" ref="BF15">ROUND(Y$10/TREND(Y$8:Y$9,$A$8:$A$9,VALUE($A42))*BF14+BF14,4)</f>
        <v>1.0226999999999999</v>
      </c>
      <c r="BG15" s="8" cm="1">
        <f t="array" ref="BG15">ROUND(Z$10/TREND(Z$8:Z$9,$A$8:$A$9,VALUE($A42))*BG14+BG14,4)</f>
        <v>1.0226999999999999</v>
      </c>
      <c r="BH15" s="8" cm="1">
        <f t="array" ref="BH15">ROUND(AA$10/TREND(AA$8:AA$9,$A$8:$A$9,VALUE($A42))*BH14+BH14,4)</f>
        <v>1.0226999999999999</v>
      </c>
      <c r="BI15" s="8" cm="1">
        <f t="array" ref="BI15">ROUND(AB$10/TREND(AB$8:AB$9,$A$8:$A$9,VALUE($A42))*BI14+BI14,4)</f>
        <v>1.0226999999999999</v>
      </c>
      <c r="BJ15" s="8" cm="1">
        <f t="array" ref="BJ15">ROUND(AC$10/TREND(AC$8:AC$9,$A$8:$A$9,VALUE($A42))*BJ14+BJ14,4)</f>
        <v>1.0226999999999999</v>
      </c>
      <c r="BK15" s="8" cm="1">
        <f t="array" ref="BK15">ROUND(AD$10/TREND(AD$8:AD$9,$A$8:$A$9,VALUE($A42))*BK14+BK14,4)</f>
        <v>1.0226999999999999</v>
      </c>
      <c r="BL15" s="8" cm="1">
        <f t="array" ref="BL15">ROUND(AE$10/TREND(AE$8:AE$9,$A$8:$A$9,VALUE($A42))*BL14+BL14,4)</f>
        <v>1.0226999999999999</v>
      </c>
      <c r="BM15" s="8" cm="1">
        <f t="array" ref="BM15">ROUND(AF$10/TREND(AF$8:AF$9,$A$8:$A$9,VALUE($A42))*BM14+BM14,4)</f>
        <v>1.0226999999999999</v>
      </c>
      <c r="BN15" s="8" cm="1">
        <f t="array" ref="BN15">ROUND(AG$10/TREND(AG$8:AG$9,$A$8:$A$9,VALUE($A42))*BN14+BN14,4)</f>
        <v>1.0226999999999999</v>
      </c>
      <c r="BO15" s="8" cm="1">
        <f t="array" ref="BO15">ROUND(AH$10/TREND(AH$8:AH$9,$A$8:$A$9,VALUE($A42))*BO14+BO14,4)</f>
        <v>1.0226999999999999</v>
      </c>
      <c r="BQ15" s="1">
        <f t="shared" si="10"/>
        <v>1.0213097911430402</v>
      </c>
      <c r="BR15" s="1">
        <f t="shared" si="4"/>
        <v>1.0226999999999997</v>
      </c>
      <c r="BS15" s="1"/>
      <c r="BV15" t="str">
        <f t="shared" si="11"/>
        <v>MinBIOBIN-13</v>
      </c>
      <c r="BW15" s="1">
        <f t="shared" si="5"/>
        <v>0</v>
      </c>
      <c r="BX15" s="1">
        <f t="shared" si="6"/>
        <v>0</v>
      </c>
      <c r="BY15" s="1">
        <f t="shared" si="6"/>
        <v>0</v>
      </c>
      <c r="BZ15" s="1">
        <f t="shared" si="6"/>
        <v>0</v>
      </c>
      <c r="CA15" s="1">
        <f t="shared" si="6"/>
        <v>0</v>
      </c>
      <c r="CB15" s="1">
        <f t="shared" si="6"/>
        <v>0</v>
      </c>
      <c r="CC15" s="1">
        <f t="shared" si="6"/>
        <v>0</v>
      </c>
      <c r="CD15" s="1">
        <f t="shared" si="6"/>
        <v>0</v>
      </c>
      <c r="CE15" s="1">
        <f t="shared" si="6"/>
        <v>0</v>
      </c>
      <c r="CF15" s="1">
        <f t="shared" si="6"/>
        <v>0</v>
      </c>
      <c r="CG15" s="1">
        <f t="shared" si="6"/>
        <v>0</v>
      </c>
      <c r="CH15" s="1">
        <f t="shared" si="6"/>
        <v>0</v>
      </c>
      <c r="CI15" s="1">
        <f t="shared" si="6"/>
        <v>0</v>
      </c>
      <c r="CJ15" s="1">
        <f t="shared" si="6"/>
        <v>0</v>
      </c>
      <c r="CK15" s="1">
        <f t="shared" si="6"/>
        <v>0</v>
      </c>
      <c r="CL15" s="1">
        <f t="shared" si="6"/>
        <v>0</v>
      </c>
      <c r="CM15" s="1">
        <f t="shared" si="6"/>
        <v>0</v>
      </c>
      <c r="CN15" s="1">
        <f t="shared" si="7"/>
        <v>0</v>
      </c>
      <c r="CO15" s="1">
        <f t="shared" si="7"/>
        <v>0</v>
      </c>
      <c r="CP15" s="1">
        <f t="shared" si="7"/>
        <v>0</v>
      </c>
      <c r="CQ15" s="1">
        <f t="shared" si="7"/>
        <v>0</v>
      </c>
      <c r="CR15" s="1">
        <f t="shared" si="7"/>
        <v>0</v>
      </c>
      <c r="CS15" s="1">
        <f t="shared" si="7"/>
        <v>0</v>
      </c>
      <c r="CT15" s="1">
        <f t="shared" si="7"/>
        <v>0</v>
      </c>
      <c r="CU15" s="1">
        <f t="shared" si="7"/>
        <v>0</v>
      </c>
      <c r="CV15" s="1">
        <f t="shared" si="7"/>
        <v>0</v>
      </c>
      <c r="CW15" s="1">
        <f t="shared" si="7"/>
        <v>0</v>
      </c>
      <c r="CX15" s="1">
        <f t="shared" si="7"/>
        <v>0</v>
      </c>
      <c r="CY15" s="1">
        <f t="shared" si="7"/>
        <v>0</v>
      </c>
      <c r="CZ15" s="1">
        <f t="shared" si="7"/>
        <v>0</v>
      </c>
      <c r="DC15" t="str">
        <f t="shared" si="12"/>
        <v>MinBIOBIN-13</v>
      </c>
      <c r="DD15" t="str">
        <f t="shared" si="8"/>
        <v>Industrial waste Supply curve - Step 13</v>
      </c>
      <c r="DE15" t="s">
        <v>109</v>
      </c>
      <c r="DF15" t="s">
        <v>163</v>
      </c>
      <c r="DH15" t="str">
        <f t="shared" si="13"/>
        <v>BIOBIN</v>
      </c>
    </row>
    <row r="16" spans="1:113">
      <c r="AK16" t="str">
        <f t="shared" si="9"/>
        <v>MinBIOBIN-14</v>
      </c>
      <c r="AL16" s="8" cm="1">
        <f t="array" ref="AL16">ROUND(E$10/TREND(E$8:E$9,$A$8:$A$9,VALUE($A43))*AL15+AL15,4)</f>
        <v>1.0359</v>
      </c>
      <c r="AM16" s="8" cm="1">
        <f t="array" ref="AM16">ROUND(F$10/TREND(F$8:F$9,$A$8:$A$9,VALUE($A43))*AM15+AM15,4)</f>
        <v>1.0359</v>
      </c>
      <c r="AN16" s="8" cm="1">
        <f t="array" ref="AN16">ROUND(G$10/TREND(G$8:G$9,$A$8:$A$9,VALUE($A43))*AN15+AN15,4)</f>
        <v>1.0359</v>
      </c>
      <c r="AO16" s="8" cm="1">
        <f t="array" ref="AO16">ROUND(H$10/TREND(H$8:H$9,$A$8:$A$9,VALUE($A43))*AO15+AO15,4)</f>
        <v>1.0359</v>
      </c>
      <c r="AP16" s="8" cm="1">
        <f t="array" ref="AP16">ROUND(I$10/TREND(I$8:I$9,$A$8:$A$9,VALUE($A43))*AP15+AP15,4)</f>
        <v>1.0359</v>
      </c>
      <c r="AQ16" s="8" cm="1">
        <f t="array" ref="AQ16">ROUND(J$10/TREND(J$8:J$9,$A$8:$A$9,VALUE($A43))*AQ15+AQ15,4)</f>
        <v>1.0359</v>
      </c>
      <c r="AR16" s="8" cm="1">
        <f t="array" ref="AR16">ROUND(K$10/TREND(K$8:K$9,$A$8:$A$9,VALUE($A43))*AR15+AR15,4)</f>
        <v>1.0359</v>
      </c>
      <c r="AS16" s="8" cm="1">
        <f t="array" ref="AS16">ROUND(L$10/TREND(L$8:L$9,$A$8:$A$9,VALUE($A43))*AS15+AS15,4)</f>
        <v>1.0359</v>
      </c>
      <c r="AT16" s="8" cm="1">
        <f t="array" ref="AT16">ROUND(M$10/TREND(M$8:M$9,$A$8:$A$9,VALUE($A43))*AT15+AT15,4)</f>
        <v>1.0359</v>
      </c>
      <c r="AU16" s="8" cm="1">
        <f t="array" ref="AU16">ROUND(N$10/TREND(N$8:N$9,$A$8:$A$9,VALUE($A43))*AU15+AU15,4)</f>
        <v>1.0359</v>
      </c>
      <c r="AV16" s="8" cm="1">
        <f t="array" ref="AV16">ROUND(O$10/TREND(O$8:O$9,$A$8:$A$9,VALUE($A43))*AV15+AV15,4)</f>
        <v>1.0359</v>
      </c>
      <c r="AW16" s="8" cm="1">
        <f t="array" ref="AW16">ROUND(P$10/TREND(P$8:P$9,$A$8:$A$9,VALUE($A43))*AW15+AW15,4)</f>
        <v>1.0359</v>
      </c>
      <c r="AX16" s="8" cm="1">
        <f t="array" ref="AX16">ROUND(Q$10/TREND(Q$8:Q$9,$A$8:$A$9,VALUE($A43))*AX15+AX15,4)</f>
        <v>1.0359</v>
      </c>
      <c r="AY16" s="8" cm="1">
        <f t="array" ref="AY16">ROUND(R$10/TREND(R$8:R$9,$A$8:$A$9,VALUE($A43))*AY15+AY15,4)</f>
        <v>1.0359</v>
      </c>
      <c r="AZ16" s="8" cm="1">
        <f t="array" ref="AZ16">ROUND(S$10/TREND(S$8:S$9,$A$8:$A$9,VALUE($A43))*AZ15+AZ15,4)</f>
        <v>1.0359</v>
      </c>
      <c r="BA16" s="8" cm="1">
        <f t="array" ref="BA16">ROUND(T$10/TREND(T$8:T$9,$A$8:$A$9,VALUE($A43))*BA15+BA15,4)</f>
        <v>1.0359</v>
      </c>
      <c r="BB16" s="8" cm="1">
        <f t="array" ref="BB16">ROUND(U$10/TREND(U$8:U$9,$A$8:$A$9,VALUE($A43))*BB15+BB15,4)</f>
        <v>1.0359</v>
      </c>
      <c r="BC16" s="8" cm="1">
        <f t="array" ref="BC16">ROUND(V$10/TREND(V$8:V$9,$A$8:$A$9,VALUE($A43))*BC15+BC15,4)</f>
        <v>1.0359</v>
      </c>
      <c r="BD16" s="8" cm="1">
        <f t="array" ref="BD16">ROUND(W$10/TREND(W$8:W$9,$A$8:$A$9,VALUE($A43))*BD15+BD15,4)</f>
        <v>1.0359</v>
      </c>
      <c r="BE16" s="8" cm="1">
        <f t="array" ref="BE16">ROUND(X$10/TREND(X$8:X$9,$A$8:$A$9,VALUE($A43))*BE15+BE15,4)</f>
        <v>1.0359</v>
      </c>
      <c r="BF16" s="8" cm="1">
        <f t="array" ref="BF16">ROUND(Y$10/TREND(Y$8:Y$9,$A$8:$A$9,VALUE($A43))*BF15+BF15,4)</f>
        <v>1.0359</v>
      </c>
      <c r="BG16" s="8" cm="1">
        <f t="array" ref="BG16">ROUND(Z$10/TREND(Z$8:Z$9,$A$8:$A$9,VALUE($A43))*BG15+BG15,4)</f>
        <v>1.0359</v>
      </c>
      <c r="BH16" s="8" cm="1">
        <f t="array" ref="BH16">ROUND(AA$10/TREND(AA$8:AA$9,$A$8:$A$9,VALUE($A43))*BH15+BH15,4)</f>
        <v>1.0359</v>
      </c>
      <c r="BI16" s="8" cm="1">
        <f t="array" ref="BI16">ROUND(AB$10/TREND(AB$8:AB$9,$A$8:$A$9,VALUE($A43))*BI15+BI15,4)</f>
        <v>1.0359</v>
      </c>
      <c r="BJ16" s="8" cm="1">
        <f t="array" ref="BJ16">ROUND(AC$10/TREND(AC$8:AC$9,$A$8:$A$9,VALUE($A43))*BJ15+BJ15,4)</f>
        <v>1.0359</v>
      </c>
      <c r="BK16" s="8" cm="1">
        <f t="array" ref="BK16">ROUND(AD$10/TREND(AD$8:AD$9,$A$8:$A$9,VALUE($A43))*BK15+BK15,4)</f>
        <v>1.0359</v>
      </c>
      <c r="BL16" s="8" cm="1">
        <f t="array" ref="BL16">ROUND(AE$10/TREND(AE$8:AE$9,$A$8:$A$9,VALUE($A43))*BL15+BL15,4)</f>
        <v>1.0359</v>
      </c>
      <c r="BM16" s="8" cm="1">
        <f t="array" ref="BM16">ROUND(AF$10/TREND(AF$8:AF$9,$A$8:$A$9,VALUE($A43))*BM15+BM15,4)</f>
        <v>1.0359</v>
      </c>
      <c r="BN16" s="8" cm="1">
        <f t="array" ref="BN16">ROUND(AG$10/TREND(AG$8:AG$9,$A$8:$A$9,VALUE($A43))*BN15+BN15,4)</f>
        <v>1.0359</v>
      </c>
      <c r="BO16" s="8" cm="1">
        <f t="array" ref="BO16">ROUND(AH$10/TREND(AH$8:AH$9,$A$8:$A$9,VALUE($A43))*BO15+BO15,4)</f>
        <v>1.0359</v>
      </c>
      <c r="BQ16" s="1">
        <f t="shared" si="10"/>
        <v>1.1672111898777602</v>
      </c>
      <c r="BR16" s="1">
        <f t="shared" si="4"/>
        <v>1.0359</v>
      </c>
      <c r="BS16" s="1"/>
      <c r="BV16" t="str">
        <f t="shared" si="11"/>
        <v>MinBIOBIN-14</v>
      </c>
      <c r="BW16" s="1">
        <f t="shared" si="5"/>
        <v>0</v>
      </c>
      <c r="BX16" s="1">
        <f t="shared" si="6"/>
        <v>0</v>
      </c>
      <c r="BY16" s="1">
        <f t="shared" si="6"/>
        <v>0</v>
      </c>
      <c r="BZ16" s="1">
        <f t="shared" si="6"/>
        <v>0</v>
      </c>
      <c r="CA16" s="1">
        <f t="shared" si="6"/>
        <v>0</v>
      </c>
      <c r="CB16" s="1">
        <f t="shared" si="6"/>
        <v>0</v>
      </c>
      <c r="CC16" s="1">
        <f t="shared" si="6"/>
        <v>0</v>
      </c>
      <c r="CD16" s="1">
        <f t="shared" si="6"/>
        <v>0</v>
      </c>
      <c r="CE16" s="1">
        <f t="shared" si="6"/>
        <v>0</v>
      </c>
      <c r="CF16" s="1">
        <f t="shared" si="6"/>
        <v>0</v>
      </c>
      <c r="CG16" s="1">
        <f t="shared" si="6"/>
        <v>0</v>
      </c>
      <c r="CH16" s="1">
        <f t="shared" si="6"/>
        <v>0</v>
      </c>
      <c r="CI16" s="1">
        <f t="shared" si="6"/>
        <v>0</v>
      </c>
      <c r="CJ16" s="1">
        <f t="shared" si="6"/>
        <v>0</v>
      </c>
      <c r="CK16" s="1">
        <f t="shared" si="6"/>
        <v>0</v>
      </c>
      <c r="CL16" s="1">
        <f t="shared" si="6"/>
        <v>0</v>
      </c>
      <c r="CM16" s="1">
        <f t="shared" si="6"/>
        <v>0</v>
      </c>
      <c r="CN16" s="1">
        <f t="shared" si="7"/>
        <v>0</v>
      </c>
      <c r="CO16" s="1">
        <f t="shared" si="7"/>
        <v>0</v>
      </c>
      <c r="CP16" s="1">
        <f t="shared" si="7"/>
        <v>0</v>
      </c>
      <c r="CQ16" s="1">
        <f t="shared" si="7"/>
        <v>0</v>
      </c>
      <c r="CR16" s="1">
        <f t="shared" si="7"/>
        <v>0</v>
      </c>
      <c r="CS16" s="1">
        <f t="shared" si="7"/>
        <v>0</v>
      </c>
      <c r="CT16" s="1">
        <f t="shared" si="7"/>
        <v>0</v>
      </c>
      <c r="CU16" s="1">
        <f t="shared" si="7"/>
        <v>0</v>
      </c>
      <c r="CV16" s="1">
        <f t="shared" si="7"/>
        <v>0</v>
      </c>
      <c r="CW16" s="1">
        <f t="shared" si="7"/>
        <v>0</v>
      </c>
      <c r="CX16" s="1">
        <f t="shared" si="7"/>
        <v>0</v>
      </c>
      <c r="CY16" s="1">
        <f t="shared" si="7"/>
        <v>0</v>
      </c>
      <c r="CZ16" s="1">
        <f t="shared" si="7"/>
        <v>0</v>
      </c>
      <c r="DC16" t="str">
        <f t="shared" si="12"/>
        <v>MinBIOBIN-14</v>
      </c>
      <c r="DD16" t="str">
        <f t="shared" si="8"/>
        <v>Industrial waste Supply curve - Step 14</v>
      </c>
      <c r="DE16" t="s">
        <v>109</v>
      </c>
      <c r="DF16" t="s">
        <v>163</v>
      </c>
      <c r="DH16" t="str">
        <f t="shared" si="13"/>
        <v>BIOBIN</v>
      </c>
    </row>
    <row r="17" spans="1:112">
      <c r="C17" s="15" t="s">
        <v>199</v>
      </c>
      <c r="AK17" t="str">
        <f t="shared" si="9"/>
        <v>MinBIOBIN-15</v>
      </c>
      <c r="AL17" s="8" cm="1">
        <f t="array" ref="AL17">ROUND(E$10/TREND(E$8:E$9,$A$8:$A$9,VALUE($A44))*AL16+AL16,4)</f>
        <v>1.0507</v>
      </c>
      <c r="AM17" s="8" cm="1">
        <f t="array" ref="AM17">ROUND(F$10/TREND(F$8:F$9,$A$8:$A$9,VALUE($A44))*AM16+AM16,4)</f>
        <v>1.0507</v>
      </c>
      <c r="AN17" s="8" cm="1">
        <f t="array" ref="AN17">ROUND(G$10/TREND(G$8:G$9,$A$8:$A$9,VALUE($A44))*AN16+AN16,4)</f>
        <v>1.0507</v>
      </c>
      <c r="AO17" s="8" cm="1">
        <f t="array" ref="AO17">ROUND(H$10/TREND(H$8:H$9,$A$8:$A$9,VALUE($A44))*AO16+AO16,4)</f>
        <v>1.0507</v>
      </c>
      <c r="AP17" s="8" cm="1">
        <f t="array" ref="AP17">ROUND(I$10/TREND(I$8:I$9,$A$8:$A$9,VALUE($A44))*AP16+AP16,4)</f>
        <v>1.0507</v>
      </c>
      <c r="AQ17" s="8" cm="1">
        <f t="array" ref="AQ17">ROUND(J$10/TREND(J$8:J$9,$A$8:$A$9,VALUE($A44))*AQ16+AQ16,4)</f>
        <v>1.0507</v>
      </c>
      <c r="AR17" s="8" cm="1">
        <f t="array" ref="AR17">ROUND(K$10/TREND(K$8:K$9,$A$8:$A$9,VALUE($A44))*AR16+AR16,4)</f>
        <v>1.0507</v>
      </c>
      <c r="AS17" s="8" cm="1">
        <f t="array" ref="AS17">ROUND(L$10/TREND(L$8:L$9,$A$8:$A$9,VALUE($A44))*AS16+AS16,4)</f>
        <v>1.0507</v>
      </c>
      <c r="AT17" s="8" cm="1">
        <f t="array" ref="AT17">ROUND(M$10/TREND(M$8:M$9,$A$8:$A$9,VALUE($A44))*AT16+AT16,4)</f>
        <v>1.0507</v>
      </c>
      <c r="AU17" s="8" cm="1">
        <f t="array" ref="AU17">ROUND(N$10/TREND(N$8:N$9,$A$8:$A$9,VALUE($A44))*AU16+AU16,4)</f>
        <v>1.0507</v>
      </c>
      <c r="AV17" s="8" cm="1">
        <f t="array" ref="AV17">ROUND(O$10/TREND(O$8:O$9,$A$8:$A$9,VALUE($A44))*AV16+AV16,4)</f>
        <v>1.0507</v>
      </c>
      <c r="AW17" s="8" cm="1">
        <f t="array" ref="AW17">ROUND(P$10/TREND(P$8:P$9,$A$8:$A$9,VALUE($A44))*AW16+AW16,4)</f>
        <v>1.0507</v>
      </c>
      <c r="AX17" s="8" cm="1">
        <f t="array" ref="AX17">ROUND(Q$10/TREND(Q$8:Q$9,$A$8:$A$9,VALUE($A44))*AX16+AX16,4)</f>
        <v>1.0507</v>
      </c>
      <c r="AY17" s="8" cm="1">
        <f t="array" ref="AY17">ROUND(R$10/TREND(R$8:R$9,$A$8:$A$9,VALUE($A44))*AY16+AY16,4)</f>
        <v>1.0507</v>
      </c>
      <c r="AZ17" s="8" cm="1">
        <f t="array" ref="AZ17">ROUND(S$10/TREND(S$8:S$9,$A$8:$A$9,VALUE($A44))*AZ16+AZ16,4)</f>
        <v>1.0507</v>
      </c>
      <c r="BA17" s="8" cm="1">
        <f t="array" ref="BA17">ROUND(T$10/TREND(T$8:T$9,$A$8:$A$9,VALUE($A44))*BA16+BA16,4)</f>
        <v>1.0507</v>
      </c>
      <c r="BB17" s="8" cm="1">
        <f t="array" ref="BB17">ROUND(U$10/TREND(U$8:U$9,$A$8:$A$9,VALUE($A44))*BB16+BB16,4)</f>
        <v>1.0507</v>
      </c>
      <c r="BC17" s="8" cm="1">
        <f t="array" ref="BC17">ROUND(V$10/TREND(V$8:V$9,$A$8:$A$9,VALUE($A44))*BC16+BC16,4)</f>
        <v>1.0507</v>
      </c>
      <c r="BD17" s="8" cm="1">
        <f t="array" ref="BD17">ROUND(W$10/TREND(W$8:W$9,$A$8:$A$9,VALUE($A44))*BD16+BD16,4)</f>
        <v>1.0507</v>
      </c>
      <c r="BE17" s="8" cm="1">
        <f t="array" ref="BE17">ROUND(X$10/TREND(X$8:X$9,$A$8:$A$9,VALUE($A44))*BE16+BE16,4)</f>
        <v>1.0507</v>
      </c>
      <c r="BF17" s="8" cm="1">
        <f t="array" ref="BF17">ROUND(Y$10/TREND(Y$8:Y$9,$A$8:$A$9,VALUE($A44))*BF16+BF16,4)</f>
        <v>1.0507</v>
      </c>
      <c r="BG17" s="8" cm="1">
        <f t="array" ref="BG17">ROUND(Z$10/TREND(Z$8:Z$9,$A$8:$A$9,VALUE($A44))*BG16+BG16,4)</f>
        <v>1.0507</v>
      </c>
      <c r="BH17" s="8" cm="1">
        <f t="array" ref="BH17">ROUND(AA$10/TREND(AA$8:AA$9,$A$8:$A$9,VALUE($A44))*BH16+BH16,4)</f>
        <v>1.0507</v>
      </c>
      <c r="BI17" s="8" cm="1">
        <f t="array" ref="BI17">ROUND(AB$10/TREND(AB$8:AB$9,$A$8:$A$9,VALUE($A44))*BI16+BI16,4)</f>
        <v>1.0507</v>
      </c>
      <c r="BJ17" s="8" cm="1">
        <f t="array" ref="BJ17">ROUND(AC$10/TREND(AC$8:AC$9,$A$8:$A$9,VALUE($A44))*BJ16+BJ16,4)</f>
        <v>1.0507</v>
      </c>
      <c r="BK17" s="8" cm="1">
        <f t="array" ref="BK17">ROUND(AD$10/TREND(AD$8:AD$9,$A$8:$A$9,VALUE($A44))*BK16+BK16,4)</f>
        <v>1.0507</v>
      </c>
      <c r="BL17" s="8" cm="1">
        <f t="array" ref="BL17">ROUND(AE$10/TREND(AE$8:AE$9,$A$8:$A$9,VALUE($A44))*BL16+BL16,4)</f>
        <v>1.0507</v>
      </c>
      <c r="BM17" s="8" cm="1">
        <f t="array" ref="BM17">ROUND(AF$10/TREND(AF$8:AF$9,$A$8:$A$9,VALUE($A44))*BM16+BM16,4)</f>
        <v>1.0507</v>
      </c>
      <c r="BN17" s="8" cm="1">
        <f t="array" ref="BN17">ROUND(AG$10/TREND(AG$8:AG$9,$A$8:$A$9,VALUE($A44))*BN16+BN16,4)</f>
        <v>1.0507</v>
      </c>
      <c r="BO17" s="8" cm="1">
        <f t="array" ref="BO17">ROUND(AH$10/TREND(AH$8:AH$9,$A$8:$A$9,VALUE($A44))*BO16+BO16,4)</f>
        <v>1.0507</v>
      </c>
      <c r="BQ17" s="1">
        <f t="shared" si="10"/>
        <v>1.3131125886124801</v>
      </c>
      <c r="BR17" s="1">
        <f t="shared" si="4"/>
        <v>1.0506999999999997</v>
      </c>
      <c r="BS17" s="1"/>
      <c r="BV17" t="str">
        <f t="shared" si="11"/>
        <v>MinBIOBIN-15</v>
      </c>
      <c r="BW17" s="1">
        <f t="shared" si="5"/>
        <v>0</v>
      </c>
      <c r="BX17" s="1">
        <f t="shared" si="6"/>
        <v>0</v>
      </c>
      <c r="BY17" s="1">
        <f t="shared" si="6"/>
        <v>0</v>
      </c>
      <c r="BZ17" s="1">
        <f t="shared" si="6"/>
        <v>0</v>
      </c>
      <c r="CA17" s="1">
        <f t="shared" si="6"/>
        <v>0</v>
      </c>
      <c r="CB17" s="1">
        <f t="shared" si="6"/>
        <v>0</v>
      </c>
      <c r="CC17" s="1">
        <f t="shared" si="6"/>
        <v>0</v>
      </c>
      <c r="CD17" s="1">
        <f t="shared" si="6"/>
        <v>0</v>
      </c>
      <c r="CE17" s="1">
        <f t="shared" si="6"/>
        <v>0</v>
      </c>
      <c r="CF17" s="1">
        <f t="shared" si="6"/>
        <v>0</v>
      </c>
      <c r="CG17" s="1">
        <f t="shared" si="6"/>
        <v>0</v>
      </c>
      <c r="CH17" s="1">
        <f t="shared" si="6"/>
        <v>0</v>
      </c>
      <c r="CI17" s="1">
        <f t="shared" si="6"/>
        <v>0</v>
      </c>
      <c r="CJ17" s="1">
        <f t="shared" si="6"/>
        <v>0</v>
      </c>
      <c r="CK17" s="1">
        <f t="shared" si="6"/>
        <v>0</v>
      </c>
      <c r="CL17" s="1">
        <f t="shared" si="6"/>
        <v>0</v>
      </c>
      <c r="CM17" s="1">
        <f t="shared" si="6"/>
        <v>0</v>
      </c>
      <c r="CN17" s="1">
        <f t="shared" si="7"/>
        <v>0</v>
      </c>
      <c r="CO17" s="1">
        <f t="shared" si="7"/>
        <v>0</v>
      </c>
      <c r="CP17" s="1">
        <f t="shared" si="7"/>
        <v>0</v>
      </c>
      <c r="CQ17" s="1">
        <f t="shared" si="7"/>
        <v>0</v>
      </c>
      <c r="CR17" s="1">
        <f t="shared" si="7"/>
        <v>0</v>
      </c>
      <c r="CS17" s="1">
        <f t="shared" si="7"/>
        <v>0</v>
      </c>
      <c r="CT17" s="1">
        <f t="shared" si="7"/>
        <v>0</v>
      </c>
      <c r="CU17" s="1">
        <f t="shared" si="7"/>
        <v>0</v>
      </c>
      <c r="CV17" s="1">
        <f t="shared" si="7"/>
        <v>0</v>
      </c>
      <c r="CW17" s="1">
        <f t="shared" si="7"/>
        <v>0</v>
      </c>
      <c r="CX17" s="1">
        <f t="shared" si="7"/>
        <v>0</v>
      </c>
      <c r="CY17" s="1">
        <f t="shared" si="7"/>
        <v>0</v>
      </c>
      <c r="CZ17" s="1">
        <f t="shared" si="7"/>
        <v>0</v>
      </c>
      <c r="DC17" t="str">
        <f t="shared" si="12"/>
        <v>MinBIOBIN-15</v>
      </c>
      <c r="DD17" t="str">
        <f t="shared" si="8"/>
        <v>Industrial waste Supply curve - Step 15</v>
      </c>
      <c r="DE17" t="s">
        <v>109</v>
      </c>
      <c r="DF17" t="s">
        <v>163</v>
      </c>
      <c r="DH17" t="str">
        <f t="shared" si="13"/>
        <v>BIOBIN</v>
      </c>
    </row>
    <row r="18" spans="1:112">
      <c r="AK18" t="str">
        <f t="shared" si="9"/>
        <v>MinBIOBIN-16</v>
      </c>
      <c r="AL18" s="8" cm="1">
        <f t="array" ref="AL18">ROUND(E$10/TREND(E$8:E$9,$A$8:$A$9,VALUE($A45))*AL17+AL17,4)</f>
        <v>1.0674999999999999</v>
      </c>
      <c r="AM18" s="8" cm="1">
        <f t="array" ref="AM18">ROUND(F$10/TREND(F$8:F$9,$A$8:$A$9,VALUE($A45))*AM17+AM17,4)</f>
        <v>1.0674999999999999</v>
      </c>
      <c r="AN18" s="8" cm="1">
        <f t="array" ref="AN18">ROUND(G$10/TREND(G$8:G$9,$A$8:$A$9,VALUE($A45))*AN17+AN17,4)</f>
        <v>1.0674999999999999</v>
      </c>
      <c r="AO18" s="8" cm="1">
        <f t="array" ref="AO18">ROUND(H$10/TREND(H$8:H$9,$A$8:$A$9,VALUE($A45))*AO17+AO17,4)</f>
        <v>1.0674999999999999</v>
      </c>
      <c r="AP18" s="8" cm="1">
        <f t="array" ref="AP18">ROUND(I$10/TREND(I$8:I$9,$A$8:$A$9,VALUE($A45))*AP17+AP17,4)</f>
        <v>1.0674999999999999</v>
      </c>
      <c r="AQ18" s="8" cm="1">
        <f t="array" ref="AQ18">ROUND(J$10/TREND(J$8:J$9,$A$8:$A$9,VALUE($A45))*AQ17+AQ17,4)</f>
        <v>1.0674999999999999</v>
      </c>
      <c r="AR18" s="8" cm="1">
        <f t="array" ref="AR18">ROUND(K$10/TREND(K$8:K$9,$A$8:$A$9,VALUE($A45))*AR17+AR17,4)</f>
        <v>1.0674999999999999</v>
      </c>
      <c r="AS18" s="8" cm="1">
        <f t="array" ref="AS18">ROUND(L$10/TREND(L$8:L$9,$A$8:$A$9,VALUE($A45))*AS17+AS17,4)</f>
        <v>1.0674999999999999</v>
      </c>
      <c r="AT18" s="8" cm="1">
        <f t="array" ref="AT18">ROUND(M$10/TREND(M$8:M$9,$A$8:$A$9,VALUE($A45))*AT17+AT17,4)</f>
        <v>1.0674999999999999</v>
      </c>
      <c r="AU18" s="8" cm="1">
        <f t="array" ref="AU18">ROUND(N$10/TREND(N$8:N$9,$A$8:$A$9,VALUE($A45))*AU17+AU17,4)</f>
        <v>1.0674999999999999</v>
      </c>
      <c r="AV18" s="8" cm="1">
        <f t="array" ref="AV18">ROUND(O$10/TREND(O$8:O$9,$A$8:$A$9,VALUE($A45))*AV17+AV17,4)</f>
        <v>1.0674999999999999</v>
      </c>
      <c r="AW18" s="8" cm="1">
        <f t="array" ref="AW18">ROUND(P$10/TREND(P$8:P$9,$A$8:$A$9,VALUE($A45))*AW17+AW17,4)</f>
        <v>1.0674999999999999</v>
      </c>
      <c r="AX18" s="8" cm="1">
        <f t="array" ref="AX18">ROUND(Q$10/TREND(Q$8:Q$9,$A$8:$A$9,VALUE($A45))*AX17+AX17,4)</f>
        <v>1.0674999999999999</v>
      </c>
      <c r="AY18" s="8" cm="1">
        <f t="array" ref="AY18">ROUND(R$10/TREND(R$8:R$9,$A$8:$A$9,VALUE($A45))*AY17+AY17,4)</f>
        <v>1.0674999999999999</v>
      </c>
      <c r="AZ18" s="8" cm="1">
        <f t="array" ref="AZ18">ROUND(S$10/TREND(S$8:S$9,$A$8:$A$9,VALUE($A45))*AZ17+AZ17,4)</f>
        <v>1.0674999999999999</v>
      </c>
      <c r="BA18" s="8" cm="1">
        <f t="array" ref="BA18">ROUND(T$10/TREND(T$8:T$9,$A$8:$A$9,VALUE($A45))*BA17+BA17,4)</f>
        <v>1.0674999999999999</v>
      </c>
      <c r="BB18" s="8" cm="1">
        <f t="array" ref="BB18">ROUND(U$10/TREND(U$8:U$9,$A$8:$A$9,VALUE($A45))*BB17+BB17,4)</f>
        <v>1.0674999999999999</v>
      </c>
      <c r="BC18" s="8" cm="1">
        <f t="array" ref="BC18">ROUND(V$10/TREND(V$8:V$9,$A$8:$A$9,VALUE($A45))*BC17+BC17,4)</f>
        <v>1.0674999999999999</v>
      </c>
      <c r="BD18" s="8" cm="1">
        <f t="array" ref="BD18">ROUND(W$10/TREND(W$8:W$9,$A$8:$A$9,VALUE($A45))*BD17+BD17,4)</f>
        <v>1.0674999999999999</v>
      </c>
      <c r="BE18" s="8" cm="1">
        <f t="array" ref="BE18">ROUND(X$10/TREND(X$8:X$9,$A$8:$A$9,VALUE($A45))*BE17+BE17,4)</f>
        <v>1.0674999999999999</v>
      </c>
      <c r="BF18" s="8" cm="1">
        <f t="array" ref="BF18">ROUND(Y$10/TREND(Y$8:Y$9,$A$8:$A$9,VALUE($A45))*BF17+BF17,4)</f>
        <v>1.0674999999999999</v>
      </c>
      <c r="BG18" s="8" cm="1">
        <f t="array" ref="BG18">ROUND(Z$10/TREND(Z$8:Z$9,$A$8:$A$9,VALUE($A45))*BG17+BG17,4)</f>
        <v>1.0674999999999999</v>
      </c>
      <c r="BH18" s="8" cm="1">
        <f t="array" ref="BH18">ROUND(AA$10/TREND(AA$8:AA$9,$A$8:$A$9,VALUE($A45))*BH17+BH17,4)</f>
        <v>1.0674999999999999</v>
      </c>
      <c r="BI18" s="8" cm="1">
        <f t="array" ref="BI18">ROUND(AB$10/TREND(AB$8:AB$9,$A$8:$A$9,VALUE($A45))*BI17+BI17,4)</f>
        <v>1.0674999999999999</v>
      </c>
      <c r="BJ18" s="8" cm="1">
        <f t="array" ref="BJ18">ROUND(AC$10/TREND(AC$8:AC$9,$A$8:$A$9,VALUE($A45))*BJ17+BJ17,4)</f>
        <v>1.0674999999999999</v>
      </c>
      <c r="BK18" s="8" cm="1">
        <f t="array" ref="BK18">ROUND(AD$10/TREND(AD$8:AD$9,$A$8:$A$9,VALUE($A45))*BK17+BK17,4)</f>
        <v>1.0674999999999999</v>
      </c>
      <c r="BL18" s="8" cm="1">
        <f t="array" ref="BL18">ROUND(AE$10/TREND(AE$8:AE$9,$A$8:$A$9,VALUE($A45))*BL17+BL17,4)</f>
        <v>1.0674999999999999</v>
      </c>
      <c r="BM18" s="8" cm="1">
        <f t="array" ref="BM18">ROUND(AF$10/TREND(AF$8:AF$9,$A$8:$A$9,VALUE($A45))*BM17+BM17,4)</f>
        <v>1.0674999999999999</v>
      </c>
      <c r="BN18" s="8" cm="1">
        <f t="array" ref="BN18">ROUND(AG$10/TREND(AG$8:AG$9,$A$8:$A$9,VALUE($A45))*BN17+BN17,4)</f>
        <v>1.0674999999999999</v>
      </c>
      <c r="BO18" s="8" cm="1">
        <f t="array" ref="BO18">ROUND(AH$10/TREND(AH$8:AH$9,$A$8:$A$9,VALUE($A45))*BO17+BO17,4)</f>
        <v>1.0674999999999999</v>
      </c>
      <c r="BQ18" s="1">
        <f t="shared" si="10"/>
        <v>1.4590139873472001</v>
      </c>
      <c r="BR18" s="1">
        <f t="shared" si="4"/>
        <v>1.0675000000000001</v>
      </c>
      <c r="BS18" s="1"/>
      <c r="BV18" t="str">
        <f t="shared" si="11"/>
        <v>MinBIOBIN-16</v>
      </c>
      <c r="BW18" s="1">
        <f t="shared" si="5"/>
        <v>0</v>
      </c>
      <c r="BX18" s="1">
        <f t="shared" si="6"/>
        <v>0</v>
      </c>
      <c r="BY18" s="1">
        <f t="shared" si="6"/>
        <v>0</v>
      </c>
      <c r="BZ18" s="1">
        <f t="shared" si="6"/>
        <v>0</v>
      </c>
      <c r="CA18" s="1">
        <f t="shared" si="6"/>
        <v>0</v>
      </c>
      <c r="CB18" s="1">
        <f t="shared" si="6"/>
        <v>0</v>
      </c>
      <c r="CC18" s="1">
        <f t="shared" si="6"/>
        <v>0</v>
      </c>
      <c r="CD18" s="1">
        <f t="shared" si="6"/>
        <v>0</v>
      </c>
      <c r="CE18" s="1">
        <f t="shared" si="6"/>
        <v>0</v>
      </c>
      <c r="CF18" s="1">
        <f t="shared" si="6"/>
        <v>0</v>
      </c>
      <c r="CG18" s="1">
        <f t="shared" si="6"/>
        <v>0</v>
      </c>
      <c r="CH18" s="1">
        <f t="shared" si="6"/>
        <v>0</v>
      </c>
      <c r="CI18" s="1">
        <f t="shared" si="6"/>
        <v>0</v>
      </c>
      <c r="CJ18" s="1">
        <f t="shared" si="6"/>
        <v>0</v>
      </c>
      <c r="CK18" s="1">
        <f t="shared" si="6"/>
        <v>0</v>
      </c>
      <c r="CL18" s="1">
        <f t="shared" si="6"/>
        <v>0</v>
      </c>
      <c r="CM18" s="1">
        <f t="shared" ref="CM18:CZ22" si="18">MIN(BB45/MAX(SUM(BB$30:BB$49),1)*U$6*1000,BB45*$BT$1)</f>
        <v>0</v>
      </c>
      <c r="CN18" s="1">
        <f t="shared" si="7"/>
        <v>0</v>
      </c>
      <c r="CO18" s="1">
        <f t="shared" si="7"/>
        <v>0</v>
      </c>
      <c r="CP18" s="1">
        <f t="shared" si="7"/>
        <v>0</v>
      </c>
      <c r="CQ18" s="1">
        <f t="shared" si="7"/>
        <v>0</v>
      </c>
      <c r="CR18" s="1">
        <f t="shared" si="7"/>
        <v>0</v>
      </c>
      <c r="CS18" s="1">
        <f t="shared" si="7"/>
        <v>0</v>
      </c>
      <c r="CT18" s="1">
        <f t="shared" si="7"/>
        <v>0</v>
      </c>
      <c r="CU18" s="1">
        <f t="shared" si="7"/>
        <v>0</v>
      </c>
      <c r="CV18" s="1">
        <f t="shared" si="7"/>
        <v>0</v>
      </c>
      <c r="CW18" s="1">
        <f t="shared" si="7"/>
        <v>0</v>
      </c>
      <c r="CX18" s="1">
        <f t="shared" si="7"/>
        <v>0</v>
      </c>
      <c r="CY18" s="1">
        <f t="shared" si="7"/>
        <v>0</v>
      </c>
      <c r="CZ18" s="1">
        <f t="shared" si="7"/>
        <v>0</v>
      </c>
      <c r="DC18" t="str">
        <f t="shared" si="12"/>
        <v>MinBIOBIN-16</v>
      </c>
      <c r="DD18" t="str">
        <f t="shared" si="8"/>
        <v>Industrial waste Supply curve - Step 16</v>
      </c>
      <c r="DE18" t="s">
        <v>109</v>
      </c>
      <c r="DF18" t="s">
        <v>163</v>
      </c>
      <c r="DH18" t="str">
        <f t="shared" si="13"/>
        <v>BIOBIN</v>
      </c>
    </row>
    <row r="19" spans="1:112">
      <c r="AK19" t="str">
        <f t="shared" si="9"/>
        <v>MinBIOBIN-17</v>
      </c>
      <c r="AL19" s="8" cm="1">
        <f t="array" ref="AL19">ROUND(E$10/TREND(E$8:E$9,$A$8:$A$9,VALUE($A46))*AL18+AL18,4)</f>
        <v>1.0869</v>
      </c>
      <c r="AM19" s="8" cm="1">
        <f t="array" ref="AM19">ROUND(F$10/TREND(F$8:F$9,$A$8:$A$9,VALUE($A46))*AM18+AM18,4)</f>
        <v>1.0869</v>
      </c>
      <c r="AN19" s="8" cm="1">
        <f t="array" ref="AN19">ROUND(G$10/TREND(G$8:G$9,$A$8:$A$9,VALUE($A46))*AN18+AN18,4)</f>
        <v>1.0869</v>
      </c>
      <c r="AO19" s="8" cm="1">
        <f t="array" ref="AO19">ROUND(H$10/TREND(H$8:H$9,$A$8:$A$9,VALUE($A46))*AO18+AO18,4)</f>
        <v>1.0869</v>
      </c>
      <c r="AP19" s="8" cm="1">
        <f t="array" ref="AP19">ROUND(I$10/TREND(I$8:I$9,$A$8:$A$9,VALUE($A46))*AP18+AP18,4)</f>
        <v>1.0869</v>
      </c>
      <c r="AQ19" s="8" cm="1">
        <f t="array" ref="AQ19">ROUND(J$10/TREND(J$8:J$9,$A$8:$A$9,VALUE($A46))*AQ18+AQ18,4)</f>
        <v>1.0869</v>
      </c>
      <c r="AR19" s="8" cm="1">
        <f t="array" ref="AR19">ROUND(K$10/TREND(K$8:K$9,$A$8:$A$9,VALUE($A46))*AR18+AR18,4)</f>
        <v>1.0869</v>
      </c>
      <c r="AS19" s="8" cm="1">
        <f t="array" ref="AS19">ROUND(L$10/TREND(L$8:L$9,$A$8:$A$9,VALUE($A46))*AS18+AS18,4)</f>
        <v>1.0869</v>
      </c>
      <c r="AT19" s="8" cm="1">
        <f t="array" ref="AT19">ROUND(M$10/TREND(M$8:M$9,$A$8:$A$9,VALUE($A46))*AT18+AT18,4)</f>
        <v>1.0869</v>
      </c>
      <c r="AU19" s="8" cm="1">
        <f t="array" ref="AU19">ROUND(N$10/TREND(N$8:N$9,$A$8:$A$9,VALUE($A46))*AU18+AU18,4)</f>
        <v>1.0869</v>
      </c>
      <c r="AV19" s="8" cm="1">
        <f t="array" ref="AV19">ROUND(O$10/TREND(O$8:O$9,$A$8:$A$9,VALUE($A46))*AV18+AV18,4)</f>
        <v>1.0869</v>
      </c>
      <c r="AW19" s="8" cm="1">
        <f t="array" ref="AW19">ROUND(P$10/TREND(P$8:P$9,$A$8:$A$9,VALUE($A46))*AW18+AW18,4)</f>
        <v>1.0869</v>
      </c>
      <c r="AX19" s="8" cm="1">
        <f t="array" ref="AX19">ROUND(Q$10/TREND(Q$8:Q$9,$A$8:$A$9,VALUE($A46))*AX18+AX18,4)</f>
        <v>1.0869</v>
      </c>
      <c r="AY19" s="8" cm="1">
        <f t="array" ref="AY19">ROUND(R$10/TREND(R$8:R$9,$A$8:$A$9,VALUE($A46))*AY18+AY18,4)</f>
        <v>1.0869</v>
      </c>
      <c r="AZ19" s="8" cm="1">
        <f t="array" ref="AZ19">ROUND(S$10/TREND(S$8:S$9,$A$8:$A$9,VALUE($A46))*AZ18+AZ18,4)</f>
        <v>1.0869</v>
      </c>
      <c r="BA19" s="8" cm="1">
        <f t="array" ref="BA19">ROUND(T$10/TREND(T$8:T$9,$A$8:$A$9,VALUE($A46))*BA18+BA18,4)</f>
        <v>1.0869</v>
      </c>
      <c r="BB19" s="8" cm="1">
        <f t="array" ref="BB19">ROUND(U$10/TREND(U$8:U$9,$A$8:$A$9,VALUE($A46))*BB18+BB18,4)</f>
        <v>1.0869</v>
      </c>
      <c r="BC19" s="8" cm="1">
        <f t="array" ref="BC19">ROUND(V$10/TREND(V$8:V$9,$A$8:$A$9,VALUE($A46))*BC18+BC18,4)</f>
        <v>1.0869</v>
      </c>
      <c r="BD19" s="8" cm="1">
        <f t="array" ref="BD19">ROUND(W$10/TREND(W$8:W$9,$A$8:$A$9,VALUE($A46))*BD18+BD18,4)</f>
        <v>1.0869</v>
      </c>
      <c r="BE19" s="8" cm="1">
        <f t="array" ref="BE19">ROUND(X$10/TREND(X$8:X$9,$A$8:$A$9,VALUE($A46))*BE18+BE18,4)</f>
        <v>1.0869</v>
      </c>
      <c r="BF19" s="8" cm="1">
        <f t="array" ref="BF19">ROUND(Y$10/TREND(Y$8:Y$9,$A$8:$A$9,VALUE($A46))*BF18+BF18,4)</f>
        <v>1.0869</v>
      </c>
      <c r="BG19" s="8" cm="1">
        <f t="array" ref="BG19">ROUND(Z$10/TREND(Z$8:Z$9,$A$8:$A$9,VALUE($A46))*BG18+BG18,4)</f>
        <v>1.0869</v>
      </c>
      <c r="BH19" s="8" cm="1">
        <f t="array" ref="BH19">ROUND(AA$10/TREND(AA$8:AA$9,$A$8:$A$9,VALUE($A46))*BH18+BH18,4)</f>
        <v>1.0869</v>
      </c>
      <c r="BI19" s="8" cm="1">
        <f t="array" ref="BI19">ROUND(AB$10/TREND(AB$8:AB$9,$A$8:$A$9,VALUE($A46))*BI18+BI18,4)</f>
        <v>1.0869</v>
      </c>
      <c r="BJ19" s="8" cm="1">
        <f t="array" ref="BJ19">ROUND(AC$10/TREND(AC$8:AC$9,$A$8:$A$9,VALUE($A46))*BJ18+BJ18,4)</f>
        <v>1.0869</v>
      </c>
      <c r="BK19" s="8" cm="1">
        <f t="array" ref="BK19">ROUND(AD$10/TREND(AD$8:AD$9,$A$8:$A$9,VALUE($A46))*BK18+BK18,4)</f>
        <v>1.0869</v>
      </c>
      <c r="BL19" s="8" cm="1">
        <f t="array" ref="BL19">ROUND(AE$10/TREND(AE$8:AE$9,$A$8:$A$9,VALUE($A46))*BL18+BL18,4)</f>
        <v>1.0869</v>
      </c>
      <c r="BM19" s="8" cm="1">
        <f t="array" ref="BM19">ROUND(AF$10/TREND(AF$8:AF$9,$A$8:$A$9,VALUE($A46))*BM18+BM18,4)</f>
        <v>1.0869</v>
      </c>
      <c r="BN19" s="8" cm="1">
        <f t="array" ref="BN19">ROUND(AG$10/TREND(AG$8:AG$9,$A$8:$A$9,VALUE($A46))*BN18+BN18,4)</f>
        <v>1.0869</v>
      </c>
      <c r="BO19" s="8" cm="1">
        <f t="array" ref="BO19">ROUND(AH$10/TREND(AH$8:AH$9,$A$8:$A$9,VALUE($A46))*BO18+BO18,4)</f>
        <v>1.0869</v>
      </c>
      <c r="BQ19" s="1">
        <f t="shared" si="10"/>
        <v>1.6049153860819201</v>
      </c>
      <c r="BR19" s="1">
        <f t="shared" si="4"/>
        <v>1.0869</v>
      </c>
      <c r="BS19" s="1"/>
      <c r="BV19" t="str">
        <f t="shared" si="11"/>
        <v>MinBIOBIN-17</v>
      </c>
      <c r="BW19" s="1">
        <f t="shared" si="5"/>
        <v>0</v>
      </c>
      <c r="BX19" s="1">
        <f t="shared" ref="BX19:CL22" si="19">MIN(AM46/MAX(SUM(AM$30:AM$49),1)*F$6*1000,AM46*$BT$1)</f>
        <v>0</v>
      </c>
      <c r="BY19" s="1">
        <f t="shared" si="19"/>
        <v>0</v>
      </c>
      <c r="BZ19" s="1">
        <f t="shared" si="19"/>
        <v>0</v>
      </c>
      <c r="CA19" s="1">
        <f t="shared" si="19"/>
        <v>0</v>
      </c>
      <c r="CB19" s="1">
        <f t="shared" si="19"/>
        <v>0</v>
      </c>
      <c r="CC19" s="1">
        <f t="shared" si="19"/>
        <v>0</v>
      </c>
      <c r="CD19" s="1">
        <f t="shared" si="19"/>
        <v>0</v>
      </c>
      <c r="CE19" s="1">
        <f t="shared" si="19"/>
        <v>0</v>
      </c>
      <c r="CF19" s="1">
        <f t="shared" si="19"/>
        <v>0</v>
      </c>
      <c r="CG19" s="1">
        <f t="shared" si="19"/>
        <v>0</v>
      </c>
      <c r="CH19" s="1">
        <f t="shared" si="19"/>
        <v>0</v>
      </c>
      <c r="CI19" s="1">
        <f t="shared" si="19"/>
        <v>0</v>
      </c>
      <c r="CJ19" s="1">
        <f t="shared" si="19"/>
        <v>0</v>
      </c>
      <c r="CK19" s="1">
        <f t="shared" si="19"/>
        <v>0</v>
      </c>
      <c r="CL19" s="1">
        <f t="shared" si="19"/>
        <v>0</v>
      </c>
      <c r="CM19" s="1">
        <f t="shared" si="18"/>
        <v>0</v>
      </c>
      <c r="CN19" s="1">
        <f t="shared" si="18"/>
        <v>0</v>
      </c>
      <c r="CO19" s="1">
        <f t="shared" si="18"/>
        <v>0</v>
      </c>
      <c r="CP19" s="1">
        <f t="shared" si="18"/>
        <v>0</v>
      </c>
      <c r="CQ19" s="1">
        <f t="shared" si="18"/>
        <v>0</v>
      </c>
      <c r="CR19" s="1">
        <f t="shared" si="18"/>
        <v>0</v>
      </c>
      <c r="CS19" s="1">
        <f t="shared" si="18"/>
        <v>0</v>
      </c>
      <c r="CT19" s="1">
        <f t="shared" si="18"/>
        <v>0</v>
      </c>
      <c r="CU19" s="1">
        <f t="shared" si="18"/>
        <v>0</v>
      </c>
      <c r="CV19" s="1">
        <f t="shared" si="18"/>
        <v>0</v>
      </c>
      <c r="CW19" s="1">
        <f t="shared" si="18"/>
        <v>0</v>
      </c>
      <c r="CX19" s="1">
        <f t="shared" si="18"/>
        <v>0</v>
      </c>
      <c r="CY19" s="1">
        <f t="shared" si="18"/>
        <v>0</v>
      </c>
      <c r="CZ19" s="1">
        <f t="shared" si="18"/>
        <v>0</v>
      </c>
      <c r="DC19" t="str">
        <f t="shared" si="12"/>
        <v>MinBIOBIN-17</v>
      </c>
      <c r="DD19" t="str">
        <f t="shared" si="8"/>
        <v>Industrial waste Supply curve - Step 17</v>
      </c>
      <c r="DE19" t="s">
        <v>109</v>
      </c>
      <c r="DF19" t="s">
        <v>163</v>
      </c>
      <c r="DH19" t="str">
        <f t="shared" si="13"/>
        <v>BIOBIN</v>
      </c>
    </row>
    <row r="20" spans="1:112">
      <c r="AK20" t="str">
        <f t="shared" si="9"/>
        <v>MinBIOBIN-18</v>
      </c>
      <c r="AL20" s="8" cm="1">
        <f t="array" ref="AL20">ROUND(E$10/TREND(E$8:E$9,$A$8:$A$9,VALUE($A47))*AL19+AL19,4)</f>
        <v>1.1097999999999999</v>
      </c>
      <c r="AM20" s="8" cm="1">
        <f t="array" ref="AM20">ROUND(F$10/TREND(F$8:F$9,$A$8:$A$9,VALUE($A47))*AM19+AM19,4)</f>
        <v>1.1097999999999999</v>
      </c>
      <c r="AN20" s="8" cm="1">
        <f t="array" ref="AN20">ROUND(G$10/TREND(G$8:G$9,$A$8:$A$9,VALUE($A47))*AN19+AN19,4)</f>
        <v>1.1097999999999999</v>
      </c>
      <c r="AO20" s="8" cm="1">
        <f t="array" ref="AO20">ROUND(H$10/TREND(H$8:H$9,$A$8:$A$9,VALUE($A47))*AO19+AO19,4)</f>
        <v>1.1097999999999999</v>
      </c>
      <c r="AP20" s="8" cm="1">
        <f t="array" ref="AP20">ROUND(I$10/TREND(I$8:I$9,$A$8:$A$9,VALUE($A47))*AP19+AP19,4)</f>
        <v>1.1097999999999999</v>
      </c>
      <c r="AQ20" s="8" cm="1">
        <f t="array" ref="AQ20">ROUND(J$10/TREND(J$8:J$9,$A$8:$A$9,VALUE($A47))*AQ19+AQ19,4)</f>
        <v>1.1097999999999999</v>
      </c>
      <c r="AR20" s="8" cm="1">
        <f t="array" ref="AR20">ROUND(K$10/TREND(K$8:K$9,$A$8:$A$9,VALUE($A47))*AR19+AR19,4)</f>
        <v>1.1097999999999999</v>
      </c>
      <c r="AS20" s="8" cm="1">
        <f t="array" ref="AS20">ROUND(L$10/TREND(L$8:L$9,$A$8:$A$9,VALUE($A47))*AS19+AS19,4)</f>
        <v>1.1097999999999999</v>
      </c>
      <c r="AT20" s="8" cm="1">
        <f t="array" ref="AT20">ROUND(M$10/TREND(M$8:M$9,$A$8:$A$9,VALUE($A47))*AT19+AT19,4)</f>
        <v>1.1097999999999999</v>
      </c>
      <c r="AU20" s="8" cm="1">
        <f t="array" ref="AU20">ROUND(N$10/TREND(N$8:N$9,$A$8:$A$9,VALUE($A47))*AU19+AU19,4)</f>
        <v>1.1097999999999999</v>
      </c>
      <c r="AV20" s="8" cm="1">
        <f t="array" ref="AV20">ROUND(O$10/TREND(O$8:O$9,$A$8:$A$9,VALUE($A47))*AV19+AV19,4)</f>
        <v>1.1097999999999999</v>
      </c>
      <c r="AW20" s="8" cm="1">
        <f t="array" ref="AW20">ROUND(P$10/TREND(P$8:P$9,$A$8:$A$9,VALUE($A47))*AW19+AW19,4)</f>
        <v>1.1097999999999999</v>
      </c>
      <c r="AX20" s="8" cm="1">
        <f t="array" ref="AX20">ROUND(Q$10/TREND(Q$8:Q$9,$A$8:$A$9,VALUE($A47))*AX19+AX19,4)</f>
        <v>1.1097999999999999</v>
      </c>
      <c r="AY20" s="8" cm="1">
        <f t="array" ref="AY20">ROUND(R$10/TREND(R$8:R$9,$A$8:$A$9,VALUE($A47))*AY19+AY19,4)</f>
        <v>1.1097999999999999</v>
      </c>
      <c r="AZ20" s="8" cm="1">
        <f t="array" ref="AZ20">ROUND(S$10/TREND(S$8:S$9,$A$8:$A$9,VALUE($A47))*AZ19+AZ19,4)</f>
        <v>1.1097999999999999</v>
      </c>
      <c r="BA20" s="8" cm="1">
        <f t="array" ref="BA20">ROUND(T$10/TREND(T$8:T$9,$A$8:$A$9,VALUE($A47))*BA19+BA19,4)</f>
        <v>1.1097999999999999</v>
      </c>
      <c r="BB20" s="8" cm="1">
        <f t="array" ref="BB20">ROUND(U$10/TREND(U$8:U$9,$A$8:$A$9,VALUE($A47))*BB19+BB19,4)</f>
        <v>1.1097999999999999</v>
      </c>
      <c r="BC20" s="8" cm="1">
        <f t="array" ref="BC20">ROUND(V$10/TREND(V$8:V$9,$A$8:$A$9,VALUE($A47))*BC19+BC19,4)</f>
        <v>1.1097999999999999</v>
      </c>
      <c r="BD20" s="8" cm="1">
        <f t="array" ref="BD20">ROUND(W$10/TREND(W$8:W$9,$A$8:$A$9,VALUE($A47))*BD19+BD19,4)</f>
        <v>1.1097999999999999</v>
      </c>
      <c r="BE20" s="8" cm="1">
        <f t="array" ref="BE20">ROUND(X$10/TREND(X$8:X$9,$A$8:$A$9,VALUE($A47))*BE19+BE19,4)</f>
        <v>1.1097999999999999</v>
      </c>
      <c r="BF20" s="8" cm="1">
        <f t="array" ref="BF20">ROUND(Y$10/TREND(Y$8:Y$9,$A$8:$A$9,VALUE($A47))*BF19+BF19,4)</f>
        <v>1.1097999999999999</v>
      </c>
      <c r="BG20" s="8" cm="1">
        <f t="array" ref="BG20">ROUND(Z$10/TREND(Z$8:Z$9,$A$8:$A$9,VALUE($A47))*BG19+BG19,4)</f>
        <v>1.1097999999999999</v>
      </c>
      <c r="BH20" s="8" cm="1">
        <f t="array" ref="BH20">ROUND(AA$10/TREND(AA$8:AA$9,$A$8:$A$9,VALUE($A47))*BH19+BH19,4)</f>
        <v>1.1097999999999999</v>
      </c>
      <c r="BI20" s="8" cm="1">
        <f t="array" ref="BI20">ROUND(AB$10/TREND(AB$8:AB$9,$A$8:$A$9,VALUE($A47))*BI19+BI19,4)</f>
        <v>1.1097999999999999</v>
      </c>
      <c r="BJ20" s="8" cm="1">
        <f t="array" ref="BJ20">ROUND(AC$10/TREND(AC$8:AC$9,$A$8:$A$9,VALUE($A47))*BJ19+BJ19,4)</f>
        <v>1.1097999999999999</v>
      </c>
      <c r="BK20" s="8" cm="1">
        <f t="array" ref="BK20">ROUND(AD$10/TREND(AD$8:AD$9,$A$8:$A$9,VALUE($A47))*BK19+BK19,4)</f>
        <v>1.1097999999999999</v>
      </c>
      <c r="BL20" s="8" cm="1">
        <f t="array" ref="BL20">ROUND(AE$10/TREND(AE$8:AE$9,$A$8:$A$9,VALUE($A47))*BL19+BL19,4)</f>
        <v>1.1097999999999999</v>
      </c>
      <c r="BM20" s="8" cm="1">
        <f t="array" ref="BM20">ROUND(AF$10/TREND(AF$8:AF$9,$A$8:$A$9,VALUE($A47))*BM19+BM19,4)</f>
        <v>1.1097999999999999</v>
      </c>
      <c r="BN20" s="8" cm="1">
        <f t="array" ref="BN20">ROUND(AG$10/TREND(AG$8:AG$9,$A$8:$A$9,VALUE($A47))*BN19+BN19,4)</f>
        <v>1.1097999999999999</v>
      </c>
      <c r="BO20" s="8" cm="1">
        <f t="array" ref="BO20">ROUND(AH$10/TREND(AH$8:AH$9,$A$8:$A$9,VALUE($A47))*BO19+BO19,4)</f>
        <v>1.1097999999999999</v>
      </c>
      <c r="BQ20" s="1">
        <f t="shared" si="10"/>
        <v>1.75081678481664</v>
      </c>
      <c r="BR20" s="1">
        <f t="shared" si="4"/>
        <v>1.1097999999999997</v>
      </c>
      <c r="BS20" s="1"/>
      <c r="BV20" t="str">
        <f t="shared" si="11"/>
        <v>MinBIOBIN-18</v>
      </c>
      <c r="BW20" s="1">
        <f t="shared" si="5"/>
        <v>0</v>
      </c>
      <c r="BX20" s="1">
        <f t="shared" si="19"/>
        <v>0</v>
      </c>
      <c r="BY20" s="1">
        <f t="shared" si="19"/>
        <v>0</v>
      </c>
      <c r="BZ20" s="1">
        <f t="shared" si="19"/>
        <v>0</v>
      </c>
      <c r="CA20" s="1">
        <f t="shared" si="19"/>
        <v>0</v>
      </c>
      <c r="CB20" s="1">
        <f t="shared" si="19"/>
        <v>0</v>
      </c>
      <c r="CC20" s="1">
        <f t="shared" si="19"/>
        <v>0</v>
      </c>
      <c r="CD20" s="1">
        <f t="shared" si="19"/>
        <v>0</v>
      </c>
      <c r="CE20" s="1">
        <f t="shared" si="19"/>
        <v>0</v>
      </c>
      <c r="CF20" s="1">
        <f t="shared" si="19"/>
        <v>0</v>
      </c>
      <c r="CG20" s="1">
        <f t="shared" si="19"/>
        <v>0</v>
      </c>
      <c r="CH20" s="1">
        <f t="shared" si="19"/>
        <v>0</v>
      </c>
      <c r="CI20" s="1">
        <f t="shared" si="19"/>
        <v>0</v>
      </c>
      <c r="CJ20" s="1">
        <f t="shared" si="19"/>
        <v>0</v>
      </c>
      <c r="CK20" s="1">
        <f t="shared" si="19"/>
        <v>0</v>
      </c>
      <c r="CL20" s="1">
        <f t="shared" si="19"/>
        <v>0</v>
      </c>
      <c r="CM20" s="1">
        <f t="shared" si="18"/>
        <v>0</v>
      </c>
      <c r="CN20" s="1">
        <f t="shared" si="18"/>
        <v>0</v>
      </c>
      <c r="CO20" s="1">
        <f t="shared" si="18"/>
        <v>0</v>
      </c>
      <c r="CP20" s="1">
        <f t="shared" si="18"/>
        <v>0</v>
      </c>
      <c r="CQ20" s="1">
        <f t="shared" si="18"/>
        <v>0</v>
      </c>
      <c r="CR20" s="1">
        <f t="shared" si="18"/>
        <v>0</v>
      </c>
      <c r="CS20" s="1">
        <f t="shared" si="18"/>
        <v>0</v>
      </c>
      <c r="CT20" s="1">
        <f t="shared" si="18"/>
        <v>0</v>
      </c>
      <c r="CU20" s="1">
        <f t="shared" si="18"/>
        <v>0</v>
      </c>
      <c r="CV20" s="1">
        <f t="shared" si="18"/>
        <v>0</v>
      </c>
      <c r="CW20" s="1">
        <f t="shared" si="18"/>
        <v>0</v>
      </c>
      <c r="CX20" s="1">
        <f t="shared" si="18"/>
        <v>0</v>
      </c>
      <c r="CY20" s="1">
        <f t="shared" si="18"/>
        <v>0</v>
      </c>
      <c r="CZ20" s="1">
        <f t="shared" si="18"/>
        <v>0</v>
      </c>
      <c r="DC20" t="str">
        <f t="shared" si="12"/>
        <v>MinBIOBIN-18</v>
      </c>
      <c r="DD20" t="str">
        <f t="shared" si="8"/>
        <v>Industrial waste Supply curve - Step 18</v>
      </c>
      <c r="DE20" t="s">
        <v>109</v>
      </c>
      <c r="DF20" t="s">
        <v>163</v>
      </c>
      <c r="DH20" t="str">
        <f t="shared" si="13"/>
        <v>BIOBIN</v>
      </c>
    </row>
    <row r="21" spans="1:112">
      <c r="AK21" t="str">
        <f t="shared" si="9"/>
        <v>MinBIOBIN-19</v>
      </c>
      <c r="AL21" s="8" cm="1">
        <f t="array" ref="AL21">ROUND(E$10/TREND(E$8:E$9,$A$8:$A$9,VALUE($A48))*AL20+AL20,4)</f>
        <v>1.1375</v>
      </c>
      <c r="AM21" s="8" cm="1">
        <f t="array" ref="AM21">ROUND(F$10/TREND(F$8:F$9,$A$8:$A$9,VALUE($A48))*AM20+AM20,4)</f>
        <v>1.1375</v>
      </c>
      <c r="AN21" s="8" cm="1">
        <f t="array" ref="AN21">ROUND(G$10/TREND(G$8:G$9,$A$8:$A$9,VALUE($A48))*AN20+AN20,4)</f>
        <v>1.1375</v>
      </c>
      <c r="AO21" s="8" cm="1">
        <f t="array" ref="AO21">ROUND(H$10/TREND(H$8:H$9,$A$8:$A$9,VALUE($A48))*AO20+AO20,4)</f>
        <v>1.1375</v>
      </c>
      <c r="AP21" s="8" cm="1">
        <f t="array" ref="AP21">ROUND(I$10/TREND(I$8:I$9,$A$8:$A$9,VALUE($A48))*AP20+AP20,4)</f>
        <v>1.1375</v>
      </c>
      <c r="AQ21" s="8" cm="1">
        <f t="array" ref="AQ21">ROUND(J$10/TREND(J$8:J$9,$A$8:$A$9,VALUE($A48))*AQ20+AQ20,4)</f>
        <v>1.1375</v>
      </c>
      <c r="AR21" s="8" cm="1">
        <f t="array" ref="AR21">ROUND(K$10/TREND(K$8:K$9,$A$8:$A$9,VALUE($A48))*AR20+AR20,4)</f>
        <v>1.1375</v>
      </c>
      <c r="AS21" s="8" cm="1">
        <f t="array" ref="AS21">ROUND(L$10/TREND(L$8:L$9,$A$8:$A$9,VALUE($A48))*AS20+AS20,4)</f>
        <v>1.1375</v>
      </c>
      <c r="AT21" s="8" cm="1">
        <f t="array" ref="AT21">ROUND(M$10/TREND(M$8:M$9,$A$8:$A$9,VALUE($A48))*AT20+AT20,4)</f>
        <v>1.1375</v>
      </c>
      <c r="AU21" s="8" cm="1">
        <f t="array" ref="AU21">ROUND(N$10/TREND(N$8:N$9,$A$8:$A$9,VALUE($A48))*AU20+AU20,4)</f>
        <v>1.1375</v>
      </c>
      <c r="AV21" s="8" cm="1">
        <f t="array" ref="AV21">ROUND(O$10/TREND(O$8:O$9,$A$8:$A$9,VALUE($A48))*AV20+AV20,4)</f>
        <v>1.1375</v>
      </c>
      <c r="AW21" s="8" cm="1">
        <f t="array" ref="AW21">ROUND(P$10/TREND(P$8:P$9,$A$8:$A$9,VALUE($A48))*AW20+AW20,4)</f>
        <v>1.1375</v>
      </c>
      <c r="AX21" s="8" cm="1">
        <f t="array" ref="AX21">ROUND(Q$10/TREND(Q$8:Q$9,$A$8:$A$9,VALUE($A48))*AX20+AX20,4)</f>
        <v>1.1375</v>
      </c>
      <c r="AY21" s="8" cm="1">
        <f t="array" ref="AY21">ROUND(R$10/TREND(R$8:R$9,$A$8:$A$9,VALUE($A48))*AY20+AY20,4)</f>
        <v>1.1375</v>
      </c>
      <c r="AZ21" s="8" cm="1">
        <f t="array" ref="AZ21">ROUND(S$10/TREND(S$8:S$9,$A$8:$A$9,VALUE($A48))*AZ20+AZ20,4)</f>
        <v>1.1375</v>
      </c>
      <c r="BA21" s="8" cm="1">
        <f t="array" ref="BA21">ROUND(T$10/TREND(T$8:T$9,$A$8:$A$9,VALUE($A48))*BA20+BA20,4)</f>
        <v>1.1375</v>
      </c>
      <c r="BB21" s="8" cm="1">
        <f t="array" ref="BB21">ROUND(U$10/TREND(U$8:U$9,$A$8:$A$9,VALUE($A48))*BB20+BB20,4)</f>
        <v>1.1375</v>
      </c>
      <c r="BC21" s="8" cm="1">
        <f t="array" ref="BC21">ROUND(V$10/TREND(V$8:V$9,$A$8:$A$9,VALUE($A48))*BC20+BC20,4)</f>
        <v>1.1375</v>
      </c>
      <c r="BD21" s="8" cm="1">
        <f t="array" ref="BD21">ROUND(W$10/TREND(W$8:W$9,$A$8:$A$9,VALUE($A48))*BD20+BD20,4)</f>
        <v>1.1375</v>
      </c>
      <c r="BE21" s="8" cm="1">
        <f t="array" ref="BE21">ROUND(X$10/TREND(X$8:X$9,$A$8:$A$9,VALUE($A48))*BE20+BE20,4)</f>
        <v>1.1375</v>
      </c>
      <c r="BF21" s="8" cm="1">
        <f t="array" ref="BF21">ROUND(Y$10/TREND(Y$8:Y$9,$A$8:$A$9,VALUE($A48))*BF20+BF20,4)</f>
        <v>1.1375</v>
      </c>
      <c r="BG21" s="8" cm="1">
        <f t="array" ref="BG21">ROUND(Z$10/TREND(Z$8:Z$9,$A$8:$A$9,VALUE($A48))*BG20+BG20,4)</f>
        <v>1.1375</v>
      </c>
      <c r="BH21" s="8" cm="1">
        <f t="array" ref="BH21">ROUND(AA$10/TREND(AA$8:AA$9,$A$8:$A$9,VALUE($A48))*BH20+BH20,4)</f>
        <v>1.1375</v>
      </c>
      <c r="BI21" s="8" cm="1">
        <f t="array" ref="BI21">ROUND(AB$10/TREND(AB$8:AB$9,$A$8:$A$9,VALUE($A48))*BI20+BI20,4)</f>
        <v>1.1375</v>
      </c>
      <c r="BJ21" s="8" cm="1">
        <f t="array" ref="BJ21">ROUND(AC$10/TREND(AC$8:AC$9,$A$8:$A$9,VALUE($A48))*BJ20+BJ20,4)</f>
        <v>1.1375</v>
      </c>
      <c r="BK21" s="8" cm="1">
        <f t="array" ref="BK21">ROUND(AD$10/TREND(AD$8:AD$9,$A$8:$A$9,VALUE($A48))*BK20+BK20,4)</f>
        <v>1.1375</v>
      </c>
      <c r="BL21" s="8" cm="1">
        <f t="array" ref="BL21">ROUND(AE$10/TREND(AE$8:AE$9,$A$8:$A$9,VALUE($A48))*BL20+BL20,4)</f>
        <v>1.1375</v>
      </c>
      <c r="BM21" s="8" cm="1">
        <f t="array" ref="BM21">ROUND(AF$10/TREND(AF$8:AF$9,$A$8:$A$9,VALUE($A48))*BM20+BM20,4)</f>
        <v>1.1375</v>
      </c>
      <c r="BN21" s="8" cm="1">
        <f t="array" ref="BN21">ROUND(AG$10/TREND(AG$8:AG$9,$A$8:$A$9,VALUE($A48))*BN20+BN20,4)</f>
        <v>1.1375</v>
      </c>
      <c r="BO21" s="8" cm="1">
        <f t="array" ref="BO21">ROUND(AH$10/TREND(AH$8:AH$9,$A$8:$A$9,VALUE($A48))*BO20+BO20,4)</f>
        <v>1.1375</v>
      </c>
      <c r="BQ21" s="1">
        <f t="shared" si="10"/>
        <v>1.89671818355136</v>
      </c>
      <c r="BR21" s="1">
        <f t="shared" si="4"/>
        <v>1.1374999999999997</v>
      </c>
      <c r="BS21" s="1"/>
      <c r="BV21" t="str">
        <f t="shared" si="11"/>
        <v>MinBIOBIN-19</v>
      </c>
      <c r="BW21" s="1">
        <f t="shared" si="5"/>
        <v>0</v>
      </c>
      <c r="BX21" s="1">
        <f t="shared" si="19"/>
        <v>0</v>
      </c>
      <c r="BY21" s="1">
        <f t="shared" si="19"/>
        <v>0</v>
      </c>
      <c r="BZ21" s="1">
        <f t="shared" si="19"/>
        <v>0</v>
      </c>
      <c r="CA21" s="1">
        <f t="shared" si="19"/>
        <v>0</v>
      </c>
      <c r="CB21" s="1">
        <f t="shared" si="19"/>
        <v>0</v>
      </c>
      <c r="CC21" s="1">
        <f t="shared" si="19"/>
        <v>0</v>
      </c>
      <c r="CD21" s="1">
        <f t="shared" si="19"/>
        <v>0</v>
      </c>
      <c r="CE21" s="1">
        <f t="shared" si="19"/>
        <v>0</v>
      </c>
      <c r="CF21" s="1">
        <f t="shared" si="19"/>
        <v>0</v>
      </c>
      <c r="CG21" s="1">
        <f t="shared" si="19"/>
        <v>0</v>
      </c>
      <c r="CH21" s="1">
        <f t="shared" si="19"/>
        <v>0</v>
      </c>
      <c r="CI21" s="1">
        <f t="shared" si="19"/>
        <v>0</v>
      </c>
      <c r="CJ21" s="1">
        <f t="shared" si="19"/>
        <v>0</v>
      </c>
      <c r="CK21" s="1">
        <f t="shared" si="19"/>
        <v>0</v>
      </c>
      <c r="CL21" s="1">
        <f t="shared" si="19"/>
        <v>0</v>
      </c>
      <c r="CM21" s="1">
        <f t="shared" si="18"/>
        <v>0</v>
      </c>
      <c r="CN21" s="1">
        <f t="shared" si="18"/>
        <v>0</v>
      </c>
      <c r="CO21" s="1">
        <f t="shared" si="18"/>
        <v>0</v>
      </c>
      <c r="CP21" s="1">
        <f t="shared" si="18"/>
        <v>0</v>
      </c>
      <c r="CQ21" s="1">
        <f t="shared" si="18"/>
        <v>0</v>
      </c>
      <c r="CR21" s="1">
        <f t="shared" si="18"/>
        <v>0</v>
      </c>
      <c r="CS21" s="1">
        <f t="shared" si="18"/>
        <v>0</v>
      </c>
      <c r="CT21" s="1">
        <f t="shared" si="18"/>
        <v>0</v>
      </c>
      <c r="CU21" s="1">
        <f t="shared" si="18"/>
        <v>0</v>
      </c>
      <c r="CV21" s="1">
        <f t="shared" si="18"/>
        <v>0</v>
      </c>
      <c r="CW21" s="1">
        <f t="shared" si="18"/>
        <v>0</v>
      </c>
      <c r="CX21" s="1">
        <f t="shared" si="18"/>
        <v>0</v>
      </c>
      <c r="CY21" s="1">
        <f t="shared" si="18"/>
        <v>0</v>
      </c>
      <c r="CZ21" s="1">
        <f t="shared" si="18"/>
        <v>0</v>
      </c>
      <c r="DC21" t="str">
        <f t="shared" si="12"/>
        <v>MinBIOBIN-19</v>
      </c>
      <c r="DD21" t="str">
        <f t="shared" si="8"/>
        <v>Industrial waste Supply curve - Step 19</v>
      </c>
      <c r="DE21" t="s">
        <v>109</v>
      </c>
      <c r="DF21" t="s">
        <v>163</v>
      </c>
      <c r="DH21" t="str">
        <f t="shared" si="13"/>
        <v>BIOBIN</v>
      </c>
    </row>
    <row r="22" spans="1:112">
      <c r="AK22" t="str">
        <f t="shared" si="9"/>
        <v>MinBIOBIN-20</v>
      </c>
      <c r="AL22" s="8" cm="1">
        <f t="array" ref="AL22">ROUND(E$10/TREND(E$8:E$9,$A$8:$A$9,VALUE($A49))*AL21+AL21,4)</f>
        <v>1.1725000000000001</v>
      </c>
      <c r="AM22" s="8" cm="1">
        <f t="array" ref="AM22">ROUND(F$10/TREND(F$8:F$9,$A$8:$A$9,VALUE($A49))*AM21+AM21,4)</f>
        <v>1.1725000000000001</v>
      </c>
      <c r="AN22" s="8" cm="1">
        <f t="array" ref="AN22">ROUND(G$10/TREND(G$8:G$9,$A$8:$A$9,VALUE($A49))*AN21+AN21,4)</f>
        <v>1.1725000000000001</v>
      </c>
      <c r="AO22" s="8" cm="1">
        <f t="array" ref="AO22">ROUND(H$10/TREND(H$8:H$9,$A$8:$A$9,VALUE($A49))*AO21+AO21,4)</f>
        <v>1.1725000000000001</v>
      </c>
      <c r="AP22" s="8" cm="1">
        <f t="array" ref="AP22">ROUND(I$10/TREND(I$8:I$9,$A$8:$A$9,VALUE($A49))*AP21+AP21,4)</f>
        <v>1.1725000000000001</v>
      </c>
      <c r="AQ22" s="8" cm="1">
        <f t="array" ref="AQ22">ROUND(J$10/TREND(J$8:J$9,$A$8:$A$9,VALUE($A49))*AQ21+AQ21,4)</f>
        <v>1.1725000000000001</v>
      </c>
      <c r="AR22" s="8" cm="1">
        <f t="array" ref="AR22">ROUND(K$10/TREND(K$8:K$9,$A$8:$A$9,VALUE($A49))*AR21+AR21,4)</f>
        <v>1.1725000000000001</v>
      </c>
      <c r="AS22" s="8" cm="1">
        <f t="array" ref="AS22">ROUND(L$10/TREND(L$8:L$9,$A$8:$A$9,VALUE($A49))*AS21+AS21,4)</f>
        <v>1.1725000000000001</v>
      </c>
      <c r="AT22" s="8" cm="1">
        <f t="array" ref="AT22">ROUND(M$10/TREND(M$8:M$9,$A$8:$A$9,VALUE($A49))*AT21+AT21,4)</f>
        <v>1.1725000000000001</v>
      </c>
      <c r="AU22" s="8" cm="1">
        <f t="array" ref="AU22">ROUND(N$10/TREND(N$8:N$9,$A$8:$A$9,VALUE($A49))*AU21+AU21,4)</f>
        <v>1.1725000000000001</v>
      </c>
      <c r="AV22" s="8" cm="1">
        <f t="array" ref="AV22">ROUND(O$10/TREND(O$8:O$9,$A$8:$A$9,VALUE($A49))*AV21+AV21,4)</f>
        <v>1.1725000000000001</v>
      </c>
      <c r="AW22" s="8" cm="1">
        <f t="array" ref="AW22">ROUND(P$10/TREND(P$8:P$9,$A$8:$A$9,VALUE($A49))*AW21+AW21,4)</f>
        <v>1.1725000000000001</v>
      </c>
      <c r="AX22" s="8" cm="1">
        <f t="array" ref="AX22">ROUND(Q$10/TREND(Q$8:Q$9,$A$8:$A$9,VALUE($A49))*AX21+AX21,4)</f>
        <v>1.1725000000000001</v>
      </c>
      <c r="AY22" s="8" cm="1">
        <f t="array" ref="AY22">ROUND(R$10/TREND(R$8:R$9,$A$8:$A$9,VALUE($A49))*AY21+AY21,4)</f>
        <v>1.1725000000000001</v>
      </c>
      <c r="AZ22" s="8" cm="1">
        <f t="array" ref="AZ22">ROUND(S$10/TREND(S$8:S$9,$A$8:$A$9,VALUE($A49))*AZ21+AZ21,4)</f>
        <v>1.1725000000000001</v>
      </c>
      <c r="BA22" s="8" cm="1">
        <f t="array" ref="BA22">ROUND(T$10/TREND(T$8:T$9,$A$8:$A$9,VALUE($A49))*BA21+BA21,4)</f>
        <v>1.1725000000000001</v>
      </c>
      <c r="BB22" s="8" cm="1">
        <f t="array" ref="BB22">ROUND(U$10/TREND(U$8:U$9,$A$8:$A$9,VALUE($A49))*BB21+BB21,4)</f>
        <v>1.1725000000000001</v>
      </c>
      <c r="BC22" s="8" cm="1">
        <f t="array" ref="BC22">ROUND(V$10/TREND(V$8:V$9,$A$8:$A$9,VALUE($A49))*BC21+BC21,4)</f>
        <v>1.1725000000000001</v>
      </c>
      <c r="BD22" s="8" cm="1">
        <f t="array" ref="BD22">ROUND(W$10/TREND(W$8:W$9,$A$8:$A$9,VALUE($A49))*BD21+BD21,4)</f>
        <v>1.1725000000000001</v>
      </c>
      <c r="BE22" s="8" cm="1">
        <f t="array" ref="BE22">ROUND(X$10/TREND(X$8:X$9,$A$8:$A$9,VALUE($A49))*BE21+BE21,4)</f>
        <v>1.1725000000000001</v>
      </c>
      <c r="BF22" s="8" cm="1">
        <f t="array" ref="BF22">ROUND(Y$10/TREND(Y$8:Y$9,$A$8:$A$9,VALUE($A49))*BF21+BF21,4)</f>
        <v>1.1725000000000001</v>
      </c>
      <c r="BG22" s="8" cm="1">
        <f t="array" ref="BG22">ROUND(Z$10/TREND(Z$8:Z$9,$A$8:$A$9,VALUE($A49))*BG21+BG21,4)</f>
        <v>1.1725000000000001</v>
      </c>
      <c r="BH22" s="8" cm="1">
        <f t="array" ref="BH22">ROUND(AA$10/TREND(AA$8:AA$9,$A$8:$A$9,VALUE($A49))*BH21+BH21,4)</f>
        <v>1.1725000000000001</v>
      </c>
      <c r="BI22" s="8" cm="1">
        <f t="array" ref="BI22">ROUND(AB$10/TREND(AB$8:AB$9,$A$8:$A$9,VALUE($A49))*BI21+BI21,4)</f>
        <v>1.1725000000000001</v>
      </c>
      <c r="BJ22" s="8" cm="1">
        <f t="array" ref="BJ22">ROUND(AC$10/TREND(AC$8:AC$9,$A$8:$A$9,VALUE($A49))*BJ21+BJ21,4)</f>
        <v>1.1725000000000001</v>
      </c>
      <c r="BK22" s="8" cm="1">
        <f t="array" ref="BK22">ROUND(AD$10/TREND(AD$8:AD$9,$A$8:$A$9,VALUE($A49))*BK21+BK21,4)</f>
        <v>1.1725000000000001</v>
      </c>
      <c r="BL22" s="8" cm="1">
        <f t="array" ref="BL22">ROUND(AE$10/TREND(AE$8:AE$9,$A$8:$A$9,VALUE($A49))*BL21+BL21,4)</f>
        <v>1.1725000000000001</v>
      </c>
      <c r="BM22" s="8" cm="1">
        <f t="array" ref="BM22">ROUND(AF$10/TREND(AF$8:AF$9,$A$8:$A$9,VALUE($A49))*BM21+BM21,4)</f>
        <v>1.1725000000000001</v>
      </c>
      <c r="BN22" s="8" cm="1">
        <f t="array" ref="BN22">ROUND(AG$10/TREND(AG$8:AG$9,$A$8:$A$9,VALUE($A49))*BN21+BN21,4)</f>
        <v>1.1725000000000001</v>
      </c>
      <c r="BO22" s="8" cm="1">
        <f t="array" ref="BO22">ROUND(AH$10/TREND(AH$8:AH$9,$A$8:$A$9,VALUE($A49))*BO21+BO21,4)</f>
        <v>1.1725000000000001</v>
      </c>
      <c r="BQ22" s="1">
        <f t="shared" si="10"/>
        <v>2.04261958228608</v>
      </c>
      <c r="BR22" s="1">
        <f t="shared" si="4"/>
        <v>1.1724999999999999</v>
      </c>
      <c r="BS22" s="1"/>
      <c r="BV22" t="str">
        <f t="shared" si="11"/>
        <v>MinBIOBIN-20</v>
      </c>
      <c r="BW22" s="1">
        <f t="shared" si="5"/>
        <v>0</v>
      </c>
      <c r="BX22" s="1">
        <f t="shared" si="19"/>
        <v>0</v>
      </c>
      <c r="BY22" s="1">
        <f t="shared" si="19"/>
        <v>0</v>
      </c>
      <c r="BZ22" s="1">
        <f t="shared" si="19"/>
        <v>0</v>
      </c>
      <c r="CA22" s="1">
        <f t="shared" si="19"/>
        <v>0</v>
      </c>
      <c r="CB22" s="1">
        <f t="shared" si="19"/>
        <v>0</v>
      </c>
      <c r="CC22" s="1">
        <f t="shared" si="19"/>
        <v>0</v>
      </c>
      <c r="CD22" s="1">
        <f t="shared" si="19"/>
        <v>0</v>
      </c>
      <c r="CE22" s="1">
        <f t="shared" si="19"/>
        <v>0</v>
      </c>
      <c r="CF22" s="1">
        <f t="shared" si="19"/>
        <v>0</v>
      </c>
      <c r="CG22" s="1">
        <f t="shared" si="19"/>
        <v>0</v>
      </c>
      <c r="CH22" s="1">
        <f t="shared" si="19"/>
        <v>0</v>
      </c>
      <c r="CI22" s="1">
        <f t="shared" si="19"/>
        <v>0</v>
      </c>
      <c r="CJ22" s="1">
        <f t="shared" si="19"/>
        <v>0</v>
      </c>
      <c r="CK22" s="1">
        <f t="shared" si="19"/>
        <v>0</v>
      </c>
      <c r="CL22" s="1">
        <f t="shared" si="19"/>
        <v>0</v>
      </c>
      <c r="CM22" s="1">
        <f t="shared" si="18"/>
        <v>0</v>
      </c>
      <c r="CN22" s="1">
        <f t="shared" si="18"/>
        <v>0</v>
      </c>
      <c r="CO22" s="1">
        <f t="shared" si="18"/>
        <v>0</v>
      </c>
      <c r="CP22" s="1">
        <f t="shared" si="18"/>
        <v>0</v>
      </c>
      <c r="CQ22" s="1">
        <f t="shared" si="18"/>
        <v>0</v>
      </c>
      <c r="CR22" s="1">
        <f t="shared" si="18"/>
        <v>0</v>
      </c>
      <c r="CS22" s="1">
        <f t="shared" si="18"/>
        <v>0</v>
      </c>
      <c r="CT22" s="1">
        <f t="shared" si="18"/>
        <v>0</v>
      </c>
      <c r="CU22" s="1">
        <f t="shared" si="18"/>
        <v>0</v>
      </c>
      <c r="CV22" s="1">
        <f t="shared" si="18"/>
        <v>0</v>
      </c>
      <c r="CW22" s="1">
        <f t="shared" si="18"/>
        <v>0</v>
      </c>
      <c r="CX22" s="1">
        <f t="shared" si="18"/>
        <v>0</v>
      </c>
      <c r="CY22" s="1">
        <f t="shared" si="18"/>
        <v>0</v>
      </c>
      <c r="CZ22" s="1">
        <f t="shared" si="18"/>
        <v>0</v>
      </c>
      <c r="DC22" t="str">
        <f t="shared" si="12"/>
        <v>MinBIOBIN-20</v>
      </c>
      <c r="DD22" t="str">
        <f t="shared" si="8"/>
        <v>Industrial waste Supply curve - Step 20</v>
      </c>
      <c r="DE22" t="s">
        <v>109</v>
      </c>
      <c r="DF22" t="s">
        <v>163</v>
      </c>
      <c r="DH22" t="str">
        <f t="shared" si="13"/>
        <v>BIOBIN</v>
      </c>
    </row>
    <row r="23" spans="1:112">
      <c r="AK23" t="str">
        <f t="shared" si="9"/>
        <v>MinBIOBIN-21</v>
      </c>
      <c r="AL23" s="8" cm="1">
        <f t="array" ref="AL23">ROUND(E$10/TREND(E$8:E$9,$A$8:$A$9,VALUE($A50))*AL22+AL22,4)</f>
        <v>1.2194</v>
      </c>
      <c r="AM23" s="8" cm="1">
        <f t="array" ref="AM23">ROUND(F$10/TREND(F$8:F$9,$A$8:$A$9,VALUE($A50))*AM22+AM22,4)</f>
        <v>1.2194</v>
      </c>
      <c r="AN23" s="8" cm="1">
        <f t="array" ref="AN23">ROUND(G$10/TREND(G$8:G$9,$A$8:$A$9,VALUE($A50))*AN22+AN22,4)</f>
        <v>1.2194</v>
      </c>
      <c r="AO23" s="8" cm="1">
        <f t="array" ref="AO23">ROUND(H$10/TREND(H$8:H$9,$A$8:$A$9,VALUE($A50))*AO22+AO22,4)</f>
        <v>1.2194</v>
      </c>
      <c r="AP23" s="8" cm="1">
        <f t="array" ref="AP23">ROUND(I$10/TREND(I$8:I$9,$A$8:$A$9,VALUE($A50))*AP22+AP22,4)</f>
        <v>1.2194</v>
      </c>
      <c r="AQ23" s="8" cm="1">
        <f t="array" ref="AQ23">ROUND(J$10/TREND(J$8:J$9,$A$8:$A$9,VALUE($A50))*AQ22+AQ22,4)</f>
        <v>1.2194</v>
      </c>
      <c r="AR23" s="8" cm="1">
        <f t="array" ref="AR23">ROUND(K$10/TREND(K$8:K$9,$A$8:$A$9,VALUE($A50))*AR22+AR22,4)</f>
        <v>1.2194</v>
      </c>
      <c r="AS23" s="8" cm="1">
        <f t="array" ref="AS23">ROUND(L$10/TREND(L$8:L$9,$A$8:$A$9,VALUE($A50))*AS22+AS22,4)</f>
        <v>1.2194</v>
      </c>
      <c r="AT23" s="8" cm="1">
        <f t="array" ref="AT23">ROUND(M$10/TREND(M$8:M$9,$A$8:$A$9,VALUE($A50))*AT22+AT22,4)</f>
        <v>1.2194</v>
      </c>
      <c r="AU23" s="8" cm="1">
        <f t="array" ref="AU23">ROUND(N$10/TREND(N$8:N$9,$A$8:$A$9,VALUE($A50))*AU22+AU22,4)</f>
        <v>1.2194</v>
      </c>
      <c r="AV23" s="8" cm="1">
        <f t="array" ref="AV23">ROUND(O$10/TREND(O$8:O$9,$A$8:$A$9,VALUE($A50))*AV22+AV22,4)</f>
        <v>1.2194</v>
      </c>
      <c r="AW23" s="8" cm="1">
        <f t="array" ref="AW23">ROUND(P$10/TREND(P$8:P$9,$A$8:$A$9,VALUE($A50))*AW22+AW22,4)</f>
        <v>1.2194</v>
      </c>
      <c r="AX23" s="8" cm="1">
        <f t="array" ref="AX23">ROUND(Q$10/TREND(Q$8:Q$9,$A$8:$A$9,VALUE($A50))*AX22+AX22,4)</f>
        <v>1.2194</v>
      </c>
      <c r="AY23" s="8" cm="1">
        <f t="array" ref="AY23">ROUND(R$10/TREND(R$8:R$9,$A$8:$A$9,VALUE($A50))*AY22+AY22,4)</f>
        <v>1.2194</v>
      </c>
      <c r="AZ23" s="8" cm="1">
        <f t="array" ref="AZ23">ROUND(S$10/TREND(S$8:S$9,$A$8:$A$9,VALUE($A50))*AZ22+AZ22,4)</f>
        <v>1.2194</v>
      </c>
      <c r="BA23" s="8" cm="1">
        <f t="array" ref="BA23">ROUND(T$10/TREND(T$8:T$9,$A$8:$A$9,VALUE($A50))*BA22+BA22,4)</f>
        <v>1.2194</v>
      </c>
      <c r="BB23" s="8" cm="1">
        <f t="array" ref="BB23">ROUND(U$10/TREND(U$8:U$9,$A$8:$A$9,VALUE($A50))*BB22+BB22,4)</f>
        <v>1.2194</v>
      </c>
      <c r="BC23" s="8" cm="1">
        <f t="array" ref="BC23">ROUND(V$10/TREND(V$8:V$9,$A$8:$A$9,VALUE($A50))*BC22+BC22,4)</f>
        <v>1.2194</v>
      </c>
      <c r="BD23" s="8" cm="1">
        <f t="array" ref="BD23">ROUND(W$10/TREND(W$8:W$9,$A$8:$A$9,VALUE($A50))*BD22+BD22,4)</f>
        <v>1.2194</v>
      </c>
      <c r="BE23" s="8" cm="1">
        <f t="array" ref="BE23">ROUND(X$10/TREND(X$8:X$9,$A$8:$A$9,VALUE($A50))*BE22+BE22,4)</f>
        <v>1.2194</v>
      </c>
      <c r="BF23" s="8" cm="1">
        <f t="array" ref="BF23">ROUND(Y$10/TREND(Y$8:Y$9,$A$8:$A$9,VALUE($A50))*BF22+BF22,4)</f>
        <v>1.2194</v>
      </c>
      <c r="BG23" s="8" cm="1">
        <f t="array" ref="BG23">ROUND(Z$10/TREND(Z$8:Z$9,$A$8:$A$9,VALUE($A50))*BG22+BG22,4)</f>
        <v>1.2194</v>
      </c>
      <c r="BH23" s="8" cm="1">
        <f t="array" ref="BH23">ROUND(AA$10/TREND(AA$8:AA$9,$A$8:$A$9,VALUE($A50))*BH22+BH22,4)</f>
        <v>1.2194</v>
      </c>
      <c r="BI23" s="8" cm="1">
        <f t="array" ref="BI23">ROUND(AB$10/TREND(AB$8:AB$9,$A$8:$A$9,VALUE($A50))*BI22+BI22,4)</f>
        <v>1.2194</v>
      </c>
      <c r="BJ23" s="8" cm="1">
        <f t="array" ref="BJ23">ROUND(AC$10/TREND(AC$8:AC$9,$A$8:$A$9,VALUE($A50))*BJ22+BJ22,4)</f>
        <v>1.2194</v>
      </c>
      <c r="BK23" s="8" cm="1">
        <f t="array" ref="BK23">ROUND(AD$10/TREND(AD$8:AD$9,$A$8:$A$9,VALUE($A50))*BK22+BK22,4)</f>
        <v>1.2194</v>
      </c>
      <c r="BL23" s="8" cm="1">
        <f t="array" ref="BL23">ROUND(AE$10/TREND(AE$8:AE$9,$A$8:$A$9,VALUE($A50))*BL22+BL22,4)</f>
        <v>1.2194</v>
      </c>
      <c r="BM23" s="8" cm="1">
        <f t="array" ref="BM23">ROUND(AF$10/TREND(AF$8:AF$9,$A$8:$A$9,VALUE($A50))*BM22+BM22,4)</f>
        <v>1.2194</v>
      </c>
      <c r="BN23" s="8" cm="1">
        <f t="array" ref="BN23">ROUND(AG$10/TREND(AG$8:AG$9,$A$8:$A$9,VALUE($A50))*BN22+BN22,4)</f>
        <v>1.2194</v>
      </c>
      <c r="BO23" s="8" cm="1">
        <f t="array" ref="BO23">ROUND(AH$10/TREND(AH$8:AH$9,$A$8:$A$9,VALUE($A50))*BO22+BO22,4)</f>
        <v>1.2194</v>
      </c>
      <c r="BQ23" s="1">
        <f t="shared" si="10"/>
        <v>2.1885209810208002</v>
      </c>
      <c r="BR23" s="1">
        <f t="shared" si="4"/>
        <v>1.2193999999999998</v>
      </c>
      <c r="BS23" s="1"/>
      <c r="BV23" t="str">
        <f t="shared" si="11"/>
        <v>MinBIOBIN-21</v>
      </c>
      <c r="BW23" s="1">
        <f t="shared" ref="BW23:CM23" si="20">E$6*1000-SUM(BW3:BW22)</f>
        <v>0</v>
      </c>
      <c r="BX23" s="1">
        <f t="shared" si="20"/>
        <v>0</v>
      </c>
      <c r="BY23" s="1">
        <f t="shared" si="20"/>
        <v>0</v>
      </c>
      <c r="BZ23" s="1">
        <f t="shared" si="20"/>
        <v>0</v>
      </c>
      <c r="CA23" s="1">
        <f t="shared" si="20"/>
        <v>0</v>
      </c>
      <c r="CB23" s="1">
        <f t="shared" si="20"/>
        <v>0</v>
      </c>
      <c r="CC23" s="1">
        <f t="shared" si="20"/>
        <v>0</v>
      </c>
      <c r="CD23" s="1">
        <f t="shared" si="20"/>
        <v>0</v>
      </c>
      <c r="CE23" s="1">
        <f t="shared" si="20"/>
        <v>0</v>
      </c>
      <c r="CF23" s="1">
        <f t="shared" si="20"/>
        <v>0</v>
      </c>
      <c r="CG23" s="1">
        <f t="shared" si="20"/>
        <v>0</v>
      </c>
      <c r="CH23" s="1">
        <f t="shared" si="20"/>
        <v>0</v>
      </c>
      <c r="CI23" s="1">
        <f t="shared" si="20"/>
        <v>0</v>
      </c>
      <c r="CJ23" s="1">
        <f t="shared" si="20"/>
        <v>0</v>
      </c>
      <c r="CK23" s="1">
        <f t="shared" si="20"/>
        <v>0</v>
      </c>
      <c r="CL23" s="1">
        <f t="shared" si="20"/>
        <v>0</v>
      </c>
      <c r="CM23" s="1">
        <f t="shared" si="20"/>
        <v>0</v>
      </c>
      <c r="CN23" s="1">
        <f t="shared" ref="CN23:CZ23" si="21">V$6*1000-SUM(CN3:CN22)</f>
        <v>0</v>
      </c>
      <c r="CO23" s="1">
        <f t="shared" si="21"/>
        <v>0</v>
      </c>
      <c r="CP23" s="1">
        <f t="shared" si="21"/>
        <v>0</v>
      </c>
      <c r="CQ23" s="1">
        <f t="shared" si="21"/>
        <v>0</v>
      </c>
      <c r="CR23" s="1">
        <f t="shared" si="21"/>
        <v>0</v>
      </c>
      <c r="CS23" s="1">
        <f t="shared" si="21"/>
        <v>0</v>
      </c>
      <c r="CT23" s="1">
        <f t="shared" si="21"/>
        <v>0</v>
      </c>
      <c r="CU23" s="1">
        <f t="shared" si="21"/>
        <v>0</v>
      </c>
      <c r="CV23" s="1">
        <f t="shared" si="21"/>
        <v>0</v>
      </c>
      <c r="CW23" s="1">
        <f t="shared" si="21"/>
        <v>0</v>
      </c>
      <c r="CX23" s="1">
        <f t="shared" si="21"/>
        <v>0</v>
      </c>
      <c r="CY23" s="1">
        <f t="shared" si="21"/>
        <v>0</v>
      </c>
      <c r="CZ23" s="1">
        <f t="shared" si="21"/>
        <v>0</v>
      </c>
      <c r="DC23" t="str">
        <f t="shared" si="12"/>
        <v>MinBIOBIN-21</v>
      </c>
      <c r="DD23" t="str">
        <f t="shared" si="8"/>
        <v>Industrial waste Supply curve - Step 21</v>
      </c>
      <c r="DE23" t="s">
        <v>109</v>
      </c>
      <c r="DF23" t="s">
        <v>163</v>
      </c>
      <c r="DH23" t="str">
        <f t="shared" si="13"/>
        <v>BIOBIN</v>
      </c>
    </row>
    <row r="24" spans="1:112">
      <c r="BQ24" s="1">
        <f ca="1">OFFSET(AK30,0,MATCH(BS$2,$AL$29:$BO$29,0))/1000</f>
        <v>9.0781863143400005E-2</v>
      </c>
      <c r="BR24" s="1"/>
      <c r="BS24" s="1">
        <f ca="1">OFFSET(AK3,0,MATCH(BS$2,$AL$2:$BO$2))</f>
        <v>0.84530000000000005</v>
      </c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</row>
    <row r="25" spans="1:112">
      <c r="BQ25" s="1">
        <f ca="1">BQ24+OFFSET(AK31,0,MATCH(BS$2,$AL$29:$BO$29,0))/1000</f>
        <v>9.9860049457740005E-2</v>
      </c>
      <c r="BR25" s="1"/>
      <c r="BS25" s="1">
        <f t="shared" ref="BS25:BS44" ca="1" si="22">OFFSET(AK4,0,MATCH(BS$2,$AL$2:$BO$2))</f>
        <v>0.85960000000000003</v>
      </c>
    </row>
    <row r="26" spans="1:112">
      <c r="BQ26" s="1">
        <f t="shared" ref="BQ26:BQ44" ca="1" si="23">BQ25+OFFSET(AK32,0,MATCH(BS$2,$AL$29:$BO$29,0))/1000</f>
        <v>0.10893823577208001</v>
      </c>
      <c r="BR26" s="1"/>
      <c r="BS26" s="1">
        <f t="shared" ca="1" si="22"/>
        <v>0.87419999999999998</v>
      </c>
    </row>
    <row r="27" spans="1:112">
      <c r="BQ27" s="1">
        <f t="shared" ca="1" si="23"/>
        <v>0.11801642208642001</v>
      </c>
      <c r="BR27" s="1"/>
      <c r="BS27" s="1">
        <f t="shared" ca="1" si="22"/>
        <v>0.88900000000000001</v>
      </c>
    </row>
    <row r="28" spans="1:112">
      <c r="AK28" t="s">
        <v>115</v>
      </c>
      <c r="BQ28" s="1">
        <f t="shared" ca="1" si="23"/>
        <v>0.12709460840076001</v>
      </c>
      <c r="BR28" s="1"/>
      <c r="BS28" s="1">
        <f t="shared" ca="1" si="22"/>
        <v>0.90410000000000001</v>
      </c>
    </row>
    <row r="29" spans="1:112">
      <c r="AJ29" t="s">
        <v>97</v>
      </c>
      <c r="AK29" t="s">
        <v>96</v>
      </c>
      <c r="AL29" t="str">
        <f t="shared" ref="AL29:AY29" si="24">E3</f>
        <v>Africa_north</v>
      </c>
      <c r="AM29" t="str">
        <f t="shared" si="24"/>
        <v>Africa_other</v>
      </c>
      <c r="AN29" t="str">
        <f t="shared" si="24"/>
        <v>Arg-Chi</v>
      </c>
      <c r="AO29" t="str">
        <f t="shared" si="24"/>
        <v>Asia_central</v>
      </c>
      <c r="AP29" t="str">
        <f t="shared" si="24"/>
        <v>Asia_east</v>
      </c>
      <c r="AQ29" t="str">
        <f t="shared" si="24"/>
        <v>Asia_other</v>
      </c>
      <c r="AR29" t="str">
        <f t="shared" si="24"/>
        <v>Australia_NZ</v>
      </c>
      <c r="AS29" t="str">
        <f t="shared" si="24"/>
        <v>Brazil</v>
      </c>
      <c r="AT29" t="str">
        <f t="shared" si="24"/>
        <v>Canada</v>
      </c>
      <c r="AU29" t="str">
        <f t="shared" si="24"/>
        <v>China</v>
      </c>
      <c r="AV29" t="str">
        <f t="shared" si="24"/>
        <v>EU_north</v>
      </c>
      <c r="AW29" t="str">
        <f t="shared" si="24"/>
        <v>EU_northeast</v>
      </c>
      <c r="AX29" t="str">
        <f t="shared" si="24"/>
        <v>EU_northwest</v>
      </c>
      <c r="AY29" t="str">
        <f t="shared" si="24"/>
        <v>EU_south</v>
      </c>
      <c r="AZ29" t="str">
        <f>S3</f>
        <v>EU_southeast</v>
      </c>
      <c r="BA29" t="str">
        <f t="shared" ref="BA29:BO29" si="25">T3</f>
        <v>EU_southwest</v>
      </c>
      <c r="BB29" t="str">
        <f t="shared" si="25"/>
        <v>Europe_other</v>
      </c>
      <c r="BC29" t="str">
        <f t="shared" si="25"/>
        <v>France</v>
      </c>
      <c r="BD29" t="str">
        <f t="shared" si="25"/>
        <v>Germany</v>
      </c>
      <c r="BE29" t="str">
        <f t="shared" si="25"/>
        <v>India</v>
      </c>
      <c r="BF29" t="str">
        <f t="shared" si="25"/>
        <v>LatAm_other</v>
      </c>
      <c r="BG29" t="str">
        <f t="shared" si="25"/>
        <v>Mexico</v>
      </c>
      <c r="BH29" t="str">
        <f t="shared" si="25"/>
        <v>MidEast_other</v>
      </c>
      <c r="BI29" t="str">
        <f t="shared" si="25"/>
        <v>Nor-Ice</v>
      </c>
      <c r="BJ29" t="str">
        <f t="shared" si="25"/>
        <v>Russia</v>
      </c>
      <c r="BK29" t="str">
        <f t="shared" si="25"/>
        <v>SaudiArabia</v>
      </c>
      <c r="BL29" t="str">
        <f t="shared" si="25"/>
        <v>SouthAfrica</v>
      </c>
      <c r="BM29" t="str">
        <f t="shared" si="25"/>
        <v>UK</v>
      </c>
      <c r="BN29" t="str">
        <f t="shared" si="25"/>
        <v>USA</v>
      </c>
      <c r="BO29" t="str">
        <f t="shared" si="25"/>
        <v>\I:</v>
      </c>
      <c r="BQ29" s="1">
        <f t="shared" ca="1" si="23"/>
        <v>0.13617279471510002</v>
      </c>
      <c r="BR29" s="1"/>
      <c r="BS29" s="1">
        <f t="shared" ca="1" si="22"/>
        <v>0.9194</v>
      </c>
    </row>
    <row r="30" spans="1:112">
      <c r="A30" s="10" t="s">
        <v>95</v>
      </c>
      <c r="AJ30" s="9" t="str">
        <f t="shared" ref="AJ30:AJ50" si="26">$C$3&amp;"-"&amp;A30</f>
        <v>MinBIOBIN-01</v>
      </c>
      <c r="AK30" t="str">
        <f t="shared" ref="AK30:AK50" si="27">$A$2</f>
        <v>BIOBIN</v>
      </c>
      <c r="AL30" s="1">
        <f t="shared" ref="AL30:AY30" si="28">E4-E4*E13*10</f>
        <v>1.4928307541999999</v>
      </c>
      <c r="AM30" s="1">
        <f t="shared" si="28"/>
        <v>0</v>
      </c>
      <c r="AN30" s="1">
        <f t="shared" si="28"/>
        <v>0</v>
      </c>
      <c r="AO30" s="1">
        <f t="shared" si="28"/>
        <v>0</v>
      </c>
      <c r="AP30" s="1">
        <f t="shared" si="28"/>
        <v>167.74156293120001</v>
      </c>
      <c r="AQ30" s="1">
        <f t="shared" si="28"/>
        <v>0</v>
      </c>
      <c r="AR30" s="1">
        <f t="shared" si="28"/>
        <v>1.804500333</v>
      </c>
      <c r="AS30" s="1">
        <f t="shared" si="28"/>
        <v>11.0557729368</v>
      </c>
      <c r="AT30" s="1">
        <f t="shared" si="28"/>
        <v>3.2455005965999999</v>
      </c>
      <c r="AU30" s="1">
        <f t="shared" si="28"/>
        <v>90.781863143400003</v>
      </c>
      <c r="AV30" s="1">
        <f t="shared" si="28"/>
        <v>1.2809996081999999</v>
      </c>
      <c r="AW30" s="1">
        <f t="shared" si="28"/>
        <v>32.094248250600003</v>
      </c>
      <c r="AX30" s="1">
        <f t="shared" si="28"/>
        <v>8.2815490151999995</v>
      </c>
      <c r="AY30" s="1">
        <f t="shared" si="28"/>
        <v>7.4362948037999992</v>
      </c>
      <c r="AZ30" s="1">
        <f>S4-S4*S13*10</f>
        <v>7.9954356635999995</v>
      </c>
      <c r="BA30" s="1">
        <f t="shared" ref="BA30:BO30" si="29">T4-T4*T13*10</f>
        <v>6.9957387737999994</v>
      </c>
      <c r="BB30" s="1">
        <f t="shared" si="29"/>
        <v>24.547200026399995</v>
      </c>
      <c r="BC30" s="1">
        <f t="shared" si="29"/>
        <v>10.3667114862</v>
      </c>
      <c r="BD30" s="1">
        <f t="shared" si="29"/>
        <v>24.219999513000001</v>
      </c>
      <c r="BE30" s="1">
        <f t="shared" si="29"/>
        <v>0</v>
      </c>
      <c r="BF30" s="1">
        <f t="shared" si="29"/>
        <v>0</v>
      </c>
      <c r="BG30" s="1">
        <f t="shared" si="29"/>
        <v>0.5335008966</v>
      </c>
      <c r="BH30" s="1">
        <f t="shared" si="29"/>
        <v>0.90341723699999998</v>
      </c>
      <c r="BI30" s="1">
        <f t="shared" si="29"/>
        <v>1.7839996667999998</v>
      </c>
      <c r="BJ30" s="1">
        <f t="shared" si="29"/>
        <v>152.93382266879999</v>
      </c>
      <c r="BK30" s="1">
        <f t="shared" si="29"/>
        <v>0</v>
      </c>
      <c r="BL30" s="1">
        <f t="shared" si="29"/>
        <v>0</v>
      </c>
      <c r="BM30" s="1">
        <f t="shared" si="29"/>
        <v>2.038500585</v>
      </c>
      <c r="BN30" s="1">
        <f t="shared" si="29"/>
        <v>19.891702420200001</v>
      </c>
      <c r="BO30" s="1">
        <f t="shared" si="29"/>
        <v>0</v>
      </c>
      <c r="BQ30" s="1">
        <f t="shared" ca="1" si="23"/>
        <v>0.14525098102944001</v>
      </c>
      <c r="BR30" s="1"/>
      <c r="BS30" s="1">
        <f t="shared" ca="1" si="22"/>
        <v>0.93500000000000005</v>
      </c>
    </row>
    <row r="31" spans="1:112">
      <c r="A31" s="10" t="s">
        <v>94</v>
      </c>
      <c r="AJ31" s="9" t="str">
        <f t="shared" si="26"/>
        <v>MinBIOBIN-02</v>
      </c>
      <c r="AK31" t="str">
        <f t="shared" si="27"/>
        <v>BIOBIN</v>
      </c>
      <c r="AL31" s="1">
        <f t="shared" ref="AL31:BA40" si="30">E$13*E$4</f>
        <v>0.14928307542000002</v>
      </c>
      <c r="AM31" s="1">
        <f t="shared" si="30"/>
        <v>0</v>
      </c>
      <c r="AN31" s="1">
        <f t="shared" si="30"/>
        <v>0</v>
      </c>
      <c r="AO31" s="1">
        <f t="shared" si="30"/>
        <v>0</v>
      </c>
      <c r="AP31" s="1">
        <f t="shared" si="30"/>
        <v>16.774156293120001</v>
      </c>
      <c r="AQ31" s="1">
        <f t="shared" si="30"/>
        <v>0</v>
      </c>
      <c r="AR31" s="1">
        <f t="shared" si="30"/>
        <v>0.18045003330000001</v>
      </c>
      <c r="AS31" s="1">
        <f t="shared" si="30"/>
        <v>1.1055772936800001</v>
      </c>
      <c r="AT31" s="1">
        <f t="shared" si="30"/>
        <v>0.32455005966</v>
      </c>
      <c r="AU31" s="1">
        <f t="shared" si="30"/>
        <v>9.0781863143399999</v>
      </c>
      <c r="AV31" s="1">
        <f t="shared" si="30"/>
        <v>0.12809996082</v>
      </c>
      <c r="AW31" s="1">
        <f t="shared" si="30"/>
        <v>3.2094248250600006</v>
      </c>
      <c r="AX31" s="1">
        <f t="shared" si="30"/>
        <v>0.82815490152000004</v>
      </c>
      <c r="AY31" s="1">
        <f t="shared" si="30"/>
        <v>0.7436294803800001</v>
      </c>
      <c r="AZ31" s="1">
        <f t="shared" si="30"/>
        <v>0.79954356636000012</v>
      </c>
      <c r="BA31" s="1">
        <f t="shared" si="30"/>
        <v>0.6995738773800001</v>
      </c>
      <c r="BB31" s="1">
        <f t="shared" ref="BA31:BO40" si="31">U$13*U$4</f>
        <v>2.4547200026400002</v>
      </c>
      <c r="BC31" s="1">
        <f t="shared" si="31"/>
        <v>1.03667114862</v>
      </c>
      <c r="BD31" s="1">
        <f t="shared" si="31"/>
        <v>2.4219999513000001</v>
      </c>
      <c r="BE31" s="1">
        <f t="shared" si="31"/>
        <v>0</v>
      </c>
      <c r="BF31" s="1">
        <f t="shared" si="31"/>
        <v>0</v>
      </c>
      <c r="BG31" s="1">
        <f t="shared" si="31"/>
        <v>5.3350089660000002E-2</v>
      </c>
      <c r="BH31" s="1">
        <f t="shared" si="31"/>
        <v>9.0341723700000001E-2</v>
      </c>
      <c r="BI31" s="1">
        <f t="shared" si="31"/>
        <v>0.17839996668000002</v>
      </c>
      <c r="BJ31" s="1">
        <f t="shared" si="31"/>
        <v>15.29338226688</v>
      </c>
      <c r="BK31" s="1">
        <f t="shared" si="31"/>
        <v>0</v>
      </c>
      <c r="BL31" s="1">
        <f t="shared" si="31"/>
        <v>0</v>
      </c>
      <c r="BM31" s="1">
        <f t="shared" si="31"/>
        <v>0.20385005850000001</v>
      </c>
      <c r="BN31" s="1">
        <f t="shared" si="31"/>
        <v>1.9891702420200001</v>
      </c>
      <c r="BO31" s="1">
        <f t="shared" si="31"/>
        <v>0</v>
      </c>
      <c r="BQ31" s="1">
        <f t="shared" ca="1" si="23"/>
        <v>0.15432916734377999</v>
      </c>
      <c r="BR31" s="1"/>
      <c r="BS31" s="1">
        <f t="shared" ca="1" si="22"/>
        <v>0.95079999999999998</v>
      </c>
    </row>
    <row r="32" spans="1:112">
      <c r="A32" s="10" t="s">
        <v>93</v>
      </c>
      <c r="AJ32" s="9" t="str">
        <f t="shared" si="26"/>
        <v>MinBIOBIN-03</v>
      </c>
      <c r="AK32" t="str">
        <f t="shared" si="27"/>
        <v>BIOBIN</v>
      </c>
      <c r="AL32" s="1">
        <f t="shared" si="30"/>
        <v>0.14928307542000002</v>
      </c>
      <c r="AM32" s="1">
        <f t="shared" si="30"/>
        <v>0</v>
      </c>
      <c r="AN32" s="1">
        <f t="shared" si="30"/>
        <v>0</v>
      </c>
      <c r="AO32" s="1">
        <f t="shared" si="30"/>
        <v>0</v>
      </c>
      <c r="AP32" s="1">
        <f t="shared" si="30"/>
        <v>16.774156293120001</v>
      </c>
      <c r="AQ32" s="1">
        <f t="shared" si="30"/>
        <v>0</v>
      </c>
      <c r="AR32" s="1">
        <f t="shared" si="30"/>
        <v>0.18045003330000001</v>
      </c>
      <c r="AS32" s="1">
        <f t="shared" si="30"/>
        <v>1.1055772936800001</v>
      </c>
      <c r="AT32" s="1">
        <f t="shared" si="30"/>
        <v>0.32455005966</v>
      </c>
      <c r="AU32" s="1">
        <f t="shared" si="30"/>
        <v>9.0781863143399999</v>
      </c>
      <c r="AV32" s="1">
        <f t="shared" si="30"/>
        <v>0.12809996082</v>
      </c>
      <c r="AW32" s="1">
        <f t="shared" si="30"/>
        <v>3.2094248250600006</v>
      </c>
      <c r="AX32" s="1">
        <f t="shared" si="30"/>
        <v>0.82815490152000004</v>
      </c>
      <c r="AY32" s="1">
        <f t="shared" si="30"/>
        <v>0.7436294803800001</v>
      </c>
      <c r="AZ32" s="1">
        <f t="shared" si="30"/>
        <v>0.79954356636000012</v>
      </c>
      <c r="BA32" s="1">
        <f t="shared" si="31"/>
        <v>0.6995738773800001</v>
      </c>
      <c r="BB32" s="1">
        <f t="shared" si="31"/>
        <v>2.4547200026400002</v>
      </c>
      <c r="BC32" s="1">
        <f t="shared" si="31"/>
        <v>1.03667114862</v>
      </c>
      <c r="BD32" s="1">
        <f t="shared" si="31"/>
        <v>2.4219999513000001</v>
      </c>
      <c r="BE32" s="1">
        <f t="shared" si="31"/>
        <v>0</v>
      </c>
      <c r="BF32" s="1">
        <f t="shared" si="31"/>
        <v>0</v>
      </c>
      <c r="BG32" s="1">
        <f t="shared" si="31"/>
        <v>5.3350089660000002E-2</v>
      </c>
      <c r="BH32" s="1">
        <f t="shared" si="31"/>
        <v>9.0341723700000001E-2</v>
      </c>
      <c r="BI32" s="1">
        <f t="shared" si="31"/>
        <v>0.17839996668000002</v>
      </c>
      <c r="BJ32" s="1">
        <f t="shared" si="31"/>
        <v>15.29338226688</v>
      </c>
      <c r="BK32" s="1">
        <f t="shared" si="31"/>
        <v>0</v>
      </c>
      <c r="BL32" s="1">
        <f t="shared" si="31"/>
        <v>0</v>
      </c>
      <c r="BM32" s="1">
        <f t="shared" si="31"/>
        <v>0.20385005850000001</v>
      </c>
      <c r="BN32" s="1">
        <f t="shared" si="31"/>
        <v>1.9891702420200001</v>
      </c>
      <c r="BO32" s="1">
        <f t="shared" si="31"/>
        <v>0</v>
      </c>
      <c r="BQ32" s="1">
        <f t="shared" ca="1" si="23"/>
        <v>0.16340735365811998</v>
      </c>
      <c r="BR32" s="1"/>
      <c r="BS32" s="1">
        <f t="shared" ca="1" si="22"/>
        <v>0.96689999999999998</v>
      </c>
    </row>
    <row r="33" spans="1:71">
      <c r="A33" s="10" t="s">
        <v>92</v>
      </c>
      <c r="AJ33" s="9" t="str">
        <f t="shared" si="26"/>
        <v>MinBIOBIN-04</v>
      </c>
      <c r="AK33" t="str">
        <f t="shared" si="27"/>
        <v>BIOBIN</v>
      </c>
      <c r="AL33" s="1">
        <f t="shared" si="30"/>
        <v>0.14928307542000002</v>
      </c>
      <c r="AM33" s="1">
        <f t="shared" si="30"/>
        <v>0</v>
      </c>
      <c r="AN33" s="1">
        <f t="shared" si="30"/>
        <v>0</v>
      </c>
      <c r="AO33" s="1">
        <f t="shared" si="30"/>
        <v>0</v>
      </c>
      <c r="AP33" s="1">
        <f t="shared" si="30"/>
        <v>16.774156293120001</v>
      </c>
      <c r="AQ33" s="1">
        <f t="shared" si="30"/>
        <v>0</v>
      </c>
      <c r="AR33" s="1">
        <f t="shared" si="30"/>
        <v>0.18045003330000001</v>
      </c>
      <c r="AS33" s="1">
        <f t="shared" si="30"/>
        <v>1.1055772936800001</v>
      </c>
      <c r="AT33" s="1">
        <f t="shared" si="30"/>
        <v>0.32455005966</v>
      </c>
      <c r="AU33" s="1">
        <f t="shared" si="30"/>
        <v>9.0781863143399999</v>
      </c>
      <c r="AV33" s="1">
        <f t="shared" si="30"/>
        <v>0.12809996082</v>
      </c>
      <c r="AW33" s="1">
        <f t="shared" si="30"/>
        <v>3.2094248250600006</v>
      </c>
      <c r="AX33" s="1">
        <f t="shared" si="30"/>
        <v>0.82815490152000004</v>
      </c>
      <c r="AY33" s="1">
        <f t="shared" si="30"/>
        <v>0.7436294803800001</v>
      </c>
      <c r="AZ33" s="1">
        <f t="shared" si="30"/>
        <v>0.79954356636000012</v>
      </c>
      <c r="BA33" s="1">
        <f t="shared" si="31"/>
        <v>0.6995738773800001</v>
      </c>
      <c r="BB33" s="1">
        <f t="shared" si="31"/>
        <v>2.4547200026400002</v>
      </c>
      <c r="BC33" s="1">
        <f t="shared" si="31"/>
        <v>1.03667114862</v>
      </c>
      <c r="BD33" s="1">
        <f t="shared" si="31"/>
        <v>2.4219999513000001</v>
      </c>
      <c r="BE33" s="1">
        <f t="shared" si="31"/>
        <v>0</v>
      </c>
      <c r="BF33" s="1">
        <f t="shared" si="31"/>
        <v>0</v>
      </c>
      <c r="BG33" s="1">
        <f t="shared" si="31"/>
        <v>5.3350089660000002E-2</v>
      </c>
      <c r="BH33" s="1">
        <f t="shared" si="31"/>
        <v>9.0341723700000001E-2</v>
      </c>
      <c r="BI33" s="1">
        <f t="shared" si="31"/>
        <v>0.17839996668000002</v>
      </c>
      <c r="BJ33" s="1">
        <f t="shared" si="31"/>
        <v>15.29338226688</v>
      </c>
      <c r="BK33" s="1">
        <f t="shared" si="31"/>
        <v>0</v>
      </c>
      <c r="BL33" s="1">
        <f t="shared" si="31"/>
        <v>0</v>
      </c>
      <c r="BM33" s="1">
        <f t="shared" si="31"/>
        <v>0.20385005850000001</v>
      </c>
      <c r="BN33" s="1">
        <f t="shared" si="31"/>
        <v>1.9891702420200001</v>
      </c>
      <c r="BO33" s="1">
        <f t="shared" si="31"/>
        <v>0</v>
      </c>
      <c r="BQ33" s="1">
        <f t="shared" ca="1" si="23"/>
        <v>0.17248553997245997</v>
      </c>
      <c r="BR33" s="1"/>
      <c r="BS33" s="1">
        <f t="shared" ca="1" si="22"/>
        <v>0.98329999999999995</v>
      </c>
    </row>
    <row r="34" spans="1:71">
      <c r="A34" s="10" t="s">
        <v>91</v>
      </c>
      <c r="AJ34" s="9" t="str">
        <f t="shared" si="26"/>
        <v>MinBIOBIN-05</v>
      </c>
      <c r="AK34" t="str">
        <f t="shared" si="27"/>
        <v>BIOBIN</v>
      </c>
      <c r="AL34" s="1">
        <f t="shared" si="30"/>
        <v>0.14928307542000002</v>
      </c>
      <c r="AM34" s="1">
        <f t="shared" si="30"/>
        <v>0</v>
      </c>
      <c r="AN34" s="1">
        <f t="shared" si="30"/>
        <v>0</v>
      </c>
      <c r="AO34" s="1">
        <f t="shared" si="30"/>
        <v>0</v>
      </c>
      <c r="AP34" s="1">
        <f t="shared" si="30"/>
        <v>16.774156293120001</v>
      </c>
      <c r="AQ34" s="1">
        <f t="shared" si="30"/>
        <v>0</v>
      </c>
      <c r="AR34" s="1">
        <f t="shared" si="30"/>
        <v>0.18045003330000001</v>
      </c>
      <c r="AS34" s="1">
        <f t="shared" si="30"/>
        <v>1.1055772936800001</v>
      </c>
      <c r="AT34" s="1">
        <f t="shared" si="30"/>
        <v>0.32455005966</v>
      </c>
      <c r="AU34" s="1">
        <f t="shared" si="30"/>
        <v>9.0781863143399999</v>
      </c>
      <c r="AV34" s="1">
        <f t="shared" si="30"/>
        <v>0.12809996082</v>
      </c>
      <c r="AW34" s="1">
        <f t="shared" si="30"/>
        <v>3.2094248250600006</v>
      </c>
      <c r="AX34" s="1">
        <f t="shared" si="30"/>
        <v>0.82815490152000004</v>
      </c>
      <c r="AY34" s="1">
        <f t="shared" si="30"/>
        <v>0.7436294803800001</v>
      </c>
      <c r="AZ34" s="1">
        <f t="shared" si="30"/>
        <v>0.79954356636000012</v>
      </c>
      <c r="BA34" s="1">
        <f t="shared" si="31"/>
        <v>0.6995738773800001</v>
      </c>
      <c r="BB34" s="1">
        <f t="shared" si="31"/>
        <v>2.4547200026400002</v>
      </c>
      <c r="BC34" s="1">
        <f t="shared" si="31"/>
        <v>1.03667114862</v>
      </c>
      <c r="BD34" s="1">
        <f t="shared" si="31"/>
        <v>2.4219999513000001</v>
      </c>
      <c r="BE34" s="1">
        <f t="shared" si="31"/>
        <v>0</v>
      </c>
      <c r="BF34" s="1">
        <f t="shared" si="31"/>
        <v>0</v>
      </c>
      <c r="BG34" s="1">
        <f t="shared" si="31"/>
        <v>5.3350089660000002E-2</v>
      </c>
      <c r="BH34" s="1">
        <f t="shared" si="31"/>
        <v>9.0341723700000001E-2</v>
      </c>
      <c r="BI34" s="1">
        <f t="shared" si="31"/>
        <v>0.17839996668000002</v>
      </c>
      <c r="BJ34" s="1">
        <f t="shared" si="31"/>
        <v>15.29338226688</v>
      </c>
      <c r="BK34" s="1">
        <f t="shared" si="31"/>
        <v>0</v>
      </c>
      <c r="BL34" s="1">
        <f t="shared" si="31"/>
        <v>0</v>
      </c>
      <c r="BM34" s="1">
        <f t="shared" si="31"/>
        <v>0.20385005850000001</v>
      </c>
      <c r="BN34" s="1">
        <f t="shared" si="31"/>
        <v>1.9891702420200001</v>
      </c>
      <c r="BO34" s="1">
        <f t="shared" si="31"/>
        <v>0</v>
      </c>
      <c r="BQ34" s="1">
        <f t="shared" ca="1" si="23"/>
        <v>0.18156372628679995</v>
      </c>
      <c r="BR34" s="1"/>
      <c r="BS34" s="1">
        <f t="shared" ca="1" si="22"/>
        <v>1</v>
      </c>
    </row>
    <row r="35" spans="1:71">
      <c r="A35" s="10" t="s">
        <v>90</v>
      </c>
      <c r="AJ35" s="9" t="str">
        <f t="shared" si="26"/>
        <v>MinBIOBIN-06</v>
      </c>
      <c r="AK35" t="str">
        <f t="shared" si="27"/>
        <v>BIOBIN</v>
      </c>
      <c r="AL35" s="1">
        <f t="shared" si="30"/>
        <v>0.14928307542000002</v>
      </c>
      <c r="AM35" s="1">
        <f t="shared" si="30"/>
        <v>0</v>
      </c>
      <c r="AN35" s="1">
        <f t="shared" si="30"/>
        <v>0</v>
      </c>
      <c r="AO35" s="1">
        <f t="shared" si="30"/>
        <v>0</v>
      </c>
      <c r="AP35" s="1">
        <f t="shared" si="30"/>
        <v>16.774156293120001</v>
      </c>
      <c r="AQ35" s="1">
        <f t="shared" si="30"/>
        <v>0</v>
      </c>
      <c r="AR35" s="1">
        <f t="shared" si="30"/>
        <v>0.18045003330000001</v>
      </c>
      <c r="AS35" s="1">
        <f t="shared" si="30"/>
        <v>1.1055772936800001</v>
      </c>
      <c r="AT35" s="1">
        <f t="shared" si="30"/>
        <v>0.32455005966</v>
      </c>
      <c r="AU35" s="1">
        <f t="shared" si="30"/>
        <v>9.0781863143399999</v>
      </c>
      <c r="AV35" s="1">
        <f t="shared" si="30"/>
        <v>0.12809996082</v>
      </c>
      <c r="AW35" s="1">
        <f t="shared" si="30"/>
        <v>3.2094248250600006</v>
      </c>
      <c r="AX35" s="1">
        <f t="shared" si="30"/>
        <v>0.82815490152000004</v>
      </c>
      <c r="AY35" s="1">
        <f t="shared" si="30"/>
        <v>0.7436294803800001</v>
      </c>
      <c r="AZ35" s="1">
        <f t="shared" si="30"/>
        <v>0.79954356636000012</v>
      </c>
      <c r="BA35" s="1">
        <f t="shared" si="31"/>
        <v>0.6995738773800001</v>
      </c>
      <c r="BB35" s="1">
        <f t="shared" si="31"/>
        <v>2.4547200026400002</v>
      </c>
      <c r="BC35" s="1">
        <f t="shared" si="31"/>
        <v>1.03667114862</v>
      </c>
      <c r="BD35" s="1">
        <f t="shared" si="31"/>
        <v>2.4219999513000001</v>
      </c>
      <c r="BE35" s="1">
        <f t="shared" si="31"/>
        <v>0</v>
      </c>
      <c r="BF35" s="1">
        <f t="shared" si="31"/>
        <v>0</v>
      </c>
      <c r="BG35" s="1">
        <f t="shared" si="31"/>
        <v>5.3350089660000002E-2</v>
      </c>
      <c r="BH35" s="1">
        <f t="shared" si="31"/>
        <v>9.0341723700000001E-2</v>
      </c>
      <c r="BI35" s="1">
        <f t="shared" si="31"/>
        <v>0.17839996668000002</v>
      </c>
      <c r="BJ35" s="1">
        <f t="shared" si="31"/>
        <v>15.29338226688</v>
      </c>
      <c r="BK35" s="1">
        <f t="shared" si="31"/>
        <v>0</v>
      </c>
      <c r="BL35" s="1">
        <f t="shared" si="31"/>
        <v>0</v>
      </c>
      <c r="BM35" s="1">
        <f t="shared" si="31"/>
        <v>0.20385005850000001</v>
      </c>
      <c r="BN35" s="1">
        <f t="shared" si="31"/>
        <v>1.9891702420200001</v>
      </c>
      <c r="BO35" s="1">
        <f t="shared" si="31"/>
        <v>0</v>
      </c>
      <c r="BQ35" s="1">
        <f t="shared" ca="1" si="23"/>
        <v>0.21787647154415996</v>
      </c>
      <c r="BR35" s="1"/>
      <c r="BS35" s="1">
        <f t="shared" ca="1" si="22"/>
        <v>1.0107999999999999</v>
      </c>
    </row>
    <row r="36" spans="1:71">
      <c r="A36" s="10" t="s">
        <v>89</v>
      </c>
      <c r="AJ36" s="9" t="str">
        <f t="shared" si="26"/>
        <v>MinBIOBIN-07</v>
      </c>
      <c r="AK36" t="str">
        <f t="shared" si="27"/>
        <v>BIOBIN</v>
      </c>
      <c r="AL36" s="1">
        <f t="shared" si="30"/>
        <v>0.14928307542000002</v>
      </c>
      <c r="AM36" s="1">
        <f t="shared" si="30"/>
        <v>0</v>
      </c>
      <c r="AN36" s="1">
        <f t="shared" si="30"/>
        <v>0</v>
      </c>
      <c r="AO36" s="1">
        <f t="shared" si="30"/>
        <v>0</v>
      </c>
      <c r="AP36" s="1">
        <f t="shared" si="30"/>
        <v>16.774156293120001</v>
      </c>
      <c r="AQ36" s="1">
        <f t="shared" si="30"/>
        <v>0</v>
      </c>
      <c r="AR36" s="1">
        <f t="shared" si="30"/>
        <v>0.18045003330000001</v>
      </c>
      <c r="AS36" s="1">
        <f t="shared" si="30"/>
        <v>1.1055772936800001</v>
      </c>
      <c r="AT36" s="1">
        <f t="shared" si="30"/>
        <v>0.32455005966</v>
      </c>
      <c r="AU36" s="1">
        <f t="shared" si="30"/>
        <v>9.0781863143399999</v>
      </c>
      <c r="AV36" s="1">
        <f t="shared" si="30"/>
        <v>0.12809996082</v>
      </c>
      <c r="AW36" s="1">
        <f t="shared" si="30"/>
        <v>3.2094248250600006</v>
      </c>
      <c r="AX36" s="1">
        <f t="shared" si="30"/>
        <v>0.82815490152000004</v>
      </c>
      <c r="AY36" s="1">
        <f t="shared" si="30"/>
        <v>0.7436294803800001</v>
      </c>
      <c r="AZ36" s="1">
        <f t="shared" si="30"/>
        <v>0.79954356636000012</v>
      </c>
      <c r="BA36" s="1">
        <f t="shared" si="31"/>
        <v>0.6995738773800001</v>
      </c>
      <c r="BB36" s="1">
        <f t="shared" si="31"/>
        <v>2.4547200026400002</v>
      </c>
      <c r="BC36" s="1">
        <f t="shared" si="31"/>
        <v>1.03667114862</v>
      </c>
      <c r="BD36" s="1">
        <f t="shared" si="31"/>
        <v>2.4219999513000001</v>
      </c>
      <c r="BE36" s="1">
        <f t="shared" si="31"/>
        <v>0</v>
      </c>
      <c r="BF36" s="1">
        <f t="shared" si="31"/>
        <v>0</v>
      </c>
      <c r="BG36" s="1">
        <f t="shared" si="31"/>
        <v>5.3350089660000002E-2</v>
      </c>
      <c r="BH36" s="1">
        <f t="shared" si="31"/>
        <v>9.0341723700000001E-2</v>
      </c>
      <c r="BI36" s="1">
        <f t="shared" si="31"/>
        <v>0.17839996668000002</v>
      </c>
      <c r="BJ36" s="1">
        <f t="shared" si="31"/>
        <v>15.29338226688</v>
      </c>
      <c r="BK36" s="1">
        <f t="shared" si="31"/>
        <v>0</v>
      </c>
      <c r="BL36" s="1">
        <f t="shared" si="31"/>
        <v>0</v>
      </c>
      <c r="BM36" s="1">
        <f t="shared" si="31"/>
        <v>0.20385005850000001</v>
      </c>
      <c r="BN36" s="1">
        <f t="shared" si="31"/>
        <v>1.9891702420200001</v>
      </c>
      <c r="BO36" s="1">
        <f t="shared" si="31"/>
        <v>0</v>
      </c>
      <c r="BQ36" s="1">
        <f t="shared" ca="1" si="23"/>
        <v>0.25418921680151996</v>
      </c>
      <c r="BR36" s="1"/>
      <c r="BS36" s="1">
        <f t="shared" ca="1" si="22"/>
        <v>1.0226999999999999</v>
      </c>
    </row>
    <row r="37" spans="1:71">
      <c r="A37" s="10" t="s">
        <v>88</v>
      </c>
      <c r="AJ37" s="9" t="str">
        <f t="shared" si="26"/>
        <v>MinBIOBIN-08</v>
      </c>
      <c r="AK37" t="str">
        <f t="shared" si="27"/>
        <v>BIOBIN</v>
      </c>
      <c r="AL37" s="1">
        <f t="shared" si="30"/>
        <v>0.14928307542000002</v>
      </c>
      <c r="AM37" s="1">
        <f t="shared" si="30"/>
        <v>0</v>
      </c>
      <c r="AN37" s="1">
        <f t="shared" si="30"/>
        <v>0</v>
      </c>
      <c r="AO37" s="1">
        <f t="shared" si="30"/>
        <v>0</v>
      </c>
      <c r="AP37" s="1">
        <f t="shared" si="30"/>
        <v>16.774156293120001</v>
      </c>
      <c r="AQ37" s="1">
        <f t="shared" si="30"/>
        <v>0</v>
      </c>
      <c r="AR37" s="1">
        <f t="shared" si="30"/>
        <v>0.18045003330000001</v>
      </c>
      <c r="AS37" s="1">
        <f t="shared" si="30"/>
        <v>1.1055772936800001</v>
      </c>
      <c r="AT37" s="1">
        <f t="shared" si="30"/>
        <v>0.32455005966</v>
      </c>
      <c r="AU37" s="1">
        <f t="shared" si="30"/>
        <v>9.0781863143399999</v>
      </c>
      <c r="AV37" s="1">
        <f t="shared" si="30"/>
        <v>0.12809996082</v>
      </c>
      <c r="AW37" s="1">
        <f t="shared" si="30"/>
        <v>3.2094248250600006</v>
      </c>
      <c r="AX37" s="1">
        <f t="shared" si="30"/>
        <v>0.82815490152000004</v>
      </c>
      <c r="AY37" s="1">
        <f t="shared" si="30"/>
        <v>0.7436294803800001</v>
      </c>
      <c r="AZ37" s="1">
        <f t="shared" si="30"/>
        <v>0.79954356636000012</v>
      </c>
      <c r="BA37" s="1">
        <f t="shared" si="31"/>
        <v>0.6995738773800001</v>
      </c>
      <c r="BB37" s="1">
        <f t="shared" si="31"/>
        <v>2.4547200026400002</v>
      </c>
      <c r="BC37" s="1">
        <f t="shared" si="31"/>
        <v>1.03667114862</v>
      </c>
      <c r="BD37" s="1">
        <f t="shared" si="31"/>
        <v>2.4219999513000001</v>
      </c>
      <c r="BE37" s="1">
        <f t="shared" si="31"/>
        <v>0</v>
      </c>
      <c r="BF37" s="1">
        <f t="shared" si="31"/>
        <v>0</v>
      </c>
      <c r="BG37" s="1">
        <f t="shared" si="31"/>
        <v>5.3350089660000002E-2</v>
      </c>
      <c r="BH37" s="1">
        <f t="shared" si="31"/>
        <v>9.0341723700000001E-2</v>
      </c>
      <c r="BI37" s="1">
        <f t="shared" si="31"/>
        <v>0.17839996668000002</v>
      </c>
      <c r="BJ37" s="1">
        <f t="shared" si="31"/>
        <v>15.29338226688</v>
      </c>
      <c r="BK37" s="1">
        <f t="shared" si="31"/>
        <v>0</v>
      </c>
      <c r="BL37" s="1">
        <f t="shared" si="31"/>
        <v>0</v>
      </c>
      <c r="BM37" s="1">
        <f t="shared" si="31"/>
        <v>0.20385005850000001</v>
      </c>
      <c r="BN37" s="1">
        <f t="shared" si="31"/>
        <v>1.9891702420200001</v>
      </c>
      <c r="BO37" s="1">
        <f t="shared" si="31"/>
        <v>0</v>
      </c>
      <c r="BQ37" s="1">
        <f t="shared" ca="1" si="23"/>
        <v>0.29050196205887996</v>
      </c>
      <c r="BR37" s="1"/>
      <c r="BS37" s="1">
        <f t="shared" ca="1" si="22"/>
        <v>1.0359</v>
      </c>
    </row>
    <row r="38" spans="1:71">
      <c r="A38" s="10" t="s">
        <v>87</v>
      </c>
      <c r="AJ38" s="9" t="str">
        <f t="shared" si="26"/>
        <v>MinBIOBIN-09</v>
      </c>
      <c r="AK38" t="str">
        <f t="shared" si="27"/>
        <v>BIOBIN</v>
      </c>
      <c r="AL38" s="1">
        <f t="shared" si="30"/>
        <v>0.14928307542000002</v>
      </c>
      <c r="AM38" s="1">
        <f t="shared" si="30"/>
        <v>0</v>
      </c>
      <c r="AN38" s="1">
        <f t="shared" si="30"/>
        <v>0</v>
      </c>
      <c r="AO38" s="1">
        <f t="shared" si="30"/>
        <v>0</v>
      </c>
      <c r="AP38" s="1">
        <f t="shared" si="30"/>
        <v>16.774156293120001</v>
      </c>
      <c r="AQ38" s="1">
        <f t="shared" si="30"/>
        <v>0</v>
      </c>
      <c r="AR38" s="1">
        <f t="shared" si="30"/>
        <v>0.18045003330000001</v>
      </c>
      <c r="AS38" s="1">
        <f t="shared" si="30"/>
        <v>1.1055772936800001</v>
      </c>
      <c r="AT38" s="1">
        <f t="shared" si="30"/>
        <v>0.32455005966</v>
      </c>
      <c r="AU38" s="1">
        <f t="shared" si="30"/>
        <v>9.0781863143399999</v>
      </c>
      <c r="AV38" s="1">
        <f t="shared" si="30"/>
        <v>0.12809996082</v>
      </c>
      <c r="AW38" s="1">
        <f t="shared" si="30"/>
        <v>3.2094248250600006</v>
      </c>
      <c r="AX38" s="1">
        <f t="shared" si="30"/>
        <v>0.82815490152000004</v>
      </c>
      <c r="AY38" s="1">
        <f t="shared" si="30"/>
        <v>0.7436294803800001</v>
      </c>
      <c r="AZ38" s="1">
        <f t="shared" si="30"/>
        <v>0.79954356636000012</v>
      </c>
      <c r="BA38" s="1">
        <f t="shared" si="31"/>
        <v>0.6995738773800001</v>
      </c>
      <c r="BB38" s="1">
        <f t="shared" si="31"/>
        <v>2.4547200026400002</v>
      </c>
      <c r="BC38" s="1">
        <f t="shared" si="31"/>
        <v>1.03667114862</v>
      </c>
      <c r="BD38" s="1">
        <f t="shared" si="31"/>
        <v>2.4219999513000001</v>
      </c>
      <c r="BE38" s="1">
        <f t="shared" si="31"/>
        <v>0</v>
      </c>
      <c r="BF38" s="1">
        <f t="shared" si="31"/>
        <v>0</v>
      </c>
      <c r="BG38" s="1">
        <f t="shared" si="31"/>
        <v>5.3350089660000002E-2</v>
      </c>
      <c r="BH38" s="1">
        <f t="shared" si="31"/>
        <v>9.0341723700000001E-2</v>
      </c>
      <c r="BI38" s="1">
        <f t="shared" si="31"/>
        <v>0.17839996668000002</v>
      </c>
      <c r="BJ38" s="1">
        <f t="shared" si="31"/>
        <v>15.29338226688</v>
      </c>
      <c r="BK38" s="1">
        <f t="shared" si="31"/>
        <v>0</v>
      </c>
      <c r="BL38" s="1">
        <f t="shared" si="31"/>
        <v>0</v>
      </c>
      <c r="BM38" s="1">
        <f t="shared" si="31"/>
        <v>0.20385005850000001</v>
      </c>
      <c r="BN38" s="1">
        <f t="shared" si="31"/>
        <v>1.9891702420200001</v>
      </c>
      <c r="BO38" s="1">
        <f t="shared" si="31"/>
        <v>0</v>
      </c>
      <c r="BQ38" s="1">
        <f t="shared" ca="1" si="23"/>
        <v>0.32681470731623996</v>
      </c>
      <c r="BR38" s="1"/>
      <c r="BS38" s="1">
        <f t="shared" ca="1" si="22"/>
        <v>1.0507</v>
      </c>
    </row>
    <row r="39" spans="1:71">
      <c r="A39" s="10" t="s">
        <v>86</v>
      </c>
      <c r="AJ39" s="9" t="str">
        <f t="shared" si="26"/>
        <v>MinBIOBIN-10</v>
      </c>
      <c r="AK39" t="str">
        <f t="shared" si="27"/>
        <v>BIOBIN</v>
      </c>
      <c r="AL39" s="1">
        <f t="shared" si="30"/>
        <v>0.14928307542000002</v>
      </c>
      <c r="AM39" s="1">
        <f t="shared" si="30"/>
        <v>0</v>
      </c>
      <c r="AN39" s="1">
        <f t="shared" si="30"/>
        <v>0</v>
      </c>
      <c r="AO39" s="1">
        <f t="shared" si="30"/>
        <v>0</v>
      </c>
      <c r="AP39" s="1">
        <f t="shared" si="30"/>
        <v>16.774156293120001</v>
      </c>
      <c r="AQ39" s="1">
        <f t="shared" si="30"/>
        <v>0</v>
      </c>
      <c r="AR39" s="1">
        <f t="shared" si="30"/>
        <v>0.18045003330000001</v>
      </c>
      <c r="AS39" s="1">
        <f t="shared" si="30"/>
        <v>1.1055772936800001</v>
      </c>
      <c r="AT39" s="1">
        <f t="shared" si="30"/>
        <v>0.32455005966</v>
      </c>
      <c r="AU39" s="1">
        <f t="shared" si="30"/>
        <v>9.0781863143399999</v>
      </c>
      <c r="AV39" s="1">
        <f t="shared" si="30"/>
        <v>0.12809996082</v>
      </c>
      <c r="AW39" s="1">
        <f t="shared" si="30"/>
        <v>3.2094248250600006</v>
      </c>
      <c r="AX39" s="1">
        <f t="shared" si="30"/>
        <v>0.82815490152000004</v>
      </c>
      <c r="AY39" s="1">
        <f t="shared" si="30"/>
        <v>0.7436294803800001</v>
      </c>
      <c r="AZ39" s="1">
        <f t="shared" si="30"/>
        <v>0.79954356636000012</v>
      </c>
      <c r="BA39" s="1">
        <f t="shared" si="31"/>
        <v>0.6995738773800001</v>
      </c>
      <c r="BB39" s="1">
        <f t="shared" si="31"/>
        <v>2.4547200026400002</v>
      </c>
      <c r="BC39" s="1">
        <f t="shared" si="31"/>
        <v>1.03667114862</v>
      </c>
      <c r="BD39" s="1">
        <f t="shared" si="31"/>
        <v>2.4219999513000001</v>
      </c>
      <c r="BE39" s="1">
        <f t="shared" si="31"/>
        <v>0</v>
      </c>
      <c r="BF39" s="1">
        <f t="shared" si="31"/>
        <v>0</v>
      </c>
      <c r="BG39" s="1">
        <f t="shared" si="31"/>
        <v>5.3350089660000002E-2</v>
      </c>
      <c r="BH39" s="1">
        <f t="shared" si="31"/>
        <v>9.0341723700000001E-2</v>
      </c>
      <c r="BI39" s="1">
        <f t="shared" si="31"/>
        <v>0.17839996668000002</v>
      </c>
      <c r="BJ39" s="1">
        <f t="shared" si="31"/>
        <v>15.29338226688</v>
      </c>
      <c r="BK39" s="1">
        <f t="shared" si="31"/>
        <v>0</v>
      </c>
      <c r="BL39" s="1">
        <f t="shared" si="31"/>
        <v>0</v>
      </c>
      <c r="BM39" s="1">
        <f t="shared" si="31"/>
        <v>0.20385005850000001</v>
      </c>
      <c r="BN39" s="1">
        <f t="shared" si="31"/>
        <v>1.9891702420200001</v>
      </c>
      <c r="BO39" s="1">
        <f t="shared" si="31"/>
        <v>0</v>
      </c>
      <c r="BQ39" s="1">
        <f t="shared" ca="1" si="23"/>
        <v>0.36312745257359996</v>
      </c>
      <c r="BR39" s="1"/>
      <c r="BS39" s="1">
        <f t="shared" ca="1" si="22"/>
        <v>1.0674999999999999</v>
      </c>
    </row>
    <row r="40" spans="1:71">
      <c r="A40" s="10" t="s">
        <v>85</v>
      </c>
      <c r="AJ40" s="9" t="str">
        <f t="shared" si="26"/>
        <v>MinBIOBIN-11</v>
      </c>
      <c r="AK40" s="4" t="str">
        <f t="shared" si="27"/>
        <v>BIOBIN</v>
      </c>
      <c r="AL40" s="18">
        <f t="shared" si="30"/>
        <v>0.14928307542000002</v>
      </c>
      <c r="AM40" s="18">
        <f t="shared" si="30"/>
        <v>0</v>
      </c>
      <c r="AN40" s="18">
        <f t="shared" si="30"/>
        <v>0</v>
      </c>
      <c r="AO40" s="18">
        <f t="shared" si="30"/>
        <v>0</v>
      </c>
      <c r="AP40" s="18">
        <f t="shared" si="30"/>
        <v>16.774156293120001</v>
      </c>
      <c r="AQ40" s="18">
        <f t="shared" si="30"/>
        <v>0</v>
      </c>
      <c r="AR40" s="18">
        <f t="shared" si="30"/>
        <v>0.18045003330000001</v>
      </c>
      <c r="AS40" s="18">
        <f t="shared" si="30"/>
        <v>1.1055772936800001</v>
      </c>
      <c r="AT40" s="18">
        <f t="shared" si="30"/>
        <v>0.32455005966</v>
      </c>
      <c r="AU40" s="18">
        <f t="shared" si="30"/>
        <v>9.0781863143399999</v>
      </c>
      <c r="AV40" s="18">
        <f t="shared" si="30"/>
        <v>0.12809996082</v>
      </c>
      <c r="AW40" s="18">
        <f t="shared" si="30"/>
        <v>3.2094248250600006</v>
      </c>
      <c r="AX40" s="18">
        <f t="shared" si="30"/>
        <v>0.82815490152000004</v>
      </c>
      <c r="AY40" s="18">
        <f t="shared" si="30"/>
        <v>0.7436294803800001</v>
      </c>
      <c r="AZ40" s="18">
        <f t="shared" si="30"/>
        <v>0.79954356636000012</v>
      </c>
      <c r="BA40" s="18">
        <f t="shared" si="31"/>
        <v>0.6995738773800001</v>
      </c>
      <c r="BB40" s="18">
        <f t="shared" si="31"/>
        <v>2.4547200026400002</v>
      </c>
      <c r="BC40" s="18">
        <f t="shared" si="31"/>
        <v>1.03667114862</v>
      </c>
      <c r="BD40" s="18">
        <f t="shared" si="31"/>
        <v>2.4219999513000001</v>
      </c>
      <c r="BE40" s="18">
        <f t="shared" si="31"/>
        <v>0</v>
      </c>
      <c r="BF40" s="18">
        <f t="shared" si="31"/>
        <v>0</v>
      </c>
      <c r="BG40" s="18">
        <f t="shared" si="31"/>
        <v>5.3350089660000002E-2</v>
      </c>
      <c r="BH40" s="18">
        <f t="shared" si="31"/>
        <v>9.0341723700000001E-2</v>
      </c>
      <c r="BI40" s="18">
        <f t="shared" si="31"/>
        <v>0.17839996668000002</v>
      </c>
      <c r="BJ40" s="18">
        <f t="shared" si="31"/>
        <v>15.29338226688</v>
      </c>
      <c r="BK40" s="18">
        <f t="shared" si="31"/>
        <v>0</v>
      </c>
      <c r="BL40" s="18">
        <f t="shared" si="31"/>
        <v>0</v>
      </c>
      <c r="BM40" s="18">
        <f t="shared" si="31"/>
        <v>0.20385005850000001</v>
      </c>
      <c r="BN40" s="18">
        <f t="shared" si="31"/>
        <v>1.9891702420200001</v>
      </c>
      <c r="BO40" s="18">
        <f t="shared" si="31"/>
        <v>0</v>
      </c>
      <c r="BQ40" s="1">
        <f t="shared" ca="1" si="23"/>
        <v>0.39944019783095996</v>
      </c>
      <c r="BR40" s="1"/>
      <c r="BS40" s="1">
        <f t="shared" ca="1" si="22"/>
        <v>1.0869</v>
      </c>
    </row>
    <row r="41" spans="1:71">
      <c r="A41" s="10" t="s">
        <v>84</v>
      </c>
      <c r="AJ41" s="9" t="str">
        <f t="shared" si="26"/>
        <v>MinBIOBIN-12</v>
      </c>
      <c r="AK41" t="str">
        <f t="shared" si="27"/>
        <v>BIOBIN</v>
      </c>
      <c r="AL41" s="1">
        <f t="shared" ref="AL41:BA49" si="32">E$10*E$4</f>
        <v>0.59713230168000009</v>
      </c>
      <c r="AM41" s="1">
        <f t="shared" si="32"/>
        <v>0</v>
      </c>
      <c r="AN41" s="1">
        <f t="shared" si="32"/>
        <v>0</v>
      </c>
      <c r="AO41" s="1">
        <f t="shared" si="32"/>
        <v>0</v>
      </c>
      <c r="AP41" s="1">
        <f t="shared" si="32"/>
        <v>67.096625172480003</v>
      </c>
      <c r="AQ41" s="1">
        <f t="shared" si="32"/>
        <v>0</v>
      </c>
      <c r="AR41" s="1">
        <f t="shared" si="32"/>
        <v>0.72180013320000003</v>
      </c>
      <c r="AS41" s="1">
        <f t="shared" si="32"/>
        <v>4.4223091747200005</v>
      </c>
      <c r="AT41" s="1">
        <f t="shared" si="32"/>
        <v>1.29820023864</v>
      </c>
      <c r="AU41" s="1">
        <f t="shared" si="32"/>
        <v>36.31274525736</v>
      </c>
      <c r="AV41" s="1">
        <f t="shared" si="32"/>
        <v>0.51239984327999999</v>
      </c>
      <c r="AW41" s="1">
        <f t="shared" si="32"/>
        <v>12.837699300240002</v>
      </c>
      <c r="AX41" s="1">
        <f t="shared" si="32"/>
        <v>3.3126196060800002</v>
      </c>
      <c r="AY41" s="1">
        <f t="shared" si="32"/>
        <v>2.9745179215200004</v>
      </c>
      <c r="AZ41" s="1">
        <f t="shared" si="32"/>
        <v>3.1981742654400005</v>
      </c>
      <c r="BA41" s="1">
        <f t="shared" si="32"/>
        <v>2.7982955095200004</v>
      </c>
      <c r="BB41" s="1">
        <f t="shared" ref="BA41:BO49" si="33">U$10*U$4</f>
        <v>9.8188800105600009</v>
      </c>
      <c r="BC41" s="1">
        <f t="shared" si="33"/>
        <v>4.1466845944799999</v>
      </c>
      <c r="BD41" s="1">
        <f t="shared" si="33"/>
        <v>9.6879998052000005</v>
      </c>
      <c r="BE41" s="1">
        <f t="shared" si="33"/>
        <v>0</v>
      </c>
      <c r="BF41" s="1">
        <f t="shared" si="33"/>
        <v>0</v>
      </c>
      <c r="BG41" s="1">
        <f t="shared" si="33"/>
        <v>0.21340035864000001</v>
      </c>
      <c r="BH41" s="1">
        <f t="shared" si="33"/>
        <v>0.3613668948</v>
      </c>
      <c r="BI41" s="1">
        <f t="shared" si="33"/>
        <v>0.71359986672000009</v>
      </c>
      <c r="BJ41" s="1">
        <f t="shared" si="33"/>
        <v>61.173529067520001</v>
      </c>
      <c r="BK41" s="1">
        <f t="shared" si="33"/>
        <v>0</v>
      </c>
      <c r="BL41" s="1">
        <f t="shared" si="33"/>
        <v>0</v>
      </c>
      <c r="BM41" s="1">
        <f t="shared" si="33"/>
        <v>0.81540023400000006</v>
      </c>
      <c r="BN41" s="1">
        <f t="shared" si="33"/>
        <v>7.9566809680800006</v>
      </c>
      <c r="BO41" s="1">
        <f t="shared" si="33"/>
        <v>0</v>
      </c>
      <c r="BQ41" s="1">
        <f t="shared" ca="1" si="23"/>
        <v>0.43575294308831997</v>
      </c>
      <c r="BR41" s="1"/>
      <c r="BS41" s="1">
        <f t="shared" ca="1" si="22"/>
        <v>1.1097999999999999</v>
      </c>
    </row>
    <row r="42" spans="1:71">
      <c r="A42" s="10" t="s">
        <v>83</v>
      </c>
      <c r="AJ42" s="9" t="str">
        <f t="shared" si="26"/>
        <v>MinBIOBIN-13</v>
      </c>
      <c r="AK42" t="str">
        <f t="shared" si="27"/>
        <v>BIOBIN</v>
      </c>
      <c r="AL42" s="1">
        <f t="shared" si="32"/>
        <v>0.59713230168000009</v>
      </c>
      <c r="AM42" s="1">
        <f t="shared" si="32"/>
        <v>0</v>
      </c>
      <c r="AN42" s="1">
        <f t="shared" si="32"/>
        <v>0</v>
      </c>
      <c r="AO42" s="1">
        <f t="shared" si="32"/>
        <v>0</v>
      </c>
      <c r="AP42" s="1">
        <f t="shared" si="32"/>
        <v>67.096625172480003</v>
      </c>
      <c r="AQ42" s="1">
        <f t="shared" si="32"/>
        <v>0</v>
      </c>
      <c r="AR42" s="1">
        <f t="shared" si="32"/>
        <v>0.72180013320000003</v>
      </c>
      <c r="AS42" s="1">
        <f t="shared" si="32"/>
        <v>4.4223091747200005</v>
      </c>
      <c r="AT42" s="1">
        <f t="shared" si="32"/>
        <v>1.29820023864</v>
      </c>
      <c r="AU42" s="1">
        <f t="shared" si="32"/>
        <v>36.31274525736</v>
      </c>
      <c r="AV42" s="1">
        <f t="shared" si="32"/>
        <v>0.51239984327999999</v>
      </c>
      <c r="AW42" s="1">
        <f t="shared" si="32"/>
        <v>12.837699300240002</v>
      </c>
      <c r="AX42" s="1">
        <f t="shared" si="32"/>
        <v>3.3126196060800002</v>
      </c>
      <c r="AY42" s="1">
        <f t="shared" si="32"/>
        <v>2.9745179215200004</v>
      </c>
      <c r="AZ42" s="1">
        <f t="shared" si="32"/>
        <v>3.1981742654400005</v>
      </c>
      <c r="BA42" s="1">
        <f t="shared" si="33"/>
        <v>2.7982955095200004</v>
      </c>
      <c r="BB42" s="1">
        <f t="shared" si="33"/>
        <v>9.8188800105600009</v>
      </c>
      <c r="BC42" s="1">
        <f t="shared" si="33"/>
        <v>4.1466845944799999</v>
      </c>
      <c r="BD42" s="1">
        <f t="shared" si="33"/>
        <v>9.6879998052000005</v>
      </c>
      <c r="BE42" s="1">
        <f t="shared" si="33"/>
        <v>0</v>
      </c>
      <c r="BF42" s="1">
        <f t="shared" si="33"/>
        <v>0</v>
      </c>
      <c r="BG42" s="1">
        <f t="shared" si="33"/>
        <v>0.21340035864000001</v>
      </c>
      <c r="BH42" s="1">
        <f t="shared" si="33"/>
        <v>0.3613668948</v>
      </c>
      <c r="BI42" s="1">
        <f t="shared" si="33"/>
        <v>0.71359986672000009</v>
      </c>
      <c r="BJ42" s="1">
        <f t="shared" si="33"/>
        <v>61.173529067520001</v>
      </c>
      <c r="BK42" s="1">
        <f t="shared" si="33"/>
        <v>0</v>
      </c>
      <c r="BL42" s="1">
        <f t="shared" si="33"/>
        <v>0</v>
      </c>
      <c r="BM42" s="1">
        <f t="shared" si="33"/>
        <v>0.81540023400000006</v>
      </c>
      <c r="BN42" s="1">
        <f t="shared" si="33"/>
        <v>7.9566809680800006</v>
      </c>
      <c r="BO42" s="1">
        <f t="shared" si="33"/>
        <v>0</v>
      </c>
      <c r="BQ42" s="1">
        <f t="shared" ca="1" si="23"/>
        <v>0.47206568834567997</v>
      </c>
      <c r="BR42" s="1"/>
      <c r="BS42" s="1">
        <f t="shared" ca="1" si="22"/>
        <v>1.1375</v>
      </c>
    </row>
    <row r="43" spans="1:71">
      <c r="A43" s="10" t="s">
        <v>82</v>
      </c>
      <c r="AJ43" s="9" t="str">
        <f t="shared" si="26"/>
        <v>MinBIOBIN-14</v>
      </c>
      <c r="AK43" t="str">
        <f t="shared" si="27"/>
        <v>BIOBIN</v>
      </c>
      <c r="AL43" s="1">
        <f t="shared" si="32"/>
        <v>0.59713230168000009</v>
      </c>
      <c r="AM43" s="1">
        <f t="shared" si="32"/>
        <v>0</v>
      </c>
      <c r="AN43" s="1">
        <f t="shared" si="32"/>
        <v>0</v>
      </c>
      <c r="AO43" s="1">
        <f t="shared" si="32"/>
        <v>0</v>
      </c>
      <c r="AP43" s="1">
        <f t="shared" si="32"/>
        <v>67.096625172480003</v>
      </c>
      <c r="AQ43" s="1">
        <f t="shared" si="32"/>
        <v>0</v>
      </c>
      <c r="AR43" s="1">
        <f t="shared" si="32"/>
        <v>0.72180013320000003</v>
      </c>
      <c r="AS43" s="1">
        <f t="shared" si="32"/>
        <v>4.4223091747200005</v>
      </c>
      <c r="AT43" s="1">
        <f t="shared" si="32"/>
        <v>1.29820023864</v>
      </c>
      <c r="AU43" s="1">
        <f t="shared" si="32"/>
        <v>36.31274525736</v>
      </c>
      <c r="AV43" s="1">
        <f t="shared" si="32"/>
        <v>0.51239984327999999</v>
      </c>
      <c r="AW43" s="1">
        <f t="shared" si="32"/>
        <v>12.837699300240002</v>
      </c>
      <c r="AX43" s="1">
        <f t="shared" si="32"/>
        <v>3.3126196060800002</v>
      </c>
      <c r="AY43" s="1">
        <f t="shared" si="32"/>
        <v>2.9745179215200004</v>
      </c>
      <c r="AZ43" s="1">
        <f t="shared" si="32"/>
        <v>3.1981742654400005</v>
      </c>
      <c r="BA43" s="1">
        <f t="shared" si="33"/>
        <v>2.7982955095200004</v>
      </c>
      <c r="BB43" s="1">
        <f t="shared" si="33"/>
        <v>9.8188800105600009</v>
      </c>
      <c r="BC43" s="1">
        <f t="shared" si="33"/>
        <v>4.1466845944799999</v>
      </c>
      <c r="BD43" s="1">
        <f t="shared" si="33"/>
        <v>9.6879998052000005</v>
      </c>
      <c r="BE43" s="1">
        <f t="shared" si="33"/>
        <v>0</v>
      </c>
      <c r="BF43" s="1">
        <f t="shared" si="33"/>
        <v>0</v>
      </c>
      <c r="BG43" s="1">
        <f t="shared" si="33"/>
        <v>0.21340035864000001</v>
      </c>
      <c r="BH43" s="1">
        <f t="shared" si="33"/>
        <v>0.3613668948</v>
      </c>
      <c r="BI43" s="1">
        <f t="shared" si="33"/>
        <v>0.71359986672000009</v>
      </c>
      <c r="BJ43" s="1">
        <f t="shared" si="33"/>
        <v>61.173529067520001</v>
      </c>
      <c r="BK43" s="1">
        <f t="shared" si="33"/>
        <v>0</v>
      </c>
      <c r="BL43" s="1">
        <f t="shared" si="33"/>
        <v>0</v>
      </c>
      <c r="BM43" s="1">
        <f t="shared" si="33"/>
        <v>0.81540023400000006</v>
      </c>
      <c r="BN43" s="1">
        <f t="shared" si="33"/>
        <v>7.9566809680800006</v>
      </c>
      <c r="BO43" s="1">
        <f t="shared" si="33"/>
        <v>0</v>
      </c>
      <c r="BQ43" s="1">
        <f t="shared" ca="1" si="23"/>
        <v>0.50837843360303991</v>
      </c>
      <c r="BR43" s="1"/>
      <c r="BS43" s="1">
        <f t="shared" ca="1" si="22"/>
        <v>1.1725000000000001</v>
      </c>
    </row>
    <row r="44" spans="1:71">
      <c r="A44" s="10" t="s">
        <v>81</v>
      </c>
      <c r="AJ44" s="9" t="str">
        <f t="shared" si="26"/>
        <v>MinBIOBIN-15</v>
      </c>
      <c r="AK44" t="str">
        <f t="shared" si="27"/>
        <v>BIOBIN</v>
      </c>
      <c r="AL44" s="1">
        <f t="shared" si="32"/>
        <v>0.59713230168000009</v>
      </c>
      <c r="AM44" s="1">
        <f t="shared" si="32"/>
        <v>0</v>
      </c>
      <c r="AN44" s="1">
        <f t="shared" si="32"/>
        <v>0</v>
      </c>
      <c r="AO44" s="1">
        <f t="shared" si="32"/>
        <v>0</v>
      </c>
      <c r="AP44" s="1">
        <f t="shared" si="32"/>
        <v>67.096625172480003</v>
      </c>
      <c r="AQ44" s="1">
        <f t="shared" si="32"/>
        <v>0</v>
      </c>
      <c r="AR44" s="1">
        <f t="shared" si="32"/>
        <v>0.72180013320000003</v>
      </c>
      <c r="AS44" s="1">
        <f t="shared" si="32"/>
        <v>4.4223091747200005</v>
      </c>
      <c r="AT44" s="1">
        <f t="shared" si="32"/>
        <v>1.29820023864</v>
      </c>
      <c r="AU44" s="1">
        <f t="shared" si="32"/>
        <v>36.31274525736</v>
      </c>
      <c r="AV44" s="1">
        <f t="shared" si="32"/>
        <v>0.51239984327999999</v>
      </c>
      <c r="AW44" s="1">
        <f t="shared" si="32"/>
        <v>12.837699300240002</v>
      </c>
      <c r="AX44" s="1">
        <f t="shared" si="32"/>
        <v>3.3126196060800002</v>
      </c>
      <c r="AY44" s="1">
        <f t="shared" si="32"/>
        <v>2.9745179215200004</v>
      </c>
      <c r="AZ44" s="1">
        <f t="shared" si="32"/>
        <v>3.1981742654400005</v>
      </c>
      <c r="BA44" s="1">
        <f t="shared" si="33"/>
        <v>2.7982955095200004</v>
      </c>
      <c r="BB44" s="1">
        <f t="shared" si="33"/>
        <v>9.8188800105600009</v>
      </c>
      <c r="BC44" s="1">
        <f t="shared" si="33"/>
        <v>4.1466845944799999</v>
      </c>
      <c r="BD44" s="1">
        <f t="shared" si="33"/>
        <v>9.6879998052000005</v>
      </c>
      <c r="BE44" s="1">
        <f t="shared" si="33"/>
        <v>0</v>
      </c>
      <c r="BF44" s="1">
        <f t="shared" si="33"/>
        <v>0</v>
      </c>
      <c r="BG44" s="1">
        <f t="shared" si="33"/>
        <v>0.21340035864000001</v>
      </c>
      <c r="BH44" s="1">
        <f t="shared" si="33"/>
        <v>0.3613668948</v>
      </c>
      <c r="BI44" s="1">
        <f t="shared" si="33"/>
        <v>0.71359986672000009</v>
      </c>
      <c r="BJ44" s="1">
        <f t="shared" si="33"/>
        <v>61.173529067520001</v>
      </c>
      <c r="BK44" s="1">
        <f t="shared" si="33"/>
        <v>0</v>
      </c>
      <c r="BL44" s="1">
        <f t="shared" si="33"/>
        <v>0</v>
      </c>
      <c r="BM44" s="1">
        <f t="shared" si="33"/>
        <v>0.81540023400000006</v>
      </c>
      <c r="BN44" s="1">
        <f t="shared" si="33"/>
        <v>7.9566809680800006</v>
      </c>
      <c r="BO44" s="1">
        <f t="shared" si="33"/>
        <v>0</v>
      </c>
      <c r="BQ44" s="1">
        <f t="shared" ca="1" si="23"/>
        <v>0.54469117886039986</v>
      </c>
      <c r="BR44" s="1"/>
      <c r="BS44" s="1">
        <f t="shared" ca="1" si="22"/>
        <v>1.2194</v>
      </c>
    </row>
    <row r="45" spans="1:71">
      <c r="A45" s="10" t="s">
        <v>80</v>
      </c>
      <c r="AJ45" s="9" t="str">
        <f t="shared" si="26"/>
        <v>MinBIOBIN-16</v>
      </c>
      <c r="AK45" t="str">
        <f t="shared" si="27"/>
        <v>BIOBIN</v>
      </c>
      <c r="AL45" s="1">
        <f t="shared" si="32"/>
        <v>0.59713230168000009</v>
      </c>
      <c r="AM45" s="1">
        <f t="shared" si="32"/>
        <v>0</v>
      </c>
      <c r="AN45" s="1">
        <f t="shared" si="32"/>
        <v>0</v>
      </c>
      <c r="AO45" s="1">
        <f t="shared" si="32"/>
        <v>0</v>
      </c>
      <c r="AP45" s="1">
        <f t="shared" si="32"/>
        <v>67.096625172480003</v>
      </c>
      <c r="AQ45" s="1">
        <f t="shared" si="32"/>
        <v>0</v>
      </c>
      <c r="AR45" s="1">
        <f t="shared" si="32"/>
        <v>0.72180013320000003</v>
      </c>
      <c r="AS45" s="1">
        <f t="shared" si="32"/>
        <v>4.4223091747200005</v>
      </c>
      <c r="AT45" s="1">
        <f t="shared" si="32"/>
        <v>1.29820023864</v>
      </c>
      <c r="AU45" s="1">
        <f t="shared" si="32"/>
        <v>36.31274525736</v>
      </c>
      <c r="AV45" s="1">
        <f t="shared" si="32"/>
        <v>0.51239984327999999</v>
      </c>
      <c r="AW45" s="1">
        <f t="shared" si="32"/>
        <v>12.837699300240002</v>
      </c>
      <c r="AX45" s="1">
        <f t="shared" si="32"/>
        <v>3.3126196060800002</v>
      </c>
      <c r="AY45" s="1">
        <f t="shared" si="32"/>
        <v>2.9745179215200004</v>
      </c>
      <c r="AZ45" s="1">
        <f t="shared" si="32"/>
        <v>3.1981742654400005</v>
      </c>
      <c r="BA45" s="1">
        <f t="shared" si="33"/>
        <v>2.7982955095200004</v>
      </c>
      <c r="BB45" s="1">
        <f t="shared" si="33"/>
        <v>9.8188800105600009</v>
      </c>
      <c r="BC45" s="1">
        <f t="shared" si="33"/>
        <v>4.1466845944799999</v>
      </c>
      <c r="BD45" s="1">
        <f t="shared" si="33"/>
        <v>9.6879998052000005</v>
      </c>
      <c r="BE45" s="1">
        <f t="shared" si="33"/>
        <v>0</v>
      </c>
      <c r="BF45" s="1">
        <f t="shared" si="33"/>
        <v>0</v>
      </c>
      <c r="BG45" s="1">
        <f t="shared" si="33"/>
        <v>0.21340035864000001</v>
      </c>
      <c r="BH45" s="1">
        <f t="shared" si="33"/>
        <v>0.3613668948</v>
      </c>
      <c r="BI45" s="1">
        <f t="shared" si="33"/>
        <v>0.71359986672000009</v>
      </c>
      <c r="BJ45" s="1">
        <f t="shared" si="33"/>
        <v>61.173529067520001</v>
      </c>
      <c r="BK45" s="1">
        <f t="shared" si="33"/>
        <v>0</v>
      </c>
      <c r="BL45" s="1">
        <f t="shared" si="33"/>
        <v>0</v>
      </c>
      <c r="BM45" s="1">
        <f t="shared" si="33"/>
        <v>0.81540023400000006</v>
      </c>
      <c r="BN45" s="1">
        <f t="shared" si="33"/>
        <v>7.9566809680800006</v>
      </c>
      <c r="BO45" s="1">
        <f t="shared" si="33"/>
        <v>0</v>
      </c>
    </row>
    <row r="46" spans="1:71">
      <c r="A46" s="10" t="s">
        <v>79</v>
      </c>
      <c r="AJ46" s="9" t="str">
        <f t="shared" si="26"/>
        <v>MinBIOBIN-17</v>
      </c>
      <c r="AK46" t="str">
        <f t="shared" si="27"/>
        <v>BIOBIN</v>
      </c>
      <c r="AL46" s="1">
        <f t="shared" si="32"/>
        <v>0.59713230168000009</v>
      </c>
      <c r="AM46" s="1">
        <f t="shared" si="32"/>
        <v>0</v>
      </c>
      <c r="AN46" s="1">
        <f t="shared" si="32"/>
        <v>0</v>
      </c>
      <c r="AO46" s="1">
        <f t="shared" si="32"/>
        <v>0</v>
      </c>
      <c r="AP46" s="1">
        <f t="shared" si="32"/>
        <v>67.096625172480003</v>
      </c>
      <c r="AQ46" s="1">
        <f t="shared" si="32"/>
        <v>0</v>
      </c>
      <c r="AR46" s="1">
        <f t="shared" si="32"/>
        <v>0.72180013320000003</v>
      </c>
      <c r="AS46" s="1">
        <f t="shared" si="32"/>
        <v>4.4223091747200005</v>
      </c>
      <c r="AT46" s="1">
        <f t="shared" si="32"/>
        <v>1.29820023864</v>
      </c>
      <c r="AU46" s="1">
        <f t="shared" si="32"/>
        <v>36.31274525736</v>
      </c>
      <c r="AV46" s="1">
        <f t="shared" si="32"/>
        <v>0.51239984327999999</v>
      </c>
      <c r="AW46" s="1">
        <f t="shared" si="32"/>
        <v>12.837699300240002</v>
      </c>
      <c r="AX46" s="1">
        <f t="shared" si="32"/>
        <v>3.3126196060800002</v>
      </c>
      <c r="AY46" s="1">
        <f t="shared" si="32"/>
        <v>2.9745179215200004</v>
      </c>
      <c r="AZ46" s="1">
        <f t="shared" si="32"/>
        <v>3.1981742654400005</v>
      </c>
      <c r="BA46" s="1">
        <f t="shared" si="33"/>
        <v>2.7982955095200004</v>
      </c>
      <c r="BB46" s="1">
        <f t="shared" si="33"/>
        <v>9.8188800105600009</v>
      </c>
      <c r="BC46" s="1">
        <f t="shared" si="33"/>
        <v>4.1466845944799999</v>
      </c>
      <c r="BD46" s="1">
        <f t="shared" si="33"/>
        <v>9.6879998052000005</v>
      </c>
      <c r="BE46" s="1">
        <f t="shared" si="33"/>
        <v>0</v>
      </c>
      <c r="BF46" s="1">
        <f t="shared" si="33"/>
        <v>0</v>
      </c>
      <c r="BG46" s="1">
        <f t="shared" si="33"/>
        <v>0.21340035864000001</v>
      </c>
      <c r="BH46" s="1">
        <f t="shared" si="33"/>
        <v>0.3613668948</v>
      </c>
      <c r="BI46" s="1">
        <f t="shared" si="33"/>
        <v>0.71359986672000009</v>
      </c>
      <c r="BJ46" s="1">
        <f t="shared" si="33"/>
        <v>61.173529067520001</v>
      </c>
      <c r="BK46" s="1">
        <f t="shared" si="33"/>
        <v>0</v>
      </c>
      <c r="BL46" s="1">
        <f t="shared" si="33"/>
        <v>0</v>
      </c>
      <c r="BM46" s="1">
        <f t="shared" si="33"/>
        <v>0.81540023400000006</v>
      </c>
      <c r="BN46" s="1">
        <f t="shared" si="33"/>
        <v>7.9566809680800006</v>
      </c>
      <c r="BO46" s="1">
        <f t="shared" si="33"/>
        <v>0</v>
      </c>
    </row>
    <row r="47" spans="1:71">
      <c r="A47" s="10" t="s">
        <v>78</v>
      </c>
      <c r="AJ47" s="9" t="str">
        <f t="shared" si="26"/>
        <v>MinBIOBIN-18</v>
      </c>
      <c r="AK47" t="str">
        <f t="shared" si="27"/>
        <v>BIOBIN</v>
      </c>
      <c r="AL47" s="1">
        <f t="shared" si="32"/>
        <v>0.59713230168000009</v>
      </c>
      <c r="AM47" s="1">
        <f t="shared" si="32"/>
        <v>0</v>
      </c>
      <c r="AN47" s="1">
        <f t="shared" si="32"/>
        <v>0</v>
      </c>
      <c r="AO47" s="1">
        <f t="shared" si="32"/>
        <v>0</v>
      </c>
      <c r="AP47" s="1">
        <f t="shared" si="32"/>
        <v>67.096625172480003</v>
      </c>
      <c r="AQ47" s="1">
        <f t="shared" si="32"/>
        <v>0</v>
      </c>
      <c r="AR47" s="1">
        <f t="shared" si="32"/>
        <v>0.72180013320000003</v>
      </c>
      <c r="AS47" s="1">
        <f t="shared" si="32"/>
        <v>4.4223091747200005</v>
      </c>
      <c r="AT47" s="1">
        <f t="shared" si="32"/>
        <v>1.29820023864</v>
      </c>
      <c r="AU47" s="1">
        <f t="shared" si="32"/>
        <v>36.31274525736</v>
      </c>
      <c r="AV47" s="1">
        <f t="shared" si="32"/>
        <v>0.51239984327999999</v>
      </c>
      <c r="AW47" s="1">
        <f t="shared" si="32"/>
        <v>12.837699300240002</v>
      </c>
      <c r="AX47" s="1">
        <f t="shared" si="32"/>
        <v>3.3126196060800002</v>
      </c>
      <c r="AY47" s="1">
        <f t="shared" si="32"/>
        <v>2.9745179215200004</v>
      </c>
      <c r="AZ47" s="1">
        <f t="shared" si="32"/>
        <v>3.1981742654400005</v>
      </c>
      <c r="BA47" s="1">
        <f t="shared" si="33"/>
        <v>2.7982955095200004</v>
      </c>
      <c r="BB47" s="1">
        <f t="shared" si="33"/>
        <v>9.8188800105600009</v>
      </c>
      <c r="BC47" s="1">
        <f t="shared" si="33"/>
        <v>4.1466845944799999</v>
      </c>
      <c r="BD47" s="1">
        <f t="shared" si="33"/>
        <v>9.6879998052000005</v>
      </c>
      <c r="BE47" s="1">
        <f t="shared" si="33"/>
        <v>0</v>
      </c>
      <c r="BF47" s="1">
        <f t="shared" si="33"/>
        <v>0</v>
      </c>
      <c r="BG47" s="1">
        <f t="shared" si="33"/>
        <v>0.21340035864000001</v>
      </c>
      <c r="BH47" s="1">
        <f t="shared" si="33"/>
        <v>0.3613668948</v>
      </c>
      <c r="BI47" s="1">
        <f t="shared" si="33"/>
        <v>0.71359986672000009</v>
      </c>
      <c r="BJ47" s="1">
        <f t="shared" si="33"/>
        <v>61.173529067520001</v>
      </c>
      <c r="BK47" s="1">
        <f t="shared" si="33"/>
        <v>0</v>
      </c>
      <c r="BL47" s="1">
        <f t="shared" si="33"/>
        <v>0</v>
      </c>
      <c r="BM47" s="1">
        <f t="shared" si="33"/>
        <v>0.81540023400000006</v>
      </c>
      <c r="BN47" s="1">
        <f t="shared" si="33"/>
        <v>7.9566809680800006</v>
      </c>
      <c r="BO47" s="1">
        <f t="shared" si="33"/>
        <v>0</v>
      </c>
    </row>
    <row r="48" spans="1:71">
      <c r="A48" s="10" t="s">
        <v>77</v>
      </c>
      <c r="AJ48" s="9" t="str">
        <f t="shared" si="26"/>
        <v>MinBIOBIN-19</v>
      </c>
      <c r="AK48" t="str">
        <f t="shared" si="27"/>
        <v>BIOBIN</v>
      </c>
      <c r="AL48" s="1">
        <f t="shared" si="32"/>
        <v>0.59713230168000009</v>
      </c>
      <c r="AM48" s="1">
        <f t="shared" si="32"/>
        <v>0</v>
      </c>
      <c r="AN48" s="1">
        <f t="shared" si="32"/>
        <v>0</v>
      </c>
      <c r="AO48" s="1">
        <f t="shared" si="32"/>
        <v>0</v>
      </c>
      <c r="AP48" s="1">
        <f t="shared" si="32"/>
        <v>67.096625172480003</v>
      </c>
      <c r="AQ48" s="1">
        <f t="shared" si="32"/>
        <v>0</v>
      </c>
      <c r="AR48" s="1">
        <f t="shared" si="32"/>
        <v>0.72180013320000003</v>
      </c>
      <c r="AS48" s="1">
        <f t="shared" si="32"/>
        <v>4.4223091747200005</v>
      </c>
      <c r="AT48" s="1">
        <f t="shared" si="32"/>
        <v>1.29820023864</v>
      </c>
      <c r="AU48" s="1">
        <f t="shared" si="32"/>
        <v>36.31274525736</v>
      </c>
      <c r="AV48" s="1">
        <f t="shared" si="32"/>
        <v>0.51239984327999999</v>
      </c>
      <c r="AW48" s="1">
        <f t="shared" si="32"/>
        <v>12.837699300240002</v>
      </c>
      <c r="AX48" s="1">
        <f t="shared" si="32"/>
        <v>3.3126196060800002</v>
      </c>
      <c r="AY48" s="1">
        <f t="shared" si="32"/>
        <v>2.9745179215200004</v>
      </c>
      <c r="AZ48" s="1">
        <f t="shared" si="32"/>
        <v>3.1981742654400005</v>
      </c>
      <c r="BA48" s="1">
        <f t="shared" si="33"/>
        <v>2.7982955095200004</v>
      </c>
      <c r="BB48" s="1">
        <f t="shared" si="33"/>
        <v>9.8188800105600009</v>
      </c>
      <c r="BC48" s="1">
        <f t="shared" si="33"/>
        <v>4.1466845944799999</v>
      </c>
      <c r="BD48" s="1">
        <f t="shared" si="33"/>
        <v>9.6879998052000005</v>
      </c>
      <c r="BE48" s="1">
        <f t="shared" si="33"/>
        <v>0</v>
      </c>
      <c r="BF48" s="1">
        <f t="shared" si="33"/>
        <v>0</v>
      </c>
      <c r="BG48" s="1">
        <f t="shared" si="33"/>
        <v>0.21340035864000001</v>
      </c>
      <c r="BH48" s="1">
        <f t="shared" si="33"/>
        <v>0.3613668948</v>
      </c>
      <c r="BI48" s="1">
        <f t="shared" si="33"/>
        <v>0.71359986672000009</v>
      </c>
      <c r="BJ48" s="1">
        <f t="shared" si="33"/>
        <v>61.173529067520001</v>
      </c>
      <c r="BK48" s="1">
        <f t="shared" si="33"/>
        <v>0</v>
      </c>
      <c r="BL48" s="1">
        <f t="shared" si="33"/>
        <v>0</v>
      </c>
      <c r="BM48" s="1">
        <f t="shared" si="33"/>
        <v>0.81540023400000006</v>
      </c>
      <c r="BN48" s="1">
        <f t="shared" si="33"/>
        <v>7.9566809680800006</v>
      </c>
      <c r="BO48" s="1">
        <f t="shared" si="33"/>
        <v>0</v>
      </c>
    </row>
    <row r="49" spans="1:67">
      <c r="A49" s="10" t="s">
        <v>76</v>
      </c>
      <c r="AJ49" s="9" t="str">
        <f t="shared" si="26"/>
        <v>MinBIOBIN-20</v>
      </c>
      <c r="AK49" t="str">
        <f t="shared" si="27"/>
        <v>BIOBIN</v>
      </c>
      <c r="AL49" s="1">
        <f t="shared" si="32"/>
        <v>0.59713230168000009</v>
      </c>
      <c r="AM49" s="1">
        <f t="shared" si="32"/>
        <v>0</v>
      </c>
      <c r="AN49" s="1">
        <f t="shared" si="32"/>
        <v>0</v>
      </c>
      <c r="AO49" s="1">
        <f t="shared" si="32"/>
        <v>0</v>
      </c>
      <c r="AP49" s="1">
        <f t="shared" si="32"/>
        <v>67.096625172480003</v>
      </c>
      <c r="AQ49" s="1">
        <f t="shared" si="32"/>
        <v>0</v>
      </c>
      <c r="AR49" s="1">
        <f t="shared" si="32"/>
        <v>0.72180013320000003</v>
      </c>
      <c r="AS49" s="1">
        <f t="shared" si="32"/>
        <v>4.4223091747200005</v>
      </c>
      <c r="AT49" s="1">
        <f t="shared" si="32"/>
        <v>1.29820023864</v>
      </c>
      <c r="AU49" s="1">
        <f t="shared" si="32"/>
        <v>36.31274525736</v>
      </c>
      <c r="AV49" s="1">
        <f t="shared" si="32"/>
        <v>0.51239984327999999</v>
      </c>
      <c r="AW49" s="1">
        <f t="shared" si="32"/>
        <v>12.837699300240002</v>
      </c>
      <c r="AX49" s="1">
        <f t="shared" si="32"/>
        <v>3.3126196060800002</v>
      </c>
      <c r="AY49" s="1">
        <f t="shared" si="32"/>
        <v>2.9745179215200004</v>
      </c>
      <c r="AZ49" s="1">
        <f t="shared" si="32"/>
        <v>3.1981742654400005</v>
      </c>
      <c r="BA49" s="1">
        <f t="shared" si="33"/>
        <v>2.7982955095200004</v>
      </c>
      <c r="BB49" s="1">
        <f t="shared" si="33"/>
        <v>9.8188800105600009</v>
      </c>
      <c r="BC49" s="1">
        <f t="shared" si="33"/>
        <v>4.1466845944799999</v>
      </c>
      <c r="BD49" s="1">
        <f t="shared" si="33"/>
        <v>9.6879998052000005</v>
      </c>
      <c r="BE49" s="1">
        <f t="shared" si="33"/>
        <v>0</v>
      </c>
      <c r="BF49" s="1">
        <f t="shared" si="33"/>
        <v>0</v>
      </c>
      <c r="BG49" s="1">
        <f t="shared" si="33"/>
        <v>0.21340035864000001</v>
      </c>
      <c r="BH49" s="1">
        <f t="shared" si="33"/>
        <v>0.3613668948</v>
      </c>
      <c r="BI49" s="1">
        <f t="shared" si="33"/>
        <v>0.71359986672000009</v>
      </c>
      <c r="BJ49" s="1">
        <f t="shared" si="33"/>
        <v>61.173529067520001</v>
      </c>
      <c r="BK49" s="1">
        <f t="shared" si="33"/>
        <v>0</v>
      </c>
      <c r="BL49" s="1">
        <f t="shared" si="33"/>
        <v>0</v>
      </c>
      <c r="BM49" s="1">
        <f t="shared" si="33"/>
        <v>0.81540023400000006</v>
      </c>
      <c r="BN49" s="1">
        <f t="shared" si="33"/>
        <v>7.9566809680800006</v>
      </c>
      <c r="BO49" s="1">
        <f t="shared" si="33"/>
        <v>0</v>
      </c>
    </row>
    <row r="50" spans="1:67">
      <c r="A50" s="10" t="s">
        <v>75</v>
      </c>
      <c r="AJ50" s="9" t="str">
        <f t="shared" si="26"/>
        <v>MinBIOBIN-21</v>
      </c>
      <c r="AK50" t="str">
        <f t="shared" si="27"/>
        <v>BIOBIN</v>
      </c>
      <c r="AL50" s="1">
        <f t="shared" ref="AL50" si="34">E$10*E$4</f>
        <v>0.59713230168000009</v>
      </c>
      <c r="AM50" s="1">
        <f t="shared" ref="AM50" si="35">F$10*F$4</f>
        <v>0</v>
      </c>
      <c r="AN50" s="1">
        <f t="shared" ref="AN50" si="36">G$10*G$4</f>
        <v>0</v>
      </c>
      <c r="AO50" s="1">
        <f t="shared" ref="AO50" si="37">H$10*H$4</f>
        <v>0</v>
      </c>
      <c r="AP50" s="1">
        <f t="shared" ref="AP50" si="38">I$10*I$4</f>
        <v>67.096625172480003</v>
      </c>
      <c r="AQ50" s="1">
        <f t="shared" ref="AQ50" si="39">J$10*J$4</f>
        <v>0</v>
      </c>
      <c r="AR50" s="1">
        <f t="shared" ref="AR50" si="40">K$10*K$4</f>
        <v>0.72180013320000003</v>
      </c>
      <c r="AS50" s="1">
        <f t="shared" ref="AS50" si="41">L$10*L$4</f>
        <v>4.4223091747200005</v>
      </c>
      <c r="AT50" s="1">
        <f t="shared" ref="AT50" si="42">M$10*M$4</f>
        <v>1.29820023864</v>
      </c>
      <c r="AU50" s="1">
        <f t="shared" ref="AU50" si="43">N$10*N$4</f>
        <v>36.31274525736</v>
      </c>
      <c r="AV50" s="1">
        <f t="shared" ref="AV50" si="44">O$10*O$4</f>
        <v>0.51239984327999999</v>
      </c>
      <c r="AW50" s="1">
        <f t="shared" ref="AW50" si="45">P$10*P$4</f>
        <v>12.837699300240002</v>
      </c>
      <c r="AX50" s="1">
        <f t="shared" ref="AX50" si="46">Q$10*Q$4</f>
        <v>3.3126196060800002</v>
      </c>
      <c r="AY50" s="1">
        <f t="shared" ref="AY50" si="47">R$10*R$4</f>
        <v>2.9745179215200004</v>
      </c>
      <c r="AZ50" s="1">
        <f t="shared" ref="AZ50" si="48">S$10*S$4</f>
        <v>3.1981742654400005</v>
      </c>
      <c r="BA50" s="1">
        <f t="shared" ref="BA50" si="49">T$10*T$4</f>
        <v>2.7982955095200004</v>
      </c>
      <c r="BB50" s="1">
        <f t="shared" ref="BB50" si="50">U$10*U$4</f>
        <v>9.8188800105600009</v>
      </c>
      <c r="BC50" s="1">
        <f t="shared" ref="BC50" si="51">V$10*V$4</f>
        <v>4.1466845944799999</v>
      </c>
      <c r="BD50" s="1">
        <f t="shared" ref="BD50" si="52">W$10*W$4</f>
        <v>9.6879998052000005</v>
      </c>
      <c r="BE50" s="1">
        <f t="shared" ref="BE50" si="53">X$10*X$4</f>
        <v>0</v>
      </c>
      <c r="BF50" s="1">
        <f t="shared" ref="BF50" si="54">Y$10*Y$4</f>
        <v>0</v>
      </c>
      <c r="BG50" s="1">
        <f t="shared" ref="BG50" si="55">Z$10*Z$4</f>
        <v>0.21340035864000001</v>
      </c>
      <c r="BH50" s="1">
        <f t="shared" ref="BH50" si="56">AA$10*AA$4</f>
        <v>0.3613668948</v>
      </c>
      <c r="BI50" s="1">
        <f t="shared" ref="BI50" si="57">AB$10*AB$4</f>
        <v>0.71359986672000009</v>
      </c>
      <c r="BJ50" s="1">
        <f t="shared" ref="BJ50" si="58">AC$10*AC$4</f>
        <v>61.173529067520001</v>
      </c>
      <c r="BK50" s="1">
        <f t="shared" ref="BK50" si="59">AD$10*AD$4</f>
        <v>0</v>
      </c>
      <c r="BL50" s="1">
        <f t="shared" ref="BL50" si="60">AE$10*AE$4</f>
        <v>0</v>
      </c>
      <c r="BM50" s="1">
        <f t="shared" ref="BM50" si="61">AF$10*AF$4</f>
        <v>0.81540023400000006</v>
      </c>
      <c r="BN50" s="1">
        <f t="shared" ref="BN50" si="62">AG$10*AG$4</f>
        <v>7.9566809680800006</v>
      </c>
      <c r="BO50" s="1">
        <f t="shared" ref="BO50" si="63">AH$10*AH$4</f>
        <v>0</v>
      </c>
    </row>
  </sheetData>
  <conditionalFormatting sqref="E1:AH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0581B-051B-468E-B98E-5A6F7CE42D15}">
  <sheetPr codeName="Sheet9">
    <tabColor theme="8" tint="-0.249977111117893"/>
  </sheetPr>
  <dimension ref="A1:DI50"/>
  <sheetViews>
    <sheetView zoomScaleNormal="100" workbookViewId="0">
      <selection activeCell="AK1" sqref="AK1"/>
    </sheetView>
  </sheetViews>
  <sheetFormatPr defaultColWidth="8.86328125" defaultRowHeight="14.25"/>
  <cols>
    <col min="1" max="1" width="11.1328125" bestFit="1" customWidth="1"/>
    <col min="2" max="2" width="3.3984375" bestFit="1" customWidth="1"/>
    <col min="3" max="3" width="18.3984375" bestFit="1" customWidth="1"/>
    <col min="4" max="4" width="6.73046875" bestFit="1" customWidth="1"/>
    <col min="5" max="5" width="6" bestFit="1" customWidth="1"/>
    <col min="6" max="8" width="5.1328125" bestFit="1" customWidth="1"/>
    <col min="9" max="9" width="6" bestFit="1" customWidth="1"/>
    <col min="10" max="10" width="5.1328125" bestFit="1" customWidth="1"/>
    <col min="11" max="11" width="6" bestFit="1" customWidth="1"/>
    <col min="12" max="13" width="5.1328125" bestFit="1" customWidth="1"/>
    <col min="14" max="14" width="6" bestFit="1" customWidth="1"/>
    <col min="15" max="17" width="5.1328125" bestFit="1" customWidth="1"/>
    <col min="18" max="18" width="6" bestFit="1" customWidth="1"/>
    <col min="19" max="19" width="5.1328125" bestFit="1" customWidth="1"/>
    <col min="20" max="34" width="5.1328125" customWidth="1"/>
    <col min="35" max="35" width="7.73046875" bestFit="1" customWidth="1"/>
    <col min="36" max="36" width="10.73046875" bestFit="1" customWidth="1"/>
    <col min="37" max="37" width="10.73046875" customWidth="1"/>
    <col min="38" max="43" width="5.59765625" bestFit="1" customWidth="1"/>
    <col min="44" max="44" width="6" bestFit="1" customWidth="1"/>
    <col min="45" max="46" width="5.59765625" bestFit="1" customWidth="1"/>
    <col min="47" max="47" width="6" bestFit="1" customWidth="1"/>
    <col min="48" max="50" width="5.59765625" bestFit="1" customWidth="1"/>
    <col min="51" max="51" width="6" bestFit="1" customWidth="1"/>
    <col min="52" max="52" width="5.59765625" bestFit="1" customWidth="1"/>
    <col min="53" max="67" width="5.59765625" customWidth="1"/>
    <col min="69" max="69" width="5.59765625" bestFit="1" customWidth="1"/>
    <col min="70" max="70" width="6.73046875" bestFit="1" customWidth="1"/>
    <col min="71" max="71" width="5.59765625" bestFit="1" customWidth="1"/>
    <col min="74" max="74" width="12.1328125" customWidth="1"/>
    <col min="75" max="75" width="9" bestFit="1" customWidth="1"/>
    <col min="76" max="76" width="7" bestFit="1" customWidth="1"/>
    <col min="77" max="78" width="8" bestFit="1" customWidth="1"/>
    <col min="79" max="79" width="9" bestFit="1" customWidth="1"/>
    <col min="80" max="80" width="7" bestFit="1" customWidth="1"/>
    <col min="81" max="81" width="9" bestFit="1" customWidth="1"/>
    <col min="82" max="82" width="8" bestFit="1" customWidth="1"/>
    <col min="83" max="83" width="5" bestFit="1" customWidth="1"/>
    <col min="84" max="84" width="9" bestFit="1" customWidth="1"/>
    <col min="85" max="86" width="8" bestFit="1" customWidth="1"/>
    <col min="87" max="87" width="6" bestFit="1" customWidth="1"/>
    <col min="88" max="88" width="9" bestFit="1" customWidth="1"/>
    <col min="89" max="89" width="8" bestFit="1" customWidth="1"/>
    <col min="90" max="91" width="8" customWidth="1"/>
    <col min="92" max="104" width="3" bestFit="1" customWidth="1"/>
    <col min="107" max="107" width="10.73046875" bestFit="1" customWidth="1"/>
    <col min="108" max="108" width="31.59765625" bestFit="1" customWidth="1"/>
    <col min="109" max="109" width="4.59765625" bestFit="1" customWidth="1"/>
    <col min="110" max="111" width="5" bestFit="1" customWidth="1"/>
    <col min="112" max="112" width="10.265625" bestFit="1" customWidth="1"/>
    <col min="113" max="113" width="7.86328125" bestFit="1" customWidth="1"/>
  </cols>
  <sheetData>
    <row r="1" spans="1:113" ht="14.65" thickBot="1">
      <c r="A1" t="s">
        <v>204</v>
      </c>
      <c r="E1" s="1">
        <f>IFERROR(E6*1000/E4,0)</f>
        <v>0</v>
      </c>
      <c r="F1" s="1">
        <f t="shared" ref="F1:AH1" si="0">IFERROR(F6*1000/F4,0)</f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0</v>
      </c>
      <c r="K1" s="1">
        <f t="shared" si="0"/>
        <v>0</v>
      </c>
      <c r="L1" s="1">
        <f t="shared" si="0"/>
        <v>0</v>
      </c>
      <c r="M1" s="1">
        <f t="shared" si="0"/>
        <v>0</v>
      </c>
      <c r="N1" s="1">
        <f t="shared" si="0"/>
        <v>0</v>
      </c>
      <c r="O1" s="1">
        <f t="shared" si="0"/>
        <v>0</v>
      </c>
      <c r="P1" s="1">
        <f t="shared" si="0"/>
        <v>0</v>
      </c>
      <c r="Q1" s="1">
        <f t="shared" si="0"/>
        <v>0</v>
      </c>
      <c r="R1" s="1">
        <f t="shared" si="0"/>
        <v>0</v>
      </c>
      <c r="S1" s="1">
        <f t="shared" si="0"/>
        <v>0</v>
      </c>
      <c r="T1" s="1">
        <f t="shared" si="0"/>
        <v>0</v>
      </c>
      <c r="U1" s="1">
        <f t="shared" si="0"/>
        <v>0</v>
      </c>
      <c r="V1" s="1">
        <f t="shared" si="0"/>
        <v>0</v>
      </c>
      <c r="W1" s="1">
        <f t="shared" si="0"/>
        <v>0</v>
      </c>
      <c r="X1" s="1">
        <f t="shared" si="0"/>
        <v>0</v>
      </c>
      <c r="Y1" s="1">
        <f t="shared" si="0"/>
        <v>0</v>
      </c>
      <c r="Z1" s="1">
        <f t="shared" si="0"/>
        <v>0</v>
      </c>
      <c r="AA1" s="1">
        <f t="shared" si="0"/>
        <v>0</v>
      </c>
      <c r="AB1" s="1">
        <f t="shared" si="0"/>
        <v>0</v>
      </c>
      <c r="AC1" s="1">
        <f t="shared" si="0"/>
        <v>0</v>
      </c>
      <c r="AD1" s="1">
        <f t="shared" si="0"/>
        <v>0</v>
      </c>
      <c r="AE1" s="1">
        <f t="shared" si="0"/>
        <v>0</v>
      </c>
      <c r="AF1" s="1">
        <f t="shared" si="0"/>
        <v>0</v>
      </c>
      <c r="AG1" s="1">
        <f t="shared" si="0"/>
        <v>0</v>
      </c>
      <c r="AH1" s="1">
        <f t="shared" si="0"/>
        <v>0</v>
      </c>
      <c r="AI1" s="25">
        <f t="shared" ref="AI1" si="1">AI6*1000/AI4</f>
        <v>0</v>
      </c>
      <c r="AK1" t="s">
        <v>3335</v>
      </c>
      <c r="BT1">
        <v>80</v>
      </c>
      <c r="BV1" t="str">
        <f>IF(SUM(E6:S6)&gt;0,"DEACT FI_T: ACT_CUM~UP","DeACT")</f>
        <v>DeACT</v>
      </c>
      <c r="DB1" t="s">
        <v>155</v>
      </c>
    </row>
    <row r="2" spans="1:113" ht="14.65" thickBot="1">
      <c r="A2" s="16" t="s">
        <v>37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K2" t="s">
        <v>97</v>
      </c>
      <c r="AL2" s="23" t="str">
        <f t="shared" ref="AL2:BO2" si="2">AL29</f>
        <v>Africa_north</v>
      </c>
      <c r="AM2" s="23" t="str">
        <f t="shared" si="2"/>
        <v>Africa_other</v>
      </c>
      <c r="AN2" s="23" t="str">
        <f t="shared" si="2"/>
        <v>Arg-Chi</v>
      </c>
      <c r="AO2" s="23" t="str">
        <f t="shared" si="2"/>
        <v>Asia_central</v>
      </c>
      <c r="AP2" s="23" t="str">
        <f t="shared" si="2"/>
        <v>Asia_east</v>
      </c>
      <c r="AQ2" s="23" t="str">
        <f t="shared" si="2"/>
        <v>Asia_other</v>
      </c>
      <c r="AR2" s="23" t="str">
        <f t="shared" si="2"/>
        <v>Australia_NZ</v>
      </c>
      <c r="AS2" s="23" t="str">
        <f t="shared" si="2"/>
        <v>Brazil</v>
      </c>
      <c r="AT2" s="23" t="str">
        <f t="shared" si="2"/>
        <v>Canada</v>
      </c>
      <c r="AU2" s="23" t="str">
        <f t="shared" si="2"/>
        <v>China</v>
      </c>
      <c r="AV2" s="23" t="str">
        <f t="shared" si="2"/>
        <v>EU_north</v>
      </c>
      <c r="AW2" s="23" t="str">
        <f t="shared" si="2"/>
        <v>EU_northeast</v>
      </c>
      <c r="AX2" s="23" t="str">
        <f t="shared" si="2"/>
        <v>EU_northwest</v>
      </c>
      <c r="AY2" s="23" t="str">
        <f t="shared" si="2"/>
        <v>EU_south</v>
      </c>
      <c r="AZ2" s="23" t="str">
        <f t="shared" si="2"/>
        <v>EU_southeast</v>
      </c>
      <c r="BA2" s="23" t="str">
        <f t="shared" si="2"/>
        <v>EU_southwest</v>
      </c>
      <c r="BB2" s="23" t="str">
        <f t="shared" si="2"/>
        <v>Europe_other</v>
      </c>
      <c r="BC2" s="23" t="str">
        <f t="shared" si="2"/>
        <v>France</v>
      </c>
      <c r="BD2" s="23" t="str">
        <f t="shared" si="2"/>
        <v>Germany</v>
      </c>
      <c r="BE2" s="23" t="str">
        <f t="shared" si="2"/>
        <v>India</v>
      </c>
      <c r="BF2" s="23" t="str">
        <f t="shared" si="2"/>
        <v>LatAm_other</v>
      </c>
      <c r="BG2" s="23" t="str">
        <f t="shared" si="2"/>
        <v>Mexico</v>
      </c>
      <c r="BH2" s="23" t="str">
        <f t="shared" si="2"/>
        <v>MidEast_other</v>
      </c>
      <c r="BI2" s="23" t="str">
        <f t="shared" si="2"/>
        <v>Nor-Ice</v>
      </c>
      <c r="BJ2" s="23" t="str">
        <f t="shared" si="2"/>
        <v>Russia</v>
      </c>
      <c r="BK2" s="23" t="str">
        <f t="shared" si="2"/>
        <v>SaudiArabia</v>
      </c>
      <c r="BL2" s="23" t="str">
        <f t="shared" si="2"/>
        <v>SouthAfrica</v>
      </c>
      <c r="BM2" s="23" t="str">
        <f t="shared" si="2"/>
        <v>UK</v>
      </c>
      <c r="BN2" s="23" t="str">
        <f t="shared" si="2"/>
        <v>USA</v>
      </c>
      <c r="BO2" s="23" t="str">
        <f t="shared" si="2"/>
        <v>\I:</v>
      </c>
      <c r="BR2" t="s">
        <v>107</v>
      </c>
      <c r="BS2" s="21" t="str">
        <f>C17</f>
        <v>EU</v>
      </c>
      <c r="BV2" t="s">
        <v>97</v>
      </c>
      <c r="BW2" s="15" t="str">
        <f t="shared" ref="BW2:CZ2" si="3">AL2</f>
        <v>Africa_north</v>
      </c>
      <c r="BX2" s="15" t="str">
        <f t="shared" si="3"/>
        <v>Africa_other</v>
      </c>
      <c r="BY2" s="15" t="str">
        <f t="shared" si="3"/>
        <v>Arg-Chi</v>
      </c>
      <c r="BZ2" s="15" t="str">
        <f t="shared" si="3"/>
        <v>Asia_central</v>
      </c>
      <c r="CA2" s="15" t="str">
        <f t="shared" si="3"/>
        <v>Asia_east</v>
      </c>
      <c r="CB2" s="15" t="str">
        <f t="shared" si="3"/>
        <v>Asia_other</v>
      </c>
      <c r="CC2" s="15" t="str">
        <f t="shared" si="3"/>
        <v>Australia_NZ</v>
      </c>
      <c r="CD2" s="15" t="str">
        <f t="shared" si="3"/>
        <v>Brazil</v>
      </c>
      <c r="CE2" s="15" t="str">
        <f t="shared" si="3"/>
        <v>Canada</v>
      </c>
      <c r="CF2" s="15" t="str">
        <f t="shared" si="3"/>
        <v>China</v>
      </c>
      <c r="CG2" s="15" t="str">
        <f t="shared" si="3"/>
        <v>EU_north</v>
      </c>
      <c r="CH2" s="15" t="str">
        <f t="shared" si="3"/>
        <v>EU_northeast</v>
      </c>
      <c r="CI2" s="15" t="str">
        <f t="shared" si="3"/>
        <v>EU_northwest</v>
      </c>
      <c r="CJ2" s="15" t="str">
        <f t="shared" si="3"/>
        <v>EU_south</v>
      </c>
      <c r="CK2" s="15" t="str">
        <f t="shared" si="3"/>
        <v>EU_southeast</v>
      </c>
      <c r="CL2" s="15" t="str">
        <f t="shared" si="3"/>
        <v>EU_southwest</v>
      </c>
      <c r="CM2" s="15" t="str">
        <f t="shared" si="3"/>
        <v>Europe_other</v>
      </c>
      <c r="CN2" s="15" t="str">
        <f t="shared" si="3"/>
        <v>France</v>
      </c>
      <c r="CO2" s="15" t="str">
        <f t="shared" si="3"/>
        <v>Germany</v>
      </c>
      <c r="CP2" s="15" t="str">
        <f t="shared" si="3"/>
        <v>India</v>
      </c>
      <c r="CQ2" s="15" t="str">
        <f t="shared" si="3"/>
        <v>LatAm_other</v>
      </c>
      <c r="CR2" s="15" t="str">
        <f t="shared" si="3"/>
        <v>Mexico</v>
      </c>
      <c r="CS2" s="15" t="str">
        <f t="shared" si="3"/>
        <v>MidEast_other</v>
      </c>
      <c r="CT2" s="15" t="str">
        <f t="shared" si="3"/>
        <v>Nor-Ice</v>
      </c>
      <c r="CU2" s="15" t="str">
        <f t="shared" si="3"/>
        <v>Russia</v>
      </c>
      <c r="CV2" s="15" t="str">
        <f t="shared" si="3"/>
        <v>SaudiArabia</v>
      </c>
      <c r="CW2" s="15" t="str">
        <f t="shared" si="3"/>
        <v>SouthAfrica</v>
      </c>
      <c r="CX2" s="15" t="str">
        <f t="shared" si="3"/>
        <v>UK</v>
      </c>
      <c r="CY2" s="15" t="str">
        <f t="shared" si="3"/>
        <v>USA</v>
      </c>
      <c r="CZ2" s="15" t="str">
        <f t="shared" si="3"/>
        <v>\I:</v>
      </c>
      <c r="DB2" t="s">
        <v>156</v>
      </c>
      <c r="DC2" t="s">
        <v>97</v>
      </c>
      <c r="DD2" t="s">
        <v>157</v>
      </c>
      <c r="DE2" t="s">
        <v>158</v>
      </c>
      <c r="DF2" t="s">
        <v>159</v>
      </c>
      <c r="DG2" t="s">
        <v>160</v>
      </c>
      <c r="DH2" t="s">
        <v>161</v>
      </c>
      <c r="DI2" t="s">
        <v>162</v>
      </c>
    </row>
    <row r="3" spans="1:113" ht="14.65" thickTop="1">
      <c r="A3" s="15" t="str">
        <f>VLOOKUP(A2,reserves!$K$9:$L$33,2,FALSE)</f>
        <v>Municipal waste</v>
      </c>
      <c r="C3" s="14" t="str">
        <f>"Min"&amp;A2</f>
        <v>MinBIOBMU</v>
      </c>
      <c r="E3" s="23" t="str">
        <f>SUPBalance!F4</f>
        <v>Africa_north</v>
      </c>
      <c r="F3" s="23" t="str">
        <f>SUPBalance!G4</f>
        <v>Africa_other</v>
      </c>
      <c r="G3" s="23" t="str">
        <f>SUPBalance!H4</f>
        <v>Arg-Chi</v>
      </c>
      <c r="H3" s="23" t="str">
        <f>SUPBalance!I4</f>
        <v>Asia_central</v>
      </c>
      <c r="I3" s="23" t="str">
        <f>SUPBalance!J4</f>
        <v>Asia_east</v>
      </c>
      <c r="J3" s="23" t="str">
        <f>SUPBalance!K4</f>
        <v>Asia_other</v>
      </c>
      <c r="K3" s="23" t="str">
        <f>SUPBalance!L4</f>
        <v>Australia_NZ</v>
      </c>
      <c r="L3" s="23" t="str">
        <f>SUPBalance!M4</f>
        <v>Brazil</v>
      </c>
      <c r="M3" s="23" t="str">
        <f>SUPBalance!N4</f>
        <v>Canada</v>
      </c>
      <c r="N3" s="23" t="str">
        <f>SUPBalance!O4</f>
        <v>China</v>
      </c>
      <c r="O3" s="23" t="str">
        <f>SUPBalance!P4</f>
        <v>EU_north</v>
      </c>
      <c r="P3" s="23" t="str">
        <f>SUPBalance!Q4</f>
        <v>EU_northeast</v>
      </c>
      <c r="Q3" s="23" t="str">
        <f>SUPBalance!R4</f>
        <v>EU_northwest</v>
      </c>
      <c r="R3" s="23" t="str">
        <f>SUPBalance!S4</f>
        <v>EU_south</v>
      </c>
      <c r="S3" s="23" t="str">
        <f>SUPBalance!T4</f>
        <v>EU_southeast</v>
      </c>
      <c r="T3" s="23" t="str">
        <f>SUPBalance!U4</f>
        <v>EU_southwest</v>
      </c>
      <c r="U3" s="23" t="str">
        <f>SUPBalance!V4</f>
        <v>Europe_other</v>
      </c>
      <c r="V3" s="23" t="str">
        <f>SUPBalance!W4</f>
        <v>France</v>
      </c>
      <c r="W3" s="23" t="str">
        <f>SUPBalance!X4</f>
        <v>Germany</v>
      </c>
      <c r="X3" s="23" t="str">
        <f>SUPBalance!Y4</f>
        <v>India</v>
      </c>
      <c r="Y3" s="23" t="str">
        <f>SUPBalance!Z4</f>
        <v>LatAm_other</v>
      </c>
      <c r="Z3" s="23" t="str">
        <f>SUPBalance!AA4</f>
        <v>Mexico</v>
      </c>
      <c r="AA3" s="23" t="str">
        <f>SUPBalance!AB4</f>
        <v>MidEast_other</v>
      </c>
      <c r="AB3" s="23" t="str">
        <f>SUPBalance!AC4</f>
        <v>Nor-Ice</v>
      </c>
      <c r="AC3" s="23" t="str">
        <f>SUPBalance!AD4</f>
        <v>Russia</v>
      </c>
      <c r="AD3" s="23" t="str">
        <f>SUPBalance!AE4</f>
        <v>SaudiArabia</v>
      </c>
      <c r="AE3" s="23" t="str">
        <f>SUPBalance!AF4</f>
        <v>SouthAfrica</v>
      </c>
      <c r="AF3" s="23" t="str">
        <f>SUPBalance!AG4</f>
        <v>UK</v>
      </c>
      <c r="AG3" s="23" t="str">
        <f>SUPBalance!AH4</f>
        <v>USA</v>
      </c>
      <c r="AH3" s="23" t="str">
        <f>SUPBalance!AI4</f>
        <v>\I:</v>
      </c>
      <c r="AI3" s="23" t="s">
        <v>3</v>
      </c>
      <c r="AK3" t="str">
        <f>$AJ30</f>
        <v>MinBIOBMU-01</v>
      </c>
      <c r="AL3" s="8" cm="1">
        <f t="array" ref="AL3">ROUND(-E$13/TREND(E$11:E$12,$A$11:$A$12,VALUE($A30))*AL4+AL4,4)</f>
        <v>0.84530000000000005</v>
      </c>
      <c r="AM3" s="8" cm="1">
        <f t="array" ref="AM3">ROUND(-F$13/TREND(F$11:F$12,$A$11:$A$12,VALUE($A30))*AM4+AM4,4)</f>
        <v>0.84530000000000005</v>
      </c>
      <c r="AN3" s="8" cm="1">
        <f t="array" ref="AN3">ROUND(-G$13/TREND(G$11:G$12,$A$11:$A$12,VALUE($A30))*AN4+AN4,4)</f>
        <v>0.84530000000000005</v>
      </c>
      <c r="AO3" s="8" cm="1">
        <f t="array" ref="AO3">ROUND(-H$13/TREND(H$11:H$12,$A$11:$A$12,VALUE($A30))*AO4+AO4,4)</f>
        <v>0.84530000000000005</v>
      </c>
      <c r="AP3" s="8" cm="1">
        <f t="array" ref="AP3">ROUND(-I$13/TREND(I$11:I$12,$A$11:$A$12,VALUE($A30))*AP4+AP4,4)</f>
        <v>0.84530000000000005</v>
      </c>
      <c r="AQ3" s="8" cm="1">
        <f t="array" ref="AQ3">ROUND(-J$13/TREND(J$11:J$12,$A$11:$A$12,VALUE($A30))*AQ4+AQ4,4)</f>
        <v>0.84530000000000005</v>
      </c>
      <c r="AR3" s="8" cm="1">
        <f t="array" ref="AR3">ROUND(-K$13/TREND(K$11:K$12,$A$11:$A$12,VALUE($A30))*AR4+AR4,4)</f>
        <v>0.84530000000000005</v>
      </c>
      <c r="AS3" s="8" cm="1">
        <f t="array" ref="AS3">ROUND(-L$13/TREND(L$11:L$12,$A$11:$A$12,VALUE($A30))*AS4+AS4,4)</f>
        <v>0.84530000000000005</v>
      </c>
      <c r="AT3" s="8" cm="1">
        <f t="array" ref="AT3">ROUND(-M$13/TREND(M$11:M$12,$A$11:$A$12,VALUE($A30))*AT4+AT4,4)</f>
        <v>0.84530000000000005</v>
      </c>
      <c r="AU3" s="8" cm="1">
        <f t="array" ref="AU3">ROUND(-N$13/TREND(N$11:N$12,$A$11:$A$12,VALUE($A30))*AU4+AU4,4)</f>
        <v>0.84530000000000005</v>
      </c>
      <c r="AV3" s="8" cm="1">
        <f t="array" ref="AV3">ROUND(-O$13/TREND(O$11:O$12,$A$11:$A$12,VALUE($A30))*AV4+AV4,4)</f>
        <v>0.84530000000000005</v>
      </c>
      <c r="AW3" s="8" cm="1">
        <f t="array" ref="AW3">ROUND(-P$13/TREND(P$11:P$12,$A$11:$A$12,VALUE($A30))*AW4+AW4,4)</f>
        <v>0.84530000000000005</v>
      </c>
      <c r="AX3" s="8" cm="1">
        <f t="array" ref="AX3">ROUND(-Q$13/TREND(Q$11:Q$12,$A$11:$A$12,VALUE($A30))*AX4+AX4,4)</f>
        <v>0.84530000000000005</v>
      </c>
      <c r="AY3" s="8" cm="1">
        <f t="array" ref="AY3">ROUND(-R$13/TREND(R$11:R$12,$A$11:$A$12,VALUE($A30))*AY4+AY4,4)</f>
        <v>0.84530000000000005</v>
      </c>
      <c r="AZ3" s="8" cm="1">
        <f t="array" ref="AZ3">ROUND(-S$13/TREND(S$11:S$12,$A$11:$A$12,VALUE($A30))*AZ4+AZ4,4)</f>
        <v>0.84530000000000005</v>
      </c>
      <c r="BA3" s="8" cm="1">
        <f t="array" ref="BA3">ROUND(-T$13/TREND(T$11:T$12,$A$11:$A$12,VALUE($A30))*BA4+BA4,4)</f>
        <v>0.84530000000000005</v>
      </c>
      <c r="BB3" s="8" cm="1">
        <f t="array" ref="BB3">ROUND(-U$13/TREND(U$11:U$12,$A$11:$A$12,VALUE($A30))*BB4+BB4,4)</f>
        <v>0.84530000000000005</v>
      </c>
      <c r="BC3" s="8" cm="1">
        <f t="array" ref="BC3">ROUND(-V$13/TREND(V$11:V$12,$A$11:$A$12,VALUE($A30))*BC4+BC4,4)</f>
        <v>0.84530000000000005</v>
      </c>
      <c r="BD3" s="8" cm="1">
        <f t="array" ref="BD3">ROUND(-W$13/TREND(W$11:W$12,$A$11:$A$12,VALUE($A30))*BD4+BD4,4)</f>
        <v>0.84530000000000005</v>
      </c>
      <c r="BE3" s="8" cm="1">
        <f t="array" ref="BE3">ROUND(-X$13/TREND(X$11:X$12,$A$11:$A$12,VALUE($A30))*BE4+BE4,4)</f>
        <v>0.84530000000000005</v>
      </c>
      <c r="BF3" s="8" cm="1">
        <f t="array" ref="BF3">ROUND(-Y$13/TREND(Y$11:Y$12,$A$11:$A$12,VALUE($A30))*BF4+BF4,4)</f>
        <v>0.84530000000000005</v>
      </c>
      <c r="BG3" s="8" cm="1">
        <f t="array" ref="BG3">ROUND(-Z$13/TREND(Z$11:Z$12,$A$11:$A$12,VALUE($A30))*BG4+BG4,4)</f>
        <v>0.84530000000000005</v>
      </c>
      <c r="BH3" s="8" cm="1">
        <f t="array" ref="BH3">ROUND(-AA$13/TREND(AA$11:AA$12,$A$11:$A$12,VALUE($A30))*BH4+BH4,4)</f>
        <v>0.84530000000000005</v>
      </c>
      <c r="BI3" s="8" cm="1">
        <f t="array" ref="BI3">ROUND(-AB$13/TREND(AB$11:AB$12,$A$11:$A$12,VALUE($A30))*BI4+BI4,4)</f>
        <v>0.84530000000000005</v>
      </c>
      <c r="BJ3" s="8" cm="1">
        <f t="array" ref="BJ3">ROUND(-AC$13/TREND(AC$11:AC$12,$A$11:$A$12,VALUE($A30))*BJ4+BJ4,4)</f>
        <v>0.84530000000000005</v>
      </c>
      <c r="BK3" s="8" cm="1">
        <f t="array" ref="BK3">ROUND(-AD$13/TREND(AD$11:AD$12,$A$11:$A$12,VALUE($A30))*BK4+BK4,4)</f>
        <v>0.84530000000000005</v>
      </c>
      <c r="BL3" s="8" cm="1">
        <f t="array" ref="BL3">ROUND(-AE$13/TREND(AE$11:AE$12,$A$11:$A$12,VALUE($A30))*BL4+BL4,4)</f>
        <v>0.84530000000000005</v>
      </c>
      <c r="BM3" s="8" cm="1">
        <f t="array" ref="BM3">ROUND(-AF$13/TREND(AF$11:AF$12,$A$11:$A$12,VALUE($A30))*BM4+BM4,4)</f>
        <v>0.84530000000000005</v>
      </c>
      <c r="BN3" s="8" cm="1">
        <f t="array" ref="BN3">ROUND(-AG$13/TREND(AG$11:AG$12,$A$11:$A$12,VALUE($A30))*BN4+BN4,4)</f>
        <v>0.84530000000000005</v>
      </c>
      <c r="BO3" s="8" cm="1">
        <f t="array" ref="BO3">ROUND(-AH$13/TREND(AH$11:AH$12,$A$11:$A$12,VALUE($A30))*BO4+BO4,4)</f>
        <v>0.84530000000000005</v>
      </c>
      <c r="BQ3" s="1">
        <f>SUM(AL30:BB30)/1000</f>
        <v>0.31191007696559997</v>
      </c>
      <c r="BR3" s="1">
        <f t="shared" ref="BR3:BR23" si="4">SUMPRODUCT(AL3:BB3,AL30:BB30)/SUM(AL30:BB30)</f>
        <v>0.84530000000000016</v>
      </c>
      <c r="BS3" s="1"/>
      <c r="BV3" t="str">
        <f>$AJ30</f>
        <v>MinBIOBMU-01</v>
      </c>
      <c r="BW3" s="1">
        <f t="shared" ref="BW3:BW22" si="5">MIN(AL30/MAX(SUM(AL$30:AL$49),1)*E$6*1000,AL30*$BT$1)</f>
        <v>0</v>
      </c>
      <c r="BX3" s="1">
        <f t="shared" ref="BX3:CM18" si="6">MIN(AM30/MAX(SUM(AM$30:AM$49),1)*F$6*1000,AM30*$BT$1)</f>
        <v>0</v>
      </c>
      <c r="BY3" s="1">
        <f t="shared" si="6"/>
        <v>0</v>
      </c>
      <c r="BZ3" s="1">
        <f t="shared" si="6"/>
        <v>0</v>
      </c>
      <c r="CA3" s="1">
        <f t="shared" si="6"/>
        <v>0</v>
      </c>
      <c r="CB3" s="1">
        <f t="shared" si="6"/>
        <v>0</v>
      </c>
      <c r="CC3" s="1">
        <f t="shared" si="6"/>
        <v>0</v>
      </c>
      <c r="CD3" s="1">
        <f t="shared" si="6"/>
        <v>0</v>
      </c>
      <c r="CE3" s="1">
        <f t="shared" si="6"/>
        <v>0</v>
      </c>
      <c r="CF3" s="1">
        <f t="shared" si="6"/>
        <v>0</v>
      </c>
      <c r="CG3" s="1">
        <f t="shared" si="6"/>
        <v>0</v>
      </c>
      <c r="CH3" s="1">
        <f t="shared" si="6"/>
        <v>0</v>
      </c>
      <c r="CI3" s="1">
        <f t="shared" si="6"/>
        <v>0</v>
      </c>
      <c r="CJ3" s="1">
        <f t="shared" si="6"/>
        <v>0</v>
      </c>
      <c r="CK3" s="1">
        <f t="shared" si="6"/>
        <v>0</v>
      </c>
      <c r="CL3" s="1">
        <f t="shared" si="6"/>
        <v>0</v>
      </c>
      <c r="CM3" s="1">
        <f t="shared" si="6"/>
        <v>0</v>
      </c>
      <c r="CN3" s="1">
        <f t="shared" ref="CN3:CZ18" si="7">MIN(BC30/MAX(SUM(BC$30:BC$49),1)*V$6*1000,BC30*$BT$1)</f>
        <v>0</v>
      </c>
      <c r="CO3" s="1">
        <f t="shared" si="7"/>
        <v>0</v>
      </c>
      <c r="CP3" s="1">
        <f t="shared" si="7"/>
        <v>0</v>
      </c>
      <c r="CQ3" s="1">
        <f t="shared" si="7"/>
        <v>0</v>
      </c>
      <c r="CR3" s="1">
        <f t="shared" si="7"/>
        <v>0</v>
      </c>
      <c r="CS3" s="1">
        <f t="shared" si="7"/>
        <v>0</v>
      </c>
      <c r="CT3" s="1">
        <f t="shared" si="7"/>
        <v>0</v>
      </c>
      <c r="CU3" s="1">
        <f t="shared" si="7"/>
        <v>0</v>
      </c>
      <c r="CV3" s="1">
        <f t="shared" si="7"/>
        <v>0</v>
      </c>
      <c r="CW3" s="1">
        <f t="shared" si="7"/>
        <v>0</v>
      </c>
      <c r="CX3" s="1">
        <f t="shared" si="7"/>
        <v>0</v>
      </c>
      <c r="CY3" s="1">
        <f t="shared" si="7"/>
        <v>0</v>
      </c>
      <c r="CZ3" s="1">
        <f t="shared" si="7"/>
        <v>0</v>
      </c>
      <c r="DB3" t="s">
        <v>170</v>
      </c>
      <c r="DC3" t="str">
        <f>BV3</f>
        <v>MinBIOBMU-01</v>
      </c>
      <c r="DD3" t="str">
        <f t="shared" ref="DD3:DD23" si="8">$A$3&amp;" Supply curve - Step "&amp;A30</f>
        <v>Municipal waste Supply curve - Step 01</v>
      </c>
      <c r="DE3" t="s">
        <v>109</v>
      </c>
      <c r="DF3" t="s">
        <v>163</v>
      </c>
      <c r="DH3" t="str">
        <f>$A$2</f>
        <v>BIOBMU</v>
      </c>
    </row>
    <row r="4" spans="1:113">
      <c r="D4" t="s">
        <v>102</v>
      </c>
      <c r="E4" s="1">
        <f>SUMIFS('Pri flows'!$E$3:$E$1999,'Pri flows'!$B$3:$B$1999,E$3,'Pri flows'!$D$3:$D$1999,$A$2,'Pri flows'!$C$3:$C$1999,"INDPROD")</f>
        <v>0</v>
      </c>
      <c r="F4" s="1">
        <f>SUMIFS('Pri flows'!$E$3:$E$1999,'Pri flows'!$B$3:$B$1999,F$3,'Pri flows'!$D$3:$D$1999,$A$2,'Pri flows'!$C$3:$C$1999,"INDPROD")</f>
        <v>0</v>
      </c>
      <c r="G4" s="1">
        <f>SUMIFS('Pri flows'!$E$3:$E$1999,'Pri flows'!$B$3:$B$1999,G$3,'Pri flows'!$D$3:$D$1999,$A$2,'Pri flows'!$C$3:$C$1999,"INDPROD")</f>
        <v>0</v>
      </c>
      <c r="H4" s="1">
        <f>SUMIFS('Pri flows'!$E$3:$E$1999,'Pri flows'!$B$3:$B$1999,H$3,'Pri flows'!$D$3:$D$1999,$A$2,'Pri flows'!$C$3:$C$1999,"INDPROD")</f>
        <v>3.0750036336000002</v>
      </c>
      <c r="I4" s="1">
        <f>SUMIFS('Pri flows'!$E$3:$E$1999,'Pri flows'!$B$3:$B$1999,I$3,'Pri flows'!$D$3:$D$1999,$A$2,'Pri flows'!$C$3:$C$1999,"INDPROD")</f>
        <v>69.309275284799995</v>
      </c>
      <c r="J4" s="1">
        <f>SUMIFS('Pri flows'!$E$3:$E$1999,'Pri flows'!$B$3:$B$1999,J$3,'Pri flows'!$D$3:$D$1999,$A$2,'Pri flows'!$C$3:$C$1999,"INDPROD")</f>
        <v>98.535069399600005</v>
      </c>
      <c r="K4" s="1">
        <f>SUMIFS('Pri flows'!$E$3:$E$1999,'Pri flows'!$B$3:$B$1999,K$3,'Pri flows'!$D$3:$D$1999,$A$2,'Pri flows'!$C$3:$C$1999,"INDPROD")</f>
        <v>0</v>
      </c>
      <c r="L4" s="1">
        <f>SUMIFS('Pri flows'!$E$3:$E$1999,'Pri flows'!$B$3:$B$1999,L$3,'Pri flows'!$D$3:$D$1999,$A$2,'Pri flows'!$C$3:$C$1999,"INDPROD")</f>
        <v>0</v>
      </c>
      <c r="M4" s="1">
        <f>SUMIFS('Pri flows'!$E$3:$E$1999,'Pri flows'!$B$3:$B$1999,M$3,'Pri flows'!$D$3:$D$1999,$A$2,'Pri flows'!$C$3:$C$1999,"INDPROD")</f>
        <v>9.8580006323999996</v>
      </c>
      <c r="N4" s="1">
        <f>SUMIFS('Pri flows'!$E$3:$E$1999,'Pri flows'!$B$3:$B$1999,N$3,'Pri flows'!$D$3:$D$1999,$A$2,'Pri flows'!$C$3:$C$1999,"INDPROD")</f>
        <v>2.939887224</v>
      </c>
      <c r="O4" s="1">
        <f>SUMIFS('Pri flows'!$E$3:$E$1999,'Pri flows'!$B$3:$B$1999,O$3,'Pri flows'!$D$3:$D$1999,$A$2,'Pri flows'!$C$3:$C$1999,"INDPROD")</f>
        <v>123.13211328</v>
      </c>
      <c r="P4" s="1">
        <f>SUMIFS('Pri flows'!$E$3:$E$1999,'Pri flows'!$B$3:$B$1999,P$3,'Pri flows'!$D$3:$D$1999,$A$2,'Pri flows'!$C$3:$C$1999,"INDPROD")</f>
        <v>52.9141056156</v>
      </c>
      <c r="Q4" s="1">
        <f>SUMIFS('Pri flows'!$E$3:$E$1999,'Pri flows'!$B$3:$B$1999,Q$3,'Pri flows'!$D$3:$D$1999,$A$2,'Pri flows'!$C$3:$C$1999,"INDPROD")</f>
        <v>104.1837366744</v>
      </c>
      <c r="R4" s="1">
        <f>SUMIFS('Pri flows'!$E$3:$E$1999,'Pri flows'!$B$3:$B$1999,R$3,'Pri flows'!$D$3:$D$1999,$A$2,'Pri flows'!$C$3:$C$1999,"INDPROD")</f>
        <v>73.203752908799999</v>
      </c>
      <c r="S4" s="1">
        <f>SUMIFS('Pri flows'!$E$3:$E$1999,'Pri flows'!$B$3:$B$1999,S$3,'Pri flows'!$D$3:$D$1999,$A$2,'Pri flows'!$C$3:$C$1999,"INDPROD")</f>
        <v>7.10510427</v>
      </c>
      <c r="T4" s="1">
        <f>SUMIFS('Pri flows'!$E$3:$E$1999,'Pri flows'!$B$3:$B$1999,T$3,'Pri flows'!$D$3:$D$1999,$A$2,'Pri flows'!$C$3:$C$1999,"INDPROD")</f>
        <v>30.078306143999999</v>
      </c>
      <c r="U4" s="1">
        <f>SUMIFS('Pri flows'!$E$3:$E$1999,'Pri flows'!$B$3:$B$1999,U$3,'Pri flows'!$D$3:$D$1999,$A$2,'Pri flows'!$C$3:$C$1999,"INDPROD")</f>
        <v>49.485798864000003</v>
      </c>
      <c r="V4" s="1">
        <f>SUMIFS('Pri flows'!$E$3:$E$1999,'Pri flows'!$B$3:$B$1999,V$3,'Pri flows'!$D$3:$D$1999,$A$2,'Pri flows'!$C$3:$C$1999,"INDPROD")</f>
        <v>104.65120126799999</v>
      </c>
      <c r="W4" s="1">
        <f>SUMIFS('Pri flows'!$E$3:$E$1999,'Pri flows'!$B$3:$B$1999,W$3,'Pri flows'!$D$3:$D$1999,$A$2,'Pri flows'!$C$3:$C$1999,"INDPROD")</f>
        <v>258.8379991992</v>
      </c>
      <c r="X4" s="1">
        <f>SUMIFS('Pri flows'!$E$3:$E$1999,'Pri flows'!$B$3:$B$1999,X$3,'Pri flows'!$D$3:$D$1999,$A$2,'Pri flows'!$C$3:$C$1999,"INDPROD")</f>
        <v>27.521996788799999</v>
      </c>
      <c r="Y4" s="1">
        <f>SUMIFS('Pri flows'!$E$3:$E$1999,'Pri flows'!$B$3:$B$1999,Y$3,'Pri flows'!$D$3:$D$1999,$A$2,'Pri flows'!$C$3:$C$1999,"INDPROD")</f>
        <v>0.48913965720000002</v>
      </c>
      <c r="Z4" s="1">
        <f>SUMIFS('Pri flows'!$E$3:$E$1999,'Pri flows'!$B$3:$B$1999,Z$3,'Pri flows'!$D$3:$D$1999,$A$2,'Pri flows'!$C$3:$C$1999,"INDPROD")</f>
        <v>0</v>
      </c>
      <c r="AA4" s="1">
        <f>SUMIFS('Pri flows'!$E$3:$E$1999,'Pri flows'!$B$3:$B$1999,AA$3,'Pri flows'!$D$3:$D$1999,$A$2,'Pri flows'!$C$3:$C$1999,"INDPROD")</f>
        <v>2.1415063320000001</v>
      </c>
      <c r="AB4" s="1">
        <f>SUMIFS('Pri flows'!$E$3:$E$1999,'Pri flows'!$B$3:$B$1999,AB$3,'Pri flows'!$D$3:$D$1999,$A$2,'Pri flows'!$C$3:$C$1999,"INDPROD")</f>
        <v>16.262175967200001</v>
      </c>
      <c r="AC4" s="1">
        <f>SUMIFS('Pri flows'!$E$3:$E$1999,'Pri flows'!$B$3:$B$1999,AC$3,'Pri flows'!$D$3:$D$1999,$A$2,'Pri flows'!$C$3:$C$1999,"INDPROD")</f>
        <v>0</v>
      </c>
      <c r="AD4" s="1">
        <f>SUMIFS('Pri flows'!$E$3:$E$1999,'Pri flows'!$B$3:$B$1999,AD$3,'Pri flows'!$D$3:$D$1999,$A$2,'Pri flows'!$C$3:$C$1999,"INDPROD")</f>
        <v>0</v>
      </c>
      <c r="AE4" s="1">
        <f>SUMIFS('Pri flows'!$E$3:$E$1999,'Pri flows'!$B$3:$B$1999,AE$3,'Pri flows'!$D$3:$D$1999,$A$2,'Pri flows'!$C$3:$C$1999,"INDPROD")</f>
        <v>0</v>
      </c>
      <c r="AF4" s="1">
        <f>SUMIFS('Pri flows'!$E$3:$E$1999,'Pri flows'!$B$3:$B$1999,AF$3,'Pri flows'!$D$3:$D$1999,$A$2,'Pri flows'!$C$3:$C$1999,"INDPROD")</f>
        <v>99.052001035200007</v>
      </c>
      <c r="AG4" s="1">
        <f>SUMIFS('Pri flows'!$E$3:$E$1999,'Pri flows'!$B$3:$B$1999,AG$3,'Pri flows'!$D$3:$D$1999,$A$2,'Pri flows'!$C$3:$C$1999,"INDPROD")</f>
        <v>283.81250822039999</v>
      </c>
      <c r="AH4" s="1">
        <f>SUMIFS('Pri flows'!$E$3:$E$1999,'Pri flows'!$B$3:$B$1999,AH$3,'Pri flows'!$D$3:$D$1999,$A$2,'Pri flows'!$C$3:$C$1999,"INDPROD")</f>
        <v>0</v>
      </c>
      <c r="AI4" s="1">
        <f>SUM(E4:AH4)</f>
        <v>1416.5886823992</v>
      </c>
      <c r="AK4" t="str">
        <f t="shared" ref="AK4:AK23" si="9">$AJ31</f>
        <v>MinBIOBMU-02</v>
      </c>
      <c r="AL4" s="8" cm="1">
        <f t="array" ref="AL4">ROUND(-E$13/TREND(E$11:E$12,$A$11:$A$12,VALUE($A31))*AL5+AL5,4)</f>
        <v>0.85960000000000003</v>
      </c>
      <c r="AM4" s="8" cm="1">
        <f t="array" ref="AM4">ROUND(-F$13/TREND(F$11:F$12,$A$11:$A$12,VALUE($A31))*AM5+AM5,4)</f>
        <v>0.85960000000000003</v>
      </c>
      <c r="AN4" s="8" cm="1">
        <f t="array" ref="AN4">ROUND(-G$13/TREND(G$11:G$12,$A$11:$A$12,VALUE($A31))*AN5+AN5,4)</f>
        <v>0.85960000000000003</v>
      </c>
      <c r="AO4" s="8" cm="1">
        <f t="array" ref="AO4">ROUND(-H$13/TREND(H$11:H$12,$A$11:$A$12,VALUE($A31))*AO5+AO5,4)</f>
        <v>0.85960000000000003</v>
      </c>
      <c r="AP4" s="8" cm="1">
        <f t="array" ref="AP4">ROUND(-I$13/TREND(I$11:I$12,$A$11:$A$12,VALUE($A31))*AP5+AP5,4)</f>
        <v>0.85960000000000003</v>
      </c>
      <c r="AQ4" s="8" cm="1">
        <f t="array" ref="AQ4">ROUND(-J$13/TREND(J$11:J$12,$A$11:$A$12,VALUE($A31))*AQ5+AQ5,4)</f>
        <v>0.85960000000000003</v>
      </c>
      <c r="AR4" s="8" cm="1">
        <f t="array" ref="AR4">ROUND(-K$13/TREND(K$11:K$12,$A$11:$A$12,VALUE($A31))*AR5+AR5,4)</f>
        <v>0.85960000000000003</v>
      </c>
      <c r="AS4" s="8" cm="1">
        <f t="array" ref="AS4">ROUND(-L$13/TREND(L$11:L$12,$A$11:$A$12,VALUE($A31))*AS5+AS5,4)</f>
        <v>0.85960000000000003</v>
      </c>
      <c r="AT4" s="8" cm="1">
        <f t="array" ref="AT4">ROUND(-M$13/TREND(M$11:M$12,$A$11:$A$12,VALUE($A31))*AT5+AT5,4)</f>
        <v>0.85960000000000003</v>
      </c>
      <c r="AU4" s="8" cm="1">
        <f t="array" ref="AU4">ROUND(-N$13/TREND(N$11:N$12,$A$11:$A$12,VALUE($A31))*AU5+AU5,4)</f>
        <v>0.85960000000000003</v>
      </c>
      <c r="AV4" s="8" cm="1">
        <f t="array" ref="AV4">ROUND(-O$13/TREND(O$11:O$12,$A$11:$A$12,VALUE($A31))*AV5+AV5,4)</f>
        <v>0.85960000000000003</v>
      </c>
      <c r="AW4" s="8" cm="1">
        <f t="array" ref="AW4">ROUND(-P$13/TREND(P$11:P$12,$A$11:$A$12,VALUE($A31))*AW5+AW5,4)</f>
        <v>0.85960000000000003</v>
      </c>
      <c r="AX4" s="8" cm="1">
        <f t="array" ref="AX4">ROUND(-Q$13/TREND(Q$11:Q$12,$A$11:$A$12,VALUE($A31))*AX5+AX5,4)</f>
        <v>0.85960000000000003</v>
      </c>
      <c r="AY4" s="8" cm="1">
        <f t="array" ref="AY4">ROUND(-R$13/TREND(R$11:R$12,$A$11:$A$12,VALUE($A31))*AY5+AY5,4)</f>
        <v>0.85960000000000003</v>
      </c>
      <c r="AZ4" s="8" cm="1">
        <f t="array" ref="AZ4">ROUND(-S$13/TREND(S$11:S$12,$A$11:$A$12,VALUE($A31))*AZ5+AZ5,4)</f>
        <v>0.85960000000000003</v>
      </c>
      <c r="BA4" s="8" cm="1">
        <f t="array" ref="BA4">ROUND(-T$13/TREND(T$11:T$12,$A$11:$A$12,VALUE($A31))*BA5+BA5,4)</f>
        <v>0.85960000000000003</v>
      </c>
      <c r="BB4" s="8" cm="1">
        <f t="array" ref="BB4">ROUND(-U$13/TREND(U$11:U$12,$A$11:$A$12,VALUE($A31))*BB5+BB5,4)</f>
        <v>0.85960000000000003</v>
      </c>
      <c r="BC4" s="8" cm="1">
        <f t="array" ref="BC4">ROUND(-V$13/TREND(V$11:V$12,$A$11:$A$12,VALUE($A31))*BC5+BC5,4)</f>
        <v>0.85960000000000003</v>
      </c>
      <c r="BD4" s="8" cm="1">
        <f t="array" ref="BD4">ROUND(-W$13/TREND(W$11:W$12,$A$11:$A$12,VALUE($A31))*BD5+BD5,4)</f>
        <v>0.85960000000000003</v>
      </c>
      <c r="BE4" s="8" cm="1">
        <f t="array" ref="BE4">ROUND(-X$13/TREND(X$11:X$12,$A$11:$A$12,VALUE($A31))*BE5+BE5,4)</f>
        <v>0.85960000000000003</v>
      </c>
      <c r="BF4" s="8" cm="1">
        <f t="array" ref="BF4">ROUND(-Y$13/TREND(Y$11:Y$12,$A$11:$A$12,VALUE($A31))*BF5+BF5,4)</f>
        <v>0.85960000000000003</v>
      </c>
      <c r="BG4" s="8" cm="1">
        <f t="array" ref="BG4">ROUND(-Z$13/TREND(Z$11:Z$12,$A$11:$A$12,VALUE($A31))*BG5+BG5,4)</f>
        <v>0.85960000000000003</v>
      </c>
      <c r="BH4" s="8" cm="1">
        <f t="array" ref="BH4">ROUND(-AA$13/TREND(AA$11:AA$12,$A$11:$A$12,VALUE($A31))*BH5+BH5,4)</f>
        <v>0.85960000000000003</v>
      </c>
      <c r="BI4" s="8" cm="1">
        <f t="array" ref="BI4">ROUND(-AB$13/TREND(AB$11:AB$12,$A$11:$A$12,VALUE($A31))*BI5+BI5,4)</f>
        <v>0.85960000000000003</v>
      </c>
      <c r="BJ4" s="8" cm="1">
        <f t="array" ref="BJ4">ROUND(-AC$13/TREND(AC$11:AC$12,$A$11:$A$12,VALUE($A31))*BJ5+BJ5,4)</f>
        <v>0.85960000000000003</v>
      </c>
      <c r="BK4" s="8" cm="1">
        <f t="array" ref="BK4">ROUND(-AD$13/TREND(AD$11:AD$12,$A$11:$A$12,VALUE($A31))*BK5+BK5,4)</f>
        <v>0.85960000000000003</v>
      </c>
      <c r="BL4" s="8" cm="1">
        <f t="array" ref="BL4">ROUND(-AE$13/TREND(AE$11:AE$12,$A$11:$A$12,VALUE($A31))*BL5+BL5,4)</f>
        <v>0.85960000000000003</v>
      </c>
      <c r="BM4" s="8" cm="1">
        <f t="array" ref="BM4">ROUND(-AF$13/TREND(AF$11:AF$12,$A$11:$A$12,VALUE($A31))*BM5+BM5,4)</f>
        <v>0.85960000000000003</v>
      </c>
      <c r="BN4" s="8" cm="1">
        <f t="array" ref="BN4">ROUND(-AG$13/TREND(AG$11:AG$12,$A$11:$A$12,VALUE($A31))*BN5+BN5,4)</f>
        <v>0.85960000000000003</v>
      </c>
      <c r="BO4" s="8" cm="1">
        <f t="array" ref="BO4">ROUND(-AH$13/TREND(AH$11:AH$12,$A$11:$A$12,VALUE($A31))*BO5+BO5,4)</f>
        <v>0.85960000000000003</v>
      </c>
      <c r="BQ4" s="1">
        <f t="shared" ref="BQ4:BQ23" si="10">BQ3+SUM(AL31:BB31)/1000</f>
        <v>0.34310108466215999</v>
      </c>
      <c r="BR4" s="1">
        <f t="shared" si="4"/>
        <v>0.85959999999999992</v>
      </c>
      <c r="BS4" s="1"/>
      <c r="BV4" t="str">
        <f t="shared" ref="BV4:BV23" si="11">$AJ31</f>
        <v>MinBIOBMU-02</v>
      </c>
      <c r="BW4" s="1">
        <f t="shared" si="5"/>
        <v>0</v>
      </c>
      <c r="BX4" s="1">
        <f t="shared" si="6"/>
        <v>0</v>
      </c>
      <c r="BY4" s="1">
        <f t="shared" si="6"/>
        <v>0</v>
      </c>
      <c r="BZ4" s="1">
        <f t="shared" si="6"/>
        <v>0</v>
      </c>
      <c r="CA4" s="1">
        <f t="shared" si="6"/>
        <v>0</v>
      </c>
      <c r="CB4" s="1">
        <f t="shared" si="6"/>
        <v>0</v>
      </c>
      <c r="CC4" s="1">
        <f t="shared" si="6"/>
        <v>0</v>
      </c>
      <c r="CD4" s="1">
        <f t="shared" si="6"/>
        <v>0</v>
      </c>
      <c r="CE4" s="1">
        <f t="shared" si="6"/>
        <v>0</v>
      </c>
      <c r="CF4" s="1">
        <f t="shared" si="6"/>
        <v>0</v>
      </c>
      <c r="CG4" s="1">
        <f t="shared" si="6"/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7"/>
        <v>0</v>
      </c>
      <c r="CO4" s="1">
        <f t="shared" si="7"/>
        <v>0</v>
      </c>
      <c r="CP4" s="1">
        <f t="shared" si="7"/>
        <v>0</v>
      </c>
      <c r="CQ4" s="1">
        <f t="shared" si="7"/>
        <v>0</v>
      </c>
      <c r="CR4" s="1">
        <f t="shared" si="7"/>
        <v>0</v>
      </c>
      <c r="CS4" s="1">
        <f t="shared" si="7"/>
        <v>0</v>
      </c>
      <c r="CT4" s="1">
        <f t="shared" si="7"/>
        <v>0</v>
      </c>
      <c r="CU4" s="1">
        <f t="shared" si="7"/>
        <v>0</v>
      </c>
      <c r="CV4" s="1">
        <f t="shared" si="7"/>
        <v>0</v>
      </c>
      <c r="CW4" s="1">
        <f t="shared" si="7"/>
        <v>0</v>
      </c>
      <c r="CX4" s="1">
        <f t="shared" si="7"/>
        <v>0</v>
      </c>
      <c r="CY4" s="1">
        <f t="shared" si="7"/>
        <v>0</v>
      </c>
      <c r="CZ4" s="1">
        <f t="shared" si="7"/>
        <v>0</v>
      </c>
      <c r="DC4" t="str">
        <f t="shared" ref="DC4:DC23" si="12">BV4</f>
        <v>MinBIOBMU-02</v>
      </c>
      <c r="DD4" t="str">
        <f t="shared" si="8"/>
        <v>Municipal waste Supply curve - Step 02</v>
      </c>
      <c r="DE4" t="s">
        <v>109</v>
      </c>
      <c r="DF4" t="s">
        <v>163</v>
      </c>
      <c r="DH4" t="str">
        <f t="shared" ref="DH4:DH23" si="13">$A$2</f>
        <v>BIOBMU</v>
      </c>
    </row>
    <row r="5" spans="1:113">
      <c r="D5" t="s">
        <v>103</v>
      </c>
      <c r="E5" s="1">
        <f>SUMIF(reserves!$K$9:$K$17,BIOBMU!$A$2,reserves!M$9:M$17)</f>
        <v>1</v>
      </c>
      <c r="F5" s="1">
        <f>SUMIF(reserves!$K$9:$K$17,BIOBMU!$A$2,reserves!N$9:N$17)</f>
        <v>1</v>
      </c>
      <c r="G5" s="1">
        <f>SUMIF(reserves!$K$9:$K$17,BIOBMU!$A$2,reserves!O$9:O$17)</f>
        <v>1</v>
      </c>
      <c r="H5" s="1">
        <f>SUMIF(reserves!$K$9:$K$17,BIOBMU!$A$2,reserves!P$9:P$17)</f>
        <v>1</v>
      </c>
      <c r="I5" s="1">
        <f>SUMIF(reserves!$K$9:$K$17,BIOBMU!$A$2,reserves!Q$9:Q$17)</f>
        <v>1</v>
      </c>
      <c r="J5" s="1">
        <f>SUMIF(reserves!$K$9:$K$17,BIOBMU!$A$2,reserves!R$9:R$17)</f>
        <v>1</v>
      </c>
      <c r="K5" s="1">
        <f>SUMIF(reserves!$K$9:$K$17,BIOBMU!$A$2,reserves!S$9:S$17)</f>
        <v>1</v>
      </c>
      <c r="L5" s="1">
        <f>SUMIF(reserves!$K$9:$K$17,BIOBMU!$A$2,reserves!T$9:T$17)</f>
        <v>1</v>
      </c>
      <c r="M5" s="1">
        <f>SUMIF(reserves!$K$9:$K$17,BIOBMU!$A$2,reserves!U$9:U$17)</f>
        <v>1</v>
      </c>
      <c r="N5" s="1">
        <f>SUMIF(reserves!$K$9:$K$17,BIOBMU!$A$2,reserves!V$9:V$17)</f>
        <v>1</v>
      </c>
      <c r="O5" s="1">
        <f>SUMIF(reserves!$K$9:$K$17,BIOBMU!$A$2,reserves!W$9:W$17)</f>
        <v>1</v>
      </c>
      <c r="P5" s="1">
        <f>SUMIF(reserves!$K$9:$K$17,BIOBMU!$A$2,reserves!X$9:X$17)</f>
        <v>1</v>
      </c>
      <c r="Q5" s="1">
        <f>SUMIF(reserves!$K$9:$K$17,BIOBMU!$A$2,reserves!Y$9:Y$17)</f>
        <v>1</v>
      </c>
      <c r="R5" s="1">
        <f>SUMIF(reserves!$K$9:$K$17,BIOBMU!$A$2,reserves!Z$9:Z$17)</f>
        <v>1</v>
      </c>
      <c r="S5" s="1">
        <f>SUMIF(reserves!$K$9:$K$17,BIOBMU!$A$2,reserves!AA$9:AA$17)</f>
        <v>1</v>
      </c>
      <c r="T5" s="1">
        <f>SUMIF(reserves!$K$9:$K$17,BIOBMU!$A$2,reserves!AB$9:AB$17)</f>
        <v>1</v>
      </c>
      <c r="U5" s="1">
        <f>SUMIF(reserves!$K$9:$K$17,BIOBMU!$A$2,reserves!AC$9:AC$17)</f>
        <v>1</v>
      </c>
      <c r="V5" s="1">
        <f>SUMIF(reserves!$K$9:$K$17,BIOBMU!$A$2,reserves!AD$9:AD$17)</f>
        <v>1</v>
      </c>
      <c r="W5" s="1">
        <f>SUMIF(reserves!$K$9:$K$17,BIOBMU!$A$2,reserves!AE$9:AE$17)</f>
        <v>1</v>
      </c>
      <c r="X5" s="1">
        <f>SUMIF(reserves!$K$9:$K$17,BIOBMU!$A$2,reserves!AF$9:AF$17)</f>
        <v>1</v>
      </c>
      <c r="Y5" s="1">
        <f>SUMIF(reserves!$K$9:$K$17,BIOBMU!$A$2,reserves!AG$9:AG$17)</f>
        <v>1</v>
      </c>
      <c r="Z5" s="1">
        <f>SUMIF(reserves!$K$9:$K$17,BIOBMU!$A$2,reserves!AH$9:AH$17)</f>
        <v>1</v>
      </c>
      <c r="AA5" s="1">
        <f>SUMIF(reserves!$K$9:$K$17,BIOBMU!$A$2,reserves!AI$9:AI$17)</f>
        <v>1</v>
      </c>
      <c r="AB5" s="1">
        <f>SUMIF(reserves!$K$9:$K$17,BIOBMU!$A$2,reserves!AJ$9:AJ$17)</f>
        <v>1</v>
      </c>
      <c r="AC5" s="1">
        <f>SUMIF(reserves!$K$9:$K$17,BIOBMU!$A$2,reserves!AK$9:AK$17)</f>
        <v>1</v>
      </c>
      <c r="AD5" s="1">
        <f>SUMIF(reserves!$K$9:$K$17,BIOBMU!$A$2,reserves!AL$9:AL$17)</f>
        <v>1</v>
      </c>
      <c r="AE5" s="1">
        <f>SUMIF(reserves!$K$9:$K$17,BIOBMU!$A$2,reserves!AM$9:AM$17)</f>
        <v>1</v>
      </c>
      <c r="AF5" s="1">
        <f>SUMIF(reserves!$K$9:$K$17,BIOBMU!$A$2,reserves!AN$9:AN$17)</f>
        <v>1</v>
      </c>
      <c r="AG5" s="1">
        <f>SUMIF(reserves!$K$9:$K$17,BIOBMU!$A$2,reserves!AO$9:AO$17)</f>
        <v>1</v>
      </c>
      <c r="AH5" s="1">
        <f>SUMIF(reserves!$K$9:$K$17,BIOBMU!$A$2,reserves!AP$9:AP$17)</f>
        <v>1</v>
      </c>
      <c r="AK5" t="str">
        <f t="shared" si="9"/>
        <v>MinBIOBMU-03</v>
      </c>
      <c r="AL5" s="8" cm="1">
        <f t="array" ref="AL5">ROUND(-E$13/TREND(E$11:E$12,$A$11:$A$12,VALUE($A32))*AL6+AL6,4)</f>
        <v>0.87419999999999998</v>
      </c>
      <c r="AM5" s="8" cm="1">
        <f t="array" ref="AM5">ROUND(-F$13/TREND(F$11:F$12,$A$11:$A$12,VALUE($A32))*AM6+AM6,4)</f>
        <v>0.87419999999999998</v>
      </c>
      <c r="AN5" s="8" cm="1">
        <f t="array" ref="AN5">ROUND(-G$13/TREND(G$11:G$12,$A$11:$A$12,VALUE($A32))*AN6+AN6,4)</f>
        <v>0.87419999999999998</v>
      </c>
      <c r="AO5" s="8" cm="1">
        <f t="array" ref="AO5">ROUND(-H$13/TREND(H$11:H$12,$A$11:$A$12,VALUE($A32))*AO6+AO6,4)</f>
        <v>0.87419999999999998</v>
      </c>
      <c r="AP5" s="8" cm="1">
        <f t="array" ref="AP5">ROUND(-I$13/TREND(I$11:I$12,$A$11:$A$12,VALUE($A32))*AP6+AP6,4)</f>
        <v>0.87419999999999998</v>
      </c>
      <c r="AQ5" s="8" cm="1">
        <f t="array" ref="AQ5">ROUND(-J$13/TREND(J$11:J$12,$A$11:$A$12,VALUE($A32))*AQ6+AQ6,4)</f>
        <v>0.87419999999999998</v>
      </c>
      <c r="AR5" s="8" cm="1">
        <f t="array" ref="AR5">ROUND(-K$13/TREND(K$11:K$12,$A$11:$A$12,VALUE($A32))*AR6+AR6,4)</f>
        <v>0.87419999999999998</v>
      </c>
      <c r="AS5" s="8" cm="1">
        <f t="array" ref="AS5">ROUND(-L$13/TREND(L$11:L$12,$A$11:$A$12,VALUE($A32))*AS6+AS6,4)</f>
        <v>0.87419999999999998</v>
      </c>
      <c r="AT5" s="8" cm="1">
        <f t="array" ref="AT5">ROUND(-M$13/TREND(M$11:M$12,$A$11:$A$12,VALUE($A32))*AT6+AT6,4)</f>
        <v>0.87419999999999998</v>
      </c>
      <c r="AU5" s="8" cm="1">
        <f t="array" ref="AU5">ROUND(-N$13/TREND(N$11:N$12,$A$11:$A$12,VALUE($A32))*AU6+AU6,4)</f>
        <v>0.87419999999999998</v>
      </c>
      <c r="AV5" s="8" cm="1">
        <f t="array" ref="AV5">ROUND(-O$13/TREND(O$11:O$12,$A$11:$A$12,VALUE($A32))*AV6+AV6,4)</f>
        <v>0.87419999999999998</v>
      </c>
      <c r="AW5" s="8" cm="1">
        <f t="array" ref="AW5">ROUND(-P$13/TREND(P$11:P$12,$A$11:$A$12,VALUE($A32))*AW6+AW6,4)</f>
        <v>0.87419999999999998</v>
      </c>
      <c r="AX5" s="8" cm="1">
        <f t="array" ref="AX5">ROUND(-Q$13/TREND(Q$11:Q$12,$A$11:$A$12,VALUE($A32))*AX6+AX6,4)</f>
        <v>0.87419999999999998</v>
      </c>
      <c r="AY5" s="8" cm="1">
        <f t="array" ref="AY5">ROUND(-R$13/TREND(R$11:R$12,$A$11:$A$12,VALUE($A32))*AY6+AY6,4)</f>
        <v>0.87419999999999998</v>
      </c>
      <c r="AZ5" s="8" cm="1">
        <f t="array" ref="AZ5">ROUND(-S$13/TREND(S$11:S$12,$A$11:$A$12,VALUE($A32))*AZ6+AZ6,4)</f>
        <v>0.87419999999999998</v>
      </c>
      <c r="BA5" s="8" cm="1">
        <f t="array" ref="BA5">ROUND(-T$13/TREND(T$11:T$12,$A$11:$A$12,VALUE($A32))*BA6+BA6,4)</f>
        <v>0.87419999999999998</v>
      </c>
      <c r="BB5" s="8" cm="1">
        <f t="array" ref="BB5">ROUND(-U$13/TREND(U$11:U$12,$A$11:$A$12,VALUE($A32))*BB6+BB6,4)</f>
        <v>0.87419999999999998</v>
      </c>
      <c r="BC5" s="8" cm="1">
        <f t="array" ref="BC5">ROUND(-V$13/TREND(V$11:V$12,$A$11:$A$12,VALUE($A32))*BC6+BC6,4)</f>
        <v>0.87419999999999998</v>
      </c>
      <c r="BD5" s="8" cm="1">
        <f t="array" ref="BD5">ROUND(-W$13/TREND(W$11:W$12,$A$11:$A$12,VALUE($A32))*BD6+BD6,4)</f>
        <v>0.87419999999999998</v>
      </c>
      <c r="BE5" s="8" cm="1">
        <f t="array" ref="BE5">ROUND(-X$13/TREND(X$11:X$12,$A$11:$A$12,VALUE($A32))*BE6+BE6,4)</f>
        <v>0.87419999999999998</v>
      </c>
      <c r="BF5" s="8" cm="1">
        <f t="array" ref="BF5">ROUND(-Y$13/TREND(Y$11:Y$12,$A$11:$A$12,VALUE($A32))*BF6+BF6,4)</f>
        <v>0.87419999999999998</v>
      </c>
      <c r="BG5" s="8" cm="1">
        <f t="array" ref="BG5">ROUND(-Z$13/TREND(Z$11:Z$12,$A$11:$A$12,VALUE($A32))*BG6+BG6,4)</f>
        <v>0.87419999999999998</v>
      </c>
      <c r="BH5" s="8" cm="1">
        <f t="array" ref="BH5">ROUND(-AA$13/TREND(AA$11:AA$12,$A$11:$A$12,VALUE($A32))*BH6+BH6,4)</f>
        <v>0.87419999999999998</v>
      </c>
      <c r="BI5" s="8" cm="1">
        <f t="array" ref="BI5">ROUND(-AB$13/TREND(AB$11:AB$12,$A$11:$A$12,VALUE($A32))*BI6+BI6,4)</f>
        <v>0.87419999999999998</v>
      </c>
      <c r="BJ5" s="8" cm="1">
        <f t="array" ref="BJ5">ROUND(-AC$13/TREND(AC$11:AC$12,$A$11:$A$12,VALUE($A32))*BJ6+BJ6,4)</f>
        <v>0.87419999999999998</v>
      </c>
      <c r="BK5" s="8" cm="1">
        <f t="array" ref="BK5">ROUND(-AD$13/TREND(AD$11:AD$12,$A$11:$A$12,VALUE($A32))*BK6+BK6,4)</f>
        <v>0.87419999999999998</v>
      </c>
      <c r="BL5" s="8" cm="1">
        <f t="array" ref="BL5">ROUND(-AE$13/TREND(AE$11:AE$12,$A$11:$A$12,VALUE($A32))*BL6+BL6,4)</f>
        <v>0.87419999999999998</v>
      </c>
      <c r="BM5" s="8" cm="1">
        <f t="array" ref="BM5">ROUND(-AF$13/TREND(AF$11:AF$12,$A$11:$A$12,VALUE($A32))*BM6+BM6,4)</f>
        <v>0.87419999999999998</v>
      </c>
      <c r="BN5" s="8" cm="1">
        <f t="array" ref="BN5">ROUND(-AG$13/TREND(AG$11:AG$12,$A$11:$A$12,VALUE($A32))*BN6+BN6,4)</f>
        <v>0.87419999999999998</v>
      </c>
      <c r="BO5" s="8" cm="1">
        <f t="array" ref="BO5">ROUND(-AH$13/TREND(AH$11:AH$12,$A$11:$A$12,VALUE($A32))*BO6+BO6,4)</f>
        <v>0.87419999999999998</v>
      </c>
      <c r="BQ5" s="1">
        <f t="shared" si="10"/>
        <v>0.37429209235872002</v>
      </c>
      <c r="BR5" s="1">
        <f t="shared" si="4"/>
        <v>0.87419999999999976</v>
      </c>
      <c r="BS5" s="1"/>
      <c r="BV5" t="str">
        <f t="shared" si="11"/>
        <v>MinBIOBMU-03</v>
      </c>
      <c r="BW5" s="1">
        <f t="shared" si="5"/>
        <v>0</v>
      </c>
      <c r="BX5" s="1">
        <f t="shared" si="6"/>
        <v>0</v>
      </c>
      <c r="BY5" s="1">
        <f t="shared" si="6"/>
        <v>0</v>
      </c>
      <c r="BZ5" s="1">
        <f t="shared" si="6"/>
        <v>0</v>
      </c>
      <c r="CA5" s="1">
        <f t="shared" si="6"/>
        <v>0</v>
      </c>
      <c r="CB5" s="1">
        <f t="shared" si="6"/>
        <v>0</v>
      </c>
      <c r="CC5" s="1">
        <f t="shared" si="6"/>
        <v>0</v>
      </c>
      <c r="CD5" s="1">
        <f t="shared" si="6"/>
        <v>0</v>
      </c>
      <c r="CE5" s="1">
        <f t="shared" si="6"/>
        <v>0</v>
      </c>
      <c r="CF5" s="1">
        <f t="shared" si="6"/>
        <v>0</v>
      </c>
      <c r="CG5" s="1">
        <f t="shared" si="6"/>
        <v>0</v>
      </c>
      <c r="CH5" s="1">
        <f t="shared" si="6"/>
        <v>0</v>
      </c>
      <c r="CI5" s="1">
        <f t="shared" si="6"/>
        <v>0</v>
      </c>
      <c r="CJ5" s="1">
        <f t="shared" si="6"/>
        <v>0</v>
      </c>
      <c r="CK5" s="1">
        <f t="shared" si="6"/>
        <v>0</v>
      </c>
      <c r="CL5" s="1">
        <f t="shared" si="6"/>
        <v>0</v>
      </c>
      <c r="CM5" s="1">
        <f t="shared" si="6"/>
        <v>0</v>
      </c>
      <c r="CN5" s="1">
        <f t="shared" si="7"/>
        <v>0</v>
      </c>
      <c r="CO5" s="1">
        <f t="shared" si="7"/>
        <v>0</v>
      </c>
      <c r="CP5" s="1">
        <f t="shared" si="7"/>
        <v>0</v>
      </c>
      <c r="CQ5" s="1">
        <f t="shared" si="7"/>
        <v>0</v>
      </c>
      <c r="CR5" s="1">
        <f t="shared" si="7"/>
        <v>0</v>
      </c>
      <c r="CS5" s="1">
        <f t="shared" si="7"/>
        <v>0</v>
      </c>
      <c r="CT5" s="1">
        <f t="shared" si="7"/>
        <v>0</v>
      </c>
      <c r="CU5" s="1">
        <f t="shared" si="7"/>
        <v>0</v>
      </c>
      <c r="CV5" s="1">
        <f t="shared" si="7"/>
        <v>0</v>
      </c>
      <c r="CW5" s="1">
        <f t="shared" si="7"/>
        <v>0</v>
      </c>
      <c r="CX5" s="1">
        <f t="shared" si="7"/>
        <v>0</v>
      </c>
      <c r="CY5" s="1">
        <f t="shared" si="7"/>
        <v>0</v>
      </c>
      <c r="CZ5" s="1">
        <f t="shared" si="7"/>
        <v>0</v>
      </c>
      <c r="DC5" t="str">
        <f t="shared" si="12"/>
        <v>MinBIOBMU-03</v>
      </c>
      <c r="DD5" t="str">
        <f t="shared" si="8"/>
        <v>Municipal waste Supply curve - Step 03</v>
      </c>
      <c r="DE5" t="s">
        <v>109</v>
      </c>
      <c r="DF5" t="s">
        <v>163</v>
      </c>
      <c r="DH5" t="str">
        <f t="shared" si="13"/>
        <v>BIOBMU</v>
      </c>
    </row>
    <row r="6" spans="1:113">
      <c r="D6" t="s">
        <v>114</v>
      </c>
      <c r="E6" s="1">
        <f>SUMIFS(reserves!$B$2:$B$58,reserves!$C$2:$C$58,BIOBMU!E$3,reserves!$D$2:$D$58,BIOBMU!$A$2)/1000</f>
        <v>0</v>
      </c>
      <c r="F6" s="1">
        <f>SUMIFS(reserves!$B$2:$B$58,reserves!$C$2:$C$58,BIOBMU!F$3,reserves!$D$2:$D$58,BIOBMU!$A$2)/1000</f>
        <v>0</v>
      </c>
      <c r="G6" s="1">
        <f>SUMIFS(reserves!$B$2:$B$58,reserves!$C$2:$C$58,BIOBMU!G$3,reserves!$D$2:$D$58,BIOBMU!$A$2)/1000</f>
        <v>0</v>
      </c>
      <c r="H6" s="1">
        <f>SUMIFS(reserves!$B$2:$B$58,reserves!$C$2:$C$58,BIOBMU!H$3,reserves!$D$2:$D$58,BIOBMU!$A$2)/1000</f>
        <v>0</v>
      </c>
      <c r="I6" s="1">
        <f>SUMIFS(reserves!$B$2:$B$58,reserves!$C$2:$C$58,BIOBMU!I$3,reserves!$D$2:$D$58,BIOBMU!$A$2)/1000</f>
        <v>0</v>
      </c>
      <c r="J6" s="1">
        <f>SUMIFS(reserves!$B$2:$B$58,reserves!$C$2:$C$58,BIOBMU!J$3,reserves!$D$2:$D$58,BIOBMU!$A$2)/1000</f>
        <v>0</v>
      </c>
      <c r="K6" s="1">
        <f>SUMIFS(reserves!$B$2:$B$58,reserves!$C$2:$C$58,BIOBMU!K$3,reserves!$D$2:$D$58,BIOBMU!$A$2)/1000</f>
        <v>0</v>
      </c>
      <c r="L6" s="1">
        <f>SUMIFS(reserves!$B$2:$B$58,reserves!$C$2:$C$58,BIOBMU!L$3,reserves!$D$2:$D$58,BIOBMU!$A$2)/1000</f>
        <v>0</v>
      </c>
      <c r="M6" s="1">
        <f>SUMIFS(reserves!$B$2:$B$58,reserves!$C$2:$C$58,BIOBMU!M$3,reserves!$D$2:$D$58,BIOBMU!$A$2)/1000</f>
        <v>0</v>
      </c>
      <c r="N6" s="1">
        <f>SUMIFS(reserves!$B$2:$B$58,reserves!$C$2:$C$58,BIOBMU!N$3,reserves!$D$2:$D$58,BIOBMU!$A$2)/1000</f>
        <v>0</v>
      </c>
      <c r="O6" s="1">
        <f>SUMIFS(reserves!$B$2:$B$58,reserves!$C$2:$C$58,BIOBMU!O$3,reserves!$D$2:$D$58,BIOBMU!$A$2)/1000</f>
        <v>0</v>
      </c>
      <c r="P6" s="1">
        <f>SUMIFS(reserves!$B$2:$B$58,reserves!$C$2:$C$58,BIOBMU!P$3,reserves!$D$2:$D$58,BIOBMU!$A$2)/1000</f>
        <v>0</v>
      </c>
      <c r="Q6" s="1">
        <f>SUMIFS(reserves!$B$2:$B$58,reserves!$C$2:$C$58,BIOBMU!Q$3,reserves!$D$2:$D$58,BIOBMU!$A$2)/1000</f>
        <v>0</v>
      </c>
      <c r="R6" s="1">
        <f>SUMIFS(reserves!$B$2:$B$58,reserves!$C$2:$C$58,BIOBMU!R$3,reserves!$D$2:$D$58,BIOBMU!$A$2)/1000</f>
        <v>0</v>
      </c>
      <c r="S6" s="1">
        <f>SUMIFS(reserves!$B$2:$B$58,reserves!$C$2:$C$58,BIOBMU!S$3,reserves!$D$2:$D$58,BIOBMU!$A$2)/1000</f>
        <v>0</v>
      </c>
      <c r="T6" s="1">
        <f>SUMIFS(reserves!$B$2:$B$58,reserves!$C$2:$C$58,BIOBMU!T$3,reserves!$D$2:$D$58,BIOBMU!$A$2)/1000</f>
        <v>0</v>
      </c>
      <c r="U6" s="1">
        <f>SUMIFS(reserves!$B$2:$B$58,reserves!$C$2:$C$58,BIOBMU!U$3,reserves!$D$2:$D$58,BIOBMU!$A$2)/1000</f>
        <v>0</v>
      </c>
      <c r="V6" s="1">
        <f>SUMIFS(reserves!$B$2:$B$58,reserves!$C$2:$C$58,BIOBMU!V$3,reserves!$D$2:$D$58,BIOBMU!$A$2)/1000</f>
        <v>0</v>
      </c>
      <c r="W6" s="1">
        <f>SUMIFS(reserves!$B$2:$B$58,reserves!$C$2:$C$58,BIOBMU!W$3,reserves!$D$2:$D$58,BIOBMU!$A$2)/1000</f>
        <v>0</v>
      </c>
      <c r="X6" s="1">
        <f>SUMIFS(reserves!$B$2:$B$58,reserves!$C$2:$C$58,BIOBMU!X$3,reserves!$D$2:$D$58,BIOBMU!$A$2)/1000</f>
        <v>0</v>
      </c>
      <c r="Y6" s="1">
        <f>SUMIFS(reserves!$B$2:$B$58,reserves!$C$2:$C$58,BIOBMU!Y$3,reserves!$D$2:$D$58,BIOBMU!$A$2)/1000</f>
        <v>0</v>
      </c>
      <c r="Z6" s="1">
        <f>SUMIFS(reserves!$B$2:$B$58,reserves!$C$2:$C$58,BIOBMU!Z$3,reserves!$D$2:$D$58,BIOBMU!$A$2)/1000</f>
        <v>0</v>
      </c>
      <c r="AA6" s="1">
        <f>SUMIFS(reserves!$B$2:$B$58,reserves!$C$2:$C$58,BIOBMU!AA$3,reserves!$D$2:$D$58,BIOBMU!$A$2)/1000</f>
        <v>0</v>
      </c>
      <c r="AB6" s="1">
        <f>SUMIFS(reserves!$B$2:$B$58,reserves!$C$2:$C$58,BIOBMU!AB$3,reserves!$D$2:$D$58,BIOBMU!$A$2)/1000</f>
        <v>0</v>
      </c>
      <c r="AC6" s="1">
        <f>SUMIFS(reserves!$B$2:$B$58,reserves!$C$2:$C$58,BIOBMU!AC$3,reserves!$D$2:$D$58,BIOBMU!$A$2)/1000</f>
        <v>0</v>
      </c>
      <c r="AD6" s="1">
        <f>SUMIFS(reserves!$B$2:$B$58,reserves!$C$2:$C$58,BIOBMU!AD$3,reserves!$D$2:$D$58,BIOBMU!$A$2)/1000</f>
        <v>0</v>
      </c>
      <c r="AE6" s="1">
        <f>SUMIFS(reserves!$B$2:$B$58,reserves!$C$2:$C$58,BIOBMU!AE$3,reserves!$D$2:$D$58,BIOBMU!$A$2)/1000</f>
        <v>0</v>
      </c>
      <c r="AF6" s="1">
        <f>SUMIFS(reserves!$B$2:$B$58,reserves!$C$2:$C$58,BIOBMU!AF$3,reserves!$D$2:$D$58,BIOBMU!$A$2)/1000</f>
        <v>0</v>
      </c>
      <c r="AG6" s="1">
        <f>SUMIFS(reserves!$B$2:$B$58,reserves!$C$2:$C$58,BIOBMU!AG$3,reserves!$D$2:$D$58,BIOBMU!$A$2)/1000</f>
        <v>0</v>
      </c>
      <c r="AH6" s="1">
        <f>SUMIFS(reserves!$B$2:$B$58,reserves!$C$2:$C$58,BIOBMU!AH$3,reserves!$D$2:$D$58,BIOBMU!$A$2)/1000</f>
        <v>0</v>
      </c>
      <c r="AI6" s="1">
        <f>SUM(E6:U6)</f>
        <v>0</v>
      </c>
      <c r="AK6" t="str">
        <f t="shared" si="9"/>
        <v>MinBIOBMU-04</v>
      </c>
      <c r="AL6" s="8" cm="1">
        <f t="array" ref="AL6">ROUND(-E$13/TREND(E$11:E$12,$A$11:$A$12,VALUE($A33))*AL7+AL7,4)</f>
        <v>0.88900000000000001</v>
      </c>
      <c r="AM6" s="8" cm="1">
        <f t="array" ref="AM6">ROUND(-F$13/TREND(F$11:F$12,$A$11:$A$12,VALUE($A33))*AM7+AM7,4)</f>
        <v>0.88900000000000001</v>
      </c>
      <c r="AN6" s="8" cm="1">
        <f t="array" ref="AN6">ROUND(-G$13/TREND(G$11:G$12,$A$11:$A$12,VALUE($A33))*AN7+AN7,4)</f>
        <v>0.88900000000000001</v>
      </c>
      <c r="AO6" s="8" cm="1">
        <f t="array" ref="AO6">ROUND(-H$13/TREND(H$11:H$12,$A$11:$A$12,VALUE($A33))*AO7+AO7,4)</f>
        <v>0.88900000000000001</v>
      </c>
      <c r="AP6" s="8" cm="1">
        <f t="array" ref="AP6">ROUND(-I$13/TREND(I$11:I$12,$A$11:$A$12,VALUE($A33))*AP7+AP7,4)</f>
        <v>0.88900000000000001</v>
      </c>
      <c r="AQ6" s="8" cm="1">
        <f t="array" ref="AQ6">ROUND(-J$13/TREND(J$11:J$12,$A$11:$A$12,VALUE($A33))*AQ7+AQ7,4)</f>
        <v>0.88900000000000001</v>
      </c>
      <c r="AR6" s="8" cm="1">
        <f t="array" ref="AR6">ROUND(-K$13/TREND(K$11:K$12,$A$11:$A$12,VALUE($A33))*AR7+AR7,4)</f>
        <v>0.88900000000000001</v>
      </c>
      <c r="AS6" s="8" cm="1">
        <f t="array" ref="AS6">ROUND(-L$13/TREND(L$11:L$12,$A$11:$A$12,VALUE($A33))*AS7+AS7,4)</f>
        <v>0.88900000000000001</v>
      </c>
      <c r="AT6" s="8" cm="1">
        <f t="array" ref="AT6">ROUND(-M$13/TREND(M$11:M$12,$A$11:$A$12,VALUE($A33))*AT7+AT7,4)</f>
        <v>0.88900000000000001</v>
      </c>
      <c r="AU6" s="8" cm="1">
        <f t="array" ref="AU6">ROUND(-N$13/TREND(N$11:N$12,$A$11:$A$12,VALUE($A33))*AU7+AU7,4)</f>
        <v>0.88900000000000001</v>
      </c>
      <c r="AV6" s="8" cm="1">
        <f t="array" ref="AV6">ROUND(-O$13/TREND(O$11:O$12,$A$11:$A$12,VALUE($A33))*AV7+AV7,4)</f>
        <v>0.88900000000000001</v>
      </c>
      <c r="AW6" s="8" cm="1">
        <f t="array" ref="AW6">ROUND(-P$13/TREND(P$11:P$12,$A$11:$A$12,VALUE($A33))*AW7+AW7,4)</f>
        <v>0.88900000000000001</v>
      </c>
      <c r="AX6" s="8" cm="1">
        <f t="array" ref="AX6">ROUND(-Q$13/TREND(Q$11:Q$12,$A$11:$A$12,VALUE($A33))*AX7+AX7,4)</f>
        <v>0.88900000000000001</v>
      </c>
      <c r="AY6" s="8" cm="1">
        <f t="array" ref="AY6">ROUND(-R$13/TREND(R$11:R$12,$A$11:$A$12,VALUE($A33))*AY7+AY7,4)</f>
        <v>0.88900000000000001</v>
      </c>
      <c r="AZ6" s="8" cm="1">
        <f t="array" ref="AZ6">ROUND(-S$13/TREND(S$11:S$12,$A$11:$A$12,VALUE($A33))*AZ7+AZ7,4)</f>
        <v>0.88900000000000001</v>
      </c>
      <c r="BA6" s="8" cm="1">
        <f t="array" ref="BA6">ROUND(-T$13/TREND(T$11:T$12,$A$11:$A$12,VALUE($A33))*BA7+BA7,4)</f>
        <v>0.88900000000000001</v>
      </c>
      <c r="BB6" s="8" cm="1">
        <f t="array" ref="BB6">ROUND(-U$13/TREND(U$11:U$12,$A$11:$A$12,VALUE($A33))*BB7+BB7,4)</f>
        <v>0.88900000000000001</v>
      </c>
      <c r="BC6" s="8" cm="1">
        <f t="array" ref="BC6">ROUND(-V$13/TREND(V$11:V$12,$A$11:$A$12,VALUE($A33))*BC7+BC7,4)</f>
        <v>0.88900000000000001</v>
      </c>
      <c r="BD6" s="8" cm="1">
        <f t="array" ref="BD6">ROUND(-W$13/TREND(W$11:W$12,$A$11:$A$12,VALUE($A33))*BD7+BD7,4)</f>
        <v>0.88900000000000001</v>
      </c>
      <c r="BE6" s="8" cm="1">
        <f t="array" ref="BE6">ROUND(-X$13/TREND(X$11:X$12,$A$11:$A$12,VALUE($A33))*BE7+BE7,4)</f>
        <v>0.88900000000000001</v>
      </c>
      <c r="BF6" s="8" cm="1">
        <f t="array" ref="BF6">ROUND(-Y$13/TREND(Y$11:Y$12,$A$11:$A$12,VALUE($A33))*BF7+BF7,4)</f>
        <v>0.88900000000000001</v>
      </c>
      <c r="BG6" s="8" cm="1">
        <f t="array" ref="BG6">ROUND(-Z$13/TREND(Z$11:Z$12,$A$11:$A$12,VALUE($A33))*BG7+BG7,4)</f>
        <v>0.88900000000000001</v>
      </c>
      <c r="BH6" s="8" cm="1">
        <f t="array" ref="BH6">ROUND(-AA$13/TREND(AA$11:AA$12,$A$11:$A$12,VALUE($A33))*BH7+BH7,4)</f>
        <v>0.88900000000000001</v>
      </c>
      <c r="BI6" s="8" cm="1">
        <f t="array" ref="BI6">ROUND(-AB$13/TREND(AB$11:AB$12,$A$11:$A$12,VALUE($A33))*BI7+BI7,4)</f>
        <v>0.88900000000000001</v>
      </c>
      <c r="BJ6" s="8" cm="1">
        <f t="array" ref="BJ6">ROUND(-AC$13/TREND(AC$11:AC$12,$A$11:$A$12,VALUE($A33))*BJ7+BJ7,4)</f>
        <v>0.88900000000000001</v>
      </c>
      <c r="BK6" s="8" cm="1">
        <f t="array" ref="BK6">ROUND(-AD$13/TREND(AD$11:AD$12,$A$11:$A$12,VALUE($A33))*BK7+BK7,4)</f>
        <v>0.88900000000000001</v>
      </c>
      <c r="BL6" s="8" cm="1">
        <f t="array" ref="BL6">ROUND(-AE$13/TREND(AE$11:AE$12,$A$11:$A$12,VALUE($A33))*BL7+BL7,4)</f>
        <v>0.88900000000000001</v>
      </c>
      <c r="BM6" s="8" cm="1">
        <f t="array" ref="BM6">ROUND(-AF$13/TREND(AF$11:AF$12,$A$11:$A$12,VALUE($A33))*BM7+BM7,4)</f>
        <v>0.88900000000000001</v>
      </c>
      <c r="BN6" s="8" cm="1">
        <f t="array" ref="BN6">ROUND(-AG$13/TREND(AG$11:AG$12,$A$11:$A$12,VALUE($A33))*BN7+BN7,4)</f>
        <v>0.88900000000000001</v>
      </c>
      <c r="BO6" s="8" cm="1">
        <f t="array" ref="BO6">ROUND(-AH$13/TREND(AH$11:AH$12,$A$11:$A$12,VALUE($A33))*BO7+BO7,4)</f>
        <v>0.88900000000000001</v>
      </c>
      <c r="BQ6" s="1">
        <f t="shared" si="10"/>
        <v>0.40548310005528004</v>
      </c>
      <c r="BR6" s="1">
        <f t="shared" si="4"/>
        <v>0.88899999999999979</v>
      </c>
      <c r="BS6" s="1"/>
      <c r="BV6" t="str">
        <f t="shared" si="11"/>
        <v>MinBIOBMU-04</v>
      </c>
      <c r="BW6" s="1">
        <f t="shared" si="5"/>
        <v>0</v>
      </c>
      <c r="BX6" s="1">
        <f t="shared" si="6"/>
        <v>0</v>
      </c>
      <c r="BY6" s="1">
        <f t="shared" si="6"/>
        <v>0</v>
      </c>
      <c r="BZ6" s="1">
        <f t="shared" si="6"/>
        <v>0</v>
      </c>
      <c r="CA6" s="1">
        <f t="shared" si="6"/>
        <v>0</v>
      </c>
      <c r="CB6" s="1">
        <f t="shared" si="6"/>
        <v>0</v>
      </c>
      <c r="CC6" s="1">
        <f t="shared" si="6"/>
        <v>0</v>
      </c>
      <c r="CD6" s="1">
        <f t="shared" si="6"/>
        <v>0</v>
      </c>
      <c r="CE6" s="1">
        <f t="shared" si="6"/>
        <v>0</v>
      </c>
      <c r="CF6" s="1">
        <f t="shared" si="6"/>
        <v>0</v>
      </c>
      <c r="CG6" s="1">
        <f t="shared" si="6"/>
        <v>0</v>
      </c>
      <c r="CH6" s="1">
        <f t="shared" si="6"/>
        <v>0</v>
      </c>
      <c r="CI6" s="1">
        <f t="shared" si="6"/>
        <v>0</v>
      </c>
      <c r="CJ6" s="1">
        <f t="shared" si="6"/>
        <v>0</v>
      </c>
      <c r="CK6" s="1">
        <f t="shared" si="6"/>
        <v>0</v>
      </c>
      <c r="CL6" s="1">
        <f t="shared" si="6"/>
        <v>0</v>
      </c>
      <c r="CM6" s="1">
        <f t="shared" si="6"/>
        <v>0</v>
      </c>
      <c r="CN6" s="1">
        <f t="shared" si="7"/>
        <v>0</v>
      </c>
      <c r="CO6" s="1">
        <f t="shared" si="7"/>
        <v>0</v>
      </c>
      <c r="CP6" s="1">
        <f t="shared" si="7"/>
        <v>0</v>
      </c>
      <c r="CQ6" s="1">
        <f t="shared" si="7"/>
        <v>0</v>
      </c>
      <c r="CR6" s="1">
        <f t="shared" si="7"/>
        <v>0</v>
      </c>
      <c r="CS6" s="1">
        <f t="shared" si="7"/>
        <v>0</v>
      </c>
      <c r="CT6" s="1">
        <f t="shared" si="7"/>
        <v>0</v>
      </c>
      <c r="CU6" s="1">
        <f t="shared" si="7"/>
        <v>0</v>
      </c>
      <c r="CV6" s="1">
        <f t="shared" si="7"/>
        <v>0</v>
      </c>
      <c r="CW6" s="1">
        <f t="shared" si="7"/>
        <v>0</v>
      </c>
      <c r="CX6" s="1">
        <f t="shared" si="7"/>
        <v>0</v>
      </c>
      <c r="CY6" s="1">
        <f t="shared" si="7"/>
        <v>0</v>
      </c>
      <c r="CZ6" s="1">
        <f t="shared" si="7"/>
        <v>0</v>
      </c>
      <c r="DC6" t="str">
        <f t="shared" si="12"/>
        <v>MinBIOBMU-04</v>
      </c>
      <c r="DD6" t="str">
        <f t="shared" si="8"/>
        <v>Municipal waste Supply curve - Step 04</v>
      </c>
      <c r="DE6" t="s">
        <v>109</v>
      </c>
      <c r="DF6" t="s">
        <v>163</v>
      </c>
      <c r="DH6" t="str">
        <f t="shared" si="13"/>
        <v>BIOBMU</v>
      </c>
    </row>
    <row r="7" spans="1:113">
      <c r="D7" s="13"/>
      <c r="E7" s="13"/>
      <c r="AK7" t="str">
        <f t="shared" si="9"/>
        <v>MinBIOBMU-05</v>
      </c>
      <c r="AL7" s="8" cm="1">
        <f t="array" ref="AL7">ROUND(-E$13/TREND(E$11:E$12,$A$11:$A$12,VALUE($A34))*AL8+AL8,4)</f>
        <v>0.90410000000000001</v>
      </c>
      <c r="AM7" s="8" cm="1">
        <f t="array" ref="AM7">ROUND(-F$13/TREND(F$11:F$12,$A$11:$A$12,VALUE($A34))*AM8+AM8,4)</f>
        <v>0.90410000000000001</v>
      </c>
      <c r="AN7" s="8" cm="1">
        <f t="array" ref="AN7">ROUND(-G$13/TREND(G$11:G$12,$A$11:$A$12,VALUE($A34))*AN8+AN8,4)</f>
        <v>0.90410000000000001</v>
      </c>
      <c r="AO7" s="8" cm="1">
        <f t="array" ref="AO7">ROUND(-H$13/TREND(H$11:H$12,$A$11:$A$12,VALUE($A34))*AO8+AO8,4)</f>
        <v>0.90410000000000001</v>
      </c>
      <c r="AP7" s="8" cm="1">
        <f t="array" ref="AP7">ROUND(-I$13/TREND(I$11:I$12,$A$11:$A$12,VALUE($A34))*AP8+AP8,4)</f>
        <v>0.90410000000000001</v>
      </c>
      <c r="AQ7" s="8" cm="1">
        <f t="array" ref="AQ7">ROUND(-J$13/TREND(J$11:J$12,$A$11:$A$12,VALUE($A34))*AQ8+AQ8,4)</f>
        <v>0.90410000000000001</v>
      </c>
      <c r="AR7" s="8" cm="1">
        <f t="array" ref="AR7">ROUND(-K$13/TREND(K$11:K$12,$A$11:$A$12,VALUE($A34))*AR8+AR8,4)</f>
        <v>0.90410000000000001</v>
      </c>
      <c r="AS7" s="8" cm="1">
        <f t="array" ref="AS7">ROUND(-L$13/TREND(L$11:L$12,$A$11:$A$12,VALUE($A34))*AS8+AS8,4)</f>
        <v>0.90410000000000001</v>
      </c>
      <c r="AT7" s="8" cm="1">
        <f t="array" ref="AT7">ROUND(-M$13/TREND(M$11:M$12,$A$11:$A$12,VALUE($A34))*AT8+AT8,4)</f>
        <v>0.90410000000000001</v>
      </c>
      <c r="AU7" s="8" cm="1">
        <f t="array" ref="AU7">ROUND(-N$13/TREND(N$11:N$12,$A$11:$A$12,VALUE($A34))*AU8+AU8,4)</f>
        <v>0.90410000000000001</v>
      </c>
      <c r="AV7" s="8" cm="1">
        <f t="array" ref="AV7">ROUND(-O$13/TREND(O$11:O$12,$A$11:$A$12,VALUE($A34))*AV8+AV8,4)</f>
        <v>0.90410000000000001</v>
      </c>
      <c r="AW7" s="8" cm="1">
        <f t="array" ref="AW7">ROUND(-P$13/TREND(P$11:P$12,$A$11:$A$12,VALUE($A34))*AW8+AW8,4)</f>
        <v>0.90410000000000001</v>
      </c>
      <c r="AX7" s="8" cm="1">
        <f t="array" ref="AX7">ROUND(-Q$13/TREND(Q$11:Q$12,$A$11:$A$12,VALUE($A34))*AX8+AX8,4)</f>
        <v>0.90410000000000001</v>
      </c>
      <c r="AY7" s="8" cm="1">
        <f t="array" ref="AY7">ROUND(-R$13/TREND(R$11:R$12,$A$11:$A$12,VALUE($A34))*AY8+AY8,4)</f>
        <v>0.90410000000000001</v>
      </c>
      <c r="AZ7" s="8" cm="1">
        <f t="array" ref="AZ7">ROUND(-S$13/TREND(S$11:S$12,$A$11:$A$12,VALUE($A34))*AZ8+AZ8,4)</f>
        <v>0.90410000000000001</v>
      </c>
      <c r="BA7" s="8" cm="1">
        <f t="array" ref="BA7">ROUND(-T$13/TREND(T$11:T$12,$A$11:$A$12,VALUE($A34))*BA8+BA8,4)</f>
        <v>0.90410000000000001</v>
      </c>
      <c r="BB7" s="8" cm="1">
        <f t="array" ref="BB7">ROUND(-U$13/TREND(U$11:U$12,$A$11:$A$12,VALUE($A34))*BB8+BB8,4)</f>
        <v>0.90410000000000001</v>
      </c>
      <c r="BC7" s="8" cm="1">
        <f t="array" ref="BC7">ROUND(-V$13/TREND(V$11:V$12,$A$11:$A$12,VALUE($A34))*BC8+BC8,4)</f>
        <v>0.90410000000000001</v>
      </c>
      <c r="BD7" s="8" cm="1">
        <f t="array" ref="BD7">ROUND(-W$13/TREND(W$11:W$12,$A$11:$A$12,VALUE($A34))*BD8+BD8,4)</f>
        <v>0.90410000000000001</v>
      </c>
      <c r="BE7" s="8" cm="1">
        <f t="array" ref="BE7">ROUND(-X$13/TREND(X$11:X$12,$A$11:$A$12,VALUE($A34))*BE8+BE8,4)</f>
        <v>0.90410000000000001</v>
      </c>
      <c r="BF7" s="8" cm="1">
        <f t="array" ref="BF7">ROUND(-Y$13/TREND(Y$11:Y$12,$A$11:$A$12,VALUE($A34))*BF8+BF8,4)</f>
        <v>0.90410000000000001</v>
      </c>
      <c r="BG7" s="8" cm="1">
        <f t="array" ref="BG7">ROUND(-Z$13/TREND(Z$11:Z$12,$A$11:$A$12,VALUE($A34))*BG8+BG8,4)</f>
        <v>0.90410000000000001</v>
      </c>
      <c r="BH7" s="8" cm="1">
        <f t="array" ref="BH7">ROUND(-AA$13/TREND(AA$11:AA$12,$A$11:$A$12,VALUE($A34))*BH8+BH8,4)</f>
        <v>0.90410000000000001</v>
      </c>
      <c r="BI7" s="8" cm="1">
        <f t="array" ref="BI7">ROUND(-AB$13/TREND(AB$11:AB$12,$A$11:$A$12,VALUE($A34))*BI8+BI8,4)</f>
        <v>0.90410000000000001</v>
      </c>
      <c r="BJ7" s="8" cm="1">
        <f t="array" ref="BJ7">ROUND(-AC$13/TREND(AC$11:AC$12,$A$11:$A$12,VALUE($A34))*BJ8+BJ8,4)</f>
        <v>0.90410000000000001</v>
      </c>
      <c r="BK7" s="8" cm="1">
        <f t="array" ref="BK7">ROUND(-AD$13/TREND(AD$11:AD$12,$A$11:$A$12,VALUE($A34))*BK8+BK8,4)</f>
        <v>0.90410000000000001</v>
      </c>
      <c r="BL7" s="8" cm="1">
        <f t="array" ref="BL7">ROUND(-AE$13/TREND(AE$11:AE$12,$A$11:$A$12,VALUE($A34))*BL8+BL8,4)</f>
        <v>0.90410000000000001</v>
      </c>
      <c r="BM7" s="8" cm="1">
        <f t="array" ref="BM7">ROUND(-AF$13/TREND(AF$11:AF$12,$A$11:$A$12,VALUE($A34))*BM8+BM8,4)</f>
        <v>0.90410000000000001</v>
      </c>
      <c r="BN7" s="8" cm="1">
        <f t="array" ref="BN7">ROUND(-AG$13/TREND(AG$11:AG$12,$A$11:$A$12,VALUE($A34))*BN8+BN8,4)</f>
        <v>0.90410000000000001</v>
      </c>
      <c r="BO7" s="8" cm="1">
        <f t="array" ref="BO7">ROUND(-AH$13/TREND(AH$11:AH$12,$A$11:$A$12,VALUE($A34))*BO8+BO8,4)</f>
        <v>0.90410000000000001</v>
      </c>
      <c r="BQ7" s="1">
        <f t="shared" si="10"/>
        <v>0.43667410775184007</v>
      </c>
      <c r="BR7" s="1">
        <f t="shared" si="4"/>
        <v>0.90410000000000001</v>
      </c>
      <c r="BS7" s="1"/>
      <c r="BV7" t="str">
        <f t="shared" si="11"/>
        <v>MinBIOBMU-05</v>
      </c>
      <c r="BW7" s="1">
        <f t="shared" si="5"/>
        <v>0</v>
      </c>
      <c r="BX7" s="1">
        <f t="shared" si="6"/>
        <v>0</v>
      </c>
      <c r="BY7" s="1">
        <f t="shared" si="6"/>
        <v>0</v>
      </c>
      <c r="BZ7" s="1">
        <f t="shared" si="6"/>
        <v>0</v>
      </c>
      <c r="CA7" s="1">
        <f t="shared" si="6"/>
        <v>0</v>
      </c>
      <c r="CB7" s="1">
        <f t="shared" si="6"/>
        <v>0</v>
      </c>
      <c r="CC7" s="1">
        <f t="shared" si="6"/>
        <v>0</v>
      </c>
      <c r="CD7" s="1">
        <f t="shared" si="6"/>
        <v>0</v>
      </c>
      <c r="CE7" s="1">
        <f t="shared" si="6"/>
        <v>0</v>
      </c>
      <c r="CF7" s="1">
        <f t="shared" si="6"/>
        <v>0</v>
      </c>
      <c r="CG7" s="1">
        <f t="shared" si="6"/>
        <v>0</v>
      </c>
      <c r="CH7" s="1">
        <f t="shared" si="6"/>
        <v>0</v>
      </c>
      <c r="CI7" s="1">
        <f t="shared" si="6"/>
        <v>0</v>
      </c>
      <c r="CJ7" s="1">
        <f t="shared" si="6"/>
        <v>0</v>
      </c>
      <c r="CK7" s="1">
        <f t="shared" si="6"/>
        <v>0</v>
      </c>
      <c r="CL7" s="1">
        <f t="shared" si="6"/>
        <v>0</v>
      </c>
      <c r="CM7" s="1">
        <f t="shared" si="6"/>
        <v>0</v>
      </c>
      <c r="CN7" s="1">
        <f t="shared" si="7"/>
        <v>0</v>
      </c>
      <c r="CO7" s="1">
        <f t="shared" si="7"/>
        <v>0</v>
      </c>
      <c r="CP7" s="1">
        <f t="shared" si="7"/>
        <v>0</v>
      </c>
      <c r="CQ7" s="1">
        <f t="shared" si="7"/>
        <v>0</v>
      </c>
      <c r="CR7" s="1">
        <f t="shared" si="7"/>
        <v>0</v>
      </c>
      <c r="CS7" s="1">
        <f t="shared" si="7"/>
        <v>0</v>
      </c>
      <c r="CT7" s="1">
        <f t="shared" si="7"/>
        <v>0</v>
      </c>
      <c r="CU7" s="1">
        <f t="shared" si="7"/>
        <v>0</v>
      </c>
      <c r="CV7" s="1">
        <f t="shared" si="7"/>
        <v>0</v>
      </c>
      <c r="CW7" s="1">
        <f t="shared" si="7"/>
        <v>0</v>
      </c>
      <c r="CX7" s="1">
        <f t="shared" si="7"/>
        <v>0</v>
      </c>
      <c r="CY7" s="1">
        <f t="shared" si="7"/>
        <v>0</v>
      </c>
      <c r="CZ7" s="1">
        <f t="shared" si="7"/>
        <v>0</v>
      </c>
      <c r="DC7" t="str">
        <f t="shared" si="12"/>
        <v>MinBIOBMU-05</v>
      </c>
      <c r="DD7" t="str">
        <f t="shared" si="8"/>
        <v>Municipal waste Supply curve - Step 05</v>
      </c>
      <c r="DE7" t="s">
        <v>109</v>
      </c>
      <c r="DF7" t="s">
        <v>163</v>
      </c>
      <c r="DH7" t="str">
        <f t="shared" si="13"/>
        <v>BIOBMU</v>
      </c>
    </row>
    <row r="8" spans="1:113">
      <c r="A8" s="19">
        <v>11</v>
      </c>
      <c r="B8" s="17" t="s">
        <v>101</v>
      </c>
      <c r="C8" t="s">
        <v>105</v>
      </c>
      <c r="E8" s="12">
        <v>20</v>
      </c>
      <c r="F8" s="12">
        <f>E8</f>
        <v>20</v>
      </c>
      <c r="G8" s="12">
        <f t="shared" ref="G8:AH8" si="14">F8</f>
        <v>20</v>
      </c>
      <c r="H8" s="12">
        <f t="shared" si="14"/>
        <v>20</v>
      </c>
      <c r="I8" s="12">
        <f t="shared" si="14"/>
        <v>20</v>
      </c>
      <c r="J8" s="12">
        <f t="shared" si="14"/>
        <v>20</v>
      </c>
      <c r="K8" s="12">
        <f t="shared" si="14"/>
        <v>20</v>
      </c>
      <c r="L8" s="12">
        <f t="shared" si="14"/>
        <v>20</v>
      </c>
      <c r="M8" s="12">
        <f t="shared" si="14"/>
        <v>20</v>
      </c>
      <c r="N8" s="12">
        <f t="shared" si="14"/>
        <v>20</v>
      </c>
      <c r="O8" s="12">
        <f t="shared" si="14"/>
        <v>20</v>
      </c>
      <c r="P8" s="12">
        <f t="shared" si="14"/>
        <v>20</v>
      </c>
      <c r="Q8" s="12">
        <f t="shared" si="14"/>
        <v>20</v>
      </c>
      <c r="R8" s="12">
        <f t="shared" si="14"/>
        <v>20</v>
      </c>
      <c r="S8" s="12">
        <f t="shared" si="14"/>
        <v>20</v>
      </c>
      <c r="T8" s="12">
        <f t="shared" si="14"/>
        <v>20</v>
      </c>
      <c r="U8" s="12">
        <f t="shared" si="14"/>
        <v>20</v>
      </c>
      <c r="V8" s="12">
        <f t="shared" si="14"/>
        <v>20</v>
      </c>
      <c r="W8" s="12">
        <f t="shared" si="14"/>
        <v>20</v>
      </c>
      <c r="X8" s="12">
        <f t="shared" si="14"/>
        <v>20</v>
      </c>
      <c r="Y8" s="12">
        <f t="shared" si="14"/>
        <v>20</v>
      </c>
      <c r="Z8" s="12">
        <f t="shared" si="14"/>
        <v>20</v>
      </c>
      <c r="AA8" s="12">
        <f t="shared" si="14"/>
        <v>20</v>
      </c>
      <c r="AB8" s="12">
        <f t="shared" si="14"/>
        <v>20</v>
      </c>
      <c r="AC8" s="12">
        <f t="shared" si="14"/>
        <v>20</v>
      </c>
      <c r="AD8" s="12">
        <f t="shared" si="14"/>
        <v>20</v>
      </c>
      <c r="AE8" s="12">
        <f t="shared" si="14"/>
        <v>20</v>
      </c>
      <c r="AF8" s="12">
        <f t="shared" si="14"/>
        <v>20</v>
      </c>
      <c r="AG8" s="12">
        <f t="shared" si="14"/>
        <v>20</v>
      </c>
      <c r="AH8" s="12">
        <f t="shared" si="14"/>
        <v>20</v>
      </c>
      <c r="AK8" t="str">
        <f t="shared" si="9"/>
        <v>MinBIOBMU-06</v>
      </c>
      <c r="AL8" s="8" cm="1">
        <f t="array" ref="AL8">ROUND(-E$13/TREND(E$11:E$12,$A$11:$A$12,VALUE($A35))*AL9+AL9,4)</f>
        <v>0.9194</v>
      </c>
      <c r="AM8" s="8" cm="1">
        <f t="array" ref="AM8">ROUND(-F$13/TREND(F$11:F$12,$A$11:$A$12,VALUE($A35))*AM9+AM9,4)</f>
        <v>0.9194</v>
      </c>
      <c r="AN8" s="8" cm="1">
        <f t="array" ref="AN8">ROUND(-G$13/TREND(G$11:G$12,$A$11:$A$12,VALUE($A35))*AN9+AN9,4)</f>
        <v>0.9194</v>
      </c>
      <c r="AO8" s="8" cm="1">
        <f t="array" ref="AO8">ROUND(-H$13/TREND(H$11:H$12,$A$11:$A$12,VALUE($A35))*AO9+AO9,4)</f>
        <v>0.9194</v>
      </c>
      <c r="AP8" s="8" cm="1">
        <f t="array" ref="AP8">ROUND(-I$13/TREND(I$11:I$12,$A$11:$A$12,VALUE($A35))*AP9+AP9,4)</f>
        <v>0.9194</v>
      </c>
      <c r="AQ8" s="8" cm="1">
        <f t="array" ref="AQ8">ROUND(-J$13/TREND(J$11:J$12,$A$11:$A$12,VALUE($A35))*AQ9+AQ9,4)</f>
        <v>0.9194</v>
      </c>
      <c r="AR8" s="8" cm="1">
        <f t="array" ref="AR8">ROUND(-K$13/TREND(K$11:K$12,$A$11:$A$12,VALUE($A35))*AR9+AR9,4)</f>
        <v>0.9194</v>
      </c>
      <c r="AS8" s="8" cm="1">
        <f t="array" ref="AS8">ROUND(-L$13/TREND(L$11:L$12,$A$11:$A$12,VALUE($A35))*AS9+AS9,4)</f>
        <v>0.9194</v>
      </c>
      <c r="AT8" s="8" cm="1">
        <f t="array" ref="AT8">ROUND(-M$13/TREND(M$11:M$12,$A$11:$A$12,VALUE($A35))*AT9+AT9,4)</f>
        <v>0.9194</v>
      </c>
      <c r="AU8" s="8" cm="1">
        <f t="array" ref="AU8">ROUND(-N$13/TREND(N$11:N$12,$A$11:$A$12,VALUE($A35))*AU9+AU9,4)</f>
        <v>0.9194</v>
      </c>
      <c r="AV8" s="8" cm="1">
        <f t="array" ref="AV8">ROUND(-O$13/TREND(O$11:O$12,$A$11:$A$12,VALUE($A35))*AV9+AV9,4)</f>
        <v>0.9194</v>
      </c>
      <c r="AW8" s="8" cm="1">
        <f t="array" ref="AW8">ROUND(-P$13/TREND(P$11:P$12,$A$11:$A$12,VALUE($A35))*AW9+AW9,4)</f>
        <v>0.9194</v>
      </c>
      <c r="AX8" s="8" cm="1">
        <f t="array" ref="AX8">ROUND(-Q$13/TREND(Q$11:Q$12,$A$11:$A$12,VALUE($A35))*AX9+AX9,4)</f>
        <v>0.9194</v>
      </c>
      <c r="AY8" s="8" cm="1">
        <f t="array" ref="AY8">ROUND(-R$13/TREND(R$11:R$12,$A$11:$A$12,VALUE($A35))*AY9+AY9,4)</f>
        <v>0.9194</v>
      </c>
      <c r="AZ8" s="8" cm="1">
        <f t="array" ref="AZ8">ROUND(-S$13/TREND(S$11:S$12,$A$11:$A$12,VALUE($A35))*AZ9+AZ9,4)</f>
        <v>0.9194</v>
      </c>
      <c r="BA8" s="8" cm="1">
        <f t="array" ref="BA8">ROUND(-T$13/TREND(T$11:T$12,$A$11:$A$12,VALUE($A35))*BA9+BA9,4)</f>
        <v>0.9194</v>
      </c>
      <c r="BB8" s="8" cm="1">
        <f t="array" ref="BB8">ROUND(-U$13/TREND(U$11:U$12,$A$11:$A$12,VALUE($A35))*BB9+BB9,4)</f>
        <v>0.9194</v>
      </c>
      <c r="BC8" s="8" cm="1">
        <f t="array" ref="BC8">ROUND(-V$13/TREND(V$11:V$12,$A$11:$A$12,VALUE($A35))*BC9+BC9,4)</f>
        <v>0.9194</v>
      </c>
      <c r="BD8" s="8" cm="1">
        <f t="array" ref="BD8">ROUND(-W$13/TREND(W$11:W$12,$A$11:$A$12,VALUE($A35))*BD9+BD9,4)</f>
        <v>0.9194</v>
      </c>
      <c r="BE8" s="8" cm="1">
        <f t="array" ref="BE8">ROUND(-X$13/TREND(X$11:X$12,$A$11:$A$12,VALUE($A35))*BE9+BE9,4)</f>
        <v>0.9194</v>
      </c>
      <c r="BF8" s="8" cm="1">
        <f t="array" ref="BF8">ROUND(-Y$13/TREND(Y$11:Y$12,$A$11:$A$12,VALUE($A35))*BF9+BF9,4)</f>
        <v>0.9194</v>
      </c>
      <c r="BG8" s="8" cm="1">
        <f t="array" ref="BG8">ROUND(-Z$13/TREND(Z$11:Z$12,$A$11:$A$12,VALUE($A35))*BG9+BG9,4)</f>
        <v>0.9194</v>
      </c>
      <c r="BH8" s="8" cm="1">
        <f t="array" ref="BH8">ROUND(-AA$13/TREND(AA$11:AA$12,$A$11:$A$12,VALUE($A35))*BH9+BH9,4)</f>
        <v>0.9194</v>
      </c>
      <c r="BI8" s="8" cm="1">
        <f t="array" ref="BI8">ROUND(-AB$13/TREND(AB$11:AB$12,$A$11:$A$12,VALUE($A35))*BI9+BI9,4)</f>
        <v>0.9194</v>
      </c>
      <c r="BJ8" s="8" cm="1">
        <f t="array" ref="BJ8">ROUND(-AC$13/TREND(AC$11:AC$12,$A$11:$A$12,VALUE($A35))*BJ9+BJ9,4)</f>
        <v>0.9194</v>
      </c>
      <c r="BK8" s="8" cm="1">
        <f t="array" ref="BK8">ROUND(-AD$13/TREND(AD$11:AD$12,$A$11:$A$12,VALUE($A35))*BK9+BK9,4)</f>
        <v>0.9194</v>
      </c>
      <c r="BL8" s="8" cm="1">
        <f t="array" ref="BL8">ROUND(-AE$13/TREND(AE$11:AE$12,$A$11:$A$12,VALUE($A35))*BL9+BL9,4)</f>
        <v>0.9194</v>
      </c>
      <c r="BM8" s="8" cm="1">
        <f t="array" ref="BM8">ROUND(-AF$13/TREND(AF$11:AF$12,$A$11:$A$12,VALUE($A35))*BM9+BM9,4)</f>
        <v>0.9194</v>
      </c>
      <c r="BN8" s="8" cm="1">
        <f t="array" ref="BN8">ROUND(-AG$13/TREND(AG$11:AG$12,$A$11:$A$12,VALUE($A35))*BN9+BN9,4)</f>
        <v>0.9194</v>
      </c>
      <c r="BO8" s="8" cm="1">
        <f t="array" ref="BO8">ROUND(-AH$13/TREND(AH$11:AH$12,$A$11:$A$12,VALUE($A35))*BO9+BO9,4)</f>
        <v>0.9194</v>
      </c>
      <c r="BQ8" s="1">
        <f t="shared" si="10"/>
        <v>0.46786511544840009</v>
      </c>
      <c r="BR8" s="1">
        <f t="shared" si="4"/>
        <v>0.91939999999999977</v>
      </c>
      <c r="BS8" s="1"/>
      <c r="BV8" t="str">
        <f t="shared" si="11"/>
        <v>MinBIOBMU-06</v>
      </c>
      <c r="BW8" s="1">
        <f t="shared" si="5"/>
        <v>0</v>
      </c>
      <c r="BX8" s="1">
        <f t="shared" si="6"/>
        <v>0</v>
      </c>
      <c r="BY8" s="1">
        <f t="shared" si="6"/>
        <v>0</v>
      </c>
      <c r="BZ8" s="1">
        <f t="shared" si="6"/>
        <v>0</v>
      </c>
      <c r="CA8" s="1">
        <f t="shared" si="6"/>
        <v>0</v>
      </c>
      <c r="CB8" s="1">
        <f t="shared" si="6"/>
        <v>0</v>
      </c>
      <c r="CC8" s="1">
        <f t="shared" si="6"/>
        <v>0</v>
      </c>
      <c r="CD8" s="1">
        <f t="shared" si="6"/>
        <v>0</v>
      </c>
      <c r="CE8" s="1">
        <f t="shared" si="6"/>
        <v>0</v>
      </c>
      <c r="CF8" s="1">
        <f t="shared" si="6"/>
        <v>0</v>
      </c>
      <c r="CG8" s="1">
        <f t="shared" si="6"/>
        <v>0</v>
      </c>
      <c r="CH8" s="1">
        <f t="shared" si="6"/>
        <v>0</v>
      </c>
      <c r="CI8" s="1">
        <f t="shared" si="6"/>
        <v>0</v>
      </c>
      <c r="CJ8" s="1">
        <f t="shared" si="6"/>
        <v>0</v>
      </c>
      <c r="CK8" s="1">
        <f t="shared" si="6"/>
        <v>0</v>
      </c>
      <c r="CL8" s="1">
        <f t="shared" si="6"/>
        <v>0</v>
      </c>
      <c r="CM8" s="1">
        <f t="shared" si="6"/>
        <v>0</v>
      </c>
      <c r="CN8" s="1">
        <f t="shared" si="7"/>
        <v>0</v>
      </c>
      <c r="CO8" s="1">
        <f t="shared" si="7"/>
        <v>0</v>
      </c>
      <c r="CP8" s="1">
        <f t="shared" si="7"/>
        <v>0</v>
      </c>
      <c r="CQ8" s="1">
        <f t="shared" si="7"/>
        <v>0</v>
      </c>
      <c r="CR8" s="1">
        <f t="shared" si="7"/>
        <v>0</v>
      </c>
      <c r="CS8" s="1">
        <f t="shared" si="7"/>
        <v>0</v>
      </c>
      <c r="CT8" s="1">
        <f t="shared" si="7"/>
        <v>0</v>
      </c>
      <c r="CU8" s="1">
        <f t="shared" si="7"/>
        <v>0</v>
      </c>
      <c r="CV8" s="1">
        <f t="shared" si="7"/>
        <v>0</v>
      </c>
      <c r="CW8" s="1">
        <f t="shared" si="7"/>
        <v>0</v>
      </c>
      <c r="CX8" s="1">
        <f t="shared" si="7"/>
        <v>0</v>
      </c>
      <c r="CY8" s="1">
        <f t="shared" si="7"/>
        <v>0</v>
      </c>
      <c r="CZ8" s="1">
        <f t="shared" si="7"/>
        <v>0</v>
      </c>
      <c r="DC8" t="str">
        <f t="shared" si="12"/>
        <v>MinBIOBMU-06</v>
      </c>
      <c r="DD8" t="str">
        <f t="shared" si="8"/>
        <v>Municipal waste Supply curve - Step 06</v>
      </c>
      <c r="DE8" t="s">
        <v>109</v>
      </c>
      <c r="DF8" t="s">
        <v>163</v>
      </c>
      <c r="DH8" t="str">
        <f t="shared" si="13"/>
        <v>BIOBMU</v>
      </c>
    </row>
    <row r="9" spans="1:113">
      <c r="A9" s="19">
        <v>21</v>
      </c>
      <c r="B9" s="17"/>
      <c r="C9" t="s">
        <v>106</v>
      </c>
      <c r="E9" s="12">
        <v>5</v>
      </c>
      <c r="F9" s="12">
        <v>5</v>
      </c>
      <c r="G9" s="12">
        <v>5</v>
      </c>
      <c r="H9" s="12">
        <v>5</v>
      </c>
      <c r="I9" s="12">
        <v>5</v>
      </c>
      <c r="J9" s="12">
        <v>5</v>
      </c>
      <c r="K9" s="12">
        <v>5</v>
      </c>
      <c r="L9" s="12">
        <v>5</v>
      </c>
      <c r="M9" s="12">
        <v>5</v>
      </c>
      <c r="N9" s="12">
        <v>5</v>
      </c>
      <c r="O9" s="12">
        <v>5</v>
      </c>
      <c r="P9" s="12">
        <v>5</v>
      </c>
      <c r="Q9" s="12">
        <v>5</v>
      </c>
      <c r="R9" s="12">
        <v>5</v>
      </c>
      <c r="S9" s="12">
        <v>5</v>
      </c>
      <c r="T9" s="12">
        <v>5</v>
      </c>
      <c r="U9" s="12">
        <v>5</v>
      </c>
      <c r="V9" s="12">
        <v>5</v>
      </c>
      <c r="W9" s="12">
        <v>5</v>
      </c>
      <c r="X9" s="12">
        <v>5</v>
      </c>
      <c r="Y9" s="12">
        <v>5</v>
      </c>
      <c r="Z9" s="12">
        <v>5</v>
      </c>
      <c r="AA9" s="12">
        <v>5</v>
      </c>
      <c r="AB9" s="12">
        <v>5</v>
      </c>
      <c r="AC9" s="12">
        <v>5</v>
      </c>
      <c r="AD9" s="12">
        <v>5</v>
      </c>
      <c r="AE9" s="12">
        <v>5</v>
      </c>
      <c r="AF9" s="12">
        <v>5</v>
      </c>
      <c r="AG9" s="12">
        <v>5</v>
      </c>
      <c r="AH9" s="12">
        <v>5</v>
      </c>
      <c r="AK9" t="str">
        <f t="shared" si="9"/>
        <v>MinBIOBMU-07</v>
      </c>
      <c r="AL9" s="8" cm="1">
        <f t="array" ref="AL9">ROUND(-E$13/TREND(E$11:E$12,$A$11:$A$12,VALUE($A36))*AL10+AL10,4)</f>
        <v>0.93500000000000005</v>
      </c>
      <c r="AM9" s="8" cm="1">
        <f t="array" ref="AM9">ROUND(-F$13/TREND(F$11:F$12,$A$11:$A$12,VALUE($A36))*AM10+AM10,4)</f>
        <v>0.93500000000000005</v>
      </c>
      <c r="AN9" s="8" cm="1">
        <f t="array" ref="AN9">ROUND(-G$13/TREND(G$11:G$12,$A$11:$A$12,VALUE($A36))*AN10+AN10,4)</f>
        <v>0.93500000000000005</v>
      </c>
      <c r="AO9" s="8" cm="1">
        <f t="array" ref="AO9">ROUND(-H$13/TREND(H$11:H$12,$A$11:$A$12,VALUE($A36))*AO10+AO10,4)</f>
        <v>0.93500000000000005</v>
      </c>
      <c r="AP9" s="8" cm="1">
        <f t="array" ref="AP9">ROUND(-I$13/TREND(I$11:I$12,$A$11:$A$12,VALUE($A36))*AP10+AP10,4)</f>
        <v>0.93500000000000005</v>
      </c>
      <c r="AQ9" s="8" cm="1">
        <f t="array" ref="AQ9">ROUND(-J$13/TREND(J$11:J$12,$A$11:$A$12,VALUE($A36))*AQ10+AQ10,4)</f>
        <v>0.93500000000000005</v>
      </c>
      <c r="AR9" s="8" cm="1">
        <f t="array" ref="AR9">ROUND(-K$13/TREND(K$11:K$12,$A$11:$A$12,VALUE($A36))*AR10+AR10,4)</f>
        <v>0.93500000000000005</v>
      </c>
      <c r="AS9" s="8" cm="1">
        <f t="array" ref="AS9">ROUND(-L$13/TREND(L$11:L$12,$A$11:$A$12,VALUE($A36))*AS10+AS10,4)</f>
        <v>0.93500000000000005</v>
      </c>
      <c r="AT9" s="8" cm="1">
        <f t="array" ref="AT9">ROUND(-M$13/TREND(M$11:M$12,$A$11:$A$12,VALUE($A36))*AT10+AT10,4)</f>
        <v>0.93500000000000005</v>
      </c>
      <c r="AU9" s="8" cm="1">
        <f t="array" ref="AU9">ROUND(-N$13/TREND(N$11:N$12,$A$11:$A$12,VALUE($A36))*AU10+AU10,4)</f>
        <v>0.93500000000000005</v>
      </c>
      <c r="AV9" s="8" cm="1">
        <f t="array" ref="AV9">ROUND(-O$13/TREND(O$11:O$12,$A$11:$A$12,VALUE($A36))*AV10+AV10,4)</f>
        <v>0.93500000000000005</v>
      </c>
      <c r="AW9" s="8" cm="1">
        <f t="array" ref="AW9">ROUND(-P$13/TREND(P$11:P$12,$A$11:$A$12,VALUE($A36))*AW10+AW10,4)</f>
        <v>0.93500000000000005</v>
      </c>
      <c r="AX9" s="8" cm="1">
        <f t="array" ref="AX9">ROUND(-Q$13/TREND(Q$11:Q$12,$A$11:$A$12,VALUE($A36))*AX10+AX10,4)</f>
        <v>0.93500000000000005</v>
      </c>
      <c r="AY9" s="8" cm="1">
        <f t="array" ref="AY9">ROUND(-R$13/TREND(R$11:R$12,$A$11:$A$12,VALUE($A36))*AY10+AY10,4)</f>
        <v>0.93500000000000005</v>
      </c>
      <c r="AZ9" s="8" cm="1">
        <f t="array" ref="AZ9">ROUND(-S$13/TREND(S$11:S$12,$A$11:$A$12,VALUE($A36))*AZ10+AZ10,4)</f>
        <v>0.93500000000000005</v>
      </c>
      <c r="BA9" s="8" cm="1">
        <f t="array" ref="BA9">ROUND(-T$13/TREND(T$11:T$12,$A$11:$A$12,VALUE($A36))*BA10+BA10,4)</f>
        <v>0.93500000000000005</v>
      </c>
      <c r="BB9" s="8" cm="1">
        <f t="array" ref="BB9">ROUND(-U$13/TREND(U$11:U$12,$A$11:$A$12,VALUE($A36))*BB10+BB10,4)</f>
        <v>0.93500000000000005</v>
      </c>
      <c r="BC9" s="8" cm="1">
        <f t="array" ref="BC9">ROUND(-V$13/TREND(V$11:V$12,$A$11:$A$12,VALUE($A36))*BC10+BC10,4)</f>
        <v>0.93500000000000005</v>
      </c>
      <c r="BD9" s="8" cm="1">
        <f t="array" ref="BD9">ROUND(-W$13/TREND(W$11:W$12,$A$11:$A$12,VALUE($A36))*BD10+BD10,4)</f>
        <v>0.93500000000000005</v>
      </c>
      <c r="BE9" s="8" cm="1">
        <f t="array" ref="BE9">ROUND(-X$13/TREND(X$11:X$12,$A$11:$A$12,VALUE($A36))*BE10+BE10,4)</f>
        <v>0.93500000000000005</v>
      </c>
      <c r="BF9" s="8" cm="1">
        <f t="array" ref="BF9">ROUND(-Y$13/TREND(Y$11:Y$12,$A$11:$A$12,VALUE($A36))*BF10+BF10,4)</f>
        <v>0.93500000000000005</v>
      </c>
      <c r="BG9" s="8" cm="1">
        <f t="array" ref="BG9">ROUND(-Z$13/TREND(Z$11:Z$12,$A$11:$A$12,VALUE($A36))*BG10+BG10,4)</f>
        <v>0.93500000000000005</v>
      </c>
      <c r="BH9" s="8" cm="1">
        <f t="array" ref="BH9">ROUND(-AA$13/TREND(AA$11:AA$12,$A$11:$A$12,VALUE($A36))*BH10+BH10,4)</f>
        <v>0.93500000000000005</v>
      </c>
      <c r="BI9" s="8" cm="1">
        <f t="array" ref="BI9">ROUND(-AB$13/TREND(AB$11:AB$12,$A$11:$A$12,VALUE($A36))*BI10+BI10,4)</f>
        <v>0.93500000000000005</v>
      </c>
      <c r="BJ9" s="8" cm="1">
        <f t="array" ref="BJ9">ROUND(-AC$13/TREND(AC$11:AC$12,$A$11:$A$12,VALUE($A36))*BJ10+BJ10,4)</f>
        <v>0.93500000000000005</v>
      </c>
      <c r="BK9" s="8" cm="1">
        <f t="array" ref="BK9">ROUND(-AD$13/TREND(AD$11:AD$12,$A$11:$A$12,VALUE($A36))*BK10+BK10,4)</f>
        <v>0.93500000000000005</v>
      </c>
      <c r="BL9" s="8" cm="1">
        <f t="array" ref="BL9">ROUND(-AE$13/TREND(AE$11:AE$12,$A$11:$A$12,VALUE($A36))*BL10+BL10,4)</f>
        <v>0.93500000000000005</v>
      </c>
      <c r="BM9" s="8" cm="1">
        <f t="array" ref="BM9">ROUND(-AF$13/TREND(AF$11:AF$12,$A$11:$A$12,VALUE($A36))*BM10+BM10,4)</f>
        <v>0.93500000000000005</v>
      </c>
      <c r="BN9" s="8" cm="1">
        <f t="array" ref="BN9">ROUND(-AG$13/TREND(AG$11:AG$12,$A$11:$A$12,VALUE($A36))*BN10+BN10,4)</f>
        <v>0.93500000000000005</v>
      </c>
      <c r="BO9" s="8" cm="1">
        <f t="array" ref="BO9">ROUND(-AH$13/TREND(AH$11:AH$12,$A$11:$A$12,VALUE($A36))*BO10+BO10,4)</f>
        <v>0.93500000000000005</v>
      </c>
      <c r="BQ9" s="1">
        <f t="shared" si="10"/>
        <v>0.49905612314496012</v>
      </c>
      <c r="BR9" s="1">
        <f t="shared" si="4"/>
        <v>0.93499999999999983</v>
      </c>
      <c r="BS9" s="1"/>
      <c r="BV9" t="str">
        <f t="shared" si="11"/>
        <v>MinBIOBMU-07</v>
      </c>
      <c r="BW9" s="1">
        <f t="shared" si="5"/>
        <v>0</v>
      </c>
      <c r="BX9" s="1">
        <f t="shared" si="6"/>
        <v>0</v>
      </c>
      <c r="BY9" s="1">
        <f t="shared" si="6"/>
        <v>0</v>
      </c>
      <c r="BZ9" s="1">
        <f t="shared" si="6"/>
        <v>0</v>
      </c>
      <c r="CA9" s="1">
        <f t="shared" si="6"/>
        <v>0</v>
      </c>
      <c r="CB9" s="1">
        <f t="shared" si="6"/>
        <v>0</v>
      </c>
      <c r="CC9" s="1">
        <f t="shared" si="6"/>
        <v>0</v>
      </c>
      <c r="CD9" s="1">
        <f t="shared" si="6"/>
        <v>0</v>
      </c>
      <c r="CE9" s="1">
        <f t="shared" si="6"/>
        <v>0</v>
      </c>
      <c r="CF9" s="1">
        <f t="shared" si="6"/>
        <v>0</v>
      </c>
      <c r="CG9" s="1">
        <f t="shared" si="6"/>
        <v>0</v>
      </c>
      <c r="CH9" s="1">
        <f t="shared" si="6"/>
        <v>0</v>
      </c>
      <c r="CI9" s="1">
        <f t="shared" si="6"/>
        <v>0</v>
      </c>
      <c r="CJ9" s="1">
        <f t="shared" si="6"/>
        <v>0</v>
      </c>
      <c r="CK9" s="1">
        <f t="shared" si="6"/>
        <v>0</v>
      </c>
      <c r="CL9" s="1">
        <f t="shared" si="6"/>
        <v>0</v>
      </c>
      <c r="CM9" s="1">
        <f t="shared" si="6"/>
        <v>0</v>
      </c>
      <c r="CN9" s="1">
        <f t="shared" si="7"/>
        <v>0</v>
      </c>
      <c r="CO9" s="1">
        <f t="shared" si="7"/>
        <v>0</v>
      </c>
      <c r="CP9" s="1">
        <f t="shared" si="7"/>
        <v>0</v>
      </c>
      <c r="CQ9" s="1">
        <f t="shared" si="7"/>
        <v>0</v>
      </c>
      <c r="CR9" s="1">
        <f t="shared" si="7"/>
        <v>0</v>
      </c>
      <c r="CS9" s="1">
        <f t="shared" si="7"/>
        <v>0</v>
      </c>
      <c r="CT9" s="1">
        <f t="shared" si="7"/>
        <v>0</v>
      </c>
      <c r="CU9" s="1">
        <f t="shared" si="7"/>
        <v>0</v>
      </c>
      <c r="CV9" s="1">
        <f t="shared" si="7"/>
        <v>0</v>
      </c>
      <c r="CW9" s="1">
        <f t="shared" si="7"/>
        <v>0</v>
      </c>
      <c r="CX9" s="1">
        <f t="shared" si="7"/>
        <v>0</v>
      </c>
      <c r="CY9" s="1">
        <f t="shared" si="7"/>
        <v>0</v>
      </c>
      <c r="CZ9" s="1">
        <f t="shared" si="7"/>
        <v>0</v>
      </c>
      <c r="DC9" t="str">
        <f t="shared" si="12"/>
        <v>MinBIOBMU-07</v>
      </c>
      <c r="DD9" t="str">
        <f t="shared" si="8"/>
        <v>Municipal waste Supply curve - Step 07</v>
      </c>
      <c r="DE9" t="s">
        <v>109</v>
      </c>
      <c r="DF9" t="s">
        <v>163</v>
      </c>
      <c r="DH9" t="str">
        <f t="shared" si="13"/>
        <v>BIOBMU</v>
      </c>
    </row>
    <row r="10" spans="1:113">
      <c r="B10" s="17"/>
      <c r="C10" t="s">
        <v>99</v>
      </c>
      <c r="E10" s="12">
        <v>0.2</v>
      </c>
      <c r="F10" s="12">
        <v>0.2</v>
      </c>
      <c r="G10" s="12">
        <v>0.2</v>
      </c>
      <c r="H10" s="12">
        <v>0.2</v>
      </c>
      <c r="I10" s="12">
        <v>0.2</v>
      </c>
      <c r="J10" s="12">
        <v>0.2</v>
      </c>
      <c r="K10" s="12">
        <v>0.2</v>
      </c>
      <c r="L10" s="12">
        <v>0.2</v>
      </c>
      <c r="M10" s="12">
        <v>0.2</v>
      </c>
      <c r="N10" s="12">
        <v>0.2</v>
      </c>
      <c r="O10" s="12">
        <v>0.2</v>
      </c>
      <c r="P10" s="12">
        <v>0.2</v>
      </c>
      <c r="Q10" s="12">
        <v>0.2</v>
      </c>
      <c r="R10" s="12">
        <v>0.2</v>
      </c>
      <c r="S10" s="12">
        <v>0.2</v>
      </c>
      <c r="T10" s="12">
        <v>0.2</v>
      </c>
      <c r="U10" s="12">
        <v>0.2</v>
      </c>
      <c r="V10" s="12">
        <v>0.2</v>
      </c>
      <c r="W10" s="12">
        <v>0.2</v>
      </c>
      <c r="X10" s="12">
        <v>0.2</v>
      </c>
      <c r="Y10" s="12">
        <v>0.2</v>
      </c>
      <c r="Z10" s="12">
        <v>0.2</v>
      </c>
      <c r="AA10" s="12">
        <v>0.2</v>
      </c>
      <c r="AB10" s="12">
        <v>0.2</v>
      </c>
      <c r="AC10" s="12">
        <v>0.2</v>
      </c>
      <c r="AD10" s="12">
        <v>0.2</v>
      </c>
      <c r="AE10" s="12">
        <v>0.2</v>
      </c>
      <c r="AF10" s="12">
        <v>0.2</v>
      </c>
      <c r="AG10" s="12">
        <v>0.2</v>
      </c>
      <c r="AH10" s="12">
        <v>0.2</v>
      </c>
      <c r="AK10" t="str">
        <f t="shared" si="9"/>
        <v>MinBIOBMU-08</v>
      </c>
      <c r="AL10" s="8" cm="1">
        <f t="array" ref="AL10">ROUND(-E$13/TREND(E$11:E$12,$A$11:$A$12,VALUE($A37))*AL11+AL11,4)</f>
        <v>0.95079999999999998</v>
      </c>
      <c r="AM10" s="8" cm="1">
        <f t="array" ref="AM10">ROUND(-F$13/TREND(F$11:F$12,$A$11:$A$12,VALUE($A37))*AM11+AM11,4)</f>
        <v>0.95079999999999998</v>
      </c>
      <c r="AN10" s="8" cm="1">
        <f t="array" ref="AN10">ROUND(-G$13/TREND(G$11:G$12,$A$11:$A$12,VALUE($A37))*AN11+AN11,4)</f>
        <v>0.95079999999999998</v>
      </c>
      <c r="AO10" s="8" cm="1">
        <f t="array" ref="AO10">ROUND(-H$13/TREND(H$11:H$12,$A$11:$A$12,VALUE($A37))*AO11+AO11,4)</f>
        <v>0.95079999999999998</v>
      </c>
      <c r="AP10" s="8" cm="1">
        <f t="array" ref="AP10">ROUND(-I$13/TREND(I$11:I$12,$A$11:$A$12,VALUE($A37))*AP11+AP11,4)</f>
        <v>0.95079999999999998</v>
      </c>
      <c r="AQ10" s="8" cm="1">
        <f t="array" ref="AQ10">ROUND(-J$13/TREND(J$11:J$12,$A$11:$A$12,VALUE($A37))*AQ11+AQ11,4)</f>
        <v>0.95079999999999998</v>
      </c>
      <c r="AR10" s="8" cm="1">
        <f t="array" ref="AR10">ROUND(-K$13/TREND(K$11:K$12,$A$11:$A$12,VALUE($A37))*AR11+AR11,4)</f>
        <v>0.95079999999999998</v>
      </c>
      <c r="AS10" s="8" cm="1">
        <f t="array" ref="AS10">ROUND(-L$13/TREND(L$11:L$12,$A$11:$A$12,VALUE($A37))*AS11+AS11,4)</f>
        <v>0.95079999999999998</v>
      </c>
      <c r="AT10" s="8" cm="1">
        <f t="array" ref="AT10">ROUND(-M$13/TREND(M$11:M$12,$A$11:$A$12,VALUE($A37))*AT11+AT11,4)</f>
        <v>0.95079999999999998</v>
      </c>
      <c r="AU10" s="8" cm="1">
        <f t="array" ref="AU10">ROUND(-N$13/TREND(N$11:N$12,$A$11:$A$12,VALUE($A37))*AU11+AU11,4)</f>
        <v>0.95079999999999998</v>
      </c>
      <c r="AV10" s="8" cm="1">
        <f t="array" ref="AV10">ROUND(-O$13/TREND(O$11:O$12,$A$11:$A$12,VALUE($A37))*AV11+AV11,4)</f>
        <v>0.95079999999999998</v>
      </c>
      <c r="AW10" s="8" cm="1">
        <f t="array" ref="AW10">ROUND(-P$13/TREND(P$11:P$12,$A$11:$A$12,VALUE($A37))*AW11+AW11,4)</f>
        <v>0.95079999999999998</v>
      </c>
      <c r="AX10" s="8" cm="1">
        <f t="array" ref="AX10">ROUND(-Q$13/TREND(Q$11:Q$12,$A$11:$A$12,VALUE($A37))*AX11+AX11,4)</f>
        <v>0.95079999999999998</v>
      </c>
      <c r="AY10" s="8" cm="1">
        <f t="array" ref="AY10">ROUND(-R$13/TREND(R$11:R$12,$A$11:$A$12,VALUE($A37))*AY11+AY11,4)</f>
        <v>0.95079999999999998</v>
      </c>
      <c r="AZ10" s="8" cm="1">
        <f t="array" ref="AZ10">ROUND(-S$13/TREND(S$11:S$12,$A$11:$A$12,VALUE($A37))*AZ11+AZ11,4)</f>
        <v>0.95079999999999998</v>
      </c>
      <c r="BA10" s="8" cm="1">
        <f t="array" ref="BA10">ROUND(-T$13/TREND(T$11:T$12,$A$11:$A$12,VALUE($A37))*BA11+BA11,4)</f>
        <v>0.95079999999999998</v>
      </c>
      <c r="BB10" s="8" cm="1">
        <f t="array" ref="BB10">ROUND(-U$13/TREND(U$11:U$12,$A$11:$A$12,VALUE($A37))*BB11+BB11,4)</f>
        <v>0.95079999999999998</v>
      </c>
      <c r="BC10" s="8" cm="1">
        <f t="array" ref="BC10">ROUND(-V$13/TREND(V$11:V$12,$A$11:$A$12,VALUE($A37))*BC11+BC11,4)</f>
        <v>0.95079999999999998</v>
      </c>
      <c r="BD10" s="8" cm="1">
        <f t="array" ref="BD10">ROUND(-W$13/TREND(W$11:W$12,$A$11:$A$12,VALUE($A37))*BD11+BD11,4)</f>
        <v>0.95079999999999998</v>
      </c>
      <c r="BE10" s="8" cm="1">
        <f t="array" ref="BE10">ROUND(-X$13/TREND(X$11:X$12,$A$11:$A$12,VALUE($A37))*BE11+BE11,4)</f>
        <v>0.95079999999999998</v>
      </c>
      <c r="BF10" s="8" cm="1">
        <f t="array" ref="BF10">ROUND(-Y$13/TREND(Y$11:Y$12,$A$11:$A$12,VALUE($A37))*BF11+BF11,4)</f>
        <v>0.95079999999999998</v>
      </c>
      <c r="BG10" s="8" cm="1">
        <f t="array" ref="BG10">ROUND(-Z$13/TREND(Z$11:Z$12,$A$11:$A$12,VALUE($A37))*BG11+BG11,4)</f>
        <v>0.95079999999999998</v>
      </c>
      <c r="BH10" s="8" cm="1">
        <f t="array" ref="BH10">ROUND(-AA$13/TREND(AA$11:AA$12,$A$11:$A$12,VALUE($A37))*BH11+BH11,4)</f>
        <v>0.95079999999999998</v>
      </c>
      <c r="BI10" s="8" cm="1">
        <f t="array" ref="BI10">ROUND(-AB$13/TREND(AB$11:AB$12,$A$11:$A$12,VALUE($A37))*BI11+BI11,4)</f>
        <v>0.95079999999999998</v>
      </c>
      <c r="BJ10" s="8" cm="1">
        <f t="array" ref="BJ10">ROUND(-AC$13/TREND(AC$11:AC$12,$A$11:$A$12,VALUE($A37))*BJ11+BJ11,4)</f>
        <v>0.95079999999999998</v>
      </c>
      <c r="BK10" s="8" cm="1">
        <f t="array" ref="BK10">ROUND(-AD$13/TREND(AD$11:AD$12,$A$11:$A$12,VALUE($A37))*BK11+BK11,4)</f>
        <v>0.95079999999999998</v>
      </c>
      <c r="BL10" s="8" cm="1">
        <f t="array" ref="BL10">ROUND(-AE$13/TREND(AE$11:AE$12,$A$11:$A$12,VALUE($A37))*BL11+BL11,4)</f>
        <v>0.95079999999999998</v>
      </c>
      <c r="BM10" s="8" cm="1">
        <f t="array" ref="BM10">ROUND(-AF$13/TREND(AF$11:AF$12,$A$11:$A$12,VALUE($A37))*BM11+BM11,4)</f>
        <v>0.95079999999999998</v>
      </c>
      <c r="BN10" s="8" cm="1">
        <f t="array" ref="BN10">ROUND(-AG$13/TREND(AG$11:AG$12,$A$11:$A$12,VALUE($A37))*BN11+BN11,4)</f>
        <v>0.95079999999999998</v>
      </c>
      <c r="BO10" s="8" cm="1">
        <f t="array" ref="BO10">ROUND(-AH$13/TREND(AH$11:AH$12,$A$11:$A$12,VALUE($A37))*BO11+BO11,4)</f>
        <v>0.95079999999999998</v>
      </c>
      <c r="BQ10" s="1">
        <f t="shared" si="10"/>
        <v>0.53024713084152009</v>
      </c>
      <c r="BR10" s="1">
        <f t="shared" si="4"/>
        <v>0.95079999999999976</v>
      </c>
      <c r="BS10" s="1"/>
      <c r="BV10" t="str">
        <f t="shared" si="11"/>
        <v>MinBIOBMU-08</v>
      </c>
      <c r="BW10" s="1">
        <f t="shared" si="5"/>
        <v>0</v>
      </c>
      <c r="BX10" s="1">
        <f t="shared" si="6"/>
        <v>0</v>
      </c>
      <c r="BY10" s="1">
        <f t="shared" si="6"/>
        <v>0</v>
      </c>
      <c r="BZ10" s="1">
        <f t="shared" si="6"/>
        <v>0</v>
      </c>
      <c r="CA10" s="1">
        <f t="shared" si="6"/>
        <v>0</v>
      </c>
      <c r="CB10" s="1">
        <f t="shared" si="6"/>
        <v>0</v>
      </c>
      <c r="CC10" s="1">
        <f t="shared" si="6"/>
        <v>0</v>
      </c>
      <c r="CD10" s="1">
        <f t="shared" si="6"/>
        <v>0</v>
      </c>
      <c r="CE10" s="1">
        <f t="shared" si="6"/>
        <v>0</v>
      </c>
      <c r="CF10" s="1">
        <f t="shared" si="6"/>
        <v>0</v>
      </c>
      <c r="CG10" s="1">
        <f t="shared" si="6"/>
        <v>0</v>
      </c>
      <c r="CH10" s="1">
        <f t="shared" si="6"/>
        <v>0</v>
      </c>
      <c r="CI10" s="1">
        <f t="shared" si="6"/>
        <v>0</v>
      </c>
      <c r="CJ10" s="1">
        <f t="shared" si="6"/>
        <v>0</v>
      </c>
      <c r="CK10" s="1">
        <f t="shared" si="6"/>
        <v>0</v>
      </c>
      <c r="CL10" s="1">
        <f t="shared" si="6"/>
        <v>0</v>
      </c>
      <c r="CM10" s="1">
        <f t="shared" si="6"/>
        <v>0</v>
      </c>
      <c r="CN10" s="1">
        <f t="shared" si="7"/>
        <v>0</v>
      </c>
      <c r="CO10" s="1">
        <f t="shared" si="7"/>
        <v>0</v>
      </c>
      <c r="CP10" s="1">
        <f t="shared" si="7"/>
        <v>0</v>
      </c>
      <c r="CQ10" s="1">
        <f t="shared" si="7"/>
        <v>0</v>
      </c>
      <c r="CR10" s="1">
        <f t="shared" si="7"/>
        <v>0</v>
      </c>
      <c r="CS10" s="1">
        <f t="shared" si="7"/>
        <v>0</v>
      </c>
      <c r="CT10" s="1">
        <f t="shared" si="7"/>
        <v>0</v>
      </c>
      <c r="CU10" s="1">
        <f t="shared" si="7"/>
        <v>0</v>
      </c>
      <c r="CV10" s="1">
        <f t="shared" si="7"/>
        <v>0</v>
      </c>
      <c r="CW10" s="1">
        <f t="shared" si="7"/>
        <v>0</v>
      </c>
      <c r="CX10" s="1">
        <f t="shared" si="7"/>
        <v>0</v>
      </c>
      <c r="CY10" s="1">
        <f t="shared" si="7"/>
        <v>0</v>
      </c>
      <c r="CZ10" s="1">
        <f t="shared" si="7"/>
        <v>0</v>
      </c>
      <c r="DC10" t="str">
        <f t="shared" si="12"/>
        <v>MinBIOBMU-08</v>
      </c>
      <c r="DD10" t="str">
        <f t="shared" si="8"/>
        <v>Municipal waste Supply curve - Step 08</v>
      </c>
      <c r="DE10" t="s">
        <v>109</v>
      </c>
      <c r="DF10" t="s">
        <v>163</v>
      </c>
      <c r="DH10" t="str">
        <f t="shared" si="13"/>
        <v>BIOBMU</v>
      </c>
    </row>
    <row r="11" spans="1:113">
      <c r="A11" s="19">
        <v>10</v>
      </c>
      <c r="B11" s="17" t="s">
        <v>100</v>
      </c>
      <c r="C11" t="s">
        <v>105</v>
      </c>
      <c r="E11" s="12">
        <v>3</v>
      </c>
      <c r="F11" s="12">
        <f t="shared" ref="F11:U13" si="15">E11</f>
        <v>3</v>
      </c>
      <c r="G11" s="12">
        <f t="shared" si="15"/>
        <v>3</v>
      </c>
      <c r="H11" s="12">
        <f t="shared" si="15"/>
        <v>3</v>
      </c>
      <c r="I11" s="12">
        <f t="shared" si="15"/>
        <v>3</v>
      </c>
      <c r="J11" s="12">
        <f t="shared" si="15"/>
        <v>3</v>
      </c>
      <c r="K11" s="12">
        <f t="shared" si="15"/>
        <v>3</v>
      </c>
      <c r="L11" s="12">
        <f t="shared" si="15"/>
        <v>3</v>
      </c>
      <c r="M11" s="12">
        <f t="shared" si="15"/>
        <v>3</v>
      </c>
      <c r="N11" s="12">
        <f t="shared" si="15"/>
        <v>3</v>
      </c>
      <c r="O11" s="12">
        <f t="shared" si="15"/>
        <v>3</v>
      </c>
      <c r="P11" s="12">
        <f t="shared" si="15"/>
        <v>3</v>
      </c>
      <c r="Q11" s="12">
        <f t="shared" si="15"/>
        <v>3</v>
      </c>
      <c r="R11" s="12">
        <f t="shared" si="15"/>
        <v>3</v>
      </c>
      <c r="S11" s="12">
        <f t="shared" si="15"/>
        <v>3</v>
      </c>
      <c r="T11" s="12">
        <f t="shared" si="15"/>
        <v>3</v>
      </c>
      <c r="U11" s="12">
        <f t="shared" si="15"/>
        <v>3</v>
      </c>
      <c r="V11" s="12">
        <f t="shared" ref="V11:AH13" si="16">U11</f>
        <v>3</v>
      </c>
      <c r="W11" s="12">
        <f t="shared" si="16"/>
        <v>3</v>
      </c>
      <c r="X11" s="12">
        <f t="shared" si="16"/>
        <v>3</v>
      </c>
      <c r="Y11" s="12">
        <f t="shared" si="16"/>
        <v>3</v>
      </c>
      <c r="Z11" s="12">
        <f t="shared" si="16"/>
        <v>3</v>
      </c>
      <c r="AA11" s="12">
        <f t="shared" si="16"/>
        <v>3</v>
      </c>
      <c r="AB11" s="12">
        <f t="shared" si="16"/>
        <v>3</v>
      </c>
      <c r="AC11" s="12">
        <f t="shared" si="16"/>
        <v>3</v>
      </c>
      <c r="AD11" s="12">
        <f t="shared" si="16"/>
        <v>3</v>
      </c>
      <c r="AE11" s="12">
        <f t="shared" si="16"/>
        <v>3</v>
      </c>
      <c r="AF11" s="12">
        <f t="shared" si="16"/>
        <v>3</v>
      </c>
      <c r="AG11" s="12">
        <f t="shared" si="16"/>
        <v>3</v>
      </c>
      <c r="AH11" s="12">
        <f t="shared" si="16"/>
        <v>3</v>
      </c>
      <c r="AK11" t="str">
        <f t="shared" si="9"/>
        <v>MinBIOBMU-09</v>
      </c>
      <c r="AL11" s="8" cm="1">
        <f t="array" ref="AL11">ROUND(-E$13/TREND(E$11:E$12,$A$11:$A$12,VALUE($A38))*AL12+AL12,4)</f>
        <v>0.96689999999999998</v>
      </c>
      <c r="AM11" s="8" cm="1">
        <f t="array" ref="AM11">ROUND(-F$13/TREND(F$11:F$12,$A$11:$A$12,VALUE($A38))*AM12+AM12,4)</f>
        <v>0.96689999999999998</v>
      </c>
      <c r="AN11" s="8" cm="1">
        <f t="array" ref="AN11">ROUND(-G$13/TREND(G$11:G$12,$A$11:$A$12,VALUE($A38))*AN12+AN12,4)</f>
        <v>0.96689999999999998</v>
      </c>
      <c r="AO11" s="8" cm="1">
        <f t="array" ref="AO11">ROUND(-H$13/TREND(H$11:H$12,$A$11:$A$12,VALUE($A38))*AO12+AO12,4)</f>
        <v>0.96689999999999998</v>
      </c>
      <c r="AP11" s="8" cm="1">
        <f t="array" ref="AP11">ROUND(-I$13/TREND(I$11:I$12,$A$11:$A$12,VALUE($A38))*AP12+AP12,4)</f>
        <v>0.96689999999999998</v>
      </c>
      <c r="AQ11" s="8" cm="1">
        <f t="array" ref="AQ11">ROUND(-J$13/TREND(J$11:J$12,$A$11:$A$12,VALUE($A38))*AQ12+AQ12,4)</f>
        <v>0.96689999999999998</v>
      </c>
      <c r="AR11" s="8" cm="1">
        <f t="array" ref="AR11">ROUND(-K$13/TREND(K$11:K$12,$A$11:$A$12,VALUE($A38))*AR12+AR12,4)</f>
        <v>0.96689999999999998</v>
      </c>
      <c r="AS11" s="8" cm="1">
        <f t="array" ref="AS11">ROUND(-L$13/TREND(L$11:L$12,$A$11:$A$12,VALUE($A38))*AS12+AS12,4)</f>
        <v>0.96689999999999998</v>
      </c>
      <c r="AT11" s="8" cm="1">
        <f t="array" ref="AT11">ROUND(-M$13/TREND(M$11:M$12,$A$11:$A$12,VALUE($A38))*AT12+AT12,4)</f>
        <v>0.96689999999999998</v>
      </c>
      <c r="AU11" s="8" cm="1">
        <f t="array" ref="AU11">ROUND(-N$13/TREND(N$11:N$12,$A$11:$A$12,VALUE($A38))*AU12+AU12,4)</f>
        <v>0.96689999999999998</v>
      </c>
      <c r="AV11" s="8" cm="1">
        <f t="array" ref="AV11">ROUND(-O$13/TREND(O$11:O$12,$A$11:$A$12,VALUE($A38))*AV12+AV12,4)</f>
        <v>0.96689999999999998</v>
      </c>
      <c r="AW11" s="8" cm="1">
        <f t="array" ref="AW11">ROUND(-P$13/TREND(P$11:P$12,$A$11:$A$12,VALUE($A38))*AW12+AW12,4)</f>
        <v>0.96689999999999998</v>
      </c>
      <c r="AX11" s="8" cm="1">
        <f t="array" ref="AX11">ROUND(-Q$13/TREND(Q$11:Q$12,$A$11:$A$12,VALUE($A38))*AX12+AX12,4)</f>
        <v>0.96689999999999998</v>
      </c>
      <c r="AY11" s="8" cm="1">
        <f t="array" ref="AY11">ROUND(-R$13/TREND(R$11:R$12,$A$11:$A$12,VALUE($A38))*AY12+AY12,4)</f>
        <v>0.96689999999999998</v>
      </c>
      <c r="AZ11" s="8" cm="1">
        <f t="array" ref="AZ11">ROUND(-S$13/TREND(S$11:S$12,$A$11:$A$12,VALUE($A38))*AZ12+AZ12,4)</f>
        <v>0.96689999999999998</v>
      </c>
      <c r="BA11" s="8" cm="1">
        <f t="array" ref="BA11">ROUND(-T$13/TREND(T$11:T$12,$A$11:$A$12,VALUE($A38))*BA12+BA12,4)</f>
        <v>0.96689999999999998</v>
      </c>
      <c r="BB11" s="8" cm="1">
        <f t="array" ref="BB11">ROUND(-U$13/TREND(U$11:U$12,$A$11:$A$12,VALUE($A38))*BB12+BB12,4)</f>
        <v>0.96689999999999998</v>
      </c>
      <c r="BC11" s="8" cm="1">
        <f t="array" ref="BC11">ROUND(-V$13/TREND(V$11:V$12,$A$11:$A$12,VALUE($A38))*BC12+BC12,4)</f>
        <v>0.96689999999999998</v>
      </c>
      <c r="BD11" s="8" cm="1">
        <f t="array" ref="BD11">ROUND(-W$13/TREND(W$11:W$12,$A$11:$A$12,VALUE($A38))*BD12+BD12,4)</f>
        <v>0.96689999999999998</v>
      </c>
      <c r="BE11" s="8" cm="1">
        <f t="array" ref="BE11">ROUND(-X$13/TREND(X$11:X$12,$A$11:$A$12,VALUE($A38))*BE12+BE12,4)</f>
        <v>0.96689999999999998</v>
      </c>
      <c r="BF11" s="8" cm="1">
        <f t="array" ref="BF11">ROUND(-Y$13/TREND(Y$11:Y$12,$A$11:$A$12,VALUE($A38))*BF12+BF12,4)</f>
        <v>0.96689999999999998</v>
      </c>
      <c r="BG11" s="8" cm="1">
        <f t="array" ref="BG11">ROUND(-Z$13/TREND(Z$11:Z$12,$A$11:$A$12,VALUE($A38))*BG12+BG12,4)</f>
        <v>0.96689999999999998</v>
      </c>
      <c r="BH11" s="8" cm="1">
        <f t="array" ref="BH11">ROUND(-AA$13/TREND(AA$11:AA$12,$A$11:$A$12,VALUE($A38))*BH12+BH12,4)</f>
        <v>0.96689999999999998</v>
      </c>
      <c r="BI11" s="8" cm="1">
        <f t="array" ref="BI11">ROUND(-AB$13/TREND(AB$11:AB$12,$A$11:$A$12,VALUE($A38))*BI12+BI12,4)</f>
        <v>0.96689999999999998</v>
      </c>
      <c r="BJ11" s="8" cm="1">
        <f t="array" ref="BJ11">ROUND(-AC$13/TREND(AC$11:AC$12,$A$11:$A$12,VALUE($A38))*BJ12+BJ12,4)</f>
        <v>0.96689999999999998</v>
      </c>
      <c r="BK11" s="8" cm="1">
        <f t="array" ref="BK11">ROUND(-AD$13/TREND(AD$11:AD$12,$A$11:$A$12,VALUE($A38))*BK12+BK12,4)</f>
        <v>0.96689999999999998</v>
      </c>
      <c r="BL11" s="8" cm="1">
        <f t="array" ref="BL11">ROUND(-AE$13/TREND(AE$11:AE$12,$A$11:$A$12,VALUE($A38))*BL12+BL12,4)</f>
        <v>0.96689999999999998</v>
      </c>
      <c r="BM11" s="8" cm="1">
        <f t="array" ref="BM11">ROUND(-AF$13/TREND(AF$11:AF$12,$A$11:$A$12,VALUE($A38))*BM12+BM12,4)</f>
        <v>0.96689999999999998</v>
      </c>
      <c r="BN11" s="8" cm="1">
        <f t="array" ref="BN11">ROUND(-AG$13/TREND(AG$11:AG$12,$A$11:$A$12,VALUE($A38))*BN12+BN12,4)</f>
        <v>0.96689999999999998</v>
      </c>
      <c r="BO11" s="8" cm="1">
        <f t="array" ref="BO11">ROUND(-AH$13/TREND(AH$11:AH$12,$A$11:$A$12,VALUE($A38))*BO12+BO12,4)</f>
        <v>0.96689999999999998</v>
      </c>
      <c r="BQ11" s="1">
        <f t="shared" si="10"/>
        <v>0.56143813853808011</v>
      </c>
      <c r="BR11" s="1">
        <f t="shared" si="4"/>
        <v>0.96689999999999987</v>
      </c>
      <c r="BS11" s="1"/>
      <c r="BV11" t="str">
        <f t="shared" si="11"/>
        <v>MinBIOBMU-09</v>
      </c>
      <c r="BW11" s="1">
        <f t="shared" si="5"/>
        <v>0</v>
      </c>
      <c r="BX11" s="1">
        <f t="shared" si="6"/>
        <v>0</v>
      </c>
      <c r="BY11" s="1">
        <f t="shared" si="6"/>
        <v>0</v>
      </c>
      <c r="BZ11" s="1">
        <f t="shared" si="6"/>
        <v>0</v>
      </c>
      <c r="CA11" s="1">
        <f t="shared" si="6"/>
        <v>0</v>
      </c>
      <c r="CB11" s="1">
        <f t="shared" si="6"/>
        <v>0</v>
      </c>
      <c r="CC11" s="1">
        <f t="shared" si="6"/>
        <v>0</v>
      </c>
      <c r="CD11" s="1">
        <f t="shared" si="6"/>
        <v>0</v>
      </c>
      <c r="CE11" s="1">
        <f t="shared" si="6"/>
        <v>0</v>
      </c>
      <c r="CF11" s="1">
        <f t="shared" si="6"/>
        <v>0</v>
      </c>
      <c r="CG11" s="1">
        <f t="shared" si="6"/>
        <v>0</v>
      </c>
      <c r="CH11" s="1">
        <f t="shared" si="6"/>
        <v>0</v>
      </c>
      <c r="CI11" s="1">
        <f t="shared" si="6"/>
        <v>0</v>
      </c>
      <c r="CJ11" s="1">
        <f t="shared" si="6"/>
        <v>0</v>
      </c>
      <c r="CK11" s="1">
        <f t="shared" si="6"/>
        <v>0</v>
      </c>
      <c r="CL11" s="1">
        <f t="shared" si="6"/>
        <v>0</v>
      </c>
      <c r="CM11" s="1">
        <f t="shared" si="6"/>
        <v>0</v>
      </c>
      <c r="CN11" s="1">
        <f t="shared" si="7"/>
        <v>0</v>
      </c>
      <c r="CO11" s="1">
        <f t="shared" si="7"/>
        <v>0</v>
      </c>
      <c r="CP11" s="1">
        <f t="shared" si="7"/>
        <v>0</v>
      </c>
      <c r="CQ11" s="1">
        <f t="shared" si="7"/>
        <v>0</v>
      </c>
      <c r="CR11" s="1">
        <f t="shared" si="7"/>
        <v>0</v>
      </c>
      <c r="CS11" s="1">
        <f t="shared" si="7"/>
        <v>0</v>
      </c>
      <c r="CT11" s="1">
        <f t="shared" si="7"/>
        <v>0</v>
      </c>
      <c r="CU11" s="1">
        <f t="shared" si="7"/>
        <v>0</v>
      </c>
      <c r="CV11" s="1">
        <f t="shared" si="7"/>
        <v>0</v>
      </c>
      <c r="CW11" s="1">
        <f t="shared" si="7"/>
        <v>0</v>
      </c>
      <c r="CX11" s="1">
        <f t="shared" si="7"/>
        <v>0</v>
      </c>
      <c r="CY11" s="1">
        <f t="shared" si="7"/>
        <v>0</v>
      </c>
      <c r="CZ11" s="1">
        <f t="shared" si="7"/>
        <v>0</v>
      </c>
      <c r="DC11" t="str">
        <f t="shared" si="12"/>
        <v>MinBIOBMU-09</v>
      </c>
      <c r="DD11" t="str">
        <f t="shared" si="8"/>
        <v>Municipal waste Supply curve - Step 09</v>
      </c>
      <c r="DE11" t="s">
        <v>109</v>
      </c>
      <c r="DF11" t="s">
        <v>163</v>
      </c>
      <c r="DH11" t="str">
        <f t="shared" si="13"/>
        <v>BIOBMU</v>
      </c>
    </row>
    <row r="12" spans="1:113">
      <c r="A12" s="19">
        <v>1</v>
      </c>
      <c r="B12" s="17"/>
      <c r="C12" t="s">
        <v>106</v>
      </c>
      <c r="E12" s="12">
        <v>3</v>
      </c>
      <c r="F12" s="12">
        <f t="shared" si="15"/>
        <v>3</v>
      </c>
      <c r="G12" s="12">
        <f t="shared" si="15"/>
        <v>3</v>
      </c>
      <c r="H12" s="12">
        <f t="shared" si="15"/>
        <v>3</v>
      </c>
      <c r="I12" s="12">
        <f t="shared" si="15"/>
        <v>3</v>
      </c>
      <c r="J12" s="12">
        <f t="shared" si="15"/>
        <v>3</v>
      </c>
      <c r="K12" s="12">
        <f t="shared" si="15"/>
        <v>3</v>
      </c>
      <c r="L12" s="12">
        <f t="shared" si="15"/>
        <v>3</v>
      </c>
      <c r="M12" s="12">
        <f t="shared" si="15"/>
        <v>3</v>
      </c>
      <c r="N12" s="12">
        <f t="shared" si="15"/>
        <v>3</v>
      </c>
      <c r="O12" s="12">
        <f t="shared" si="15"/>
        <v>3</v>
      </c>
      <c r="P12" s="12">
        <f t="shared" si="15"/>
        <v>3</v>
      </c>
      <c r="Q12" s="12">
        <f t="shared" si="15"/>
        <v>3</v>
      </c>
      <c r="R12" s="12">
        <f t="shared" si="15"/>
        <v>3</v>
      </c>
      <c r="S12" s="12">
        <f t="shared" si="15"/>
        <v>3</v>
      </c>
      <c r="T12" s="12">
        <f t="shared" si="15"/>
        <v>3</v>
      </c>
      <c r="U12" s="12">
        <f t="shared" si="15"/>
        <v>3</v>
      </c>
      <c r="V12" s="12">
        <f t="shared" si="16"/>
        <v>3</v>
      </c>
      <c r="W12" s="12">
        <f t="shared" si="16"/>
        <v>3</v>
      </c>
      <c r="X12" s="12">
        <f t="shared" si="16"/>
        <v>3</v>
      </c>
      <c r="Y12" s="12">
        <f t="shared" si="16"/>
        <v>3</v>
      </c>
      <c r="Z12" s="12">
        <f t="shared" si="16"/>
        <v>3</v>
      </c>
      <c r="AA12" s="12">
        <f t="shared" si="16"/>
        <v>3</v>
      </c>
      <c r="AB12" s="12">
        <f t="shared" si="16"/>
        <v>3</v>
      </c>
      <c r="AC12" s="12">
        <f t="shared" si="16"/>
        <v>3</v>
      </c>
      <c r="AD12" s="12">
        <f t="shared" si="16"/>
        <v>3</v>
      </c>
      <c r="AE12" s="12">
        <f t="shared" si="16"/>
        <v>3</v>
      </c>
      <c r="AF12" s="12">
        <f t="shared" si="16"/>
        <v>3</v>
      </c>
      <c r="AG12" s="12">
        <f t="shared" si="16"/>
        <v>3</v>
      </c>
      <c r="AH12" s="12">
        <f t="shared" si="16"/>
        <v>3</v>
      </c>
      <c r="AK12" t="str">
        <f t="shared" si="9"/>
        <v>MinBIOBMU-10</v>
      </c>
      <c r="AL12" s="8" cm="1">
        <f t="array" ref="AL12">ROUND(-E$13/TREND(E$11:E$12,$A$11:$A$12,VALUE($A39))*AL13+AL13,4)</f>
        <v>0.98329999999999995</v>
      </c>
      <c r="AM12" s="8" cm="1">
        <f t="array" ref="AM12">ROUND(-F$13/TREND(F$11:F$12,$A$11:$A$12,VALUE($A39))*AM13+AM13,4)</f>
        <v>0.98329999999999995</v>
      </c>
      <c r="AN12" s="8" cm="1">
        <f t="array" ref="AN12">ROUND(-G$13/TREND(G$11:G$12,$A$11:$A$12,VALUE($A39))*AN13+AN13,4)</f>
        <v>0.98329999999999995</v>
      </c>
      <c r="AO12" s="8" cm="1">
        <f t="array" ref="AO12">ROUND(-H$13/TREND(H$11:H$12,$A$11:$A$12,VALUE($A39))*AO13+AO13,4)</f>
        <v>0.98329999999999995</v>
      </c>
      <c r="AP12" s="8" cm="1">
        <f t="array" ref="AP12">ROUND(-I$13/TREND(I$11:I$12,$A$11:$A$12,VALUE($A39))*AP13+AP13,4)</f>
        <v>0.98329999999999995</v>
      </c>
      <c r="AQ12" s="8" cm="1">
        <f t="array" ref="AQ12">ROUND(-J$13/TREND(J$11:J$12,$A$11:$A$12,VALUE($A39))*AQ13+AQ13,4)</f>
        <v>0.98329999999999995</v>
      </c>
      <c r="AR12" s="8" cm="1">
        <f t="array" ref="AR12">ROUND(-K$13/TREND(K$11:K$12,$A$11:$A$12,VALUE($A39))*AR13+AR13,4)</f>
        <v>0.98329999999999995</v>
      </c>
      <c r="AS12" s="8" cm="1">
        <f t="array" ref="AS12">ROUND(-L$13/TREND(L$11:L$12,$A$11:$A$12,VALUE($A39))*AS13+AS13,4)</f>
        <v>0.98329999999999995</v>
      </c>
      <c r="AT12" s="8" cm="1">
        <f t="array" ref="AT12">ROUND(-M$13/TREND(M$11:M$12,$A$11:$A$12,VALUE($A39))*AT13+AT13,4)</f>
        <v>0.98329999999999995</v>
      </c>
      <c r="AU12" s="8" cm="1">
        <f t="array" ref="AU12">ROUND(-N$13/TREND(N$11:N$12,$A$11:$A$12,VALUE($A39))*AU13+AU13,4)</f>
        <v>0.98329999999999995</v>
      </c>
      <c r="AV12" s="8" cm="1">
        <f t="array" ref="AV12">ROUND(-O$13/TREND(O$11:O$12,$A$11:$A$12,VALUE($A39))*AV13+AV13,4)</f>
        <v>0.98329999999999995</v>
      </c>
      <c r="AW12" s="8" cm="1">
        <f t="array" ref="AW12">ROUND(-P$13/TREND(P$11:P$12,$A$11:$A$12,VALUE($A39))*AW13+AW13,4)</f>
        <v>0.98329999999999995</v>
      </c>
      <c r="AX12" s="8" cm="1">
        <f t="array" ref="AX12">ROUND(-Q$13/TREND(Q$11:Q$12,$A$11:$A$12,VALUE($A39))*AX13+AX13,4)</f>
        <v>0.98329999999999995</v>
      </c>
      <c r="AY12" s="8" cm="1">
        <f t="array" ref="AY12">ROUND(-R$13/TREND(R$11:R$12,$A$11:$A$12,VALUE($A39))*AY13+AY13,4)</f>
        <v>0.98329999999999995</v>
      </c>
      <c r="AZ12" s="8" cm="1">
        <f t="array" ref="AZ12">ROUND(-S$13/TREND(S$11:S$12,$A$11:$A$12,VALUE($A39))*AZ13+AZ13,4)</f>
        <v>0.98329999999999995</v>
      </c>
      <c r="BA12" s="8" cm="1">
        <f t="array" ref="BA12">ROUND(-T$13/TREND(T$11:T$12,$A$11:$A$12,VALUE($A39))*BA13+BA13,4)</f>
        <v>0.98329999999999995</v>
      </c>
      <c r="BB12" s="8" cm="1">
        <f t="array" ref="BB12">ROUND(-U$13/TREND(U$11:U$12,$A$11:$A$12,VALUE($A39))*BB13+BB13,4)</f>
        <v>0.98329999999999995</v>
      </c>
      <c r="BC12" s="8" cm="1">
        <f t="array" ref="BC12">ROUND(-V$13/TREND(V$11:V$12,$A$11:$A$12,VALUE($A39))*BC13+BC13,4)</f>
        <v>0.98329999999999995</v>
      </c>
      <c r="BD12" s="8" cm="1">
        <f t="array" ref="BD12">ROUND(-W$13/TREND(W$11:W$12,$A$11:$A$12,VALUE($A39))*BD13+BD13,4)</f>
        <v>0.98329999999999995</v>
      </c>
      <c r="BE12" s="8" cm="1">
        <f t="array" ref="BE12">ROUND(-X$13/TREND(X$11:X$12,$A$11:$A$12,VALUE($A39))*BE13+BE13,4)</f>
        <v>0.98329999999999995</v>
      </c>
      <c r="BF12" s="8" cm="1">
        <f t="array" ref="BF12">ROUND(-Y$13/TREND(Y$11:Y$12,$A$11:$A$12,VALUE($A39))*BF13+BF13,4)</f>
        <v>0.98329999999999995</v>
      </c>
      <c r="BG12" s="8" cm="1">
        <f t="array" ref="BG12">ROUND(-Z$13/TREND(Z$11:Z$12,$A$11:$A$12,VALUE($A39))*BG13+BG13,4)</f>
        <v>0.98329999999999995</v>
      </c>
      <c r="BH12" s="8" cm="1">
        <f t="array" ref="BH12">ROUND(-AA$13/TREND(AA$11:AA$12,$A$11:$A$12,VALUE($A39))*BH13+BH13,4)</f>
        <v>0.98329999999999995</v>
      </c>
      <c r="BI12" s="8" cm="1">
        <f t="array" ref="BI12">ROUND(-AB$13/TREND(AB$11:AB$12,$A$11:$A$12,VALUE($A39))*BI13+BI13,4)</f>
        <v>0.98329999999999995</v>
      </c>
      <c r="BJ12" s="8" cm="1">
        <f t="array" ref="BJ12">ROUND(-AC$13/TREND(AC$11:AC$12,$A$11:$A$12,VALUE($A39))*BJ13+BJ13,4)</f>
        <v>0.98329999999999995</v>
      </c>
      <c r="BK12" s="8" cm="1">
        <f t="array" ref="BK12">ROUND(-AD$13/TREND(AD$11:AD$12,$A$11:$A$12,VALUE($A39))*BK13+BK13,4)</f>
        <v>0.98329999999999995</v>
      </c>
      <c r="BL12" s="8" cm="1">
        <f t="array" ref="BL12">ROUND(-AE$13/TREND(AE$11:AE$12,$A$11:$A$12,VALUE($A39))*BL13+BL13,4)</f>
        <v>0.98329999999999995</v>
      </c>
      <c r="BM12" s="8" cm="1">
        <f t="array" ref="BM12">ROUND(-AF$13/TREND(AF$11:AF$12,$A$11:$A$12,VALUE($A39))*BM13+BM13,4)</f>
        <v>0.98329999999999995</v>
      </c>
      <c r="BN12" s="8" cm="1">
        <f t="array" ref="BN12">ROUND(-AG$13/TREND(AG$11:AG$12,$A$11:$A$12,VALUE($A39))*BN13+BN13,4)</f>
        <v>0.98329999999999995</v>
      </c>
      <c r="BO12" s="8" cm="1">
        <f t="array" ref="BO12">ROUND(-AH$13/TREND(AH$11:AH$12,$A$11:$A$12,VALUE($A39))*BO13+BO13,4)</f>
        <v>0.98329999999999995</v>
      </c>
      <c r="BQ12" s="1">
        <f t="shared" si="10"/>
        <v>0.59262914623464014</v>
      </c>
      <c r="BR12" s="1">
        <f t="shared" si="4"/>
        <v>0.98329999999999973</v>
      </c>
      <c r="BS12" s="1"/>
      <c r="BV12" t="str">
        <f t="shared" si="11"/>
        <v>MinBIOBMU-10</v>
      </c>
      <c r="BW12" s="1">
        <f t="shared" si="5"/>
        <v>0</v>
      </c>
      <c r="BX12" s="1">
        <f t="shared" si="6"/>
        <v>0</v>
      </c>
      <c r="BY12" s="1">
        <f t="shared" si="6"/>
        <v>0</v>
      </c>
      <c r="BZ12" s="1">
        <f t="shared" si="6"/>
        <v>0</v>
      </c>
      <c r="CA12" s="1">
        <f t="shared" si="6"/>
        <v>0</v>
      </c>
      <c r="CB12" s="1">
        <f t="shared" si="6"/>
        <v>0</v>
      </c>
      <c r="CC12" s="1">
        <f t="shared" si="6"/>
        <v>0</v>
      </c>
      <c r="CD12" s="1">
        <f t="shared" si="6"/>
        <v>0</v>
      </c>
      <c r="CE12" s="1">
        <f t="shared" si="6"/>
        <v>0</v>
      </c>
      <c r="CF12" s="1">
        <f t="shared" si="6"/>
        <v>0</v>
      </c>
      <c r="CG12" s="1">
        <f t="shared" si="6"/>
        <v>0</v>
      </c>
      <c r="CH12" s="1">
        <f t="shared" si="6"/>
        <v>0</v>
      </c>
      <c r="CI12" s="1">
        <f t="shared" si="6"/>
        <v>0</v>
      </c>
      <c r="CJ12" s="1">
        <f t="shared" si="6"/>
        <v>0</v>
      </c>
      <c r="CK12" s="1">
        <f t="shared" si="6"/>
        <v>0</v>
      </c>
      <c r="CL12" s="1">
        <f t="shared" si="6"/>
        <v>0</v>
      </c>
      <c r="CM12" s="1">
        <f t="shared" si="6"/>
        <v>0</v>
      </c>
      <c r="CN12" s="1">
        <f t="shared" si="7"/>
        <v>0</v>
      </c>
      <c r="CO12" s="1">
        <f t="shared" si="7"/>
        <v>0</v>
      </c>
      <c r="CP12" s="1">
        <f t="shared" si="7"/>
        <v>0</v>
      </c>
      <c r="CQ12" s="1">
        <f t="shared" si="7"/>
        <v>0</v>
      </c>
      <c r="CR12" s="1">
        <f t="shared" si="7"/>
        <v>0</v>
      </c>
      <c r="CS12" s="1">
        <f t="shared" si="7"/>
        <v>0</v>
      </c>
      <c r="CT12" s="1">
        <f t="shared" si="7"/>
        <v>0</v>
      </c>
      <c r="CU12" s="1">
        <f t="shared" si="7"/>
        <v>0</v>
      </c>
      <c r="CV12" s="1">
        <f t="shared" si="7"/>
        <v>0</v>
      </c>
      <c r="CW12" s="1">
        <f t="shared" si="7"/>
        <v>0</v>
      </c>
      <c r="CX12" s="1">
        <f t="shared" si="7"/>
        <v>0</v>
      </c>
      <c r="CY12" s="1">
        <f t="shared" si="7"/>
        <v>0</v>
      </c>
      <c r="CZ12" s="1">
        <f t="shared" si="7"/>
        <v>0</v>
      </c>
      <c r="DC12" t="str">
        <f t="shared" si="12"/>
        <v>MinBIOBMU-10</v>
      </c>
      <c r="DD12" t="str">
        <f t="shared" si="8"/>
        <v>Municipal waste Supply curve - Step 10</v>
      </c>
      <c r="DE12" t="s">
        <v>109</v>
      </c>
      <c r="DF12" t="s">
        <v>163</v>
      </c>
      <c r="DH12" t="str">
        <f t="shared" si="13"/>
        <v>BIOBMU</v>
      </c>
    </row>
    <row r="13" spans="1:113">
      <c r="B13" s="17"/>
      <c r="C13" t="s">
        <v>99</v>
      </c>
      <c r="E13" s="12">
        <f>0.05</f>
        <v>0.05</v>
      </c>
      <c r="F13" s="12">
        <f t="shared" si="15"/>
        <v>0.05</v>
      </c>
      <c r="G13" s="12">
        <f t="shared" si="15"/>
        <v>0.05</v>
      </c>
      <c r="H13" s="12">
        <f t="shared" si="15"/>
        <v>0.05</v>
      </c>
      <c r="I13" s="12">
        <f t="shared" si="15"/>
        <v>0.05</v>
      </c>
      <c r="J13" s="12">
        <f t="shared" si="15"/>
        <v>0.05</v>
      </c>
      <c r="K13" s="12">
        <f t="shared" si="15"/>
        <v>0.05</v>
      </c>
      <c r="L13" s="12">
        <f t="shared" si="15"/>
        <v>0.05</v>
      </c>
      <c r="M13" s="12">
        <f t="shared" si="15"/>
        <v>0.05</v>
      </c>
      <c r="N13" s="12">
        <f t="shared" si="15"/>
        <v>0.05</v>
      </c>
      <c r="O13" s="12">
        <f t="shared" si="15"/>
        <v>0.05</v>
      </c>
      <c r="P13" s="12">
        <f t="shared" si="15"/>
        <v>0.05</v>
      </c>
      <c r="Q13" s="12">
        <f t="shared" si="15"/>
        <v>0.05</v>
      </c>
      <c r="R13" s="12">
        <f t="shared" si="15"/>
        <v>0.05</v>
      </c>
      <c r="S13" s="12">
        <f t="shared" si="15"/>
        <v>0.05</v>
      </c>
      <c r="T13" s="12">
        <f t="shared" si="15"/>
        <v>0.05</v>
      </c>
      <c r="U13" s="12">
        <f t="shared" si="15"/>
        <v>0.05</v>
      </c>
      <c r="V13" s="12">
        <f t="shared" si="16"/>
        <v>0.05</v>
      </c>
      <c r="W13" s="12">
        <f t="shared" si="16"/>
        <v>0.05</v>
      </c>
      <c r="X13" s="12">
        <f t="shared" si="16"/>
        <v>0.05</v>
      </c>
      <c r="Y13" s="12">
        <f t="shared" si="16"/>
        <v>0.05</v>
      </c>
      <c r="Z13" s="12">
        <f t="shared" si="16"/>
        <v>0.05</v>
      </c>
      <c r="AA13" s="12">
        <f t="shared" si="16"/>
        <v>0.05</v>
      </c>
      <c r="AB13" s="12">
        <f t="shared" si="16"/>
        <v>0.05</v>
      </c>
      <c r="AC13" s="12">
        <f t="shared" si="16"/>
        <v>0.05</v>
      </c>
      <c r="AD13" s="12">
        <f t="shared" si="16"/>
        <v>0.05</v>
      </c>
      <c r="AE13" s="12">
        <f t="shared" si="16"/>
        <v>0.05</v>
      </c>
      <c r="AF13" s="12">
        <f t="shared" si="16"/>
        <v>0.05</v>
      </c>
      <c r="AG13" s="12">
        <f t="shared" si="16"/>
        <v>0.05</v>
      </c>
      <c r="AH13" s="12">
        <f t="shared" si="16"/>
        <v>0.05</v>
      </c>
      <c r="AK13" t="str">
        <f t="shared" si="9"/>
        <v>MinBIOBMU-11</v>
      </c>
      <c r="AL13" s="20">
        <f t="shared" ref="AL13:BO13" si="17">E5</f>
        <v>1</v>
      </c>
      <c r="AM13" s="20">
        <f t="shared" si="17"/>
        <v>1</v>
      </c>
      <c r="AN13" s="20">
        <f t="shared" si="17"/>
        <v>1</v>
      </c>
      <c r="AO13" s="20">
        <f t="shared" si="17"/>
        <v>1</v>
      </c>
      <c r="AP13" s="20">
        <f t="shared" si="17"/>
        <v>1</v>
      </c>
      <c r="AQ13" s="20">
        <f t="shared" si="17"/>
        <v>1</v>
      </c>
      <c r="AR13" s="20">
        <f t="shared" si="17"/>
        <v>1</v>
      </c>
      <c r="AS13" s="20">
        <f t="shared" si="17"/>
        <v>1</v>
      </c>
      <c r="AT13" s="20">
        <f t="shared" si="17"/>
        <v>1</v>
      </c>
      <c r="AU13" s="20">
        <f t="shared" si="17"/>
        <v>1</v>
      </c>
      <c r="AV13" s="20">
        <f t="shared" si="17"/>
        <v>1</v>
      </c>
      <c r="AW13" s="20">
        <f t="shared" si="17"/>
        <v>1</v>
      </c>
      <c r="AX13" s="20">
        <f t="shared" si="17"/>
        <v>1</v>
      </c>
      <c r="AY13" s="20">
        <f t="shared" si="17"/>
        <v>1</v>
      </c>
      <c r="AZ13" s="20">
        <f t="shared" si="17"/>
        <v>1</v>
      </c>
      <c r="BA13" s="20">
        <f t="shared" si="17"/>
        <v>1</v>
      </c>
      <c r="BB13" s="20">
        <f t="shared" si="17"/>
        <v>1</v>
      </c>
      <c r="BC13" s="20">
        <f t="shared" si="17"/>
        <v>1</v>
      </c>
      <c r="BD13" s="20">
        <f t="shared" si="17"/>
        <v>1</v>
      </c>
      <c r="BE13" s="20">
        <f t="shared" si="17"/>
        <v>1</v>
      </c>
      <c r="BF13" s="20">
        <f t="shared" si="17"/>
        <v>1</v>
      </c>
      <c r="BG13" s="20">
        <f t="shared" si="17"/>
        <v>1</v>
      </c>
      <c r="BH13" s="20">
        <f t="shared" si="17"/>
        <v>1</v>
      </c>
      <c r="BI13" s="20">
        <f t="shared" si="17"/>
        <v>1</v>
      </c>
      <c r="BJ13" s="20">
        <f t="shared" si="17"/>
        <v>1</v>
      </c>
      <c r="BK13" s="20">
        <f t="shared" si="17"/>
        <v>1</v>
      </c>
      <c r="BL13" s="20">
        <f t="shared" si="17"/>
        <v>1</v>
      </c>
      <c r="BM13" s="20">
        <f t="shared" si="17"/>
        <v>1</v>
      </c>
      <c r="BN13" s="20">
        <f t="shared" si="17"/>
        <v>1</v>
      </c>
      <c r="BO13" s="20">
        <f t="shared" si="17"/>
        <v>1</v>
      </c>
      <c r="BQ13" s="1">
        <f t="shared" si="10"/>
        <v>0.62382015393120016</v>
      </c>
      <c r="BR13" s="1">
        <f t="shared" si="4"/>
        <v>1</v>
      </c>
      <c r="BS13" s="1"/>
      <c r="BV13" t="str">
        <f t="shared" si="11"/>
        <v>MinBIOBMU-11</v>
      </c>
      <c r="BW13" s="1">
        <f t="shared" si="5"/>
        <v>0</v>
      </c>
      <c r="BX13" s="1">
        <f t="shared" si="6"/>
        <v>0</v>
      </c>
      <c r="BY13" s="1">
        <f t="shared" si="6"/>
        <v>0</v>
      </c>
      <c r="BZ13" s="1">
        <f t="shared" si="6"/>
        <v>0</v>
      </c>
      <c r="CA13" s="1">
        <f t="shared" si="6"/>
        <v>0</v>
      </c>
      <c r="CB13" s="1">
        <f t="shared" si="6"/>
        <v>0</v>
      </c>
      <c r="CC13" s="1">
        <f t="shared" si="6"/>
        <v>0</v>
      </c>
      <c r="CD13" s="1">
        <f t="shared" si="6"/>
        <v>0</v>
      </c>
      <c r="CE13" s="1">
        <f t="shared" si="6"/>
        <v>0</v>
      </c>
      <c r="CF13" s="1">
        <f t="shared" si="6"/>
        <v>0</v>
      </c>
      <c r="CG13" s="1">
        <f t="shared" si="6"/>
        <v>0</v>
      </c>
      <c r="CH13" s="1">
        <f t="shared" si="6"/>
        <v>0</v>
      </c>
      <c r="CI13" s="1">
        <f t="shared" si="6"/>
        <v>0</v>
      </c>
      <c r="CJ13" s="1">
        <f t="shared" si="6"/>
        <v>0</v>
      </c>
      <c r="CK13" s="1">
        <f t="shared" si="6"/>
        <v>0</v>
      </c>
      <c r="CL13" s="1">
        <f t="shared" si="6"/>
        <v>0</v>
      </c>
      <c r="CM13" s="1">
        <f t="shared" si="6"/>
        <v>0</v>
      </c>
      <c r="CN13" s="1">
        <f t="shared" si="7"/>
        <v>0</v>
      </c>
      <c r="CO13" s="1">
        <f t="shared" si="7"/>
        <v>0</v>
      </c>
      <c r="CP13" s="1">
        <f t="shared" si="7"/>
        <v>0</v>
      </c>
      <c r="CQ13" s="1">
        <f t="shared" si="7"/>
        <v>0</v>
      </c>
      <c r="CR13" s="1">
        <f t="shared" si="7"/>
        <v>0</v>
      </c>
      <c r="CS13" s="1">
        <f t="shared" si="7"/>
        <v>0</v>
      </c>
      <c r="CT13" s="1">
        <f t="shared" si="7"/>
        <v>0</v>
      </c>
      <c r="CU13" s="1">
        <f t="shared" si="7"/>
        <v>0</v>
      </c>
      <c r="CV13" s="1">
        <f t="shared" si="7"/>
        <v>0</v>
      </c>
      <c r="CW13" s="1">
        <f t="shared" si="7"/>
        <v>0</v>
      </c>
      <c r="CX13" s="1">
        <f t="shared" si="7"/>
        <v>0</v>
      </c>
      <c r="CY13" s="1">
        <f t="shared" si="7"/>
        <v>0</v>
      </c>
      <c r="CZ13" s="1">
        <f t="shared" si="7"/>
        <v>0</v>
      </c>
      <c r="DC13" t="str">
        <f t="shared" si="12"/>
        <v>MinBIOBMU-11</v>
      </c>
      <c r="DD13" t="str">
        <f t="shared" si="8"/>
        <v>Municipal waste Supply curve - Step 11</v>
      </c>
      <c r="DE13" t="s">
        <v>109</v>
      </c>
      <c r="DF13" t="s">
        <v>163</v>
      </c>
      <c r="DH13" t="str">
        <f t="shared" si="13"/>
        <v>BIOBMU</v>
      </c>
    </row>
    <row r="14" spans="1:113">
      <c r="C14" t="s">
        <v>98</v>
      </c>
      <c r="E14" s="11">
        <v>8.9999999999999998E-4</v>
      </c>
      <c r="F14" s="11">
        <v>8.9999999999999998E-4</v>
      </c>
      <c r="G14" s="11">
        <v>8.9999999999999998E-4</v>
      </c>
      <c r="H14" s="11">
        <v>8.9999999999999998E-4</v>
      </c>
      <c r="I14" s="11">
        <v>8.9999999999999998E-4</v>
      </c>
      <c r="J14" s="11">
        <v>8.9999999999999998E-4</v>
      </c>
      <c r="K14" s="11">
        <v>8.9999999999999998E-4</v>
      </c>
      <c r="L14" s="11">
        <v>8.9999999999999998E-4</v>
      </c>
      <c r="M14" s="11">
        <v>8.9999999999999998E-4</v>
      </c>
      <c r="N14" s="11">
        <v>8.9999999999999998E-4</v>
      </c>
      <c r="O14" s="11">
        <v>8.9999999999999998E-4</v>
      </c>
      <c r="P14" s="11">
        <v>8.9999999999999998E-4</v>
      </c>
      <c r="Q14" s="11">
        <v>8.9999999999999998E-4</v>
      </c>
      <c r="R14" s="11">
        <v>8.9999999999999998E-4</v>
      </c>
      <c r="S14" s="11">
        <v>8.9999999999999998E-4</v>
      </c>
      <c r="T14" s="11">
        <v>8.9999999999999998E-4</v>
      </c>
      <c r="U14" s="11">
        <v>8.9999999999999998E-4</v>
      </c>
      <c r="V14" s="11">
        <v>8.9999999999999998E-4</v>
      </c>
      <c r="W14" s="11">
        <v>8.9999999999999998E-4</v>
      </c>
      <c r="X14" s="11">
        <v>8.9999999999999998E-4</v>
      </c>
      <c r="Y14" s="11">
        <v>8.9999999999999998E-4</v>
      </c>
      <c r="Z14" s="11">
        <v>8.9999999999999998E-4</v>
      </c>
      <c r="AA14" s="11">
        <v>8.9999999999999998E-4</v>
      </c>
      <c r="AB14" s="11">
        <v>8.9999999999999998E-4</v>
      </c>
      <c r="AC14" s="11">
        <v>8.9999999999999998E-4</v>
      </c>
      <c r="AD14" s="11">
        <v>8.9999999999999998E-4</v>
      </c>
      <c r="AE14" s="11">
        <v>8.9999999999999998E-4</v>
      </c>
      <c r="AF14" s="11">
        <v>8.9999999999999998E-4</v>
      </c>
      <c r="AG14" s="11">
        <v>8.9999999999999998E-4</v>
      </c>
      <c r="AH14" s="11">
        <v>8.9999999999999998E-4</v>
      </c>
      <c r="AK14" t="str">
        <f t="shared" si="9"/>
        <v>MinBIOBMU-12</v>
      </c>
      <c r="AL14" s="8" cm="1">
        <f t="array" ref="AL14">ROUND(E$10/TREND(E$8:E$9,$A$8:$A$9,VALUE($A41))*AL13+AL13,4)</f>
        <v>1.0107999999999999</v>
      </c>
      <c r="AM14" s="8" cm="1">
        <f t="array" ref="AM14">ROUND(F$10/TREND(F$8:F$9,$A$8:$A$9,VALUE($A41))*AM13+AM13,4)</f>
        <v>1.0107999999999999</v>
      </c>
      <c r="AN14" s="8" cm="1">
        <f t="array" ref="AN14">ROUND(G$10/TREND(G$8:G$9,$A$8:$A$9,VALUE($A41))*AN13+AN13,4)</f>
        <v>1.0107999999999999</v>
      </c>
      <c r="AO14" s="8" cm="1">
        <f t="array" ref="AO14">ROUND(H$10/TREND(H$8:H$9,$A$8:$A$9,VALUE($A41))*AO13+AO13,4)</f>
        <v>1.0107999999999999</v>
      </c>
      <c r="AP14" s="8" cm="1">
        <f t="array" ref="AP14">ROUND(I$10/TREND(I$8:I$9,$A$8:$A$9,VALUE($A41))*AP13+AP13,4)</f>
        <v>1.0107999999999999</v>
      </c>
      <c r="AQ14" s="8" cm="1">
        <f t="array" ref="AQ14">ROUND(J$10/TREND(J$8:J$9,$A$8:$A$9,VALUE($A41))*AQ13+AQ13,4)</f>
        <v>1.0107999999999999</v>
      </c>
      <c r="AR14" s="8" cm="1">
        <f t="array" ref="AR14">ROUND(K$10/TREND(K$8:K$9,$A$8:$A$9,VALUE($A41))*AR13+AR13,4)</f>
        <v>1.0107999999999999</v>
      </c>
      <c r="AS14" s="8" cm="1">
        <f t="array" ref="AS14">ROUND(L$10/TREND(L$8:L$9,$A$8:$A$9,VALUE($A41))*AS13+AS13,4)</f>
        <v>1.0107999999999999</v>
      </c>
      <c r="AT14" s="8" cm="1">
        <f t="array" ref="AT14">ROUND(M$10/TREND(M$8:M$9,$A$8:$A$9,VALUE($A41))*AT13+AT13,4)</f>
        <v>1.0107999999999999</v>
      </c>
      <c r="AU14" s="8" cm="1">
        <f t="array" ref="AU14">ROUND(N$10/TREND(N$8:N$9,$A$8:$A$9,VALUE($A41))*AU13+AU13,4)</f>
        <v>1.0107999999999999</v>
      </c>
      <c r="AV14" s="8" cm="1">
        <f t="array" ref="AV14">ROUND(O$10/TREND(O$8:O$9,$A$8:$A$9,VALUE($A41))*AV13+AV13,4)</f>
        <v>1.0107999999999999</v>
      </c>
      <c r="AW14" s="8" cm="1">
        <f t="array" ref="AW14">ROUND(P$10/TREND(P$8:P$9,$A$8:$A$9,VALUE($A41))*AW13+AW13,4)</f>
        <v>1.0107999999999999</v>
      </c>
      <c r="AX14" s="8" cm="1">
        <f t="array" ref="AX14">ROUND(Q$10/TREND(Q$8:Q$9,$A$8:$A$9,VALUE($A41))*AX13+AX13,4)</f>
        <v>1.0107999999999999</v>
      </c>
      <c r="AY14" s="8" cm="1">
        <f t="array" ref="AY14">ROUND(R$10/TREND(R$8:R$9,$A$8:$A$9,VALUE($A41))*AY13+AY13,4)</f>
        <v>1.0107999999999999</v>
      </c>
      <c r="AZ14" s="8" cm="1">
        <f t="array" ref="AZ14">ROUND(S$10/TREND(S$8:S$9,$A$8:$A$9,VALUE($A41))*AZ13+AZ13,4)</f>
        <v>1.0107999999999999</v>
      </c>
      <c r="BA14" s="8" cm="1">
        <f t="array" ref="BA14">ROUND(T$10/TREND(T$8:T$9,$A$8:$A$9,VALUE($A41))*BA13+BA13,4)</f>
        <v>1.0107999999999999</v>
      </c>
      <c r="BB14" s="8" cm="1">
        <f t="array" ref="BB14">ROUND(U$10/TREND(U$8:U$9,$A$8:$A$9,VALUE($A41))*BB13+BB13,4)</f>
        <v>1.0107999999999999</v>
      </c>
      <c r="BC14" s="8" cm="1">
        <f t="array" ref="BC14">ROUND(V$10/TREND(V$8:V$9,$A$8:$A$9,VALUE($A41))*BC13+BC13,4)</f>
        <v>1.0107999999999999</v>
      </c>
      <c r="BD14" s="8" cm="1">
        <f t="array" ref="BD14">ROUND(W$10/TREND(W$8:W$9,$A$8:$A$9,VALUE($A41))*BD13+BD13,4)</f>
        <v>1.0107999999999999</v>
      </c>
      <c r="BE14" s="8" cm="1">
        <f t="array" ref="BE14">ROUND(X$10/TREND(X$8:X$9,$A$8:$A$9,VALUE($A41))*BE13+BE13,4)</f>
        <v>1.0107999999999999</v>
      </c>
      <c r="BF14" s="8" cm="1">
        <f t="array" ref="BF14">ROUND(Y$10/TREND(Y$8:Y$9,$A$8:$A$9,VALUE($A41))*BF13+BF13,4)</f>
        <v>1.0107999999999999</v>
      </c>
      <c r="BG14" s="8" cm="1">
        <f t="array" ref="BG14">ROUND(Z$10/TREND(Z$8:Z$9,$A$8:$A$9,VALUE($A41))*BG13+BG13,4)</f>
        <v>1.0107999999999999</v>
      </c>
      <c r="BH14" s="8" cm="1">
        <f t="array" ref="BH14">ROUND(AA$10/TREND(AA$8:AA$9,$A$8:$A$9,VALUE($A41))*BH13+BH13,4)</f>
        <v>1.0107999999999999</v>
      </c>
      <c r="BI14" s="8" cm="1">
        <f t="array" ref="BI14">ROUND(AB$10/TREND(AB$8:AB$9,$A$8:$A$9,VALUE($A41))*BI13+BI13,4)</f>
        <v>1.0107999999999999</v>
      </c>
      <c r="BJ14" s="8" cm="1">
        <f t="array" ref="BJ14">ROUND(AC$10/TREND(AC$8:AC$9,$A$8:$A$9,VALUE($A41))*BJ13+BJ13,4)</f>
        <v>1.0107999999999999</v>
      </c>
      <c r="BK14" s="8" cm="1">
        <f t="array" ref="BK14">ROUND(AD$10/TREND(AD$8:AD$9,$A$8:$A$9,VALUE($A41))*BK13+BK13,4)</f>
        <v>1.0107999999999999</v>
      </c>
      <c r="BL14" s="8" cm="1">
        <f t="array" ref="BL14">ROUND(AE$10/TREND(AE$8:AE$9,$A$8:$A$9,VALUE($A41))*BL13+BL13,4)</f>
        <v>1.0107999999999999</v>
      </c>
      <c r="BM14" s="8" cm="1">
        <f t="array" ref="BM14">ROUND(AF$10/TREND(AF$8:AF$9,$A$8:$A$9,VALUE($A41))*BM13+BM13,4)</f>
        <v>1.0107999999999999</v>
      </c>
      <c r="BN14" s="8" cm="1">
        <f t="array" ref="BN14">ROUND(AG$10/TREND(AG$8:AG$9,$A$8:$A$9,VALUE($A41))*BN13+BN13,4)</f>
        <v>1.0107999999999999</v>
      </c>
      <c r="BO14" s="8" cm="1">
        <f t="array" ref="BO14">ROUND(AH$10/TREND(AH$8:AH$9,$A$8:$A$9,VALUE($A41))*BO13+BO13,4)</f>
        <v>1.0107999999999999</v>
      </c>
      <c r="BQ14" s="1">
        <f t="shared" si="10"/>
        <v>0.74858418471744015</v>
      </c>
      <c r="BR14" s="1">
        <f t="shared" si="4"/>
        <v>1.0107999999999997</v>
      </c>
      <c r="BS14" s="1"/>
      <c r="BV14" t="str">
        <f t="shared" si="11"/>
        <v>MinBIOBMU-12</v>
      </c>
      <c r="BW14" s="1">
        <f t="shared" si="5"/>
        <v>0</v>
      </c>
      <c r="BX14" s="1">
        <f t="shared" si="6"/>
        <v>0</v>
      </c>
      <c r="BY14" s="1">
        <f t="shared" si="6"/>
        <v>0</v>
      </c>
      <c r="BZ14" s="1">
        <f t="shared" si="6"/>
        <v>0</v>
      </c>
      <c r="CA14" s="1">
        <f t="shared" si="6"/>
        <v>0</v>
      </c>
      <c r="CB14" s="1">
        <f t="shared" si="6"/>
        <v>0</v>
      </c>
      <c r="CC14" s="1">
        <f t="shared" si="6"/>
        <v>0</v>
      </c>
      <c r="CD14" s="1">
        <f t="shared" si="6"/>
        <v>0</v>
      </c>
      <c r="CE14" s="1">
        <f t="shared" si="6"/>
        <v>0</v>
      </c>
      <c r="CF14" s="1">
        <f t="shared" si="6"/>
        <v>0</v>
      </c>
      <c r="CG14" s="1">
        <f t="shared" si="6"/>
        <v>0</v>
      </c>
      <c r="CH14" s="1">
        <f t="shared" si="6"/>
        <v>0</v>
      </c>
      <c r="CI14" s="1">
        <f t="shared" si="6"/>
        <v>0</v>
      </c>
      <c r="CJ14" s="1">
        <f t="shared" si="6"/>
        <v>0</v>
      </c>
      <c r="CK14" s="1">
        <f t="shared" si="6"/>
        <v>0</v>
      </c>
      <c r="CL14" s="1">
        <f t="shared" si="6"/>
        <v>0</v>
      </c>
      <c r="CM14" s="1">
        <f t="shared" si="6"/>
        <v>0</v>
      </c>
      <c r="CN14" s="1">
        <f t="shared" si="7"/>
        <v>0</v>
      </c>
      <c r="CO14" s="1">
        <f t="shared" si="7"/>
        <v>0</v>
      </c>
      <c r="CP14" s="1">
        <f t="shared" si="7"/>
        <v>0</v>
      </c>
      <c r="CQ14" s="1">
        <f t="shared" si="7"/>
        <v>0</v>
      </c>
      <c r="CR14" s="1">
        <f t="shared" si="7"/>
        <v>0</v>
      </c>
      <c r="CS14" s="1">
        <f t="shared" si="7"/>
        <v>0</v>
      </c>
      <c r="CT14" s="1">
        <f t="shared" si="7"/>
        <v>0</v>
      </c>
      <c r="CU14" s="1">
        <f t="shared" si="7"/>
        <v>0</v>
      </c>
      <c r="CV14" s="1">
        <f t="shared" si="7"/>
        <v>0</v>
      </c>
      <c r="CW14" s="1">
        <f t="shared" si="7"/>
        <v>0</v>
      </c>
      <c r="CX14" s="1">
        <f t="shared" si="7"/>
        <v>0</v>
      </c>
      <c r="CY14" s="1">
        <f t="shared" si="7"/>
        <v>0</v>
      </c>
      <c r="CZ14" s="1">
        <f t="shared" si="7"/>
        <v>0</v>
      </c>
      <c r="DC14" t="str">
        <f t="shared" si="12"/>
        <v>MinBIOBMU-12</v>
      </c>
      <c r="DD14" t="str">
        <f t="shared" si="8"/>
        <v>Municipal waste Supply curve - Step 12</v>
      </c>
      <c r="DE14" t="s">
        <v>109</v>
      </c>
      <c r="DF14" t="s">
        <v>163</v>
      </c>
      <c r="DH14" t="str">
        <f t="shared" si="13"/>
        <v>BIOBMU</v>
      </c>
    </row>
    <row r="15" spans="1:113">
      <c r="C15" t="s">
        <v>171</v>
      </c>
      <c r="D15" t="s">
        <v>172</v>
      </c>
      <c r="AK15" t="str">
        <f t="shared" si="9"/>
        <v>MinBIOBMU-13</v>
      </c>
      <c r="AL15" s="8" cm="1">
        <f t="array" ref="AL15">ROUND(E$10/TREND(E$8:E$9,$A$8:$A$9,VALUE($A42))*AL14+AL14,4)</f>
        <v>1.0226999999999999</v>
      </c>
      <c r="AM15" s="8" cm="1">
        <f t="array" ref="AM15">ROUND(F$10/TREND(F$8:F$9,$A$8:$A$9,VALUE($A42))*AM14+AM14,4)</f>
        <v>1.0226999999999999</v>
      </c>
      <c r="AN15" s="8" cm="1">
        <f t="array" ref="AN15">ROUND(G$10/TREND(G$8:G$9,$A$8:$A$9,VALUE($A42))*AN14+AN14,4)</f>
        <v>1.0226999999999999</v>
      </c>
      <c r="AO15" s="8" cm="1">
        <f t="array" ref="AO15">ROUND(H$10/TREND(H$8:H$9,$A$8:$A$9,VALUE($A42))*AO14+AO14,4)</f>
        <v>1.0226999999999999</v>
      </c>
      <c r="AP15" s="8" cm="1">
        <f t="array" ref="AP15">ROUND(I$10/TREND(I$8:I$9,$A$8:$A$9,VALUE($A42))*AP14+AP14,4)</f>
        <v>1.0226999999999999</v>
      </c>
      <c r="AQ15" s="8" cm="1">
        <f t="array" ref="AQ15">ROUND(J$10/TREND(J$8:J$9,$A$8:$A$9,VALUE($A42))*AQ14+AQ14,4)</f>
        <v>1.0226999999999999</v>
      </c>
      <c r="AR15" s="8" cm="1">
        <f t="array" ref="AR15">ROUND(K$10/TREND(K$8:K$9,$A$8:$A$9,VALUE($A42))*AR14+AR14,4)</f>
        <v>1.0226999999999999</v>
      </c>
      <c r="AS15" s="8" cm="1">
        <f t="array" ref="AS15">ROUND(L$10/TREND(L$8:L$9,$A$8:$A$9,VALUE($A42))*AS14+AS14,4)</f>
        <v>1.0226999999999999</v>
      </c>
      <c r="AT15" s="8" cm="1">
        <f t="array" ref="AT15">ROUND(M$10/TREND(M$8:M$9,$A$8:$A$9,VALUE($A42))*AT14+AT14,4)</f>
        <v>1.0226999999999999</v>
      </c>
      <c r="AU15" s="8" cm="1">
        <f t="array" ref="AU15">ROUND(N$10/TREND(N$8:N$9,$A$8:$A$9,VALUE($A42))*AU14+AU14,4)</f>
        <v>1.0226999999999999</v>
      </c>
      <c r="AV15" s="8" cm="1">
        <f t="array" ref="AV15">ROUND(O$10/TREND(O$8:O$9,$A$8:$A$9,VALUE($A42))*AV14+AV14,4)</f>
        <v>1.0226999999999999</v>
      </c>
      <c r="AW15" s="8" cm="1">
        <f t="array" ref="AW15">ROUND(P$10/TREND(P$8:P$9,$A$8:$A$9,VALUE($A42))*AW14+AW14,4)</f>
        <v>1.0226999999999999</v>
      </c>
      <c r="AX15" s="8" cm="1">
        <f t="array" ref="AX15">ROUND(Q$10/TREND(Q$8:Q$9,$A$8:$A$9,VALUE($A42))*AX14+AX14,4)</f>
        <v>1.0226999999999999</v>
      </c>
      <c r="AY15" s="8" cm="1">
        <f t="array" ref="AY15">ROUND(R$10/TREND(R$8:R$9,$A$8:$A$9,VALUE($A42))*AY14+AY14,4)</f>
        <v>1.0226999999999999</v>
      </c>
      <c r="AZ15" s="8" cm="1">
        <f t="array" ref="AZ15">ROUND(S$10/TREND(S$8:S$9,$A$8:$A$9,VALUE($A42))*AZ14+AZ14,4)</f>
        <v>1.0226999999999999</v>
      </c>
      <c r="BA15" s="8" cm="1">
        <f t="array" ref="BA15">ROUND(T$10/TREND(T$8:T$9,$A$8:$A$9,VALUE($A42))*BA14+BA14,4)</f>
        <v>1.0226999999999999</v>
      </c>
      <c r="BB15" s="8" cm="1">
        <f t="array" ref="BB15">ROUND(U$10/TREND(U$8:U$9,$A$8:$A$9,VALUE($A42))*BB14+BB14,4)</f>
        <v>1.0226999999999999</v>
      </c>
      <c r="BC15" s="8" cm="1">
        <f t="array" ref="BC15">ROUND(V$10/TREND(V$8:V$9,$A$8:$A$9,VALUE($A42))*BC14+BC14,4)</f>
        <v>1.0226999999999999</v>
      </c>
      <c r="BD15" s="8" cm="1">
        <f t="array" ref="BD15">ROUND(W$10/TREND(W$8:W$9,$A$8:$A$9,VALUE($A42))*BD14+BD14,4)</f>
        <v>1.0226999999999999</v>
      </c>
      <c r="BE15" s="8" cm="1">
        <f t="array" ref="BE15">ROUND(X$10/TREND(X$8:X$9,$A$8:$A$9,VALUE($A42))*BE14+BE14,4)</f>
        <v>1.0226999999999999</v>
      </c>
      <c r="BF15" s="8" cm="1">
        <f t="array" ref="BF15">ROUND(Y$10/TREND(Y$8:Y$9,$A$8:$A$9,VALUE($A42))*BF14+BF14,4)</f>
        <v>1.0226999999999999</v>
      </c>
      <c r="BG15" s="8" cm="1">
        <f t="array" ref="BG15">ROUND(Z$10/TREND(Z$8:Z$9,$A$8:$A$9,VALUE($A42))*BG14+BG14,4)</f>
        <v>1.0226999999999999</v>
      </c>
      <c r="BH15" s="8" cm="1">
        <f t="array" ref="BH15">ROUND(AA$10/TREND(AA$8:AA$9,$A$8:$A$9,VALUE($A42))*BH14+BH14,4)</f>
        <v>1.0226999999999999</v>
      </c>
      <c r="BI15" s="8" cm="1">
        <f t="array" ref="BI15">ROUND(AB$10/TREND(AB$8:AB$9,$A$8:$A$9,VALUE($A42))*BI14+BI14,4)</f>
        <v>1.0226999999999999</v>
      </c>
      <c r="BJ15" s="8" cm="1">
        <f t="array" ref="BJ15">ROUND(AC$10/TREND(AC$8:AC$9,$A$8:$A$9,VALUE($A42))*BJ14+BJ14,4)</f>
        <v>1.0226999999999999</v>
      </c>
      <c r="BK15" s="8" cm="1">
        <f t="array" ref="BK15">ROUND(AD$10/TREND(AD$8:AD$9,$A$8:$A$9,VALUE($A42))*BK14+BK14,4)</f>
        <v>1.0226999999999999</v>
      </c>
      <c r="BL15" s="8" cm="1">
        <f t="array" ref="BL15">ROUND(AE$10/TREND(AE$8:AE$9,$A$8:$A$9,VALUE($A42))*BL14+BL14,4)</f>
        <v>1.0226999999999999</v>
      </c>
      <c r="BM15" s="8" cm="1">
        <f t="array" ref="BM15">ROUND(AF$10/TREND(AF$8:AF$9,$A$8:$A$9,VALUE($A42))*BM14+BM14,4)</f>
        <v>1.0226999999999999</v>
      </c>
      <c r="BN15" s="8" cm="1">
        <f t="array" ref="BN15">ROUND(AG$10/TREND(AG$8:AG$9,$A$8:$A$9,VALUE($A42))*BN14+BN14,4)</f>
        <v>1.0226999999999999</v>
      </c>
      <c r="BO15" s="8" cm="1">
        <f t="array" ref="BO15">ROUND(AH$10/TREND(AH$8:AH$9,$A$8:$A$9,VALUE($A42))*BO14+BO14,4)</f>
        <v>1.0226999999999999</v>
      </c>
      <c r="BQ15" s="1">
        <f t="shared" si="10"/>
        <v>0.87334821550368014</v>
      </c>
      <c r="BR15" s="1">
        <f t="shared" si="4"/>
        <v>1.0226999999999999</v>
      </c>
      <c r="BS15" s="1"/>
      <c r="BV15" t="str">
        <f t="shared" si="11"/>
        <v>MinBIOBMU-13</v>
      </c>
      <c r="BW15" s="1">
        <f t="shared" si="5"/>
        <v>0</v>
      </c>
      <c r="BX15" s="1">
        <f t="shared" si="6"/>
        <v>0</v>
      </c>
      <c r="BY15" s="1">
        <f t="shared" si="6"/>
        <v>0</v>
      </c>
      <c r="BZ15" s="1">
        <f t="shared" si="6"/>
        <v>0</v>
      </c>
      <c r="CA15" s="1">
        <f t="shared" si="6"/>
        <v>0</v>
      </c>
      <c r="CB15" s="1">
        <f t="shared" si="6"/>
        <v>0</v>
      </c>
      <c r="CC15" s="1">
        <f t="shared" si="6"/>
        <v>0</v>
      </c>
      <c r="CD15" s="1">
        <f t="shared" si="6"/>
        <v>0</v>
      </c>
      <c r="CE15" s="1">
        <f t="shared" si="6"/>
        <v>0</v>
      </c>
      <c r="CF15" s="1">
        <f t="shared" si="6"/>
        <v>0</v>
      </c>
      <c r="CG15" s="1">
        <f t="shared" si="6"/>
        <v>0</v>
      </c>
      <c r="CH15" s="1">
        <f t="shared" si="6"/>
        <v>0</v>
      </c>
      <c r="CI15" s="1">
        <f t="shared" si="6"/>
        <v>0</v>
      </c>
      <c r="CJ15" s="1">
        <f t="shared" si="6"/>
        <v>0</v>
      </c>
      <c r="CK15" s="1">
        <f t="shared" si="6"/>
        <v>0</v>
      </c>
      <c r="CL15" s="1">
        <f t="shared" si="6"/>
        <v>0</v>
      </c>
      <c r="CM15" s="1">
        <f t="shared" si="6"/>
        <v>0</v>
      </c>
      <c r="CN15" s="1">
        <f t="shared" si="7"/>
        <v>0</v>
      </c>
      <c r="CO15" s="1">
        <f t="shared" si="7"/>
        <v>0</v>
      </c>
      <c r="CP15" s="1">
        <f t="shared" si="7"/>
        <v>0</v>
      </c>
      <c r="CQ15" s="1">
        <f t="shared" si="7"/>
        <v>0</v>
      </c>
      <c r="CR15" s="1">
        <f t="shared" si="7"/>
        <v>0</v>
      </c>
      <c r="CS15" s="1">
        <f t="shared" si="7"/>
        <v>0</v>
      </c>
      <c r="CT15" s="1">
        <f t="shared" si="7"/>
        <v>0</v>
      </c>
      <c r="CU15" s="1">
        <f t="shared" si="7"/>
        <v>0</v>
      </c>
      <c r="CV15" s="1">
        <f t="shared" si="7"/>
        <v>0</v>
      </c>
      <c r="CW15" s="1">
        <f t="shared" si="7"/>
        <v>0</v>
      </c>
      <c r="CX15" s="1">
        <f t="shared" si="7"/>
        <v>0</v>
      </c>
      <c r="CY15" s="1">
        <f t="shared" si="7"/>
        <v>0</v>
      </c>
      <c r="CZ15" s="1">
        <f t="shared" si="7"/>
        <v>0</v>
      </c>
      <c r="DC15" t="str">
        <f t="shared" si="12"/>
        <v>MinBIOBMU-13</v>
      </c>
      <c r="DD15" t="str">
        <f t="shared" si="8"/>
        <v>Municipal waste Supply curve - Step 13</v>
      </c>
      <c r="DE15" t="s">
        <v>109</v>
      </c>
      <c r="DF15" t="s">
        <v>163</v>
      </c>
      <c r="DH15" t="str">
        <f t="shared" si="13"/>
        <v>BIOBMU</v>
      </c>
    </row>
    <row r="16" spans="1:113">
      <c r="AK16" t="str">
        <f t="shared" si="9"/>
        <v>MinBIOBMU-14</v>
      </c>
      <c r="AL16" s="8" cm="1">
        <f t="array" ref="AL16">ROUND(E$10/TREND(E$8:E$9,$A$8:$A$9,VALUE($A43))*AL15+AL15,4)</f>
        <v>1.0359</v>
      </c>
      <c r="AM16" s="8" cm="1">
        <f t="array" ref="AM16">ROUND(F$10/TREND(F$8:F$9,$A$8:$A$9,VALUE($A43))*AM15+AM15,4)</f>
        <v>1.0359</v>
      </c>
      <c r="AN16" s="8" cm="1">
        <f t="array" ref="AN16">ROUND(G$10/TREND(G$8:G$9,$A$8:$A$9,VALUE($A43))*AN15+AN15,4)</f>
        <v>1.0359</v>
      </c>
      <c r="AO16" s="8" cm="1">
        <f t="array" ref="AO16">ROUND(H$10/TREND(H$8:H$9,$A$8:$A$9,VALUE($A43))*AO15+AO15,4)</f>
        <v>1.0359</v>
      </c>
      <c r="AP16" s="8" cm="1">
        <f t="array" ref="AP16">ROUND(I$10/TREND(I$8:I$9,$A$8:$A$9,VALUE($A43))*AP15+AP15,4)</f>
        <v>1.0359</v>
      </c>
      <c r="AQ16" s="8" cm="1">
        <f t="array" ref="AQ16">ROUND(J$10/TREND(J$8:J$9,$A$8:$A$9,VALUE($A43))*AQ15+AQ15,4)</f>
        <v>1.0359</v>
      </c>
      <c r="AR16" s="8" cm="1">
        <f t="array" ref="AR16">ROUND(K$10/TREND(K$8:K$9,$A$8:$A$9,VALUE($A43))*AR15+AR15,4)</f>
        <v>1.0359</v>
      </c>
      <c r="AS16" s="8" cm="1">
        <f t="array" ref="AS16">ROUND(L$10/TREND(L$8:L$9,$A$8:$A$9,VALUE($A43))*AS15+AS15,4)</f>
        <v>1.0359</v>
      </c>
      <c r="AT16" s="8" cm="1">
        <f t="array" ref="AT16">ROUND(M$10/TREND(M$8:M$9,$A$8:$A$9,VALUE($A43))*AT15+AT15,4)</f>
        <v>1.0359</v>
      </c>
      <c r="AU16" s="8" cm="1">
        <f t="array" ref="AU16">ROUND(N$10/TREND(N$8:N$9,$A$8:$A$9,VALUE($A43))*AU15+AU15,4)</f>
        <v>1.0359</v>
      </c>
      <c r="AV16" s="8" cm="1">
        <f t="array" ref="AV16">ROUND(O$10/TREND(O$8:O$9,$A$8:$A$9,VALUE($A43))*AV15+AV15,4)</f>
        <v>1.0359</v>
      </c>
      <c r="AW16" s="8" cm="1">
        <f t="array" ref="AW16">ROUND(P$10/TREND(P$8:P$9,$A$8:$A$9,VALUE($A43))*AW15+AW15,4)</f>
        <v>1.0359</v>
      </c>
      <c r="AX16" s="8" cm="1">
        <f t="array" ref="AX16">ROUND(Q$10/TREND(Q$8:Q$9,$A$8:$A$9,VALUE($A43))*AX15+AX15,4)</f>
        <v>1.0359</v>
      </c>
      <c r="AY16" s="8" cm="1">
        <f t="array" ref="AY16">ROUND(R$10/TREND(R$8:R$9,$A$8:$A$9,VALUE($A43))*AY15+AY15,4)</f>
        <v>1.0359</v>
      </c>
      <c r="AZ16" s="8" cm="1">
        <f t="array" ref="AZ16">ROUND(S$10/TREND(S$8:S$9,$A$8:$A$9,VALUE($A43))*AZ15+AZ15,4)</f>
        <v>1.0359</v>
      </c>
      <c r="BA16" s="8" cm="1">
        <f t="array" ref="BA16">ROUND(T$10/TREND(T$8:T$9,$A$8:$A$9,VALUE($A43))*BA15+BA15,4)</f>
        <v>1.0359</v>
      </c>
      <c r="BB16" s="8" cm="1">
        <f t="array" ref="BB16">ROUND(U$10/TREND(U$8:U$9,$A$8:$A$9,VALUE($A43))*BB15+BB15,4)</f>
        <v>1.0359</v>
      </c>
      <c r="BC16" s="8" cm="1">
        <f t="array" ref="BC16">ROUND(V$10/TREND(V$8:V$9,$A$8:$A$9,VALUE($A43))*BC15+BC15,4)</f>
        <v>1.0359</v>
      </c>
      <c r="BD16" s="8" cm="1">
        <f t="array" ref="BD16">ROUND(W$10/TREND(W$8:W$9,$A$8:$A$9,VALUE($A43))*BD15+BD15,4)</f>
        <v>1.0359</v>
      </c>
      <c r="BE16" s="8" cm="1">
        <f t="array" ref="BE16">ROUND(X$10/TREND(X$8:X$9,$A$8:$A$9,VALUE($A43))*BE15+BE15,4)</f>
        <v>1.0359</v>
      </c>
      <c r="BF16" s="8" cm="1">
        <f t="array" ref="BF16">ROUND(Y$10/TREND(Y$8:Y$9,$A$8:$A$9,VALUE($A43))*BF15+BF15,4)</f>
        <v>1.0359</v>
      </c>
      <c r="BG16" s="8" cm="1">
        <f t="array" ref="BG16">ROUND(Z$10/TREND(Z$8:Z$9,$A$8:$A$9,VALUE($A43))*BG15+BG15,4)</f>
        <v>1.0359</v>
      </c>
      <c r="BH16" s="8" cm="1">
        <f t="array" ref="BH16">ROUND(AA$10/TREND(AA$8:AA$9,$A$8:$A$9,VALUE($A43))*BH15+BH15,4)</f>
        <v>1.0359</v>
      </c>
      <c r="BI16" s="8" cm="1">
        <f t="array" ref="BI16">ROUND(AB$10/TREND(AB$8:AB$9,$A$8:$A$9,VALUE($A43))*BI15+BI15,4)</f>
        <v>1.0359</v>
      </c>
      <c r="BJ16" s="8" cm="1">
        <f t="array" ref="BJ16">ROUND(AC$10/TREND(AC$8:AC$9,$A$8:$A$9,VALUE($A43))*BJ15+BJ15,4)</f>
        <v>1.0359</v>
      </c>
      <c r="BK16" s="8" cm="1">
        <f t="array" ref="BK16">ROUND(AD$10/TREND(AD$8:AD$9,$A$8:$A$9,VALUE($A43))*BK15+BK15,4)</f>
        <v>1.0359</v>
      </c>
      <c r="BL16" s="8" cm="1">
        <f t="array" ref="BL16">ROUND(AE$10/TREND(AE$8:AE$9,$A$8:$A$9,VALUE($A43))*BL15+BL15,4)</f>
        <v>1.0359</v>
      </c>
      <c r="BM16" s="8" cm="1">
        <f t="array" ref="BM16">ROUND(AF$10/TREND(AF$8:AF$9,$A$8:$A$9,VALUE($A43))*BM15+BM15,4)</f>
        <v>1.0359</v>
      </c>
      <c r="BN16" s="8" cm="1">
        <f t="array" ref="BN16">ROUND(AG$10/TREND(AG$8:AG$9,$A$8:$A$9,VALUE($A43))*BN15+BN15,4)</f>
        <v>1.0359</v>
      </c>
      <c r="BO16" s="8" cm="1">
        <f t="array" ref="BO16">ROUND(AH$10/TREND(AH$8:AH$9,$A$8:$A$9,VALUE($A43))*BO15+BO15,4)</f>
        <v>1.0359</v>
      </c>
      <c r="BQ16" s="1">
        <f t="shared" si="10"/>
        <v>0.99811224628992012</v>
      </c>
      <c r="BR16" s="1">
        <f t="shared" si="4"/>
        <v>1.0358999999999998</v>
      </c>
      <c r="BS16" s="1"/>
      <c r="BV16" t="str">
        <f t="shared" si="11"/>
        <v>MinBIOBMU-14</v>
      </c>
      <c r="BW16" s="1">
        <f t="shared" si="5"/>
        <v>0</v>
      </c>
      <c r="BX16" s="1">
        <f t="shared" si="6"/>
        <v>0</v>
      </c>
      <c r="BY16" s="1">
        <f t="shared" si="6"/>
        <v>0</v>
      </c>
      <c r="BZ16" s="1">
        <f t="shared" si="6"/>
        <v>0</v>
      </c>
      <c r="CA16" s="1">
        <f t="shared" si="6"/>
        <v>0</v>
      </c>
      <c r="CB16" s="1">
        <f t="shared" si="6"/>
        <v>0</v>
      </c>
      <c r="CC16" s="1">
        <f t="shared" si="6"/>
        <v>0</v>
      </c>
      <c r="CD16" s="1">
        <f t="shared" si="6"/>
        <v>0</v>
      </c>
      <c r="CE16" s="1">
        <f t="shared" si="6"/>
        <v>0</v>
      </c>
      <c r="CF16" s="1">
        <f t="shared" si="6"/>
        <v>0</v>
      </c>
      <c r="CG16" s="1">
        <f t="shared" si="6"/>
        <v>0</v>
      </c>
      <c r="CH16" s="1">
        <f t="shared" si="6"/>
        <v>0</v>
      </c>
      <c r="CI16" s="1">
        <f t="shared" si="6"/>
        <v>0</v>
      </c>
      <c r="CJ16" s="1">
        <f t="shared" si="6"/>
        <v>0</v>
      </c>
      <c r="CK16" s="1">
        <f t="shared" si="6"/>
        <v>0</v>
      </c>
      <c r="CL16" s="1">
        <f t="shared" si="6"/>
        <v>0</v>
      </c>
      <c r="CM16" s="1">
        <f t="shared" si="6"/>
        <v>0</v>
      </c>
      <c r="CN16" s="1">
        <f t="shared" si="7"/>
        <v>0</v>
      </c>
      <c r="CO16" s="1">
        <f t="shared" si="7"/>
        <v>0</v>
      </c>
      <c r="CP16" s="1">
        <f t="shared" si="7"/>
        <v>0</v>
      </c>
      <c r="CQ16" s="1">
        <f t="shared" si="7"/>
        <v>0</v>
      </c>
      <c r="CR16" s="1">
        <f t="shared" si="7"/>
        <v>0</v>
      </c>
      <c r="CS16" s="1">
        <f t="shared" si="7"/>
        <v>0</v>
      </c>
      <c r="CT16" s="1">
        <f t="shared" si="7"/>
        <v>0</v>
      </c>
      <c r="CU16" s="1">
        <f t="shared" si="7"/>
        <v>0</v>
      </c>
      <c r="CV16" s="1">
        <f t="shared" si="7"/>
        <v>0</v>
      </c>
      <c r="CW16" s="1">
        <f t="shared" si="7"/>
        <v>0</v>
      </c>
      <c r="CX16" s="1">
        <f t="shared" si="7"/>
        <v>0</v>
      </c>
      <c r="CY16" s="1">
        <f t="shared" si="7"/>
        <v>0</v>
      </c>
      <c r="CZ16" s="1">
        <f t="shared" si="7"/>
        <v>0</v>
      </c>
      <c r="DC16" t="str">
        <f t="shared" si="12"/>
        <v>MinBIOBMU-14</v>
      </c>
      <c r="DD16" t="str">
        <f t="shared" si="8"/>
        <v>Municipal waste Supply curve - Step 14</v>
      </c>
      <c r="DE16" t="s">
        <v>109</v>
      </c>
      <c r="DF16" t="s">
        <v>163</v>
      </c>
      <c r="DH16" t="str">
        <f t="shared" si="13"/>
        <v>BIOBMU</v>
      </c>
    </row>
    <row r="17" spans="1:112">
      <c r="C17" s="15" t="s">
        <v>200</v>
      </c>
      <c r="AK17" t="str">
        <f t="shared" si="9"/>
        <v>MinBIOBMU-15</v>
      </c>
      <c r="AL17" s="8" cm="1">
        <f t="array" ref="AL17">ROUND(E$10/TREND(E$8:E$9,$A$8:$A$9,VALUE($A44))*AL16+AL16,4)</f>
        <v>1.0507</v>
      </c>
      <c r="AM17" s="8" cm="1">
        <f t="array" ref="AM17">ROUND(F$10/TREND(F$8:F$9,$A$8:$A$9,VALUE($A44))*AM16+AM16,4)</f>
        <v>1.0507</v>
      </c>
      <c r="AN17" s="8" cm="1">
        <f t="array" ref="AN17">ROUND(G$10/TREND(G$8:G$9,$A$8:$A$9,VALUE($A44))*AN16+AN16,4)</f>
        <v>1.0507</v>
      </c>
      <c r="AO17" s="8" cm="1">
        <f t="array" ref="AO17">ROUND(H$10/TREND(H$8:H$9,$A$8:$A$9,VALUE($A44))*AO16+AO16,4)</f>
        <v>1.0507</v>
      </c>
      <c r="AP17" s="8" cm="1">
        <f t="array" ref="AP17">ROUND(I$10/TREND(I$8:I$9,$A$8:$A$9,VALUE($A44))*AP16+AP16,4)</f>
        <v>1.0507</v>
      </c>
      <c r="AQ17" s="8" cm="1">
        <f t="array" ref="AQ17">ROUND(J$10/TREND(J$8:J$9,$A$8:$A$9,VALUE($A44))*AQ16+AQ16,4)</f>
        <v>1.0507</v>
      </c>
      <c r="AR17" s="8" cm="1">
        <f t="array" ref="AR17">ROUND(K$10/TREND(K$8:K$9,$A$8:$A$9,VALUE($A44))*AR16+AR16,4)</f>
        <v>1.0507</v>
      </c>
      <c r="AS17" s="8" cm="1">
        <f t="array" ref="AS17">ROUND(L$10/TREND(L$8:L$9,$A$8:$A$9,VALUE($A44))*AS16+AS16,4)</f>
        <v>1.0507</v>
      </c>
      <c r="AT17" s="8" cm="1">
        <f t="array" ref="AT17">ROUND(M$10/TREND(M$8:M$9,$A$8:$A$9,VALUE($A44))*AT16+AT16,4)</f>
        <v>1.0507</v>
      </c>
      <c r="AU17" s="8" cm="1">
        <f t="array" ref="AU17">ROUND(N$10/TREND(N$8:N$9,$A$8:$A$9,VALUE($A44))*AU16+AU16,4)</f>
        <v>1.0507</v>
      </c>
      <c r="AV17" s="8" cm="1">
        <f t="array" ref="AV17">ROUND(O$10/TREND(O$8:O$9,$A$8:$A$9,VALUE($A44))*AV16+AV16,4)</f>
        <v>1.0507</v>
      </c>
      <c r="AW17" s="8" cm="1">
        <f t="array" ref="AW17">ROUND(P$10/TREND(P$8:P$9,$A$8:$A$9,VALUE($A44))*AW16+AW16,4)</f>
        <v>1.0507</v>
      </c>
      <c r="AX17" s="8" cm="1">
        <f t="array" ref="AX17">ROUND(Q$10/TREND(Q$8:Q$9,$A$8:$A$9,VALUE($A44))*AX16+AX16,4)</f>
        <v>1.0507</v>
      </c>
      <c r="AY17" s="8" cm="1">
        <f t="array" ref="AY17">ROUND(R$10/TREND(R$8:R$9,$A$8:$A$9,VALUE($A44))*AY16+AY16,4)</f>
        <v>1.0507</v>
      </c>
      <c r="AZ17" s="8" cm="1">
        <f t="array" ref="AZ17">ROUND(S$10/TREND(S$8:S$9,$A$8:$A$9,VALUE($A44))*AZ16+AZ16,4)</f>
        <v>1.0507</v>
      </c>
      <c r="BA17" s="8" cm="1">
        <f t="array" ref="BA17">ROUND(T$10/TREND(T$8:T$9,$A$8:$A$9,VALUE($A44))*BA16+BA16,4)</f>
        <v>1.0507</v>
      </c>
      <c r="BB17" s="8" cm="1">
        <f t="array" ref="BB17">ROUND(U$10/TREND(U$8:U$9,$A$8:$A$9,VALUE($A44))*BB16+BB16,4)</f>
        <v>1.0507</v>
      </c>
      <c r="BC17" s="8" cm="1">
        <f t="array" ref="BC17">ROUND(V$10/TREND(V$8:V$9,$A$8:$A$9,VALUE($A44))*BC16+BC16,4)</f>
        <v>1.0507</v>
      </c>
      <c r="BD17" s="8" cm="1">
        <f t="array" ref="BD17">ROUND(W$10/TREND(W$8:W$9,$A$8:$A$9,VALUE($A44))*BD16+BD16,4)</f>
        <v>1.0507</v>
      </c>
      <c r="BE17" s="8" cm="1">
        <f t="array" ref="BE17">ROUND(X$10/TREND(X$8:X$9,$A$8:$A$9,VALUE($A44))*BE16+BE16,4)</f>
        <v>1.0507</v>
      </c>
      <c r="BF17" s="8" cm="1">
        <f t="array" ref="BF17">ROUND(Y$10/TREND(Y$8:Y$9,$A$8:$A$9,VALUE($A44))*BF16+BF16,4)</f>
        <v>1.0507</v>
      </c>
      <c r="BG17" s="8" cm="1">
        <f t="array" ref="BG17">ROUND(Z$10/TREND(Z$8:Z$9,$A$8:$A$9,VALUE($A44))*BG16+BG16,4)</f>
        <v>1.0507</v>
      </c>
      <c r="BH17" s="8" cm="1">
        <f t="array" ref="BH17">ROUND(AA$10/TREND(AA$8:AA$9,$A$8:$A$9,VALUE($A44))*BH16+BH16,4)</f>
        <v>1.0507</v>
      </c>
      <c r="BI17" s="8" cm="1">
        <f t="array" ref="BI17">ROUND(AB$10/TREND(AB$8:AB$9,$A$8:$A$9,VALUE($A44))*BI16+BI16,4)</f>
        <v>1.0507</v>
      </c>
      <c r="BJ17" s="8" cm="1">
        <f t="array" ref="BJ17">ROUND(AC$10/TREND(AC$8:AC$9,$A$8:$A$9,VALUE($A44))*BJ16+BJ16,4)</f>
        <v>1.0507</v>
      </c>
      <c r="BK17" s="8" cm="1">
        <f t="array" ref="BK17">ROUND(AD$10/TREND(AD$8:AD$9,$A$8:$A$9,VALUE($A44))*BK16+BK16,4)</f>
        <v>1.0507</v>
      </c>
      <c r="BL17" s="8" cm="1">
        <f t="array" ref="BL17">ROUND(AE$10/TREND(AE$8:AE$9,$A$8:$A$9,VALUE($A44))*BL16+BL16,4)</f>
        <v>1.0507</v>
      </c>
      <c r="BM17" s="8" cm="1">
        <f t="array" ref="BM17">ROUND(AF$10/TREND(AF$8:AF$9,$A$8:$A$9,VALUE($A44))*BM16+BM16,4)</f>
        <v>1.0507</v>
      </c>
      <c r="BN17" s="8" cm="1">
        <f t="array" ref="BN17">ROUND(AG$10/TREND(AG$8:AG$9,$A$8:$A$9,VALUE($A44))*BN16+BN16,4)</f>
        <v>1.0507</v>
      </c>
      <c r="BO17" s="8" cm="1">
        <f t="array" ref="BO17">ROUND(AH$10/TREND(AH$8:AH$9,$A$8:$A$9,VALUE($A44))*BO16+BO16,4)</f>
        <v>1.0507</v>
      </c>
      <c r="BQ17" s="1">
        <f t="shared" si="10"/>
        <v>1.1228762770761602</v>
      </c>
      <c r="BR17" s="1">
        <f t="shared" si="4"/>
        <v>1.0506999999999997</v>
      </c>
      <c r="BS17" s="1"/>
      <c r="BV17" t="str">
        <f t="shared" si="11"/>
        <v>MinBIOBMU-15</v>
      </c>
      <c r="BW17" s="1">
        <f t="shared" si="5"/>
        <v>0</v>
      </c>
      <c r="BX17" s="1">
        <f t="shared" si="6"/>
        <v>0</v>
      </c>
      <c r="BY17" s="1">
        <f t="shared" si="6"/>
        <v>0</v>
      </c>
      <c r="BZ17" s="1">
        <f t="shared" si="6"/>
        <v>0</v>
      </c>
      <c r="CA17" s="1">
        <f t="shared" si="6"/>
        <v>0</v>
      </c>
      <c r="CB17" s="1">
        <f t="shared" si="6"/>
        <v>0</v>
      </c>
      <c r="CC17" s="1">
        <f t="shared" si="6"/>
        <v>0</v>
      </c>
      <c r="CD17" s="1">
        <f t="shared" si="6"/>
        <v>0</v>
      </c>
      <c r="CE17" s="1">
        <f t="shared" si="6"/>
        <v>0</v>
      </c>
      <c r="CF17" s="1">
        <f t="shared" si="6"/>
        <v>0</v>
      </c>
      <c r="CG17" s="1">
        <f t="shared" si="6"/>
        <v>0</v>
      </c>
      <c r="CH17" s="1">
        <f t="shared" si="6"/>
        <v>0</v>
      </c>
      <c r="CI17" s="1">
        <f t="shared" si="6"/>
        <v>0</v>
      </c>
      <c r="CJ17" s="1">
        <f t="shared" si="6"/>
        <v>0</v>
      </c>
      <c r="CK17" s="1">
        <f t="shared" si="6"/>
        <v>0</v>
      </c>
      <c r="CL17" s="1">
        <f t="shared" si="6"/>
        <v>0</v>
      </c>
      <c r="CM17" s="1">
        <f t="shared" si="6"/>
        <v>0</v>
      </c>
      <c r="CN17" s="1">
        <f t="shared" si="7"/>
        <v>0</v>
      </c>
      <c r="CO17" s="1">
        <f t="shared" si="7"/>
        <v>0</v>
      </c>
      <c r="CP17" s="1">
        <f t="shared" si="7"/>
        <v>0</v>
      </c>
      <c r="CQ17" s="1">
        <f t="shared" si="7"/>
        <v>0</v>
      </c>
      <c r="CR17" s="1">
        <f t="shared" si="7"/>
        <v>0</v>
      </c>
      <c r="CS17" s="1">
        <f t="shared" si="7"/>
        <v>0</v>
      </c>
      <c r="CT17" s="1">
        <f t="shared" si="7"/>
        <v>0</v>
      </c>
      <c r="CU17" s="1">
        <f t="shared" si="7"/>
        <v>0</v>
      </c>
      <c r="CV17" s="1">
        <f t="shared" si="7"/>
        <v>0</v>
      </c>
      <c r="CW17" s="1">
        <f t="shared" si="7"/>
        <v>0</v>
      </c>
      <c r="CX17" s="1">
        <f t="shared" si="7"/>
        <v>0</v>
      </c>
      <c r="CY17" s="1">
        <f t="shared" si="7"/>
        <v>0</v>
      </c>
      <c r="CZ17" s="1">
        <f t="shared" si="7"/>
        <v>0</v>
      </c>
      <c r="DC17" t="str">
        <f t="shared" si="12"/>
        <v>MinBIOBMU-15</v>
      </c>
      <c r="DD17" t="str">
        <f t="shared" si="8"/>
        <v>Municipal waste Supply curve - Step 15</v>
      </c>
      <c r="DE17" t="s">
        <v>109</v>
      </c>
      <c r="DF17" t="s">
        <v>163</v>
      </c>
      <c r="DH17" t="str">
        <f t="shared" si="13"/>
        <v>BIOBMU</v>
      </c>
    </row>
    <row r="18" spans="1:112">
      <c r="AK18" t="str">
        <f t="shared" si="9"/>
        <v>MinBIOBMU-16</v>
      </c>
      <c r="AL18" s="8" cm="1">
        <f t="array" ref="AL18">ROUND(E$10/TREND(E$8:E$9,$A$8:$A$9,VALUE($A45))*AL17+AL17,4)</f>
        <v>1.0674999999999999</v>
      </c>
      <c r="AM18" s="8" cm="1">
        <f t="array" ref="AM18">ROUND(F$10/TREND(F$8:F$9,$A$8:$A$9,VALUE($A45))*AM17+AM17,4)</f>
        <v>1.0674999999999999</v>
      </c>
      <c r="AN18" s="8" cm="1">
        <f t="array" ref="AN18">ROUND(G$10/TREND(G$8:G$9,$A$8:$A$9,VALUE($A45))*AN17+AN17,4)</f>
        <v>1.0674999999999999</v>
      </c>
      <c r="AO18" s="8" cm="1">
        <f t="array" ref="AO18">ROUND(H$10/TREND(H$8:H$9,$A$8:$A$9,VALUE($A45))*AO17+AO17,4)</f>
        <v>1.0674999999999999</v>
      </c>
      <c r="AP18" s="8" cm="1">
        <f t="array" ref="AP18">ROUND(I$10/TREND(I$8:I$9,$A$8:$A$9,VALUE($A45))*AP17+AP17,4)</f>
        <v>1.0674999999999999</v>
      </c>
      <c r="AQ18" s="8" cm="1">
        <f t="array" ref="AQ18">ROUND(J$10/TREND(J$8:J$9,$A$8:$A$9,VALUE($A45))*AQ17+AQ17,4)</f>
        <v>1.0674999999999999</v>
      </c>
      <c r="AR18" s="8" cm="1">
        <f t="array" ref="AR18">ROUND(K$10/TREND(K$8:K$9,$A$8:$A$9,VALUE($A45))*AR17+AR17,4)</f>
        <v>1.0674999999999999</v>
      </c>
      <c r="AS18" s="8" cm="1">
        <f t="array" ref="AS18">ROUND(L$10/TREND(L$8:L$9,$A$8:$A$9,VALUE($A45))*AS17+AS17,4)</f>
        <v>1.0674999999999999</v>
      </c>
      <c r="AT18" s="8" cm="1">
        <f t="array" ref="AT18">ROUND(M$10/TREND(M$8:M$9,$A$8:$A$9,VALUE($A45))*AT17+AT17,4)</f>
        <v>1.0674999999999999</v>
      </c>
      <c r="AU18" s="8" cm="1">
        <f t="array" ref="AU18">ROUND(N$10/TREND(N$8:N$9,$A$8:$A$9,VALUE($A45))*AU17+AU17,4)</f>
        <v>1.0674999999999999</v>
      </c>
      <c r="AV18" s="8" cm="1">
        <f t="array" ref="AV18">ROUND(O$10/TREND(O$8:O$9,$A$8:$A$9,VALUE($A45))*AV17+AV17,4)</f>
        <v>1.0674999999999999</v>
      </c>
      <c r="AW18" s="8" cm="1">
        <f t="array" ref="AW18">ROUND(P$10/TREND(P$8:P$9,$A$8:$A$9,VALUE($A45))*AW17+AW17,4)</f>
        <v>1.0674999999999999</v>
      </c>
      <c r="AX18" s="8" cm="1">
        <f t="array" ref="AX18">ROUND(Q$10/TREND(Q$8:Q$9,$A$8:$A$9,VALUE($A45))*AX17+AX17,4)</f>
        <v>1.0674999999999999</v>
      </c>
      <c r="AY18" s="8" cm="1">
        <f t="array" ref="AY18">ROUND(R$10/TREND(R$8:R$9,$A$8:$A$9,VALUE($A45))*AY17+AY17,4)</f>
        <v>1.0674999999999999</v>
      </c>
      <c r="AZ18" s="8" cm="1">
        <f t="array" ref="AZ18">ROUND(S$10/TREND(S$8:S$9,$A$8:$A$9,VALUE($A45))*AZ17+AZ17,4)</f>
        <v>1.0674999999999999</v>
      </c>
      <c r="BA18" s="8" cm="1">
        <f t="array" ref="BA18">ROUND(T$10/TREND(T$8:T$9,$A$8:$A$9,VALUE($A45))*BA17+BA17,4)</f>
        <v>1.0674999999999999</v>
      </c>
      <c r="BB18" s="8" cm="1">
        <f t="array" ref="BB18">ROUND(U$10/TREND(U$8:U$9,$A$8:$A$9,VALUE($A45))*BB17+BB17,4)</f>
        <v>1.0674999999999999</v>
      </c>
      <c r="BC18" s="8" cm="1">
        <f t="array" ref="BC18">ROUND(V$10/TREND(V$8:V$9,$A$8:$A$9,VALUE($A45))*BC17+BC17,4)</f>
        <v>1.0674999999999999</v>
      </c>
      <c r="BD18" s="8" cm="1">
        <f t="array" ref="BD18">ROUND(W$10/TREND(W$8:W$9,$A$8:$A$9,VALUE($A45))*BD17+BD17,4)</f>
        <v>1.0674999999999999</v>
      </c>
      <c r="BE18" s="8" cm="1">
        <f t="array" ref="BE18">ROUND(X$10/TREND(X$8:X$9,$A$8:$A$9,VALUE($A45))*BE17+BE17,4)</f>
        <v>1.0674999999999999</v>
      </c>
      <c r="BF18" s="8" cm="1">
        <f t="array" ref="BF18">ROUND(Y$10/TREND(Y$8:Y$9,$A$8:$A$9,VALUE($A45))*BF17+BF17,4)</f>
        <v>1.0674999999999999</v>
      </c>
      <c r="BG18" s="8" cm="1">
        <f t="array" ref="BG18">ROUND(Z$10/TREND(Z$8:Z$9,$A$8:$A$9,VALUE($A45))*BG17+BG17,4)</f>
        <v>1.0674999999999999</v>
      </c>
      <c r="BH18" s="8" cm="1">
        <f t="array" ref="BH18">ROUND(AA$10/TREND(AA$8:AA$9,$A$8:$A$9,VALUE($A45))*BH17+BH17,4)</f>
        <v>1.0674999999999999</v>
      </c>
      <c r="BI18" s="8" cm="1">
        <f t="array" ref="BI18">ROUND(AB$10/TREND(AB$8:AB$9,$A$8:$A$9,VALUE($A45))*BI17+BI17,4)</f>
        <v>1.0674999999999999</v>
      </c>
      <c r="BJ18" s="8" cm="1">
        <f t="array" ref="BJ18">ROUND(AC$10/TREND(AC$8:AC$9,$A$8:$A$9,VALUE($A45))*BJ17+BJ17,4)</f>
        <v>1.0674999999999999</v>
      </c>
      <c r="BK18" s="8" cm="1">
        <f t="array" ref="BK18">ROUND(AD$10/TREND(AD$8:AD$9,$A$8:$A$9,VALUE($A45))*BK17+BK17,4)</f>
        <v>1.0674999999999999</v>
      </c>
      <c r="BL18" s="8" cm="1">
        <f t="array" ref="BL18">ROUND(AE$10/TREND(AE$8:AE$9,$A$8:$A$9,VALUE($A45))*BL17+BL17,4)</f>
        <v>1.0674999999999999</v>
      </c>
      <c r="BM18" s="8" cm="1">
        <f t="array" ref="BM18">ROUND(AF$10/TREND(AF$8:AF$9,$A$8:$A$9,VALUE($A45))*BM17+BM17,4)</f>
        <v>1.0674999999999999</v>
      </c>
      <c r="BN18" s="8" cm="1">
        <f t="array" ref="BN18">ROUND(AG$10/TREND(AG$8:AG$9,$A$8:$A$9,VALUE($A45))*BN17+BN17,4)</f>
        <v>1.0674999999999999</v>
      </c>
      <c r="BO18" s="8" cm="1">
        <f t="array" ref="BO18">ROUND(AH$10/TREND(AH$8:AH$9,$A$8:$A$9,VALUE($A45))*BO17+BO17,4)</f>
        <v>1.0674999999999999</v>
      </c>
      <c r="BQ18" s="1">
        <f t="shared" si="10"/>
        <v>1.2476403078624003</v>
      </c>
      <c r="BR18" s="1">
        <f t="shared" si="4"/>
        <v>1.0674999999999999</v>
      </c>
      <c r="BS18" s="1"/>
      <c r="BV18" t="str">
        <f t="shared" si="11"/>
        <v>MinBIOBMU-16</v>
      </c>
      <c r="BW18" s="1">
        <f t="shared" si="5"/>
        <v>0</v>
      </c>
      <c r="BX18" s="1">
        <f t="shared" si="6"/>
        <v>0</v>
      </c>
      <c r="BY18" s="1">
        <f t="shared" si="6"/>
        <v>0</v>
      </c>
      <c r="BZ18" s="1">
        <f t="shared" si="6"/>
        <v>0</v>
      </c>
      <c r="CA18" s="1">
        <f t="shared" si="6"/>
        <v>0</v>
      </c>
      <c r="CB18" s="1">
        <f t="shared" si="6"/>
        <v>0</v>
      </c>
      <c r="CC18" s="1">
        <f t="shared" si="6"/>
        <v>0</v>
      </c>
      <c r="CD18" s="1">
        <f t="shared" si="6"/>
        <v>0</v>
      </c>
      <c r="CE18" s="1">
        <f t="shared" si="6"/>
        <v>0</v>
      </c>
      <c r="CF18" s="1">
        <f t="shared" si="6"/>
        <v>0</v>
      </c>
      <c r="CG18" s="1">
        <f t="shared" si="6"/>
        <v>0</v>
      </c>
      <c r="CH18" s="1">
        <f t="shared" si="6"/>
        <v>0</v>
      </c>
      <c r="CI18" s="1">
        <f t="shared" si="6"/>
        <v>0</v>
      </c>
      <c r="CJ18" s="1">
        <f t="shared" si="6"/>
        <v>0</v>
      </c>
      <c r="CK18" s="1">
        <f t="shared" si="6"/>
        <v>0</v>
      </c>
      <c r="CL18" s="1">
        <f t="shared" si="6"/>
        <v>0</v>
      </c>
      <c r="CM18" s="1">
        <f t="shared" ref="CM18:CZ22" si="18">MIN(BB45/MAX(SUM(BB$30:BB$49),1)*U$6*1000,BB45*$BT$1)</f>
        <v>0</v>
      </c>
      <c r="CN18" s="1">
        <f t="shared" si="7"/>
        <v>0</v>
      </c>
      <c r="CO18" s="1">
        <f t="shared" si="7"/>
        <v>0</v>
      </c>
      <c r="CP18" s="1">
        <f t="shared" si="7"/>
        <v>0</v>
      </c>
      <c r="CQ18" s="1">
        <f t="shared" si="7"/>
        <v>0</v>
      </c>
      <c r="CR18" s="1">
        <f t="shared" si="7"/>
        <v>0</v>
      </c>
      <c r="CS18" s="1">
        <f t="shared" si="7"/>
        <v>0</v>
      </c>
      <c r="CT18" s="1">
        <f t="shared" si="7"/>
        <v>0</v>
      </c>
      <c r="CU18" s="1">
        <f t="shared" si="7"/>
        <v>0</v>
      </c>
      <c r="CV18" s="1">
        <f t="shared" si="7"/>
        <v>0</v>
      </c>
      <c r="CW18" s="1">
        <f t="shared" si="7"/>
        <v>0</v>
      </c>
      <c r="CX18" s="1">
        <f t="shared" si="7"/>
        <v>0</v>
      </c>
      <c r="CY18" s="1">
        <f t="shared" si="7"/>
        <v>0</v>
      </c>
      <c r="CZ18" s="1">
        <f t="shared" si="7"/>
        <v>0</v>
      </c>
      <c r="DC18" t="str">
        <f t="shared" si="12"/>
        <v>MinBIOBMU-16</v>
      </c>
      <c r="DD18" t="str">
        <f t="shared" si="8"/>
        <v>Municipal waste Supply curve - Step 16</v>
      </c>
      <c r="DE18" t="s">
        <v>109</v>
      </c>
      <c r="DF18" t="s">
        <v>163</v>
      </c>
      <c r="DH18" t="str">
        <f t="shared" si="13"/>
        <v>BIOBMU</v>
      </c>
    </row>
    <row r="19" spans="1:112">
      <c r="AK19" t="str">
        <f t="shared" si="9"/>
        <v>MinBIOBMU-17</v>
      </c>
      <c r="AL19" s="8" cm="1">
        <f t="array" ref="AL19">ROUND(E$10/TREND(E$8:E$9,$A$8:$A$9,VALUE($A46))*AL18+AL18,4)</f>
        <v>1.0869</v>
      </c>
      <c r="AM19" s="8" cm="1">
        <f t="array" ref="AM19">ROUND(F$10/TREND(F$8:F$9,$A$8:$A$9,VALUE($A46))*AM18+AM18,4)</f>
        <v>1.0869</v>
      </c>
      <c r="AN19" s="8" cm="1">
        <f t="array" ref="AN19">ROUND(G$10/TREND(G$8:G$9,$A$8:$A$9,VALUE($A46))*AN18+AN18,4)</f>
        <v>1.0869</v>
      </c>
      <c r="AO19" s="8" cm="1">
        <f t="array" ref="AO19">ROUND(H$10/TREND(H$8:H$9,$A$8:$A$9,VALUE($A46))*AO18+AO18,4)</f>
        <v>1.0869</v>
      </c>
      <c r="AP19" s="8" cm="1">
        <f t="array" ref="AP19">ROUND(I$10/TREND(I$8:I$9,$A$8:$A$9,VALUE($A46))*AP18+AP18,4)</f>
        <v>1.0869</v>
      </c>
      <c r="AQ19" s="8" cm="1">
        <f t="array" ref="AQ19">ROUND(J$10/TREND(J$8:J$9,$A$8:$A$9,VALUE($A46))*AQ18+AQ18,4)</f>
        <v>1.0869</v>
      </c>
      <c r="AR19" s="8" cm="1">
        <f t="array" ref="AR19">ROUND(K$10/TREND(K$8:K$9,$A$8:$A$9,VALUE($A46))*AR18+AR18,4)</f>
        <v>1.0869</v>
      </c>
      <c r="AS19" s="8" cm="1">
        <f t="array" ref="AS19">ROUND(L$10/TREND(L$8:L$9,$A$8:$A$9,VALUE($A46))*AS18+AS18,4)</f>
        <v>1.0869</v>
      </c>
      <c r="AT19" s="8" cm="1">
        <f t="array" ref="AT19">ROUND(M$10/TREND(M$8:M$9,$A$8:$A$9,VALUE($A46))*AT18+AT18,4)</f>
        <v>1.0869</v>
      </c>
      <c r="AU19" s="8" cm="1">
        <f t="array" ref="AU19">ROUND(N$10/TREND(N$8:N$9,$A$8:$A$9,VALUE($A46))*AU18+AU18,4)</f>
        <v>1.0869</v>
      </c>
      <c r="AV19" s="8" cm="1">
        <f t="array" ref="AV19">ROUND(O$10/TREND(O$8:O$9,$A$8:$A$9,VALUE($A46))*AV18+AV18,4)</f>
        <v>1.0869</v>
      </c>
      <c r="AW19" s="8" cm="1">
        <f t="array" ref="AW19">ROUND(P$10/TREND(P$8:P$9,$A$8:$A$9,VALUE($A46))*AW18+AW18,4)</f>
        <v>1.0869</v>
      </c>
      <c r="AX19" s="8" cm="1">
        <f t="array" ref="AX19">ROUND(Q$10/TREND(Q$8:Q$9,$A$8:$A$9,VALUE($A46))*AX18+AX18,4)</f>
        <v>1.0869</v>
      </c>
      <c r="AY19" s="8" cm="1">
        <f t="array" ref="AY19">ROUND(R$10/TREND(R$8:R$9,$A$8:$A$9,VALUE($A46))*AY18+AY18,4)</f>
        <v>1.0869</v>
      </c>
      <c r="AZ19" s="8" cm="1">
        <f t="array" ref="AZ19">ROUND(S$10/TREND(S$8:S$9,$A$8:$A$9,VALUE($A46))*AZ18+AZ18,4)</f>
        <v>1.0869</v>
      </c>
      <c r="BA19" s="8" cm="1">
        <f t="array" ref="BA19">ROUND(T$10/TREND(T$8:T$9,$A$8:$A$9,VALUE($A46))*BA18+BA18,4)</f>
        <v>1.0869</v>
      </c>
      <c r="BB19" s="8" cm="1">
        <f t="array" ref="BB19">ROUND(U$10/TREND(U$8:U$9,$A$8:$A$9,VALUE($A46))*BB18+BB18,4)</f>
        <v>1.0869</v>
      </c>
      <c r="BC19" s="8" cm="1">
        <f t="array" ref="BC19">ROUND(V$10/TREND(V$8:V$9,$A$8:$A$9,VALUE($A46))*BC18+BC18,4)</f>
        <v>1.0869</v>
      </c>
      <c r="BD19" s="8" cm="1">
        <f t="array" ref="BD19">ROUND(W$10/TREND(W$8:W$9,$A$8:$A$9,VALUE($A46))*BD18+BD18,4)</f>
        <v>1.0869</v>
      </c>
      <c r="BE19" s="8" cm="1">
        <f t="array" ref="BE19">ROUND(X$10/TREND(X$8:X$9,$A$8:$A$9,VALUE($A46))*BE18+BE18,4)</f>
        <v>1.0869</v>
      </c>
      <c r="BF19" s="8" cm="1">
        <f t="array" ref="BF19">ROUND(Y$10/TREND(Y$8:Y$9,$A$8:$A$9,VALUE($A46))*BF18+BF18,4)</f>
        <v>1.0869</v>
      </c>
      <c r="BG19" s="8" cm="1">
        <f t="array" ref="BG19">ROUND(Z$10/TREND(Z$8:Z$9,$A$8:$A$9,VALUE($A46))*BG18+BG18,4)</f>
        <v>1.0869</v>
      </c>
      <c r="BH19" s="8" cm="1">
        <f t="array" ref="BH19">ROUND(AA$10/TREND(AA$8:AA$9,$A$8:$A$9,VALUE($A46))*BH18+BH18,4)</f>
        <v>1.0869</v>
      </c>
      <c r="BI19" s="8" cm="1">
        <f t="array" ref="BI19">ROUND(AB$10/TREND(AB$8:AB$9,$A$8:$A$9,VALUE($A46))*BI18+BI18,4)</f>
        <v>1.0869</v>
      </c>
      <c r="BJ19" s="8" cm="1">
        <f t="array" ref="BJ19">ROUND(AC$10/TREND(AC$8:AC$9,$A$8:$A$9,VALUE($A46))*BJ18+BJ18,4)</f>
        <v>1.0869</v>
      </c>
      <c r="BK19" s="8" cm="1">
        <f t="array" ref="BK19">ROUND(AD$10/TREND(AD$8:AD$9,$A$8:$A$9,VALUE($A46))*BK18+BK18,4)</f>
        <v>1.0869</v>
      </c>
      <c r="BL19" s="8" cm="1">
        <f t="array" ref="BL19">ROUND(AE$10/TREND(AE$8:AE$9,$A$8:$A$9,VALUE($A46))*BL18+BL18,4)</f>
        <v>1.0869</v>
      </c>
      <c r="BM19" s="8" cm="1">
        <f t="array" ref="BM19">ROUND(AF$10/TREND(AF$8:AF$9,$A$8:$A$9,VALUE($A46))*BM18+BM18,4)</f>
        <v>1.0869</v>
      </c>
      <c r="BN19" s="8" cm="1">
        <f t="array" ref="BN19">ROUND(AG$10/TREND(AG$8:AG$9,$A$8:$A$9,VALUE($A46))*BN18+BN18,4)</f>
        <v>1.0869</v>
      </c>
      <c r="BO19" s="8" cm="1">
        <f t="array" ref="BO19">ROUND(AH$10/TREND(AH$8:AH$9,$A$8:$A$9,VALUE($A46))*BO18+BO18,4)</f>
        <v>1.0869</v>
      </c>
      <c r="BQ19" s="1">
        <f t="shared" si="10"/>
        <v>1.3724043386486404</v>
      </c>
      <c r="BR19" s="1">
        <f t="shared" si="4"/>
        <v>1.0869</v>
      </c>
      <c r="BS19" s="1"/>
      <c r="BV19" t="str">
        <f t="shared" si="11"/>
        <v>MinBIOBMU-17</v>
      </c>
      <c r="BW19" s="1">
        <f t="shared" si="5"/>
        <v>0</v>
      </c>
      <c r="BX19" s="1">
        <f t="shared" ref="BX19:CL22" si="19">MIN(AM46/MAX(SUM(AM$30:AM$49),1)*F$6*1000,AM46*$BT$1)</f>
        <v>0</v>
      </c>
      <c r="BY19" s="1">
        <f t="shared" si="19"/>
        <v>0</v>
      </c>
      <c r="BZ19" s="1">
        <f t="shared" si="19"/>
        <v>0</v>
      </c>
      <c r="CA19" s="1">
        <f t="shared" si="19"/>
        <v>0</v>
      </c>
      <c r="CB19" s="1">
        <f t="shared" si="19"/>
        <v>0</v>
      </c>
      <c r="CC19" s="1">
        <f t="shared" si="19"/>
        <v>0</v>
      </c>
      <c r="CD19" s="1">
        <f t="shared" si="19"/>
        <v>0</v>
      </c>
      <c r="CE19" s="1">
        <f t="shared" si="19"/>
        <v>0</v>
      </c>
      <c r="CF19" s="1">
        <f t="shared" si="19"/>
        <v>0</v>
      </c>
      <c r="CG19" s="1">
        <f t="shared" si="19"/>
        <v>0</v>
      </c>
      <c r="CH19" s="1">
        <f t="shared" si="19"/>
        <v>0</v>
      </c>
      <c r="CI19" s="1">
        <f t="shared" si="19"/>
        <v>0</v>
      </c>
      <c r="CJ19" s="1">
        <f t="shared" si="19"/>
        <v>0</v>
      </c>
      <c r="CK19" s="1">
        <f t="shared" si="19"/>
        <v>0</v>
      </c>
      <c r="CL19" s="1">
        <f t="shared" si="19"/>
        <v>0</v>
      </c>
      <c r="CM19" s="1">
        <f t="shared" si="18"/>
        <v>0</v>
      </c>
      <c r="CN19" s="1">
        <f t="shared" si="18"/>
        <v>0</v>
      </c>
      <c r="CO19" s="1">
        <f t="shared" si="18"/>
        <v>0</v>
      </c>
      <c r="CP19" s="1">
        <f t="shared" si="18"/>
        <v>0</v>
      </c>
      <c r="CQ19" s="1">
        <f t="shared" si="18"/>
        <v>0</v>
      </c>
      <c r="CR19" s="1">
        <f t="shared" si="18"/>
        <v>0</v>
      </c>
      <c r="CS19" s="1">
        <f t="shared" si="18"/>
        <v>0</v>
      </c>
      <c r="CT19" s="1">
        <f t="shared" si="18"/>
        <v>0</v>
      </c>
      <c r="CU19" s="1">
        <f t="shared" si="18"/>
        <v>0</v>
      </c>
      <c r="CV19" s="1">
        <f t="shared" si="18"/>
        <v>0</v>
      </c>
      <c r="CW19" s="1">
        <f t="shared" si="18"/>
        <v>0</v>
      </c>
      <c r="CX19" s="1">
        <f t="shared" si="18"/>
        <v>0</v>
      </c>
      <c r="CY19" s="1">
        <f t="shared" si="18"/>
        <v>0</v>
      </c>
      <c r="CZ19" s="1">
        <f t="shared" si="18"/>
        <v>0</v>
      </c>
      <c r="DC19" t="str">
        <f t="shared" si="12"/>
        <v>MinBIOBMU-17</v>
      </c>
      <c r="DD19" t="str">
        <f t="shared" si="8"/>
        <v>Municipal waste Supply curve - Step 17</v>
      </c>
      <c r="DE19" t="s">
        <v>109</v>
      </c>
      <c r="DF19" t="s">
        <v>163</v>
      </c>
      <c r="DH19" t="str">
        <f t="shared" si="13"/>
        <v>BIOBMU</v>
      </c>
    </row>
    <row r="20" spans="1:112">
      <c r="AK20" t="str">
        <f t="shared" si="9"/>
        <v>MinBIOBMU-18</v>
      </c>
      <c r="AL20" s="8" cm="1">
        <f t="array" ref="AL20">ROUND(E$10/TREND(E$8:E$9,$A$8:$A$9,VALUE($A47))*AL19+AL19,4)</f>
        <v>1.1097999999999999</v>
      </c>
      <c r="AM20" s="8" cm="1">
        <f t="array" ref="AM20">ROUND(F$10/TREND(F$8:F$9,$A$8:$A$9,VALUE($A47))*AM19+AM19,4)</f>
        <v>1.1097999999999999</v>
      </c>
      <c r="AN20" s="8" cm="1">
        <f t="array" ref="AN20">ROUND(G$10/TREND(G$8:G$9,$A$8:$A$9,VALUE($A47))*AN19+AN19,4)</f>
        <v>1.1097999999999999</v>
      </c>
      <c r="AO20" s="8" cm="1">
        <f t="array" ref="AO20">ROUND(H$10/TREND(H$8:H$9,$A$8:$A$9,VALUE($A47))*AO19+AO19,4)</f>
        <v>1.1097999999999999</v>
      </c>
      <c r="AP20" s="8" cm="1">
        <f t="array" ref="AP20">ROUND(I$10/TREND(I$8:I$9,$A$8:$A$9,VALUE($A47))*AP19+AP19,4)</f>
        <v>1.1097999999999999</v>
      </c>
      <c r="AQ20" s="8" cm="1">
        <f t="array" ref="AQ20">ROUND(J$10/TREND(J$8:J$9,$A$8:$A$9,VALUE($A47))*AQ19+AQ19,4)</f>
        <v>1.1097999999999999</v>
      </c>
      <c r="AR20" s="8" cm="1">
        <f t="array" ref="AR20">ROUND(K$10/TREND(K$8:K$9,$A$8:$A$9,VALUE($A47))*AR19+AR19,4)</f>
        <v>1.1097999999999999</v>
      </c>
      <c r="AS20" s="8" cm="1">
        <f t="array" ref="AS20">ROUND(L$10/TREND(L$8:L$9,$A$8:$A$9,VALUE($A47))*AS19+AS19,4)</f>
        <v>1.1097999999999999</v>
      </c>
      <c r="AT20" s="8" cm="1">
        <f t="array" ref="AT20">ROUND(M$10/TREND(M$8:M$9,$A$8:$A$9,VALUE($A47))*AT19+AT19,4)</f>
        <v>1.1097999999999999</v>
      </c>
      <c r="AU20" s="8" cm="1">
        <f t="array" ref="AU20">ROUND(N$10/TREND(N$8:N$9,$A$8:$A$9,VALUE($A47))*AU19+AU19,4)</f>
        <v>1.1097999999999999</v>
      </c>
      <c r="AV20" s="8" cm="1">
        <f t="array" ref="AV20">ROUND(O$10/TREND(O$8:O$9,$A$8:$A$9,VALUE($A47))*AV19+AV19,4)</f>
        <v>1.1097999999999999</v>
      </c>
      <c r="AW20" s="8" cm="1">
        <f t="array" ref="AW20">ROUND(P$10/TREND(P$8:P$9,$A$8:$A$9,VALUE($A47))*AW19+AW19,4)</f>
        <v>1.1097999999999999</v>
      </c>
      <c r="AX20" s="8" cm="1">
        <f t="array" ref="AX20">ROUND(Q$10/TREND(Q$8:Q$9,$A$8:$A$9,VALUE($A47))*AX19+AX19,4)</f>
        <v>1.1097999999999999</v>
      </c>
      <c r="AY20" s="8" cm="1">
        <f t="array" ref="AY20">ROUND(R$10/TREND(R$8:R$9,$A$8:$A$9,VALUE($A47))*AY19+AY19,4)</f>
        <v>1.1097999999999999</v>
      </c>
      <c r="AZ20" s="8" cm="1">
        <f t="array" ref="AZ20">ROUND(S$10/TREND(S$8:S$9,$A$8:$A$9,VALUE($A47))*AZ19+AZ19,4)</f>
        <v>1.1097999999999999</v>
      </c>
      <c r="BA20" s="8" cm="1">
        <f t="array" ref="BA20">ROUND(T$10/TREND(T$8:T$9,$A$8:$A$9,VALUE($A47))*BA19+BA19,4)</f>
        <v>1.1097999999999999</v>
      </c>
      <c r="BB20" s="8" cm="1">
        <f t="array" ref="BB20">ROUND(U$10/TREND(U$8:U$9,$A$8:$A$9,VALUE($A47))*BB19+BB19,4)</f>
        <v>1.1097999999999999</v>
      </c>
      <c r="BC20" s="8" cm="1">
        <f t="array" ref="BC20">ROUND(V$10/TREND(V$8:V$9,$A$8:$A$9,VALUE($A47))*BC19+BC19,4)</f>
        <v>1.1097999999999999</v>
      </c>
      <c r="BD20" s="8" cm="1">
        <f t="array" ref="BD20">ROUND(W$10/TREND(W$8:W$9,$A$8:$A$9,VALUE($A47))*BD19+BD19,4)</f>
        <v>1.1097999999999999</v>
      </c>
      <c r="BE20" s="8" cm="1">
        <f t="array" ref="BE20">ROUND(X$10/TREND(X$8:X$9,$A$8:$A$9,VALUE($A47))*BE19+BE19,4)</f>
        <v>1.1097999999999999</v>
      </c>
      <c r="BF20" s="8" cm="1">
        <f t="array" ref="BF20">ROUND(Y$10/TREND(Y$8:Y$9,$A$8:$A$9,VALUE($A47))*BF19+BF19,4)</f>
        <v>1.1097999999999999</v>
      </c>
      <c r="BG20" s="8" cm="1">
        <f t="array" ref="BG20">ROUND(Z$10/TREND(Z$8:Z$9,$A$8:$A$9,VALUE($A47))*BG19+BG19,4)</f>
        <v>1.1097999999999999</v>
      </c>
      <c r="BH20" s="8" cm="1">
        <f t="array" ref="BH20">ROUND(AA$10/TREND(AA$8:AA$9,$A$8:$A$9,VALUE($A47))*BH19+BH19,4)</f>
        <v>1.1097999999999999</v>
      </c>
      <c r="BI20" s="8" cm="1">
        <f t="array" ref="BI20">ROUND(AB$10/TREND(AB$8:AB$9,$A$8:$A$9,VALUE($A47))*BI19+BI19,4)</f>
        <v>1.1097999999999999</v>
      </c>
      <c r="BJ20" s="8" cm="1">
        <f t="array" ref="BJ20">ROUND(AC$10/TREND(AC$8:AC$9,$A$8:$A$9,VALUE($A47))*BJ19+BJ19,4)</f>
        <v>1.1097999999999999</v>
      </c>
      <c r="BK20" s="8" cm="1">
        <f t="array" ref="BK20">ROUND(AD$10/TREND(AD$8:AD$9,$A$8:$A$9,VALUE($A47))*BK19+BK19,4)</f>
        <v>1.1097999999999999</v>
      </c>
      <c r="BL20" s="8" cm="1">
        <f t="array" ref="BL20">ROUND(AE$10/TREND(AE$8:AE$9,$A$8:$A$9,VALUE($A47))*BL19+BL19,4)</f>
        <v>1.1097999999999999</v>
      </c>
      <c r="BM20" s="8" cm="1">
        <f t="array" ref="BM20">ROUND(AF$10/TREND(AF$8:AF$9,$A$8:$A$9,VALUE($A47))*BM19+BM19,4)</f>
        <v>1.1097999999999999</v>
      </c>
      <c r="BN20" s="8" cm="1">
        <f t="array" ref="BN20">ROUND(AG$10/TREND(AG$8:AG$9,$A$8:$A$9,VALUE($A47))*BN19+BN19,4)</f>
        <v>1.1097999999999999</v>
      </c>
      <c r="BO20" s="8" cm="1">
        <f t="array" ref="BO20">ROUND(AH$10/TREND(AH$8:AH$9,$A$8:$A$9,VALUE($A47))*BO19+BO19,4)</f>
        <v>1.1097999999999999</v>
      </c>
      <c r="BQ20" s="1">
        <f t="shared" si="10"/>
        <v>1.4971683694348805</v>
      </c>
      <c r="BR20" s="1">
        <f t="shared" si="4"/>
        <v>1.1097999999999997</v>
      </c>
      <c r="BS20" s="1"/>
      <c r="BV20" t="str">
        <f t="shared" si="11"/>
        <v>MinBIOBMU-18</v>
      </c>
      <c r="BW20" s="1">
        <f t="shared" si="5"/>
        <v>0</v>
      </c>
      <c r="BX20" s="1">
        <f t="shared" si="19"/>
        <v>0</v>
      </c>
      <c r="BY20" s="1">
        <f t="shared" si="19"/>
        <v>0</v>
      </c>
      <c r="BZ20" s="1">
        <f t="shared" si="19"/>
        <v>0</v>
      </c>
      <c r="CA20" s="1">
        <f t="shared" si="19"/>
        <v>0</v>
      </c>
      <c r="CB20" s="1">
        <f t="shared" si="19"/>
        <v>0</v>
      </c>
      <c r="CC20" s="1">
        <f t="shared" si="19"/>
        <v>0</v>
      </c>
      <c r="CD20" s="1">
        <f t="shared" si="19"/>
        <v>0</v>
      </c>
      <c r="CE20" s="1">
        <f t="shared" si="19"/>
        <v>0</v>
      </c>
      <c r="CF20" s="1">
        <f t="shared" si="19"/>
        <v>0</v>
      </c>
      <c r="CG20" s="1">
        <f t="shared" si="19"/>
        <v>0</v>
      </c>
      <c r="CH20" s="1">
        <f t="shared" si="19"/>
        <v>0</v>
      </c>
      <c r="CI20" s="1">
        <f t="shared" si="19"/>
        <v>0</v>
      </c>
      <c r="CJ20" s="1">
        <f t="shared" si="19"/>
        <v>0</v>
      </c>
      <c r="CK20" s="1">
        <f t="shared" si="19"/>
        <v>0</v>
      </c>
      <c r="CL20" s="1">
        <f t="shared" si="19"/>
        <v>0</v>
      </c>
      <c r="CM20" s="1">
        <f t="shared" si="18"/>
        <v>0</v>
      </c>
      <c r="CN20" s="1">
        <f t="shared" si="18"/>
        <v>0</v>
      </c>
      <c r="CO20" s="1">
        <f t="shared" si="18"/>
        <v>0</v>
      </c>
      <c r="CP20" s="1">
        <f t="shared" si="18"/>
        <v>0</v>
      </c>
      <c r="CQ20" s="1">
        <f t="shared" si="18"/>
        <v>0</v>
      </c>
      <c r="CR20" s="1">
        <f t="shared" si="18"/>
        <v>0</v>
      </c>
      <c r="CS20" s="1">
        <f t="shared" si="18"/>
        <v>0</v>
      </c>
      <c r="CT20" s="1">
        <f t="shared" si="18"/>
        <v>0</v>
      </c>
      <c r="CU20" s="1">
        <f t="shared" si="18"/>
        <v>0</v>
      </c>
      <c r="CV20" s="1">
        <f t="shared" si="18"/>
        <v>0</v>
      </c>
      <c r="CW20" s="1">
        <f t="shared" si="18"/>
        <v>0</v>
      </c>
      <c r="CX20" s="1">
        <f t="shared" si="18"/>
        <v>0</v>
      </c>
      <c r="CY20" s="1">
        <f t="shared" si="18"/>
        <v>0</v>
      </c>
      <c r="CZ20" s="1">
        <f t="shared" si="18"/>
        <v>0</v>
      </c>
      <c r="DC20" t="str">
        <f t="shared" si="12"/>
        <v>MinBIOBMU-18</v>
      </c>
      <c r="DD20" t="str">
        <f t="shared" si="8"/>
        <v>Municipal waste Supply curve - Step 18</v>
      </c>
      <c r="DE20" t="s">
        <v>109</v>
      </c>
      <c r="DF20" t="s">
        <v>163</v>
      </c>
      <c r="DH20" t="str">
        <f t="shared" si="13"/>
        <v>BIOBMU</v>
      </c>
    </row>
    <row r="21" spans="1:112">
      <c r="AK21" t="str">
        <f t="shared" si="9"/>
        <v>MinBIOBMU-19</v>
      </c>
      <c r="AL21" s="8" cm="1">
        <f t="array" ref="AL21">ROUND(E$10/TREND(E$8:E$9,$A$8:$A$9,VALUE($A48))*AL20+AL20,4)</f>
        <v>1.1375</v>
      </c>
      <c r="AM21" s="8" cm="1">
        <f t="array" ref="AM21">ROUND(F$10/TREND(F$8:F$9,$A$8:$A$9,VALUE($A48))*AM20+AM20,4)</f>
        <v>1.1375</v>
      </c>
      <c r="AN21" s="8" cm="1">
        <f t="array" ref="AN21">ROUND(G$10/TREND(G$8:G$9,$A$8:$A$9,VALUE($A48))*AN20+AN20,4)</f>
        <v>1.1375</v>
      </c>
      <c r="AO21" s="8" cm="1">
        <f t="array" ref="AO21">ROUND(H$10/TREND(H$8:H$9,$A$8:$A$9,VALUE($A48))*AO20+AO20,4)</f>
        <v>1.1375</v>
      </c>
      <c r="AP21" s="8" cm="1">
        <f t="array" ref="AP21">ROUND(I$10/TREND(I$8:I$9,$A$8:$A$9,VALUE($A48))*AP20+AP20,4)</f>
        <v>1.1375</v>
      </c>
      <c r="AQ21" s="8" cm="1">
        <f t="array" ref="AQ21">ROUND(J$10/TREND(J$8:J$9,$A$8:$A$9,VALUE($A48))*AQ20+AQ20,4)</f>
        <v>1.1375</v>
      </c>
      <c r="AR21" s="8" cm="1">
        <f t="array" ref="AR21">ROUND(K$10/TREND(K$8:K$9,$A$8:$A$9,VALUE($A48))*AR20+AR20,4)</f>
        <v>1.1375</v>
      </c>
      <c r="AS21" s="8" cm="1">
        <f t="array" ref="AS21">ROUND(L$10/TREND(L$8:L$9,$A$8:$A$9,VALUE($A48))*AS20+AS20,4)</f>
        <v>1.1375</v>
      </c>
      <c r="AT21" s="8" cm="1">
        <f t="array" ref="AT21">ROUND(M$10/TREND(M$8:M$9,$A$8:$A$9,VALUE($A48))*AT20+AT20,4)</f>
        <v>1.1375</v>
      </c>
      <c r="AU21" s="8" cm="1">
        <f t="array" ref="AU21">ROUND(N$10/TREND(N$8:N$9,$A$8:$A$9,VALUE($A48))*AU20+AU20,4)</f>
        <v>1.1375</v>
      </c>
      <c r="AV21" s="8" cm="1">
        <f t="array" ref="AV21">ROUND(O$10/TREND(O$8:O$9,$A$8:$A$9,VALUE($A48))*AV20+AV20,4)</f>
        <v>1.1375</v>
      </c>
      <c r="AW21" s="8" cm="1">
        <f t="array" ref="AW21">ROUND(P$10/TREND(P$8:P$9,$A$8:$A$9,VALUE($A48))*AW20+AW20,4)</f>
        <v>1.1375</v>
      </c>
      <c r="AX21" s="8" cm="1">
        <f t="array" ref="AX21">ROUND(Q$10/TREND(Q$8:Q$9,$A$8:$A$9,VALUE($A48))*AX20+AX20,4)</f>
        <v>1.1375</v>
      </c>
      <c r="AY21" s="8" cm="1">
        <f t="array" ref="AY21">ROUND(R$10/TREND(R$8:R$9,$A$8:$A$9,VALUE($A48))*AY20+AY20,4)</f>
        <v>1.1375</v>
      </c>
      <c r="AZ21" s="8" cm="1">
        <f t="array" ref="AZ21">ROUND(S$10/TREND(S$8:S$9,$A$8:$A$9,VALUE($A48))*AZ20+AZ20,4)</f>
        <v>1.1375</v>
      </c>
      <c r="BA21" s="8" cm="1">
        <f t="array" ref="BA21">ROUND(T$10/TREND(T$8:T$9,$A$8:$A$9,VALUE($A48))*BA20+BA20,4)</f>
        <v>1.1375</v>
      </c>
      <c r="BB21" s="8" cm="1">
        <f t="array" ref="BB21">ROUND(U$10/TREND(U$8:U$9,$A$8:$A$9,VALUE($A48))*BB20+BB20,4)</f>
        <v>1.1375</v>
      </c>
      <c r="BC21" s="8" cm="1">
        <f t="array" ref="BC21">ROUND(V$10/TREND(V$8:V$9,$A$8:$A$9,VALUE($A48))*BC20+BC20,4)</f>
        <v>1.1375</v>
      </c>
      <c r="BD21" s="8" cm="1">
        <f t="array" ref="BD21">ROUND(W$10/TREND(W$8:W$9,$A$8:$A$9,VALUE($A48))*BD20+BD20,4)</f>
        <v>1.1375</v>
      </c>
      <c r="BE21" s="8" cm="1">
        <f t="array" ref="BE21">ROUND(X$10/TREND(X$8:X$9,$A$8:$A$9,VALUE($A48))*BE20+BE20,4)</f>
        <v>1.1375</v>
      </c>
      <c r="BF21" s="8" cm="1">
        <f t="array" ref="BF21">ROUND(Y$10/TREND(Y$8:Y$9,$A$8:$A$9,VALUE($A48))*BF20+BF20,4)</f>
        <v>1.1375</v>
      </c>
      <c r="BG21" s="8" cm="1">
        <f t="array" ref="BG21">ROUND(Z$10/TREND(Z$8:Z$9,$A$8:$A$9,VALUE($A48))*BG20+BG20,4)</f>
        <v>1.1375</v>
      </c>
      <c r="BH21" s="8" cm="1">
        <f t="array" ref="BH21">ROUND(AA$10/TREND(AA$8:AA$9,$A$8:$A$9,VALUE($A48))*BH20+BH20,4)</f>
        <v>1.1375</v>
      </c>
      <c r="BI21" s="8" cm="1">
        <f t="array" ref="BI21">ROUND(AB$10/TREND(AB$8:AB$9,$A$8:$A$9,VALUE($A48))*BI20+BI20,4)</f>
        <v>1.1375</v>
      </c>
      <c r="BJ21" s="8" cm="1">
        <f t="array" ref="BJ21">ROUND(AC$10/TREND(AC$8:AC$9,$A$8:$A$9,VALUE($A48))*BJ20+BJ20,4)</f>
        <v>1.1375</v>
      </c>
      <c r="BK21" s="8" cm="1">
        <f t="array" ref="BK21">ROUND(AD$10/TREND(AD$8:AD$9,$A$8:$A$9,VALUE($A48))*BK20+BK20,4)</f>
        <v>1.1375</v>
      </c>
      <c r="BL21" s="8" cm="1">
        <f t="array" ref="BL21">ROUND(AE$10/TREND(AE$8:AE$9,$A$8:$A$9,VALUE($A48))*BL20+BL20,4)</f>
        <v>1.1375</v>
      </c>
      <c r="BM21" s="8" cm="1">
        <f t="array" ref="BM21">ROUND(AF$10/TREND(AF$8:AF$9,$A$8:$A$9,VALUE($A48))*BM20+BM20,4)</f>
        <v>1.1375</v>
      </c>
      <c r="BN21" s="8" cm="1">
        <f t="array" ref="BN21">ROUND(AG$10/TREND(AG$8:AG$9,$A$8:$A$9,VALUE($A48))*BN20+BN20,4)</f>
        <v>1.1375</v>
      </c>
      <c r="BO21" s="8" cm="1">
        <f t="array" ref="BO21">ROUND(AH$10/TREND(AH$8:AH$9,$A$8:$A$9,VALUE($A48))*BO20+BO20,4)</f>
        <v>1.1375</v>
      </c>
      <c r="BQ21" s="1">
        <f t="shared" si="10"/>
        <v>1.6219324002211206</v>
      </c>
      <c r="BR21" s="1">
        <f t="shared" si="4"/>
        <v>1.1374999999999997</v>
      </c>
      <c r="BS21" s="1"/>
      <c r="BV21" t="str">
        <f t="shared" si="11"/>
        <v>MinBIOBMU-19</v>
      </c>
      <c r="BW21" s="1">
        <f t="shared" si="5"/>
        <v>0</v>
      </c>
      <c r="BX21" s="1">
        <f t="shared" si="19"/>
        <v>0</v>
      </c>
      <c r="BY21" s="1">
        <f t="shared" si="19"/>
        <v>0</v>
      </c>
      <c r="BZ21" s="1">
        <f t="shared" si="19"/>
        <v>0</v>
      </c>
      <c r="CA21" s="1">
        <f t="shared" si="19"/>
        <v>0</v>
      </c>
      <c r="CB21" s="1">
        <f t="shared" si="19"/>
        <v>0</v>
      </c>
      <c r="CC21" s="1">
        <f t="shared" si="19"/>
        <v>0</v>
      </c>
      <c r="CD21" s="1">
        <f t="shared" si="19"/>
        <v>0</v>
      </c>
      <c r="CE21" s="1">
        <f t="shared" si="19"/>
        <v>0</v>
      </c>
      <c r="CF21" s="1">
        <f t="shared" si="19"/>
        <v>0</v>
      </c>
      <c r="CG21" s="1">
        <f t="shared" si="19"/>
        <v>0</v>
      </c>
      <c r="CH21" s="1">
        <f t="shared" si="19"/>
        <v>0</v>
      </c>
      <c r="CI21" s="1">
        <f t="shared" si="19"/>
        <v>0</v>
      </c>
      <c r="CJ21" s="1">
        <f t="shared" si="19"/>
        <v>0</v>
      </c>
      <c r="CK21" s="1">
        <f t="shared" si="19"/>
        <v>0</v>
      </c>
      <c r="CL21" s="1">
        <f t="shared" si="19"/>
        <v>0</v>
      </c>
      <c r="CM21" s="1">
        <f t="shared" si="18"/>
        <v>0</v>
      </c>
      <c r="CN21" s="1">
        <f t="shared" si="18"/>
        <v>0</v>
      </c>
      <c r="CO21" s="1">
        <f t="shared" si="18"/>
        <v>0</v>
      </c>
      <c r="CP21" s="1">
        <f t="shared" si="18"/>
        <v>0</v>
      </c>
      <c r="CQ21" s="1">
        <f t="shared" si="18"/>
        <v>0</v>
      </c>
      <c r="CR21" s="1">
        <f t="shared" si="18"/>
        <v>0</v>
      </c>
      <c r="CS21" s="1">
        <f t="shared" si="18"/>
        <v>0</v>
      </c>
      <c r="CT21" s="1">
        <f t="shared" si="18"/>
        <v>0</v>
      </c>
      <c r="CU21" s="1">
        <f t="shared" si="18"/>
        <v>0</v>
      </c>
      <c r="CV21" s="1">
        <f t="shared" si="18"/>
        <v>0</v>
      </c>
      <c r="CW21" s="1">
        <f t="shared" si="18"/>
        <v>0</v>
      </c>
      <c r="CX21" s="1">
        <f t="shared" si="18"/>
        <v>0</v>
      </c>
      <c r="CY21" s="1">
        <f t="shared" si="18"/>
        <v>0</v>
      </c>
      <c r="CZ21" s="1">
        <f t="shared" si="18"/>
        <v>0</v>
      </c>
      <c r="DC21" t="str">
        <f t="shared" si="12"/>
        <v>MinBIOBMU-19</v>
      </c>
      <c r="DD21" t="str">
        <f t="shared" si="8"/>
        <v>Municipal waste Supply curve - Step 19</v>
      </c>
      <c r="DE21" t="s">
        <v>109</v>
      </c>
      <c r="DF21" t="s">
        <v>163</v>
      </c>
      <c r="DH21" t="str">
        <f t="shared" si="13"/>
        <v>BIOBMU</v>
      </c>
    </row>
    <row r="22" spans="1:112">
      <c r="AK22" t="str">
        <f t="shared" si="9"/>
        <v>MinBIOBMU-20</v>
      </c>
      <c r="AL22" s="8" cm="1">
        <f t="array" ref="AL22">ROUND(E$10/TREND(E$8:E$9,$A$8:$A$9,VALUE($A49))*AL21+AL21,4)</f>
        <v>1.1725000000000001</v>
      </c>
      <c r="AM22" s="8" cm="1">
        <f t="array" ref="AM22">ROUND(F$10/TREND(F$8:F$9,$A$8:$A$9,VALUE($A49))*AM21+AM21,4)</f>
        <v>1.1725000000000001</v>
      </c>
      <c r="AN22" s="8" cm="1">
        <f t="array" ref="AN22">ROUND(G$10/TREND(G$8:G$9,$A$8:$A$9,VALUE($A49))*AN21+AN21,4)</f>
        <v>1.1725000000000001</v>
      </c>
      <c r="AO22" s="8" cm="1">
        <f t="array" ref="AO22">ROUND(H$10/TREND(H$8:H$9,$A$8:$A$9,VALUE($A49))*AO21+AO21,4)</f>
        <v>1.1725000000000001</v>
      </c>
      <c r="AP22" s="8" cm="1">
        <f t="array" ref="AP22">ROUND(I$10/TREND(I$8:I$9,$A$8:$A$9,VALUE($A49))*AP21+AP21,4)</f>
        <v>1.1725000000000001</v>
      </c>
      <c r="AQ22" s="8" cm="1">
        <f t="array" ref="AQ22">ROUND(J$10/TREND(J$8:J$9,$A$8:$A$9,VALUE($A49))*AQ21+AQ21,4)</f>
        <v>1.1725000000000001</v>
      </c>
      <c r="AR22" s="8" cm="1">
        <f t="array" ref="AR22">ROUND(K$10/TREND(K$8:K$9,$A$8:$A$9,VALUE($A49))*AR21+AR21,4)</f>
        <v>1.1725000000000001</v>
      </c>
      <c r="AS22" s="8" cm="1">
        <f t="array" ref="AS22">ROUND(L$10/TREND(L$8:L$9,$A$8:$A$9,VALUE($A49))*AS21+AS21,4)</f>
        <v>1.1725000000000001</v>
      </c>
      <c r="AT22" s="8" cm="1">
        <f t="array" ref="AT22">ROUND(M$10/TREND(M$8:M$9,$A$8:$A$9,VALUE($A49))*AT21+AT21,4)</f>
        <v>1.1725000000000001</v>
      </c>
      <c r="AU22" s="8" cm="1">
        <f t="array" ref="AU22">ROUND(N$10/TREND(N$8:N$9,$A$8:$A$9,VALUE($A49))*AU21+AU21,4)</f>
        <v>1.1725000000000001</v>
      </c>
      <c r="AV22" s="8" cm="1">
        <f t="array" ref="AV22">ROUND(O$10/TREND(O$8:O$9,$A$8:$A$9,VALUE($A49))*AV21+AV21,4)</f>
        <v>1.1725000000000001</v>
      </c>
      <c r="AW22" s="8" cm="1">
        <f t="array" ref="AW22">ROUND(P$10/TREND(P$8:P$9,$A$8:$A$9,VALUE($A49))*AW21+AW21,4)</f>
        <v>1.1725000000000001</v>
      </c>
      <c r="AX22" s="8" cm="1">
        <f t="array" ref="AX22">ROUND(Q$10/TREND(Q$8:Q$9,$A$8:$A$9,VALUE($A49))*AX21+AX21,4)</f>
        <v>1.1725000000000001</v>
      </c>
      <c r="AY22" s="8" cm="1">
        <f t="array" ref="AY22">ROUND(R$10/TREND(R$8:R$9,$A$8:$A$9,VALUE($A49))*AY21+AY21,4)</f>
        <v>1.1725000000000001</v>
      </c>
      <c r="AZ22" s="8" cm="1">
        <f t="array" ref="AZ22">ROUND(S$10/TREND(S$8:S$9,$A$8:$A$9,VALUE($A49))*AZ21+AZ21,4)</f>
        <v>1.1725000000000001</v>
      </c>
      <c r="BA22" s="8" cm="1">
        <f t="array" ref="BA22">ROUND(T$10/TREND(T$8:T$9,$A$8:$A$9,VALUE($A49))*BA21+BA21,4)</f>
        <v>1.1725000000000001</v>
      </c>
      <c r="BB22" s="8" cm="1">
        <f t="array" ref="BB22">ROUND(U$10/TREND(U$8:U$9,$A$8:$A$9,VALUE($A49))*BB21+BB21,4)</f>
        <v>1.1725000000000001</v>
      </c>
      <c r="BC22" s="8" cm="1">
        <f t="array" ref="BC22">ROUND(V$10/TREND(V$8:V$9,$A$8:$A$9,VALUE($A49))*BC21+BC21,4)</f>
        <v>1.1725000000000001</v>
      </c>
      <c r="BD22" s="8" cm="1">
        <f t="array" ref="BD22">ROUND(W$10/TREND(W$8:W$9,$A$8:$A$9,VALUE($A49))*BD21+BD21,4)</f>
        <v>1.1725000000000001</v>
      </c>
      <c r="BE22" s="8" cm="1">
        <f t="array" ref="BE22">ROUND(X$10/TREND(X$8:X$9,$A$8:$A$9,VALUE($A49))*BE21+BE21,4)</f>
        <v>1.1725000000000001</v>
      </c>
      <c r="BF22" s="8" cm="1">
        <f t="array" ref="BF22">ROUND(Y$10/TREND(Y$8:Y$9,$A$8:$A$9,VALUE($A49))*BF21+BF21,4)</f>
        <v>1.1725000000000001</v>
      </c>
      <c r="BG22" s="8" cm="1">
        <f t="array" ref="BG22">ROUND(Z$10/TREND(Z$8:Z$9,$A$8:$A$9,VALUE($A49))*BG21+BG21,4)</f>
        <v>1.1725000000000001</v>
      </c>
      <c r="BH22" s="8" cm="1">
        <f t="array" ref="BH22">ROUND(AA$10/TREND(AA$8:AA$9,$A$8:$A$9,VALUE($A49))*BH21+BH21,4)</f>
        <v>1.1725000000000001</v>
      </c>
      <c r="BI22" s="8" cm="1">
        <f t="array" ref="BI22">ROUND(AB$10/TREND(AB$8:AB$9,$A$8:$A$9,VALUE($A49))*BI21+BI21,4)</f>
        <v>1.1725000000000001</v>
      </c>
      <c r="BJ22" s="8" cm="1">
        <f t="array" ref="BJ22">ROUND(AC$10/TREND(AC$8:AC$9,$A$8:$A$9,VALUE($A49))*BJ21+BJ21,4)</f>
        <v>1.1725000000000001</v>
      </c>
      <c r="BK22" s="8" cm="1">
        <f t="array" ref="BK22">ROUND(AD$10/TREND(AD$8:AD$9,$A$8:$A$9,VALUE($A49))*BK21+BK21,4)</f>
        <v>1.1725000000000001</v>
      </c>
      <c r="BL22" s="8" cm="1">
        <f t="array" ref="BL22">ROUND(AE$10/TREND(AE$8:AE$9,$A$8:$A$9,VALUE($A49))*BL21+BL21,4)</f>
        <v>1.1725000000000001</v>
      </c>
      <c r="BM22" s="8" cm="1">
        <f t="array" ref="BM22">ROUND(AF$10/TREND(AF$8:AF$9,$A$8:$A$9,VALUE($A49))*BM21+BM21,4)</f>
        <v>1.1725000000000001</v>
      </c>
      <c r="BN22" s="8" cm="1">
        <f t="array" ref="BN22">ROUND(AG$10/TREND(AG$8:AG$9,$A$8:$A$9,VALUE($A49))*BN21+BN21,4)</f>
        <v>1.1725000000000001</v>
      </c>
      <c r="BO22" s="8" cm="1">
        <f t="array" ref="BO22">ROUND(AH$10/TREND(AH$8:AH$9,$A$8:$A$9,VALUE($A49))*BO21+BO21,4)</f>
        <v>1.1725000000000001</v>
      </c>
      <c r="BQ22" s="1">
        <f t="shared" si="10"/>
        <v>1.7466964310073607</v>
      </c>
      <c r="BR22" s="1">
        <f t="shared" si="4"/>
        <v>1.1724999999999999</v>
      </c>
      <c r="BS22" s="1"/>
      <c r="BV22" t="str">
        <f t="shared" si="11"/>
        <v>MinBIOBMU-20</v>
      </c>
      <c r="BW22" s="1">
        <f t="shared" si="5"/>
        <v>0</v>
      </c>
      <c r="BX22" s="1">
        <f t="shared" si="19"/>
        <v>0</v>
      </c>
      <c r="BY22" s="1">
        <f t="shared" si="19"/>
        <v>0</v>
      </c>
      <c r="BZ22" s="1">
        <f t="shared" si="19"/>
        <v>0</v>
      </c>
      <c r="CA22" s="1">
        <f t="shared" si="19"/>
        <v>0</v>
      </c>
      <c r="CB22" s="1">
        <f t="shared" si="19"/>
        <v>0</v>
      </c>
      <c r="CC22" s="1">
        <f t="shared" si="19"/>
        <v>0</v>
      </c>
      <c r="CD22" s="1">
        <f t="shared" si="19"/>
        <v>0</v>
      </c>
      <c r="CE22" s="1">
        <f t="shared" si="19"/>
        <v>0</v>
      </c>
      <c r="CF22" s="1">
        <f t="shared" si="19"/>
        <v>0</v>
      </c>
      <c r="CG22" s="1">
        <f t="shared" si="19"/>
        <v>0</v>
      </c>
      <c r="CH22" s="1">
        <f t="shared" si="19"/>
        <v>0</v>
      </c>
      <c r="CI22" s="1">
        <f t="shared" si="19"/>
        <v>0</v>
      </c>
      <c r="CJ22" s="1">
        <f t="shared" si="19"/>
        <v>0</v>
      </c>
      <c r="CK22" s="1">
        <f t="shared" si="19"/>
        <v>0</v>
      </c>
      <c r="CL22" s="1">
        <f t="shared" si="19"/>
        <v>0</v>
      </c>
      <c r="CM22" s="1">
        <f t="shared" si="18"/>
        <v>0</v>
      </c>
      <c r="CN22" s="1">
        <f t="shared" si="18"/>
        <v>0</v>
      </c>
      <c r="CO22" s="1">
        <f t="shared" si="18"/>
        <v>0</v>
      </c>
      <c r="CP22" s="1">
        <f t="shared" si="18"/>
        <v>0</v>
      </c>
      <c r="CQ22" s="1">
        <f t="shared" si="18"/>
        <v>0</v>
      </c>
      <c r="CR22" s="1">
        <f t="shared" si="18"/>
        <v>0</v>
      </c>
      <c r="CS22" s="1">
        <f t="shared" si="18"/>
        <v>0</v>
      </c>
      <c r="CT22" s="1">
        <f t="shared" si="18"/>
        <v>0</v>
      </c>
      <c r="CU22" s="1">
        <f t="shared" si="18"/>
        <v>0</v>
      </c>
      <c r="CV22" s="1">
        <f t="shared" si="18"/>
        <v>0</v>
      </c>
      <c r="CW22" s="1">
        <f t="shared" si="18"/>
        <v>0</v>
      </c>
      <c r="CX22" s="1">
        <f t="shared" si="18"/>
        <v>0</v>
      </c>
      <c r="CY22" s="1">
        <f t="shared" si="18"/>
        <v>0</v>
      </c>
      <c r="CZ22" s="1">
        <f t="shared" si="18"/>
        <v>0</v>
      </c>
      <c r="DC22" t="str">
        <f t="shared" si="12"/>
        <v>MinBIOBMU-20</v>
      </c>
      <c r="DD22" t="str">
        <f t="shared" si="8"/>
        <v>Municipal waste Supply curve - Step 20</v>
      </c>
      <c r="DE22" t="s">
        <v>109</v>
      </c>
      <c r="DF22" t="s">
        <v>163</v>
      </c>
      <c r="DH22" t="str">
        <f t="shared" si="13"/>
        <v>BIOBMU</v>
      </c>
    </row>
    <row r="23" spans="1:112">
      <c r="AK23" t="str">
        <f t="shared" si="9"/>
        <v>MinBIOBMU-21</v>
      </c>
      <c r="AL23" s="8" cm="1">
        <f t="array" ref="AL23">ROUND(E$10/TREND(E$8:E$9,$A$8:$A$9,VALUE($A50))*AL22+AL22,4)</f>
        <v>1.2194</v>
      </c>
      <c r="AM23" s="8" cm="1">
        <f t="array" ref="AM23">ROUND(F$10/TREND(F$8:F$9,$A$8:$A$9,VALUE($A50))*AM22+AM22,4)</f>
        <v>1.2194</v>
      </c>
      <c r="AN23" s="8" cm="1">
        <f t="array" ref="AN23">ROUND(G$10/TREND(G$8:G$9,$A$8:$A$9,VALUE($A50))*AN22+AN22,4)</f>
        <v>1.2194</v>
      </c>
      <c r="AO23" s="8" cm="1">
        <f t="array" ref="AO23">ROUND(H$10/TREND(H$8:H$9,$A$8:$A$9,VALUE($A50))*AO22+AO22,4)</f>
        <v>1.2194</v>
      </c>
      <c r="AP23" s="8" cm="1">
        <f t="array" ref="AP23">ROUND(I$10/TREND(I$8:I$9,$A$8:$A$9,VALUE($A50))*AP22+AP22,4)</f>
        <v>1.2194</v>
      </c>
      <c r="AQ23" s="8" cm="1">
        <f t="array" ref="AQ23">ROUND(J$10/TREND(J$8:J$9,$A$8:$A$9,VALUE($A50))*AQ22+AQ22,4)</f>
        <v>1.2194</v>
      </c>
      <c r="AR23" s="8" cm="1">
        <f t="array" ref="AR23">ROUND(K$10/TREND(K$8:K$9,$A$8:$A$9,VALUE($A50))*AR22+AR22,4)</f>
        <v>1.2194</v>
      </c>
      <c r="AS23" s="8" cm="1">
        <f t="array" ref="AS23">ROUND(L$10/TREND(L$8:L$9,$A$8:$A$9,VALUE($A50))*AS22+AS22,4)</f>
        <v>1.2194</v>
      </c>
      <c r="AT23" s="8" cm="1">
        <f t="array" ref="AT23">ROUND(M$10/TREND(M$8:M$9,$A$8:$A$9,VALUE($A50))*AT22+AT22,4)</f>
        <v>1.2194</v>
      </c>
      <c r="AU23" s="8" cm="1">
        <f t="array" ref="AU23">ROUND(N$10/TREND(N$8:N$9,$A$8:$A$9,VALUE($A50))*AU22+AU22,4)</f>
        <v>1.2194</v>
      </c>
      <c r="AV23" s="8" cm="1">
        <f t="array" ref="AV23">ROUND(O$10/TREND(O$8:O$9,$A$8:$A$9,VALUE($A50))*AV22+AV22,4)</f>
        <v>1.2194</v>
      </c>
      <c r="AW23" s="8" cm="1">
        <f t="array" ref="AW23">ROUND(P$10/TREND(P$8:P$9,$A$8:$A$9,VALUE($A50))*AW22+AW22,4)</f>
        <v>1.2194</v>
      </c>
      <c r="AX23" s="8" cm="1">
        <f t="array" ref="AX23">ROUND(Q$10/TREND(Q$8:Q$9,$A$8:$A$9,VALUE($A50))*AX22+AX22,4)</f>
        <v>1.2194</v>
      </c>
      <c r="AY23" s="8" cm="1">
        <f t="array" ref="AY23">ROUND(R$10/TREND(R$8:R$9,$A$8:$A$9,VALUE($A50))*AY22+AY22,4)</f>
        <v>1.2194</v>
      </c>
      <c r="AZ23" s="8" cm="1">
        <f t="array" ref="AZ23">ROUND(S$10/TREND(S$8:S$9,$A$8:$A$9,VALUE($A50))*AZ22+AZ22,4)</f>
        <v>1.2194</v>
      </c>
      <c r="BA23" s="8" cm="1">
        <f t="array" ref="BA23">ROUND(T$10/TREND(T$8:T$9,$A$8:$A$9,VALUE($A50))*BA22+BA22,4)</f>
        <v>1.2194</v>
      </c>
      <c r="BB23" s="8" cm="1">
        <f t="array" ref="BB23">ROUND(U$10/TREND(U$8:U$9,$A$8:$A$9,VALUE($A50))*BB22+BB22,4)</f>
        <v>1.2194</v>
      </c>
      <c r="BC23" s="8" cm="1">
        <f t="array" ref="BC23">ROUND(V$10/TREND(V$8:V$9,$A$8:$A$9,VALUE($A50))*BC22+BC22,4)</f>
        <v>1.2194</v>
      </c>
      <c r="BD23" s="8" cm="1">
        <f t="array" ref="BD23">ROUND(W$10/TREND(W$8:W$9,$A$8:$A$9,VALUE($A50))*BD22+BD22,4)</f>
        <v>1.2194</v>
      </c>
      <c r="BE23" s="8" cm="1">
        <f t="array" ref="BE23">ROUND(X$10/TREND(X$8:X$9,$A$8:$A$9,VALUE($A50))*BE22+BE22,4)</f>
        <v>1.2194</v>
      </c>
      <c r="BF23" s="8" cm="1">
        <f t="array" ref="BF23">ROUND(Y$10/TREND(Y$8:Y$9,$A$8:$A$9,VALUE($A50))*BF22+BF22,4)</f>
        <v>1.2194</v>
      </c>
      <c r="BG23" s="8" cm="1">
        <f t="array" ref="BG23">ROUND(Z$10/TREND(Z$8:Z$9,$A$8:$A$9,VALUE($A50))*BG22+BG22,4)</f>
        <v>1.2194</v>
      </c>
      <c r="BH23" s="8" cm="1">
        <f t="array" ref="BH23">ROUND(AA$10/TREND(AA$8:AA$9,$A$8:$A$9,VALUE($A50))*BH22+BH22,4)</f>
        <v>1.2194</v>
      </c>
      <c r="BI23" s="8" cm="1">
        <f t="array" ref="BI23">ROUND(AB$10/TREND(AB$8:AB$9,$A$8:$A$9,VALUE($A50))*BI22+BI22,4)</f>
        <v>1.2194</v>
      </c>
      <c r="BJ23" s="8" cm="1">
        <f t="array" ref="BJ23">ROUND(AC$10/TREND(AC$8:AC$9,$A$8:$A$9,VALUE($A50))*BJ22+BJ22,4)</f>
        <v>1.2194</v>
      </c>
      <c r="BK23" s="8" cm="1">
        <f t="array" ref="BK23">ROUND(AD$10/TREND(AD$8:AD$9,$A$8:$A$9,VALUE($A50))*BK22+BK22,4)</f>
        <v>1.2194</v>
      </c>
      <c r="BL23" s="8" cm="1">
        <f t="array" ref="BL23">ROUND(AE$10/TREND(AE$8:AE$9,$A$8:$A$9,VALUE($A50))*BL22+BL22,4)</f>
        <v>1.2194</v>
      </c>
      <c r="BM23" s="8" cm="1">
        <f t="array" ref="BM23">ROUND(AF$10/TREND(AF$8:AF$9,$A$8:$A$9,VALUE($A50))*BM22+BM22,4)</f>
        <v>1.2194</v>
      </c>
      <c r="BN23" s="8" cm="1">
        <f t="array" ref="BN23">ROUND(AG$10/TREND(AG$8:AG$9,$A$8:$A$9,VALUE($A50))*BN22+BN22,4)</f>
        <v>1.2194</v>
      </c>
      <c r="BO23" s="8" cm="1">
        <f t="array" ref="BO23">ROUND(AH$10/TREND(AH$8:AH$9,$A$8:$A$9,VALUE($A50))*BO22+BO22,4)</f>
        <v>1.2194</v>
      </c>
      <c r="BQ23" s="1">
        <f t="shared" si="10"/>
        <v>1.8714604617936008</v>
      </c>
      <c r="BR23" s="1">
        <f t="shared" si="4"/>
        <v>1.2193999999999998</v>
      </c>
      <c r="BS23" s="1"/>
      <c r="BV23" t="str">
        <f t="shared" si="11"/>
        <v>MinBIOBMU-21</v>
      </c>
      <c r="BW23" s="1">
        <f t="shared" ref="BW23:CM23" si="20">E$6*1000-SUM(BW3:BW22)</f>
        <v>0</v>
      </c>
      <c r="BX23" s="1">
        <f t="shared" si="20"/>
        <v>0</v>
      </c>
      <c r="BY23" s="1">
        <f t="shared" si="20"/>
        <v>0</v>
      </c>
      <c r="BZ23" s="1">
        <f t="shared" si="20"/>
        <v>0</v>
      </c>
      <c r="CA23" s="1">
        <f t="shared" si="20"/>
        <v>0</v>
      </c>
      <c r="CB23" s="1">
        <f t="shared" si="20"/>
        <v>0</v>
      </c>
      <c r="CC23" s="1">
        <f t="shared" si="20"/>
        <v>0</v>
      </c>
      <c r="CD23" s="1">
        <f t="shared" si="20"/>
        <v>0</v>
      </c>
      <c r="CE23" s="1">
        <f t="shared" si="20"/>
        <v>0</v>
      </c>
      <c r="CF23" s="1">
        <f t="shared" si="20"/>
        <v>0</v>
      </c>
      <c r="CG23" s="1">
        <f t="shared" si="20"/>
        <v>0</v>
      </c>
      <c r="CH23" s="1">
        <f t="shared" si="20"/>
        <v>0</v>
      </c>
      <c r="CI23" s="1">
        <f t="shared" si="20"/>
        <v>0</v>
      </c>
      <c r="CJ23" s="1">
        <f t="shared" si="20"/>
        <v>0</v>
      </c>
      <c r="CK23" s="1">
        <f t="shared" si="20"/>
        <v>0</v>
      </c>
      <c r="CL23" s="1">
        <f t="shared" si="20"/>
        <v>0</v>
      </c>
      <c r="CM23" s="1">
        <f t="shared" si="20"/>
        <v>0</v>
      </c>
      <c r="CN23" s="1">
        <f t="shared" ref="CN23:CZ23" si="21">V$6*1000-SUM(CN3:CN22)</f>
        <v>0</v>
      </c>
      <c r="CO23" s="1">
        <f t="shared" si="21"/>
        <v>0</v>
      </c>
      <c r="CP23" s="1">
        <f t="shared" si="21"/>
        <v>0</v>
      </c>
      <c r="CQ23" s="1">
        <f t="shared" si="21"/>
        <v>0</v>
      </c>
      <c r="CR23" s="1">
        <f t="shared" si="21"/>
        <v>0</v>
      </c>
      <c r="CS23" s="1">
        <f t="shared" si="21"/>
        <v>0</v>
      </c>
      <c r="CT23" s="1">
        <f t="shared" si="21"/>
        <v>0</v>
      </c>
      <c r="CU23" s="1">
        <f t="shared" si="21"/>
        <v>0</v>
      </c>
      <c r="CV23" s="1">
        <f t="shared" si="21"/>
        <v>0</v>
      </c>
      <c r="CW23" s="1">
        <f t="shared" si="21"/>
        <v>0</v>
      </c>
      <c r="CX23" s="1">
        <f t="shared" si="21"/>
        <v>0</v>
      </c>
      <c r="CY23" s="1">
        <f t="shared" si="21"/>
        <v>0</v>
      </c>
      <c r="CZ23" s="1">
        <f t="shared" si="21"/>
        <v>0</v>
      </c>
      <c r="DC23" t="str">
        <f t="shared" si="12"/>
        <v>MinBIOBMU-21</v>
      </c>
      <c r="DD23" t="str">
        <f t="shared" si="8"/>
        <v>Municipal waste Supply curve - Step 21</v>
      </c>
      <c r="DE23" t="s">
        <v>109</v>
      </c>
      <c r="DF23" t="s">
        <v>163</v>
      </c>
      <c r="DH23" t="str">
        <f t="shared" si="13"/>
        <v>BIOBMU</v>
      </c>
    </row>
    <row r="24" spans="1:112">
      <c r="BQ24" s="1" t="e">
        <f ca="1">OFFSET(AK30,0,MATCH(BS$2,$AL$29:$BO$29,0))/1000</f>
        <v>#N/A</v>
      </c>
      <c r="BR24" s="1"/>
      <c r="BS24" s="1">
        <f ca="1">OFFSET(AK3,0,MATCH(BS$2,$AL$2:$BO$2))</f>
        <v>0.84530000000000005</v>
      </c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</row>
    <row r="25" spans="1:112">
      <c r="BQ25" s="1" t="e">
        <f ca="1">BQ24+OFFSET(AK31,0,MATCH(BS$2,$AL$29:$BO$29,0))/1000</f>
        <v>#N/A</v>
      </c>
      <c r="BR25" s="1"/>
      <c r="BS25" s="1">
        <f t="shared" ref="BS25:BS44" ca="1" si="22">OFFSET(AK4,0,MATCH(BS$2,$AL$2:$BO$2))</f>
        <v>0.85960000000000003</v>
      </c>
    </row>
    <row r="26" spans="1:112">
      <c r="BQ26" s="1" t="e">
        <f t="shared" ref="BQ26:BQ44" ca="1" si="23">BQ25+OFFSET(AK32,0,MATCH(BS$2,$AL$29:$BO$29,0))/1000</f>
        <v>#N/A</v>
      </c>
      <c r="BR26" s="1"/>
      <c r="BS26" s="1">
        <f t="shared" ca="1" si="22"/>
        <v>0.87419999999999998</v>
      </c>
    </row>
    <row r="27" spans="1:112">
      <c r="BQ27" s="1" t="e">
        <f t="shared" ca="1" si="23"/>
        <v>#N/A</v>
      </c>
      <c r="BR27" s="1"/>
      <c r="BS27" s="1">
        <f t="shared" ca="1" si="22"/>
        <v>0.88900000000000001</v>
      </c>
    </row>
    <row r="28" spans="1:112">
      <c r="AK28" t="s">
        <v>115</v>
      </c>
      <c r="BQ28" s="1" t="e">
        <f t="shared" ca="1" si="23"/>
        <v>#N/A</v>
      </c>
      <c r="BR28" s="1"/>
      <c r="BS28" s="1">
        <f t="shared" ca="1" si="22"/>
        <v>0.90410000000000001</v>
      </c>
    </row>
    <row r="29" spans="1:112">
      <c r="AJ29" t="s">
        <v>97</v>
      </c>
      <c r="AK29" t="s">
        <v>96</v>
      </c>
      <c r="AL29" t="str">
        <f t="shared" ref="AL29:AY29" si="24">E3</f>
        <v>Africa_north</v>
      </c>
      <c r="AM29" t="str">
        <f t="shared" si="24"/>
        <v>Africa_other</v>
      </c>
      <c r="AN29" t="str">
        <f t="shared" si="24"/>
        <v>Arg-Chi</v>
      </c>
      <c r="AO29" t="str">
        <f t="shared" si="24"/>
        <v>Asia_central</v>
      </c>
      <c r="AP29" t="str">
        <f t="shared" si="24"/>
        <v>Asia_east</v>
      </c>
      <c r="AQ29" t="str">
        <f t="shared" si="24"/>
        <v>Asia_other</v>
      </c>
      <c r="AR29" t="str">
        <f t="shared" si="24"/>
        <v>Australia_NZ</v>
      </c>
      <c r="AS29" t="str">
        <f t="shared" si="24"/>
        <v>Brazil</v>
      </c>
      <c r="AT29" t="str">
        <f t="shared" si="24"/>
        <v>Canada</v>
      </c>
      <c r="AU29" t="str">
        <f t="shared" si="24"/>
        <v>China</v>
      </c>
      <c r="AV29" t="str">
        <f t="shared" si="24"/>
        <v>EU_north</v>
      </c>
      <c r="AW29" t="str">
        <f t="shared" si="24"/>
        <v>EU_northeast</v>
      </c>
      <c r="AX29" t="str">
        <f t="shared" si="24"/>
        <v>EU_northwest</v>
      </c>
      <c r="AY29" t="str">
        <f t="shared" si="24"/>
        <v>EU_south</v>
      </c>
      <c r="AZ29" t="str">
        <f>S3</f>
        <v>EU_southeast</v>
      </c>
      <c r="BA29" t="str">
        <f t="shared" ref="BA29:BO29" si="25">T3</f>
        <v>EU_southwest</v>
      </c>
      <c r="BB29" t="str">
        <f t="shared" si="25"/>
        <v>Europe_other</v>
      </c>
      <c r="BC29" t="str">
        <f t="shared" si="25"/>
        <v>France</v>
      </c>
      <c r="BD29" t="str">
        <f t="shared" si="25"/>
        <v>Germany</v>
      </c>
      <c r="BE29" t="str">
        <f t="shared" si="25"/>
        <v>India</v>
      </c>
      <c r="BF29" t="str">
        <f t="shared" si="25"/>
        <v>LatAm_other</v>
      </c>
      <c r="BG29" t="str">
        <f t="shared" si="25"/>
        <v>Mexico</v>
      </c>
      <c r="BH29" t="str">
        <f t="shared" si="25"/>
        <v>MidEast_other</v>
      </c>
      <c r="BI29" t="str">
        <f t="shared" si="25"/>
        <v>Nor-Ice</v>
      </c>
      <c r="BJ29" t="str">
        <f t="shared" si="25"/>
        <v>Russia</v>
      </c>
      <c r="BK29" t="str">
        <f t="shared" si="25"/>
        <v>SaudiArabia</v>
      </c>
      <c r="BL29" t="str">
        <f t="shared" si="25"/>
        <v>SouthAfrica</v>
      </c>
      <c r="BM29" t="str">
        <f t="shared" si="25"/>
        <v>UK</v>
      </c>
      <c r="BN29" t="str">
        <f t="shared" si="25"/>
        <v>USA</v>
      </c>
      <c r="BO29" t="str">
        <f t="shared" si="25"/>
        <v>\I:</v>
      </c>
      <c r="BQ29" s="1" t="e">
        <f t="shared" ca="1" si="23"/>
        <v>#N/A</v>
      </c>
      <c r="BR29" s="1"/>
      <c r="BS29" s="1">
        <f t="shared" ca="1" si="22"/>
        <v>0.9194</v>
      </c>
    </row>
    <row r="30" spans="1:112">
      <c r="A30" s="10" t="s">
        <v>95</v>
      </c>
      <c r="AJ30" s="9" t="str">
        <f t="shared" ref="AJ30:AJ50" si="26">$C$3&amp;"-"&amp;A30</f>
        <v>MinBIOBMU-01</v>
      </c>
      <c r="AK30" t="str">
        <f t="shared" ref="AK30:AK50" si="27">$A$2</f>
        <v>BIOBMU</v>
      </c>
      <c r="AL30" s="1">
        <f t="shared" ref="AL30:AY30" si="28">E4-E4*E13*10</f>
        <v>0</v>
      </c>
      <c r="AM30" s="1">
        <f t="shared" si="28"/>
        <v>0</v>
      </c>
      <c r="AN30" s="1">
        <f t="shared" si="28"/>
        <v>0</v>
      </c>
      <c r="AO30" s="1">
        <f t="shared" si="28"/>
        <v>1.5375018168000001</v>
      </c>
      <c r="AP30" s="1">
        <f t="shared" si="28"/>
        <v>34.654637642399997</v>
      </c>
      <c r="AQ30" s="1">
        <f t="shared" si="28"/>
        <v>49.267534699800002</v>
      </c>
      <c r="AR30" s="1">
        <f t="shared" si="28"/>
        <v>0</v>
      </c>
      <c r="AS30" s="1">
        <f t="shared" si="28"/>
        <v>0</v>
      </c>
      <c r="AT30" s="1">
        <f t="shared" si="28"/>
        <v>4.9290003161999998</v>
      </c>
      <c r="AU30" s="1">
        <f t="shared" si="28"/>
        <v>1.469943612</v>
      </c>
      <c r="AV30" s="1">
        <f t="shared" si="28"/>
        <v>61.566056639999992</v>
      </c>
      <c r="AW30" s="1">
        <f t="shared" si="28"/>
        <v>26.4570528078</v>
      </c>
      <c r="AX30" s="1">
        <f t="shared" si="28"/>
        <v>52.09186833719999</v>
      </c>
      <c r="AY30" s="1">
        <f t="shared" si="28"/>
        <v>36.601876454399999</v>
      </c>
      <c r="AZ30" s="1">
        <f>S4-S4*S13*10</f>
        <v>3.552552135</v>
      </c>
      <c r="BA30" s="1">
        <f t="shared" ref="BA30:BO30" si="29">T4-T4*T13*10</f>
        <v>15.039153072</v>
      </c>
      <c r="BB30" s="1">
        <f t="shared" si="29"/>
        <v>24.742899431999998</v>
      </c>
      <c r="BC30" s="1">
        <f t="shared" si="29"/>
        <v>52.32560063399999</v>
      </c>
      <c r="BD30" s="1">
        <f t="shared" si="29"/>
        <v>129.4189995996</v>
      </c>
      <c r="BE30" s="1">
        <f t="shared" si="29"/>
        <v>13.760998394399998</v>
      </c>
      <c r="BF30" s="1">
        <f t="shared" si="29"/>
        <v>0.24456982859999998</v>
      </c>
      <c r="BG30" s="1">
        <f t="shared" si="29"/>
        <v>0</v>
      </c>
      <c r="BH30" s="1">
        <f t="shared" si="29"/>
        <v>1.070753166</v>
      </c>
      <c r="BI30" s="1">
        <f t="shared" si="29"/>
        <v>8.1310879836000005</v>
      </c>
      <c r="BJ30" s="1">
        <f t="shared" si="29"/>
        <v>0</v>
      </c>
      <c r="BK30" s="1">
        <f t="shared" si="29"/>
        <v>0</v>
      </c>
      <c r="BL30" s="1">
        <f t="shared" si="29"/>
        <v>0</v>
      </c>
      <c r="BM30" s="1">
        <f t="shared" si="29"/>
        <v>49.526000517599996</v>
      </c>
      <c r="BN30" s="1">
        <f t="shared" si="29"/>
        <v>141.9062541102</v>
      </c>
      <c r="BO30" s="1">
        <f t="shared" si="29"/>
        <v>0</v>
      </c>
      <c r="BQ30" s="1" t="e">
        <f t="shared" ca="1" si="23"/>
        <v>#N/A</v>
      </c>
      <c r="BR30" s="1"/>
      <c r="BS30" s="1">
        <f t="shared" ca="1" si="22"/>
        <v>0.93500000000000005</v>
      </c>
    </row>
    <row r="31" spans="1:112">
      <c r="A31" s="10" t="s">
        <v>94</v>
      </c>
      <c r="AJ31" s="9" t="str">
        <f t="shared" si="26"/>
        <v>MinBIOBMU-02</v>
      </c>
      <c r="AK31" t="str">
        <f t="shared" si="27"/>
        <v>BIOBMU</v>
      </c>
      <c r="AL31" s="1">
        <f t="shared" ref="AL31:BA40" si="30">E$13*E$4</f>
        <v>0</v>
      </c>
      <c r="AM31" s="1">
        <f t="shared" si="30"/>
        <v>0</v>
      </c>
      <c r="AN31" s="1">
        <f t="shared" si="30"/>
        <v>0</v>
      </c>
      <c r="AO31" s="1">
        <f t="shared" si="30"/>
        <v>0.15375018168000001</v>
      </c>
      <c r="AP31" s="1">
        <f t="shared" si="30"/>
        <v>3.4654637642399999</v>
      </c>
      <c r="AQ31" s="1">
        <f t="shared" si="30"/>
        <v>4.9267534699800004</v>
      </c>
      <c r="AR31" s="1">
        <f t="shared" si="30"/>
        <v>0</v>
      </c>
      <c r="AS31" s="1">
        <f t="shared" si="30"/>
        <v>0</v>
      </c>
      <c r="AT31" s="1">
        <f t="shared" si="30"/>
        <v>0.49290003162000001</v>
      </c>
      <c r="AU31" s="1">
        <f t="shared" si="30"/>
        <v>0.14699436120000001</v>
      </c>
      <c r="AV31" s="1">
        <f t="shared" si="30"/>
        <v>6.1566056640000006</v>
      </c>
      <c r="AW31" s="1">
        <f t="shared" si="30"/>
        <v>2.6457052807800001</v>
      </c>
      <c r="AX31" s="1">
        <f t="shared" si="30"/>
        <v>5.2091868337200005</v>
      </c>
      <c r="AY31" s="1">
        <f t="shared" si="30"/>
        <v>3.6601876454400002</v>
      </c>
      <c r="AZ31" s="1">
        <f t="shared" si="30"/>
        <v>0.3552552135</v>
      </c>
      <c r="BA31" s="1">
        <f t="shared" si="30"/>
        <v>1.5039153072</v>
      </c>
      <c r="BB31" s="1">
        <f t="shared" ref="BA31:BO40" si="31">U$13*U$4</f>
        <v>2.4742899432000005</v>
      </c>
      <c r="BC31" s="1">
        <f t="shared" si="31"/>
        <v>5.2325600634000002</v>
      </c>
      <c r="BD31" s="1">
        <f t="shared" si="31"/>
        <v>12.941899959960001</v>
      </c>
      <c r="BE31" s="1">
        <f t="shared" si="31"/>
        <v>1.3760998394400001</v>
      </c>
      <c r="BF31" s="1">
        <f t="shared" si="31"/>
        <v>2.4456982860000004E-2</v>
      </c>
      <c r="BG31" s="1">
        <f t="shared" si="31"/>
        <v>0</v>
      </c>
      <c r="BH31" s="1">
        <f t="shared" si="31"/>
        <v>0.10707531660000001</v>
      </c>
      <c r="BI31" s="1">
        <f t="shared" si="31"/>
        <v>0.81310879836000005</v>
      </c>
      <c r="BJ31" s="1">
        <f t="shared" si="31"/>
        <v>0</v>
      </c>
      <c r="BK31" s="1">
        <f t="shared" si="31"/>
        <v>0</v>
      </c>
      <c r="BL31" s="1">
        <f t="shared" si="31"/>
        <v>0</v>
      </c>
      <c r="BM31" s="1">
        <f t="shared" si="31"/>
        <v>4.9526000517600011</v>
      </c>
      <c r="BN31" s="1">
        <f t="shared" si="31"/>
        <v>14.190625411020001</v>
      </c>
      <c r="BO31" s="1">
        <f t="shared" si="31"/>
        <v>0</v>
      </c>
      <c r="BQ31" s="1" t="e">
        <f t="shared" ca="1" si="23"/>
        <v>#N/A</v>
      </c>
      <c r="BR31" s="1"/>
      <c r="BS31" s="1">
        <f t="shared" ca="1" si="22"/>
        <v>0.95079999999999998</v>
      </c>
    </row>
    <row r="32" spans="1:112">
      <c r="A32" s="10" t="s">
        <v>93</v>
      </c>
      <c r="AJ32" s="9" t="str">
        <f t="shared" si="26"/>
        <v>MinBIOBMU-03</v>
      </c>
      <c r="AK32" t="str">
        <f t="shared" si="27"/>
        <v>BIOBMU</v>
      </c>
      <c r="AL32" s="1">
        <f t="shared" si="30"/>
        <v>0</v>
      </c>
      <c r="AM32" s="1">
        <f t="shared" si="30"/>
        <v>0</v>
      </c>
      <c r="AN32" s="1">
        <f t="shared" si="30"/>
        <v>0</v>
      </c>
      <c r="AO32" s="1">
        <f t="shared" si="30"/>
        <v>0.15375018168000001</v>
      </c>
      <c r="AP32" s="1">
        <f t="shared" si="30"/>
        <v>3.4654637642399999</v>
      </c>
      <c r="AQ32" s="1">
        <f t="shared" si="30"/>
        <v>4.9267534699800004</v>
      </c>
      <c r="AR32" s="1">
        <f t="shared" si="30"/>
        <v>0</v>
      </c>
      <c r="AS32" s="1">
        <f t="shared" si="30"/>
        <v>0</v>
      </c>
      <c r="AT32" s="1">
        <f t="shared" si="30"/>
        <v>0.49290003162000001</v>
      </c>
      <c r="AU32" s="1">
        <f t="shared" si="30"/>
        <v>0.14699436120000001</v>
      </c>
      <c r="AV32" s="1">
        <f t="shared" si="30"/>
        <v>6.1566056640000006</v>
      </c>
      <c r="AW32" s="1">
        <f t="shared" si="30"/>
        <v>2.6457052807800001</v>
      </c>
      <c r="AX32" s="1">
        <f t="shared" si="30"/>
        <v>5.2091868337200005</v>
      </c>
      <c r="AY32" s="1">
        <f t="shared" si="30"/>
        <v>3.6601876454400002</v>
      </c>
      <c r="AZ32" s="1">
        <f t="shared" si="30"/>
        <v>0.3552552135</v>
      </c>
      <c r="BA32" s="1">
        <f t="shared" si="31"/>
        <v>1.5039153072</v>
      </c>
      <c r="BB32" s="1">
        <f t="shared" si="31"/>
        <v>2.4742899432000005</v>
      </c>
      <c r="BC32" s="1">
        <f t="shared" si="31"/>
        <v>5.2325600634000002</v>
      </c>
      <c r="BD32" s="1">
        <f t="shared" si="31"/>
        <v>12.941899959960001</v>
      </c>
      <c r="BE32" s="1">
        <f t="shared" si="31"/>
        <v>1.3760998394400001</v>
      </c>
      <c r="BF32" s="1">
        <f t="shared" si="31"/>
        <v>2.4456982860000004E-2</v>
      </c>
      <c r="BG32" s="1">
        <f t="shared" si="31"/>
        <v>0</v>
      </c>
      <c r="BH32" s="1">
        <f t="shared" si="31"/>
        <v>0.10707531660000001</v>
      </c>
      <c r="BI32" s="1">
        <f t="shared" si="31"/>
        <v>0.81310879836000005</v>
      </c>
      <c r="BJ32" s="1">
        <f t="shared" si="31"/>
        <v>0</v>
      </c>
      <c r="BK32" s="1">
        <f t="shared" si="31"/>
        <v>0</v>
      </c>
      <c r="BL32" s="1">
        <f t="shared" si="31"/>
        <v>0</v>
      </c>
      <c r="BM32" s="1">
        <f t="shared" si="31"/>
        <v>4.9526000517600011</v>
      </c>
      <c r="BN32" s="1">
        <f t="shared" si="31"/>
        <v>14.190625411020001</v>
      </c>
      <c r="BO32" s="1">
        <f t="shared" si="31"/>
        <v>0</v>
      </c>
      <c r="BQ32" s="1" t="e">
        <f t="shared" ca="1" si="23"/>
        <v>#N/A</v>
      </c>
      <c r="BR32" s="1"/>
      <c r="BS32" s="1">
        <f t="shared" ca="1" si="22"/>
        <v>0.96689999999999998</v>
      </c>
    </row>
    <row r="33" spans="1:71">
      <c r="A33" s="10" t="s">
        <v>92</v>
      </c>
      <c r="AJ33" s="9" t="str">
        <f t="shared" si="26"/>
        <v>MinBIOBMU-04</v>
      </c>
      <c r="AK33" t="str">
        <f t="shared" si="27"/>
        <v>BIOBMU</v>
      </c>
      <c r="AL33" s="1">
        <f t="shared" si="30"/>
        <v>0</v>
      </c>
      <c r="AM33" s="1">
        <f t="shared" si="30"/>
        <v>0</v>
      </c>
      <c r="AN33" s="1">
        <f t="shared" si="30"/>
        <v>0</v>
      </c>
      <c r="AO33" s="1">
        <f t="shared" si="30"/>
        <v>0.15375018168000001</v>
      </c>
      <c r="AP33" s="1">
        <f t="shared" si="30"/>
        <v>3.4654637642399999</v>
      </c>
      <c r="AQ33" s="1">
        <f t="shared" si="30"/>
        <v>4.9267534699800004</v>
      </c>
      <c r="AR33" s="1">
        <f t="shared" si="30"/>
        <v>0</v>
      </c>
      <c r="AS33" s="1">
        <f t="shared" si="30"/>
        <v>0</v>
      </c>
      <c r="AT33" s="1">
        <f t="shared" si="30"/>
        <v>0.49290003162000001</v>
      </c>
      <c r="AU33" s="1">
        <f t="shared" si="30"/>
        <v>0.14699436120000001</v>
      </c>
      <c r="AV33" s="1">
        <f t="shared" si="30"/>
        <v>6.1566056640000006</v>
      </c>
      <c r="AW33" s="1">
        <f t="shared" si="30"/>
        <v>2.6457052807800001</v>
      </c>
      <c r="AX33" s="1">
        <f t="shared" si="30"/>
        <v>5.2091868337200005</v>
      </c>
      <c r="AY33" s="1">
        <f t="shared" si="30"/>
        <v>3.6601876454400002</v>
      </c>
      <c r="AZ33" s="1">
        <f t="shared" si="30"/>
        <v>0.3552552135</v>
      </c>
      <c r="BA33" s="1">
        <f t="shared" si="31"/>
        <v>1.5039153072</v>
      </c>
      <c r="BB33" s="1">
        <f t="shared" si="31"/>
        <v>2.4742899432000005</v>
      </c>
      <c r="BC33" s="1">
        <f t="shared" si="31"/>
        <v>5.2325600634000002</v>
      </c>
      <c r="BD33" s="1">
        <f t="shared" si="31"/>
        <v>12.941899959960001</v>
      </c>
      <c r="BE33" s="1">
        <f t="shared" si="31"/>
        <v>1.3760998394400001</v>
      </c>
      <c r="BF33" s="1">
        <f t="shared" si="31"/>
        <v>2.4456982860000004E-2</v>
      </c>
      <c r="BG33" s="1">
        <f t="shared" si="31"/>
        <v>0</v>
      </c>
      <c r="BH33" s="1">
        <f t="shared" si="31"/>
        <v>0.10707531660000001</v>
      </c>
      <c r="BI33" s="1">
        <f t="shared" si="31"/>
        <v>0.81310879836000005</v>
      </c>
      <c r="BJ33" s="1">
        <f t="shared" si="31"/>
        <v>0</v>
      </c>
      <c r="BK33" s="1">
        <f t="shared" si="31"/>
        <v>0</v>
      </c>
      <c r="BL33" s="1">
        <f t="shared" si="31"/>
        <v>0</v>
      </c>
      <c r="BM33" s="1">
        <f t="shared" si="31"/>
        <v>4.9526000517600011</v>
      </c>
      <c r="BN33" s="1">
        <f t="shared" si="31"/>
        <v>14.190625411020001</v>
      </c>
      <c r="BO33" s="1">
        <f t="shared" si="31"/>
        <v>0</v>
      </c>
      <c r="BQ33" s="1" t="e">
        <f t="shared" ca="1" si="23"/>
        <v>#N/A</v>
      </c>
      <c r="BR33" s="1"/>
      <c r="BS33" s="1">
        <f t="shared" ca="1" si="22"/>
        <v>0.98329999999999995</v>
      </c>
    </row>
    <row r="34" spans="1:71">
      <c r="A34" s="10" t="s">
        <v>91</v>
      </c>
      <c r="AJ34" s="9" t="str">
        <f t="shared" si="26"/>
        <v>MinBIOBMU-05</v>
      </c>
      <c r="AK34" t="str">
        <f t="shared" si="27"/>
        <v>BIOBMU</v>
      </c>
      <c r="AL34" s="1">
        <f t="shared" si="30"/>
        <v>0</v>
      </c>
      <c r="AM34" s="1">
        <f t="shared" si="30"/>
        <v>0</v>
      </c>
      <c r="AN34" s="1">
        <f t="shared" si="30"/>
        <v>0</v>
      </c>
      <c r="AO34" s="1">
        <f t="shared" si="30"/>
        <v>0.15375018168000001</v>
      </c>
      <c r="AP34" s="1">
        <f t="shared" si="30"/>
        <v>3.4654637642399999</v>
      </c>
      <c r="AQ34" s="1">
        <f t="shared" si="30"/>
        <v>4.9267534699800004</v>
      </c>
      <c r="AR34" s="1">
        <f t="shared" si="30"/>
        <v>0</v>
      </c>
      <c r="AS34" s="1">
        <f t="shared" si="30"/>
        <v>0</v>
      </c>
      <c r="AT34" s="1">
        <f t="shared" si="30"/>
        <v>0.49290003162000001</v>
      </c>
      <c r="AU34" s="1">
        <f t="shared" si="30"/>
        <v>0.14699436120000001</v>
      </c>
      <c r="AV34" s="1">
        <f t="shared" si="30"/>
        <v>6.1566056640000006</v>
      </c>
      <c r="AW34" s="1">
        <f t="shared" si="30"/>
        <v>2.6457052807800001</v>
      </c>
      <c r="AX34" s="1">
        <f t="shared" si="30"/>
        <v>5.2091868337200005</v>
      </c>
      <c r="AY34" s="1">
        <f t="shared" si="30"/>
        <v>3.6601876454400002</v>
      </c>
      <c r="AZ34" s="1">
        <f t="shared" si="30"/>
        <v>0.3552552135</v>
      </c>
      <c r="BA34" s="1">
        <f t="shared" si="31"/>
        <v>1.5039153072</v>
      </c>
      <c r="BB34" s="1">
        <f t="shared" si="31"/>
        <v>2.4742899432000005</v>
      </c>
      <c r="BC34" s="1">
        <f t="shared" si="31"/>
        <v>5.2325600634000002</v>
      </c>
      <c r="BD34" s="1">
        <f t="shared" si="31"/>
        <v>12.941899959960001</v>
      </c>
      <c r="BE34" s="1">
        <f t="shared" si="31"/>
        <v>1.3760998394400001</v>
      </c>
      <c r="BF34" s="1">
        <f t="shared" si="31"/>
        <v>2.4456982860000004E-2</v>
      </c>
      <c r="BG34" s="1">
        <f t="shared" si="31"/>
        <v>0</v>
      </c>
      <c r="BH34" s="1">
        <f t="shared" si="31"/>
        <v>0.10707531660000001</v>
      </c>
      <c r="BI34" s="1">
        <f t="shared" si="31"/>
        <v>0.81310879836000005</v>
      </c>
      <c r="BJ34" s="1">
        <f t="shared" si="31"/>
        <v>0</v>
      </c>
      <c r="BK34" s="1">
        <f t="shared" si="31"/>
        <v>0</v>
      </c>
      <c r="BL34" s="1">
        <f t="shared" si="31"/>
        <v>0</v>
      </c>
      <c r="BM34" s="1">
        <f t="shared" si="31"/>
        <v>4.9526000517600011</v>
      </c>
      <c r="BN34" s="1">
        <f t="shared" si="31"/>
        <v>14.190625411020001</v>
      </c>
      <c r="BO34" s="1">
        <f t="shared" si="31"/>
        <v>0</v>
      </c>
      <c r="BQ34" s="1" t="e">
        <f t="shared" ca="1" si="23"/>
        <v>#N/A</v>
      </c>
      <c r="BR34" s="1"/>
      <c r="BS34" s="1">
        <f t="shared" ca="1" si="22"/>
        <v>1</v>
      </c>
    </row>
    <row r="35" spans="1:71">
      <c r="A35" s="10" t="s">
        <v>90</v>
      </c>
      <c r="AJ35" s="9" t="str">
        <f t="shared" si="26"/>
        <v>MinBIOBMU-06</v>
      </c>
      <c r="AK35" t="str">
        <f t="shared" si="27"/>
        <v>BIOBMU</v>
      </c>
      <c r="AL35" s="1">
        <f t="shared" si="30"/>
        <v>0</v>
      </c>
      <c r="AM35" s="1">
        <f t="shared" si="30"/>
        <v>0</v>
      </c>
      <c r="AN35" s="1">
        <f t="shared" si="30"/>
        <v>0</v>
      </c>
      <c r="AO35" s="1">
        <f t="shared" si="30"/>
        <v>0.15375018168000001</v>
      </c>
      <c r="AP35" s="1">
        <f t="shared" si="30"/>
        <v>3.4654637642399999</v>
      </c>
      <c r="AQ35" s="1">
        <f t="shared" si="30"/>
        <v>4.9267534699800004</v>
      </c>
      <c r="AR35" s="1">
        <f t="shared" si="30"/>
        <v>0</v>
      </c>
      <c r="AS35" s="1">
        <f t="shared" si="30"/>
        <v>0</v>
      </c>
      <c r="AT35" s="1">
        <f t="shared" si="30"/>
        <v>0.49290003162000001</v>
      </c>
      <c r="AU35" s="1">
        <f t="shared" si="30"/>
        <v>0.14699436120000001</v>
      </c>
      <c r="AV35" s="1">
        <f t="shared" si="30"/>
        <v>6.1566056640000006</v>
      </c>
      <c r="AW35" s="1">
        <f t="shared" si="30"/>
        <v>2.6457052807800001</v>
      </c>
      <c r="AX35" s="1">
        <f t="shared" si="30"/>
        <v>5.2091868337200005</v>
      </c>
      <c r="AY35" s="1">
        <f t="shared" si="30"/>
        <v>3.6601876454400002</v>
      </c>
      <c r="AZ35" s="1">
        <f t="shared" si="30"/>
        <v>0.3552552135</v>
      </c>
      <c r="BA35" s="1">
        <f t="shared" si="31"/>
        <v>1.5039153072</v>
      </c>
      <c r="BB35" s="1">
        <f t="shared" si="31"/>
        <v>2.4742899432000005</v>
      </c>
      <c r="BC35" s="1">
        <f t="shared" si="31"/>
        <v>5.2325600634000002</v>
      </c>
      <c r="BD35" s="1">
        <f t="shared" si="31"/>
        <v>12.941899959960001</v>
      </c>
      <c r="BE35" s="1">
        <f t="shared" si="31"/>
        <v>1.3760998394400001</v>
      </c>
      <c r="BF35" s="1">
        <f t="shared" si="31"/>
        <v>2.4456982860000004E-2</v>
      </c>
      <c r="BG35" s="1">
        <f t="shared" si="31"/>
        <v>0</v>
      </c>
      <c r="BH35" s="1">
        <f t="shared" si="31"/>
        <v>0.10707531660000001</v>
      </c>
      <c r="BI35" s="1">
        <f t="shared" si="31"/>
        <v>0.81310879836000005</v>
      </c>
      <c r="BJ35" s="1">
        <f t="shared" si="31"/>
        <v>0</v>
      </c>
      <c r="BK35" s="1">
        <f t="shared" si="31"/>
        <v>0</v>
      </c>
      <c r="BL35" s="1">
        <f t="shared" si="31"/>
        <v>0</v>
      </c>
      <c r="BM35" s="1">
        <f t="shared" si="31"/>
        <v>4.9526000517600011</v>
      </c>
      <c r="BN35" s="1">
        <f t="shared" si="31"/>
        <v>14.190625411020001</v>
      </c>
      <c r="BO35" s="1">
        <f t="shared" si="31"/>
        <v>0</v>
      </c>
      <c r="BQ35" s="1" t="e">
        <f t="shared" ca="1" si="23"/>
        <v>#N/A</v>
      </c>
      <c r="BR35" s="1"/>
      <c r="BS35" s="1">
        <f t="shared" ca="1" si="22"/>
        <v>1.0107999999999999</v>
      </c>
    </row>
    <row r="36" spans="1:71">
      <c r="A36" s="10" t="s">
        <v>89</v>
      </c>
      <c r="AJ36" s="9" t="str">
        <f t="shared" si="26"/>
        <v>MinBIOBMU-07</v>
      </c>
      <c r="AK36" t="str">
        <f t="shared" si="27"/>
        <v>BIOBMU</v>
      </c>
      <c r="AL36" s="1">
        <f t="shared" si="30"/>
        <v>0</v>
      </c>
      <c r="AM36" s="1">
        <f t="shared" si="30"/>
        <v>0</v>
      </c>
      <c r="AN36" s="1">
        <f t="shared" si="30"/>
        <v>0</v>
      </c>
      <c r="AO36" s="1">
        <f t="shared" si="30"/>
        <v>0.15375018168000001</v>
      </c>
      <c r="AP36" s="1">
        <f t="shared" si="30"/>
        <v>3.4654637642399999</v>
      </c>
      <c r="AQ36" s="1">
        <f t="shared" si="30"/>
        <v>4.9267534699800004</v>
      </c>
      <c r="AR36" s="1">
        <f t="shared" si="30"/>
        <v>0</v>
      </c>
      <c r="AS36" s="1">
        <f t="shared" si="30"/>
        <v>0</v>
      </c>
      <c r="AT36" s="1">
        <f t="shared" si="30"/>
        <v>0.49290003162000001</v>
      </c>
      <c r="AU36" s="1">
        <f t="shared" si="30"/>
        <v>0.14699436120000001</v>
      </c>
      <c r="AV36" s="1">
        <f t="shared" si="30"/>
        <v>6.1566056640000006</v>
      </c>
      <c r="AW36" s="1">
        <f t="shared" si="30"/>
        <v>2.6457052807800001</v>
      </c>
      <c r="AX36" s="1">
        <f t="shared" si="30"/>
        <v>5.2091868337200005</v>
      </c>
      <c r="AY36" s="1">
        <f t="shared" si="30"/>
        <v>3.6601876454400002</v>
      </c>
      <c r="AZ36" s="1">
        <f t="shared" si="30"/>
        <v>0.3552552135</v>
      </c>
      <c r="BA36" s="1">
        <f t="shared" si="31"/>
        <v>1.5039153072</v>
      </c>
      <c r="BB36" s="1">
        <f t="shared" si="31"/>
        <v>2.4742899432000005</v>
      </c>
      <c r="BC36" s="1">
        <f t="shared" si="31"/>
        <v>5.2325600634000002</v>
      </c>
      <c r="BD36" s="1">
        <f t="shared" si="31"/>
        <v>12.941899959960001</v>
      </c>
      <c r="BE36" s="1">
        <f t="shared" si="31"/>
        <v>1.3760998394400001</v>
      </c>
      <c r="BF36" s="1">
        <f t="shared" si="31"/>
        <v>2.4456982860000004E-2</v>
      </c>
      <c r="BG36" s="1">
        <f t="shared" si="31"/>
        <v>0</v>
      </c>
      <c r="BH36" s="1">
        <f t="shared" si="31"/>
        <v>0.10707531660000001</v>
      </c>
      <c r="BI36" s="1">
        <f t="shared" si="31"/>
        <v>0.81310879836000005</v>
      </c>
      <c r="BJ36" s="1">
        <f t="shared" si="31"/>
        <v>0</v>
      </c>
      <c r="BK36" s="1">
        <f t="shared" si="31"/>
        <v>0</v>
      </c>
      <c r="BL36" s="1">
        <f t="shared" si="31"/>
        <v>0</v>
      </c>
      <c r="BM36" s="1">
        <f t="shared" si="31"/>
        <v>4.9526000517600011</v>
      </c>
      <c r="BN36" s="1">
        <f t="shared" si="31"/>
        <v>14.190625411020001</v>
      </c>
      <c r="BO36" s="1">
        <f t="shared" si="31"/>
        <v>0</v>
      </c>
      <c r="BQ36" s="1" t="e">
        <f t="shared" ca="1" si="23"/>
        <v>#N/A</v>
      </c>
      <c r="BR36" s="1"/>
      <c r="BS36" s="1">
        <f t="shared" ca="1" si="22"/>
        <v>1.0226999999999999</v>
      </c>
    </row>
    <row r="37" spans="1:71">
      <c r="A37" s="10" t="s">
        <v>88</v>
      </c>
      <c r="AJ37" s="9" t="str">
        <f t="shared" si="26"/>
        <v>MinBIOBMU-08</v>
      </c>
      <c r="AK37" t="str">
        <f t="shared" si="27"/>
        <v>BIOBMU</v>
      </c>
      <c r="AL37" s="1">
        <f t="shared" si="30"/>
        <v>0</v>
      </c>
      <c r="AM37" s="1">
        <f t="shared" si="30"/>
        <v>0</v>
      </c>
      <c r="AN37" s="1">
        <f t="shared" si="30"/>
        <v>0</v>
      </c>
      <c r="AO37" s="1">
        <f t="shared" si="30"/>
        <v>0.15375018168000001</v>
      </c>
      <c r="AP37" s="1">
        <f t="shared" si="30"/>
        <v>3.4654637642399999</v>
      </c>
      <c r="AQ37" s="1">
        <f t="shared" si="30"/>
        <v>4.9267534699800004</v>
      </c>
      <c r="AR37" s="1">
        <f t="shared" si="30"/>
        <v>0</v>
      </c>
      <c r="AS37" s="1">
        <f t="shared" si="30"/>
        <v>0</v>
      </c>
      <c r="AT37" s="1">
        <f t="shared" si="30"/>
        <v>0.49290003162000001</v>
      </c>
      <c r="AU37" s="1">
        <f t="shared" si="30"/>
        <v>0.14699436120000001</v>
      </c>
      <c r="AV37" s="1">
        <f t="shared" si="30"/>
        <v>6.1566056640000006</v>
      </c>
      <c r="AW37" s="1">
        <f t="shared" si="30"/>
        <v>2.6457052807800001</v>
      </c>
      <c r="AX37" s="1">
        <f t="shared" si="30"/>
        <v>5.2091868337200005</v>
      </c>
      <c r="AY37" s="1">
        <f t="shared" si="30"/>
        <v>3.6601876454400002</v>
      </c>
      <c r="AZ37" s="1">
        <f t="shared" si="30"/>
        <v>0.3552552135</v>
      </c>
      <c r="BA37" s="1">
        <f t="shared" si="31"/>
        <v>1.5039153072</v>
      </c>
      <c r="BB37" s="1">
        <f t="shared" si="31"/>
        <v>2.4742899432000005</v>
      </c>
      <c r="BC37" s="1">
        <f t="shared" si="31"/>
        <v>5.2325600634000002</v>
      </c>
      <c r="BD37" s="1">
        <f t="shared" si="31"/>
        <v>12.941899959960001</v>
      </c>
      <c r="BE37" s="1">
        <f t="shared" si="31"/>
        <v>1.3760998394400001</v>
      </c>
      <c r="BF37" s="1">
        <f t="shared" si="31"/>
        <v>2.4456982860000004E-2</v>
      </c>
      <c r="BG37" s="1">
        <f t="shared" si="31"/>
        <v>0</v>
      </c>
      <c r="BH37" s="1">
        <f t="shared" si="31"/>
        <v>0.10707531660000001</v>
      </c>
      <c r="BI37" s="1">
        <f t="shared" si="31"/>
        <v>0.81310879836000005</v>
      </c>
      <c r="BJ37" s="1">
        <f t="shared" si="31"/>
        <v>0</v>
      </c>
      <c r="BK37" s="1">
        <f t="shared" si="31"/>
        <v>0</v>
      </c>
      <c r="BL37" s="1">
        <f t="shared" si="31"/>
        <v>0</v>
      </c>
      <c r="BM37" s="1">
        <f t="shared" si="31"/>
        <v>4.9526000517600011</v>
      </c>
      <c r="BN37" s="1">
        <f t="shared" si="31"/>
        <v>14.190625411020001</v>
      </c>
      <c r="BO37" s="1">
        <f t="shared" si="31"/>
        <v>0</v>
      </c>
      <c r="BQ37" s="1" t="e">
        <f t="shared" ca="1" si="23"/>
        <v>#N/A</v>
      </c>
      <c r="BR37" s="1"/>
      <c r="BS37" s="1">
        <f t="shared" ca="1" si="22"/>
        <v>1.0359</v>
      </c>
    </row>
    <row r="38" spans="1:71">
      <c r="A38" s="10" t="s">
        <v>87</v>
      </c>
      <c r="AJ38" s="9" t="str">
        <f t="shared" si="26"/>
        <v>MinBIOBMU-09</v>
      </c>
      <c r="AK38" t="str">
        <f t="shared" si="27"/>
        <v>BIOBMU</v>
      </c>
      <c r="AL38" s="1">
        <f t="shared" si="30"/>
        <v>0</v>
      </c>
      <c r="AM38" s="1">
        <f t="shared" si="30"/>
        <v>0</v>
      </c>
      <c r="AN38" s="1">
        <f t="shared" si="30"/>
        <v>0</v>
      </c>
      <c r="AO38" s="1">
        <f t="shared" si="30"/>
        <v>0.15375018168000001</v>
      </c>
      <c r="AP38" s="1">
        <f t="shared" si="30"/>
        <v>3.4654637642399999</v>
      </c>
      <c r="AQ38" s="1">
        <f t="shared" si="30"/>
        <v>4.9267534699800004</v>
      </c>
      <c r="AR38" s="1">
        <f t="shared" si="30"/>
        <v>0</v>
      </c>
      <c r="AS38" s="1">
        <f t="shared" si="30"/>
        <v>0</v>
      </c>
      <c r="AT38" s="1">
        <f t="shared" si="30"/>
        <v>0.49290003162000001</v>
      </c>
      <c r="AU38" s="1">
        <f t="shared" si="30"/>
        <v>0.14699436120000001</v>
      </c>
      <c r="AV38" s="1">
        <f t="shared" si="30"/>
        <v>6.1566056640000006</v>
      </c>
      <c r="AW38" s="1">
        <f t="shared" si="30"/>
        <v>2.6457052807800001</v>
      </c>
      <c r="AX38" s="1">
        <f t="shared" si="30"/>
        <v>5.2091868337200005</v>
      </c>
      <c r="AY38" s="1">
        <f t="shared" si="30"/>
        <v>3.6601876454400002</v>
      </c>
      <c r="AZ38" s="1">
        <f t="shared" si="30"/>
        <v>0.3552552135</v>
      </c>
      <c r="BA38" s="1">
        <f t="shared" si="31"/>
        <v>1.5039153072</v>
      </c>
      <c r="BB38" s="1">
        <f t="shared" si="31"/>
        <v>2.4742899432000005</v>
      </c>
      <c r="BC38" s="1">
        <f t="shared" si="31"/>
        <v>5.2325600634000002</v>
      </c>
      <c r="BD38" s="1">
        <f t="shared" si="31"/>
        <v>12.941899959960001</v>
      </c>
      <c r="BE38" s="1">
        <f t="shared" si="31"/>
        <v>1.3760998394400001</v>
      </c>
      <c r="BF38" s="1">
        <f t="shared" si="31"/>
        <v>2.4456982860000004E-2</v>
      </c>
      <c r="BG38" s="1">
        <f t="shared" si="31"/>
        <v>0</v>
      </c>
      <c r="BH38" s="1">
        <f t="shared" si="31"/>
        <v>0.10707531660000001</v>
      </c>
      <c r="BI38" s="1">
        <f t="shared" si="31"/>
        <v>0.81310879836000005</v>
      </c>
      <c r="BJ38" s="1">
        <f t="shared" si="31"/>
        <v>0</v>
      </c>
      <c r="BK38" s="1">
        <f t="shared" si="31"/>
        <v>0</v>
      </c>
      <c r="BL38" s="1">
        <f t="shared" si="31"/>
        <v>0</v>
      </c>
      <c r="BM38" s="1">
        <f t="shared" si="31"/>
        <v>4.9526000517600011</v>
      </c>
      <c r="BN38" s="1">
        <f t="shared" si="31"/>
        <v>14.190625411020001</v>
      </c>
      <c r="BO38" s="1">
        <f t="shared" si="31"/>
        <v>0</v>
      </c>
      <c r="BQ38" s="1" t="e">
        <f t="shared" ca="1" si="23"/>
        <v>#N/A</v>
      </c>
      <c r="BR38" s="1"/>
      <c r="BS38" s="1">
        <f t="shared" ca="1" si="22"/>
        <v>1.0507</v>
      </c>
    </row>
    <row r="39" spans="1:71">
      <c r="A39" s="10" t="s">
        <v>86</v>
      </c>
      <c r="AJ39" s="9" t="str">
        <f t="shared" si="26"/>
        <v>MinBIOBMU-10</v>
      </c>
      <c r="AK39" t="str">
        <f t="shared" si="27"/>
        <v>BIOBMU</v>
      </c>
      <c r="AL39" s="1">
        <f t="shared" si="30"/>
        <v>0</v>
      </c>
      <c r="AM39" s="1">
        <f t="shared" si="30"/>
        <v>0</v>
      </c>
      <c r="AN39" s="1">
        <f t="shared" si="30"/>
        <v>0</v>
      </c>
      <c r="AO39" s="1">
        <f t="shared" si="30"/>
        <v>0.15375018168000001</v>
      </c>
      <c r="AP39" s="1">
        <f t="shared" si="30"/>
        <v>3.4654637642399999</v>
      </c>
      <c r="AQ39" s="1">
        <f t="shared" si="30"/>
        <v>4.9267534699800004</v>
      </c>
      <c r="AR39" s="1">
        <f t="shared" si="30"/>
        <v>0</v>
      </c>
      <c r="AS39" s="1">
        <f t="shared" si="30"/>
        <v>0</v>
      </c>
      <c r="AT39" s="1">
        <f t="shared" si="30"/>
        <v>0.49290003162000001</v>
      </c>
      <c r="AU39" s="1">
        <f t="shared" si="30"/>
        <v>0.14699436120000001</v>
      </c>
      <c r="AV39" s="1">
        <f t="shared" si="30"/>
        <v>6.1566056640000006</v>
      </c>
      <c r="AW39" s="1">
        <f t="shared" si="30"/>
        <v>2.6457052807800001</v>
      </c>
      <c r="AX39" s="1">
        <f t="shared" si="30"/>
        <v>5.2091868337200005</v>
      </c>
      <c r="AY39" s="1">
        <f t="shared" si="30"/>
        <v>3.6601876454400002</v>
      </c>
      <c r="AZ39" s="1">
        <f t="shared" si="30"/>
        <v>0.3552552135</v>
      </c>
      <c r="BA39" s="1">
        <f t="shared" si="31"/>
        <v>1.5039153072</v>
      </c>
      <c r="BB39" s="1">
        <f t="shared" si="31"/>
        <v>2.4742899432000005</v>
      </c>
      <c r="BC39" s="1">
        <f t="shared" si="31"/>
        <v>5.2325600634000002</v>
      </c>
      <c r="BD39" s="1">
        <f t="shared" si="31"/>
        <v>12.941899959960001</v>
      </c>
      <c r="BE39" s="1">
        <f t="shared" si="31"/>
        <v>1.3760998394400001</v>
      </c>
      <c r="BF39" s="1">
        <f t="shared" si="31"/>
        <v>2.4456982860000004E-2</v>
      </c>
      <c r="BG39" s="1">
        <f t="shared" si="31"/>
        <v>0</v>
      </c>
      <c r="BH39" s="1">
        <f t="shared" si="31"/>
        <v>0.10707531660000001</v>
      </c>
      <c r="BI39" s="1">
        <f t="shared" si="31"/>
        <v>0.81310879836000005</v>
      </c>
      <c r="BJ39" s="1">
        <f t="shared" si="31"/>
        <v>0</v>
      </c>
      <c r="BK39" s="1">
        <f t="shared" si="31"/>
        <v>0</v>
      </c>
      <c r="BL39" s="1">
        <f t="shared" si="31"/>
        <v>0</v>
      </c>
      <c r="BM39" s="1">
        <f t="shared" si="31"/>
        <v>4.9526000517600011</v>
      </c>
      <c r="BN39" s="1">
        <f t="shared" si="31"/>
        <v>14.190625411020001</v>
      </c>
      <c r="BO39" s="1">
        <f t="shared" si="31"/>
        <v>0</v>
      </c>
      <c r="BQ39" s="1" t="e">
        <f t="shared" ca="1" si="23"/>
        <v>#N/A</v>
      </c>
      <c r="BR39" s="1"/>
      <c r="BS39" s="1">
        <f t="shared" ca="1" si="22"/>
        <v>1.0674999999999999</v>
      </c>
    </row>
    <row r="40" spans="1:71">
      <c r="A40" s="10" t="s">
        <v>85</v>
      </c>
      <c r="AJ40" s="9" t="str">
        <f t="shared" si="26"/>
        <v>MinBIOBMU-11</v>
      </c>
      <c r="AK40" s="4" t="str">
        <f t="shared" si="27"/>
        <v>BIOBMU</v>
      </c>
      <c r="AL40" s="18">
        <f t="shared" si="30"/>
        <v>0</v>
      </c>
      <c r="AM40" s="18">
        <f t="shared" si="30"/>
        <v>0</v>
      </c>
      <c r="AN40" s="18">
        <f t="shared" si="30"/>
        <v>0</v>
      </c>
      <c r="AO40" s="18">
        <f t="shared" si="30"/>
        <v>0.15375018168000001</v>
      </c>
      <c r="AP40" s="18">
        <f t="shared" si="30"/>
        <v>3.4654637642399999</v>
      </c>
      <c r="AQ40" s="18">
        <f t="shared" si="30"/>
        <v>4.9267534699800004</v>
      </c>
      <c r="AR40" s="18">
        <f t="shared" si="30"/>
        <v>0</v>
      </c>
      <c r="AS40" s="18">
        <f t="shared" si="30"/>
        <v>0</v>
      </c>
      <c r="AT40" s="18">
        <f t="shared" si="30"/>
        <v>0.49290003162000001</v>
      </c>
      <c r="AU40" s="18">
        <f t="shared" si="30"/>
        <v>0.14699436120000001</v>
      </c>
      <c r="AV40" s="18">
        <f t="shared" si="30"/>
        <v>6.1566056640000006</v>
      </c>
      <c r="AW40" s="18">
        <f t="shared" si="30"/>
        <v>2.6457052807800001</v>
      </c>
      <c r="AX40" s="18">
        <f t="shared" si="30"/>
        <v>5.2091868337200005</v>
      </c>
      <c r="AY40" s="18">
        <f t="shared" si="30"/>
        <v>3.6601876454400002</v>
      </c>
      <c r="AZ40" s="18">
        <f t="shared" si="30"/>
        <v>0.3552552135</v>
      </c>
      <c r="BA40" s="18">
        <f t="shared" si="31"/>
        <v>1.5039153072</v>
      </c>
      <c r="BB40" s="18">
        <f t="shared" si="31"/>
        <v>2.4742899432000005</v>
      </c>
      <c r="BC40" s="18">
        <f t="shared" si="31"/>
        <v>5.2325600634000002</v>
      </c>
      <c r="BD40" s="18">
        <f t="shared" si="31"/>
        <v>12.941899959960001</v>
      </c>
      <c r="BE40" s="18">
        <f t="shared" si="31"/>
        <v>1.3760998394400001</v>
      </c>
      <c r="BF40" s="18">
        <f t="shared" si="31"/>
        <v>2.4456982860000004E-2</v>
      </c>
      <c r="BG40" s="18">
        <f t="shared" si="31"/>
        <v>0</v>
      </c>
      <c r="BH40" s="18">
        <f t="shared" si="31"/>
        <v>0.10707531660000001</v>
      </c>
      <c r="BI40" s="18">
        <f t="shared" si="31"/>
        <v>0.81310879836000005</v>
      </c>
      <c r="BJ40" s="18">
        <f t="shared" si="31"/>
        <v>0</v>
      </c>
      <c r="BK40" s="18">
        <f t="shared" si="31"/>
        <v>0</v>
      </c>
      <c r="BL40" s="18">
        <f t="shared" si="31"/>
        <v>0</v>
      </c>
      <c r="BM40" s="18">
        <f t="shared" si="31"/>
        <v>4.9526000517600011</v>
      </c>
      <c r="BN40" s="18">
        <f t="shared" si="31"/>
        <v>14.190625411020001</v>
      </c>
      <c r="BO40" s="18">
        <f t="shared" si="31"/>
        <v>0</v>
      </c>
      <c r="BQ40" s="1" t="e">
        <f t="shared" ca="1" si="23"/>
        <v>#N/A</v>
      </c>
      <c r="BR40" s="1"/>
      <c r="BS40" s="1">
        <f t="shared" ca="1" si="22"/>
        <v>1.0869</v>
      </c>
    </row>
    <row r="41" spans="1:71">
      <c r="A41" s="10" t="s">
        <v>84</v>
      </c>
      <c r="AJ41" s="9" t="str">
        <f t="shared" si="26"/>
        <v>MinBIOBMU-12</v>
      </c>
      <c r="AK41" t="str">
        <f t="shared" si="27"/>
        <v>BIOBMU</v>
      </c>
      <c r="AL41" s="1">
        <f t="shared" ref="AL41:BA50" si="32">E$10*E$4</f>
        <v>0</v>
      </c>
      <c r="AM41" s="1">
        <f t="shared" si="32"/>
        <v>0</v>
      </c>
      <c r="AN41" s="1">
        <f t="shared" si="32"/>
        <v>0</v>
      </c>
      <c r="AO41" s="1">
        <f t="shared" si="32"/>
        <v>0.61500072672000006</v>
      </c>
      <c r="AP41" s="1">
        <f t="shared" si="32"/>
        <v>13.86185505696</v>
      </c>
      <c r="AQ41" s="1">
        <f t="shared" si="32"/>
        <v>19.707013879920002</v>
      </c>
      <c r="AR41" s="1">
        <f t="shared" si="32"/>
        <v>0</v>
      </c>
      <c r="AS41" s="1">
        <f t="shared" si="32"/>
        <v>0</v>
      </c>
      <c r="AT41" s="1">
        <f t="shared" si="32"/>
        <v>1.97160012648</v>
      </c>
      <c r="AU41" s="1">
        <f t="shared" si="32"/>
        <v>0.58797744480000003</v>
      </c>
      <c r="AV41" s="1">
        <f t="shared" si="32"/>
        <v>24.626422656000003</v>
      </c>
      <c r="AW41" s="1">
        <f t="shared" si="32"/>
        <v>10.58282112312</v>
      </c>
      <c r="AX41" s="1">
        <f t="shared" si="32"/>
        <v>20.836747334880002</v>
      </c>
      <c r="AY41" s="1">
        <f t="shared" si="32"/>
        <v>14.640750581760001</v>
      </c>
      <c r="AZ41" s="1">
        <f t="shared" si="32"/>
        <v>1.421020854</v>
      </c>
      <c r="BA41" s="1">
        <f t="shared" si="32"/>
        <v>6.0156612288</v>
      </c>
      <c r="BB41" s="1">
        <f t="shared" ref="BA41:BO50" si="33">U$10*U$4</f>
        <v>9.897159772800002</v>
      </c>
      <c r="BC41" s="1">
        <f t="shared" si="33"/>
        <v>20.930240253600001</v>
      </c>
      <c r="BD41" s="1">
        <f t="shared" si="33"/>
        <v>51.767599839840003</v>
      </c>
      <c r="BE41" s="1">
        <f t="shared" si="33"/>
        <v>5.5043993577600006</v>
      </c>
      <c r="BF41" s="1">
        <f t="shared" si="33"/>
        <v>9.7827931440000016E-2</v>
      </c>
      <c r="BG41" s="1">
        <f t="shared" si="33"/>
        <v>0</v>
      </c>
      <c r="BH41" s="1">
        <f t="shared" si="33"/>
        <v>0.42830126640000005</v>
      </c>
      <c r="BI41" s="1">
        <f t="shared" si="33"/>
        <v>3.2524351934400002</v>
      </c>
      <c r="BJ41" s="1">
        <f t="shared" si="33"/>
        <v>0</v>
      </c>
      <c r="BK41" s="1">
        <f t="shared" si="33"/>
        <v>0</v>
      </c>
      <c r="BL41" s="1">
        <f t="shared" si="33"/>
        <v>0</v>
      </c>
      <c r="BM41" s="1">
        <f t="shared" si="33"/>
        <v>19.810400207040004</v>
      </c>
      <c r="BN41" s="1">
        <f t="shared" si="33"/>
        <v>56.762501644080004</v>
      </c>
      <c r="BO41" s="1">
        <f t="shared" si="33"/>
        <v>0</v>
      </c>
      <c r="BQ41" s="1" t="e">
        <f t="shared" ca="1" si="23"/>
        <v>#N/A</v>
      </c>
      <c r="BR41" s="1"/>
      <c r="BS41" s="1">
        <f t="shared" ca="1" si="22"/>
        <v>1.1097999999999999</v>
      </c>
    </row>
    <row r="42" spans="1:71">
      <c r="A42" s="10" t="s">
        <v>83</v>
      </c>
      <c r="AJ42" s="9" t="str">
        <f t="shared" si="26"/>
        <v>MinBIOBMU-13</v>
      </c>
      <c r="AK42" t="str">
        <f t="shared" si="27"/>
        <v>BIOBMU</v>
      </c>
      <c r="AL42" s="1">
        <f t="shared" si="32"/>
        <v>0</v>
      </c>
      <c r="AM42" s="1">
        <f t="shared" si="32"/>
        <v>0</v>
      </c>
      <c r="AN42" s="1">
        <f t="shared" si="32"/>
        <v>0</v>
      </c>
      <c r="AO42" s="1">
        <f t="shared" si="32"/>
        <v>0.61500072672000006</v>
      </c>
      <c r="AP42" s="1">
        <f t="shared" si="32"/>
        <v>13.86185505696</v>
      </c>
      <c r="AQ42" s="1">
        <f t="shared" si="32"/>
        <v>19.707013879920002</v>
      </c>
      <c r="AR42" s="1">
        <f t="shared" si="32"/>
        <v>0</v>
      </c>
      <c r="AS42" s="1">
        <f t="shared" si="32"/>
        <v>0</v>
      </c>
      <c r="AT42" s="1">
        <f t="shared" si="32"/>
        <v>1.97160012648</v>
      </c>
      <c r="AU42" s="1">
        <f t="shared" si="32"/>
        <v>0.58797744480000003</v>
      </c>
      <c r="AV42" s="1">
        <f t="shared" si="32"/>
        <v>24.626422656000003</v>
      </c>
      <c r="AW42" s="1">
        <f t="shared" si="32"/>
        <v>10.58282112312</v>
      </c>
      <c r="AX42" s="1">
        <f t="shared" si="32"/>
        <v>20.836747334880002</v>
      </c>
      <c r="AY42" s="1">
        <f t="shared" si="32"/>
        <v>14.640750581760001</v>
      </c>
      <c r="AZ42" s="1">
        <f t="shared" si="32"/>
        <v>1.421020854</v>
      </c>
      <c r="BA42" s="1">
        <f t="shared" si="33"/>
        <v>6.0156612288</v>
      </c>
      <c r="BB42" s="1">
        <f t="shared" si="33"/>
        <v>9.897159772800002</v>
      </c>
      <c r="BC42" s="1">
        <f t="shared" si="33"/>
        <v>20.930240253600001</v>
      </c>
      <c r="BD42" s="1">
        <f t="shared" si="33"/>
        <v>51.767599839840003</v>
      </c>
      <c r="BE42" s="1">
        <f t="shared" si="33"/>
        <v>5.5043993577600006</v>
      </c>
      <c r="BF42" s="1">
        <f t="shared" si="33"/>
        <v>9.7827931440000016E-2</v>
      </c>
      <c r="BG42" s="1">
        <f t="shared" si="33"/>
        <v>0</v>
      </c>
      <c r="BH42" s="1">
        <f t="shared" si="33"/>
        <v>0.42830126640000005</v>
      </c>
      <c r="BI42" s="1">
        <f t="shared" si="33"/>
        <v>3.2524351934400002</v>
      </c>
      <c r="BJ42" s="1">
        <f t="shared" si="33"/>
        <v>0</v>
      </c>
      <c r="BK42" s="1">
        <f t="shared" si="33"/>
        <v>0</v>
      </c>
      <c r="BL42" s="1">
        <f t="shared" si="33"/>
        <v>0</v>
      </c>
      <c r="BM42" s="1">
        <f t="shared" si="33"/>
        <v>19.810400207040004</v>
      </c>
      <c r="BN42" s="1">
        <f t="shared" si="33"/>
        <v>56.762501644080004</v>
      </c>
      <c r="BO42" s="1">
        <f t="shared" si="33"/>
        <v>0</v>
      </c>
      <c r="BQ42" s="1" t="e">
        <f t="shared" ca="1" si="23"/>
        <v>#N/A</v>
      </c>
      <c r="BR42" s="1"/>
      <c r="BS42" s="1">
        <f t="shared" ca="1" si="22"/>
        <v>1.1375</v>
      </c>
    </row>
    <row r="43" spans="1:71">
      <c r="A43" s="10" t="s">
        <v>82</v>
      </c>
      <c r="AJ43" s="9" t="str">
        <f t="shared" si="26"/>
        <v>MinBIOBMU-14</v>
      </c>
      <c r="AK43" t="str">
        <f t="shared" si="27"/>
        <v>BIOBMU</v>
      </c>
      <c r="AL43" s="1">
        <f t="shared" si="32"/>
        <v>0</v>
      </c>
      <c r="AM43" s="1">
        <f t="shared" si="32"/>
        <v>0</v>
      </c>
      <c r="AN43" s="1">
        <f t="shared" si="32"/>
        <v>0</v>
      </c>
      <c r="AO43" s="1">
        <f t="shared" si="32"/>
        <v>0.61500072672000006</v>
      </c>
      <c r="AP43" s="1">
        <f t="shared" si="32"/>
        <v>13.86185505696</v>
      </c>
      <c r="AQ43" s="1">
        <f t="shared" si="32"/>
        <v>19.707013879920002</v>
      </c>
      <c r="AR43" s="1">
        <f t="shared" si="32"/>
        <v>0</v>
      </c>
      <c r="AS43" s="1">
        <f t="shared" si="32"/>
        <v>0</v>
      </c>
      <c r="AT43" s="1">
        <f t="shared" si="32"/>
        <v>1.97160012648</v>
      </c>
      <c r="AU43" s="1">
        <f t="shared" si="32"/>
        <v>0.58797744480000003</v>
      </c>
      <c r="AV43" s="1">
        <f t="shared" si="32"/>
        <v>24.626422656000003</v>
      </c>
      <c r="AW43" s="1">
        <f t="shared" si="32"/>
        <v>10.58282112312</v>
      </c>
      <c r="AX43" s="1">
        <f t="shared" si="32"/>
        <v>20.836747334880002</v>
      </c>
      <c r="AY43" s="1">
        <f t="shared" si="32"/>
        <v>14.640750581760001</v>
      </c>
      <c r="AZ43" s="1">
        <f t="shared" si="32"/>
        <v>1.421020854</v>
      </c>
      <c r="BA43" s="1">
        <f t="shared" si="33"/>
        <v>6.0156612288</v>
      </c>
      <c r="BB43" s="1">
        <f t="shared" si="33"/>
        <v>9.897159772800002</v>
      </c>
      <c r="BC43" s="1">
        <f t="shared" si="33"/>
        <v>20.930240253600001</v>
      </c>
      <c r="BD43" s="1">
        <f t="shared" si="33"/>
        <v>51.767599839840003</v>
      </c>
      <c r="BE43" s="1">
        <f t="shared" si="33"/>
        <v>5.5043993577600006</v>
      </c>
      <c r="BF43" s="1">
        <f t="shared" si="33"/>
        <v>9.7827931440000016E-2</v>
      </c>
      <c r="BG43" s="1">
        <f t="shared" si="33"/>
        <v>0</v>
      </c>
      <c r="BH43" s="1">
        <f t="shared" si="33"/>
        <v>0.42830126640000005</v>
      </c>
      <c r="BI43" s="1">
        <f t="shared" si="33"/>
        <v>3.2524351934400002</v>
      </c>
      <c r="BJ43" s="1">
        <f t="shared" si="33"/>
        <v>0</v>
      </c>
      <c r="BK43" s="1">
        <f t="shared" si="33"/>
        <v>0</v>
      </c>
      <c r="BL43" s="1">
        <f t="shared" si="33"/>
        <v>0</v>
      </c>
      <c r="BM43" s="1">
        <f t="shared" si="33"/>
        <v>19.810400207040004</v>
      </c>
      <c r="BN43" s="1">
        <f t="shared" si="33"/>
        <v>56.762501644080004</v>
      </c>
      <c r="BO43" s="1">
        <f t="shared" si="33"/>
        <v>0</v>
      </c>
      <c r="BQ43" s="1" t="e">
        <f t="shared" ca="1" si="23"/>
        <v>#N/A</v>
      </c>
      <c r="BR43" s="1"/>
      <c r="BS43" s="1">
        <f t="shared" ca="1" si="22"/>
        <v>1.1725000000000001</v>
      </c>
    </row>
    <row r="44" spans="1:71">
      <c r="A44" s="10" t="s">
        <v>81</v>
      </c>
      <c r="AJ44" s="9" t="str">
        <f t="shared" si="26"/>
        <v>MinBIOBMU-15</v>
      </c>
      <c r="AK44" t="str">
        <f t="shared" si="27"/>
        <v>BIOBMU</v>
      </c>
      <c r="AL44" s="1">
        <f t="shared" si="32"/>
        <v>0</v>
      </c>
      <c r="AM44" s="1">
        <f t="shared" si="32"/>
        <v>0</v>
      </c>
      <c r="AN44" s="1">
        <f t="shared" si="32"/>
        <v>0</v>
      </c>
      <c r="AO44" s="1">
        <f t="shared" si="32"/>
        <v>0.61500072672000006</v>
      </c>
      <c r="AP44" s="1">
        <f t="shared" si="32"/>
        <v>13.86185505696</v>
      </c>
      <c r="AQ44" s="1">
        <f t="shared" si="32"/>
        <v>19.707013879920002</v>
      </c>
      <c r="AR44" s="1">
        <f t="shared" si="32"/>
        <v>0</v>
      </c>
      <c r="AS44" s="1">
        <f t="shared" si="32"/>
        <v>0</v>
      </c>
      <c r="AT44" s="1">
        <f t="shared" si="32"/>
        <v>1.97160012648</v>
      </c>
      <c r="AU44" s="1">
        <f t="shared" si="32"/>
        <v>0.58797744480000003</v>
      </c>
      <c r="AV44" s="1">
        <f t="shared" si="32"/>
        <v>24.626422656000003</v>
      </c>
      <c r="AW44" s="1">
        <f t="shared" si="32"/>
        <v>10.58282112312</v>
      </c>
      <c r="AX44" s="1">
        <f t="shared" si="32"/>
        <v>20.836747334880002</v>
      </c>
      <c r="AY44" s="1">
        <f t="shared" si="32"/>
        <v>14.640750581760001</v>
      </c>
      <c r="AZ44" s="1">
        <f t="shared" si="32"/>
        <v>1.421020854</v>
      </c>
      <c r="BA44" s="1">
        <f t="shared" si="33"/>
        <v>6.0156612288</v>
      </c>
      <c r="BB44" s="1">
        <f t="shared" si="33"/>
        <v>9.897159772800002</v>
      </c>
      <c r="BC44" s="1">
        <f t="shared" si="33"/>
        <v>20.930240253600001</v>
      </c>
      <c r="BD44" s="1">
        <f t="shared" si="33"/>
        <v>51.767599839840003</v>
      </c>
      <c r="BE44" s="1">
        <f t="shared" si="33"/>
        <v>5.5043993577600006</v>
      </c>
      <c r="BF44" s="1">
        <f t="shared" si="33"/>
        <v>9.7827931440000016E-2</v>
      </c>
      <c r="BG44" s="1">
        <f t="shared" si="33"/>
        <v>0</v>
      </c>
      <c r="BH44" s="1">
        <f t="shared" si="33"/>
        <v>0.42830126640000005</v>
      </c>
      <c r="BI44" s="1">
        <f t="shared" si="33"/>
        <v>3.2524351934400002</v>
      </c>
      <c r="BJ44" s="1">
        <f t="shared" si="33"/>
        <v>0</v>
      </c>
      <c r="BK44" s="1">
        <f t="shared" si="33"/>
        <v>0</v>
      </c>
      <c r="BL44" s="1">
        <f t="shared" si="33"/>
        <v>0</v>
      </c>
      <c r="BM44" s="1">
        <f t="shared" si="33"/>
        <v>19.810400207040004</v>
      </c>
      <c r="BN44" s="1">
        <f t="shared" si="33"/>
        <v>56.762501644080004</v>
      </c>
      <c r="BO44" s="1">
        <f t="shared" si="33"/>
        <v>0</v>
      </c>
      <c r="BQ44" s="1" t="e">
        <f t="shared" ca="1" si="23"/>
        <v>#N/A</v>
      </c>
      <c r="BR44" s="1"/>
      <c r="BS44" s="1">
        <f t="shared" ca="1" si="22"/>
        <v>1.2194</v>
      </c>
    </row>
    <row r="45" spans="1:71">
      <c r="A45" s="10" t="s">
        <v>80</v>
      </c>
      <c r="AJ45" s="9" t="str">
        <f t="shared" si="26"/>
        <v>MinBIOBMU-16</v>
      </c>
      <c r="AK45" t="str">
        <f t="shared" si="27"/>
        <v>BIOBMU</v>
      </c>
      <c r="AL45" s="1">
        <f t="shared" si="32"/>
        <v>0</v>
      </c>
      <c r="AM45" s="1">
        <f t="shared" si="32"/>
        <v>0</v>
      </c>
      <c r="AN45" s="1">
        <f t="shared" si="32"/>
        <v>0</v>
      </c>
      <c r="AO45" s="1">
        <f t="shared" si="32"/>
        <v>0.61500072672000006</v>
      </c>
      <c r="AP45" s="1">
        <f t="shared" si="32"/>
        <v>13.86185505696</v>
      </c>
      <c r="AQ45" s="1">
        <f t="shared" si="32"/>
        <v>19.707013879920002</v>
      </c>
      <c r="AR45" s="1">
        <f t="shared" si="32"/>
        <v>0</v>
      </c>
      <c r="AS45" s="1">
        <f t="shared" si="32"/>
        <v>0</v>
      </c>
      <c r="AT45" s="1">
        <f t="shared" si="32"/>
        <v>1.97160012648</v>
      </c>
      <c r="AU45" s="1">
        <f t="shared" si="32"/>
        <v>0.58797744480000003</v>
      </c>
      <c r="AV45" s="1">
        <f t="shared" si="32"/>
        <v>24.626422656000003</v>
      </c>
      <c r="AW45" s="1">
        <f t="shared" si="32"/>
        <v>10.58282112312</v>
      </c>
      <c r="AX45" s="1">
        <f t="shared" si="32"/>
        <v>20.836747334880002</v>
      </c>
      <c r="AY45" s="1">
        <f t="shared" si="32"/>
        <v>14.640750581760001</v>
      </c>
      <c r="AZ45" s="1">
        <f t="shared" si="32"/>
        <v>1.421020854</v>
      </c>
      <c r="BA45" s="1">
        <f t="shared" si="33"/>
        <v>6.0156612288</v>
      </c>
      <c r="BB45" s="1">
        <f t="shared" si="33"/>
        <v>9.897159772800002</v>
      </c>
      <c r="BC45" s="1">
        <f t="shared" si="33"/>
        <v>20.930240253600001</v>
      </c>
      <c r="BD45" s="1">
        <f t="shared" si="33"/>
        <v>51.767599839840003</v>
      </c>
      <c r="BE45" s="1">
        <f t="shared" si="33"/>
        <v>5.5043993577600006</v>
      </c>
      <c r="BF45" s="1">
        <f t="shared" si="33"/>
        <v>9.7827931440000016E-2</v>
      </c>
      <c r="BG45" s="1">
        <f t="shared" si="33"/>
        <v>0</v>
      </c>
      <c r="BH45" s="1">
        <f t="shared" si="33"/>
        <v>0.42830126640000005</v>
      </c>
      <c r="BI45" s="1">
        <f t="shared" si="33"/>
        <v>3.2524351934400002</v>
      </c>
      <c r="BJ45" s="1">
        <f t="shared" si="33"/>
        <v>0</v>
      </c>
      <c r="BK45" s="1">
        <f t="shared" si="33"/>
        <v>0</v>
      </c>
      <c r="BL45" s="1">
        <f t="shared" si="33"/>
        <v>0</v>
      </c>
      <c r="BM45" s="1">
        <f t="shared" si="33"/>
        <v>19.810400207040004</v>
      </c>
      <c r="BN45" s="1">
        <f t="shared" si="33"/>
        <v>56.762501644080004</v>
      </c>
      <c r="BO45" s="1">
        <f t="shared" si="33"/>
        <v>0</v>
      </c>
    </row>
    <row r="46" spans="1:71">
      <c r="A46" s="10" t="s">
        <v>79</v>
      </c>
      <c r="AJ46" s="9" t="str">
        <f t="shared" si="26"/>
        <v>MinBIOBMU-17</v>
      </c>
      <c r="AK46" t="str">
        <f t="shared" si="27"/>
        <v>BIOBMU</v>
      </c>
      <c r="AL46" s="1">
        <f t="shared" si="32"/>
        <v>0</v>
      </c>
      <c r="AM46" s="1">
        <f t="shared" si="32"/>
        <v>0</v>
      </c>
      <c r="AN46" s="1">
        <f t="shared" si="32"/>
        <v>0</v>
      </c>
      <c r="AO46" s="1">
        <f t="shared" si="32"/>
        <v>0.61500072672000006</v>
      </c>
      <c r="AP46" s="1">
        <f t="shared" si="32"/>
        <v>13.86185505696</v>
      </c>
      <c r="AQ46" s="1">
        <f t="shared" si="32"/>
        <v>19.707013879920002</v>
      </c>
      <c r="AR46" s="1">
        <f t="shared" si="32"/>
        <v>0</v>
      </c>
      <c r="AS46" s="1">
        <f t="shared" si="32"/>
        <v>0</v>
      </c>
      <c r="AT46" s="1">
        <f t="shared" si="32"/>
        <v>1.97160012648</v>
      </c>
      <c r="AU46" s="1">
        <f t="shared" si="32"/>
        <v>0.58797744480000003</v>
      </c>
      <c r="AV46" s="1">
        <f t="shared" si="32"/>
        <v>24.626422656000003</v>
      </c>
      <c r="AW46" s="1">
        <f t="shared" si="32"/>
        <v>10.58282112312</v>
      </c>
      <c r="AX46" s="1">
        <f t="shared" si="32"/>
        <v>20.836747334880002</v>
      </c>
      <c r="AY46" s="1">
        <f t="shared" si="32"/>
        <v>14.640750581760001</v>
      </c>
      <c r="AZ46" s="1">
        <f t="shared" si="32"/>
        <v>1.421020854</v>
      </c>
      <c r="BA46" s="1">
        <f t="shared" si="33"/>
        <v>6.0156612288</v>
      </c>
      <c r="BB46" s="1">
        <f t="shared" si="33"/>
        <v>9.897159772800002</v>
      </c>
      <c r="BC46" s="1">
        <f t="shared" si="33"/>
        <v>20.930240253600001</v>
      </c>
      <c r="BD46" s="1">
        <f t="shared" si="33"/>
        <v>51.767599839840003</v>
      </c>
      <c r="BE46" s="1">
        <f t="shared" si="33"/>
        <v>5.5043993577600006</v>
      </c>
      <c r="BF46" s="1">
        <f t="shared" si="33"/>
        <v>9.7827931440000016E-2</v>
      </c>
      <c r="BG46" s="1">
        <f t="shared" si="33"/>
        <v>0</v>
      </c>
      <c r="BH46" s="1">
        <f t="shared" si="33"/>
        <v>0.42830126640000005</v>
      </c>
      <c r="BI46" s="1">
        <f t="shared" si="33"/>
        <v>3.2524351934400002</v>
      </c>
      <c r="BJ46" s="1">
        <f t="shared" si="33"/>
        <v>0</v>
      </c>
      <c r="BK46" s="1">
        <f t="shared" si="33"/>
        <v>0</v>
      </c>
      <c r="BL46" s="1">
        <f t="shared" si="33"/>
        <v>0</v>
      </c>
      <c r="BM46" s="1">
        <f t="shared" si="33"/>
        <v>19.810400207040004</v>
      </c>
      <c r="BN46" s="1">
        <f t="shared" si="33"/>
        <v>56.762501644080004</v>
      </c>
      <c r="BO46" s="1">
        <f t="shared" si="33"/>
        <v>0</v>
      </c>
    </row>
    <row r="47" spans="1:71">
      <c r="A47" s="10" t="s">
        <v>78</v>
      </c>
      <c r="AJ47" s="9" t="str">
        <f t="shared" si="26"/>
        <v>MinBIOBMU-18</v>
      </c>
      <c r="AK47" t="str">
        <f t="shared" si="27"/>
        <v>BIOBMU</v>
      </c>
      <c r="AL47" s="1">
        <f t="shared" si="32"/>
        <v>0</v>
      </c>
      <c r="AM47" s="1">
        <f t="shared" si="32"/>
        <v>0</v>
      </c>
      <c r="AN47" s="1">
        <f t="shared" si="32"/>
        <v>0</v>
      </c>
      <c r="AO47" s="1">
        <f t="shared" si="32"/>
        <v>0.61500072672000006</v>
      </c>
      <c r="AP47" s="1">
        <f t="shared" si="32"/>
        <v>13.86185505696</v>
      </c>
      <c r="AQ47" s="1">
        <f t="shared" si="32"/>
        <v>19.707013879920002</v>
      </c>
      <c r="AR47" s="1">
        <f t="shared" si="32"/>
        <v>0</v>
      </c>
      <c r="AS47" s="1">
        <f t="shared" si="32"/>
        <v>0</v>
      </c>
      <c r="AT47" s="1">
        <f t="shared" si="32"/>
        <v>1.97160012648</v>
      </c>
      <c r="AU47" s="1">
        <f t="shared" si="32"/>
        <v>0.58797744480000003</v>
      </c>
      <c r="AV47" s="1">
        <f t="shared" si="32"/>
        <v>24.626422656000003</v>
      </c>
      <c r="AW47" s="1">
        <f t="shared" si="32"/>
        <v>10.58282112312</v>
      </c>
      <c r="AX47" s="1">
        <f t="shared" si="32"/>
        <v>20.836747334880002</v>
      </c>
      <c r="AY47" s="1">
        <f t="shared" si="32"/>
        <v>14.640750581760001</v>
      </c>
      <c r="AZ47" s="1">
        <f t="shared" si="32"/>
        <v>1.421020854</v>
      </c>
      <c r="BA47" s="1">
        <f t="shared" si="33"/>
        <v>6.0156612288</v>
      </c>
      <c r="BB47" s="1">
        <f t="shared" si="33"/>
        <v>9.897159772800002</v>
      </c>
      <c r="BC47" s="1">
        <f t="shared" si="33"/>
        <v>20.930240253600001</v>
      </c>
      <c r="BD47" s="1">
        <f t="shared" si="33"/>
        <v>51.767599839840003</v>
      </c>
      <c r="BE47" s="1">
        <f t="shared" si="33"/>
        <v>5.5043993577600006</v>
      </c>
      <c r="BF47" s="1">
        <f t="shared" si="33"/>
        <v>9.7827931440000016E-2</v>
      </c>
      <c r="BG47" s="1">
        <f t="shared" si="33"/>
        <v>0</v>
      </c>
      <c r="BH47" s="1">
        <f t="shared" si="33"/>
        <v>0.42830126640000005</v>
      </c>
      <c r="BI47" s="1">
        <f t="shared" si="33"/>
        <v>3.2524351934400002</v>
      </c>
      <c r="BJ47" s="1">
        <f t="shared" si="33"/>
        <v>0</v>
      </c>
      <c r="BK47" s="1">
        <f t="shared" si="33"/>
        <v>0</v>
      </c>
      <c r="BL47" s="1">
        <f t="shared" si="33"/>
        <v>0</v>
      </c>
      <c r="BM47" s="1">
        <f t="shared" si="33"/>
        <v>19.810400207040004</v>
      </c>
      <c r="BN47" s="1">
        <f t="shared" si="33"/>
        <v>56.762501644080004</v>
      </c>
      <c r="BO47" s="1">
        <f t="shared" si="33"/>
        <v>0</v>
      </c>
    </row>
    <row r="48" spans="1:71">
      <c r="A48" s="10" t="s">
        <v>77</v>
      </c>
      <c r="AJ48" s="9" t="str">
        <f t="shared" si="26"/>
        <v>MinBIOBMU-19</v>
      </c>
      <c r="AK48" t="str">
        <f t="shared" si="27"/>
        <v>BIOBMU</v>
      </c>
      <c r="AL48" s="1">
        <f t="shared" si="32"/>
        <v>0</v>
      </c>
      <c r="AM48" s="1">
        <f t="shared" si="32"/>
        <v>0</v>
      </c>
      <c r="AN48" s="1">
        <f t="shared" si="32"/>
        <v>0</v>
      </c>
      <c r="AO48" s="1">
        <f t="shared" si="32"/>
        <v>0.61500072672000006</v>
      </c>
      <c r="AP48" s="1">
        <f t="shared" si="32"/>
        <v>13.86185505696</v>
      </c>
      <c r="AQ48" s="1">
        <f t="shared" si="32"/>
        <v>19.707013879920002</v>
      </c>
      <c r="AR48" s="1">
        <f t="shared" si="32"/>
        <v>0</v>
      </c>
      <c r="AS48" s="1">
        <f t="shared" si="32"/>
        <v>0</v>
      </c>
      <c r="AT48" s="1">
        <f t="shared" si="32"/>
        <v>1.97160012648</v>
      </c>
      <c r="AU48" s="1">
        <f t="shared" si="32"/>
        <v>0.58797744480000003</v>
      </c>
      <c r="AV48" s="1">
        <f t="shared" si="32"/>
        <v>24.626422656000003</v>
      </c>
      <c r="AW48" s="1">
        <f t="shared" si="32"/>
        <v>10.58282112312</v>
      </c>
      <c r="AX48" s="1">
        <f t="shared" si="32"/>
        <v>20.836747334880002</v>
      </c>
      <c r="AY48" s="1">
        <f t="shared" si="32"/>
        <v>14.640750581760001</v>
      </c>
      <c r="AZ48" s="1">
        <f t="shared" si="32"/>
        <v>1.421020854</v>
      </c>
      <c r="BA48" s="1">
        <f t="shared" si="33"/>
        <v>6.0156612288</v>
      </c>
      <c r="BB48" s="1">
        <f t="shared" si="33"/>
        <v>9.897159772800002</v>
      </c>
      <c r="BC48" s="1">
        <f t="shared" si="33"/>
        <v>20.930240253600001</v>
      </c>
      <c r="BD48" s="1">
        <f t="shared" si="33"/>
        <v>51.767599839840003</v>
      </c>
      <c r="BE48" s="1">
        <f t="shared" si="33"/>
        <v>5.5043993577600006</v>
      </c>
      <c r="BF48" s="1">
        <f t="shared" si="33"/>
        <v>9.7827931440000016E-2</v>
      </c>
      <c r="BG48" s="1">
        <f t="shared" si="33"/>
        <v>0</v>
      </c>
      <c r="BH48" s="1">
        <f t="shared" si="33"/>
        <v>0.42830126640000005</v>
      </c>
      <c r="BI48" s="1">
        <f t="shared" si="33"/>
        <v>3.2524351934400002</v>
      </c>
      <c r="BJ48" s="1">
        <f t="shared" si="33"/>
        <v>0</v>
      </c>
      <c r="BK48" s="1">
        <f t="shared" si="33"/>
        <v>0</v>
      </c>
      <c r="BL48" s="1">
        <f t="shared" si="33"/>
        <v>0</v>
      </c>
      <c r="BM48" s="1">
        <f t="shared" si="33"/>
        <v>19.810400207040004</v>
      </c>
      <c r="BN48" s="1">
        <f t="shared" si="33"/>
        <v>56.762501644080004</v>
      </c>
      <c r="BO48" s="1">
        <f t="shared" si="33"/>
        <v>0</v>
      </c>
    </row>
    <row r="49" spans="1:67">
      <c r="A49" s="10" t="s">
        <v>76</v>
      </c>
      <c r="AJ49" s="9" t="str">
        <f t="shared" si="26"/>
        <v>MinBIOBMU-20</v>
      </c>
      <c r="AK49" t="str">
        <f t="shared" si="27"/>
        <v>BIOBMU</v>
      </c>
      <c r="AL49" s="1">
        <f t="shared" si="32"/>
        <v>0</v>
      </c>
      <c r="AM49" s="1">
        <f t="shared" si="32"/>
        <v>0</v>
      </c>
      <c r="AN49" s="1">
        <f t="shared" si="32"/>
        <v>0</v>
      </c>
      <c r="AO49" s="1">
        <f t="shared" si="32"/>
        <v>0.61500072672000006</v>
      </c>
      <c r="AP49" s="1">
        <f t="shared" si="32"/>
        <v>13.86185505696</v>
      </c>
      <c r="AQ49" s="1">
        <f t="shared" si="32"/>
        <v>19.707013879920002</v>
      </c>
      <c r="AR49" s="1">
        <f t="shared" si="32"/>
        <v>0</v>
      </c>
      <c r="AS49" s="1">
        <f t="shared" si="32"/>
        <v>0</v>
      </c>
      <c r="AT49" s="1">
        <f t="shared" si="32"/>
        <v>1.97160012648</v>
      </c>
      <c r="AU49" s="1">
        <f t="shared" si="32"/>
        <v>0.58797744480000003</v>
      </c>
      <c r="AV49" s="1">
        <f t="shared" si="32"/>
        <v>24.626422656000003</v>
      </c>
      <c r="AW49" s="1">
        <f t="shared" si="32"/>
        <v>10.58282112312</v>
      </c>
      <c r="AX49" s="1">
        <f t="shared" si="32"/>
        <v>20.836747334880002</v>
      </c>
      <c r="AY49" s="1">
        <f t="shared" si="32"/>
        <v>14.640750581760001</v>
      </c>
      <c r="AZ49" s="1">
        <f t="shared" si="32"/>
        <v>1.421020854</v>
      </c>
      <c r="BA49" s="1">
        <f t="shared" si="33"/>
        <v>6.0156612288</v>
      </c>
      <c r="BB49" s="1">
        <f t="shared" si="33"/>
        <v>9.897159772800002</v>
      </c>
      <c r="BC49" s="1">
        <f t="shared" si="33"/>
        <v>20.930240253600001</v>
      </c>
      <c r="BD49" s="1">
        <f t="shared" si="33"/>
        <v>51.767599839840003</v>
      </c>
      <c r="BE49" s="1">
        <f t="shared" si="33"/>
        <v>5.5043993577600006</v>
      </c>
      <c r="BF49" s="1">
        <f t="shared" si="33"/>
        <v>9.7827931440000016E-2</v>
      </c>
      <c r="BG49" s="1">
        <f t="shared" si="33"/>
        <v>0</v>
      </c>
      <c r="BH49" s="1">
        <f t="shared" si="33"/>
        <v>0.42830126640000005</v>
      </c>
      <c r="BI49" s="1">
        <f t="shared" si="33"/>
        <v>3.2524351934400002</v>
      </c>
      <c r="BJ49" s="1">
        <f t="shared" si="33"/>
        <v>0</v>
      </c>
      <c r="BK49" s="1">
        <f t="shared" si="33"/>
        <v>0</v>
      </c>
      <c r="BL49" s="1">
        <f t="shared" si="33"/>
        <v>0</v>
      </c>
      <c r="BM49" s="1">
        <f t="shared" si="33"/>
        <v>19.810400207040004</v>
      </c>
      <c r="BN49" s="1">
        <f t="shared" si="33"/>
        <v>56.762501644080004</v>
      </c>
      <c r="BO49" s="1">
        <f t="shared" si="33"/>
        <v>0</v>
      </c>
    </row>
    <row r="50" spans="1:67">
      <c r="A50" s="10" t="s">
        <v>75</v>
      </c>
      <c r="AJ50" s="9" t="str">
        <f t="shared" si="26"/>
        <v>MinBIOBMU-21</v>
      </c>
      <c r="AK50" t="str">
        <f t="shared" si="27"/>
        <v>BIOBMU</v>
      </c>
      <c r="AL50" s="1">
        <f t="shared" si="32"/>
        <v>0</v>
      </c>
      <c r="AM50" s="1">
        <f t="shared" si="32"/>
        <v>0</v>
      </c>
      <c r="AN50" s="1">
        <f t="shared" si="32"/>
        <v>0</v>
      </c>
      <c r="AO50" s="1">
        <f t="shared" si="32"/>
        <v>0.61500072672000006</v>
      </c>
      <c r="AP50" s="1">
        <f t="shared" si="32"/>
        <v>13.86185505696</v>
      </c>
      <c r="AQ50" s="1">
        <f t="shared" si="32"/>
        <v>19.707013879920002</v>
      </c>
      <c r="AR50" s="1">
        <f t="shared" si="32"/>
        <v>0</v>
      </c>
      <c r="AS50" s="1">
        <f t="shared" si="32"/>
        <v>0</v>
      </c>
      <c r="AT50" s="1">
        <f t="shared" si="32"/>
        <v>1.97160012648</v>
      </c>
      <c r="AU50" s="1">
        <f t="shared" si="32"/>
        <v>0.58797744480000003</v>
      </c>
      <c r="AV50" s="1">
        <f t="shared" si="32"/>
        <v>24.626422656000003</v>
      </c>
      <c r="AW50" s="1">
        <f t="shared" si="32"/>
        <v>10.58282112312</v>
      </c>
      <c r="AX50" s="1">
        <f t="shared" si="32"/>
        <v>20.836747334880002</v>
      </c>
      <c r="AY50" s="1">
        <f t="shared" si="32"/>
        <v>14.640750581760001</v>
      </c>
      <c r="AZ50" s="1">
        <f t="shared" si="32"/>
        <v>1.421020854</v>
      </c>
      <c r="BA50" s="1">
        <f t="shared" si="33"/>
        <v>6.0156612288</v>
      </c>
      <c r="BB50" s="1">
        <f t="shared" si="33"/>
        <v>9.897159772800002</v>
      </c>
      <c r="BC50" s="1">
        <f t="shared" si="33"/>
        <v>20.930240253600001</v>
      </c>
      <c r="BD50" s="1">
        <f t="shared" si="33"/>
        <v>51.767599839840003</v>
      </c>
      <c r="BE50" s="1">
        <f t="shared" si="33"/>
        <v>5.5043993577600006</v>
      </c>
      <c r="BF50" s="1">
        <f t="shared" si="33"/>
        <v>9.7827931440000016E-2</v>
      </c>
      <c r="BG50" s="1">
        <f t="shared" si="33"/>
        <v>0</v>
      </c>
      <c r="BH50" s="1">
        <f t="shared" si="33"/>
        <v>0.42830126640000005</v>
      </c>
      <c r="BI50" s="1">
        <f t="shared" si="33"/>
        <v>3.2524351934400002</v>
      </c>
      <c r="BJ50" s="1">
        <f t="shared" si="33"/>
        <v>0</v>
      </c>
      <c r="BK50" s="1">
        <f t="shared" si="33"/>
        <v>0</v>
      </c>
      <c r="BL50" s="1">
        <f t="shared" si="33"/>
        <v>0</v>
      </c>
      <c r="BM50" s="1">
        <f t="shared" si="33"/>
        <v>19.810400207040004</v>
      </c>
      <c r="BN50" s="1">
        <f t="shared" si="33"/>
        <v>56.762501644080004</v>
      </c>
      <c r="BO50" s="1">
        <f t="shared" si="33"/>
        <v>0</v>
      </c>
    </row>
  </sheetData>
  <conditionalFormatting sqref="E1:AH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B88BD-0DAD-4C03-AEDA-2AA6F4F2199F}">
  <sheetPr codeName="Sheet12">
    <tabColor theme="8" tint="-0.249977111117893"/>
  </sheetPr>
  <dimension ref="A1:DI50"/>
  <sheetViews>
    <sheetView zoomScaleNormal="100" workbookViewId="0">
      <selection activeCell="AK1" sqref="AK1"/>
    </sheetView>
  </sheetViews>
  <sheetFormatPr defaultColWidth="8.86328125" defaultRowHeight="14.25"/>
  <cols>
    <col min="1" max="1" width="11.1328125" bestFit="1" customWidth="1"/>
    <col min="2" max="2" width="3.3984375" bestFit="1" customWidth="1"/>
    <col min="3" max="3" width="18.3984375" bestFit="1" customWidth="1"/>
    <col min="4" max="4" width="6.73046875" bestFit="1" customWidth="1"/>
    <col min="5" max="5" width="6" bestFit="1" customWidth="1"/>
    <col min="6" max="8" width="5.1328125" bestFit="1" customWidth="1"/>
    <col min="9" max="9" width="6" bestFit="1" customWidth="1"/>
    <col min="10" max="10" width="5.1328125" bestFit="1" customWidth="1"/>
    <col min="11" max="11" width="6" bestFit="1" customWidth="1"/>
    <col min="12" max="13" width="5.1328125" bestFit="1" customWidth="1"/>
    <col min="14" max="14" width="6" bestFit="1" customWidth="1"/>
    <col min="15" max="17" width="5.1328125" bestFit="1" customWidth="1"/>
    <col min="18" max="18" width="6" bestFit="1" customWidth="1"/>
    <col min="19" max="19" width="5.1328125" bestFit="1" customWidth="1"/>
    <col min="20" max="34" width="5.1328125" customWidth="1"/>
    <col min="35" max="35" width="7.73046875" bestFit="1" customWidth="1"/>
    <col min="36" max="36" width="10.73046875" bestFit="1" customWidth="1"/>
    <col min="37" max="37" width="10.73046875" customWidth="1"/>
    <col min="38" max="43" width="5.59765625" bestFit="1" customWidth="1"/>
    <col min="44" max="44" width="6" bestFit="1" customWidth="1"/>
    <col min="45" max="46" width="5.59765625" bestFit="1" customWidth="1"/>
    <col min="47" max="47" width="6" bestFit="1" customWidth="1"/>
    <col min="48" max="50" width="5.59765625" bestFit="1" customWidth="1"/>
    <col min="51" max="51" width="6" bestFit="1" customWidth="1"/>
    <col min="52" max="52" width="5.59765625" bestFit="1" customWidth="1"/>
    <col min="53" max="67" width="5.59765625" customWidth="1"/>
    <col min="69" max="69" width="5.59765625" bestFit="1" customWidth="1"/>
    <col min="70" max="70" width="6.73046875" bestFit="1" customWidth="1"/>
    <col min="71" max="71" width="5.59765625" bestFit="1" customWidth="1"/>
    <col min="74" max="74" width="12.1328125" customWidth="1"/>
    <col min="75" max="75" width="9" bestFit="1" customWidth="1"/>
    <col min="76" max="76" width="7" bestFit="1" customWidth="1"/>
    <col min="77" max="78" width="8" bestFit="1" customWidth="1"/>
    <col min="79" max="79" width="9" bestFit="1" customWidth="1"/>
    <col min="80" max="80" width="7" bestFit="1" customWidth="1"/>
    <col min="81" max="81" width="9" bestFit="1" customWidth="1"/>
    <col min="82" max="82" width="8" bestFit="1" customWidth="1"/>
    <col min="83" max="83" width="5" bestFit="1" customWidth="1"/>
    <col min="84" max="84" width="9" bestFit="1" customWidth="1"/>
    <col min="85" max="86" width="8" bestFit="1" customWidth="1"/>
    <col min="87" max="87" width="6" bestFit="1" customWidth="1"/>
    <col min="88" max="88" width="9" bestFit="1" customWidth="1"/>
    <col min="89" max="89" width="8" bestFit="1" customWidth="1"/>
    <col min="90" max="91" width="8" customWidth="1"/>
    <col min="92" max="104" width="3" bestFit="1" customWidth="1"/>
    <col min="107" max="107" width="10.73046875" bestFit="1" customWidth="1"/>
    <col min="108" max="108" width="31.59765625" bestFit="1" customWidth="1"/>
    <col min="109" max="109" width="4.59765625" bestFit="1" customWidth="1"/>
    <col min="110" max="111" width="5" bestFit="1" customWidth="1"/>
    <col min="112" max="112" width="10.265625" bestFit="1" customWidth="1"/>
    <col min="113" max="113" width="7.86328125" bestFit="1" customWidth="1"/>
  </cols>
  <sheetData>
    <row r="1" spans="1:113" ht="14.65" thickBot="1">
      <c r="A1" t="s">
        <v>204</v>
      </c>
      <c r="E1" s="1">
        <f>IFERROR(E6*1000/E4,0)</f>
        <v>0</v>
      </c>
      <c r="F1" s="1">
        <f t="shared" ref="F1:AH1" si="0">IFERROR(F6*1000/F4,0)</f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0</v>
      </c>
      <c r="K1" s="1">
        <f t="shared" si="0"/>
        <v>0</v>
      </c>
      <c r="L1" s="1">
        <f t="shared" si="0"/>
        <v>0</v>
      </c>
      <c r="M1" s="1">
        <f t="shared" si="0"/>
        <v>0</v>
      </c>
      <c r="N1" s="1">
        <f t="shared" si="0"/>
        <v>0</v>
      </c>
      <c r="O1" s="1">
        <f t="shared" si="0"/>
        <v>0</v>
      </c>
      <c r="P1" s="1">
        <f t="shared" si="0"/>
        <v>0</v>
      </c>
      <c r="Q1" s="1">
        <f t="shared" si="0"/>
        <v>0</v>
      </c>
      <c r="R1" s="1">
        <f t="shared" si="0"/>
        <v>0</v>
      </c>
      <c r="S1" s="1">
        <f t="shared" si="0"/>
        <v>0</v>
      </c>
      <c r="T1" s="1">
        <f t="shared" si="0"/>
        <v>0</v>
      </c>
      <c r="U1" s="1">
        <f t="shared" si="0"/>
        <v>0</v>
      </c>
      <c r="V1" s="1">
        <f t="shared" si="0"/>
        <v>0</v>
      </c>
      <c r="W1" s="1">
        <f t="shared" si="0"/>
        <v>0</v>
      </c>
      <c r="X1" s="1">
        <f t="shared" si="0"/>
        <v>0</v>
      </c>
      <c r="Y1" s="1">
        <f t="shared" si="0"/>
        <v>0</v>
      </c>
      <c r="Z1" s="1">
        <f t="shared" si="0"/>
        <v>0</v>
      </c>
      <c r="AA1" s="1">
        <f t="shared" si="0"/>
        <v>0</v>
      </c>
      <c r="AB1" s="1">
        <f t="shared" si="0"/>
        <v>0</v>
      </c>
      <c r="AC1" s="1">
        <f t="shared" si="0"/>
        <v>0</v>
      </c>
      <c r="AD1" s="1">
        <f t="shared" si="0"/>
        <v>0</v>
      </c>
      <c r="AE1" s="1">
        <f t="shared" si="0"/>
        <v>0</v>
      </c>
      <c r="AF1" s="1">
        <f t="shared" si="0"/>
        <v>0</v>
      </c>
      <c r="AG1" s="1">
        <f t="shared" si="0"/>
        <v>0</v>
      </c>
      <c r="AH1" s="1">
        <f t="shared" si="0"/>
        <v>0</v>
      </c>
      <c r="AI1" s="25">
        <f t="shared" ref="AI1" si="1">AI6*1000/AI4</f>
        <v>0</v>
      </c>
      <c r="AK1" t="s">
        <v>3335</v>
      </c>
      <c r="BT1">
        <v>80</v>
      </c>
      <c r="BV1" t="str">
        <f>IF(SUM(E6:S6)&gt;0,"DEACT FI_T: ACT_CUM~UP","DeACT")</f>
        <v>DeACT</v>
      </c>
      <c r="DB1" t="s">
        <v>155</v>
      </c>
    </row>
    <row r="2" spans="1:113" ht="14.65" thickBot="1">
      <c r="A2" s="16" t="s">
        <v>47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K2" t="s">
        <v>97</v>
      </c>
      <c r="AL2" s="23" t="str">
        <f t="shared" ref="AL2:BO2" si="2">AL29</f>
        <v>Africa_north</v>
      </c>
      <c r="AM2" s="23" t="str">
        <f t="shared" si="2"/>
        <v>Africa_other</v>
      </c>
      <c r="AN2" s="23" t="str">
        <f t="shared" si="2"/>
        <v>Arg-Chi</v>
      </c>
      <c r="AO2" s="23" t="str">
        <f t="shared" si="2"/>
        <v>Asia_central</v>
      </c>
      <c r="AP2" s="23" t="str">
        <f t="shared" si="2"/>
        <v>Asia_east</v>
      </c>
      <c r="AQ2" s="23" t="str">
        <f t="shared" si="2"/>
        <v>Asia_other</v>
      </c>
      <c r="AR2" s="23" t="str">
        <f t="shared" si="2"/>
        <v>Australia_NZ</v>
      </c>
      <c r="AS2" s="23" t="str">
        <f t="shared" si="2"/>
        <v>Brazil</v>
      </c>
      <c r="AT2" s="23" t="str">
        <f t="shared" si="2"/>
        <v>Canada</v>
      </c>
      <c r="AU2" s="23" t="str">
        <f t="shared" si="2"/>
        <v>China</v>
      </c>
      <c r="AV2" s="23" t="str">
        <f t="shared" si="2"/>
        <v>EU_north</v>
      </c>
      <c r="AW2" s="23" t="str">
        <f t="shared" si="2"/>
        <v>EU_northeast</v>
      </c>
      <c r="AX2" s="23" t="str">
        <f t="shared" si="2"/>
        <v>EU_northwest</v>
      </c>
      <c r="AY2" s="23" t="str">
        <f t="shared" si="2"/>
        <v>EU_south</v>
      </c>
      <c r="AZ2" s="23" t="str">
        <f t="shared" si="2"/>
        <v>EU_southeast</v>
      </c>
      <c r="BA2" s="23" t="str">
        <f t="shared" si="2"/>
        <v>EU_southwest</v>
      </c>
      <c r="BB2" s="23" t="str">
        <f t="shared" si="2"/>
        <v>Europe_other</v>
      </c>
      <c r="BC2" s="23" t="str">
        <f t="shared" si="2"/>
        <v>France</v>
      </c>
      <c r="BD2" s="23" t="str">
        <f t="shared" si="2"/>
        <v>Germany</v>
      </c>
      <c r="BE2" s="23" t="str">
        <f t="shared" si="2"/>
        <v>India</v>
      </c>
      <c r="BF2" s="23" t="str">
        <f t="shared" si="2"/>
        <v>LatAm_other</v>
      </c>
      <c r="BG2" s="23" t="str">
        <f t="shared" si="2"/>
        <v>Mexico</v>
      </c>
      <c r="BH2" s="23" t="str">
        <f t="shared" si="2"/>
        <v>MidEast_other</v>
      </c>
      <c r="BI2" s="23" t="str">
        <f t="shared" si="2"/>
        <v>Nor-Ice</v>
      </c>
      <c r="BJ2" s="23" t="str">
        <f t="shared" si="2"/>
        <v>Russia</v>
      </c>
      <c r="BK2" s="23" t="str">
        <f t="shared" si="2"/>
        <v>SaudiArabia</v>
      </c>
      <c r="BL2" s="23" t="str">
        <f t="shared" si="2"/>
        <v>SouthAfrica</v>
      </c>
      <c r="BM2" s="23" t="str">
        <f t="shared" si="2"/>
        <v>UK</v>
      </c>
      <c r="BN2" s="23" t="str">
        <f t="shared" si="2"/>
        <v>USA</v>
      </c>
      <c r="BO2" s="23" t="str">
        <f t="shared" si="2"/>
        <v>\I:</v>
      </c>
      <c r="BR2" t="s">
        <v>107</v>
      </c>
      <c r="BS2" s="21" t="str">
        <f>C17</f>
        <v>China</v>
      </c>
      <c r="BV2" t="s">
        <v>97</v>
      </c>
      <c r="BW2" s="15" t="str">
        <f t="shared" ref="BW2:CZ2" si="3">AL2</f>
        <v>Africa_north</v>
      </c>
      <c r="BX2" s="15" t="str">
        <f t="shared" si="3"/>
        <v>Africa_other</v>
      </c>
      <c r="BY2" s="15" t="str">
        <f t="shared" si="3"/>
        <v>Arg-Chi</v>
      </c>
      <c r="BZ2" s="15" t="str">
        <f t="shared" si="3"/>
        <v>Asia_central</v>
      </c>
      <c r="CA2" s="15" t="str">
        <f t="shared" si="3"/>
        <v>Asia_east</v>
      </c>
      <c r="CB2" s="15" t="str">
        <f t="shared" si="3"/>
        <v>Asia_other</v>
      </c>
      <c r="CC2" s="15" t="str">
        <f t="shared" si="3"/>
        <v>Australia_NZ</v>
      </c>
      <c r="CD2" s="15" t="str">
        <f t="shared" si="3"/>
        <v>Brazil</v>
      </c>
      <c r="CE2" s="15" t="str">
        <f t="shared" si="3"/>
        <v>Canada</v>
      </c>
      <c r="CF2" s="15" t="str">
        <f t="shared" si="3"/>
        <v>China</v>
      </c>
      <c r="CG2" s="15" t="str">
        <f t="shared" si="3"/>
        <v>EU_north</v>
      </c>
      <c r="CH2" s="15" t="str">
        <f t="shared" si="3"/>
        <v>EU_northeast</v>
      </c>
      <c r="CI2" s="15" t="str">
        <f t="shared" si="3"/>
        <v>EU_northwest</v>
      </c>
      <c r="CJ2" s="15" t="str">
        <f t="shared" si="3"/>
        <v>EU_south</v>
      </c>
      <c r="CK2" s="15" t="str">
        <f t="shared" si="3"/>
        <v>EU_southeast</v>
      </c>
      <c r="CL2" s="15" t="str">
        <f t="shared" si="3"/>
        <v>EU_southwest</v>
      </c>
      <c r="CM2" s="15" t="str">
        <f t="shared" si="3"/>
        <v>Europe_other</v>
      </c>
      <c r="CN2" s="15" t="str">
        <f t="shared" si="3"/>
        <v>France</v>
      </c>
      <c r="CO2" s="15" t="str">
        <f t="shared" si="3"/>
        <v>Germany</v>
      </c>
      <c r="CP2" s="15" t="str">
        <f t="shared" si="3"/>
        <v>India</v>
      </c>
      <c r="CQ2" s="15" t="str">
        <f t="shared" si="3"/>
        <v>LatAm_other</v>
      </c>
      <c r="CR2" s="15" t="str">
        <f t="shared" si="3"/>
        <v>Mexico</v>
      </c>
      <c r="CS2" s="15" t="str">
        <f t="shared" si="3"/>
        <v>MidEast_other</v>
      </c>
      <c r="CT2" s="15" t="str">
        <f t="shared" si="3"/>
        <v>Nor-Ice</v>
      </c>
      <c r="CU2" s="15" t="str">
        <f t="shared" si="3"/>
        <v>Russia</v>
      </c>
      <c r="CV2" s="15" t="str">
        <f t="shared" si="3"/>
        <v>SaudiArabia</v>
      </c>
      <c r="CW2" s="15" t="str">
        <f t="shared" si="3"/>
        <v>SouthAfrica</v>
      </c>
      <c r="CX2" s="15" t="str">
        <f t="shared" si="3"/>
        <v>UK</v>
      </c>
      <c r="CY2" s="15" t="str">
        <f t="shared" si="3"/>
        <v>USA</v>
      </c>
      <c r="CZ2" s="15" t="str">
        <f t="shared" si="3"/>
        <v>\I:</v>
      </c>
      <c r="DB2" t="s">
        <v>156</v>
      </c>
      <c r="DC2" t="s">
        <v>97</v>
      </c>
      <c r="DD2" t="s">
        <v>157</v>
      </c>
      <c r="DE2" t="s">
        <v>158</v>
      </c>
      <c r="DF2" t="s">
        <v>159</v>
      </c>
      <c r="DG2" t="s">
        <v>160</v>
      </c>
      <c r="DH2" t="s">
        <v>161</v>
      </c>
      <c r="DI2" t="s">
        <v>162</v>
      </c>
    </row>
    <row r="3" spans="1:113" ht="14.65" thickTop="1">
      <c r="A3" s="15" t="str">
        <f>VLOOKUP(A2,reserves!$K$9:$L$33,2,FALSE)</f>
        <v>Non-crude</v>
      </c>
      <c r="C3" s="14" t="str">
        <f>"Min"&amp;A2</f>
        <v>MinOILNCR</v>
      </c>
      <c r="E3" s="23" t="str">
        <f>SUPBalance!F4</f>
        <v>Africa_north</v>
      </c>
      <c r="F3" s="23" t="str">
        <f>SUPBalance!G4</f>
        <v>Africa_other</v>
      </c>
      <c r="G3" s="23" t="str">
        <f>SUPBalance!H4</f>
        <v>Arg-Chi</v>
      </c>
      <c r="H3" s="23" t="str">
        <f>SUPBalance!I4</f>
        <v>Asia_central</v>
      </c>
      <c r="I3" s="23" t="str">
        <f>SUPBalance!J4</f>
        <v>Asia_east</v>
      </c>
      <c r="J3" s="23" t="str">
        <f>SUPBalance!K4</f>
        <v>Asia_other</v>
      </c>
      <c r="K3" s="23" t="str">
        <f>SUPBalance!L4</f>
        <v>Australia_NZ</v>
      </c>
      <c r="L3" s="23" t="str">
        <f>SUPBalance!M4</f>
        <v>Brazil</v>
      </c>
      <c r="M3" s="23" t="str">
        <f>SUPBalance!N4</f>
        <v>Canada</v>
      </c>
      <c r="N3" s="23" t="str">
        <f>SUPBalance!O4</f>
        <v>China</v>
      </c>
      <c r="O3" s="23" t="str">
        <f>SUPBalance!P4</f>
        <v>EU_north</v>
      </c>
      <c r="P3" s="23" t="str">
        <f>SUPBalance!Q4</f>
        <v>EU_northeast</v>
      </c>
      <c r="Q3" s="23" t="str">
        <f>SUPBalance!R4</f>
        <v>EU_northwest</v>
      </c>
      <c r="R3" s="23" t="str">
        <f>SUPBalance!S4</f>
        <v>EU_south</v>
      </c>
      <c r="S3" s="23" t="str">
        <f>SUPBalance!T4</f>
        <v>EU_southeast</v>
      </c>
      <c r="T3" s="23" t="str">
        <f>SUPBalance!U4</f>
        <v>EU_southwest</v>
      </c>
      <c r="U3" s="23" t="str">
        <f>SUPBalance!V4</f>
        <v>Europe_other</v>
      </c>
      <c r="V3" s="23" t="str">
        <f>SUPBalance!W4</f>
        <v>France</v>
      </c>
      <c r="W3" s="23" t="str">
        <f>SUPBalance!X4</f>
        <v>Germany</v>
      </c>
      <c r="X3" s="23" t="str">
        <f>SUPBalance!Y4</f>
        <v>India</v>
      </c>
      <c r="Y3" s="23" t="str">
        <f>SUPBalance!Z4</f>
        <v>LatAm_other</v>
      </c>
      <c r="Z3" s="23" t="str">
        <f>SUPBalance!AA4</f>
        <v>Mexico</v>
      </c>
      <c r="AA3" s="23" t="str">
        <f>SUPBalance!AB4</f>
        <v>MidEast_other</v>
      </c>
      <c r="AB3" s="23" t="str">
        <f>SUPBalance!AC4</f>
        <v>Nor-Ice</v>
      </c>
      <c r="AC3" s="23" t="str">
        <f>SUPBalance!AD4</f>
        <v>Russia</v>
      </c>
      <c r="AD3" s="23" t="str">
        <f>SUPBalance!AE4</f>
        <v>SaudiArabia</v>
      </c>
      <c r="AE3" s="23" t="str">
        <f>SUPBalance!AF4</f>
        <v>SouthAfrica</v>
      </c>
      <c r="AF3" s="23" t="str">
        <f>SUPBalance!AG4</f>
        <v>UK</v>
      </c>
      <c r="AG3" s="23" t="str">
        <f>SUPBalance!AH4</f>
        <v>USA</v>
      </c>
      <c r="AH3" s="23" t="str">
        <f>SUPBalance!AI4</f>
        <v>\I:</v>
      </c>
      <c r="AI3" s="23" t="s">
        <v>3</v>
      </c>
      <c r="AK3" t="str">
        <f>$AJ30</f>
        <v>MinOILNCR-01</v>
      </c>
      <c r="AL3" s="8" cm="1">
        <f t="array" ref="AL3">ROUND(-E$13/TREND(E$11:E$12,$A$11:$A$12,VALUE($A30))*AL4+AL4,4)</f>
        <v>12.679500000000001</v>
      </c>
      <c r="AM3" s="8" cm="1">
        <f t="array" ref="AM3">ROUND(-F$13/TREND(F$11:F$12,$A$11:$A$12,VALUE($A30))*AM4+AM4,4)</f>
        <v>12.679500000000001</v>
      </c>
      <c r="AN3" s="8" cm="1">
        <f t="array" ref="AN3">ROUND(-G$13/TREND(G$11:G$12,$A$11:$A$12,VALUE($A30))*AN4+AN4,4)</f>
        <v>12.679500000000001</v>
      </c>
      <c r="AO3" s="8" cm="1">
        <f t="array" ref="AO3">ROUND(-H$13/TREND(H$11:H$12,$A$11:$A$12,VALUE($A30))*AO4+AO4,4)</f>
        <v>12.679500000000001</v>
      </c>
      <c r="AP3" s="8" cm="1">
        <f t="array" ref="AP3">ROUND(-I$13/TREND(I$11:I$12,$A$11:$A$12,VALUE($A30))*AP4+AP4,4)</f>
        <v>12.679500000000001</v>
      </c>
      <c r="AQ3" s="8" cm="1">
        <f t="array" ref="AQ3">ROUND(-J$13/TREND(J$11:J$12,$A$11:$A$12,VALUE($A30))*AQ4+AQ4,4)</f>
        <v>12.679500000000001</v>
      </c>
      <c r="AR3" s="8" cm="1">
        <f t="array" ref="AR3">ROUND(-K$13/TREND(K$11:K$12,$A$11:$A$12,VALUE($A30))*AR4+AR4,4)</f>
        <v>12.679500000000001</v>
      </c>
      <c r="AS3" s="8" cm="1">
        <f t="array" ref="AS3">ROUND(-L$13/TREND(L$11:L$12,$A$11:$A$12,VALUE($A30))*AS4+AS4,4)</f>
        <v>12.679500000000001</v>
      </c>
      <c r="AT3" s="8" cm="1">
        <f t="array" ref="AT3">ROUND(-M$13/TREND(M$11:M$12,$A$11:$A$12,VALUE($A30))*AT4+AT4,4)</f>
        <v>12.679500000000001</v>
      </c>
      <c r="AU3" s="8" cm="1">
        <f t="array" ref="AU3">ROUND(-N$13/TREND(N$11:N$12,$A$11:$A$12,VALUE($A30))*AU4+AU4,4)</f>
        <v>12.679500000000001</v>
      </c>
      <c r="AV3" s="8" cm="1">
        <f t="array" ref="AV3">ROUND(-O$13/TREND(O$11:O$12,$A$11:$A$12,VALUE($A30))*AV4+AV4,4)</f>
        <v>12.679500000000001</v>
      </c>
      <c r="AW3" s="8" cm="1">
        <f t="array" ref="AW3">ROUND(-P$13/TREND(P$11:P$12,$A$11:$A$12,VALUE($A30))*AW4+AW4,4)</f>
        <v>12.679500000000001</v>
      </c>
      <c r="AX3" s="8" cm="1">
        <f t="array" ref="AX3">ROUND(-Q$13/TREND(Q$11:Q$12,$A$11:$A$12,VALUE($A30))*AX4+AX4,4)</f>
        <v>12.679500000000001</v>
      </c>
      <c r="AY3" s="8" cm="1">
        <f t="array" ref="AY3">ROUND(-R$13/TREND(R$11:R$12,$A$11:$A$12,VALUE($A30))*AY4+AY4,4)</f>
        <v>12.679500000000001</v>
      </c>
      <c r="AZ3" s="8" cm="1">
        <f t="array" ref="AZ3">ROUND(-S$13/TREND(S$11:S$12,$A$11:$A$12,VALUE($A30))*AZ4+AZ4,4)</f>
        <v>12.679500000000001</v>
      </c>
      <c r="BA3" s="8" cm="1">
        <f t="array" ref="BA3">ROUND(-T$13/TREND(T$11:T$12,$A$11:$A$12,VALUE($A30))*BA4+BA4,4)</f>
        <v>12.679500000000001</v>
      </c>
      <c r="BB3" s="8" cm="1">
        <f t="array" ref="BB3">ROUND(-U$13/TREND(U$11:U$12,$A$11:$A$12,VALUE($A30))*BB4+BB4,4)</f>
        <v>12.679500000000001</v>
      </c>
      <c r="BC3" s="8" cm="1">
        <f t="array" ref="BC3">ROUND(-V$13/TREND(V$11:V$12,$A$11:$A$12,VALUE($A30))*BC4+BC4,4)</f>
        <v>12.679500000000001</v>
      </c>
      <c r="BD3" s="8" cm="1">
        <f t="array" ref="BD3">ROUND(-W$13/TREND(W$11:W$12,$A$11:$A$12,VALUE($A30))*BD4+BD4,4)</f>
        <v>12.679500000000001</v>
      </c>
      <c r="BE3" s="8" cm="1">
        <f t="array" ref="BE3">ROUND(-X$13/TREND(X$11:X$12,$A$11:$A$12,VALUE($A30))*BE4+BE4,4)</f>
        <v>12.679500000000001</v>
      </c>
      <c r="BF3" s="8" cm="1">
        <f t="array" ref="BF3">ROUND(-Y$13/TREND(Y$11:Y$12,$A$11:$A$12,VALUE($A30))*BF4+BF4,4)</f>
        <v>12.679500000000001</v>
      </c>
      <c r="BG3" s="8" cm="1">
        <f t="array" ref="BG3">ROUND(-Z$13/TREND(Z$11:Z$12,$A$11:$A$12,VALUE($A30))*BG4+BG4,4)</f>
        <v>12.679500000000001</v>
      </c>
      <c r="BH3" s="8" cm="1">
        <f t="array" ref="BH3">ROUND(-AA$13/TREND(AA$11:AA$12,$A$11:$A$12,VALUE($A30))*BH4+BH4,4)</f>
        <v>12.679500000000001</v>
      </c>
      <c r="BI3" s="8" cm="1">
        <f t="array" ref="BI3">ROUND(-AB$13/TREND(AB$11:AB$12,$A$11:$A$12,VALUE($A30))*BI4+BI4,4)</f>
        <v>12.679500000000001</v>
      </c>
      <c r="BJ3" s="8" cm="1">
        <f t="array" ref="BJ3">ROUND(-AC$13/TREND(AC$11:AC$12,$A$11:$A$12,VALUE($A30))*BJ4+BJ4,4)</f>
        <v>12.679500000000001</v>
      </c>
      <c r="BK3" s="8" cm="1">
        <f t="array" ref="BK3">ROUND(-AD$13/TREND(AD$11:AD$12,$A$11:$A$12,VALUE($A30))*BK4+BK4,4)</f>
        <v>12.679500000000001</v>
      </c>
      <c r="BL3" s="8" cm="1">
        <f t="array" ref="BL3">ROUND(-AE$13/TREND(AE$11:AE$12,$A$11:$A$12,VALUE($A30))*BL4+BL4,4)</f>
        <v>12.679500000000001</v>
      </c>
      <c r="BM3" s="8" cm="1">
        <f t="array" ref="BM3">ROUND(-AF$13/TREND(AF$11:AF$12,$A$11:$A$12,VALUE($A30))*BM4+BM4,4)</f>
        <v>12.679500000000001</v>
      </c>
      <c r="BN3" s="8" cm="1">
        <f t="array" ref="BN3">ROUND(-AG$13/TREND(AG$11:AG$12,$A$11:$A$12,VALUE($A30))*BN4+BN4,4)</f>
        <v>12.679500000000001</v>
      </c>
      <c r="BO3" s="8" cm="1">
        <f t="array" ref="BO3">ROUND(-AH$13/TREND(AH$11:AH$12,$A$11:$A$12,VALUE($A30))*BO4+BO4,4)</f>
        <v>12.679500000000001</v>
      </c>
      <c r="BQ3" s="1">
        <f>SUM(AL30:BB30)/1000</f>
        <v>1.3409255696759999</v>
      </c>
      <c r="BR3" s="1">
        <f t="shared" ref="BR3:BR23" si="4">SUMPRODUCT(AL3:BB3,AL30:BB30)/SUM(AL30:BB30)</f>
        <v>12.679500000000003</v>
      </c>
      <c r="BS3" s="1"/>
      <c r="BV3" t="str">
        <f>$AJ30</f>
        <v>MinOILNCR-01</v>
      </c>
      <c r="BW3" s="1">
        <f t="shared" ref="BW3:BW22" si="5">MIN(AL30/MAX(SUM(AL$30:AL$49),1)*E$6*1000,AL30*$BT$1)</f>
        <v>0</v>
      </c>
      <c r="BX3" s="1">
        <f t="shared" ref="BX3:CM18" si="6">MIN(AM30/MAX(SUM(AM$30:AM$49),1)*F$6*1000,AM30*$BT$1)</f>
        <v>0</v>
      </c>
      <c r="BY3" s="1">
        <f t="shared" si="6"/>
        <v>0</v>
      </c>
      <c r="BZ3" s="1">
        <f t="shared" si="6"/>
        <v>0</v>
      </c>
      <c r="CA3" s="1">
        <f t="shared" si="6"/>
        <v>0</v>
      </c>
      <c r="CB3" s="1">
        <f t="shared" si="6"/>
        <v>0</v>
      </c>
      <c r="CC3" s="1">
        <f t="shared" si="6"/>
        <v>0</v>
      </c>
      <c r="CD3" s="1">
        <f t="shared" si="6"/>
        <v>0</v>
      </c>
      <c r="CE3" s="1">
        <f t="shared" si="6"/>
        <v>0</v>
      </c>
      <c r="CF3" s="1">
        <f t="shared" si="6"/>
        <v>0</v>
      </c>
      <c r="CG3" s="1">
        <f t="shared" si="6"/>
        <v>0</v>
      </c>
      <c r="CH3" s="1">
        <f t="shared" si="6"/>
        <v>0</v>
      </c>
      <c r="CI3" s="1">
        <f t="shared" si="6"/>
        <v>0</v>
      </c>
      <c r="CJ3" s="1">
        <f t="shared" si="6"/>
        <v>0</v>
      </c>
      <c r="CK3" s="1">
        <f t="shared" si="6"/>
        <v>0</v>
      </c>
      <c r="CL3" s="1">
        <f t="shared" si="6"/>
        <v>0</v>
      </c>
      <c r="CM3" s="1">
        <f t="shared" si="6"/>
        <v>0</v>
      </c>
      <c r="CN3" s="1">
        <f t="shared" ref="CN3:CZ18" si="7">MIN(BC30/MAX(SUM(BC$30:BC$49),1)*V$6*1000,BC30*$BT$1)</f>
        <v>0</v>
      </c>
      <c r="CO3" s="1">
        <f t="shared" si="7"/>
        <v>0</v>
      </c>
      <c r="CP3" s="1">
        <f t="shared" si="7"/>
        <v>0</v>
      </c>
      <c r="CQ3" s="1">
        <f t="shared" si="7"/>
        <v>0</v>
      </c>
      <c r="CR3" s="1">
        <f t="shared" si="7"/>
        <v>0</v>
      </c>
      <c r="CS3" s="1">
        <f t="shared" si="7"/>
        <v>0</v>
      </c>
      <c r="CT3" s="1">
        <f t="shared" si="7"/>
        <v>0</v>
      </c>
      <c r="CU3" s="1">
        <f t="shared" si="7"/>
        <v>0</v>
      </c>
      <c r="CV3" s="1">
        <f t="shared" si="7"/>
        <v>0</v>
      </c>
      <c r="CW3" s="1">
        <f t="shared" si="7"/>
        <v>0</v>
      </c>
      <c r="CX3" s="1">
        <f t="shared" si="7"/>
        <v>0</v>
      </c>
      <c r="CY3" s="1">
        <f t="shared" si="7"/>
        <v>0</v>
      </c>
      <c r="CZ3" s="1">
        <f t="shared" si="7"/>
        <v>0</v>
      </c>
      <c r="DB3" t="s">
        <v>170</v>
      </c>
      <c r="DC3" t="str">
        <f>BV3</f>
        <v>MinOILNCR-01</v>
      </c>
      <c r="DD3" t="str">
        <f t="shared" ref="DD3:DD23" si="8">$A$3&amp;" Supply curve - Step "&amp;A30</f>
        <v>Non-crude Supply curve - Step 01</v>
      </c>
      <c r="DE3" t="s">
        <v>109</v>
      </c>
      <c r="DF3" t="s">
        <v>163</v>
      </c>
      <c r="DH3" t="str">
        <f>$A$2</f>
        <v>OILNCR</v>
      </c>
    </row>
    <row r="4" spans="1:113">
      <c r="D4" t="s">
        <v>102</v>
      </c>
      <c r="E4" s="1">
        <f>SUMIFS('Pri flows'!$E$3:$E$1999,'Pri flows'!$B$3:$B$1999,E$3,'Pri flows'!$D$3:$D$1999,$A$2,'Pri flows'!$C$3:$C$1999,"INDPROD")</f>
        <v>0</v>
      </c>
      <c r="F4" s="1">
        <f>SUMIFS('Pri flows'!$E$3:$E$1999,'Pri flows'!$B$3:$B$1999,F$3,'Pri flows'!$D$3:$D$1999,$A$2,'Pri flows'!$C$3:$C$1999,"INDPROD")</f>
        <v>0</v>
      </c>
      <c r="G4" s="1">
        <f>SUMIFS('Pri flows'!$E$3:$E$1999,'Pri flows'!$B$3:$B$1999,G$3,'Pri flows'!$D$3:$D$1999,$A$2,'Pri flows'!$C$3:$C$1999,"INDPROD")</f>
        <v>0</v>
      </c>
      <c r="H4" s="1">
        <f>SUMIFS('Pri flows'!$E$3:$E$1999,'Pri flows'!$B$3:$B$1999,H$3,'Pri flows'!$D$3:$D$1999,$A$2,'Pri flows'!$C$3:$C$1999,"INDPROD")</f>
        <v>5.7365858879999996</v>
      </c>
      <c r="I4" s="1">
        <f>SUMIFS('Pri flows'!$E$3:$E$1999,'Pri flows'!$B$3:$B$1999,I$3,'Pri flows'!$D$3:$D$1999,$A$2,'Pri flows'!$C$3:$C$1999,"INDPROD")</f>
        <v>0</v>
      </c>
      <c r="J4" s="1">
        <f>SUMIFS('Pri flows'!$E$3:$E$1999,'Pri flows'!$B$3:$B$1999,J$3,'Pri flows'!$D$3:$D$1999,$A$2,'Pri flows'!$C$3:$C$1999,"INDPROD")</f>
        <v>0</v>
      </c>
      <c r="K4" s="1">
        <f>SUMIFS('Pri flows'!$E$3:$E$1999,'Pri flows'!$B$3:$B$1999,K$3,'Pri flows'!$D$3:$D$1999,$A$2,'Pri flows'!$C$3:$C$1999,"INDPROD")</f>
        <v>0</v>
      </c>
      <c r="L4" s="1">
        <f>SUMIFS('Pri flows'!$E$3:$E$1999,'Pri flows'!$B$3:$B$1999,L$3,'Pri flows'!$D$3:$D$1999,$A$2,'Pri flows'!$C$3:$C$1999,"INDPROD")</f>
        <v>0</v>
      </c>
      <c r="M4" s="1">
        <f>SUMIFS('Pri flows'!$E$3:$E$1999,'Pri flows'!$B$3:$B$1999,M$3,'Pri flows'!$D$3:$D$1999,$A$2,'Pri flows'!$C$3:$C$1999,"INDPROD")</f>
        <v>2676.114553464</v>
      </c>
      <c r="N4" s="1">
        <f>SUMIFS('Pri flows'!$E$3:$E$1999,'Pri flows'!$B$3:$B$1999,N$3,'Pri flows'!$D$3:$D$1999,$A$2,'Pri flows'!$C$3:$C$1999,"INDPROD")</f>
        <v>0</v>
      </c>
      <c r="O4" s="1">
        <f>SUMIFS('Pri flows'!$E$3:$E$1999,'Pri flows'!$B$3:$B$1999,O$3,'Pri flows'!$D$3:$D$1999,$A$2,'Pri flows'!$C$3:$C$1999,"INDPROD")</f>
        <v>0</v>
      </c>
      <c r="P4" s="1">
        <f>SUMIFS('Pri flows'!$E$3:$E$1999,'Pri flows'!$B$3:$B$1999,P$3,'Pri flows'!$D$3:$D$1999,$A$2,'Pri flows'!$C$3:$C$1999,"INDPROD")</f>
        <v>0</v>
      </c>
      <c r="Q4" s="1">
        <f>SUMIFS('Pri flows'!$E$3:$E$1999,'Pri flows'!$B$3:$B$1999,Q$3,'Pri flows'!$D$3:$D$1999,$A$2,'Pri flows'!$C$3:$C$1999,"INDPROD")</f>
        <v>0</v>
      </c>
      <c r="R4" s="1">
        <f>SUMIFS('Pri flows'!$E$3:$E$1999,'Pri flows'!$B$3:$B$1999,R$3,'Pri flows'!$D$3:$D$1999,$A$2,'Pri flows'!$C$3:$C$1999,"INDPROD")</f>
        <v>0</v>
      </c>
      <c r="S4" s="1">
        <f>SUMIFS('Pri flows'!$E$3:$E$1999,'Pri flows'!$B$3:$B$1999,S$3,'Pri flows'!$D$3:$D$1999,$A$2,'Pri flows'!$C$3:$C$1999,"INDPROD")</f>
        <v>0</v>
      </c>
      <c r="T4" s="1">
        <f>SUMIFS('Pri flows'!$E$3:$E$1999,'Pri flows'!$B$3:$B$1999,T$3,'Pri flows'!$D$3:$D$1999,$A$2,'Pri flows'!$C$3:$C$1999,"INDPROD")</f>
        <v>0</v>
      </c>
      <c r="U4" s="1">
        <f>SUMIFS('Pri flows'!$E$3:$E$1999,'Pri flows'!$B$3:$B$1999,U$3,'Pri flows'!$D$3:$D$1999,$A$2,'Pri flows'!$C$3:$C$1999,"INDPROD")</f>
        <v>0</v>
      </c>
      <c r="V4" s="1">
        <f>SUMIFS('Pri flows'!$E$3:$E$1999,'Pri flows'!$B$3:$B$1999,V$3,'Pri flows'!$D$3:$D$1999,$A$2,'Pri flows'!$C$3:$C$1999,"INDPROD")</f>
        <v>0</v>
      </c>
      <c r="W4" s="1">
        <f>SUMIFS('Pri flows'!$E$3:$E$1999,'Pri flows'!$B$3:$B$1999,W$3,'Pri flows'!$D$3:$D$1999,$A$2,'Pri flows'!$C$3:$C$1999,"INDPROD")</f>
        <v>0</v>
      </c>
      <c r="X4" s="1">
        <f>SUMIFS('Pri flows'!$E$3:$E$1999,'Pri flows'!$B$3:$B$1999,X$3,'Pri flows'!$D$3:$D$1999,$A$2,'Pri flows'!$C$3:$C$1999,"INDPROD")</f>
        <v>0</v>
      </c>
      <c r="Y4" s="1">
        <f>SUMIFS('Pri flows'!$E$3:$E$1999,'Pri flows'!$B$3:$B$1999,Y$3,'Pri flows'!$D$3:$D$1999,$A$2,'Pri flows'!$C$3:$C$1999,"INDPROD")</f>
        <v>0</v>
      </c>
      <c r="Z4" s="1">
        <f>SUMIFS('Pri flows'!$E$3:$E$1999,'Pri flows'!$B$3:$B$1999,Z$3,'Pri flows'!$D$3:$D$1999,$A$2,'Pri flows'!$C$3:$C$1999,"INDPROD")</f>
        <v>0</v>
      </c>
      <c r="AA4" s="1">
        <f>SUMIFS('Pri flows'!$E$3:$E$1999,'Pri flows'!$B$3:$B$1999,AA$3,'Pri flows'!$D$3:$D$1999,$A$2,'Pri flows'!$C$3:$C$1999,"INDPROD")</f>
        <v>0</v>
      </c>
      <c r="AB4" s="1">
        <f>SUMIFS('Pri flows'!$E$3:$E$1999,'Pri flows'!$B$3:$B$1999,AB$3,'Pri flows'!$D$3:$D$1999,$A$2,'Pri flows'!$C$3:$C$1999,"INDPROD")</f>
        <v>0</v>
      </c>
      <c r="AC4" s="1">
        <f>SUMIFS('Pri flows'!$E$3:$E$1999,'Pri flows'!$B$3:$B$1999,AC$3,'Pri flows'!$D$3:$D$1999,$A$2,'Pri flows'!$C$3:$C$1999,"INDPROD")</f>
        <v>0</v>
      </c>
      <c r="AD4" s="1">
        <f>SUMIFS('Pri flows'!$E$3:$E$1999,'Pri flows'!$B$3:$B$1999,AD$3,'Pri flows'!$D$3:$D$1999,$A$2,'Pri flows'!$C$3:$C$1999,"INDPROD")</f>
        <v>0</v>
      </c>
      <c r="AE4" s="1">
        <f>SUMIFS('Pri flows'!$E$3:$E$1999,'Pri flows'!$B$3:$B$1999,AE$3,'Pri flows'!$D$3:$D$1999,$A$2,'Pri flows'!$C$3:$C$1999,"INDPROD")</f>
        <v>0</v>
      </c>
      <c r="AF4" s="1">
        <f>SUMIFS('Pri flows'!$E$3:$E$1999,'Pri flows'!$B$3:$B$1999,AF$3,'Pri flows'!$D$3:$D$1999,$A$2,'Pri flows'!$C$3:$C$1999,"INDPROD")</f>
        <v>0</v>
      </c>
      <c r="AG4" s="1">
        <f>SUMIFS('Pri flows'!$E$3:$E$1999,'Pri flows'!$B$3:$B$1999,AG$3,'Pri flows'!$D$3:$D$1999,$A$2,'Pri flows'!$C$3:$C$1999,"INDPROD")</f>
        <v>0</v>
      </c>
      <c r="AH4" s="1">
        <f>SUMIFS('Pri flows'!$E$3:$E$1999,'Pri flows'!$B$3:$B$1999,AH$3,'Pri flows'!$D$3:$D$1999,$A$2,'Pri flows'!$C$3:$C$1999,"INDPROD")</f>
        <v>0</v>
      </c>
      <c r="AI4" s="1">
        <f>SUM(E4:AH4)</f>
        <v>2681.8511393519998</v>
      </c>
      <c r="AK4" t="str">
        <f t="shared" ref="AK4:AK23" si="9">$AJ31</f>
        <v>MinOILNCR-02</v>
      </c>
      <c r="AL4" s="8" cm="1">
        <f t="array" ref="AL4">ROUND(-E$13/TREND(E$11:E$12,$A$11:$A$12,VALUE($A31))*AL5+AL5,4)</f>
        <v>12.894399999999999</v>
      </c>
      <c r="AM4" s="8" cm="1">
        <f t="array" ref="AM4">ROUND(-F$13/TREND(F$11:F$12,$A$11:$A$12,VALUE($A31))*AM5+AM5,4)</f>
        <v>12.894399999999999</v>
      </c>
      <c r="AN4" s="8" cm="1">
        <f t="array" ref="AN4">ROUND(-G$13/TREND(G$11:G$12,$A$11:$A$12,VALUE($A31))*AN5+AN5,4)</f>
        <v>12.894399999999999</v>
      </c>
      <c r="AO4" s="8" cm="1">
        <f t="array" ref="AO4">ROUND(-H$13/TREND(H$11:H$12,$A$11:$A$12,VALUE($A31))*AO5+AO5,4)</f>
        <v>12.894399999999999</v>
      </c>
      <c r="AP4" s="8" cm="1">
        <f t="array" ref="AP4">ROUND(-I$13/TREND(I$11:I$12,$A$11:$A$12,VALUE($A31))*AP5+AP5,4)</f>
        <v>12.894399999999999</v>
      </c>
      <c r="AQ4" s="8" cm="1">
        <f t="array" ref="AQ4">ROUND(-J$13/TREND(J$11:J$12,$A$11:$A$12,VALUE($A31))*AQ5+AQ5,4)</f>
        <v>12.894399999999999</v>
      </c>
      <c r="AR4" s="8" cm="1">
        <f t="array" ref="AR4">ROUND(-K$13/TREND(K$11:K$12,$A$11:$A$12,VALUE($A31))*AR5+AR5,4)</f>
        <v>12.894399999999999</v>
      </c>
      <c r="AS4" s="8" cm="1">
        <f t="array" ref="AS4">ROUND(-L$13/TREND(L$11:L$12,$A$11:$A$12,VALUE($A31))*AS5+AS5,4)</f>
        <v>12.894399999999999</v>
      </c>
      <c r="AT4" s="8" cm="1">
        <f t="array" ref="AT4">ROUND(-M$13/TREND(M$11:M$12,$A$11:$A$12,VALUE($A31))*AT5+AT5,4)</f>
        <v>12.894399999999999</v>
      </c>
      <c r="AU4" s="8" cm="1">
        <f t="array" ref="AU4">ROUND(-N$13/TREND(N$11:N$12,$A$11:$A$12,VALUE($A31))*AU5+AU5,4)</f>
        <v>12.894399999999999</v>
      </c>
      <c r="AV4" s="8" cm="1">
        <f t="array" ref="AV4">ROUND(-O$13/TREND(O$11:O$12,$A$11:$A$12,VALUE($A31))*AV5+AV5,4)</f>
        <v>12.894399999999999</v>
      </c>
      <c r="AW4" s="8" cm="1">
        <f t="array" ref="AW4">ROUND(-P$13/TREND(P$11:P$12,$A$11:$A$12,VALUE($A31))*AW5+AW5,4)</f>
        <v>12.894399999999999</v>
      </c>
      <c r="AX4" s="8" cm="1">
        <f t="array" ref="AX4">ROUND(-Q$13/TREND(Q$11:Q$12,$A$11:$A$12,VALUE($A31))*AX5+AX5,4)</f>
        <v>12.894399999999999</v>
      </c>
      <c r="AY4" s="8" cm="1">
        <f t="array" ref="AY4">ROUND(-R$13/TREND(R$11:R$12,$A$11:$A$12,VALUE($A31))*AY5+AY5,4)</f>
        <v>12.894399999999999</v>
      </c>
      <c r="AZ4" s="8" cm="1">
        <f t="array" ref="AZ4">ROUND(-S$13/TREND(S$11:S$12,$A$11:$A$12,VALUE($A31))*AZ5+AZ5,4)</f>
        <v>12.894399999999999</v>
      </c>
      <c r="BA4" s="8" cm="1">
        <f t="array" ref="BA4">ROUND(-T$13/TREND(T$11:T$12,$A$11:$A$12,VALUE($A31))*BA5+BA5,4)</f>
        <v>12.894399999999999</v>
      </c>
      <c r="BB4" s="8" cm="1">
        <f t="array" ref="BB4">ROUND(-U$13/TREND(U$11:U$12,$A$11:$A$12,VALUE($A31))*BB5+BB5,4)</f>
        <v>12.894399999999999</v>
      </c>
      <c r="BC4" s="8" cm="1">
        <f t="array" ref="BC4">ROUND(-V$13/TREND(V$11:V$12,$A$11:$A$12,VALUE($A31))*BC5+BC5,4)</f>
        <v>12.894399999999999</v>
      </c>
      <c r="BD4" s="8" cm="1">
        <f t="array" ref="BD4">ROUND(-W$13/TREND(W$11:W$12,$A$11:$A$12,VALUE($A31))*BD5+BD5,4)</f>
        <v>12.894399999999999</v>
      </c>
      <c r="BE4" s="8" cm="1">
        <f t="array" ref="BE4">ROUND(-X$13/TREND(X$11:X$12,$A$11:$A$12,VALUE($A31))*BE5+BE5,4)</f>
        <v>12.894399999999999</v>
      </c>
      <c r="BF4" s="8" cm="1">
        <f t="array" ref="BF4">ROUND(-Y$13/TREND(Y$11:Y$12,$A$11:$A$12,VALUE($A31))*BF5+BF5,4)</f>
        <v>12.894399999999999</v>
      </c>
      <c r="BG4" s="8" cm="1">
        <f t="array" ref="BG4">ROUND(-Z$13/TREND(Z$11:Z$12,$A$11:$A$12,VALUE($A31))*BG5+BG5,4)</f>
        <v>12.894399999999999</v>
      </c>
      <c r="BH4" s="8" cm="1">
        <f t="array" ref="BH4">ROUND(-AA$13/TREND(AA$11:AA$12,$A$11:$A$12,VALUE($A31))*BH5+BH5,4)</f>
        <v>12.894399999999999</v>
      </c>
      <c r="BI4" s="8" cm="1">
        <f t="array" ref="BI4">ROUND(-AB$13/TREND(AB$11:AB$12,$A$11:$A$12,VALUE($A31))*BI5+BI5,4)</f>
        <v>12.894399999999999</v>
      </c>
      <c r="BJ4" s="8" cm="1">
        <f t="array" ref="BJ4">ROUND(-AC$13/TREND(AC$11:AC$12,$A$11:$A$12,VALUE($A31))*BJ5+BJ5,4)</f>
        <v>12.894399999999999</v>
      </c>
      <c r="BK4" s="8" cm="1">
        <f t="array" ref="BK4">ROUND(-AD$13/TREND(AD$11:AD$12,$A$11:$A$12,VALUE($A31))*BK5+BK5,4)</f>
        <v>12.894399999999999</v>
      </c>
      <c r="BL4" s="8" cm="1">
        <f t="array" ref="BL4">ROUND(-AE$13/TREND(AE$11:AE$12,$A$11:$A$12,VALUE($A31))*BL5+BL5,4)</f>
        <v>12.894399999999999</v>
      </c>
      <c r="BM4" s="8" cm="1">
        <f t="array" ref="BM4">ROUND(-AF$13/TREND(AF$11:AF$12,$A$11:$A$12,VALUE($A31))*BM5+BM5,4)</f>
        <v>12.894399999999999</v>
      </c>
      <c r="BN4" s="8" cm="1">
        <f t="array" ref="BN4">ROUND(-AG$13/TREND(AG$11:AG$12,$A$11:$A$12,VALUE($A31))*BN5+BN5,4)</f>
        <v>12.894399999999999</v>
      </c>
      <c r="BO4" s="8" cm="1">
        <f t="array" ref="BO4">ROUND(-AH$13/TREND(AH$11:AH$12,$A$11:$A$12,VALUE($A31))*BO5+BO5,4)</f>
        <v>12.894399999999999</v>
      </c>
      <c r="BQ4" s="1">
        <f t="shared" ref="BQ4:BQ23" si="10">BQ3+SUM(AL31:BB31)/1000</f>
        <v>1.4750181266436</v>
      </c>
      <c r="BR4" s="1">
        <f t="shared" si="4"/>
        <v>12.894399999999999</v>
      </c>
      <c r="BS4" s="1"/>
      <c r="BV4" t="str">
        <f t="shared" ref="BV4:BV23" si="11">$AJ31</f>
        <v>MinOILNCR-02</v>
      </c>
      <c r="BW4" s="1">
        <f t="shared" si="5"/>
        <v>0</v>
      </c>
      <c r="BX4" s="1">
        <f t="shared" si="6"/>
        <v>0</v>
      </c>
      <c r="BY4" s="1">
        <f t="shared" si="6"/>
        <v>0</v>
      </c>
      <c r="BZ4" s="1">
        <f t="shared" si="6"/>
        <v>0</v>
      </c>
      <c r="CA4" s="1">
        <f t="shared" si="6"/>
        <v>0</v>
      </c>
      <c r="CB4" s="1">
        <f t="shared" si="6"/>
        <v>0</v>
      </c>
      <c r="CC4" s="1">
        <f t="shared" si="6"/>
        <v>0</v>
      </c>
      <c r="CD4" s="1">
        <f t="shared" si="6"/>
        <v>0</v>
      </c>
      <c r="CE4" s="1">
        <f t="shared" si="6"/>
        <v>0</v>
      </c>
      <c r="CF4" s="1">
        <f t="shared" si="6"/>
        <v>0</v>
      </c>
      <c r="CG4" s="1">
        <f t="shared" si="6"/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7"/>
        <v>0</v>
      </c>
      <c r="CO4" s="1">
        <f t="shared" si="7"/>
        <v>0</v>
      </c>
      <c r="CP4" s="1">
        <f t="shared" si="7"/>
        <v>0</v>
      </c>
      <c r="CQ4" s="1">
        <f t="shared" si="7"/>
        <v>0</v>
      </c>
      <c r="CR4" s="1">
        <f t="shared" si="7"/>
        <v>0</v>
      </c>
      <c r="CS4" s="1">
        <f t="shared" si="7"/>
        <v>0</v>
      </c>
      <c r="CT4" s="1">
        <f t="shared" si="7"/>
        <v>0</v>
      </c>
      <c r="CU4" s="1">
        <f t="shared" si="7"/>
        <v>0</v>
      </c>
      <c r="CV4" s="1">
        <f t="shared" si="7"/>
        <v>0</v>
      </c>
      <c r="CW4" s="1">
        <f t="shared" si="7"/>
        <v>0</v>
      </c>
      <c r="CX4" s="1">
        <f t="shared" si="7"/>
        <v>0</v>
      </c>
      <c r="CY4" s="1">
        <f t="shared" si="7"/>
        <v>0</v>
      </c>
      <c r="CZ4" s="1">
        <f t="shared" si="7"/>
        <v>0</v>
      </c>
      <c r="DC4" t="str">
        <f t="shared" ref="DC4:DC23" si="12">BV4</f>
        <v>MinOILNCR-02</v>
      </c>
      <c r="DD4" t="str">
        <f t="shared" si="8"/>
        <v>Non-crude Supply curve - Step 02</v>
      </c>
      <c r="DE4" t="s">
        <v>109</v>
      </c>
      <c r="DF4" t="s">
        <v>163</v>
      </c>
      <c r="DH4" t="str">
        <f t="shared" ref="DH4:DH23" si="13">$A$2</f>
        <v>OILNCR</v>
      </c>
    </row>
    <row r="5" spans="1:113">
      <c r="D5" t="s">
        <v>103</v>
      </c>
      <c r="E5" s="1">
        <f>SUMIF(reserves!$K$9:$K$17,OILNCR!$A$2,reserves!M$9:M$17)</f>
        <v>15</v>
      </c>
      <c r="F5" s="1">
        <f>SUMIF(reserves!$K$9:$K$17,OILNCR!$A$2,reserves!N$9:N$17)</f>
        <v>15</v>
      </c>
      <c r="G5" s="1">
        <f>SUMIF(reserves!$K$9:$K$17,OILNCR!$A$2,reserves!O$9:O$17)</f>
        <v>15</v>
      </c>
      <c r="H5" s="1">
        <f>SUMIF(reserves!$K$9:$K$17,OILNCR!$A$2,reserves!P$9:P$17)</f>
        <v>15</v>
      </c>
      <c r="I5" s="1">
        <f>SUMIF(reserves!$K$9:$K$17,OILNCR!$A$2,reserves!Q$9:Q$17)</f>
        <v>15</v>
      </c>
      <c r="J5" s="1">
        <f>SUMIF(reserves!$K$9:$K$17,OILNCR!$A$2,reserves!R$9:R$17)</f>
        <v>15</v>
      </c>
      <c r="K5" s="1">
        <f>SUMIF(reserves!$K$9:$K$17,OILNCR!$A$2,reserves!S$9:S$17)</f>
        <v>15</v>
      </c>
      <c r="L5" s="1">
        <f>SUMIF(reserves!$K$9:$K$17,OILNCR!$A$2,reserves!T$9:T$17)</f>
        <v>15</v>
      </c>
      <c r="M5" s="1">
        <f>SUMIF(reserves!$K$9:$K$17,OILNCR!$A$2,reserves!U$9:U$17)</f>
        <v>15</v>
      </c>
      <c r="N5" s="1">
        <f>SUMIF(reserves!$K$9:$K$17,OILNCR!$A$2,reserves!V$9:V$17)</f>
        <v>15</v>
      </c>
      <c r="O5" s="1">
        <f>SUMIF(reserves!$K$9:$K$17,OILNCR!$A$2,reserves!W$9:W$17)</f>
        <v>15</v>
      </c>
      <c r="P5" s="1">
        <f>SUMIF(reserves!$K$9:$K$17,OILNCR!$A$2,reserves!X$9:X$17)</f>
        <v>15</v>
      </c>
      <c r="Q5" s="1">
        <f>SUMIF(reserves!$K$9:$K$17,OILNCR!$A$2,reserves!Y$9:Y$17)</f>
        <v>15</v>
      </c>
      <c r="R5" s="1">
        <f>SUMIF(reserves!$K$9:$K$17,OILNCR!$A$2,reserves!Z$9:Z$17)</f>
        <v>15</v>
      </c>
      <c r="S5" s="1">
        <f>SUMIF(reserves!$K$9:$K$17,OILNCR!$A$2,reserves!AA$9:AA$17)</f>
        <v>15</v>
      </c>
      <c r="T5" s="1">
        <f>SUMIF(reserves!$K$9:$K$17,OILNCR!$A$2,reserves!AB$9:AB$17)</f>
        <v>15</v>
      </c>
      <c r="U5" s="1">
        <f>SUMIF(reserves!$K$9:$K$17,OILNCR!$A$2,reserves!AC$9:AC$17)</f>
        <v>15</v>
      </c>
      <c r="V5" s="1">
        <f>SUMIF(reserves!$K$9:$K$17,OILNCR!$A$2,reserves!AD$9:AD$17)</f>
        <v>15</v>
      </c>
      <c r="W5" s="1">
        <f>SUMIF(reserves!$K$9:$K$17,OILNCR!$A$2,reserves!AE$9:AE$17)</f>
        <v>15</v>
      </c>
      <c r="X5" s="1">
        <f>SUMIF(reserves!$K$9:$K$17,OILNCR!$A$2,reserves!AF$9:AF$17)</f>
        <v>15</v>
      </c>
      <c r="Y5" s="1">
        <f>SUMIF(reserves!$K$9:$K$17,OILNCR!$A$2,reserves!AG$9:AG$17)</f>
        <v>15</v>
      </c>
      <c r="Z5" s="1">
        <f>SUMIF(reserves!$K$9:$K$17,OILNCR!$A$2,reserves!AH$9:AH$17)</f>
        <v>15</v>
      </c>
      <c r="AA5" s="1">
        <f>SUMIF(reserves!$K$9:$K$17,OILNCR!$A$2,reserves!AI$9:AI$17)</f>
        <v>15</v>
      </c>
      <c r="AB5" s="1">
        <f>SUMIF(reserves!$K$9:$K$17,OILNCR!$A$2,reserves!AJ$9:AJ$17)</f>
        <v>15</v>
      </c>
      <c r="AC5" s="1">
        <f>SUMIF(reserves!$K$9:$K$17,OILNCR!$A$2,reserves!AK$9:AK$17)</f>
        <v>15</v>
      </c>
      <c r="AD5" s="1">
        <f>SUMIF(reserves!$K$9:$K$17,OILNCR!$A$2,reserves!AL$9:AL$17)</f>
        <v>15</v>
      </c>
      <c r="AE5" s="1">
        <f>SUMIF(reserves!$K$9:$K$17,OILNCR!$A$2,reserves!AM$9:AM$17)</f>
        <v>15</v>
      </c>
      <c r="AF5" s="1">
        <f>SUMIF(reserves!$K$9:$K$17,OILNCR!$A$2,reserves!AN$9:AN$17)</f>
        <v>15</v>
      </c>
      <c r="AG5" s="1">
        <f>SUMIF(reserves!$K$9:$K$17,OILNCR!$A$2,reserves!AO$9:AO$17)</f>
        <v>15</v>
      </c>
      <c r="AH5" s="1">
        <f>SUMIF(reserves!$K$9:$K$17,OILNCR!$A$2,reserves!AP$9:AP$17)</f>
        <v>15</v>
      </c>
      <c r="AK5" t="str">
        <f t="shared" si="9"/>
        <v>MinOILNCR-03</v>
      </c>
      <c r="AL5" s="8" cm="1">
        <f t="array" ref="AL5">ROUND(-E$13/TREND(E$11:E$12,$A$11:$A$12,VALUE($A32))*AL6+AL6,4)</f>
        <v>13.1129</v>
      </c>
      <c r="AM5" s="8" cm="1">
        <f t="array" ref="AM5">ROUND(-F$13/TREND(F$11:F$12,$A$11:$A$12,VALUE($A32))*AM6+AM6,4)</f>
        <v>13.1129</v>
      </c>
      <c r="AN5" s="8" cm="1">
        <f t="array" ref="AN5">ROUND(-G$13/TREND(G$11:G$12,$A$11:$A$12,VALUE($A32))*AN6+AN6,4)</f>
        <v>13.1129</v>
      </c>
      <c r="AO5" s="8" cm="1">
        <f t="array" ref="AO5">ROUND(-H$13/TREND(H$11:H$12,$A$11:$A$12,VALUE($A32))*AO6+AO6,4)</f>
        <v>13.1129</v>
      </c>
      <c r="AP5" s="8" cm="1">
        <f t="array" ref="AP5">ROUND(-I$13/TREND(I$11:I$12,$A$11:$A$12,VALUE($A32))*AP6+AP6,4)</f>
        <v>13.1129</v>
      </c>
      <c r="AQ5" s="8" cm="1">
        <f t="array" ref="AQ5">ROUND(-J$13/TREND(J$11:J$12,$A$11:$A$12,VALUE($A32))*AQ6+AQ6,4)</f>
        <v>13.1129</v>
      </c>
      <c r="AR5" s="8" cm="1">
        <f t="array" ref="AR5">ROUND(-K$13/TREND(K$11:K$12,$A$11:$A$12,VALUE($A32))*AR6+AR6,4)</f>
        <v>13.1129</v>
      </c>
      <c r="AS5" s="8" cm="1">
        <f t="array" ref="AS5">ROUND(-L$13/TREND(L$11:L$12,$A$11:$A$12,VALUE($A32))*AS6+AS6,4)</f>
        <v>13.1129</v>
      </c>
      <c r="AT5" s="8" cm="1">
        <f t="array" ref="AT5">ROUND(-M$13/TREND(M$11:M$12,$A$11:$A$12,VALUE($A32))*AT6+AT6,4)</f>
        <v>13.1129</v>
      </c>
      <c r="AU5" s="8" cm="1">
        <f t="array" ref="AU5">ROUND(-N$13/TREND(N$11:N$12,$A$11:$A$12,VALUE($A32))*AU6+AU6,4)</f>
        <v>13.1129</v>
      </c>
      <c r="AV5" s="8" cm="1">
        <f t="array" ref="AV5">ROUND(-O$13/TREND(O$11:O$12,$A$11:$A$12,VALUE($A32))*AV6+AV6,4)</f>
        <v>13.1129</v>
      </c>
      <c r="AW5" s="8" cm="1">
        <f t="array" ref="AW5">ROUND(-P$13/TREND(P$11:P$12,$A$11:$A$12,VALUE($A32))*AW6+AW6,4)</f>
        <v>13.1129</v>
      </c>
      <c r="AX5" s="8" cm="1">
        <f t="array" ref="AX5">ROUND(-Q$13/TREND(Q$11:Q$12,$A$11:$A$12,VALUE($A32))*AX6+AX6,4)</f>
        <v>13.1129</v>
      </c>
      <c r="AY5" s="8" cm="1">
        <f t="array" ref="AY5">ROUND(-R$13/TREND(R$11:R$12,$A$11:$A$12,VALUE($A32))*AY6+AY6,4)</f>
        <v>13.1129</v>
      </c>
      <c r="AZ5" s="8" cm="1">
        <f t="array" ref="AZ5">ROUND(-S$13/TREND(S$11:S$12,$A$11:$A$12,VALUE($A32))*AZ6+AZ6,4)</f>
        <v>13.1129</v>
      </c>
      <c r="BA5" s="8" cm="1">
        <f t="array" ref="BA5">ROUND(-T$13/TREND(T$11:T$12,$A$11:$A$12,VALUE($A32))*BA6+BA6,4)</f>
        <v>13.1129</v>
      </c>
      <c r="BB5" s="8" cm="1">
        <f t="array" ref="BB5">ROUND(-U$13/TREND(U$11:U$12,$A$11:$A$12,VALUE($A32))*BB6+BB6,4)</f>
        <v>13.1129</v>
      </c>
      <c r="BC5" s="8" cm="1">
        <f t="array" ref="BC5">ROUND(-V$13/TREND(V$11:V$12,$A$11:$A$12,VALUE($A32))*BC6+BC6,4)</f>
        <v>13.1129</v>
      </c>
      <c r="BD5" s="8" cm="1">
        <f t="array" ref="BD5">ROUND(-W$13/TREND(W$11:W$12,$A$11:$A$12,VALUE($A32))*BD6+BD6,4)</f>
        <v>13.1129</v>
      </c>
      <c r="BE5" s="8" cm="1">
        <f t="array" ref="BE5">ROUND(-X$13/TREND(X$11:X$12,$A$11:$A$12,VALUE($A32))*BE6+BE6,4)</f>
        <v>13.1129</v>
      </c>
      <c r="BF5" s="8" cm="1">
        <f t="array" ref="BF5">ROUND(-Y$13/TREND(Y$11:Y$12,$A$11:$A$12,VALUE($A32))*BF6+BF6,4)</f>
        <v>13.1129</v>
      </c>
      <c r="BG5" s="8" cm="1">
        <f t="array" ref="BG5">ROUND(-Z$13/TREND(Z$11:Z$12,$A$11:$A$12,VALUE($A32))*BG6+BG6,4)</f>
        <v>13.1129</v>
      </c>
      <c r="BH5" s="8" cm="1">
        <f t="array" ref="BH5">ROUND(-AA$13/TREND(AA$11:AA$12,$A$11:$A$12,VALUE($A32))*BH6+BH6,4)</f>
        <v>13.1129</v>
      </c>
      <c r="BI5" s="8" cm="1">
        <f t="array" ref="BI5">ROUND(-AB$13/TREND(AB$11:AB$12,$A$11:$A$12,VALUE($A32))*BI6+BI6,4)</f>
        <v>13.1129</v>
      </c>
      <c r="BJ5" s="8" cm="1">
        <f t="array" ref="BJ5">ROUND(-AC$13/TREND(AC$11:AC$12,$A$11:$A$12,VALUE($A32))*BJ6+BJ6,4)</f>
        <v>13.1129</v>
      </c>
      <c r="BK5" s="8" cm="1">
        <f t="array" ref="BK5">ROUND(-AD$13/TREND(AD$11:AD$12,$A$11:$A$12,VALUE($A32))*BK6+BK6,4)</f>
        <v>13.1129</v>
      </c>
      <c r="BL5" s="8" cm="1">
        <f t="array" ref="BL5">ROUND(-AE$13/TREND(AE$11:AE$12,$A$11:$A$12,VALUE($A32))*BL6+BL6,4)</f>
        <v>13.1129</v>
      </c>
      <c r="BM5" s="8" cm="1">
        <f t="array" ref="BM5">ROUND(-AF$13/TREND(AF$11:AF$12,$A$11:$A$12,VALUE($A32))*BM6+BM6,4)</f>
        <v>13.1129</v>
      </c>
      <c r="BN5" s="8" cm="1">
        <f t="array" ref="BN5">ROUND(-AG$13/TREND(AG$11:AG$12,$A$11:$A$12,VALUE($A32))*BN6+BN6,4)</f>
        <v>13.1129</v>
      </c>
      <c r="BO5" s="8" cm="1">
        <f t="array" ref="BO5">ROUND(-AH$13/TREND(AH$11:AH$12,$A$11:$A$12,VALUE($A32))*BO6+BO6,4)</f>
        <v>13.1129</v>
      </c>
      <c r="BQ5" s="1">
        <f t="shared" si="10"/>
        <v>1.6091106836111999</v>
      </c>
      <c r="BR5" s="1">
        <f t="shared" si="4"/>
        <v>13.112899999999998</v>
      </c>
      <c r="BS5" s="1"/>
      <c r="BV5" t="str">
        <f t="shared" si="11"/>
        <v>MinOILNCR-03</v>
      </c>
      <c r="BW5" s="1">
        <f t="shared" si="5"/>
        <v>0</v>
      </c>
      <c r="BX5" s="1">
        <f t="shared" si="6"/>
        <v>0</v>
      </c>
      <c r="BY5" s="1">
        <f t="shared" si="6"/>
        <v>0</v>
      </c>
      <c r="BZ5" s="1">
        <f t="shared" si="6"/>
        <v>0</v>
      </c>
      <c r="CA5" s="1">
        <f t="shared" si="6"/>
        <v>0</v>
      </c>
      <c r="CB5" s="1">
        <f t="shared" si="6"/>
        <v>0</v>
      </c>
      <c r="CC5" s="1">
        <f t="shared" si="6"/>
        <v>0</v>
      </c>
      <c r="CD5" s="1">
        <f t="shared" si="6"/>
        <v>0</v>
      </c>
      <c r="CE5" s="1">
        <f t="shared" si="6"/>
        <v>0</v>
      </c>
      <c r="CF5" s="1">
        <f t="shared" si="6"/>
        <v>0</v>
      </c>
      <c r="CG5" s="1">
        <f t="shared" si="6"/>
        <v>0</v>
      </c>
      <c r="CH5" s="1">
        <f t="shared" si="6"/>
        <v>0</v>
      </c>
      <c r="CI5" s="1">
        <f t="shared" si="6"/>
        <v>0</v>
      </c>
      <c r="CJ5" s="1">
        <f t="shared" si="6"/>
        <v>0</v>
      </c>
      <c r="CK5" s="1">
        <f t="shared" si="6"/>
        <v>0</v>
      </c>
      <c r="CL5" s="1">
        <f t="shared" si="6"/>
        <v>0</v>
      </c>
      <c r="CM5" s="1">
        <f t="shared" si="6"/>
        <v>0</v>
      </c>
      <c r="CN5" s="1">
        <f t="shared" si="7"/>
        <v>0</v>
      </c>
      <c r="CO5" s="1">
        <f t="shared" si="7"/>
        <v>0</v>
      </c>
      <c r="CP5" s="1">
        <f t="shared" si="7"/>
        <v>0</v>
      </c>
      <c r="CQ5" s="1">
        <f t="shared" si="7"/>
        <v>0</v>
      </c>
      <c r="CR5" s="1">
        <f t="shared" si="7"/>
        <v>0</v>
      </c>
      <c r="CS5" s="1">
        <f t="shared" si="7"/>
        <v>0</v>
      </c>
      <c r="CT5" s="1">
        <f t="shared" si="7"/>
        <v>0</v>
      </c>
      <c r="CU5" s="1">
        <f t="shared" si="7"/>
        <v>0</v>
      </c>
      <c r="CV5" s="1">
        <f t="shared" si="7"/>
        <v>0</v>
      </c>
      <c r="CW5" s="1">
        <f t="shared" si="7"/>
        <v>0</v>
      </c>
      <c r="CX5" s="1">
        <f t="shared" si="7"/>
        <v>0</v>
      </c>
      <c r="CY5" s="1">
        <f t="shared" si="7"/>
        <v>0</v>
      </c>
      <c r="CZ5" s="1">
        <f t="shared" si="7"/>
        <v>0</v>
      </c>
      <c r="DC5" t="str">
        <f t="shared" si="12"/>
        <v>MinOILNCR-03</v>
      </c>
      <c r="DD5" t="str">
        <f t="shared" si="8"/>
        <v>Non-crude Supply curve - Step 03</v>
      </c>
      <c r="DE5" t="s">
        <v>109</v>
      </c>
      <c r="DF5" t="s">
        <v>163</v>
      </c>
      <c r="DH5" t="str">
        <f t="shared" si="13"/>
        <v>OILNCR</v>
      </c>
    </row>
    <row r="6" spans="1:113">
      <c r="D6" t="s">
        <v>114</v>
      </c>
      <c r="E6" s="1">
        <f>SUMIFS(reserves!$B$2:$B$58,reserves!$C$2:$C$58,OILNCR!E$3,reserves!$D$2:$D$58,OILNCR!$A$2)/1000</f>
        <v>0</v>
      </c>
      <c r="F6" s="1">
        <f>SUMIFS(reserves!$B$2:$B$58,reserves!$C$2:$C$58,OILNCR!F$3,reserves!$D$2:$D$58,OILNCR!$A$2)/1000</f>
        <v>0</v>
      </c>
      <c r="G6" s="1">
        <f>SUMIFS(reserves!$B$2:$B$58,reserves!$C$2:$C$58,OILNCR!G$3,reserves!$D$2:$D$58,OILNCR!$A$2)/1000</f>
        <v>0</v>
      </c>
      <c r="H6" s="1">
        <f>SUMIFS(reserves!$B$2:$B$58,reserves!$C$2:$C$58,OILNCR!H$3,reserves!$D$2:$D$58,OILNCR!$A$2)/1000</f>
        <v>0</v>
      </c>
      <c r="I6" s="1">
        <f>SUMIFS(reserves!$B$2:$B$58,reserves!$C$2:$C$58,OILNCR!I$3,reserves!$D$2:$D$58,OILNCR!$A$2)/1000</f>
        <v>0</v>
      </c>
      <c r="J6" s="1">
        <f>SUMIFS(reserves!$B$2:$B$58,reserves!$C$2:$C$58,OILNCR!J$3,reserves!$D$2:$D$58,OILNCR!$A$2)/1000</f>
        <v>0</v>
      </c>
      <c r="K6" s="1">
        <f>SUMIFS(reserves!$B$2:$B$58,reserves!$C$2:$C$58,OILNCR!K$3,reserves!$D$2:$D$58,OILNCR!$A$2)/1000</f>
        <v>0</v>
      </c>
      <c r="L6" s="1">
        <f>SUMIFS(reserves!$B$2:$B$58,reserves!$C$2:$C$58,OILNCR!L$3,reserves!$D$2:$D$58,OILNCR!$A$2)/1000</f>
        <v>0</v>
      </c>
      <c r="M6" s="1">
        <f>SUMIFS(reserves!$B$2:$B$58,reserves!$C$2:$C$58,OILNCR!M$3,reserves!$D$2:$D$58,OILNCR!$A$2)/1000</f>
        <v>0</v>
      </c>
      <c r="N6" s="1">
        <f>SUMIFS(reserves!$B$2:$B$58,reserves!$C$2:$C$58,OILNCR!N$3,reserves!$D$2:$D$58,OILNCR!$A$2)/1000</f>
        <v>0</v>
      </c>
      <c r="O6" s="1">
        <f>SUMIFS(reserves!$B$2:$B$58,reserves!$C$2:$C$58,OILNCR!O$3,reserves!$D$2:$D$58,OILNCR!$A$2)/1000</f>
        <v>0</v>
      </c>
      <c r="P6" s="1">
        <f>SUMIFS(reserves!$B$2:$B$58,reserves!$C$2:$C$58,OILNCR!P$3,reserves!$D$2:$D$58,OILNCR!$A$2)/1000</f>
        <v>0</v>
      </c>
      <c r="Q6" s="1">
        <f>SUMIFS(reserves!$B$2:$B$58,reserves!$C$2:$C$58,OILNCR!Q$3,reserves!$D$2:$D$58,OILNCR!$A$2)/1000</f>
        <v>0</v>
      </c>
      <c r="R6" s="1">
        <f>SUMIFS(reserves!$B$2:$B$58,reserves!$C$2:$C$58,OILNCR!R$3,reserves!$D$2:$D$58,OILNCR!$A$2)/1000</f>
        <v>0</v>
      </c>
      <c r="S6" s="1">
        <f>SUMIFS(reserves!$B$2:$B$58,reserves!$C$2:$C$58,OILNCR!S$3,reserves!$D$2:$D$58,OILNCR!$A$2)/1000</f>
        <v>0</v>
      </c>
      <c r="T6" s="1">
        <f>SUMIFS(reserves!$B$2:$B$58,reserves!$C$2:$C$58,OILNCR!T$3,reserves!$D$2:$D$58,OILNCR!$A$2)/1000</f>
        <v>0</v>
      </c>
      <c r="U6" s="1">
        <f>SUMIFS(reserves!$B$2:$B$58,reserves!$C$2:$C$58,OILNCR!U$3,reserves!$D$2:$D$58,OILNCR!$A$2)/1000</f>
        <v>0</v>
      </c>
      <c r="V6" s="1">
        <f>SUMIFS(reserves!$B$2:$B$58,reserves!$C$2:$C$58,OILNCR!V$3,reserves!$D$2:$D$58,OILNCR!$A$2)/1000</f>
        <v>0</v>
      </c>
      <c r="W6" s="1">
        <f>SUMIFS(reserves!$B$2:$B$58,reserves!$C$2:$C$58,OILNCR!W$3,reserves!$D$2:$D$58,OILNCR!$A$2)/1000</f>
        <v>0</v>
      </c>
      <c r="X6" s="1">
        <f>SUMIFS(reserves!$B$2:$B$58,reserves!$C$2:$C$58,OILNCR!X$3,reserves!$D$2:$D$58,OILNCR!$A$2)/1000</f>
        <v>0</v>
      </c>
      <c r="Y6" s="1">
        <f>SUMIFS(reserves!$B$2:$B$58,reserves!$C$2:$C$58,OILNCR!Y$3,reserves!$D$2:$D$58,OILNCR!$A$2)/1000</f>
        <v>0</v>
      </c>
      <c r="Z6" s="1">
        <f>SUMIFS(reserves!$B$2:$B$58,reserves!$C$2:$C$58,OILNCR!Z$3,reserves!$D$2:$D$58,OILNCR!$A$2)/1000</f>
        <v>0</v>
      </c>
      <c r="AA6" s="1">
        <f>SUMIFS(reserves!$B$2:$B$58,reserves!$C$2:$C$58,OILNCR!AA$3,reserves!$D$2:$D$58,OILNCR!$A$2)/1000</f>
        <v>0</v>
      </c>
      <c r="AB6" s="1">
        <f>SUMIFS(reserves!$B$2:$B$58,reserves!$C$2:$C$58,OILNCR!AB$3,reserves!$D$2:$D$58,OILNCR!$A$2)/1000</f>
        <v>0</v>
      </c>
      <c r="AC6" s="1">
        <f>SUMIFS(reserves!$B$2:$B$58,reserves!$C$2:$C$58,OILNCR!AC$3,reserves!$D$2:$D$58,OILNCR!$A$2)/1000</f>
        <v>0</v>
      </c>
      <c r="AD6" s="1">
        <f>SUMIFS(reserves!$B$2:$B$58,reserves!$C$2:$C$58,OILNCR!AD$3,reserves!$D$2:$D$58,OILNCR!$A$2)/1000</f>
        <v>0</v>
      </c>
      <c r="AE6" s="1">
        <f>SUMIFS(reserves!$B$2:$B$58,reserves!$C$2:$C$58,OILNCR!AE$3,reserves!$D$2:$D$58,OILNCR!$A$2)/1000</f>
        <v>0</v>
      </c>
      <c r="AF6" s="1">
        <f>SUMIFS(reserves!$B$2:$B$58,reserves!$C$2:$C$58,OILNCR!AF$3,reserves!$D$2:$D$58,OILNCR!$A$2)/1000</f>
        <v>0</v>
      </c>
      <c r="AG6" s="1">
        <f>SUMIFS(reserves!$B$2:$B$58,reserves!$C$2:$C$58,OILNCR!AG$3,reserves!$D$2:$D$58,OILNCR!$A$2)/1000</f>
        <v>0</v>
      </c>
      <c r="AH6" s="1">
        <f>SUMIFS(reserves!$B$2:$B$58,reserves!$C$2:$C$58,OILNCR!AH$3,reserves!$D$2:$D$58,OILNCR!$A$2)/1000</f>
        <v>0</v>
      </c>
      <c r="AI6" s="1">
        <f>SUM(E6:U6)</f>
        <v>0</v>
      </c>
      <c r="AK6" t="str">
        <f t="shared" si="9"/>
        <v>MinOILNCR-04</v>
      </c>
      <c r="AL6" s="8" cm="1">
        <f t="array" ref="AL6">ROUND(-E$13/TREND(E$11:E$12,$A$11:$A$12,VALUE($A33))*AL7+AL7,4)</f>
        <v>13.3352</v>
      </c>
      <c r="AM6" s="8" cm="1">
        <f t="array" ref="AM6">ROUND(-F$13/TREND(F$11:F$12,$A$11:$A$12,VALUE($A33))*AM7+AM7,4)</f>
        <v>13.3352</v>
      </c>
      <c r="AN6" s="8" cm="1">
        <f t="array" ref="AN6">ROUND(-G$13/TREND(G$11:G$12,$A$11:$A$12,VALUE($A33))*AN7+AN7,4)</f>
        <v>13.3352</v>
      </c>
      <c r="AO6" s="8" cm="1">
        <f t="array" ref="AO6">ROUND(-H$13/TREND(H$11:H$12,$A$11:$A$12,VALUE($A33))*AO7+AO7,4)</f>
        <v>13.3352</v>
      </c>
      <c r="AP6" s="8" cm="1">
        <f t="array" ref="AP6">ROUND(-I$13/TREND(I$11:I$12,$A$11:$A$12,VALUE($A33))*AP7+AP7,4)</f>
        <v>13.3352</v>
      </c>
      <c r="AQ6" s="8" cm="1">
        <f t="array" ref="AQ6">ROUND(-J$13/TREND(J$11:J$12,$A$11:$A$12,VALUE($A33))*AQ7+AQ7,4)</f>
        <v>13.3352</v>
      </c>
      <c r="AR6" s="8" cm="1">
        <f t="array" ref="AR6">ROUND(-K$13/TREND(K$11:K$12,$A$11:$A$12,VALUE($A33))*AR7+AR7,4)</f>
        <v>13.3352</v>
      </c>
      <c r="AS6" s="8" cm="1">
        <f t="array" ref="AS6">ROUND(-L$13/TREND(L$11:L$12,$A$11:$A$12,VALUE($A33))*AS7+AS7,4)</f>
        <v>13.3352</v>
      </c>
      <c r="AT6" s="8" cm="1">
        <f t="array" ref="AT6">ROUND(-M$13/TREND(M$11:M$12,$A$11:$A$12,VALUE($A33))*AT7+AT7,4)</f>
        <v>13.3352</v>
      </c>
      <c r="AU6" s="8" cm="1">
        <f t="array" ref="AU6">ROUND(-N$13/TREND(N$11:N$12,$A$11:$A$12,VALUE($A33))*AU7+AU7,4)</f>
        <v>13.3352</v>
      </c>
      <c r="AV6" s="8" cm="1">
        <f t="array" ref="AV6">ROUND(-O$13/TREND(O$11:O$12,$A$11:$A$12,VALUE($A33))*AV7+AV7,4)</f>
        <v>13.3352</v>
      </c>
      <c r="AW6" s="8" cm="1">
        <f t="array" ref="AW6">ROUND(-P$13/TREND(P$11:P$12,$A$11:$A$12,VALUE($A33))*AW7+AW7,4)</f>
        <v>13.3352</v>
      </c>
      <c r="AX6" s="8" cm="1">
        <f t="array" ref="AX6">ROUND(-Q$13/TREND(Q$11:Q$12,$A$11:$A$12,VALUE($A33))*AX7+AX7,4)</f>
        <v>13.3352</v>
      </c>
      <c r="AY6" s="8" cm="1">
        <f t="array" ref="AY6">ROUND(-R$13/TREND(R$11:R$12,$A$11:$A$12,VALUE($A33))*AY7+AY7,4)</f>
        <v>13.3352</v>
      </c>
      <c r="AZ6" s="8" cm="1">
        <f t="array" ref="AZ6">ROUND(-S$13/TREND(S$11:S$12,$A$11:$A$12,VALUE($A33))*AZ7+AZ7,4)</f>
        <v>13.3352</v>
      </c>
      <c r="BA6" s="8" cm="1">
        <f t="array" ref="BA6">ROUND(-T$13/TREND(T$11:T$12,$A$11:$A$12,VALUE($A33))*BA7+BA7,4)</f>
        <v>13.3352</v>
      </c>
      <c r="BB6" s="8" cm="1">
        <f t="array" ref="BB6">ROUND(-U$13/TREND(U$11:U$12,$A$11:$A$12,VALUE($A33))*BB7+BB7,4)</f>
        <v>13.3352</v>
      </c>
      <c r="BC6" s="8" cm="1">
        <f t="array" ref="BC6">ROUND(-V$13/TREND(V$11:V$12,$A$11:$A$12,VALUE($A33))*BC7+BC7,4)</f>
        <v>13.3352</v>
      </c>
      <c r="BD6" s="8" cm="1">
        <f t="array" ref="BD6">ROUND(-W$13/TREND(W$11:W$12,$A$11:$A$12,VALUE($A33))*BD7+BD7,4)</f>
        <v>13.3352</v>
      </c>
      <c r="BE6" s="8" cm="1">
        <f t="array" ref="BE6">ROUND(-X$13/TREND(X$11:X$12,$A$11:$A$12,VALUE($A33))*BE7+BE7,4)</f>
        <v>13.3352</v>
      </c>
      <c r="BF6" s="8" cm="1">
        <f t="array" ref="BF6">ROUND(-Y$13/TREND(Y$11:Y$12,$A$11:$A$12,VALUE($A33))*BF7+BF7,4)</f>
        <v>13.3352</v>
      </c>
      <c r="BG6" s="8" cm="1">
        <f t="array" ref="BG6">ROUND(-Z$13/TREND(Z$11:Z$12,$A$11:$A$12,VALUE($A33))*BG7+BG7,4)</f>
        <v>13.3352</v>
      </c>
      <c r="BH6" s="8" cm="1">
        <f t="array" ref="BH6">ROUND(-AA$13/TREND(AA$11:AA$12,$A$11:$A$12,VALUE($A33))*BH7+BH7,4)</f>
        <v>13.3352</v>
      </c>
      <c r="BI6" s="8" cm="1">
        <f t="array" ref="BI6">ROUND(-AB$13/TREND(AB$11:AB$12,$A$11:$A$12,VALUE($A33))*BI7+BI7,4)</f>
        <v>13.3352</v>
      </c>
      <c r="BJ6" s="8" cm="1">
        <f t="array" ref="BJ6">ROUND(-AC$13/TREND(AC$11:AC$12,$A$11:$A$12,VALUE($A33))*BJ7+BJ7,4)</f>
        <v>13.3352</v>
      </c>
      <c r="BK6" s="8" cm="1">
        <f t="array" ref="BK6">ROUND(-AD$13/TREND(AD$11:AD$12,$A$11:$A$12,VALUE($A33))*BK7+BK7,4)</f>
        <v>13.3352</v>
      </c>
      <c r="BL6" s="8" cm="1">
        <f t="array" ref="BL6">ROUND(-AE$13/TREND(AE$11:AE$12,$A$11:$A$12,VALUE($A33))*BL7+BL7,4)</f>
        <v>13.3352</v>
      </c>
      <c r="BM6" s="8" cm="1">
        <f t="array" ref="BM6">ROUND(-AF$13/TREND(AF$11:AF$12,$A$11:$A$12,VALUE($A33))*BM7+BM7,4)</f>
        <v>13.3352</v>
      </c>
      <c r="BN6" s="8" cm="1">
        <f t="array" ref="BN6">ROUND(-AG$13/TREND(AG$11:AG$12,$A$11:$A$12,VALUE($A33))*BN7+BN7,4)</f>
        <v>13.3352</v>
      </c>
      <c r="BO6" s="8" cm="1">
        <f t="array" ref="BO6">ROUND(-AH$13/TREND(AH$11:AH$12,$A$11:$A$12,VALUE($A33))*BO7+BO7,4)</f>
        <v>13.3352</v>
      </c>
      <c r="BQ6" s="1">
        <f t="shared" si="10"/>
        <v>1.7432032405787998</v>
      </c>
      <c r="BR6" s="1">
        <f t="shared" si="4"/>
        <v>13.3352</v>
      </c>
      <c r="BS6" s="1"/>
      <c r="BV6" t="str">
        <f t="shared" si="11"/>
        <v>MinOILNCR-04</v>
      </c>
      <c r="BW6" s="1">
        <f t="shared" si="5"/>
        <v>0</v>
      </c>
      <c r="BX6" s="1">
        <f t="shared" si="6"/>
        <v>0</v>
      </c>
      <c r="BY6" s="1">
        <f t="shared" si="6"/>
        <v>0</v>
      </c>
      <c r="BZ6" s="1">
        <f t="shared" si="6"/>
        <v>0</v>
      </c>
      <c r="CA6" s="1">
        <f t="shared" si="6"/>
        <v>0</v>
      </c>
      <c r="CB6" s="1">
        <f t="shared" si="6"/>
        <v>0</v>
      </c>
      <c r="CC6" s="1">
        <f t="shared" si="6"/>
        <v>0</v>
      </c>
      <c r="CD6" s="1">
        <f t="shared" si="6"/>
        <v>0</v>
      </c>
      <c r="CE6" s="1">
        <f t="shared" si="6"/>
        <v>0</v>
      </c>
      <c r="CF6" s="1">
        <f t="shared" si="6"/>
        <v>0</v>
      </c>
      <c r="CG6" s="1">
        <f t="shared" si="6"/>
        <v>0</v>
      </c>
      <c r="CH6" s="1">
        <f t="shared" si="6"/>
        <v>0</v>
      </c>
      <c r="CI6" s="1">
        <f t="shared" si="6"/>
        <v>0</v>
      </c>
      <c r="CJ6" s="1">
        <f t="shared" si="6"/>
        <v>0</v>
      </c>
      <c r="CK6" s="1">
        <f t="shared" si="6"/>
        <v>0</v>
      </c>
      <c r="CL6" s="1">
        <f t="shared" si="6"/>
        <v>0</v>
      </c>
      <c r="CM6" s="1">
        <f t="shared" si="6"/>
        <v>0</v>
      </c>
      <c r="CN6" s="1">
        <f t="shared" si="7"/>
        <v>0</v>
      </c>
      <c r="CO6" s="1">
        <f t="shared" si="7"/>
        <v>0</v>
      </c>
      <c r="CP6" s="1">
        <f t="shared" si="7"/>
        <v>0</v>
      </c>
      <c r="CQ6" s="1">
        <f t="shared" si="7"/>
        <v>0</v>
      </c>
      <c r="CR6" s="1">
        <f t="shared" si="7"/>
        <v>0</v>
      </c>
      <c r="CS6" s="1">
        <f t="shared" si="7"/>
        <v>0</v>
      </c>
      <c r="CT6" s="1">
        <f t="shared" si="7"/>
        <v>0</v>
      </c>
      <c r="CU6" s="1">
        <f t="shared" si="7"/>
        <v>0</v>
      </c>
      <c r="CV6" s="1">
        <f t="shared" si="7"/>
        <v>0</v>
      </c>
      <c r="CW6" s="1">
        <f t="shared" si="7"/>
        <v>0</v>
      </c>
      <c r="CX6" s="1">
        <f t="shared" si="7"/>
        <v>0</v>
      </c>
      <c r="CY6" s="1">
        <f t="shared" si="7"/>
        <v>0</v>
      </c>
      <c r="CZ6" s="1">
        <f t="shared" si="7"/>
        <v>0</v>
      </c>
      <c r="DC6" t="str">
        <f t="shared" si="12"/>
        <v>MinOILNCR-04</v>
      </c>
      <c r="DD6" t="str">
        <f t="shared" si="8"/>
        <v>Non-crude Supply curve - Step 04</v>
      </c>
      <c r="DE6" t="s">
        <v>109</v>
      </c>
      <c r="DF6" t="s">
        <v>163</v>
      </c>
      <c r="DH6" t="str">
        <f t="shared" si="13"/>
        <v>OILNCR</v>
      </c>
    </row>
    <row r="7" spans="1:113">
      <c r="D7" s="13"/>
      <c r="E7" s="13"/>
      <c r="AK7" t="str">
        <f t="shared" si="9"/>
        <v>MinOILNCR-05</v>
      </c>
      <c r="AL7" s="8" cm="1">
        <f t="array" ref="AL7">ROUND(-E$13/TREND(E$11:E$12,$A$11:$A$12,VALUE($A34))*AL8+AL8,4)</f>
        <v>13.561199999999999</v>
      </c>
      <c r="AM7" s="8" cm="1">
        <f t="array" ref="AM7">ROUND(-F$13/TREND(F$11:F$12,$A$11:$A$12,VALUE($A34))*AM8+AM8,4)</f>
        <v>13.561199999999999</v>
      </c>
      <c r="AN7" s="8" cm="1">
        <f t="array" ref="AN7">ROUND(-G$13/TREND(G$11:G$12,$A$11:$A$12,VALUE($A34))*AN8+AN8,4)</f>
        <v>13.561199999999999</v>
      </c>
      <c r="AO7" s="8" cm="1">
        <f t="array" ref="AO7">ROUND(-H$13/TREND(H$11:H$12,$A$11:$A$12,VALUE($A34))*AO8+AO8,4)</f>
        <v>13.561199999999999</v>
      </c>
      <c r="AP7" s="8" cm="1">
        <f t="array" ref="AP7">ROUND(-I$13/TREND(I$11:I$12,$A$11:$A$12,VALUE($A34))*AP8+AP8,4)</f>
        <v>13.561199999999999</v>
      </c>
      <c r="AQ7" s="8" cm="1">
        <f t="array" ref="AQ7">ROUND(-J$13/TREND(J$11:J$12,$A$11:$A$12,VALUE($A34))*AQ8+AQ8,4)</f>
        <v>13.561199999999999</v>
      </c>
      <c r="AR7" s="8" cm="1">
        <f t="array" ref="AR7">ROUND(-K$13/TREND(K$11:K$12,$A$11:$A$12,VALUE($A34))*AR8+AR8,4)</f>
        <v>13.561199999999999</v>
      </c>
      <c r="AS7" s="8" cm="1">
        <f t="array" ref="AS7">ROUND(-L$13/TREND(L$11:L$12,$A$11:$A$12,VALUE($A34))*AS8+AS8,4)</f>
        <v>13.561199999999999</v>
      </c>
      <c r="AT7" s="8" cm="1">
        <f t="array" ref="AT7">ROUND(-M$13/TREND(M$11:M$12,$A$11:$A$12,VALUE($A34))*AT8+AT8,4)</f>
        <v>13.561199999999999</v>
      </c>
      <c r="AU7" s="8" cm="1">
        <f t="array" ref="AU7">ROUND(-N$13/TREND(N$11:N$12,$A$11:$A$12,VALUE($A34))*AU8+AU8,4)</f>
        <v>13.561199999999999</v>
      </c>
      <c r="AV7" s="8" cm="1">
        <f t="array" ref="AV7">ROUND(-O$13/TREND(O$11:O$12,$A$11:$A$12,VALUE($A34))*AV8+AV8,4)</f>
        <v>13.561199999999999</v>
      </c>
      <c r="AW7" s="8" cm="1">
        <f t="array" ref="AW7">ROUND(-P$13/TREND(P$11:P$12,$A$11:$A$12,VALUE($A34))*AW8+AW8,4)</f>
        <v>13.561199999999999</v>
      </c>
      <c r="AX7" s="8" cm="1">
        <f t="array" ref="AX7">ROUND(-Q$13/TREND(Q$11:Q$12,$A$11:$A$12,VALUE($A34))*AX8+AX8,4)</f>
        <v>13.561199999999999</v>
      </c>
      <c r="AY7" s="8" cm="1">
        <f t="array" ref="AY7">ROUND(-R$13/TREND(R$11:R$12,$A$11:$A$12,VALUE($A34))*AY8+AY8,4)</f>
        <v>13.561199999999999</v>
      </c>
      <c r="AZ7" s="8" cm="1">
        <f t="array" ref="AZ7">ROUND(-S$13/TREND(S$11:S$12,$A$11:$A$12,VALUE($A34))*AZ8+AZ8,4)</f>
        <v>13.561199999999999</v>
      </c>
      <c r="BA7" s="8" cm="1">
        <f t="array" ref="BA7">ROUND(-T$13/TREND(T$11:T$12,$A$11:$A$12,VALUE($A34))*BA8+BA8,4)</f>
        <v>13.561199999999999</v>
      </c>
      <c r="BB7" s="8" cm="1">
        <f t="array" ref="BB7">ROUND(-U$13/TREND(U$11:U$12,$A$11:$A$12,VALUE($A34))*BB8+BB8,4)</f>
        <v>13.561199999999999</v>
      </c>
      <c r="BC7" s="8" cm="1">
        <f t="array" ref="BC7">ROUND(-V$13/TREND(V$11:V$12,$A$11:$A$12,VALUE($A34))*BC8+BC8,4)</f>
        <v>13.561199999999999</v>
      </c>
      <c r="BD7" s="8" cm="1">
        <f t="array" ref="BD7">ROUND(-W$13/TREND(W$11:W$12,$A$11:$A$12,VALUE($A34))*BD8+BD8,4)</f>
        <v>13.561199999999999</v>
      </c>
      <c r="BE7" s="8" cm="1">
        <f t="array" ref="BE7">ROUND(-X$13/TREND(X$11:X$12,$A$11:$A$12,VALUE($A34))*BE8+BE8,4)</f>
        <v>13.561199999999999</v>
      </c>
      <c r="BF7" s="8" cm="1">
        <f t="array" ref="BF7">ROUND(-Y$13/TREND(Y$11:Y$12,$A$11:$A$12,VALUE($A34))*BF8+BF8,4)</f>
        <v>13.561199999999999</v>
      </c>
      <c r="BG7" s="8" cm="1">
        <f t="array" ref="BG7">ROUND(-Z$13/TREND(Z$11:Z$12,$A$11:$A$12,VALUE($A34))*BG8+BG8,4)</f>
        <v>13.561199999999999</v>
      </c>
      <c r="BH7" s="8" cm="1">
        <f t="array" ref="BH7">ROUND(-AA$13/TREND(AA$11:AA$12,$A$11:$A$12,VALUE($A34))*BH8+BH8,4)</f>
        <v>13.561199999999999</v>
      </c>
      <c r="BI7" s="8" cm="1">
        <f t="array" ref="BI7">ROUND(-AB$13/TREND(AB$11:AB$12,$A$11:$A$12,VALUE($A34))*BI8+BI8,4)</f>
        <v>13.561199999999999</v>
      </c>
      <c r="BJ7" s="8" cm="1">
        <f t="array" ref="BJ7">ROUND(-AC$13/TREND(AC$11:AC$12,$A$11:$A$12,VALUE($A34))*BJ8+BJ8,4)</f>
        <v>13.561199999999999</v>
      </c>
      <c r="BK7" s="8" cm="1">
        <f t="array" ref="BK7">ROUND(-AD$13/TREND(AD$11:AD$12,$A$11:$A$12,VALUE($A34))*BK8+BK8,4)</f>
        <v>13.561199999999999</v>
      </c>
      <c r="BL7" s="8" cm="1">
        <f t="array" ref="BL7">ROUND(-AE$13/TREND(AE$11:AE$12,$A$11:$A$12,VALUE($A34))*BL8+BL8,4)</f>
        <v>13.561199999999999</v>
      </c>
      <c r="BM7" s="8" cm="1">
        <f t="array" ref="BM7">ROUND(-AF$13/TREND(AF$11:AF$12,$A$11:$A$12,VALUE($A34))*BM8+BM8,4)</f>
        <v>13.561199999999999</v>
      </c>
      <c r="BN7" s="8" cm="1">
        <f t="array" ref="BN7">ROUND(-AG$13/TREND(AG$11:AG$12,$A$11:$A$12,VALUE($A34))*BN8+BN8,4)</f>
        <v>13.561199999999999</v>
      </c>
      <c r="BO7" s="8" cm="1">
        <f t="array" ref="BO7">ROUND(-AH$13/TREND(AH$11:AH$12,$A$11:$A$12,VALUE($A34))*BO8+BO8,4)</f>
        <v>13.561199999999999</v>
      </c>
      <c r="BQ7" s="1">
        <f t="shared" si="10"/>
        <v>1.8772957975463997</v>
      </c>
      <c r="BR7" s="1">
        <f t="shared" si="4"/>
        <v>13.561199999999999</v>
      </c>
      <c r="BS7" s="1"/>
      <c r="BV7" t="str">
        <f t="shared" si="11"/>
        <v>MinOILNCR-05</v>
      </c>
      <c r="BW7" s="1">
        <f t="shared" si="5"/>
        <v>0</v>
      </c>
      <c r="BX7" s="1">
        <f t="shared" si="6"/>
        <v>0</v>
      </c>
      <c r="BY7" s="1">
        <f t="shared" si="6"/>
        <v>0</v>
      </c>
      <c r="BZ7" s="1">
        <f t="shared" si="6"/>
        <v>0</v>
      </c>
      <c r="CA7" s="1">
        <f t="shared" si="6"/>
        <v>0</v>
      </c>
      <c r="CB7" s="1">
        <f t="shared" si="6"/>
        <v>0</v>
      </c>
      <c r="CC7" s="1">
        <f t="shared" si="6"/>
        <v>0</v>
      </c>
      <c r="CD7" s="1">
        <f t="shared" si="6"/>
        <v>0</v>
      </c>
      <c r="CE7" s="1">
        <f t="shared" si="6"/>
        <v>0</v>
      </c>
      <c r="CF7" s="1">
        <f t="shared" si="6"/>
        <v>0</v>
      </c>
      <c r="CG7" s="1">
        <f t="shared" si="6"/>
        <v>0</v>
      </c>
      <c r="CH7" s="1">
        <f t="shared" si="6"/>
        <v>0</v>
      </c>
      <c r="CI7" s="1">
        <f t="shared" si="6"/>
        <v>0</v>
      </c>
      <c r="CJ7" s="1">
        <f t="shared" si="6"/>
        <v>0</v>
      </c>
      <c r="CK7" s="1">
        <f t="shared" si="6"/>
        <v>0</v>
      </c>
      <c r="CL7" s="1">
        <f t="shared" si="6"/>
        <v>0</v>
      </c>
      <c r="CM7" s="1">
        <f t="shared" si="6"/>
        <v>0</v>
      </c>
      <c r="CN7" s="1">
        <f t="shared" si="7"/>
        <v>0</v>
      </c>
      <c r="CO7" s="1">
        <f t="shared" si="7"/>
        <v>0</v>
      </c>
      <c r="CP7" s="1">
        <f t="shared" si="7"/>
        <v>0</v>
      </c>
      <c r="CQ7" s="1">
        <f t="shared" si="7"/>
        <v>0</v>
      </c>
      <c r="CR7" s="1">
        <f t="shared" si="7"/>
        <v>0</v>
      </c>
      <c r="CS7" s="1">
        <f t="shared" si="7"/>
        <v>0</v>
      </c>
      <c r="CT7" s="1">
        <f t="shared" si="7"/>
        <v>0</v>
      </c>
      <c r="CU7" s="1">
        <f t="shared" si="7"/>
        <v>0</v>
      </c>
      <c r="CV7" s="1">
        <f t="shared" si="7"/>
        <v>0</v>
      </c>
      <c r="CW7" s="1">
        <f t="shared" si="7"/>
        <v>0</v>
      </c>
      <c r="CX7" s="1">
        <f t="shared" si="7"/>
        <v>0</v>
      </c>
      <c r="CY7" s="1">
        <f t="shared" si="7"/>
        <v>0</v>
      </c>
      <c r="CZ7" s="1">
        <f t="shared" si="7"/>
        <v>0</v>
      </c>
      <c r="DC7" t="str">
        <f t="shared" si="12"/>
        <v>MinOILNCR-05</v>
      </c>
      <c r="DD7" t="str">
        <f t="shared" si="8"/>
        <v>Non-crude Supply curve - Step 05</v>
      </c>
      <c r="DE7" t="s">
        <v>109</v>
      </c>
      <c r="DF7" t="s">
        <v>163</v>
      </c>
      <c r="DH7" t="str">
        <f t="shared" si="13"/>
        <v>OILNCR</v>
      </c>
    </row>
    <row r="8" spans="1:113">
      <c r="A8" s="19">
        <v>11</v>
      </c>
      <c r="B8" s="17" t="s">
        <v>101</v>
      </c>
      <c r="C8" t="s">
        <v>105</v>
      </c>
      <c r="E8" s="12">
        <v>20</v>
      </c>
      <c r="F8" s="12">
        <f>E8</f>
        <v>20</v>
      </c>
      <c r="G8" s="12">
        <f t="shared" ref="G8:AH8" si="14">F8</f>
        <v>20</v>
      </c>
      <c r="H8" s="12">
        <f t="shared" si="14"/>
        <v>20</v>
      </c>
      <c r="I8" s="12">
        <f t="shared" si="14"/>
        <v>20</v>
      </c>
      <c r="J8" s="12">
        <f t="shared" si="14"/>
        <v>20</v>
      </c>
      <c r="K8" s="12">
        <f t="shared" si="14"/>
        <v>20</v>
      </c>
      <c r="L8" s="12">
        <f t="shared" si="14"/>
        <v>20</v>
      </c>
      <c r="M8" s="12">
        <f t="shared" si="14"/>
        <v>20</v>
      </c>
      <c r="N8" s="12">
        <f t="shared" si="14"/>
        <v>20</v>
      </c>
      <c r="O8" s="12">
        <f t="shared" si="14"/>
        <v>20</v>
      </c>
      <c r="P8" s="12">
        <f t="shared" si="14"/>
        <v>20</v>
      </c>
      <c r="Q8" s="12">
        <f t="shared" si="14"/>
        <v>20</v>
      </c>
      <c r="R8" s="12">
        <f t="shared" si="14"/>
        <v>20</v>
      </c>
      <c r="S8" s="12">
        <f t="shared" si="14"/>
        <v>20</v>
      </c>
      <c r="T8" s="12">
        <f t="shared" si="14"/>
        <v>20</v>
      </c>
      <c r="U8" s="12">
        <f t="shared" si="14"/>
        <v>20</v>
      </c>
      <c r="V8" s="12">
        <f t="shared" si="14"/>
        <v>20</v>
      </c>
      <c r="W8" s="12">
        <f t="shared" si="14"/>
        <v>20</v>
      </c>
      <c r="X8" s="12">
        <f t="shared" si="14"/>
        <v>20</v>
      </c>
      <c r="Y8" s="12">
        <f t="shared" si="14"/>
        <v>20</v>
      </c>
      <c r="Z8" s="12">
        <f t="shared" si="14"/>
        <v>20</v>
      </c>
      <c r="AA8" s="12">
        <f t="shared" si="14"/>
        <v>20</v>
      </c>
      <c r="AB8" s="12">
        <f t="shared" si="14"/>
        <v>20</v>
      </c>
      <c r="AC8" s="12">
        <f t="shared" si="14"/>
        <v>20</v>
      </c>
      <c r="AD8" s="12">
        <f t="shared" si="14"/>
        <v>20</v>
      </c>
      <c r="AE8" s="12">
        <f t="shared" si="14"/>
        <v>20</v>
      </c>
      <c r="AF8" s="12">
        <f t="shared" si="14"/>
        <v>20</v>
      </c>
      <c r="AG8" s="12">
        <f t="shared" si="14"/>
        <v>20</v>
      </c>
      <c r="AH8" s="12">
        <f t="shared" si="14"/>
        <v>20</v>
      </c>
      <c r="AK8" t="str">
        <f t="shared" si="9"/>
        <v>MinOILNCR-06</v>
      </c>
      <c r="AL8" s="8" cm="1">
        <f t="array" ref="AL8">ROUND(-E$13/TREND(E$11:E$12,$A$11:$A$12,VALUE($A35))*AL9+AL9,4)</f>
        <v>13.7911</v>
      </c>
      <c r="AM8" s="8" cm="1">
        <f t="array" ref="AM8">ROUND(-F$13/TREND(F$11:F$12,$A$11:$A$12,VALUE($A35))*AM9+AM9,4)</f>
        <v>13.7911</v>
      </c>
      <c r="AN8" s="8" cm="1">
        <f t="array" ref="AN8">ROUND(-G$13/TREND(G$11:G$12,$A$11:$A$12,VALUE($A35))*AN9+AN9,4)</f>
        <v>13.7911</v>
      </c>
      <c r="AO8" s="8" cm="1">
        <f t="array" ref="AO8">ROUND(-H$13/TREND(H$11:H$12,$A$11:$A$12,VALUE($A35))*AO9+AO9,4)</f>
        <v>13.7911</v>
      </c>
      <c r="AP8" s="8" cm="1">
        <f t="array" ref="AP8">ROUND(-I$13/TREND(I$11:I$12,$A$11:$A$12,VALUE($A35))*AP9+AP9,4)</f>
        <v>13.7911</v>
      </c>
      <c r="AQ8" s="8" cm="1">
        <f t="array" ref="AQ8">ROUND(-J$13/TREND(J$11:J$12,$A$11:$A$12,VALUE($A35))*AQ9+AQ9,4)</f>
        <v>13.7911</v>
      </c>
      <c r="AR8" s="8" cm="1">
        <f t="array" ref="AR8">ROUND(-K$13/TREND(K$11:K$12,$A$11:$A$12,VALUE($A35))*AR9+AR9,4)</f>
        <v>13.7911</v>
      </c>
      <c r="AS8" s="8" cm="1">
        <f t="array" ref="AS8">ROUND(-L$13/TREND(L$11:L$12,$A$11:$A$12,VALUE($A35))*AS9+AS9,4)</f>
        <v>13.7911</v>
      </c>
      <c r="AT8" s="8" cm="1">
        <f t="array" ref="AT8">ROUND(-M$13/TREND(M$11:M$12,$A$11:$A$12,VALUE($A35))*AT9+AT9,4)</f>
        <v>13.7911</v>
      </c>
      <c r="AU8" s="8" cm="1">
        <f t="array" ref="AU8">ROUND(-N$13/TREND(N$11:N$12,$A$11:$A$12,VALUE($A35))*AU9+AU9,4)</f>
        <v>13.7911</v>
      </c>
      <c r="AV8" s="8" cm="1">
        <f t="array" ref="AV8">ROUND(-O$13/TREND(O$11:O$12,$A$11:$A$12,VALUE($A35))*AV9+AV9,4)</f>
        <v>13.7911</v>
      </c>
      <c r="AW8" s="8" cm="1">
        <f t="array" ref="AW8">ROUND(-P$13/TREND(P$11:P$12,$A$11:$A$12,VALUE($A35))*AW9+AW9,4)</f>
        <v>13.7911</v>
      </c>
      <c r="AX8" s="8" cm="1">
        <f t="array" ref="AX8">ROUND(-Q$13/TREND(Q$11:Q$12,$A$11:$A$12,VALUE($A35))*AX9+AX9,4)</f>
        <v>13.7911</v>
      </c>
      <c r="AY8" s="8" cm="1">
        <f t="array" ref="AY8">ROUND(-R$13/TREND(R$11:R$12,$A$11:$A$12,VALUE($A35))*AY9+AY9,4)</f>
        <v>13.7911</v>
      </c>
      <c r="AZ8" s="8" cm="1">
        <f t="array" ref="AZ8">ROUND(-S$13/TREND(S$11:S$12,$A$11:$A$12,VALUE($A35))*AZ9+AZ9,4)</f>
        <v>13.7911</v>
      </c>
      <c r="BA8" s="8" cm="1">
        <f t="array" ref="BA8">ROUND(-T$13/TREND(T$11:T$12,$A$11:$A$12,VALUE($A35))*BA9+BA9,4)</f>
        <v>13.7911</v>
      </c>
      <c r="BB8" s="8" cm="1">
        <f t="array" ref="BB8">ROUND(-U$13/TREND(U$11:U$12,$A$11:$A$12,VALUE($A35))*BB9+BB9,4)</f>
        <v>13.7911</v>
      </c>
      <c r="BC8" s="8" cm="1">
        <f t="array" ref="BC8">ROUND(-V$13/TREND(V$11:V$12,$A$11:$A$12,VALUE($A35))*BC9+BC9,4)</f>
        <v>13.7911</v>
      </c>
      <c r="BD8" s="8" cm="1">
        <f t="array" ref="BD8">ROUND(-W$13/TREND(W$11:W$12,$A$11:$A$12,VALUE($A35))*BD9+BD9,4)</f>
        <v>13.7911</v>
      </c>
      <c r="BE8" s="8" cm="1">
        <f t="array" ref="BE8">ROUND(-X$13/TREND(X$11:X$12,$A$11:$A$12,VALUE($A35))*BE9+BE9,4)</f>
        <v>13.7911</v>
      </c>
      <c r="BF8" s="8" cm="1">
        <f t="array" ref="BF8">ROUND(-Y$13/TREND(Y$11:Y$12,$A$11:$A$12,VALUE($A35))*BF9+BF9,4)</f>
        <v>13.7911</v>
      </c>
      <c r="BG8" s="8" cm="1">
        <f t="array" ref="BG8">ROUND(-Z$13/TREND(Z$11:Z$12,$A$11:$A$12,VALUE($A35))*BG9+BG9,4)</f>
        <v>13.7911</v>
      </c>
      <c r="BH8" s="8" cm="1">
        <f t="array" ref="BH8">ROUND(-AA$13/TREND(AA$11:AA$12,$A$11:$A$12,VALUE($A35))*BH9+BH9,4)</f>
        <v>13.7911</v>
      </c>
      <c r="BI8" s="8" cm="1">
        <f t="array" ref="BI8">ROUND(-AB$13/TREND(AB$11:AB$12,$A$11:$A$12,VALUE($A35))*BI9+BI9,4)</f>
        <v>13.7911</v>
      </c>
      <c r="BJ8" s="8" cm="1">
        <f t="array" ref="BJ8">ROUND(-AC$13/TREND(AC$11:AC$12,$A$11:$A$12,VALUE($A35))*BJ9+BJ9,4)</f>
        <v>13.7911</v>
      </c>
      <c r="BK8" s="8" cm="1">
        <f t="array" ref="BK8">ROUND(-AD$13/TREND(AD$11:AD$12,$A$11:$A$12,VALUE($A35))*BK9+BK9,4)</f>
        <v>13.7911</v>
      </c>
      <c r="BL8" s="8" cm="1">
        <f t="array" ref="BL8">ROUND(-AE$13/TREND(AE$11:AE$12,$A$11:$A$12,VALUE($A35))*BL9+BL9,4)</f>
        <v>13.7911</v>
      </c>
      <c r="BM8" s="8" cm="1">
        <f t="array" ref="BM8">ROUND(-AF$13/TREND(AF$11:AF$12,$A$11:$A$12,VALUE($A35))*BM9+BM9,4)</f>
        <v>13.7911</v>
      </c>
      <c r="BN8" s="8" cm="1">
        <f t="array" ref="BN8">ROUND(-AG$13/TREND(AG$11:AG$12,$A$11:$A$12,VALUE($A35))*BN9+BN9,4)</f>
        <v>13.7911</v>
      </c>
      <c r="BO8" s="8" cm="1">
        <f t="array" ref="BO8">ROUND(-AH$13/TREND(AH$11:AH$12,$A$11:$A$12,VALUE($A35))*BO9+BO9,4)</f>
        <v>13.7911</v>
      </c>
      <c r="BQ8" s="1">
        <f t="shared" si="10"/>
        <v>2.0113883545139997</v>
      </c>
      <c r="BR8" s="1">
        <f t="shared" si="4"/>
        <v>13.791099999999998</v>
      </c>
      <c r="BS8" s="1"/>
      <c r="BV8" t="str">
        <f t="shared" si="11"/>
        <v>MinOILNCR-06</v>
      </c>
      <c r="BW8" s="1">
        <f t="shared" si="5"/>
        <v>0</v>
      </c>
      <c r="BX8" s="1">
        <f t="shared" si="6"/>
        <v>0</v>
      </c>
      <c r="BY8" s="1">
        <f t="shared" si="6"/>
        <v>0</v>
      </c>
      <c r="BZ8" s="1">
        <f t="shared" si="6"/>
        <v>0</v>
      </c>
      <c r="CA8" s="1">
        <f t="shared" si="6"/>
        <v>0</v>
      </c>
      <c r="CB8" s="1">
        <f t="shared" si="6"/>
        <v>0</v>
      </c>
      <c r="CC8" s="1">
        <f t="shared" si="6"/>
        <v>0</v>
      </c>
      <c r="CD8" s="1">
        <f t="shared" si="6"/>
        <v>0</v>
      </c>
      <c r="CE8" s="1">
        <f t="shared" si="6"/>
        <v>0</v>
      </c>
      <c r="CF8" s="1">
        <f t="shared" si="6"/>
        <v>0</v>
      </c>
      <c r="CG8" s="1">
        <f t="shared" si="6"/>
        <v>0</v>
      </c>
      <c r="CH8" s="1">
        <f t="shared" si="6"/>
        <v>0</v>
      </c>
      <c r="CI8" s="1">
        <f t="shared" si="6"/>
        <v>0</v>
      </c>
      <c r="CJ8" s="1">
        <f t="shared" si="6"/>
        <v>0</v>
      </c>
      <c r="CK8" s="1">
        <f t="shared" si="6"/>
        <v>0</v>
      </c>
      <c r="CL8" s="1">
        <f t="shared" si="6"/>
        <v>0</v>
      </c>
      <c r="CM8" s="1">
        <f t="shared" si="6"/>
        <v>0</v>
      </c>
      <c r="CN8" s="1">
        <f t="shared" si="7"/>
        <v>0</v>
      </c>
      <c r="CO8" s="1">
        <f t="shared" si="7"/>
        <v>0</v>
      </c>
      <c r="CP8" s="1">
        <f t="shared" si="7"/>
        <v>0</v>
      </c>
      <c r="CQ8" s="1">
        <f t="shared" si="7"/>
        <v>0</v>
      </c>
      <c r="CR8" s="1">
        <f t="shared" si="7"/>
        <v>0</v>
      </c>
      <c r="CS8" s="1">
        <f t="shared" si="7"/>
        <v>0</v>
      </c>
      <c r="CT8" s="1">
        <f t="shared" si="7"/>
        <v>0</v>
      </c>
      <c r="CU8" s="1">
        <f t="shared" si="7"/>
        <v>0</v>
      </c>
      <c r="CV8" s="1">
        <f t="shared" si="7"/>
        <v>0</v>
      </c>
      <c r="CW8" s="1">
        <f t="shared" si="7"/>
        <v>0</v>
      </c>
      <c r="CX8" s="1">
        <f t="shared" si="7"/>
        <v>0</v>
      </c>
      <c r="CY8" s="1">
        <f t="shared" si="7"/>
        <v>0</v>
      </c>
      <c r="CZ8" s="1">
        <f t="shared" si="7"/>
        <v>0</v>
      </c>
      <c r="DC8" t="str">
        <f t="shared" si="12"/>
        <v>MinOILNCR-06</v>
      </c>
      <c r="DD8" t="str">
        <f t="shared" si="8"/>
        <v>Non-crude Supply curve - Step 06</v>
      </c>
      <c r="DE8" t="s">
        <v>109</v>
      </c>
      <c r="DF8" t="s">
        <v>163</v>
      </c>
      <c r="DH8" t="str">
        <f t="shared" si="13"/>
        <v>OILNCR</v>
      </c>
    </row>
    <row r="9" spans="1:113">
      <c r="A9" s="19">
        <v>21</v>
      </c>
      <c r="B9" s="17"/>
      <c r="C9" t="s">
        <v>106</v>
      </c>
      <c r="E9" s="12">
        <v>5</v>
      </c>
      <c r="F9" s="12">
        <v>5</v>
      </c>
      <c r="G9" s="12">
        <v>5</v>
      </c>
      <c r="H9" s="12">
        <v>5</v>
      </c>
      <c r="I9" s="12">
        <v>5</v>
      </c>
      <c r="J9" s="12">
        <v>5</v>
      </c>
      <c r="K9" s="12">
        <v>5</v>
      </c>
      <c r="L9" s="12">
        <v>5</v>
      </c>
      <c r="M9" s="12">
        <v>5</v>
      </c>
      <c r="N9" s="12">
        <v>5</v>
      </c>
      <c r="O9" s="12">
        <v>5</v>
      </c>
      <c r="P9" s="12">
        <v>5</v>
      </c>
      <c r="Q9" s="12">
        <v>5</v>
      </c>
      <c r="R9" s="12">
        <v>5</v>
      </c>
      <c r="S9" s="12">
        <v>5</v>
      </c>
      <c r="T9" s="12">
        <v>5</v>
      </c>
      <c r="U9" s="12">
        <v>5</v>
      </c>
      <c r="V9" s="12">
        <v>5</v>
      </c>
      <c r="W9" s="12">
        <v>5</v>
      </c>
      <c r="X9" s="12">
        <v>5</v>
      </c>
      <c r="Y9" s="12">
        <v>5</v>
      </c>
      <c r="Z9" s="12">
        <v>5</v>
      </c>
      <c r="AA9" s="12">
        <v>5</v>
      </c>
      <c r="AB9" s="12">
        <v>5</v>
      </c>
      <c r="AC9" s="12">
        <v>5</v>
      </c>
      <c r="AD9" s="12">
        <v>5</v>
      </c>
      <c r="AE9" s="12">
        <v>5</v>
      </c>
      <c r="AF9" s="12">
        <v>5</v>
      </c>
      <c r="AG9" s="12">
        <v>5</v>
      </c>
      <c r="AH9" s="12">
        <v>5</v>
      </c>
      <c r="AK9" t="str">
        <f t="shared" si="9"/>
        <v>MinOILNCR-07</v>
      </c>
      <c r="AL9" s="8" cm="1">
        <f t="array" ref="AL9">ROUND(-E$13/TREND(E$11:E$12,$A$11:$A$12,VALUE($A36))*AL10+AL10,4)</f>
        <v>14.024800000000001</v>
      </c>
      <c r="AM9" s="8" cm="1">
        <f t="array" ref="AM9">ROUND(-F$13/TREND(F$11:F$12,$A$11:$A$12,VALUE($A36))*AM10+AM10,4)</f>
        <v>14.024800000000001</v>
      </c>
      <c r="AN9" s="8" cm="1">
        <f t="array" ref="AN9">ROUND(-G$13/TREND(G$11:G$12,$A$11:$A$12,VALUE($A36))*AN10+AN10,4)</f>
        <v>14.024800000000001</v>
      </c>
      <c r="AO9" s="8" cm="1">
        <f t="array" ref="AO9">ROUND(-H$13/TREND(H$11:H$12,$A$11:$A$12,VALUE($A36))*AO10+AO10,4)</f>
        <v>14.024800000000001</v>
      </c>
      <c r="AP9" s="8" cm="1">
        <f t="array" ref="AP9">ROUND(-I$13/TREND(I$11:I$12,$A$11:$A$12,VALUE($A36))*AP10+AP10,4)</f>
        <v>14.024800000000001</v>
      </c>
      <c r="AQ9" s="8" cm="1">
        <f t="array" ref="AQ9">ROUND(-J$13/TREND(J$11:J$12,$A$11:$A$12,VALUE($A36))*AQ10+AQ10,4)</f>
        <v>14.024800000000001</v>
      </c>
      <c r="AR9" s="8" cm="1">
        <f t="array" ref="AR9">ROUND(-K$13/TREND(K$11:K$12,$A$11:$A$12,VALUE($A36))*AR10+AR10,4)</f>
        <v>14.024800000000001</v>
      </c>
      <c r="AS9" s="8" cm="1">
        <f t="array" ref="AS9">ROUND(-L$13/TREND(L$11:L$12,$A$11:$A$12,VALUE($A36))*AS10+AS10,4)</f>
        <v>14.024800000000001</v>
      </c>
      <c r="AT9" s="8" cm="1">
        <f t="array" ref="AT9">ROUND(-M$13/TREND(M$11:M$12,$A$11:$A$12,VALUE($A36))*AT10+AT10,4)</f>
        <v>14.024800000000001</v>
      </c>
      <c r="AU9" s="8" cm="1">
        <f t="array" ref="AU9">ROUND(-N$13/TREND(N$11:N$12,$A$11:$A$12,VALUE($A36))*AU10+AU10,4)</f>
        <v>14.024800000000001</v>
      </c>
      <c r="AV9" s="8" cm="1">
        <f t="array" ref="AV9">ROUND(-O$13/TREND(O$11:O$12,$A$11:$A$12,VALUE($A36))*AV10+AV10,4)</f>
        <v>14.024800000000001</v>
      </c>
      <c r="AW9" s="8" cm="1">
        <f t="array" ref="AW9">ROUND(-P$13/TREND(P$11:P$12,$A$11:$A$12,VALUE($A36))*AW10+AW10,4)</f>
        <v>14.024800000000001</v>
      </c>
      <c r="AX9" s="8" cm="1">
        <f t="array" ref="AX9">ROUND(-Q$13/TREND(Q$11:Q$12,$A$11:$A$12,VALUE($A36))*AX10+AX10,4)</f>
        <v>14.024800000000001</v>
      </c>
      <c r="AY9" s="8" cm="1">
        <f t="array" ref="AY9">ROUND(-R$13/TREND(R$11:R$12,$A$11:$A$12,VALUE($A36))*AY10+AY10,4)</f>
        <v>14.024800000000001</v>
      </c>
      <c r="AZ9" s="8" cm="1">
        <f t="array" ref="AZ9">ROUND(-S$13/TREND(S$11:S$12,$A$11:$A$12,VALUE($A36))*AZ10+AZ10,4)</f>
        <v>14.024800000000001</v>
      </c>
      <c r="BA9" s="8" cm="1">
        <f t="array" ref="BA9">ROUND(-T$13/TREND(T$11:T$12,$A$11:$A$12,VALUE($A36))*BA10+BA10,4)</f>
        <v>14.024800000000001</v>
      </c>
      <c r="BB9" s="8" cm="1">
        <f t="array" ref="BB9">ROUND(-U$13/TREND(U$11:U$12,$A$11:$A$12,VALUE($A36))*BB10+BB10,4)</f>
        <v>14.024800000000001</v>
      </c>
      <c r="BC9" s="8" cm="1">
        <f t="array" ref="BC9">ROUND(-V$13/TREND(V$11:V$12,$A$11:$A$12,VALUE($A36))*BC10+BC10,4)</f>
        <v>14.024800000000001</v>
      </c>
      <c r="BD9" s="8" cm="1">
        <f t="array" ref="BD9">ROUND(-W$13/TREND(W$11:W$12,$A$11:$A$12,VALUE($A36))*BD10+BD10,4)</f>
        <v>14.024800000000001</v>
      </c>
      <c r="BE9" s="8" cm="1">
        <f t="array" ref="BE9">ROUND(-X$13/TREND(X$11:X$12,$A$11:$A$12,VALUE($A36))*BE10+BE10,4)</f>
        <v>14.024800000000001</v>
      </c>
      <c r="BF9" s="8" cm="1">
        <f t="array" ref="BF9">ROUND(-Y$13/TREND(Y$11:Y$12,$A$11:$A$12,VALUE($A36))*BF10+BF10,4)</f>
        <v>14.024800000000001</v>
      </c>
      <c r="BG9" s="8" cm="1">
        <f t="array" ref="BG9">ROUND(-Z$13/TREND(Z$11:Z$12,$A$11:$A$12,VALUE($A36))*BG10+BG10,4)</f>
        <v>14.024800000000001</v>
      </c>
      <c r="BH9" s="8" cm="1">
        <f t="array" ref="BH9">ROUND(-AA$13/TREND(AA$11:AA$12,$A$11:$A$12,VALUE($A36))*BH10+BH10,4)</f>
        <v>14.024800000000001</v>
      </c>
      <c r="BI9" s="8" cm="1">
        <f t="array" ref="BI9">ROUND(-AB$13/TREND(AB$11:AB$12,$A$11:$A$12,VALUE($A36))*BI10+BI10,4)</f>
        <v>14.024800000000001</v>
      </c>
      <c r="BJ9" s="8" cm="1">
        <f t="array" ref="BJ9">ROUND(-AC$13/TREND(AC$11:AC$12,$A$11:$A$12,VALUE($A36))*BJ10+BJ10,4)</f>
        <v>14.024800000000001</v>
      </c>
      <c r="BK9" s="8" cm="1">
        <f t="array" ref="BK9">ROUND(-AD$13/TREND(AD$11:AD$12,$A$11:$A$12,VALUE($A36))*BK10+BK10,4)</f>
        <v>14.024800000000001</v>
      </c>
      <c r="BL9" s="8" cm="1">
        <f t="array" ref="BL9">ROUND(-AE$13/TREND(AE$11:AE$12,$A$11:$A$12,VALUE($A36))*BL10+BL10,4)</f>
        <v>14.024800000000001</v>
      </c>
      <c r="BM9" s="8" cm="1">
        <f t="array" ref="BM9">ROUND(-AF$13/TREND(AF$11:AF$12,$A$11:$A$12,VALUE($A36))*BM10+BM10,4)</f>
        <v>14.024800000000001</v>
      </c>
      <c r="BN9" s="8" cm="1">
        <f t="array" ref="BN9">ROUND(-AG$13/TREND(AG$11:AG$12,$A$11:$A$12,VALUE($A36))*BN10+BN10,4)</f>
        <v>14.024800000000001</v>
      </c>
      <c r="BO9" s="8" cm="1">
        <f t="array" ref="BO9">ROUND(-AH$13/TREND(AH$11:AH$12,$A$11:$A$12,VALUE($A36))*BO10+BO10,4)</f>
        <v>14.024800000000001</v>
      </c>
      <c r="BQ9" s="1">
        <f t="shared" si="10"/>
        <v>2.1454809114815996</v>
      </c>
      <c r="BR9" s="1">
        <f t="shared" si="4"/>
        <v>14.024799999999999</v>
      </c>
      <c r="BS9" s="1"/>
      <c r="BV9" t="str">
        <f t="shared" si="11"/>
        <v>MinOILNCR-07</v>
      </c>
      <c r="BW9" s="1">
        <f t="shared" si="5"/>
        <v>0</v>
      </c>
      <c r="BX9" s="1">
        <f t="shared" si="6"/>
        <v>0</v>
      </c>
      <c r="BY9" s="1">
        <f t="shared" si="6"/>
        <v>0</v>
      </c>
      <c r="BZ9" s="1">
        <f t="shared" si="6"/>
        <v>0</v>
      </c>
      <c r="CA9" s="1">
        <f t="shared" si="6"/>
        <v>0</v>
      </c>
      <c r="CB9" s="1">
        <f t="shared" si="6"/>
        <v>0</v>
      </c>
      <c r="CC9" s="1">
        <f t="shared" si="6"/>
        <v>0</v>
      </c>
      <c r="CD9" s="1">
        <f t="shared" si="6"/>
        <v>0</v>
      </c>
      <c r="CE9" s="1">
        <f t="shared" si="6"/>
        <v>0</v>
      </c>
      <c r="CF9" s="1">
        <f t="shared" si="6"/>
        <v>0</v>
      </c>
      <c r="CG9" s="1">
        <f t="shared" si="6"/>
        <v>0</v>
      </c>
      <c r="CH9" s="1">
        <f t="shared" si="6"/>
        <v>0</v>
      </c>
      <c r="CI9" s="1">
        <f t="shared" si="6"/>
        <v>0</v>
      </c>
      <c r="CJ9" s="1">
        <f t="shared" si="6"/>
        <v>0</v>
      </c>
      <c r="CK9" s="1">
        <f t="shared" si="6"/>
        <v>0</v>
      </c>
      <c r="CL9" s="1">
        <f t="shared" si="6"/>
        <v>0</v>
      </c>
      <c r="CM9" s="1">
        <f t="shared" si="6"/>
        <v>0</v>
      </c>
      <c r="CN9" s="1">
        <f t="shared" si="7"/>
        <v>0</v>
      </c>
      <c r="CO9" s="1">
        <f t="shared" si="7"/>
        <v>0</v>
      </c>
      <c r="CP9" s="1">
        <f t="shared" si="7"/>
        <v>0</v>
      </c>
      <c r="CQ9" s="1">
        <f t="shared" si="7"/>
        <v>0</v>
      </c>
      <c r="CR9" s="1">
        <f t="shared" si="7"/>
        <v>0</v>
      </c>
      <c r="CS9" s="1">
        <f t="shared" si="7"/>
        <v>0</v>
      </c>
      <c r="CT9" s="1">
        <f t="shared" si="7"/>
        <v>0</v>
      </c>
      <c r="CU9" s="1">
        <f t="shared" si="7"/>
        <v>0</v>
      </c>
      <c r="CV9" s="1">
        <f t="shared" si="7"/>
        <v>0</v>
      </c>
      <c r="CW9" s="1">
        <f t="shared" si="7"/>
        <v>0</v>
      </c>
      <c r="CX9" s="1">
        <f t="shared" si="7"/>
        <v>0</v>
      </c>
      <c r="CY9" s="1">
        <f t="shared" si="7"/>
        <v>0</v>
      </c>
      <c r="CZ9" s="1">
        <f t="shared" si="7"/>
        <v>0</v>
      </c>
      <c r="DC9" t="str">
        <f t="shared" si="12"/>
        <v>MinOILNCR-07</v>
      </c>
      <c r="DD9" t="str">
        <f t="shared" si="8"/>
        <v>Non-crude Supply curve - Step 07</v>
      </c>
      <c r="DE9" t="s">
        <v>109</v>
      </c>
      <c r="DF9" t="s">
        <v>163</v>
      </c>
      <c r="DH9" t="str">
        <f t="shared" si="13"/>
        <v>OILNCR</v>
      </c>
    </row>
    <row r="10" spans="1:113">
      <c r="B10" s="17"/>
      <c r="C10" t="s">
        <v>99</v>
      </c>
      <c r="E10" s="12">
        <v>0.2</v>
      </c>
      <c r="F10" s="12">
        <v>0.2</v>
      </c>
      <c r="G10" s="12">
        <v>0.2</v>
      </c>
      <c r="H10" s="12">
        <v>0.2</v>
      </c>
      <c r="I10" s="12">
        <v>0.2</v>
      </c>
      <c r="J10" s="12">
        <v>0.2</v>
      </c>
      <c r="K10" s="12">
        <v>0.2</v>
      </c>
      <c r="L10" s="12">
        <v>0.2</v>
      </c>
      <c r="M10" s="12">
        <v>0.2</v>
      </c>
      <c r="N10" s="12">
        <v>0.2</v>
      </c>
      <c r="O10" s="12">
        <v>0.2</v>
      </c>
      <c r="P10" s="12">
        <v>0.2</v>
      </c>
      <c r="Q10" s="12">
        <v>0.2</v>
      </c>
      <c r="R10" s="12">
        <v>0.2</v>
      </c>
      <c r="S10" s="12">
        <v>0.2</v>
      </c>
      <c r="T10" s="12">
        <v>0.2</v>
      </c>
      <c r="U10" s="12">
        <v>0.2</v>
      </c>
      <c r="V10" s="12">
        <v>0.2</v>
      </c>
      <c r="W10" s="12">
        <v>0.2</v>
      </c>
      <c r="X10" s="12">
        <v>0.2</v>
      </c>
      <c r="Y10" s="12">
        <v>0.2</v>
      </c>
      <c r="Z10" s="12">
        <v>0.2</v>
      </c>
      <c r="AA10" s="12">
        <v>0.2</v>
      </c>
      <c r="AB10" s="12">
        <v>0.2</v>
      </c>
      <c r="AC10" s="12">
        <v>0.2</v>
      </c>
      <c r="AD10" s="12">
        <v>0.2</v>
      </c>
      <c r="AE10" s="12">
        <v>0.2</v>
      </c>
      <c r="AF10" s="12">
        <v>0.2</v>
      </c>
      <c r="AG10" s="12">
        <v>0.2</v>
      </c>
      <c r="AH10" s="12">
        <v>0.2</v>
      </c>
      <c r="AK10" t="str">
        <f t="shared" si="9"/>
        <v>MinOILNCR-08</v>
      </c>
      <c r="AL10" s="8" cm="1">
        <f t="array" ref="AL10">ROUND(-E$13/TREND(E$11:E$12,$A$11:$A$12,VALUE($A37))*AL11+AL11,4)</f>
        <v>14.262499999999999</v>
      </c>
      <c r="AM10" s="8" cm="1">
        <f t="array" ref="AM10">ROUND(-F$13/TREND(F$11:F$12,$A$11:$A$12,VALUE($A37))*AM11+AM11,4)</f>
        <v>14.262499999999999</v>
      </c>
      <c r="AN10" s="8" cm="1">
        <f t="array" ref="AN10">ROUND(-G$13/TREND(G$11:G$12,$A$11:$A$12,VALUE($A37))*AN11+AN11,4)</f>
        <v>14.262499999999999</v>
      </c>
      <c r="AO10" s="8" cm="1">
        <f t="array" ref="AO10">ROUND(-H$13/TREND(H$11:H$12,$A$11:$A$12,VALUE($A37))*AO11+AO11,4)</f>
        <v>14.262499999999999</v>
      </c>
      <c r="AP10" s="8" cm="1">
        <f t="array" ref="AP10">ROUND(-I$13/TREND(I$11:I$12,$A$11:$A$12,VALUE($A37))*AP11+AP11,4)</f>
        <v>14.262499999999999</v>
      </c>
      <c r="AQ10" s="8" cm="1">
        <f t="array" ref="AQ10">ROUND(-J$13/TREND(J$11:J$12,$A$11:$A$12,VALUE($A37))*AQ11+AQ11,4)</f>
        <v>14.262499999999999</v>
      </c>
      <c r="AR10" s="8" cm="1">
        <f t="array" ref="AR10">ROUND(-K$13/TREND(K$11:K$12,$A$11:$A$12,VALUE($A37))*AR11+AR11,4)</f>
        <v>14.262499999999999</v>
      </c>
      <c r="AS10" s="8" cm="1">
        <f t="array" ref="AS10">ROUND(-L$13/TREND(L$11:L$12,$A$11:$A$12,VALUE($A37))*AS11+AS11,4)</f>
        <v>14.262499999999999</v>
      </c>
      <c r="AT10" s="8" cm="1">
        <f t="array" ref="AT10">ROUND(-M$13/TREND(M$11:M$12,$A$11:$A$12,VALUE($A37))*AT11+AT11,4)</f>
        <v>14.262499999999999</v>
      </c>
      <c r="AU10" s="8" cm="1">
        <f t="array" ref="AU10">ROUND(-N$13/TREND(N$11:N$12,$A$11:$A$12,VALUE($A37))*AU11+AU11,4)</f>
        <v>14.262499999999999</v>
      </c>
      <c r="AV10" s="8" cm="1">
        <f t="array" ref="AV10">ROUND(-O$13/TREND(O$11:O$12,$A$11:$A$12,VALUE($A37))*AV11+AV11,4)</f>
        <v>14.262499999999999</v>
      </c>
      <c r="AW10" s="8" cm="1">
        <f t="array" ref="AW10">ROUND(-P$13/TREND(P$11:P$12,$A$11:$A$12,VALUE($A37))*AW11+AW11,4)</f>
        <v>14.262499999999999</v>
      </c>
      <c r="AX10" s="8" cm="1">
        <f t="array" ref="AX10">ROUND(-Q$13/TREND(Q$11:Q$12,$A$11:$A$12,VALUE($A37))*AX11+AX11,4)</f>
        <v>14.262499999999999</v>
      </c>
      <c r="AY10" s="8" cm="1">
        <f t="array" ref="AY10">ROUND(-R$13/TREND(R$11:R$12,$A$11:$A$12,VALUE($A37))*AY11+AY11,4)</f>
        <v>14.262499999999999</v>
      </c>
      <c r="AZ10" s="8" cm="1">
        <f t="array" ref="AZ10">ROUND(-S$13/TREND(S$11:S$12,$A$11:$A$12,VALUE($A37))*AZ11+AZ11,4)</f>
        <v>14.262499999999999</v>
      </c>
      <c r="BA10" s="8" cm="1">
        <f t="array" ref="BA10">ROUND(-T$13/TREND(T$11:T$12,$A$11:$A$12,VALUE($A37))*BA11+BA11,4)</f>
        <v>14.262499999999999</v>
      </c>
      <c r="BB10" s="8" cm="1">
        <f t="array" ref="BB10">ROUND(-U$13/TREND(U$11:U$12,$A$11:$A$12,VALUE($A37))*BB11+BB11,4)</f>
        <v>14.262499999999999</v>
      </c>
      <c r="BC10" s="8" cm="1">
        <f t="array" ref="BC10">ROUND(-V$13/TREND(V$11:V$12,$A$11:$A$12,VALUE($A37))*BC11+BC11,4)</f>
        <v>14.262499999999999</v>
      </c>
      <c r="BD10" s="8" cm="1">
        <f t="array" ref="BD10">ROUND(-W$13/TREND(W$11:W$12,$A$11:$A$12,VALUE($A37))*BD11+BD11,4)</f>
        <v>14.262499999999999</v>
      </c>
      <c r="BE10" s="8" cm="1">
        <f t="array" ref="BE10">ROUND(-X$13/TREND(X$11:X$12,$A$11:$A$12,VALUE($A37))*BE11+BE11,4)</f>
        <v>14.262499999999999</v>
      </c>
      <c r="BF10" s="8" cm="1">
        <f t="array" ref="BF10">ROUND(-Y$13/TREND(Y$11:Y$12,$A$11:$A$12,VALUE($A37))*BF11+BF11,4)</f>
        <v>14.262499999999999</v>
      </c>
      <c r="BG10" s="8" cm="1">
        <f t="array" ref="BG10">ROUND(-Z$13/TREND(Z$11:Z$12,$A$11:$A$12,VALUE($A37))*BG11+BG11,4)</f>
        <v>14.262499999999999</v>
      </c>
      <c r="BH10" s="8" cm="1">
        <f t="array" ref="BH10">ROUND(-AA$13/TREND(AA$11:AA$12,$A$11:$A$12,VALUE($A37))*BH11+BH11,4)</f>
        <v>14.262499999999999</v>
      </c>
      <c r="BI10" s="8" cm="1">
        <f t="array" ref="BI10">ROUND(-AB$13/TREND(AB$11:AB$12,$A$11:$A$12,VALUE($A37))*BI11+BI11,4)</f>
        <v>14.262499999999999</v>
      </c>
      <c r="BJ10" s="8" cm="1">
        <f t="array" ref="BJ10">ROUND(-AC$13/TREND(AC$11:AC$12,$A$11:$A$12,VALUE($A37))*BJ11+BJ11,4)</f>
        <v>14.262499999999999</v>
      </c>
      <c r="BK10" s="8" cm="1">
        <f t="array" ref="BK10">ROUND(-AD$13/TREND(AD$11:AD$12,$A$11:$A$12,VALUE($A37))*BK11+BK11,4)</f>
        <v>14.262499999999999</v>
      </c>
      <c r="BL10" s="8" cm="1">
        <f t="array" ref="BL10">ROUND(-AE$13/TREND(AE$11:AE$12,$A$11:$A$12,VALUE($A37))*BL11+BL11,4)</f>
        <v>14.262499999999999</v>
      </c>
      <c r="BM10" s="8" cm="1">
        <f t="array" ref="BM10">ROUND(-AF$13/TREND(AF$11:AF$12,$A$11:$A$12,VALUE($A37))*BM11+BM11,4)</f>
        <v>14.262499999999999</v>
      </c>
      <c r="BN10" s="8" cm="1">
        <f t="array" ref="BN10">ROUND(-AG$13/TREND(AG$11:AG$12,$A$11:$A$12,VALUE($A37))*BN11+BN11,4)</f>
        <v>14.262499999999999</v>
      </c>
      <c r="BO10" s="8" cm="1">
        <f t="array" ref="BO10">ROUND(-AH$13/TREND(AH$11:AH$12,$A$11:$A$12,VALUE($A37))*BO11+BO11,4)</f>
        <v>14.262499999999999</v>
      </c>
      <c r="BQ10" s="1">
        <f t="shared" si="10"/>
        <v>2.2795734684491995</v>
      </c>
      <c r="BR10" s="1">
        <f t="shared" si="4"/>
        <v>14.262499999999998</v>
      </c>
      <c r="BS10" s="1"/>
      <c r="BV10" t="str">
        <f t="shared" si="11"/>
        <v>MinOILNCR-08</v>
      </c>
      <c r="BW10" s="1">
        <f t="shared" si="5"/>
        <v>0</v>
      </c>
      <c r="BX10" s="1">
        <f t="shared" si="6"/>
        <v>0</v>
      </c>
      <c r="BY10" s="1">
        <f t="shared" si="6"/>
        <v>0</v>
      </c>
      <c r="BZ10" s="1">
        <f t="shared" si="6"/>
        <v>0</v>
      </c>
      <c r="CA10" s="1">
        <f t="shared" si="6"/>
        <v>0</v>
      </c>
      <c r="CB10" s="1">
        <f t="shared" si="6"/>
        <v>0</v>
      </c>
      <c r="CC10" s="1">
        <f t="shared" si="6"/>
        <v>0</v>
      </c>
      <c r="CD10" s="1">
        <f t="shared" si="6"/>
        <v>0</v>
      </c>
      <c r="CE10" s="1">
        <f t="shared" si="6"/>
        <v>0</v>
      </c>
      <c r="CF10" s="1">
        <f t="shared" si="6"/>
        <v>0</v>
      </c>
      <c r="CG10" s="1">
        <f t="shared" si="6"/>
        <v>0</v>
      </c>
      <c r="CH10" s="1">
        <f t="shared" si="6"/>
        <v>0</v>
      </c>
      <c r="CI10" s="1">
        <f t="shared" si="6"/>
        <v>0</v>
      </c>
      <c r="CJ10" s="1">
        <f t="shared" si="6"/>
        <v>0</v>
      </c>
      <c r="CK10" s="1">
        <f t="shared" si="6"/>
        <v>0</v>
      </c>
      <c r="CL10" s="1">
        <f t="shared" si="6"/>
        <v>0</v>
      </c>
      <c r="CM10" s="1">
        <f t="shared" si="6"/>
        <v>0</v>
      </c>
      <c r="CN10" s="1">
        <f t="shared" si="7"/>
        <v>0</v>
      </c>
      <c r="CO10" s="1">
        <f t="shared" si="7"/>
        <v>0</v>
      </c>
      <c r="CP10" s="1">
        <f t="shared" si="7"/>
        <v>0</v>
      </c>
      <c r="CQ10" s="1">
        <f t="shared" si="7"/>
        <v>0</v>
      </c>
      <c r="CR10" s="1">
        <f t="shared" si="7"/>
        <v>0</v>
      </c>
      <c r="CS10" s="1">
        <f t="shared" si="7"/>
        <v>0</v>
      </c>
      <c r="CT10" s="1">
        <f t="shared" si="7"/>
        <v>0</v>
      </c>
      <c r="CU10" s="1">
        <f t="shared" si="7"/>
        <v>0</v>
      </c>
      <c r="CV10" s="1">
        <f t="shared" si="7"/>
        <v>0</v>
      </c>
      <c r="CW10" s="1">
        <f t="shared" si="7"/>
        <v>0</v>
      </c>
      <c r="CX10" s="1">
        <f t="shared" si="7"/>
        <v>0</v>
      </c>
      <c r="CY10" s="1">
        <f t="shared" si="7"/>
        <v>0</v>
      </c>
      <c r="CZ10" s="1">
        <f t="shared" si="7"/>
        <v>0</v>
      </c>
      <c r="DC10" t="str">
        <f t="shared" si="12"/>
        <v>MinOILNCR-08</v>
      </c>
      <c r="DD10" t="str">
        <f t="shared" si="8"/>
        <v>Non-crude Supply curve - Step 08</v>
      </c>
      <c r="DE10" t="s">
        <v>109</v>
      </c>
      <c r="DF10" t="s">
        <v>163</v>
      </c>
      <c r="DH10" t="str">
        <f t="shared" si="13"/>
        <v>OILNCR</v>
      </c>
    </row>
    <row r="11" spans="1:113">
      <c r="A11" s="19">
        <v>10</v>
      </c>
      <c r="B11" s="17" t="s">
        <v>100</v>
      </c>
      <c r="C11" t="s">
        <v>105</v>
      </c>
      <c r="E11" s="12">
        <v>3</v>
      </c>
      <c r="F11" s="12">
        <f t="shared" ref="F11:U13" si="15">E11</f>
        <v>3</v>
      </c>
      <c r="G11" s="12">
        <f t="shared" si="15"/>
        <v>3</v>
      </c>
      <c r="H11" s="12">
        <f t="shared" si="15"/>
        <v>3</v>
      </c>
      <c r="I11" s="12">
        <f t="shared" si="15"/>
        <v>3</v>
      </c>
      <c r="J11" s="12">
        <f t="shared" si="15"/>
        <v>3</v>
      </c>
      <c r="K11" s="12">
        <f t="shared" si="15"/>
        <v>3</v>
      </c>
      <c r="L11" s="12">
        <f t="shared" si="15"/>
        <v>3</v>
      </c>
      <c r="M11" s="12">
        <f t="shared" si="15"/>
        <v>3</v>
      </c>
      <c r="N11" s="12">
        <f t="shared" si="15"/>
        <v>3</v>
      </c>
      <c r="O11" s="12">
        <f t="shared" si="15"/>
        <v>3</v>
      </c>
      <c r="P11" s="12">
        <f t="shared" si="15"/>
        <v>3</v>
      </c>
      <c r="Q11" s="12">
        <f t="shared" si="15"/>
        <v>3</v>
      </c>
      <c r="R11" s="12">
        <f t="shared" si="15"/>
        <v>3</v>
      </c>
      <c r="S11" s="12">
        <f t="shared" si="15"/>
        <v>3</v>
      </c>
      <c r="T11" s="12">
        <f t="shared" si="15"/>
        <v>3</v>
      </c>
      <c r="U11" s="12">
        <f t="shared" si="15"/>
        <v>3</v>
      </c>
      <c r="V11" s="12">
        <f t="shared" ref="V11:AH13" si="16">U11</f>
        <v>3</v>
      </c>
      <c r="W11" s="12">
        <f t="shared" si="16"/>
        <v>3</v>
      </c>
      <c r="X11" s="12">
        <f t="shared" si="16"/>
        <v>3</v>
      </c>
      <c r="Y11" s="12">
        <f t="shared" si="16"/>
        <v>3</v>
      </c>
      <c r="Z11" s="12">
        <f t="shared" si="16"/>
        <v>3</v>
      </c>
      <c r="AA11" s="12">
        <f t="shared" si="16"/>
        <v>3</v>
      </c>
      <c r="AB11" s="12">
        <f t="shared" si="16"/>
        <v>3</v>
      </c>
      <c r="AC11" s="12">
        <f t="shared" si="16"/>
        <v>3</v>
      </c>
      <c r="AD11" s="12">
        <f t="shared" si="16"/>
        <v>3</v>
      </c>
      <c r="AE11" s="12">
        <f t="shared" si="16"/>
        <v>3</v>
      </c>
      <c r="AF11" s="12">
        <f t="shared" si="16"/>
        <v>3</v>
      </c>
      <c r="AG11" s="12">
        <f t="shared" si="16"/>
        <v>3</v>
      </c>
      <c r="AH11" s="12">
        <f t="shared" si="16"/>
        <v>3</v>
      </c>
      <c r="AK11" t="str">
        <f t="shared" si="9"/>
        <v>MinOILNCR-09</v>
      </c>
      <c r="AL11" s="8" cm="1">
        <f t="array" ref="AL11">ROUND(-E$13/TREND(E$11:E$12,$A$11:$A$12,VALUE($A38))*AL12+AL12,4)</f>
        <v>14.504200000000001</v>
      </c>
      <c r="AM11" s="8" cm="1">
        <f t="array" ref="AM11">ROUND(-F$13/TREND(F$11:F$12,$A$11:$A$12,VALUE($A38))*AM12+AM12,4)</f>
        <v>14.504200000000001</v>
      </c>
      <c r="AN11" s="8" cm="1">
        <f t="array" ref="AN11">ROUND(-G$13/TREND(G$11:G$12,$A$11:$A$12,VALUE($A38))*AN12+AN12,4)</f>
        <v>14.504200000000001</v>
      </c>
      <c r="AO11" s="8" cm="1">
        <f t="array" ref="AO11">ROUND(-H$13/TREND(H$11:H$12,$A$11:$A$12,VALUE($A38))*AO12+AO12,4)</f>
        <v>14.504200000000001</v>
      </c>
      <c r="AP11" s="8" cm="1">
        <f t="array" ref="AP11">ROUND(-I$13/TREND(I$11:I$12,$A$11:$A$12,VALUE($A38))*AP12+AP12,4)</f>
        <v>14.504200000000001</v>
      </c>
      <c r="AQ11" s="8" cm="1">
        <f t="array" ref="AQ11">ROUND(-J$13/TREND(J$11:J$12,$A$11:$A$12,VALUE($A38))*AQ12+AQ12,4)</f>
        <v>14.504200000000001</v>
      </c>
      <c r="AR11" s="8" cm="1">
        <f t="array" ref="AR11">ROUND(-K$13/TREND(K$11:K$12,$A$11:$A$12,VALUE($A38))*AR12+AR12,4)</f>
        <v>14.504200000000001</v>
      </c>
      <c r="AS11" s="8" cm="1">
        <f t="array" ref="AS11">ROUND(-L$13/TREND(L$11:L$12,$A$11:$A$12,VALUE($A38))*AS12+AS12,4)</f>
        <v>14.504200000000001</v>
      </c>
      <c r="AT11" s="8" cm="1">
        <f t="array" ref="AT11">ROUND(-M$13/TREND(M$11:M$12,$A$11:$A$12,VALUE($A38))*AT12+AT12,4)</f>
        <v>14.504200000000001</v>
      </c>
      <c r="AU11" s="8" cm="1">
        <f t="array" ref="AU11">ROUND(-N$13/TREND(N$11:N$12,$A$11:$A$12,VALUE($A38))*AU12+AU12,4)</f>
        <v>14.504200000000001</v>
      </c>
      <c r="AV11" s="8" cm="1">
        <f t="array" ref="AV11">ROUND(-O$13/TREND(O$11:O$12,$A$11:$A$12,VALUE($A38))*AV12+AV12,4)</f>
        <v>14.504200000000001</v>
      </c>
      <c r="AW11" s="8" cm="1">
        <f t="array" ref="AW11">ROUND(-P$13/TREND(P$11:P$12,$A$11:$A$12,VALUE($A38))*AW12+AW12,4)</f>
        <v>14.504200000000001</v>
      </c>
      <c r="AX11" s="8" cm="1">
        <f t="array" ref="AX11">ROUND(-Q$13/TREND(Q$11:Q$12,$A$11:$A$12,VALUE($A38))*AX12+AX12,4)</f>
        <v>14.504200000000001</v>
      </c>
      <c r="AY11" s="8" cm="1">
        <f t="array" ref="AY11">ROUND(-R$13/TREND(R$11:R$12,$A$11:$A$12,VALUE($A38))*AY12+AY12,4)</f>
        <v>14.504200000000001</v>
      </c>
      <c r="AZ11" s="8" cm="1">
        <f t="array" ref="AZ11">ROUND(-S$13/TREND(S$11:S$12,$A$11:$A$12,VALUE($A38))*AZ12+AZ12,4)</f>
        <v>14.504200000000001</v>
      </c>
      <c r="BA11" s="8" cm="1">
        <f t="array" ref="BA11">ROUND(-T$13/TREND(T$11:T$12,$A$11:$A$12,VALUE($A38))*BA12+BA12,4)</f>
        <v>14.504200000000001</v>
      </c>
      <c r="BB11" s="8" cm="1">
        <f t="array" ref="BB11">ROUND(-U$13/TREND(U$11:U$12,$A$11:$A$12,VALUE($A38))*BB12+BB12,4)</f>
        <v>14.504200000000001</v>
      </c>
      <c r="BC11" s="8" cm="1">
        <f t="array" ref="BC11">ROUND(-V$13/TREND(V$11:V$12,$A$11:$A$12,VALUE($A38))*BC12+BC12,4)</f>
        <v>14.504200000000001</v>
      </c>
      <c r="BD11" s="8" cm="1">
        <f t="array" ref="BD11">ROUND(-W$13/TREND(W$11:W$12,$A$11:$A$12,VALUE($A38))*BD12+BD12,4)</f>
        <v>14.504200000000001</v>
      </c>
      <c r="BE11" s="8" cm="1">
        <f t="array" ref="BE11">ROUND(-X$13/TREND(X$11:X$12,$A$11:$A$12,VALUE($A38))*BE12+BE12,4)</f>
        <v>14.504200000000001</v>
      </c>
      <c r="BF11" s="8" cm="1">
        <f t="array" ref="BF11">ROUND(-Y$13/TREND(Y$11:Y$12,$A$11:$A$12,VALUE($A38))*BF12+BF12,4)</f>
        <v>14.504200000000001</v>
      </c>
      <c r="BG11" s="8" cm="1">
        <f t="array" ref="BG11">ROUND(-Z$13/TREND(Z$11:Z$12,$A$11:$A$12,VALUE($A38))*BG12+BG12,4)</f>
        <v>14.504200000000001</v>
      </c>
      <c r="BH11" s="8" cm="1">
        <f t="array" ref="BH11">ROUND(-AA$13/TREND(AA$11:AA$12,$A$11:$A$12,VALUE($A38))*BH12+BH12,4)</f>
        <v>14.504200000000001</v>
      </c>
      <c r="BI11" s="8" cm="1">
        <f t="array" ref="BI11">ROUND(-AB$13/TREND(AB$11:AB$12,$A$11:$A$12,VALUE($A38))*BI12+BI12,4)</f>
        <v>14.504200000000001</v>
      </c>
      <c r="BJ11" s="8" cm="1">
        <f t="array" ref="BJ11">ROUND(-AC$13/TREND(AC$11:AC$12,$A$11:$A$12,VALUE($A38))*BJ12+BJ12,4)</f>
        <v>14.504200000000001</v>
      </c>
      <c r="BK11" s="8" cm="1">
        <f t="array" ref="BK11">ROUND(-AD$13/TREND(AD$11:AD$12,$A$11:$A$12,VALUE($A38))*BK12+BK12,4)</f>
        <v>14.504200000000001</v>
      </c>
      <c r="BL11" s="8" cm="1">
        <f t="array" ref="BL11">ROUND(-AE$13/TREND(AE$11:AE$12,$A$11:$A$12,VALUE($A38))*BL12+BL12,4)</f>
        <v>14.504200000000001</v>
      </c>
      <c r="BM11" s="8" cm="1">
        <f t="array" ref="BM11">ROUND(-AF$13/TREND(AF$11:AF$12,$A$11:$A$12,VALUE($A38))*BM12+BM12,4)</f>
        <v>14.504200000000001</v>
      </c>
      <c r="BN11" s="8" cm="1">
        <f t="array" ref="BN11">ROUND(-AG$13/TREND(AG$11:AG$12,$A$11:$A$12,VALUE($A38))*BN12+BN12,4)</f>
        <v>14.504200000000001</v>
      </c>
      <c r="BO11" s="8" cm="1">
        <f t="array" ref="BO11">ROUND(-AH$13/TREND(AH$11:AH$12,$A$11:$A$12,VALUE($A38))*BO12+BO12,4)</f>
        <v>14.504200000000001</v>
      </c>
      <c r="BQ11" s="1">
        <f t="shared" si="10"/>
        <v>2.4136660254167994</v>
      </c>
      <c r="BR11" s="1">
        <f t="shared" si="4"/>
        <v>14.504200000000001</v>
      </c>
      <c r="BS11" s="1"/>
      <c r="BV11" t="str">
        <f t="shared" si="11"/>
        <v>MinOILNCR-09</v>
      </c>
      <c r="BW11" s="1">
        <f t="shared" si="5"/>
        <v>0</v>
      </c>
      <c r="BX11" s="1">
        <f t="shared" si="6"/>
        <v>0</v>
      </c>
      <c r="BY11" s="1">
        <f t="shared" si="6"/>
        <v>0</v>
      </c>
      <c r="BZ11" s="1">
        <f t="shared" si="6"/>
        <v>0</v>
      </c>
      <c r="CA11" s="1">
        <f t="shared" si="6"/>
        <v>0</v>
      </c>
      <c r="CB11" s="1">
        <f t="shared" si="6"/>
        <v>0</v>
      </c>
      <c r="CC11" s="1">
        <f t="shared" si="6"/>
        <v>0</v>
      </c>
      <c r="CD11" s="1">
        <f t="shared" si="6"/>
        <v>0</v>
      </c>
      <c r="CE11" s="1">
        <f t="shared" si="6"/>
        <v>0</v>
      </c>
      <c r="CF11" s="1">
        <f t="shared" si="6"/>
        <v>0</v>
      </c>
      <c r="CG11" s="1">
        <f t="shared" si="6"/>
        <v>0</v>
      </c>
      <c r="CH11" s="1">
        <f t="shared" si="6"/>
        <v>0</v>
      </c>
      <c r="CI11" s="1">
        <f t="shared" si="6"/>
        <v>0</v>
      </c>
      <c r="CJ11" s="1">
        <f t="shared" si="6"/>
        <v>0</v>
      </c>
      <c r="CK11" s="1">
        <f t="shared" si="6"/>
        <v>0</v>
      </c>
      <c r="CL11" s="1">
        <f t="shared" si="6"/>
        <v>0</v>
      </c>
      <c r="CM11" s="1">
        <f t="shared" si="6"/>
        <v>0</v>
      </c>
      <c r="CN11" s="1">
        <f t="shared" si="7"/>
        <v>0</v>
      </c>
      <c r="CO11" s="1">
        <f t="shared" si="7"/>
        <v>0</v>
      </c>
      <c r="CP11" s="1">
        <f t="shared" si="7"/>
        <v>0</v>
      </c>
      <c r="CQ11" s="1">
        <f t="shared" si="7"/>
        <v>0</v>
      </c>
      <c r="CR11" s="1">
        <f t="shared" si="7"/>
        <v>0</v>
      </c>
      <c r="CS11" s="1">
        <f t="shared" si="7"/>
        <v>0</v>
      </c>
      <c r="CT11" s="1">
        <f t="shared" si="7"/>
        <v>0</v>
      </c>
      <c r="CU11" s="1">
        <f t="shared" si="7"/>
        <v>0</v>
      </c>
      <c r="CV11" s="1">
        <f t="shared" si="7"/>
        <v>0</v>
      </c>
      <c r="CW11" s="1">
        <f t="shared" si="7"/>
        <v>0</v>
      </c>
      <c r="CX11" s="1">
        <f t="shared" si="7"/>
        <v>0</v>
      </c>
      <c r="CY11" s="1">
        <f t="shared" si="7"/>
        <v>0</v>
      </c>
      <c r="CZ11" s="1">
        <f t="shared" si="7"/>
        <v>0</v>
      </c>
      <c r="DC11" t="str">
        <f t="shared" si="12"/>
        <v>MinOILNCR-09</v>
      </c>
      <c r="DD11" t="str">
        <f t="shared" si="8"/>
        <v>Non-crude Supply curve - Step 09</v>
      </c>
      <c r="DE11" t="s">
        <v>109</v>
      </c>
      <c r="DF11" t="s">
        <v>163</v>
      </c>
      <c r="DH11" t="str">
        <f t="shared" si="13"/>
        <v>OILNCR</v>
      </c>
    </row>
    <row r="12" spans="1:113">
      <c r="A12" s="19">
        <v>1</v>
      </c>
      <c r="B12" s="17"/>
      <c r="C12" t="s">
        <v>106</v>
      </c>
      <c r="E12" s="12">
        <v>3</v>
      </c>
      <c r="F12" s="12">
        <f t="shared" si="15"/>
        <v>3</v>
      </c>
      <c r="G12" s="12">
        <f t="shared" si="15"/>
        <v>3</v>
      </c>
      <c r="H12" s="12">
        <f t="shared" si="15"/>
        <v>3</v>
      </c>
      <c r="I12" s="12">
        <f t="shared" si="15"/>
        <v>3</v>
      </c>
      <c r="J12" s="12">
        <f t="shared" si="15"/>
        <v>3</v>
      </c>
      <c r="K12" s="12">
        <f t="shared" si="15"/>
        <v>3</v>
      </c>
      <c r="L12" s="12">
        <f t="shared" si="15"/>
        <v>3</v>
      </c>
      <c r="M12" s="12">
        <f t="shared" si="15"/>
        <v>3</v>
      </c>
      <c r="N12" s="12">
        <f t="shared" si="15"/>
        <v>3</v>
      </c>
      <c r="O12" s="12">
        <f t="shared" si="15"/>
        <v>3</v>
      </c>
      <c r="P12" s="12">
        <f t="shared" si="15"/>
        <v>3</v>
      </c>
      <c r="Q12" s="12">
        <f t="shared" si="15"/>
        <v>3</v>
      </c>
      <c r="R12" s="12">
        <f t="shared" si="15"/>
        <v>3</v>
      </c>
      <c r="S12" s="12">
        <f t="shared" si="15"/>
        <v>3</v>
      </c>
      <c r="T12" s="12">
        <f t="shared" si="15"/>
        <v>3</v>
      </c>
      <c r="U12" s="12">
        <f t="shared" si="15"/>
        <v>3</v>
      </c>
      <c r="V12" s="12">
        <f t="shared" si="16"/>
        <v>3</v>
      </c>
      <c r="W12" s="12">
        <f t="shared" si="16"/>
        <v>3</v>
      </c>
      <c r="X12" s="12">
        <f t="shared" si="16"/>
        <v>3</v>
      </c>
      <c r="Y12" s="12">
        <f t="shared" si="16"/>
        <v>3</v>
      </c>
      <c r="Z12" s="12">
        <f t="shared" si="16"/>
        <v>3</v>
      </c>
      <c r="AA12" s="12">
        <f t="shared" si="16"/>
        <v>3</v>
      </c>
      <c r="AB12" s="12">
        <f t="shared" si="16"/>
        <v>3</v>
      </c>
      <c r="AC12" s="12">
        <f t="shared" si="16"/>
        <v>3</v>
      </c>
      <c r="AD12" s="12">
        <f t="shared" si="16"/>
        <v>3</v>
      </c>
      <c r="AE12" s="12">
        <f t="shared" si="16"/>
        <v>3</v>
      </c>
      <c r="AF12" s="12">
        <f t="shared" si="16"/>
        <v>3</v>
      </c>
      <c r="AG12" s="12">
        <f t="shared" si="16"/>
        <v>3</v>
      </c>
      <c r="AH12" s="12">
        <f t="shared" si="16"/>
        <v>3</v>
      </c>
      <c r="AK12" t="str">
        <f t="shared" si="9"/>
        <v>MinOILNCR-10</v>
      </c>
      <c r="AL12" s="8" cm="1">
        <f t="array" ref="AL12">ROUND(-E$13/TREND(E$11:E$12,$A$11:$A$12,VALUE($A39))*AL13+AL13,4)</f>
        <v>14.75</v>
      </c>
      <c r="AM12" s="8" cm="1">
        <f t="array" ref="AM12">ROUND(-F$13/TREND(F$11:F$12,$A$11:$A$12,VALUE($A39))*AM13+AM13,4)</f>
        <v>14.75</v>
      </c>
      <c r="AN12" s="8" cm="1">
        <f t="array" ref="AN12">ROUND(-G$13/TREND(G$11:G$12,$A$11:$A$12,VALUE($A39))*AN13+AN13,4)</f>
        <v>14.75</v>
      </c>
      <c r="AO12" s="8" cm="1">
        <f t="array" ref="AO12">ROUND(-H$13/TREND(H$11:H$12,$A$11:$A$12,VALUE($A39))*AO13+AO13,4)</f>
        <v>14.75</v>
      </c>
      <c r="AP12" s="8" cm="1">
        <f t="array" ref="AP12">ROUND(-I$13/TREND(I$11:I$12,$A$11:$A$12,VALUE($A39))*AP13+AP13,4)</f>
        <v>14.75</v>
      </c>
      <c r="AQ12" s="8" cm="1">
        <f t="array" ref="AQ12">ROUND(-J$13/TREND(J$11:J$12,$A$11:$A$12,VALUE($A39))*AQ13+AQ13,4)</f>
        <v>14.75</v>
      </c>
      <c r="AR12" s="8" cm="1">
        <f t="array" ref="AR12">ROUND(-K$13/TREND(K$11:K$12,$A$11:$A$12,VALUE($A39))*AR13+AR13,4)</f>
        <v>14.75</v>
      </c>
      <c r="AS12" s="8" cm="1">
        <f t="array" ref="AS12">ROUND(-L$13/TREND(L$11:L$12,$A$11:$A$12,VALUE($A39))*AS13+AS13,4)</f>
        <v>14.75</v>
      </c>
      <c r="AT12" s="8" cm="1">
        <f t="array" ref="AT12">ROUND(-M$13/TREND(M$11:M$12,$A$11:$A$12,VALUE($A39))*AT13+AT13,4)</f>
        <v>14.75</v>
      </c>
      <c r="AU12" s="8" cm="1">
        <f t="array" ref="AU12">ROUND(-N$13/TREND(N$11:N$12,$A$11:$A$12,VALUE($A39))*AU13+AU13,4)</f>
        <v>14.75</v>
      </c>
      <c r="AV12" s="8" cm="1">
        <f t="array" ref="AV12">ROUND(-O$13/TREND(O$11:O$12,$A$11:$A$12,VALUE($A39))*AV13+AV13,4)</f>
        <v>14.75</v>
      </c>
      <c r="AW12" s="8" cm="1">
        <f t="array" ref="AW12">ROUND(-P$13/TREND(P$11:P$12,$A$11:$A$12,VALUE($A39))*AW13+AW13,4)</f>
        <v>14.75</v>
      </c>
      <c r="AX12" s="8" cm="1">
        <f t="array" ref="AX12">ROUND(-Q$13/TREND(Q$11:Q$12,$A$11:$A$12,VALUE($A39))*AX13+AX13,4)</f>
        <v>14.75</v>
      </c>
      <c r="AY12" s="8" cm="1">
        <f t="array" ref="AY12">ROUND(-R$13/TREND(R$11:R$12,$A$11:$A$12,VALUE($A39))*AY13+AY13,4)</f>
        <v>14.75</v>
      </c>
      <c r="AZ12" s="8" cm="1">
        <f t="array" ref="AZ12">ROUND(-S$13/TREND(S$11:S$12,$A$11:$A$12,VALUE($A39))*AZ13+AZ13,4)</f>
        <v>14.75</v>
      </c>
      <c r="BA12" s="8" cm="1">
        <f t="array" ref="BA12">ROUND(-T$13/TREND(T$11:T$12,$A$11:$A$12,VALUE($A39))*BA13+BA13,4)</f>
        <v>14.75</v>
      </c>
      <c r="BB12" s="8" cm="1">
        <f t="array" ref="BB12">ROUND(-U$13/TREND(U$11:U$12,$A$11:$A$12,VALUE($A39))*BB13+BB13,4)</f>
        <v>14.75</v>
      </c>
      <c r="BC12" s="8" cm="1">
        <f t="array" ref="BC12">ROUND(-V$13/TREND(V$11:V$12,$A$11:$A$12,VALUE($A39))*BC13+BC13,4)</f>
        <v>14.75</v>
      </c>
      <c r="BD12" s="8" cm="1">
        <f t="array" ref="BD12">ROUND(-W$13/TREND(W$11:W$12,$A$11:$A$12,VALUE($A39))*BD13+BD13,4)</f>
        <v>14.75</v>
      </c>
      <c r="BE12" s="8" cm="1">
        <f t="array" ref="BE12">ROUND(-X$13/TREND(X$11:X$12,$A$11:$A$12,VALUE($A39))*BE13+BE13,4)</f>
        <v>14.75</v>
      </c>
      <c r="BF12" s="8" cm="1">
        <f t="array" ref="BF12">ROUND(-Y$13/TREND(Y$11:Y$12,$A$11:$A$12,VALUE($A39))*BF13+BF13,4)</f>
        <v>14.75</v>
      </c>
      <c r="BG12" s="8" cm="1">
        <f t="array" ref="BG12">ROUND(-Z$13/TREND(Z$11:Z$12,$A$11:$A$12,VALUE($A39))*BG13+BG13,4)</f>
        <v>14.75</v>
      </c>
      <c r="BH12" s="8" cm="1">
        <f t="array" ref="BH12">ROUND(-AA$13/TREND(AA$11:AA$12,$A$11:$A$12,VALUE($A39))*BH13+BH13,4)</f>
        <v>14.75</v>
      </c>
      <c r="BI12" s="8" cm="1">
        <f t="array" ref="BI12">ROUND(-AB$13/TREND(AB$11:AB$12,$A$11:$A$12,VALUE($A39))*BI13+BI13,4)</f>
        <v>14.75</v>
      </c>
      <c r="BJ12" s="8" cm="1">
        <f t="array" ref="BJ12">ROUND(-AC$13/TREND(AC$11:AC$12,$A$11:$A$12,VALUE($A39))*BJ13+BJ13,4)</f>
        <v>14.75</v>
      </c>
      <c r="BK12" s="8" cm="1">
        <f t="array" ref="BK12">ROUND(-AD$13/TREND(AD$11:AD$12,$A$11:$A$12,VALUE($A39))*BK13+BK13,4)</f>
        <v>14.75</v>
      </c>
      <c r="BL12" s="8" cm="1">
        <f t="array" ref="BL12">ROUND(-AE$13/TREND(AE$11:AE$12,$A$11:$A$12,VALUE($A39))*BL13+BL13,4)</f>
        <v>14.75</v>
      </c>
      <c r="BM12" s="8" cm="1">
        <f t="array" ref="BM12">ROUND(-AF$13/TREND(AF$11:AF$12,$A$11:$A$12,VALUE($A39))*BM13+BM13,4)</f>
        <v>14.75</v>
      </c>
      <c r="BN12" s="8" cm="1">
        <f t="array" ref="BN12">ROUND(-AG$13/TREND(AG$11:AG$12,$A$11:$A$12,VALUE($A39))*BN13+BN13,4)</f>
        <v>14.75</v>
      </c>
      <c r="BO12" s="8" cm="1">
        <f t="array" ref="BO12">ROUND(-AH$13/TREND(AH$11:AH$12,$A$11:$A$12,VALUE($A39))*BO13+BO13,4)</f>
        <v>14.75</v>
      </c>
      <c r="BQ12" s="1">
        <f t="shared" si="10"/>
        <v>2.5477585823843993</v>
      </c>
      <c r="BR12" s="1">
        <f t="shared" si="4"/>
        <v>14.75</v>
      </c>
      <c r="BS12" s="1"/>
      <c r="BV12" t="str">
        <f t="shared" si="11"/>
        <v>MinOILNCR-10</v>
      </c>
      <c r="BW12" s="1">
        <f t="shared" si="5"/>
        <v>0</v>
      </c>
      <c r="BX12" s="1">
        <f t="shared" si="6"/>
        <v>0</v>
      </c>
      <c r="BY12" s="1">
        <f t="shared" si="6"/>
        <v>0</v>
      </c>
      <c r="BZ12" s="1">
        <f t="shared" si="6"/>
        <v>0</v>
      </c>
      <c r="CA12" s="1">
        <f t="shared" si="6"/>
        <v>0</v>
      </c>
      <c r="CB12" s="1">
        <f t="shared" si="6"/>
        <v>0</v>
      </c>
      <c r="CC12" s="1">
        <f t="shared" si="6"/>
        <v>0</v>
      </c>
      <c r="CD12" s="1">
        <f t="shared" si="6"/>
        <v>0</v>
      </c>
      <c r="CE12" s="1">
        <f t="shared" si="6"/>
        <v>0</v>
      </c>
      <c r="CF12" s="1">
        <f t="shared" si="6"/>
        <v>0</v>
      </c>
      <c r="CG12" s="1">
        <f t="shared" si="6"/>
        <v>0</v>
      </c>
      <c r="CH12" s="1">
        <f t="shared" si="6"/>
        <v>0</v>
      </c>
      <c r="CI12" s="1">
        <f t="shared" si="6"/>
        <v>0</v>
      </c>
      <c r="CJ12" s="1">
        <f t="shared" si="6"/>
        <v>0</v>
      </c>
      <c r="CK12" s="1">
        <f t="shared" si="6"/>
        <v>0</v>
      </c>
      <c r="CL12" s="1">
        <f t="shared" si="6"/>
        <v>0</v>
      </c>
      <c r="CM12" s="1">
        <f t="shared" si="6"/>
        <v>0</v>
      </c>
      <c r="CN12" s="1">
        <f t="shared" si="7"/>
        <v>0</v>
      </c>
      <c r="CO12" s="1">
        <f t="shared" si="7"/>
        <v>0</v>
      </c>
      <c r="CP12" s="1">
        <f t="shared" si="7"/>
        <v>0</v>
      </c>
      <c r="CQ12" s="1">
        <f t="shared" si="7"/>
        <v>0</v>
      </c>
      <c r="CR12" s="1">
        <f t="shared" si="7"/>
        <v>0</v>
      </c>
      <c r="CS12" s="1">
        <f t="shared" si="7"/>
        <v>0</v>
      </c>
      <c r="CT12" s="1">
        <f t="shared" si="7"/>
        <v>0</v>
      </c>
      <c r="CU12" s="1">
        <f t="shared" si="7"/>
        <v>0</v>
      </c>
      <c r="CV12" s="1">
        <f t="shared" si="7"/>
        <v>0</v>
      </c>
      <c r="CW12" s="1">
        <f t="shared" si="7"/>
        <v>0</v>
      </c>
      <c r="CX12" s="1">
        <f t="shared" si="7"/>
        <v>0</v>
      </c>
      <c r="CY12" s="1">
        <f t="shared" si="7"/>
        <v>0</v>
      </c>
      <c r="CZ12" s="1">
        <f t="shared" si="7"/>
        <v>0</v>
      </c>
      <c r="DC12" t="str">
        <f t="shared" si="12"/>
        <v>MinOILNCR-10</v>
      </c>
      <c r="DD12" t="str">
        <f t="shared" si="8"/>
        <v>Non-crude Supply curve - Step 10</v>
      </c>
      <c r="DE12" t="s">
        <v>109</v>
      </c>
      <c r="DF12" t="s">
        <v>163</v>
      </c>
      <c r="DH12" t="str">
        <f t="shared" si="13"/>
        <v>OILNCR</v>
      </c>
    </row>
    <row r="13" spans="1:113">
      <c r="B13" s="17"/>
      <c r="C13" t="s">
        <v>99</v>
      </c>
      <c r="E13" s="12">
        <f>0.05</f>
        <v>0.05</v>
      </c>
      <c r="F13" s="12">
        <f t="shared" si="15"/>
        <v>0.05</v>
      </c>
      <c r="G13" s="12">
        <f t="shared" si="15"/>
        <v>0.05</v>
      </c>
      <c r="H13" s="12">
        <f t="shared" si="15"/>
        <v>0.05</v>
      </c>
      <c r="I13" s="12">
        <f t="shared" si="15"/>
        <v>0.05</v>
      </c>
      <c r="J13" s="12">
        <f t="shared" si="15"/>
        <v>0.05</v>
      </c>
      <c r="K13" s="12">
        <f t="shared" si="15"/>
        <v>0.05</v>
      </c>
      <c r="L13" s="12">
        <f t="shared" si="15"/>
        <v>0.05</v>
      </c>
      <c r="M13" s="12">
        <f t="shared" si="15"/>
        <v>0.05</v>
      </c>
      <c r="N13" s="12">
        <f t="shared" si="15"/>
        <v>0.05</v>
      </c>
      <c r="O13" s="12">
        <f t="shared" si="15"/>
        <v>0.05</v>
      </c>
      <c r="P13" s="12">
        <f t="shared" si="15"/>
        <v>0.05</v>
      </c>
      <c r="Q13" s="12">
        <f t="shared" si="15"/>
        <v>0.05</v>
      </c>
      <c r="R13" s="12">
        <f t="shared" si="15"/>
        <v>0.05</v>
      </c>
      <c r="S13" s="12">
        <f t="shared" si="15"/>
        <v>0.05</v>
      </c>
      <c r="T13" s="12">
        <f t="shared" si="15"/>
        <v>0.05</v>
      </c>
      <c r="U13" s="12">
        <f t="shared" si="15"/>
        <v>0.05</v>
      </c>
      <c r="V13" s="12">
        <f t="shared" si="16"/>
        <v>0.05</v>
      </c>
      <c r="W13" s="12">
        <f t="shared" si="16"/>
        <v>0.05</v>
      </c>
      <c r="X13" s="12">
        <f t="shared" si="16"/>
        <v>0.05</v>
      </c>
      <c r="Y13" s="12">
        <f t="shared" si="16"/>
        <v>0.05</v>
      </c>
      <c r="Z13" s="12">
        <f t="shared" si="16"/>
        <v>0.05</v>
      </c>
      <c r="AA13" s="12">
        <f t="shared" si="16"/>
        <v>0.05</v>
      </c>
      <c r="AB13" s="12">
        <f t="shared" si="16"/>
        <v>0.05</v>
      </c>
      <c r="AC13" s="12">
        <f t="shared" si="16"/>
        <v>0.05</v>
      </c>
      <c r="AD13" s="12">
        <f t="shared" si="16"/>
        <v>0.05</v>
      </c>
      <c r="AE13" s="12">
        <f t="shared" si="16"/>
        <v>0.05</v>
      </c>
      <c r="AF13" s="12">
        <f t="shared" si="16"/>
        <v>0.05</v>
      </c>
      <c r="AG13" s="12">
        <f t="shared" si="16"/>
        <v>0.05</v>
      </c>
      <c r="AH13" s="12">
        <f t="shared" si="16"/>
        <v>0.05</v>
      </c>
      <c r="AK13" t="str">
        <f t="shared" si="9"/>
        <v>MinOILNCR-11</v>
      </c>
      <c r="AL13" s="20">
        <f t="shared" ref="AL13:BO13" si="17">E5</f>
        <v>15</v>
      </c>
      <c r="AM13" s="20">
        <f t="shared" si="17"/>
        <v>15</v>
      </c>
      <c r="AN13" s="20">
        <f t="shared" si="17"/>
        <v>15</v>
      </c>
      <c r="AO13" s="20">
        <f t="shared" si="17"/>
        <v>15</v>
      </c>
      <c r="AP13" s="20">
        <f t="shared" si="17"/>
        <v>15</v>
      </c>
      <c r="AQ13" s="20">
        <f t="shared" si="17"/>
        <v>15</v>
      </c>
      <c r="AR13" s="20">
        <f t="shared" si="17"/>
        <v>15</v>
      </c>
      <c r="AS13" s="20">
        <f t="shared" si="17"/>
        <v>15</v>
      </c>
      <c r="AT13" s="20">
        <f t="shared" si="17"/>
        <v>15</v>
      </c>
      <c r="AU13" s="20">
        <f t="shared" si="17"/>
        <v>15</v>
      </c>
      <c r="AV13" s="20">
        <f t="shared" si="17"/>
        <v>15</v>
      </c>
      <c r="AW13" s="20">
        <f t="shared" si="17"/>
        <v>15</v>
      </c>
      <c r="AX13" s="20">
        <f t="shared" si="17"/>
        <v>15</v>
      </c>
      <c r="AY13" s="20">
        <f t="shared" si="17"/>
        <v>15</v>
      </c>
      <c r="AZ13" s="20">
        <f t="shared" si="17"/>
        <v>15</v>
      </c>
      <c r="BA13" s="20">
        <f t="shared" si="17"/>
        <v>15</v>
      </c>
      <c r="BB13" s="20">
        <f t="shared" si="17"/>
        <v>15</v>
      </c>
      <c r="BC13" s="20">
        <f t="shared" si="17"/>
        <v>15</v>
      </c>
      <c r="BD13" s="20">
        <f t="shared" si="17"/>
        <v>15</v>
      </c>
      <c r="BE13" s="20">
        <f t="shared" si="17"/>
        <v>15</v>
      </c>
      <c r="BF13" s="20">
        <f t="shared" si="17"/>
        <v>15</v>
      </c>
      <c r="BG13" s="20">
        <f t="shared" si="17"/>
        <v>15</v>
      </c>
      <c r="BH13" s="20">
        <f t="shared" si="17"/>
        <v>15</v>
      </c>
      <c r="BI13" s="20">
        <f t="shared" si="17"/>
        <v>15</v>
      </c>
      <c r="BJ13" s="20">
        <f t="shared" si="17"/>
        <v>15</v>
      </c>
      <c r="BK13" s="20">
        <f t="shared" si="17"/>
        <v>15</v>
      </c>
      <c r="BL13" s="20">
        <f t="shared" si="17"/>
        <v>15</v>
      </c>
      <c r="BM13" s="20">
        <f t="shared" si="17"/>
        <v>15</v>
      </c>
      <c r="BN13" s="20">
        <f t="shared" si="17"/>
        <v>15</v>
      </c>
      <c r="BO13" s="20">
        <f t="shared" si="17"/>
        <v>15</v>
      </c>
      <c r="BQ13" s="1">
        <f t="shared" si="10"/>
        <v>2.6818511393519993</v>
      </c>
      <c r="BR13" s="1">
        <f t="shared" si="4"/>
        <v>15</v>
      </c>
      <c r="BS13" s="1"/>
      <c r="BV13" t="str">
        <f t="shared" si="11"/>
        <v>MinOILNCR-11</v>
      </c>
      <c r="BW13" s="1">
        <f t="shared" si="5"/>
        <v>0</v>
      </c>
      <c r="BX13" s="1">
        <f t="shared" si="6"/>
        <v>0</v>
      </c>
      <c r="BY13" s="1">
        <f t="shared" si="6"/>
        <v>0</v>
      </c>
      <c r="BZ13" s="1">
        <f t="shared" si="6"/>
        <v>0</v>
      </c>
      <c r="CA13" s="1">
        <f t="shared" si="6"/>
        <v>0</v>
      </c>
      <c r="CB13" s="1">
        <f t="shared" si="6"/>
        <v>0</v>
      </c>
      <c r="CC13" s="1">
        <f t="shared" si="6"/>
        <v>0</v>
      </c>
      <c r="CD13" s="1">
        <f t="shared" si="6"/>
        <v>0</v>
      </c>
      <c r="CE13" s="1">
        <f t="shared" si="6"/>
        <v>0</v>
      </c>
      <c r="CF13" s="1">
        <f t="shared" si="6"/>
        <v>0</v>
      </c>
      <c r="CG13" s="1">
        <f t="shared" si="6"/>
        <v>0</v>
      </c>
      <c r="CH13" s="1">
        <f t="shared" si="6"/>
        <v>0</v>
      </c>
      <c r="CI13" s="1">
        <f t="shared" si="6"/>
        <v>0</v>
      </c>
      <c r="CJ13" s="1">
        <f t="shared" si="6"/>
        <v>0</v>
      </c>
      <c r="CK13" s="1">
        <f t="shared" si="6"/>
        <v>0</v>
      </c>
      <c r="CL13" s="1">
        <f t="shared" si="6"/>
        <v>0</v>
      </c>
      <c r="CM13" s="1">
        <f t="shared" si="6"/>
        <v>0</v>
      </c>
      <c r="CN13" s="1">
        <f t="shared" si="7"/>
        <v>0</v>
      </c>
      <c r="CO13" s="1">
        <f t="shared" si="7"/>
        <v>0</v>
      </c>
      <c r="CP13" s="1">
        <f t="shared" si="7"/>
        <v>0</v>
      </c>
      <c r="CQ13" s="1">
        <f t="shared" si="7"/>
        <v>0</v>
      </c>
      <c r="CR13" s="1">
        <f t="shared" si="7"/>
        <v>0</v>
      </c>
      <c r="CS13" s="1">
        <f t="shared" si="7"/>
        <v>0</v>
      </c>
      <c r="CT13" s="1">
        <f t="shared" si="7"/>
        <v>0</v>
      </c>
      <c r="CU13" s="1">
        <f t="shared" si="7"/>
        <v>0</v>
      </c>
      <c r="CV13" s="1">
        <f t="shared" si="7"/>
        <v>0</v>
      </c>
      <c r="CW13" s="1">
        <f t="shared" si="7"/>
        <v>0</v>
      </c>
      <c r="CX13" s="1">
        <f t="shared" si="7"/>
        <v>0</v>
      </c>
      <c r="CY13" s="1">
        <f t="shared" si="7"/>
        <v>0</v>
      </c>
      <c r="CZ13" s="1">
        <f t="shared" si="7"/>
        <v>0</v>
      </c>
      <c r="DC13" t="str">
        <f t="shared" si="12"/>
        <v>MinOILNCR-11</v>
      </c>
      <c r="DD13" t="str">
        <f t="shared" si="8"/>
        <v>Non-crude Supply curve - Step 11</v>
      </c>
      <c r="DE13" t="s">
        <v>109</v>
      </c>
      <c r="DF13" t="s">
        <v>163</v>
      </c>
      <c r="DH13" t="str">
        <f t="shared" si="13"/>
        <v>OILNCR</v>
      </c>
    </row>
    <row r="14" spans="1:113">
      <c r="C14" t="s">
        <v>98</v>
      </c>
      <c r="E14" s="11">
        <v>8.9999999999999998E-4</v>
      </c>
      <c r="F14" s="11">
        <v>8.9999999999999998E-4</v>
      </c>
      <c r="G14" s="11">
        <v>8.9999999999999998E-4</v>
      </c>
      <c r="H14" s="11">
        <v>8.9999999999999998E-4</v>
      </c>
      <c r="I14" s="11">
        <v>8.9999999999999998E-4</v>
      </c>
      <c r="J14" s="11">
        <v>8.9999999999999998E-4</v>
      </c>
      <c r="K14" s="11">
        <v>8.9999999999999998E-4</v>
      </c>
      <c r="L14" s="11">
        <v>8.9999999999999998E-4</v>
      </c>
      <c r="M14" s="11">
        <v>8.9999999999999998E-4</v>
      </c>
      <c r="N14" s="11">
        <v>8.9999999999999998E-4</v>
      </c>
      <c r="O14" s="11">
        <v>8.9999999999999998E-4</v>
      </c>
      <c r="P14" s="11">
        <v>8.9999999999999998E-4</v>
      </c>
      <c r="Q14" s="11">
        <v>8.9999999999999998E-4</v>
      </c>
      <c r="R14" s="11">
        <v>8.9999999999999998E-4</v>
      </c>
      <c r="S14" s="11">
        <v>8.9999999999999998E-4</v>
      </c>
      <c r="T14" s="11">
        <v>8.9999999999999998E-4</v>
      </c>
      <c r="U14" s="11">
        <v>8.9999999999999998E-4</v>
      </c>
      <c r="V14" s="11">
        <v>8.9999999999999998E-4</v>
      </c>
      <c r="W14" s="11">
        <v>8.9999999999999998E-4</v>
      </c>
      <c r="X14" s="11">
        <v>8.9999999999999998E-4</v>
      </c>
      <c r="Y14" s="11">
        <v>8.9999999999999998E-4</v>
      </c>
      <c r="Z14" s="11">
        <v>8.9999999999999998E-4</v>
      </c>
      <c r="AA14" s="11">
        <v>8.9999999999999998E-4</v>
      </c>
      <c r="AB14" s="11">
        <v>8.9999999999999998E-4</v>
      </c>
      <c r="AC14" s="11">
        <v>8.9999999999999998E-4</v>
      </c>
      <c r="AD14" s="11">
        <v>8.9999999999999998E-4</v>
      </c>
      <c r="AE14" s="11">
        <v>8.9999999999999998E-4</v>
      </c>
      <c r="AF14" s="11">
        <v>8.9999999999999998E-4</v>
      </c>
      <c r="AG14" s="11">
        <v>8.9999999999999998E-4</v>
      </c>
      <c r="AH14" s="11">
        <v>8.9999999999999998E-4</v>
      </c>
      <c r="AK14" t="str">
        <f t="shared" si="9"/>
        <v>MinOILNCR-12</v>
      </c>
      <c r="AL14" s="8" cm="1">
        <f t="array" ref="AL14">ROUND(E$10/TREND(E$8:E$9,$A$8:$A$9,VALUE($A41))*AL13+AL13,4)</f>
        <v>15.1622</v>
      </c>
      <c r="AM14" s="8" cm="1">
        <f t="array" ref="AM14">ROUND(F$10/TREND(F$8:F$9,$A$8:$A$9,VALUE($A41))*AM13+AM13,4)</f>
        <v>15.1622</v>
      </c>
      <c r="AN14" s="8" cm="1">
        <f t="array" ref="AN14">ROUND(G$10/TREND(G$8:G$9,$A$8:$A$9,VALUE($A41))*AN13+AN13,4)</f>
        <v>15.1622</v>
      </c>
      <c r="AO14" s="8" cm="1">
        <f t="array" ref="AO14">ROUND(H$10/TREND(H$8:H$9,$A$8:$A$9,VALUE($A41))*AO13+AO13,4)</f>
        <v>15.1622</v>
      </c>
      <c r="AP14" s="8" cm="1">
        <f t="array" ref="AP14">ROUND(I$10/TREND(I$8:I$9,$A$8:$A$9,VALUE($A41))*AP13+AP13,4)</f>
        <v>15.1622</v>
      </c>
      <c r="AQ14" s="8" cm="1">
        <f t="array" ref="AQ14">ROUND(J$10/TREND(J$8:J$9,$A$8:$A$9,VALUE($A41))*AQ13+AQ13,4)</f>
        <v>15.1622</v>
      </c>
      <c r="AR14" s="8" cm="1">
        <f t="array" ref="AR14">ROUND(K$10/TREND(K$8:K$9,$A$8:$A$9,VALUE($A41))*AR13+AR13,4)</f>
        <v>15.1622</v>
      </c>
      <c r="AS14" s="8" cm="1">
        <f t="array" ref="AS14">ROUND(L$10/TREND(L$8:L$9,$A$8:$A$9,VALUE($A41))*AS13+AS13,4)</f>
        <v>15.1622</v>
      </c>
      <c r="AT14" s="8" cm="1">
        <f t="array" ref="AT14">ROUND(M$10/TREND(M$8:M$9,$A$8:$A$9,VALUE($A41))*AT13+AT13,4)</f>
        <v>15.1622</v>
      </c>
      <c r="AU14" s="8" cm="1">
        <f t="array" ref="AU14">ROUND(N$10/TREND(N$8:N$9,$A$8:$A$9,VALUE($A41))*AU13+AU13,4)</f>
        <v>15.1622</v>
      </c>
      <c r="AV14" s="8" cm="1">
        <f t="array" ref="AV14">ROUND(O$10/TREND(O$8:O$9,$A$8:$A$9,VALUE($A41))*AV13+AV13,4)</f>
        <v>15.1622</v>
      </c>
      <c r="AW14" s="8" cm="1">
        <f t="array" ref="AW14">ROUND(P$10/TREND(P$8:P$9,$A$8:$A$9,VALUE($A41))*AW13+AW13,4)</f>
        <v>15.1622</v>
      </c>
      <c r="AX14" s="8" cm="1">
        <f t="array" ref="AX14">ROUND(Q$10/TREND(Q$8:Q$9,$A$8:$A$9,VALUE($A41))*AX13+AX13,4)</f>
        <v>15.1622</v>
      </c>
      <c r="AY14" s="8" cm="1">
        <f t="array" ref="AY14">ROUND(R$10/TREND(R$8:R$9,$A$8:$A$9,VALUE($A41))*AY13+AY13,4)</f>
        <v>15.1622</v>
      </c>
      <c r="AZ14" s="8" cm="1">
        <f t="array" ref="AZ14">ROUND(S$10/TREND(S$8:S$9,$A$8:$A$9,VALUE($A41))*AZ13+AZ13,4)</f>
        <v>15.1622</v>
      </c>
      <c r="BA14" s="8" cm="1">
        <f t="array" ref="BA14">ROUND(T$10/TREND(T$8:T$9,$A$8:$A$9,VALUE($A41))*BA13+BA13,4)</f>
        <v>15.1622</v>
      </c>
      <c r="BB14" s="8" cm="1">
        <f t="array" ref="BB14">ROUND(U$10/TREND(U$8:U$9,$A$8:$A$9,VALUE($A41))*BB13+BB13,4)</f>
        <v>15.1622</v>
      </c>
      <c r="BC14" s="8" cm="1">
        <f t="array" ref="BC14">ROUND(V$10/TREND(V$8:V$9,$A$8:$A$9,VALUE($A41))*BC13+BC13,4)</f>
        <v>15.1622</v>
      </c>
      <c r="BD14" s="8" cm="1">
        <f t="array" ref="BD14">ROUND(W$10/TREND(W$8:W$9,$A$8:$A$9,VALUE($A41))*BD13+BD13,4)</f>
        <v>15.1622</v>
      </c>
      <c r="BE14" s="8" cm="1">
        <f t="array" ref="BE14">ROUND(X$10/TREND(X$8:X$9,$A$8:$A$9,VALUE($A41))*BE13+BE13,4)</f>
        <v>15.1622</v>
      </c>
      <c r="BF14" s="8" cm="1">
        <f t="array" ref="BF14">ROUND(Y$10/TREND(Y$8:Y$9,$A$8:$A$9,VALUE($A41))*BF13+BF13,4)</f>
        <v>15.1622</v>
      </c>
      <c r="BG14" s="8" cm="1">
        <f t="array" ref="BG14">ROUND(Z$10/TREND(Z$8:Z$9,$A$8:$A$9,VALUE($A41))*BG13+BG13,4)</f>
        <v>15.1622</v>
      </c>
      <c r="BH14" s="8" cm="1">
        <f t="array" ref="BH14">ROUND(AA$10/TREND(AA$8:AA$9,$A$8:$A$9,VALUE($A41))*BH13+BH13,4)</f>
        <v>15.1622</v>
      </c>
      <c r="BI14" s="8" cm="1">
        <f t="array" ref="BI14">ROUND(AB$10/TREND(AB$8:AB$9,$A$8:$A$9,VALUE($A41))*BI13+BI13,4)</f>
        <v>15.1622</v>
      </c>
      <c r="BJ14" s="8" cm="1">
        <f t="array" ref="BJ14">ROUND(AC$10/TREND(AC$8:AC$9,$A$8:$A$9,VALUE($A41))*BJ13+BJ13,4)</f>
        <v>15.1622</v>
      </c>
      <c r="BK14" s="8" cm="1">
        <f t="array" ref="BK14">ROUND(AD$10/TREND(AD$8:AD$9,$A$8:$A$9,VALUE($A41))*BK13+BK13,4)</f>
        <v>15.1622</v>
      </c>
      <c r="BL14" s="8" cm="1">
        <f t="array" ref="BL14">ROUND(AE$10/TREND(AE$8:AE$9,$A$8:$A$9,VALUE($A41))*BL13+BL13,4)</f>
        <v>15.1622</v>
      </c>
      <c r="BM14" s="8" cm="1">
        <f t="array" ref="BM14">ROUND(AF$10/TREND(AF$8:AF$9,$A$8:$A$9,VALUE($A41))*BM13+BM13,4)</f>
        <v>15.1622</v>
      </c>
      <c r="BN14" s="8" cm="1">
        <f t="array" ref="BN14">ROUND(AG$10/TREND(AG$8:AG$9,$A$8:$A$9,VALUE($A41))*BN13+BN13,4)</f>
        <v>15.1622</v>
      </c>
      <c r="BO14" s="8" cm="1">
        <f t="array" ref="BO14">ROUND(AH$10/TREND(AH$8:AH$9,$A$8:$A$9,VALUE($A41))*BO13+BO13,4)</f>
        <v>15.1622</v>
      </c>
      <c r="BQ14" s="1">
        <f t="shared" si="10"/>
        <v>3.2182213672223994</v>
      </c>
      <c r="BR14" s="1">
        <f t="shared" si="4"/>
        <v>15.1622</v>
      </c>
      <c r="BS14" s="1"/>
      <c r="BV14" t="str">
        <f t="shared" si="11"/>
        <v>MinOILNCR-12</v>
      </c>
      <c r="BW14" s="1">
        <f t="shared" si="5"/>
        <v>0</v>
      </c>
      <c r="BX14" s="1">
        <f t="shared" si="6"/>
        <v>0</v>
      </c>
      <c r="BY14" s="1">
        <f t="shared" si="6"/>
        <v>0</v>
      </c>
      <c r="BZ14" s="1">
        <f t="shared" si="6"/>
        <v>0</v>
      </c>
      <c r="CA14" s="1">
        <f t="shared" si="6"/>
        <v>0</v>
      </c>
      <c r="CB14" s="1">
        <f t="shared" si="6"/>
        <v>0</v>
      </c>
      <c r="CC14" s="1">
        <f t="shared" si="6"/>
        <v>0</v>
      </c>
      <c r="CD14" s="1">
        <f t="shared" si="6"/>
        <v>0</v>
      </c>
      <c r="CE14" s="1">
        <f t="shared" si="6"/>
        <v>0</v>
      </c>
      <c r="CF14" s="1">
        <f t="shared" si="6"/>
        <v>0</v>
      </c>
      <c r="CG14" s="1">
        <f t="shared" si="6"/>
        <v>0</v>
      </c>
      <c r="CH14" s="1">
        <f t="shared" si="6"/>
        <v>0</v>
      </c>
      <c r="CI14" s="1">
        <f t="shared" si="6"/>
        <v>0</v>
      </c>
      <c r="CJ14" s="1">
        <f t="shared" si="6"/>
        <v>0</v>
      </c>
      <c r="CK14" s="1">
        <f t="shared" si="6"/>
        <v>0</v>
      </c>
      <c r="CL14" s="1">
        <f t="shared" si="6"/>
        <v>0</v>
      </c>
      <c r="CM14" s="1">
        <f t="shared" si="6"/>
        <v>0</v>
      </c>
      <c r="CN14" s="1">
        <f t="shared" si="7"/>
        <v>0</v>
      </c>
      <c r="CO14" s="1">
        <f t="shared" si="7"/>
        <v>0</v>
      </c>
      <c r="CP14" s="1">
        <f t="shared" si="7"/>
        <v>0</v>
      </c>
      <c r="CQ14" s="1">
        <f t="shared" si="7"/>
        <v>0</v>
      </c>
      <c r="CR14" s="1">
        <f t="shared" si="7"/>
        <v>0</v>
      </c>
      <c r="CS14" s="1">
        <f t="shared" si="7"/>
        <v>0</v>
      </c>
      <c r="CT14" s="1">
        <f t="shared" si="7"/>
        <v>0</v>
      </c>
      <c r="CU14" s="1">
        <f t="shared" si="7"/>
        <v>0</v>
      </c>
      <c r="CV14" s="1">
        <f t="shared" si="7"/>
        <v>0</v>
      </c>
      <c r="CW14" s="1">
        <f t="shared" si="7"/>
        <v>0</v>
      </c>
      <c r="CX14" s="1">
        <f t="shared" si="7"/>
        <v>0</v>
      </c>
      <c r="CY14" s="1">
        <f t="shared" si="7"/>
        <v>0</v>
      </c>
      <c r="CZ14" s="1">
        <f t="shared" si="7"/>
        <v>0</v>
      </c>
      <c r="DC14" t="str">
        <f t="shared" si="12"/>
        <v>MinOILNCR-12</v>
      </c>
      <c r="DD14" t="str">
        <f t="shared" si="8"/>
        <v>Non-crude Supply curve - Step 12</v>
      </c>
      <c r="DE14" t="s">
        <v>109</v>
      </c>
      <c r="DF14" t="s">
        <v>163</v>
      </c>
      <c r="DH14" t="str">
        <f t="shared" si="13"/>
        <v>OILNCR</v>
      </c>
    </row>
    <row r="15" spans="1:113">
      <c r="C15" t="s">
        <v>171</v>
      </c>
      <c r="D15" t="s">
        <v>172</v>
      </c>
      <c r="AK15" t="str">
        <f t="shared" si="9"/>
        <v>MinOILNCR-13</v>
      </c>
      <c r="AL15" s="8" cm="1">
        <f t="array" ref="AL15">ROUND(E$10/TREND(E$8:E$9,$A$8:$A$9,VALUE($A42))*AL14+AL14,4)</f>
        <v>15.3406</v>
      </c>
      <c r="AM15" s="8" cm="1">
        <f t="array" ref="AM15">ROUND(F$10/TREND(F$8:F$9,$A$8:$A$9,VALUE($A42))*AM14+AM14,4)</f>
        <v>15.3406</v>
      </c>
      <c r="AN15" s="8" cm="1">
        <f t="array" ref="AN15">ROUND(G$10/TREND(G$8:G$9,$A$8:$A$9,VALUE($A42))*AN14+AN14,4)</f>
        <v>15.3406</v>
      </c>
      <c r="AO15" s="8" cm="1">
        <f t="array" ref="AO15">ROUND(H$10/TREND(H$8:H$9,$A$8:$A$9,VALUE($A42))*AO14+AO14,4)</f>
        <v>15.3406</v>
      </c>
      <c r="AP15" s="8" cm="1">
        <f t="array" ref="AP15">ROUND(I$10/TREND(I$8:I$9,$A$8:$A$9,VALUE($A42))*AP14+AP14,4)</f>
        <v>15.3406</v>
      </c>
      <c r="AQ15" s="8" cm="1">
        <f t="array" ref="AQ15">ROUND(J$10/TREND(J$8:J$9,$A$8:$A$9,VALUE($A42))*AQ14+AQ14,4)</f>
        <v>15.3406</v>
      </c>
      <c r="AR15" s="8" cm="1">
        <f t="array" ref="AR15">ROUND(K$10/TREND(K$8:K$9,$A$8:$A$9,VALUE($A42))*AR14+AR14,4)</f>
        <v>15.3406</v>
      </c>
      <c r="AS15" s="8" cm="1">
        <f t="array" ref="AS15">ROUND(L$10/TREND(L$8:L$9,$A$8:$A$9,VALUE($A42))*AS14+AS14,4)</f>
        <v>15.3406</v>
      </c>
      <c r="AT15" s="8" cm="1">
        <f t="array" ref="AT15">ROUND(M$10/TREND(M$8:M$9,$A$8:$A$9,VALUE($A42))*AT14+AT14,4)</f>
        <v>15.3406</v>
      </c>
      <c r="AU15" s="8" cm="1">
        <f t="array" ref="AU15">ROUND(N$10/TREND(N$8:N$9,$A$8:$A$9,VALUE($A42))*AU14+AU14,4)</f>
        <v>15.3406</v>
      </c>
      <c r="AV15" s="8" cm="1">
        <f t="array" ref="AV15">ROUND(O$10/TREND(O$8:O$9,$A$8:$A$9,VALUE($A42))*AV14+AV14,4)</f>
        <v>15.3406</v>
      </c>
      <c r="AW15" s="8" cm="1">
        <f t="array" ref="AW15">ROUND(P$10/TREND(P$8:P$9,$A$8:$A$9,VALUE($A42))*AW14+AW14,4)</f>
        <v>15.3406</v>
      </c>
      <c r="AX15" s="8" cm="1">
        <f t="array" ref="AX15">ROUND(Q$10/TREND(Q$8:Q$9,$A$8:$A$9,VALUE($A42))*AX14+AX14,4)</f>
        <v>15.3406</v>
      </c>
      <c r="AY15" s="8" cm="1">
        <f t="array" ref="AY15">ROUND(R$10/TREND(R$8:R$9,$A$8:$A$9,VALUE($A42))*AY14+AY14,4)</f>
        <v>15.3406</v>
      </c>
      <c r="AZ15" s="8" cm="1">
        <f t="array" ref="AZ15">ROUND(S$10/TREND(S$8:S$9,$A$8:$A$9,VALUE($A42))*AZ14+AZ14,4)</f>
        <v>15.3406</v>
      </c>
      <c r="BA15" s="8" cm="1">
        <f t="array" ref="BA15">ROUND(T$10/TREND(T$8:T$9,$A$8:$A$9,VALUE($A42))*BA14+BA14,4)</f>
        <v>15.3406</v>
      </c>
      <c r="BB15" s="8" cm="1">
        <f t="array" ref="BB15">ROUND(U$10/TREND(U$8:U$9,$A$8:$A$9,VALUE($A42))*BB14+BB14,4)</f>
        <v>15.3406</v>
      </c>
      <c r="BC15" s="8" cm="1">
        <f t="array" ref="BC15">ROUND(V$10/TREND(V$8:V$9,$A$8:$A$9,VALUE($A42))*BC14+BC14,4)</f>
        <v>15.3406</v>
      </c>
      <c r="BD15" s="8" cm="1">
        <f t="array" ref="BD15">ROUND(W$10/TREND(W$8:W$9,$A$8:$A$9,VALUE($A42))*BD14+BD14,4)</f>
        <v>15.3406</v>
      </c>
      <c r="BE15" s="8" cm="1">
        <f t="array" ref="BE15">ROUND(X$10/TREND(X$8:X$9,$A$8:$A$9,VALUE($A42))*BE14+BE14,4)</f>
        <v>15.3406</v>
      </c>
      <c r="BF15" s="8" cm="1">
        <f t="array" ref="BF15">ROUND(Y$10/TREND(Y$8:Y$9,$A$8:$A$9,VALUE($A42))*BF14+BF14,4)</f>
        <v>15.3406</v>
      </c>
      <c r="BG15" s="8" cm="1">
        <f t="array" ref="BG15">ROUND(Z$10/TREND(Z$8:Z$9,$A$8:$A$9,VALUE($A42))*BG14+BG14,4)</f>
        <v>15.3406</v>
      </c>
      <c r="BH15" s="8" cm="1">
        <f t="array" ref="BH15">ROUND(AA$10/TREND(AA$8:AA$9,$A$8:$A$9,VALUE($A42))*BH14+BH14,4)</f>
        <v>15.3406</v>
      </c>
      <c r="BI15" s="8" cm="1">
        <f t="array" ref="BI15">ROUND(AB$10/TREND(AB$8:AB$9,$A$8:$A$9,VALUE($A42))*BI14+BI14,4)</f>
        <v>15.3406</v>
      </c>
      <c r="BJ15" s="8" cm="1">
        <f t="array" ref="BJ15">ROUND(AC$10/TREND(AC$8:AC$9,$A$8:$A$9,VALUE($A42))*BJ14+BJ14,4)</f>
        <v>15.3406</v>
      </c>
      <c r="BK15" s="8" cm="1">
        <f t="array" ref="BK15">ROUND(AD$10/TREND(AD$8:AD$9,$A$8:$A$9,VALUE($A42))*BK14+BK14,4)</f>
        <v>15.3406</v>
      </c>
      <c r="BL15" s="8" cm="1">
        <f t="array" ref="BL15">ROUND(AE$10/TREND(AE$8:AE$9,$A$8:$A$9,VALUE($A42))*BL14+BL14,4)</f>
        <v>15.3406</v>
      </c>
      <c r="BM15" s="8" cm="1">
        <f t="array" ref="BM15">ROUND(AF$10/TREND(AF$8:AF$9,$A$8:$A$9,VALUE($A42))*BM14+BM14,4)</f>
        <v>15.3406</v>
      </c>
      <c r="BN15" s="8" cm="1">
        <f t="array" ref="BN15">ROUND(AG$10/TREND(AG$8:AG$9,$A$8:$A$9,VALUE($A42))*BN14+BN14,4)</f>
        <v>15.3406</v>
      </c>
      <c r="BO15" s="8" cm="1">
        <f t="array" ref="BO15">ROUND(AH$10/TREND(AH$8:AH$9,$A$8:$A$9,VALUE($A42))*BO14+BO14,4)</f>
        <v>15.3406</v>
      </c>
      <c r="BQ15" s="1">
        <f t="shared" si="10"/>
        <v>3.7545915950927995</v>
      </c>
      <c r="BR15" s="1">
        <f t="shared" si="4"/>
        <v>15.340599999999998</v>
      </c>
      <c r="BS15" s="1"/>
      <c r="BV15" t="str">
        <f t="shared" si="11"/>
        <v>MinOILNCR-13</v>
      </c>
      <c r="BW15" s="1">
        <f t="shared" si="5"/>
        <v>0</v>
      </c>
      <c r="BX15" s="1">
        <f t="shared" si="6"/>
        <v>0</v>
      </c>
      <c r="BY15" s="1">
        <f t="shared" si="6"/>
        <v>0</v>
      </c>
      <c r="BZ15" s="1">
        <f t="shared" si="6"/>
        <v>0</v>
      </c>
      <c r="CA15" s="1">
        <f t="shared" si="6"/>
        <v>0</v>
      </c>
      <c r="CB15" s="1">
        <f t="shared" si="6"/>
        <v>0</v>
      </c>
      <c r="CC15" s="1">
        <f t="shared" si="6"/>
        <v>0</v>
      </c>
      <c r="CD15" s="1">
        <f t="shared" si="6"/>
        <v>0</v>
      </c>
      <c r="CE15" s="1">
        <f t="shared" si="6"/>
        <v>0</v>
      </c>
      <c r="CF15" s="1">
        <f t="shared" si="6"/>
        <v>0</v>
      </c>
      <c r="CG15" s="1">
        <f t="shared" si="6"/>
        <v>0</v>
      </c>
      <c r="CH15" s="1">
        <f t="shared" si="6"/>
        <v>0</v>
      </c>
      <c r="CI15" s="1">
        <f t="shared" si="6"/>
        <v>0</v>
      </c>
      <c r="CJ15" s="1">
        <f t="shared" si="6"/>
        <v>0</v>
      </c>
      <c r="CK15" s="1">
        <f t="shared" si="6"/>
        <v>0</v>
      </c>
      <c r="CL15" s="1">
        <f t="shared" si="6"/>
        <v>0</v>
      </c>
      <c r="CM15" s="1">
        <f t="shared" si="6"/>
        <v>0</v>
      </c>
      <c r="CN15" s="1">
        <f t="shared" si="7"/>
        <v>0</v>
      </c>
      <c r="CO15" s="1">
        <f t="shared" si="7"/>
        <v>0</v>
      </c>
      <c r="CP15" s="1">
        <f t="shared" si="7"/>
        <v>0</v>
      </c>
      <c r="CQ15" s="1">
        <f t="shared" si="7"/>
        <v>0</v>
      </c>
      <c r="CR15" s="1">
        <f t="shared" si="7"/>
        <v>0</v>
      </c>
      <c r="CS15" s="1">
        <f t="shared" si="7"/>
        <v>0</v>
      </c>
      <c r="CT15" s="1">
        <f t="shared" si="7"/>
        <v>0</v>
      </c>
      <c r="CU15" s="1">
        <f t="shared" si="7"/>
        <v>0</v>
      </c>
      <c r="CV15" s="1">
        <f t="shared" si="7"/>
        <v>0</v>
      </c>
      <c r="CW15" s="1">
        <f t="shared" si="7"/>
        <v>0</v>
      </c>
      <c r="CX15" s="1">
        <f t="shared" si="7"/>
        <v>0</v>
      </c>
      <c r="CY15" s="1">
        <f t="shared" si="7"/>
        <v>0</v>
      </c>
      <c r="CZ15" s="1">
        <f t="shared" si="7"/>
        <v>0</v>
      </c>
      <c r="DC15" t="str">
        <f t="shared" si="12"/>
        <v>MinOILNCR-13</v>
      </c>
      <c r="DD15" t="str">
        <f t="shared" si="8"/>
        <v>Non-crude Supply curve - Step 13</v>
      </c>
      <c r="DE15" t="s">
        <v>109</v>
      </c>
      <c r="DF15" t="s">
        <v>163</v>
      </c>
      <c r="DH15" t="str">
        <f t="shared" si="13"/>
        <v>OILNCR</v>
      </c>
    </row>
    <row r="16" spans="1:113">
      <c r="AK16" t="str">
        <f t="shared" si="9"/>
        <v>MinOILNCR-14</v>
      </c>
      <c r="AL16" s="8" cm="1">
        <f t="array" ref="AL16">ROUND(E$10/TREND(E$8:E$9,$A$8:$A$9,VALUE($A43))*AL15+AL15,4)</f>
        <v>15.538500000000001</v>
      </c>
      <c r="AM16" s="8" cm="1">
        <f t="array" ref="AM16">ROUND(F$10/TREND(F$8:F$9,$A$8:$A$9,VALUE($A43))*AM15+AM15,4)</f>
        <v>15.538500000000001</v>
      </c>
      <c r="AN16" s="8" cm="1">
        <f t="array" ref="AN16">ROUND(G$10/TREND(G$8:G$9,$A$8:$A$9,VALUE($A43))*AN15+AN15,4)</f>
        <v>15.538500000000001</v>
      </c>
      <c r="AO16" s="8" cm="1">
        <f t="array" ref="AO16">ROUND(H$10/TREND(H$8:H$9,$A$8:$A$9,VALUE($A43))*AO15+AO15,4)</f>
        <v>15.538500000000001</v>
      </c>
      <c r="AP16" s="8" cm="1">
        <f t="array" ref="AP16">ROUND(I$10/TREND(I$8:I$9,$A$8:$A$9,VALUE($A43))*AP15+AP15,4)</f>
        <v>15.538500000000001</v>
      </c>
      <c r="AQ16" s="8" cm="1">
        <f t="array" ref="AQ16">ROUND(J$10/TREND(J$8:J$9,$A$8:$A$9,VALUE($A43))*AQ15+AQ15,4)</f>
        <v>15.538500000000001</v>
      </c>
      <c r="AR16" s="8" cm="1">
        <f t="array" ref="AR16">ROUND(K$10/TREND(K$8:K$9,$A$8:$A$9,VALUE($A43))*AR15+AR15,4)</f>
        <v>15.538500000000001</v>
      </c>
      <c r="AS16" s="8" cm="1">
        <f t="array" ref="AS16">ROUND(L$10/TREND(L$8:L$9,$A$8:$A$9,VALUE($A43))*AS15+AS15,4)</f>
        <v>15.538500000000001</v>
      </c>
      <c r="AT16" s="8" cm="1">
        <f t="array" ref="AT16">ROUND(M$10/TREND(M$8:M$9,$A$8:$A$9,VALUE($A43))*AT15+AT15,4)</f>
        <v>15.538500000000001</v>
      </c>
      <c r="AU16" s="8" cm="1">
        <f t="array" ref="AU16">ROUND(N$10/TREND(N$8:N$9,$A$8:$A$9,VALUE($A43))*AU15+AU15,4)</f>
        <v>15.538500000000001</v>
      </c>
      <c r="AV16" s="8" cm="1">
        <f t="array" ref="AV16">ROUND(O$10/TREND(O$8:O$9,$A$8:$A$9,VALUE($A43))*AV15+AV15,4)</f>
        <v>15.538500000000001</v>
      </c>
      <c r="AW16" s="8" cm="1">
        <f t="array" ref="AW16">ROUND(P$10/TREND(P$8:P$9,$A$8:$A$9,VALUE($A43))*AW15+AW15,4)</f>
        <v>15.538500000000001</v>
      </c>
      <c r="AX16" s="8" cm="1">
        <f t="array" ref="AX16">ROUND(Q$10/TREND(Q$8:Q$9,$A$8:$A$9,VALUE($A43))*AX15+AX15,4)</f>
        <v>15.538500000000001</v>
      </c>
      <c r="AY16" s="8" cm="1">
        <f t="array" ref="AY16">ROUND(R$10/TREND(R$8:R$9,$A$8:$A$9,VALUE($A43))*AY15+AY15,4)</f>
        <v>15.538500000000001</v>
      </c>
      <c r="AZ16" s="8" cm="1">
        <f t="array" ref="AZ16">ROUND(S$10/TREND(S$8:S$9,$A$8:$A$9,VALUE($A43))*AZ15+AZ15,4)</f>
        <v>15.538500000000001</v>
      </c>
      <c r="BA16" s="8" cm="1">
        <f t="array" ref="BA16">ROUND(T$10/TREND(T$8:T$9,$A$8:$A$9,VALUE($A43))*BA15+BA15,4)</f>
        <v>15.538500000000001</v>
      </c>
      <c r="BB16" s="8" cm="1">
        <f t="array" ref="BB16">ROUND(U$10/TREND(U$8:U$9,$A$8:$A$9,VALUE($A43))*BB15+BB15,4)</f>
        <v>15.538500000000001</v>
      </c>
      <c r="BC16" s="8" cm="1">
        <f t="array" ref="BC16">ROUND(V$10/TREND(V$8:V$9,$A$8:$A$9,VALUE($A43))*BC15+BC15,4)</f>
        <v>15.538500000000001</v>
      </c>
      <c r="BD16" s="8" cm="1">
        <f t="array" ref="BD16">ROUND(W$10/TREND(W$8:W$9,$A$8:$A$9,VALUE($A43))*BD15+BD15,4)</f>
        <v>15.538500000000001</v>
      </c>
      <c r="BE16" s="8" cm="1">
        <f t="array" ref="BE16">ROUND(X$10/TREND(X$8:X$9,$A$8:$A$9,VALUE($A43))*BE15+BE15,4)</f>
        <v>15.538500000000001</v>
      </c>
      <c r="BF16" s="8" cm="1">
        <f t="array" ref="BF16">ROUND(Y$10/TREND(Y$8:Y$9,$A$8:$A$9,VALUE($A43))*BF15+BF15,4)</f>
        <v>15.538500000000001</v>
      </c>
      <c r="BG16" s="8" cm="1">
        <f t="array" ref="BG16">ROUND(Z$10/TREND(Z$8:Z$9,$A$8:$A$9,VALUE($A43))*BG15+BG15,4)</f>
        <v>15.538500000000001</v>
      </c>
      <c r="BH16" s="8" cm="1">
        <f t="array" ref="BH16">ROUND(AA$10/TREND(AA$8:AA$9,$A$8:$A$9,VALUE($A43))*BH15+BH15,4)</f>
        <v>15.538500000000001</v>
      </c>
      <c r="BI16" s="8" cm="1">
        <f t="array" ref="BI16">ROUND(AB$10/TREND(AB$8:AB$9,$A$8:$A$9,VALUE($A43))*BI15+BI15,4)</f>
        <v>15.538500000000001</v>
      </c>
      <c r="BJ16" s="8" cm="1">
        <f t="array" ref="BJ16">ROUND(AC$10/TREND(AC$8:AC$9,$A$8:$A$9,VALUE($A43))*BJ15+BJ15,4)</f>
        <v>15.538500000000001</v>
      </c>
      <c r="BK16" s="8" cm="1">
        <f t="array" ref="BK16">ROUND(AD$10/TREND(AD$8:AD$9,$A$8:$A$9,VALUE($A43))*BK15+BK15,4)</f>
        <v>15.538500000000001</v>
      </c>
      <c r="BL16" s="8" cm="1">
        <f t="array" ref="BL16">ROUND(AE$10/TREND(AE$8:AE$9,$A$8:$A$9,VALUE($A43))*BL15+BL15,4)</f>
        <v>15.538500000000001</v>
      </c>
      <c r="BM16" s="8" cm="1">
        <f t="array" ref="BM16">ROUND(AF$10/TREND(AF$8:AF$9,$A$8:$A$9,VALUE($A43))*BM15+BM15,4)</f>
        <v>15.538500000000001</v>
      </c>
      <c r="BN16" s="8" cm="1">
        <f t="array" ref="BN16">ROUND(AG$10/TREND(AG$8:AG$9,$A$8:$A$9,VALUE($A43))*BN15+BN15,4)</f>
        <v>15.538500000000001</v>
      </c>
      <c r="BO16" s="8" cm="1">
        <f t="array" ref="BO16">ROUND(AH$10/TREND(AH$8:AH$9,$A$8:$A$9,VALUE($A43))*BO15+BO15,4)</f>
        <v>15.538500000000001</v>
      </c>
      <c r="BQ16" s="1">
        <f t="shared" si="10"/>
        <v>4.2909618229631992</v>
      </c>
      <c r="BR16" s="1">
        <f t="shared" si="4"/>
        <v>15.538499999999999</v>
      </c>
      <c r="BS16" s="1"/>
      <c r="BV16" t="str">
        <f t="shared" si="11"/>
        <v>MinOILNCR-14</v>
      </c>
      <c r="BW16" s="1">
        <f t="shared" si="5"/>
        <v>0</v>
      </c>
      <c r="BX16" s="1">
        <f t="shared" si="6"/>
        <v>0</v>
      </c>
      <c r="BY16" s="1">
        <f t="shared" si="6"/>
        <v>0</v>
      </c>
      <c r="BZ16" s="1">
        <f t="shared" si="6"/>
        <v>0</v>
      </c>
      <c r="CA16" s="1">
        <f t="shared" si="6"/>
        <v>0</v>
      </c>
      <c r="CB16" s="1">
        <f t="shared" si="6"/>
        <v>0</v>
      </c>
      <c r="CC16" s="1">
        <f t="shared" si="6"/>
        <v>0</v>
      </c>
      <c r="CD16" s="1">
        <f t="shared" si="6"/>
        <v>0</v>
      </c>
      <c r="CE16" s="1">
        <f t="shared" si="6"/>
        <v>0</v>
      </c>
      <c r="CF16" s="1">
        <f t="shared" si="6"/>
        <v>0</v>
      </c>
      <c r="CG16" s="1">
        <f t="shared" si="6"/>
        <v>0</v>
      </c>
      <c r="CH16" s="1">
        <f t="shared" si="6"/>
        <v>0</v>
      </c>
      <c r="CI16" s="1">
        <f t="shared" si="6"/>
        <v>0</v>
      </c>
      <c r="CJ16" s="1">
        <f t="shared" si="6"/>
        <v>0</v>
      </c>
      <c r="CK16" s="1">
        <f t="shared" si="6"/>
        <v>0</v>
      </c>
      <c r="CL16" s="1">
        <f t="shared" si="6"/>
        <v>0</v>
      </c>
      <c r="CM16" s="1">
        <f t="shared" si="6"/>
        <v>0</v>
      </c>
      <c r="CN16" s="1">
        <f t="shared" si="7"/>
        <v>0</v>
      </c>
      <c r="CO16" s="1">
        <f t="shared" si="7"/>
        <v>0</v>
      </c>
      <c r="CP16" s="1">
        <f t="shared" si="7"/>
        <v>0</v>
      </c>
      <c r="CQ16" s="1">
        <f t="shared" si="7"/>
        <v>0</v>
      </c>
      <c r="CR16" s="1">
        <f t="shared" si="7"/>
        <v>0</v>
      </c>
      <c r="CS16" s="1">
        <f t="shared" si="7"/>
        <v>0</v>
      </c>
      <c r="CT16" s="1">
        <f t="shared" si="7"/>
        <v>0</v>
      </c>
      <c r="CU16" s="1">
        <f t="shared" si="7"/>
        <v>0</v>
      </c>
      <c r="CV16" s="1">
        <f t="shared" si="7"/>
        <v>0</v>
      </c>
      <c r="CW16" s="1">
        <f t="shared" si="7"/>
        <v>0</v>
      </c>
      <c r="CX16" s="1">
        <f t="shared" si="7"/>
        <v>0</v>
      </c>
      <c r="CY16" s="1">
        <f t="shared" si="7"/>
        <v>0</v>
      </c>
      <c r="CZ16" s="1">
        <f t="shared" si="7"/>
        <v>0</v>
      </c>
      <c r="DC16" t="str">
        <f t="shared" si="12"/>
        <v>MinOILNCR-14</v>
      </c>
      <c r="DD16" t="str">
        <f t="shared" si="8"/>
        <v>Non-crude Supply curve - Step 14</v>
      </c>
      <c r="DE16" t="s">
        <v>109</v>
      </c>
      <c r="DF16" t="s">
        <v>163</v>
      </c>
      <c r="DH16" t="str">
        <f t="shared" si="13"/>
        <v>OILNCR</v>
      </c>
    </row>
    <row r="17" spans="1:112">
      <c r="C17" s="15" t="s">
        <v>199</v>
      </c>
      <c r="AK17" t="str">
        <f t="shared" si="9"/>
        <v>MinOILNCR-15</v>
      </c>
      <c r="AL17" s="8" cm="1">
        <f t="array" ref="AL17">ROUND(E$10/TREND(E$8:E$9,$A$8:$A$9,VALUE($A44))*AL16+AL16,4)</f>
        <v>15.7605</v>
      </c>
      <c r="AM17" s="8" cm="1">
        <f t="array" ref="AM17">ROUND(F$10/TREND(F$8:F$9,$A$8:$A$9,VALUE($A44))*AM16+AM16,4)</f>
        <v>15.7605</v>
      </c>
      <c r="AN17" s="8" cm="1">
        <f t="array" ref="AN17">ROUND(G$10/TREND(G$8:G$9,$A$8:$A$9,VALUE($A44))*AN16+AN16,4)</f>
        <v>15.7605</v>
      </c>
      <c r="AO17" s="8" cm="1">
        <f t="array" ref="AO17">ROUND(H$10/TREND(H$8:H$9,$A$8:$A$9,VALUE($A44))*AO16+AO16,4)</f>
        <v>15.7605</v>
      </c>
      <c r="AP17" s="8" cm="1">
        <f t="array" ref="AP17">ROUND(I$10/TREND(I$8:I$9,$A$8:$A$9,VALUE($A44))*AP16+AP16,4)</f>
        <v>15.7605</v>
      </c>
      <c r="AQ17" s="8" cm="1">
        <f t="array" ref="AQ17">ROUND(J$10/TREND(J$8:J$9,$A$8:$A$9,VALUE($A44))*AQ16+AQ16,4)</f>
        <v>15.7605</v>
      </c>
      <c r="AR17" s="8" cm="1">
        <f t="array" ref="AR17">ROUND(K$10/TREND(K$8:K$9,$A$8:$A$9,VALUE($A44))*AR16+AR16,4)</f>
        <v>15.7605</v>
      </c>
      <c r="AS17" s="8" cm="1">
        <f t="array" ref="AS17">ROUND(L$10/TREND(L$8:L$9,$A$8:$A$9,VALUE($A44))*AS16+AS16,4)</f>
        <v>15.7605</v>
      </c>
      <c r="AT17" s="8" cm="1">
        <f t="array" ref="AT17">ROUND(M$10/TREND(M$8:M$9,$A$8:$A$9,VALUE($A44))*AT16+AT16,4)</f>
        <v>15.7605</v>
      </c>
      <c r="AU17" s="8" cm="1">
        <f t="array" ref="AU17">ROUND(N$10/TREND(N$8:N$9,$A$8:$A$9,VALUE($A44))*AU16+AU16,4)</f>
        <v>15.7605</v>
      </c>
      <c r="AV17" s="8" cm="1">
        <f t="array" ref="AV17">ROUND(O$10/TREND(O$8:O$9,$A$8:$A$9,VALUE($A44))*AV16+AV16,4)</f>
        <v>15.7605</v>
      </c>
      <c r="AW17" s="8" cm="1">
        <f t="array" ref="AW17">ROUND(P$10/TREND(P$8:P$9,$A$8:$A$9,VALUE($A44))*AW16+AW16,4)</f>
        <v>15.7605</v>
      </c>
      <c r="AX17" s="8" cm="1">
        <f t="array" ref="AX17">ROUND(Q$10/TREND(Q$8:Q$9,$A$8:$A$9,VALUE($A44))*AX16+AX16,4)</f>
        <v>15.7605</v>
      </c>
      <c r="AY17" s="8" cm="1">
        <f t="array" ref="AY17">ROUND(R$10/TREND(R$8:R$9,$A$8:$A$9,VALUE($A44))*AY16+AY16,4)</f>
        <v>15.7605</v>
      </c>
      <c r="AZ17" s="8" cm="1">
        <f t="array" ref="AZ17">ROUND(S$10/TREND(S$8:S$9,$A$8:$A$9,VALUE($A44))*AZ16+AZ16,4)</f>
        <v>15.7605</v>
      </c>
      <c r="BA17" s="8" cm="1">
        <f t="array" ref="BA17">ROUND(T$10/TREND(T$8:T$9,$A$8:$A$9,VALUE($A44))*BA16+BA16,4)</f>
        <v>15.7605</v>
      </c>
      <c r="BB17" s="8" cm="1">
        <f t="array" ref="BB17">ROUND(U$10/TREND(U$8:U$9,$A$8:$A$9,VALUE($A44))*BB16+BB16,4)</f>
        <v>15.7605</v>
      </c>
      <c r="BC17" s="8" cm="1">
        <f t="array" ref="BC17">ROUND(V$10/TREND(V$8:V$9,$A$8:$A$9,VALUE($A44))*BC16+BC16,4)</f>
        <v>15.7605</v>
      </c>
      <c r="BD17" s="8" cm="1">
        <f t="array" ref="BD17">ROUND(W$10/TREND(W$8:W$9,$A$8:$A$9,VALUE($A44))*BD16+BD16,4)</f>
        <v>15.7605</v>
      </c>
      <c r="BE17" s="8" cm="1">
        <f t="array" ref="BE17">ROUND(X$10/TREND(X$8:X$9,$A$8:$A$9,VALUE($A44))*BE16+BE16,4)</f>
        <v>15.7605</v>
      </c>
      <c r="BF17" s="8" cm="1">
        <f t="array" ref="BF17">ROUND(Y$10/TREND(Y$8:Y$9,$A$8:$A$9,VALUE($A44))*BF16+BF16,4)</f>
        <v>15.7605</v>
      </c>
      <c r="BG17" s="8" cm="1">
        <f t="array" ref="BG17">ROUND(Z$10/TREND(Z$8:Z$9,$A$8:$A$9,VALUE($A44))*BG16+BG16,4)</f>
        <v>15.7605</v>
      </c>
      <c r="BH17" s="8" cm="1">
        <f t="array" ref="BH17">ROUND(AA$10/TREND(AA$8:AA$9,$A$8:$A$9,VALUE($A44))*BH16+BH16,4)</f>
        <v>15.7605</v>
      </c>
      <c r="BI17" s="8" cm="1">
        <f t="array" ref="BI17">ROUND(AB$10/TREND(AB$8:AB$9,$A$8:$A$9,VALUE($A44))*BI16+BI16,4)</f>
        <v>15.7605</v>
      </c>
      <c r="BJ17" s="8" cm="1">
        <f t="array" ref="BJ17">ROUND(AC$10/TREND(AC$8:AC$9,$A$8:$A$9,VALUE($A44))*BJ16+BJ16,4)</f>
        <v>15.7605</v>
      </c>
      <c r="BK17" s="8" cm="1">
        <f t="array" ref="BK17">ROUND(AD$10/TREND(AD$8:AD$9,$A$8:$A$9,VALUE($A44))*BK16+BK16,4)</f>
        <v>15.7605</v>
      </c>
      <c r="BL17" s="8" cm="1">
        <f t="array" ref="BL17">ROUND(AE$10/TREND(AE$8:AE$9,$A$8:$A$9,VALUE($A44))*BL16+BL16,4)</f>
        <v>15.7605</v>
      </c>
      <c r="BM17" s="8" cm="1">
        <f t="array" ref="BM17">ROUND(AF$10/TREND(AF$8:AF$9,$A$8:$A$9,VALUE($A44))*BM16+BM16,4)</f>
        <v>15.7605</v>
      </c>
      <c r="BN17" s="8" cm="1">
        <f t="array" ref="BN17">ROUND(AG$10/TREND(AG$8:AG$9,$A$8:$A$9,VALUE($A44))*BN16+BN16,4)</f>
        <v>15.7605</v>
      </c>
      <c r="BO17" s="8" cm="1">
        <f t="array" ref="BO17">ROUND(AH$10/TREND(AH$8:AH$9,$A$8:$A$9,VALUE($A44))*BO16+BO16,4)</f>
        <v>15.7605</v>
      </c>
      <c r="BQ17" s="1">
        <f t="shared" si="10"/>
        <v>4.8273320508335988</v>
      </c>
      <c r="BR17" s="1">
        <f t="shared" si="4"/>
        <v>15.7605</v>
      </c>
      <c r="BS17" s="1"/>
      <c r="BV17" t="str">
        <f t="shared" si="11"/>
        <v>MinOILNCR-15</v>
      </c>
      <c r="BW17" s="1">
        <f t="shared" si="5"/>
        <v>0</v>
      </c>
      <c r="BX17" s="1">
        <f t="shared" si="6"/>
        <v>0</v>
      </c>
      <c r="BY17" s="1">
        <f t="shared" si="6"/>
        <v>0</v>
      </c>
      <c r="BZ17" s="1">
        <f t="shared" si="6"/>
        <v>0</v>
      </c>
      <c r="CA17" s="1">
        <f t="shared" si="6"/>
        <v>0</v>
      </c>
      <c r="CB17" s="1">
        <f t="shared" si="6"/>
        <v>0</v>
      </c>
      <c r="CC17" s="1">
        <f t="shared" si="6"/>
        <v>0</v>
      </c>
      <c r="CD17" s="1">
        <f t="shared" si="6"/>
        <v>0</v>
      </c>
      <c r="CE17" s="1">
        <f t="shared" si="6"/>
        <v>0</v>
      </c>
      <c r="CF17" s="1">
        <f t="shared" si="6"/>
        <v>0</v>
      </c>
      <c r="CG17" s="1">
        <f t="shared" si="6"/>
        <v>0</v>
      </c>
      <c r="CH17" s="1">
        <f t="shared" si="6"/>
        <v>0</v>
      </c>
      <c r="CI17" s="1">
        <f t="shared" si="6"/>
        <v>0</v>
      </c>
      <c r="CJ17" s="1">
        <f t="shared" si="6"/>
        <v>0</v>
      </c>
      <c r="CK17" s="1">
        <f t="shared" si="6"/>
        <v>0</v>
      </c>
      <c r="CL17" s="1">
        <f t="shared" si="6"/>
        <v>0</v>
      </c>
      <c r="CM17" s="1">
        <f t="shared" si="6"/>
        <v>0</v>
      </c>
      <c r="CN17" s="1">
        <f t="shared" si="7"/>
        <v>0</v>
      </c>
      <c r="CO17" s="1">
        <f t="shared" si="7"/>
        <v>0</v>
      </c>
      <c r="CP17" s="1">
        <f t="shared" si="7"/>
        <v>0</v>
      </c>
      <c r="CQ17" s="1">
        <f t="shared" si="7"/>
        <v>0</v>
      </c>
      <c r="CR17" s="1">
        <f t="shared" si="7"/>
        <v>0</v>
      </c>
      <c r="CS17" s="1">
        <f t="shared" si="7"/>
        <v>0</v>
      </c>
      <c r="CT17" s="1">
        <f t="shared" si="7"/>
        <v>0</v>
      </c>
      <c r="CU17" s="1">
        <f t="shared" si="7"/>
        <v>0</v>
      </c>
      <c r="CV17" s="1">
        <f t="shared" si="7"/>
        <v>0</v>
      </c>
      <c r="CW17" s="1">
        <f t="shared" si="7"/>
        <v>0</v>
      </c>
      <c r="CX17" s="1">
        <f t="shared" si="7"/>
        <v>0</v>
      </c>
      <c r="CY17" s="1">
        <f t="shared" si="7"/>
        <v>0</v>
      </c>
      <c r="CZ17" s="1">
        <f t="shared" si="7"/>
        <v>0</v>
      </c>
      <c r="DC17" t="str">
        <f t="shared" si="12"/>
        <v>MinOILNCR-15</v>
      </c>
      <c r="DD17" t="str">
        <f t="shared" si="8"/>
        <v>Non-crude Supply curve - Step 15</v>
      </c>
      <c r="DE17" t="s">
        <v>109</v>
      </c>
      <c r="DF17" t="s">
        <v>163</v>
      </c>
      <c r="DH17" t="str">
        <f t="shared" si="13"/>
        <v>OILNCR</v>
      </c>
    </row>
    <row r="18" spans="1:112">
      <c r="AK18" t="str">
        <f t="shared" si="9"/>
        <v>MinOILNCR-16</v>
      </c>
      <c r="AL18" s="8" cm="1">
        <f t="array" ref="AL18">ROUND(E$10/TREND(E$8:E$9,$A$8:$A$9,VALUE($A45))*AL17+AL17,4)</f>
        <v>16.012699999999999</v>
      </c>
      <c r="AM18" s="8" cm="1">
        <f t="array" ref="AM18">ROUND(F$10/TREND(F$8:F$9,$A$8:$A$9,VALUE($A45))*AM17+AM17,4)</f>
        <v>16.012699999999999</v>
      </c>
      <c r="AN18" s="8" cm="1">
        <f t="array" ref="AN18">ROUND(G$10/TREND(G$8:G$9,$A$8:$A$9,VALUE($A45))*AN17+AN17,4)</f>
        <v>16.012699999999999</v>
      </c>
      <c r="AO18" s="8" cm="1">
        <f t="array" ref="AO18">ROUND(H$10/TREND(H$8:H$9,$A$8:$A$9,VALUE($A45))*AO17+AO17,4)</f>
        <v>16.012699999999999</v>
      </c>
      <c r="AP18" s="8" cm="1">
        <f t="array" ref="AP18">ROUND(I$10/TREND(I$8:I$9,$A$8:$A$9,VALUE($A45))*AP17+AP17,4)</f>
        <v>16.012699999999999</v>
      </c>
      <c r="AQ18" s="8" cm="1">
        <f t="array" ref="AQ18">ROUND(J$10/TREND(J$8:J$9,$A$8:$A$9,VALUE($A45))*AQ17+AQ17,4)</f>
        <v>16.012699999999999</v>
      </c>
      <c r="AR18" s="8" cm="1">
        <f t="array" ref="AR18">ROUND(K$10/TREND(K$8:K$9,$A$8:$A$9,VALUE($A45))*AR17+AR17,4)</f>
        <v>16.012699999999999</v>
      </c>
      <c r="AS18" s="8" cm="1">
        <f t="array" ref="AS18">ROUND(L$10/TREND(L$8:L$9,$A$8:$A$9,VALUE($A45))*AS17+AS17,4)</f>
        <v>16.012699999999999</v>
      </c>
      <c r="AT18" s="8" cm="1">
        <f t="array" ref="AT18">ROUND(M$10/TREND(M$8:M$9,$A$8:$A$9,VALUE($A45))*AT17+AT17,4)</f>
        <v>16.012699999999999</v>
      </c>
      <c r="AU18" s="8" cm="1">
        <f t="array" ref="AU18">ROUND(N$10/TREND(N$8:N$9,$A$8:$A$9,VALUE($A45))*AU17+AU17,4)</f>
        <v>16.012699999999999</v>
      </c>
      <c r="AV18" s="8" cm="1">
        <f t="array" ref="AV18">ROUND(O$10/TREND(O$8:O$9,$A$8:$A$9,VALUE($A45))*AV17+AV17,4)</f>
        <v>16.012699999999999</v>
      </c>
      <c r="AW18" s="8" cm="1">
        <f t="array" ref="AW18">ROUND(P$10/TREND(P$8:P$9,$A$8:$A$9,VALUE($A45))*AW17+AW17,4)</f>
        <v>16.012699999999999</v>
      </c>
      <c r="AX18" s="8" cm="1">
        <f t="array" ref="AX18">ROUND(Q$10/TREND(Q$8:Q$9,$A$8:$A$9,VALUE($A45))*AX17+AX17,4)</f>
        <v>16.012699999999999</v>
      </c>
      <c r="AY18" s="8" cm="1">
        <f t="array" ref="AY18">ROUND(R$10/TREND(R$8:R$9,$A$8:$A$9,VALUE($A45))*AY17+AY17,4)</f>
        <v>16.012699999999999</v>
      </c>
      <c r="AZ18" s="8" cm="1">
        <f t="array" ref="AZ18">ROUND(S$10/TREND(S$8:S$9,$A$8:$A$9,VALUE($A45))*AZ17+AZ17,4)</f>
        <v>16.012699999999999</v>
      </c>
      <c r="BA18" s="8" cm="1">
        <f t="array" ref="BA18">ROUND(T$10/TREND(T$8:T$9,$A$8:$A$9,VALUE($A45))*BA17+BA17,4)</f>
        <v>16.012699999999999</v>
      </c>
      <c r="BB18" s="8" cm="1">
        <f t="array" ref="BB18">ROUND(U$10/TREND(U$8:U$9,$A$8:$A$9,VALUE($A45))*BB17+BB17,4)</f>
        <v>16.012699999999999</v>
      </c>
      <c r="BC18" s="8" cm="1">
        <f t="array" ref="BC18">ROUND(V$10/TREND(V$8:V$9,$A$8:$A$9,VALUE($A45))*BC17+BC17,4)</f>
        <v>16.012699999999999</v>
      </c>
      <c r="BD18" s="8" cm="1">
        <f t="array" ref="BD18">ROUND(W$10/TREND(W$8:W$9,$A$8:$A$9,VALUE($A45))*BD17+BD17,4)</f>
        <v>16.012699999999999</v>
      </c>
      <c r="BE18" s="8" cm="1">
        <f t="array" ref="BE18">ROUND(X$10/TREND(X$8:X$9,$A$8:$A$9,VALUE($A45))*BE17+BE17,4)</f>
        <v>16.012699999999999</v>
      </c>
      <c r="BF18" s="8" cm="1">
        <f t="array" ref="BF18">ROUND(Y$10/TREND(Y$8:Y$9,$A$8:$A$9,VALUE($A45))*BF17+BF17,4)</f>
        <v>16.012699999999999</v>
      </c>
      <c r="BG18" s="8" cm="1">
        <f t="array" ref="BG18">ROUND(Z$10/TREND(Z$8:Z$9,$A$8:$A$9,VALUE($A45))*BG17+BG17,4)</f>
        <v>16.012699999999999</v>
      </c>
      <c r="BH18" s="8" cm="1">
        <f t="array" ref="BH18">ROUND(AA$10/TREND(AA$8:AA$9,$A$8:$A$9,VALUE($A45))*BH17+BH17,4)</f>
        <v>16.012699999999999</v>
      </c>
      <c r="BI18" s="8" cm="1">
        <f t="array" ref="BI18">ROUND(AB$10/TREND(AB$8:AB$9,$A$8:$A$9,VALUE($A45))*BI17+BI17,4)</f>
        <v>16.012699999999999</v>
      </c>
      <c r="BJ18" s="8" cm="1">
        <f t="array" ref="BJ18">ROUND(AC$10/TREND(AC$8:AC$9,$A$8:$A$9,VALUE($A45))*BJ17+BJ17,4)</f>
        <v>16.012699999999999</v>
      </c>
      <c r="BK18" s="8" cm="1">
        <f t="array" ref="BK18">ROUND(AD$10/TREND(AD$8:AD$9,$A$8:$A$9,VALUE($A45))*BK17+BK17,4)</f>
        <v>16.012699999999999</v>
      </c>
      <c r="BL18" s="8" cm="1">
        <f t="array" ref="BL18">ROUND(AE$10/TREND(AE$8:AE$9,$A$8:$A$9,VALUE($A45))*BL17+BL17,4)</f>
        <v>16.012699999999999</v>
      </c>
      <c r="BM18" s="8" cm="1">
        <f t="array" ref="BM18">ROUND(AF$10/TREND(AF$8:AF$9,$A$8:$A$9,VALUE($A45))*BM17+BM17,4)</f>
        <v>16.012699999999999</v>
      </c>
      <c r="BN18" s="8" cm="1">
        <f t="array" ref="BN18">ROUND(AG$10/TREND(AG$8:AG$9,$A$8:$A$9,VALUE($A45))*BN17+BN17,4)</f>
        <v>16.012699999999999</v>
      </c>
      <c r="BO18" s="8" cm="1">
        <f t="array" ref="BO18">ROUND(AH$10/TREND(AH$8:AH$9,$A$8:$A$9,VALUE($A45))*BO17+BO17,4)</f>
        <v>16.012699999999999</v>
      </c>
      <c r="BQ18" s="1">
        <f t="shared" si="10"/>
        <v>5.3637022787039985</v>
      </c>
      <c r="BR18" s="1">
        <f t="shared" si="4"/>
        <v>16.012699999999995</v>
      </c>
      <c r="BS18" s="1"/>
      <c r="BV18" t="str">
        <f t="shared" si="11"/>
        <v>MinOILNCR-16</v>
      </c>
      <c r="BW18" s="1">
        <f t="shared" si="5"/>
        <v>0</v>
      </c>
      <c r="BX18" s="1">
        <f t="shared" si="6"/>
        <v>0</v>
      </c>
      <c r="BY18" s="1">
        <f t="shared" si="6"/>
        <v>0</v>
      </c>
      <c r="BZ18" s="1">
        <f t="shared" si="6"/>
        <v>0</v>
      </c>
      <c r="CA18" s="1">
        <f t="shared" si="6"/>
        <v>0</v>
      </c>
      <c r="CB18" s="1">
        <f t="shared" si="6"/>
        <v>0</v>
      </c>
      <c r="CC18" s="1">
        <f t="shared" si="6"/>
        <v>0</v>
      </c>
      <c r="CD18" s="1">
        <f t="shared" si="6"/>
        <v>0</v>
      </c>
      <c r="CE18" s="1">
        <f t="shared" si="6"/>
        <v>0</v>
      </c>
      <c r="CF18" s="1">
        <f t="shared" si="6"/>
        <v>0</v>
      </c>
      <c r="CG18" s="1">
        <f t="shared" si="6"/>
        <v>0</v>
      </c>
      <c r="CH18" s="1">
        <f t="shared" si="6"/>
        <v>0</v>
      </c>
      <c r="CI18" s="1">
        <f t="shared" si="6"/>
        <v>0</v>
      </c>
      <c r="CJ18" s="1">
        <f t="shared" si="6"/>
        <v>0</v>
      </c>
      <c r="CK18" s="1">
        <f t="shared" si="6"/>
        <v>0</v>
      </c>
      <c r="CL18" s="1">
        <f t="shared" si="6"/>
        <v>0</v>
      </c>
      <c r="CM18" s="1">
        <f t="shared" ref="CM18:CZ22" si="18">MIN(BB45/MAX(SUM(BB$30:BB$49),1)*U$6*1000,BB45*$BT$1)</f>
        <v>0</v>
      </c>
      <c r="CN18" s="1">
        <f t="shared" si="7"/>
        <v>0</v>
      </c>
      <c r="CO18" s="1">
        <f t="shared" si="7"/>
        <v>0</v>
      </c>
      <c r="CP18" s="1">
        <f t="shared" si="7"/>
        <v>0</v>
      </c>
      <c r="CQ18" s="1">
        <f t="shared" si="7"/>
        <v>0</v>
      </c>
      <c r="CR18" s="1">
        <f t="shared" si="7"/>
        <v>0</v>
      </c>
      <c r="CS18" s="1">
        <f t="shared" si="7"/>
        <v>0</v>
      </c>
      <c r="CT18" s="1">
        <f t="shared" si="7"/>
        <v>0</v>
      </c>
      <c r="CU18" s="1">
        <f t="shared" si="7"/>
        <v>0</v>
      </c>
      <c r="CV18" s="1">
        <f t="shared" si="7"/>
        <v>0</v>
      </c>
      <c r="CW18" s="1">
        <f t="shared" si="7"/>
        <v>0</v>
      </c>
      <c r="CX18" s="1">
        <f t="shared" si="7"/>
        <v>0</v>
      </c>
      <c r="CY18" s="1">
        <f t="shared" si="7"/>
        <v>0</v>
      </c>
      <c r="CZ18" s="1">
        <f t="shared" si="7"/>
        <v>0</v>
      </c>
      <c r="DC18" t="str">
        <f t="shared" si="12"/>
        <v>MinOILNCR-16</v>
      </c>
      <c r="DD18" t="str">
        <f t="shared" si="8"/>
        <v>Non-crude Supply curve - Step 16</v>
      </c>
      <c r="DE18" t="s">
        <v>109</v>
      </c>
      <c r="DF18" t="s">
        <v>163</v>
      </c>
      <c r="DH18" t="str">
        <f t="shared" si="13"/>
        <v>OILNCR</v>
      </c>
    </row>
    <row r="19" spans="1:112">
      <c r="AK19" t="str">
        <f t="shared" si="9"/>
        <v>MinOILNCR-17</v>
      </c>
      <c r="AL19" s="8" cm="1">
        <f t="array" ref="AL19">ROUND(E$10/TREND(E$8:E$9,$A$8:$A$9,VALUE($A46))*AL18+AL18,4)</f>
        <v>16.303799999999999</v>
      </c>
      <c r="AM19" s="8" cm="1">
        <f t="array" ref="AM19">ROUND(F$10/TREND(F$8:F$9,$A$8:$A$9,VALUE($A46))*AM18+AM18,4)</f>
        <v>16.303799999999999</v>
      </c>
      <c r="AN19" s="8" cm="1">
        <f t="array" ref="AN19">ROUND(G$10/TREND(G$8:G$9,$A$8:$A$9,VALUE($A46))*AN18+AN18,4)</f>
        <v>16.303799999999999</v>
      </c>
      <c r="AO19" s="8" cm="1">
        <f t="array" ref="AO19">ROUND(H$10/TREND(H$8:H$9,$A$8:$A$9,VALUE($A46))*AO18+AO18,4)</f>
        <v>16.303799999999999</v>
      </c>
      <c r="AP19" s="8" cm="1">
        <f t="array" ref="AP19">ROUND(I$10/TREND(I$8:I$9,$A$8:$A$9,VALUE($A46))*AP18+AP18,4)</f>
        <v>16.303799999999999</v>
      </c>
      <c r="AQ19" s="8" cm="1">
        <f t="array" ref="AQ19">ROUND(J$10/TREND(J$8:J$9,$A$8:$A$9,VALUE($A46))*AQ18+AQ18,4)</f>
        <v>16.303799999999999</v>
      </c>
      <c r="AR19" s="8" cm="1">
        <f t="array" ref="AR19">ROUND(K$10/TREND(K$8:K$9,$A$8:$A$9,VALUE($A46))*AR18+AR18,4)</f>
        <v>16.303799999999999</v>
      </c>
      <c r="AS19" s="8" cm="1">
        <f t="array" ref="AS19">ROUND(L$10/TREND(L$8:L$9,$A$8:$A$9,VALUE($A46))*AS18+AS18,4)</f>
        <v>16.303799999999999</v>
      </c>
      <c r="AT19" s="8" cm="1">
        <f t="array" ref="AT19">ROUND(M$10/TREND(M$8:M$9,$A$8:$A$9,VALUE($A46))*AT18+AT18,4)</f>
        <v>16.303799999999999</v>
      </c>
      <c r="AU19" s="8" cm="1">
        <f t="array" ref="AU19">ROUND(N$10/TREND(N$8:N$9,$A$8:$A$9,VALUE($A46))*AU18+AU18,4)</f>
        <v>16.303799999999999</v>
      </c>
      <c r="AV19" s="8" cm="1">
        <f t="array" ref="AV19">ROUND(O$10/TREND(O$8:O$9,$A$8:$A$9,VALUE($A46))*AV18+AV18,4)</f>
        <v>16.303799999999999</v>
      </c>
      <c r="AW19" s="8" cm="1">
        <f t="array" ref="AW19">ROUND(P$10/TREND(P$8:P$9,$A$8:$A$9,VALUE($A46))*AW18+AW18,4)</f>
        <v>16.303799999999999</v>
      </c>
      <c r="AX19" s="8" cm="1">
        <f t="array" ref="AX19">ROUND(Q$10/TREND(Q$8:Q$9,$A$8:$A$9,VALUE($A46))*AX18+AX18,4)</f>
        <v>16.303799999999999</v>
      </c>
      <c r="AY19" s="8" cm="1">
        <f t="array" ref="AY19">ROUND(R$10/TREND(R$8:R$9,$A$8:$A$9,VALUE($A46))*AY18+AY18,4)</f>
        <v>16.303799999999999</v>
      </c>
      <c r="AZ19" s="8" cm="1">
        <f t="array" ref="AZ19">ROUND(S$10/TREND(S$8:S$9,$A$8:$A$9,VALUE($A46))*AZ18+AZ18,4)</f>
        <v>16.303799999999999</v>
      </c>
      <c r="BA19" s="8" cm="1">
        <f t="array" ref="BA19">ROUND(T$10/TREND(T$8:T$9,$A$8:$A$9,VALUE($A46))*BA18+BA18,4)</f>
        <v>16.303799999999999</v>
      </c>
      <c r="BB19" s="8" cm="1">
        <f t="array" ref="BB19">ROUND(U$10/TREND(U$8:U$9,$A$8:$A$9,VALUE($A46))*BB18+BB18,4)</f>
        <v>16.303799999999999</v>
      </c>
      <c r="BC19" s="8" cm="1">
        <f t="array" ref="BC19">ROUND(V$10/TREND(V$8:V$9,$A$8:$A$9,VALUE($A46))*BC18+BC18,4)</f>
        <v>16.303799999999999</v>
      </c>
      <c r="BD19" s="8" cm="1">
        <f t="array" ref="BD19">ROUND(W$10/TREND(W$8:W$9,$A$8:$A$9,VALUE($A46))*BD18+BD18,4)</f>
        <v>16.303799999999999</v>
      </c>
      <c r="BE19" s="8" cm="1">
        <f t="array" ref="BE19">ROUND(X$10/TREND(X$8:X$9,$A$8:$A$9,VALUE($A46))*BE18+BE18,4)</f>
        <v>16.303799999999999</v>
      </c>
      <c r="BF19" s="8" cm="1">
        <f t="array" ref="BF19">ROUND(Y$10/TREND(Y$8:Y$9,$A$8:$A$9,VALUE($A46))*BF18+BF18,4)</f>
        <v>16.303799999999999</v>
      </c>
      <c r="BG19" s="8" cm="1">
        <f t="array" ref="BG19">ROUND(Z$10/TREND(Z$8:Z$9,$A$8:$A$9,VALUE($A46))*BG18+BG18,4)</f>
        <v>16.303799999999999</v>
      </c>
      <c r="BH19" s="8" cm="1">
        <f t="array" ref="BH19">ROUND(AA$10/TREND(AA$8:AA$9,$A$8:$A$9,VALUE($A46))*BH18+BH18,4)</f>
        <v>16.303799999999999</v>
      </c>
      <c r="BI19" s="8" cm="1">
        <f t="array" ref="BI19">ROUND(AB$10/TREND(AB$8:AB$9,$A$8:$A$9,VALUE($A46))*BI18+BI18,4)</f>
        <v>16.303799999999999</v>
      </c>
      <c r="BJ19" s="8" cm="1">
        <f t="array" ref="BJ19">ROUND(AC$10/TREND(AC$8:AC$9,$A$8:$A$9,VALUE($A46))*BJ18+BJ18,4)</f>
        <v>16.303799999999999</v>
      </c>
      <c r="BK19" s="8" cm="1">
        <f t="array" ref="BK19">ROUND(AD$10/TREND(AD$8:AD$9,$A$8:$A$9,VALUE($A46))*BK18+BK18,4)</f>
        <v>16.303799999999999</v>
      </c>
      <c r="BL19" s="8" cm="1">
        <f t="array" ref="BL19">ROUND(AE$10/TREND(AE$8:AE$9,$A$8:$A$9,VALUE($A46))*BL18+BL18,4)</f>
        <v>16.303799999999999</v>
      </c>
      <c r="BM19" s="8" cm="1">
        <f t="array" ref="BM19">ROUND(AF$10/TREND(AF$8:AF$9,$A$8:$A$9,VALUE($A46))*BM18+BM18,4)</f>
        <v>16.303799999999999</v>
      </c>
      <c r="BN19" s="8" cm="1">
        <f t="array" ref="BN19">ROUND(AG$10/TREND(AG$8:AG$9,$A$8:$A$9,VALUE($A46))*BN18+BN18,4)</f>
        <v>16.303799999999999</v>
      </c>
      <c r="BO19" s="8" cm="1">
        <f t="array" ref="BO19">ROUND(AH$10/TREND(AH$8:AH$9,$A$8:$A$9,VALUE($A46))*BO18+BO18,4)</f>
        <v>16.303799999999999</v>
      </c>
      <c r="BQ19" s="1">
        <f t="shared" si="10"/>
        <v>5.9000725065743982</v>
      </c>
      <c r="BR19" s="1">
        <f t="shared" si="4"/>
        <v>16.303799999999999</v>
      </c>
      <c r="BS19" s="1"/>
      <c r="BV19" t="str">
        <f t="shared" si="11"/>
        <v>MinOILNCR-17</v>
      </c>
      <c r="BW19" s="1">
        <f t="shared" si="5"/>
        <v>0</v>
      </c>
      <c r="BX19" s="1">
        <f t="shared" ref="BX19:CL22" si="19">MIN(AM46/MAX(SUM(AM$30:AM$49),1)*F$6*1000,AM46*$BT$1)</f>
        <v>0</v>
      </c>
      <c r="BY19" s="1">
        <f t="shared" si="19"/>
        <v>0</v>
      </c>
      <c r="BZ19" s="1">
        <f t="shared" si="19"/>
        <v>0</v>
      </c>
      <c r="CA19" s="1">
        <f t="shared" si="19"/>
        <v>0</v>
      </c>
      <c r="CB19" s="1">
        <f t="shared" si="19"/>
        <v>0</v>
      </c>
      <c r="CC19" s="1">
        <f t="shared" si="19"/>
        <v>0</v>
      </c>
      <c r="CD19" s="1">
        <f t="shared" si="19"/>
        <v>0</v>
      </c>
      <c r="CE19" s="1">
        <f t="shared" si="19"/>
        <v>0</v>
      </c>
      <c r="CF19" s="1">
        <f t="shared" si="19"/>
        <v>0</v>
      </c>
      <c r="CG19" s="1">
        <f t="shared" si="19"/>
        <v>0</v>
      </c>
      <c r="CH19" s="1">
        <f t="shared" si="19"/>
        <v>0</v>
      </c>
      <c r="CI19" s="1">
        <f t="shared" si="19"/>
        <v>0</v>
      </c>
      <c r="CJ19" s="1">
        <f t="shared" si="19"/>
        <v>0</v>
      </c>
      <c r="CK19" s="1">
        <f t="shared" si="19"/>
        <v>0</v>
      </c>
      <c r="CL19" s="1">
        <f t="shared" si="19"/>
        <v>0</v>
      </c>
      <c r="CM19" s="1">
        <f t="shared" si="18"/>
        <v>0</v>
      </c>
      <c r="CN19" s="1">
        <f t="shared" si="18"/>
        <v>0</v>
      </c>
      <c r="CO19" s="1">
        <f t="shared" si="18"/>
        <v>0</v>
      </c>
      <c r="CP19" s="1">
        <f t="shared" si="18"/>
        <v>0</v>
      </c>
      <c r="CQ19" s="1">
        <f t="shared" si="18"/>
        <v>0</v>
      </c>
      <c r="CR19" s="1">
        <f t="shared" si="18"/>
        <v>0</v>
      </c>
      <c r="CS19" s="1">
        <f t="shared" si="18"/>
        <v>0</v>
      </c>
      <c r="CT19" s="1">
        <f t="shared" si="18"/>
        <v>0</v>
      </c>
      <c r="CU19" s="1">
        <f t="shared" si="18"/>
        <v>0</v>
      </c>
      <c r="CV19" s="1">
        <f t="shared" si="18"/>
        <v>0</v>
      </c>
      <c r="CW19" s="1">
        <f t="shared" si="18"/>
        <v>0</v>
      </c>
      <c r="CX19" s="1">
        <f t="shared" si="18"/>
        <v>0</v>
      </c>
      <c r="CY19" s="1">
        <f t="shared" si="18"/>
        <v>0</v>
      </c>
      <c r="CZ19" s="1">
        <f t="shared" si="18"/>
        <v>0</v>
      </c>
      <c r="DC19" t="str">
        <f t="shared" si="12"/>
        <v>MinOILNCR-17</v>
      </c>
      <c r="DD19" t="str">
        <f t="shared" si="8"/>
        <v>Non-crude Supply curve - Step 17</v>
      </c>
      <c r="DE19" t="s">
        <v>109</v>
      </c>
      <c r="DF19" t="s">
        <v>163</v>
      </c>
      <c r="DH19" t="str">
        <f t="shared" si="13"/>
        <v>OILNCR</v>
      </c>
    </row>
    <row r="20" spans="1:112">
      <c r="AK20" t="str">
        <f t="shared" si="9"/>
        <v>MinOILNCR-18</v>
      </c>
      <c r="AL20" s="8" cm="1">
        <f t="array" ref="AL20">ROUND(E$10/TREND(E$8:E$9,$A$8:$A$9,VALUE($A47))*AL19+AL19,4)</f>
        <v>16.646999999999998</v>
      </c>
      <c r="AM20" s="8" cm="1">
        <f t="array" ref="AM20">ROUND(F$10/TREND(F$8:F$9,$A$8:$A$9,VALUE($A47))*AM19+AM19,4)</f>
        <v>16.646999999999998</v>
      </c>
      <c r="AN20" s="8" cm="1">
        <f t="array" ref="AN20">ROUND(G$10/TREND(G$8:G$9,$A$8:$A$9,VALUE($A47))*AN19+AN19,4)</f>
        <v>16.646999999999998</v>
      </c>
      <c r="AO20" s="8" cm="1">
        <f t="array" ref="AO20">ROUND(H$10/TREND(H$8:H$9,$A$8:$A$9,VALUE($A47))*AO19+AO19,4)</f>
        <v>16.646999999999998</v>
      </c>
      <c r="AP20" s="8" cm="1">
        <f t="array" ref="AP20">ROUND(I$10/TREND(I$8:I$9,$A$8:$A$9,VALUE($A47))*AP19+AP19,4)</f>
        <v>16.646999999999998</v>
      </c>
      <c r="AQ20" s="8" cm="1">
        <f t="array" ref="AQ20">ROUND(J$10/TREND(J$8:J$9,$A$8:$A$9,VALUE($A47))*AQ19+AQ19,4)</f>
        <v>16.646999999999998</v>
      </c>
      <c r="AR20" s="8" cm="1">
        <f t="array" ref="AR20">ROUND(K$10/TREND(K$8:K$9,$A$8:$A$9,VALUE($A47))*AR19+AR19,4)</f>
        <v>16.646999999999998</v>
      </c>
      <c r="AS20" s="8" cm="1">
        <f t="array" ref="AS20">ROUND(L$10/TREND(L$8:L$9,$A$8:$A$9,VALUE($A47))*AS19+AS19,4)</f>
        <v>16.646999999999998</v>
      </c>
      <c r="AT20" s="8" cm="1">
        <f t="array" ref="AT20">ROUND(M$10/TREND(M$8:M$9,$A$8:$A$9,VALUE($A47))*AT19+AT19,4)</f>
        <v>16.646999999999998</v>
      </c>
      <c r="AU20" s="8" cm="1">
        <f t="array" ref="AU20">ROUND(N$10/TREND(N$8:N$9,$A$8:$A$9,VALUE($A47))*AU19+AU19,4)</f>
        <v>16.646999999999998</v>
      </c>
      <c r="AV20" s="8" cm="1">
        <f t="array" ref="AV20">ROUND(O$10/TREND(O$8:O$9,$A$8:$A$9,VALUE($A47))*AV19+AV19,4)</f>
        <v>16.646999999999998</v>
      </c>
      <c r="AW20" s="8" cm="1">
        <f t="array" ref="AW20">ROUND(P$10/TREND(P$8:P$9,$A$8:$A$9,VALUE($A47))*AW19+AW19,4)</f>
        <v>16.646999999999998</v>
      </c>
      <c r="AX20" s="8" cm="1">
        <f t="array" ref="AX20">ROUND(Q$10/TREND(Q$8:Q$9,$A$8:$A$9,VALUE($A47))*AX19+AX19,4)</f>
        <v>16.646999999999998</v>
      </c>
      <c r="AY20" s="8" cm="1">
        <f t="array" ref="AY20">ROUND(R$10/TREND(R$8:R$9,$A$8:$A$9,VALUE($A47))*AY19+AY19,4)</f>
        <v>16.646999999999998</v>
      </c>
      <c r="AZ20" s="8" cm="1">
        <f t="array" ref="AZ20">ROUND(S$10/TREND(S$8:S$9,$A$8:$A$9,VALUE($A47))*AZ19+AZ19,4)</f>
        <v>16.646999999999998</v>
      </c>
      <c r="BA20" s="8" cm="1">
        <f t="array" ref="BA20">ROUND(T$10/TREND(T$8:T$9,$A$8:$A$9,VALUE($A47))*BA19+BA19,4)</f>
        <v>16.646999999999998</v>
      </c>
      <c r="BB20" s="8" cm="1">
        <f t="array" ref="BB20">ROUND(U$10/TREND(U$8:U$9,$A$8:$A$9,VALUE($A47))*BB19+BB19,4)</f>
        <v>16.646999999999998</v>
      </c>
      <c r="BC20" s="8" cm="1">
        <f t="array" ref="BC20">ROUND(V$10/TREND(V$8:V$9,$A$8:$A$9,VALUE($A47))*BC19+BC19,4)</f>
        <v>16.646999999999998</v>
      </c>
      <c r="BD20" s="8" cm="1">
        <f t="array" ref="BD20">ROUND(W$10/TREND(W$8:W$9,$A$8:$A$9,VALUE($A47))*BD19+BD19,4)</f>
        <v>16.646999999999998</v>
      </c>
      <c r="BE20" s="8" cm="1">
        <f t="array" ref="BE20">ROUND(X$10/TREND(X$8:X$9,$A$8:$A$9,VALUE($A47))*BE19+BE19,4)</f>
        <v>16.646999999999998</v>
      </c>
      <c r="BF20" s="8" cm="1">
        <f t="array" ref="BF20">ROUND(Y$10/TREND(Y$8:Y$9,$A$8:$A$9,VALUE($A47))*BF19+BF19,4)</f>
        <v>16.646999999999998</v>
      </c>
      <c r="BG20" s="8" cm="1">
        <f t="array" ref="BG20">ROUND(Z$10/TREND(Z$8:Z$9,$A$8:$A$9,VALUE($A47))*BG19+BG19,4)</f>
        <v>16.646999999999998</v>
      </c>
      <c r="BH20" s="8" cm="1">
        <f t="array" ref="BH20">ROUND(AA$10/TREND(AA$8:AA$9,$A$8:$A$9,VALUE($A47))*BH19+BH19,4)</f>
        <v>16.646999999999998</v>
      </c>
      <c r="BI20" s="8" cm="1">
        <f t="array" ref="BI20">ROUND(AB$10/TREND(AB$8:AB$9,$A$8:$A$9,VALUE($A47))*BI19+BI19,4)</f>
        <v>16.646999999999998</v>
      </c>
      <c r="BJ20" s="8" cm="1">
        <f t="array" ref="BJ20">ROUND(AC$10/TREND(AC$8:AC$9,$A$8:$A$9,VALUE($A47))*BJ19+BJ19,4)</f>
        <v>16.646999999999998</v>
      </c>
      <c r="BK20" s="8" cm="1">
        <f t="array" ref="BK20">ROUND(AD$10/TREND(AD$8:AD$9,$A$8:$A$9,VALUE($A47))*BK19+BK19,4)</f>
        <v>16.646999999999998</v>
      </c>
      <c r="BL20" s="8" cm="1">
        <f t="array" ref="BL20">ROUND(AE$10/TREND(AE$8:AE$9,$A$8:$A$9,VALUE($A47))*BL19+BL19,4)</f>
        <v>16.646999999999998</v>
      </c>
      <c r="BM20" s="8" cm="1">
        <f t="array" ref="BM20">ROUND(AF$10/TREND(AF$8:AF$9,$A$8:$A$9,VALUE($A47))*BM19+BM19,4)</f>
        <v>16.646999999999998</v>
      </c>
      <c r="BN20" s="8" cm="1">
        <f t="array" ref="BN20">ROUND(AG$10/TREND(AG$8:AG$9,$A$8:$A$9,VALUE($A47))*BN19+BN19,4)</f>
        <v>16.646999999999998</v>
      </c>
      <c r="BO20" s="8" cm="1">
        <f t="array" ref="BO20">ROUND(AH$10/TREND(AH$8:AH$9,$A$8:$A$9,VALUE($A47))*BO19+BO19,4)</f>
        <v>16.646999999999998</v>
      </c>
      <c r="BQ20" s="1">
        <f t="shared" si="10"/>
        <v>6.4364427344447979</v>
      </c>
      <c r="BR20" s="1">
        <f t="shared" si="4"/>
        <v>16.646999999999998</v>
      </c>
      <c r="BS20" s="1"/>
      <c r="BV20" t="str">
        <f t="shared" si="11"/>
        <v>MinOILNCR-18</v>
      </c>
      <c r="BW20" s="1">
        <f t="shared" si="5"/>
        <v>0</v>
      </c>
      <c r="BX20" s="1">
        <f t="shared" si="19"/>
        <v>0</v>
      </c>
      <c r="BY20" s="1">
        <f t="shared" si="19"/>
        <v>0</v>
      </c>
      <c r="BZ20" s="1">
        <f t="shared" si="19"/>
        <v>0</v>
      </c>
      <c r="CA20" s="1">
        <f t="shared" si="19"/>
        <v>0</v>
      </c>
      <c r="CB20" s="1">
        <f t="shared" si="19"/>
        <v>0</v>
      </c>
      <c r="CC20" s="1">
        <f t="shared" si="19"/>
        <v>0</v>
      </c>
      <c r="CD20" s="1">
        <f t="shared" si="19"/>
        <v>0</v>
      </c>
      <c r="CE20" s="1">
        <f t="shared" si="19"/>
        <v>0</v>
      </c>
      <c r="CF20" s="1">
        <f t="shared" si="19"/>
        <v>0</v>
      </c>
      <c r="CG20" s="1">
        <f t="shared" si="19"/>
        <v>0</v>
      </c>
      <c r="CH20" s="1">
        <f t="shared" si="19"/>
        <v>0</v>
      </c>
      <c r="CI20" s="1">
        <f t="shared" si="19"/>
        <v>0</v>
      </c>
      <c r="CJ20" s="1">
        <f t="shared" si="19"/>
        <v>0</v>
      </c>
      <c r="CK20" s="1">
        <f t="shared" si="19"/>
        <v>0</v>
      </c>
      <c r="CL20" s="1">
        <f t="shared" si="19"/>
        <v>0</v>
      </c>
      <c r="CM20" s="1">
        <f t="shared" si="18"/>
        <v>0</v>
      </c>
      <c r="CN20" s="1">
        <f t="shared" si="18"/>
        <v>0</v>
      </c>
      <c r="CO20" s="1">
        <f t="shared" si="18"/>
        <v>0</v>
      </c>
      <c r="CP20" s="1">
        <f t="shared" si="18"/>
        <v>0</v>
      </c>
      <c r="CQ20" s="1">
        <f t="shared" si="18"/>
        <v>0</v>
      </c>
      <c r="CR20" s="1">
        <f t="shared" si="18"/>
        <v>0</v>
      </c>
      <c r="CS20" s="1">
        <f t="shared" si="18"/>
        <v>0</v>
      </c>
      <c r="CT20" s="1">
        <f t="shared" si="18"/>
        <v>0</v>
      </c>
      <c r="CU20" s="1">
        <f t="shared" si="18"/>
        <v>0</v>
      </c>
      <c r="CV20" s="1">
        <f t="shared" si="18"/>
        <v>0</v>
      </c>
      <c r="CW20" s="1">
        <f t="shared" si="18"/>
        <v>0</v>
      </c>
      <c r="CX20" s="1">
        <f t="shared" si="18"/>
        <v>0</v>
      </c>
      <c r="CY20" s="1">
        <f t="shared" si="18"/>
        <v>0</v>
      </c>
      <c r="CZ20" s="1">
        <f t="shared" si="18"/>
        <v>0</v>
      </c>
      <c r="DC20" t="str">
        <f t="shared" si="12"/>
        <v>MinOILNCR-18</v>
      </c>
      <c r="DD20" t="str">
        <f t="shared" si="8"/>
        <v>Non-crude Supply curve - Step 18</v>
      </c>
      <c r="DE20" t="s">
        <v>109</v>
      </c>
      <c r="DF20" t="s">
        <v>163</v>
      </c>
      <c r="DH20" t="str">
        <f t="shared" si="13"/>
        <v>OILNCR</v>
      </c>
    </row>
    <row r="21" spans="1:112">
      <c r="AK21" t="str">
        <f t="shared" si="9"/>
        <v>MinOILNCR-19</v>
      </c>
      <c r="AL21" s="8" cm="1">
        <f t="array" ref="AL21">ROUND(E$10/TREND(E$8:E$9,$A$8:$A$9,VALUE($A48))*AL20+AL20,4)</f>
        <v>17.063199999999998</v>
      </c>
      <c r="AM21" s="8" cm="1">
        <f t="array" ref="AM21">ROUND(F$10/TREND(F$8:F$9,$A$8:$A$9,VALUE($A48))*AM20+AM20,4)</f>
        <v>17.063199999999998</v>
      </c>
      <c r="AN21" s="8" cm="1">
        <f t="array" ref="AN21">ROUND(G$10/TREND(G$8:G$9,$A$8:$A$9,VALUE($A48))*AN20+AN20,4)</f>
        <v>17.063199999999998</v>
      </c>
      <c r="AO21" s="8" cm="1">
        <f t="array" ref="AO21">ROUND(H$10/TREND(H$8:H$9,$A$8:$A$9,VALUE($A48))*AO20+AO20,4)</f>
        <v>17.063199999999998</v>
      </c>
      <c r="AP21" s="8" cm="1">
        <f t="array" ref="AP21">ROUND(I$10/TREND(I$8:I$9,$A$8:$A$9,VALUE($A48))*AP20+AP20,4)</f>
        <v>17.063199999999998</v>
      </c>
      <c r="AQ21" s="8" cm="1">
        <f t="array" ref="AQ21">ROUND(J$10/TREND(J$8:J$9,$A$8:$A$9,VALUE($A48))*AQ20+AQ20,4)</f>
        <v>17.063199999999998</v>
      </c>
      <c r="AR21" s="8" cm="1">
        <f t="array" ref="AR21">ROUND(K$10/TREND(K$8:K$9,$A$8:$A$9,VALUE($A48))*AR20+AR20,4)</f>
        <v>17.063199999999998</v>
      </c>
      <c r="AS21" s="8" cm="1">
        <f t="array" ref="AS21">ROUND(L$10/TREND(L$8:L$9,$A$8:$A$9,VALUE($A48))*AS20+AS20,4)</f>
        <v>17.063199999999998</v>
      </c>
      <c r="AT21" s="8" cm="1">
        <f t="array" ref="AT21">ROUND(M$10/TREND(M$8:M$9,$A$8:$A$9,VALUE($A48))*AT20+AT20,4)</f>
        <v>17.063199999999998</v>
      </c>
      <c r="AU21" s="8" cm="1">
        <f t="array" ref="AU21">ROUND(N$10/TREND(N$8:N$9,$A$8:$A$9,VALUE($A48))*AU20+AU20,4)</f>
        <v>17.063199999999998</v>
      </c>
      <c r="AV21" s="8" cm="1">
        <f t="array" ref="AV21">ROUND(O$10/TREND(O$8:O$9,$A$8:$A$9,VALUE($A48))*AV20+AV20,4)</f>
        <v>17.063199999999998</v>
      </c>
      <c r="AW21" s="8" cm="1">
        <f t="array" ref="AW21">ROUND(P$10/TREND(P$8:P$9,$A$8:$A$9,VALUE($A48))*AW20+AW20,4)</f>
        <v>17.063199999999998</v>
      </c>
      <c r="AX21" s="8" cm="1">
        <f t="array" ref="AX21">ROUND(Q$10/TREND(Q$8:Q$9,$A$8:$A$9,VALUE($A48))*AX20+AX20,4)</f>
        <v>17.063199999999998</v>
      </c>
      <c r="AY21" s="8" cm="1">
        <f t="array" ref="AY21">ROUND(R$10/TREND(R$8:R$9,$A$8:$A$9,VALUE($A48))*AY20+AY20,4)</f>
        <v>17.063199999999998</v>
      </c>
      <c r="AZ21" s="8" cm="1">
        <f t="array" ref="AZ21">ROUND(S$10/TREND(S$8:S$9,$A$8:$A$9,VALUE($A48))*AZ20+AZ20,4)</f>
        <v>17.063199999999998</v>
      </c>
      <c r="BA21" s="8" cm="1">
        <f t="array" ref="BA21">ROUND(T$10/TREND(T$8:T$9,$A$8:$A$9,VALUE($A48))*BA20+BA20,4)</f>
        <v>17.063199999999998</v>
      </c>
      <c r="BB21" s="8" cm="1">
        <f t="array" ref="BB21">ROUND(U$10/TREND(U$8:U$9,$A$8:$A$9,VALUE($A48))*BB20+BB20,4)</f>
        <v>17.063199999999998</v>
      </c>
      <c r="BC21" s="8" cm="1">
        <f t="array" ref="BC21">ROUND(V$10/TREND(V$8:V$9,$A$8:$A$9,VALUE($A48))*BC20+BC20,4)</f>
        <v>17.063199999999998</v>
      </c>
      <c r="BD21" s="8" cm="1">
        <f t="array" ref="BD21">ROUND(W$10/TREND(W$8:W$9,$A$8:$A$9,VALUE($A48))*BD20+BD20,4)</f>
        <v>17.063199999999998</v>
      </c>
      <c r="BE21" s="8" cm="1">
        <f t="array" ref="BE21">ROUND(X$10/TREND(X$8:X$9,$A$8:$A$9,VALUE($A48))*BE20+BE20,4)</f>
        <v>17.063199999999998</v>
      </c>
      <c r="BF21" s="8" cm="1">
        <f t="array" ref="BF21">ROUND(Y$10/TREND(Y$8:Y$9,$A$8:$A$9,VALUE($A48))*BF20+BF20,4)</f>
        <v>17.063199999999998</v>
      </c>
      <c r="BG21" s="8" cm="1">
        <f t="array" ref="BG21">ROUND(Z$10/TREND(Z$8:Z$9,$A$8:$A$9,VALUE($A48))*BG20+BG20,4)</f>
        <v>17.063199999999998</v>
      </c>
      <c r="BH21" s="8" cm="1">
        <f t="array" ref="BH21">ROUND(AA$10/TREND(AA$8:AA$9,$A$8:$A$9,VALUE($A48))*BH20+BH20,4)</f>
        <v>17.063199999999998</v>
      </c>
      <c r="BI21" s="8" cm="1">
        <f t="array" ref="BI21">ROUND(AB$10/TREND(AB$8:AB$9,$A$8:$A$9,VALUE($A48))*BI20+BI20,4)</f>
        <v>17.063199999999998</v>
      </c>
      <c r="BJ21" s="8" cm="1">
        <f t="array" ref="BJ21">ROUND(AC$10/TREND(AC$8:AC$9,$A$8:$A$9,VALUE($A48))*BJ20+BJ20,4)</f>
        <v>17.063199999999998</v>
      </c>
      <c r="BK21" s="8" cm="1">
        <f t="array" ref="BK21">ROUND(AD$10/TREND(AD$8:AD$9,$A$8:$A$9,VALUE($A48))*BK20+BK20,4)</f>
        <v>17.063199999999998</v>
      </c>
      <c r="BL21" s="8" cm="1">
        <f t="array" ref="BL21">ROUND(AE$10/TREND(AE$8:AE$9,$A$8:$A$9,VALUE($A48))*BL20+BL20,4)</f>
        <v>17.063199999999998</v>
      </c>
      <c r="BM21" s="8" cm="1">
        <f t="array" ref="BM21">ROUND(AF$10/TREND(AF$8:AF$9,$A$8:$A$9,VALUE($A48))*BM20+BM20,4)</f>
        <v>17.063199999999998</v>
      </c>
      <c r="BN21" s="8" cm="1">
        <f t="array" ref="BN21">ROUND(AG$10/TREND(AG$8:AG$9,$A$8:$A$9,VALUE($A48))*BN20+BN20,4)</f>
        <v>17.063199999999998</v>
      </c>
      <c r="BO21" s="8" cm="1">
        <f t="array" ref="BO21">ROUND(AH$10/TREND(AH$8:AH$9,$A$8:$A$9,VALUE($A48))*BO20+BO20,4)</f>
        <v>17.063199999999998</v>
      </c>
      <c r="BQ21" s="1">
        <f t="shared" si="10"/>
        <v>6.9728129623151975</v>
      </c>
      <c r="BR21" s="1">
        <f t="shared" si="4"/>
        <v>17.063199999999995</v>
      </c>
      <c r="BS21" s="1"/>
      <c r="BV21" t="str">
        <f t="shared" si="11"/>
        <v>MinOILNCR-19</v>
      </c>
      <c r="BW21" s="1">
        <f t="shared" si="5"/>
        <v>0</v>
      </c>
      <c r="BX21" s="1">
        <f t="shared" si="19"/>
        <v>0</v>
      </c>
      <c r="BY21" s="1">
        <f t="shared" si="19"/>
        <v>0</v>
      </c>
      <c r="BZ21" s="1">
        <f t="shared" si="19"/>
        <v>0</v>
      </c>
      <c r="CA21" s="1">
        <f t="shared" si="19"/>
        <v>0</v>
      </c>
      <c r="CB21" s="1">
        <f t="shared" si="19"/>
        <v>0</v>
      </c>
      <c r="CC21" s="1">
        <f t="shared" si="19"/>
        <v>0</v>
      </c>
      <c r="CD21" s="1">
        <f t="shared" si="19"/>
        <v>0</v>
      </c>
      <c r="CE21" s="1">
        <f t="shared" si="19"/>
        <v>0</v>
      </c>
      <c r="CF21" s="1">
        <f t="shared" si="19"/>
        <v>0</v>
      </c>
      <c r="CG21" s="1">
        <f t="shared" si="19"/>
        <v>0</v>
      </c>
      <c r="CH21" s="1">
        <f t="shared" si="19"/>
        <v>0</v>
      </c>
      <c r="CI21" s="1">
        <f t="shared" si="19"/>
        <v>0</v>
      </c>
      <c r="CJ21" s="1">
        <f t="shared" si="19"/>
        <v>0</v>
      </c>
      <c r="CK21" s="1">
        <f t="shared" si="19"/>
        <v>0</v>
      </c>
      <c r="CL21" s="1">
        <f t="shared" si="19"/>
        <v>0</v>
      </c>
      <c r="CM21" s="1">
        <f t="shared" si="18"/>
        <v>0</v>
      </c>
      <c r="CN21" s="1">
        <f t="shared" si="18"/>
        <v>0</v>
      </c>
      <c r="CO21" s="1">
        <f t="shared" si="18"/>
        <v>0</v>
      </c>
      <c r="CP21" s="1">
        <f t="shared" si="18"/>
        <v>0</v>
      </c>
      <c r="CQ21" s="1">
        <f t="shared" si="18"/>
        <v>0</v>
      </c>
      <c r="CR21" s="1">
        <f t="shared" si="18"/>
        <v>0</v>
      </c>
      <c r="CS21" s="1">
        <f t="shared" si="18"/>
        <v>0</v>
      </c>
      <c r="CT21" s="1">
        <f t="shared" si="18"/>
        <v>0</v>
      </c>
      <c r="CU21" s="1">
        <f t="shared" si="18"/>
        <v>0</v>
      </c>
      <c r="CV21" s="1">
        <f t="shared" si="18"/>
        <v>0</v>
      </c>
      <c r="CW21" s="1">
        <f t="shared" si="18"/>
        <v>0</v>
      </c>
      <c r="CX21" s="1">
        <f t="shared" si="18"/>
        <v>0</v>
      </c>
      <c r="CY21" s="1">
        <f t="shared" si="18"/>
        <v>0</v>
      </c>
      <c r="CZ21" s="1">
        <f t="shared" si="18"/>
        <v>0</v>
      </c>
      <c r="DC21" t="str">
        <f t="shared" si="12"/>
        <v>MinOILNCR-19</v>
      </c>
      <c r="DD21" t="str">
        <f t="shared" si="8"/>
        <v>Non-crude Supply curve - Step 19</v>
      </c>
      <c r="DE21" t="s">
        <v>109</v>
      </c>
      <c r="DF21" t="s">
        <v>163</v>
      </c>
      <c r="DH21" t="str">
        <f t="shared" si="13"/>
        <v>OILNCR</v>
      </c>
    </row>
    <row r="22" spans="1:112">
      <c r="AK22" t="str">
        <f t="shared" si="9"/>
        <v>MinOILNCR-20</v>
      </c>
      <c r="AL22" s="8" cm="1">
        <f t="array" ref="AL22">ROUND(E$10/TREND(E$8:E$9,$A$8:$A$9,VALUE($A49))*AL21+AL21,4)</f>
        <v>17.588200000000001</v>
      </c>
      <c r="AM22" s="8" cm="1">
        <f t="array" ref="AM22">ROUND(F$10/TREND(F$8:F$9,$A$8:$A$9,VALUE($A49))*AM21+AM21,4)</f>
        <v>17.588200000000001</v>
      </c>
      <c r="AN22" s="8" cm="1">
        <f t="array" ref="AN22">ROUND(G$10/TREND(G$8:G$9,$A$8:$A$9,VALUE($A49))*AN21+AN21,4)</f>
        <v>17.588200000000001</v>
      </c>
      <c r="AO22" s="8" cm="1">
        <f t="array" ref="AO22">ROUND(H$10/TREND(H$8:H$9,$A$8:$A$9,VALUE($A49))*AO21+AO21,4)</f>
        <v>17.588200000000001</v>
      </c>
      <c r="AP22" s="8" cm="1">
        <f t="array" ref="AP22">ROUND(I$10/TREND(I$8:I$9,$A$8:$A$9,VALUE($A49))*AP21+AP21,4)</f>
        <v>17.588200000000001</v>
      </c>
      <c r="AQ22" s="8" cm="1">
        <f t="array" ref="AQ22">ROUND(J$10/TREND(J$8:J$9,$A$8:$A$9,VALUE($A49))*AQ21+AQ21,4)</f>
        <v>17.588200000000001</v>
      </c>
      <c r="AR22" s="8" cm="1">
        <f t="array" ref="AR22">ROUND(K$10/TREND(K$8:K$9,$A$8:$A$9,VALUE($A49))*AR21+AR21,4)</f>
        <v>17.588200000000001</v>
      </c>
      <c r="AS22" s="8" cm="1">
        <f t="array" ref="AS22">ROUND(L$10/TREND(L$8:L$9,$A$8:$A$9,VALUE($A49))*AS21+AS21,4)</f>
        <v>17.588200000000001</v>
      </c>
      <c r="AT22" s="8" cm="1">
        <f t="array" ref="AT22">ROUND(M$10/TREND(M$8:M$9,$A$8:$A$9,VALUE($A49))*AT21+AT21,4)</f>
        <v>17.588200000000001</v>
      </c>
      <c r="AU22" s="8" cm="1">
        <f t="array" ref="AU22">ROUND(N$10/TREND(N$8:N$9,$A$8:$A$9,VALUE($A49))*AU21+AU21,4)</f>
        <v>17.588200000000001</v>
      </c>
      <c r="AV22" s="8" cm="1">
        <f t="array" ref="AV22">ROUND(O$10/TREND(O$8:O$9,$A$8:$A$9,VALUE($A49))*AV21+AV21,4)</f>
        <v>17.588200000000001</v>
      </c>
      <c r="AW22" s="8" cm="1">
        <f t="array" ref="AW22">ROUND(P$10/TREND(P$8:P$9,$A$8:$A$9,VALUE($A49))*AW21+AW21,4)</f>
        <v>17.588200000000001</v>
      </c>
      <c r="AX22" s="8" cm="1">
        <f t="array" ref="AX22">ROUND(Q$10/TREND(Q$8:Q$9,$A$8:$A$9,VALUE($A49))*AX21+AX21,4)</f>
        <v>17.588200000000001</v>
      </c>
      <c r="AY22" s="8" cm="1">
        <f t="array" ref="AY22">ROUND(R$10/TREND(R$8:R$9,$A$8:$A$9,VALUE($A49))*AY21+AY21,4)</f>
        <v>17.588200000000001</v>
      </c>
      <c r="AZ22" s="8" cm="1">
        <f t="array" ref="AZ22">ROUND(S$10/TREND(S$8:S$9,$A$8:$A$9,VALUE($A49))*AZ21+AZ21,4)</f>
        <v>17.588200000000001</v>
      </c>
      <c r="BA22" s="8" cm="1">
        <f t="array" ref="BA22">ROUND(T$10/TREND(T$8:T$9,$A$8:$A$9,VALUE($A49))*BA21+BA21,4)</f>
        <v>17.588200000000001</v>
      </c>
      <c r="BB22" s="8" cm="1">
        <f t="array" ref="BB22">ROUND(U$10/TREND(U$8:U$9,$A$8:$A$9,VALUE($A49))*BB21+BB21,4)</f>
        <v>17.588200000000001</v>
      </c>
      <c r="BC22" s="8" cm="1">
        <f t="array" ref="BC22">ROUND(V$10/TREND(V$8:V$9,$A$8:$A$9,VALUE($A49))*BC21+BC21,4)</f>
        <v>17.588200000000001</v>
      </c>
      <c r="BD22" s="8" cm="1">
        <f t="array" ref="BD22">ROUND(W$10/TREND(W$8:W$9,$A$8:$A$9,VALUE($A49))*BD21+BD21,4)</f>
        <v>17.588200000000001</v>
      </c>
      <c r="BE22" s="8" cm="1">
        <f t="array" ref="BE22">ROUND(X$10/TREND(X$8:X$9,$A$8:$A$9,VALUE($A49))*BE21+BE21,4)</f>
        <v>17.588200000000001</v>
      </c>
      <c r="BF22" s="8" cm="1">
        <f t="array" ref="BF22">ROUND(Y$10/TREND(Y$8:Y$9,$A$8:$A$9,VALUE($A49))*BF21+BF21,4)</f>
        <v>17.588200000000001</v>
      </c>
      <c r="BG22" s="8" cm="1">
        <f t="array" ref="BG22">ROUND(Z$10/TREND(Z$8:Z$9,$A$8:$A$9,VALUE($A49))*BG21+BG21,4)</f>
        <v>17.588200000000001</v>
      </c>
      <c r="BH22" s="8" cm="1">
        <f t="array" ref="BH22">ROUND(AA$10/TREND(AA$8:AA$9,$A$8:$A$9,VALUE($A49))*BH21+BH21,4)</f>
        <v>17.588200000000001</v>
      </c>
      <c r="BI22" s="8" cm="1">
        <f t="array" ref="BI22">ROUND(AB$10/TREND(AB$8:AB$9,$A$8:$A$9,VALUE($A49))*BI21+BI21,4)</f>
        <v>17.588200000000001</v>
      </c>
      <c r="BJ22" s="8" cm="1">
        <f t="array" ref="BJ22">ROUND(AC$10/TREND(AC$8:AC$9,$A$8:$A$9,VALUE($A49))*BJ21+BJ21,4)</f>
        <v>17.588200000000001</v>
      </c>
      <c r="BK22" s="8" cm="1">
        <f t="array" ref="BK22">ROUND(AD$10/TREND(AD$8:AD$9,$A$8:$A$9,VALUE($A49))*BK21+BK21,4)</f>
        <v>17.588200000000001</v>
      </c>
      <c r="BL22" s="8" cm="1">
        <f t="array" ref="BL22">ROUND(AE$10/TREND(AE$8:AE$9,$A$8:$A$9,VALUE($A49))*BL21+BL21,4)</f>
        <v>17.588200000000001</v>
      </c>
      <c r="BM22" s="8" cm="1">
        <f t="array" ref="BM22">ROUND(AF$10/TREND(AF$8:AF$9,$A$8:$A$9,VALUE($A49))*BM21+BM21,4)</f>
        <v>17.588200000000001</v>
      </c>
      <c r="BN22" s="8" cm="1">
        <f t="array" ref="BN22">ROUND(AG$10/TREND(AG$8:AG$9,$A$8:$A$9,VALUE($A49))*BN21+BN21,4)</f>
        <v>17.588200000000001</v>
      </c>
      <c r="BO22" s="8" cm="1">
        <f t="array" ref="BO22">ROUND(AH$10/TREND(AH$8:AH$9,$A$8:$A$9,VALUE($A49))*BO21+BO21,4)</f>
        <v>17.588200000000001</v>
      </c>
      <c r="BQ22" s="1">
        <f t="shared" si="10"/>
        <v>7.5091831901855972</v>
      </c>
      <c r="BR22" s="1">
        <f t="shared" si="4"/>
        <v>17.588199999999997</v>
      </c>
      <c r="BS22" s="1"/>
      <c r="BV22" t="str">
        <f t="shared" si="11"/>
        <v>MinOILNCR-20</v>
      </c>
      <c r="BW22" s="1">
        <f t="shared" si="5"/>
        <v>0</v>
      </c>
      <c r="BX22" s="1">
        <f t="shared" si="19"/>
        <v>0</v>
      </c>
      <c r="BY22" s="1">
        <f t="shared" si="19"/>
        <v>0</v>
      </c>
      <c r="BZ22" s="1">
        <f t="shared" si="19"/>
        <v>0</v>
      </c>
      <c r="CA22" s="1">
        <f t="shared" si="19"/>
        <v>0</v>
      </c>
      <c r="CB22" s="1">
        <f t="shared" si="19"/>
        <v>0</v>
      </c>
      <c r="CC22" s="1">
        <f t="shared" si="19"/>
        <v>0</v>
      </c>
      <c r="CD22" s="1">
        <f t="shared" si="19"/>
        <v>0</v>
      </c>
      <c r="CE22" s="1">
        <f t="shared" si="19"/>
        <v>0</v>
      </c>
      <c r="CF22" s="1">
        <f t="shared" si="19"/>
        <v>0</v>
      </c>
      <c r="CG22" s="1">
        <f t="shared" si="19"/>
        <v>0</v>
      </c>
      <c r="CH22" s="1">
        <f t="shared" si="19"/>
        <v>0</v>
      </c>
      <c r="CI22" s="1">
        <f t="shared" si="19"/>
        <v>0</v>
      </c>
      <c r="CJ22" s="1">
        <f t="shared" si="19"/>
        <v>0</v>
      </c>
      <c r="CK22" s="1">
        <f t="shared" si="19"/>
        <v>0</v>
      </c>
      <c r="CL22" s="1">
        <f t="shared" si="19"/>
        <v>0</v>
      </c>
      <c r="CM22" s="1">
        <f t="shared" si="18"/>
        <v>0</v>
      </c>
      <c r="CN22" s="1">
        <f t="shared" si="18"/>
        <v>0</v>
      </c>
      <c r="CO22" s="1">
        <f t="shared" si="18"/>
        <v>0</v>
      </c>
      <c r="CP22" s="1">
        <f t="shared" si="18"/>
        <v>0</v>
      </c>
      <c r="CQ22" s="1">
        <f t="shared" si="18"/>
        <v>0</v>
      </c>
      <c r="CR22" s="1">
        <f t="shared" si="18"/>
        <v>0</v>
      </c>
      <c r="CS22" s="1">
        <f t="shared" si="18"/>
        <v>0</v>
      </c>
      <c r="CT22" s="1">
        <f t="shared" si="18"/>
        <v>0</v>
      </c>
      <c r="CU22" s="1">
        <f t="shared" si="18"/>
        <v>0</v>
      </c>
      <c r="CV22" s="1">
        <f t="shared" si="18"/>
        <v>0</v>
      </c>
      <c r="CW22" s="1">
        <f t="shared" si="18"/>
        <v>0</v>
      </c>
      <c r="CX22" s="1">
        <f t="shared" si="18"/>
        <v>0</v>
      </c>
      <c r="CY22" s="1">
        <f t="shared" si="18"/>
        <v>0</v>
      </c>
      <c r="CZ22" s="1">
        <f t="shared" si="18"/>
        <v>0</v>
      </c>
      <c r="DC22" t="str">
        <f t="shared" si="12"/>
        <v>MinOILNCR-20</v>
      </c>
      <c r="DD22" t="str">
        <f t="shared" si="8"/>
        <v>Non-crude Supply curve - Step 20</v>
      </c>
      <c r="DE22" t="s">
        <v>109</v>
      </c>
      <c r="DF22" t="s">
        <v>163</v>
      </c>
      <c r="DH22" t="str">
        <f t="shared" si="13"/>
        <v>OILNCR</v>
      </c>
    </row>
    <row r="23" spans="1:112">
      <c r="AK23" t="str">
        <f t="shared" si="9"/>
        <v>MinOILNCR-21</v>
      </c>
      <c r="AL23" s="8" cm="1">
        <f t="array" ref="AL23">ROUND(E$10/TREND(E$8:E$9,$A$8:$A$9,VALUE($A50))*AL22+AL22,4)</f>
        <v>18.291699999999999</v>
      </c>
      <c r="AM23" s="8" cm="1">
        <f t="array" ref="AM23">ROUND(F$10/TREND(F$8:F$9,$A$8:$A$9,VALUE($A50))*AM22+AM22,4)</f>
        <v>18.291699999999999</v>
      </c>
      <c r="AN23" s="8" cm="1">
        <f t="array" ref="AN23">ROUND(G$10/TREND(G$8:G$9,$A$8:$A$9,VALUE($A50))*AN22+AN22,4)</f>
        <v>18.291699999999999</v>
      </c>
      <c r="AO23" s="8" cm="1">
        <f t="array" ref="AO23">ROUND(H$10/TREND(H$8:H$9,$A$8:$A$9,VALUE($A50))*AO22+AO22,4)</f>
        <v>18.291699999999999</v>
      </c>
      <c r="AP23" s="8" cm="1">
        <f t="array" ref="AP23">ROUND(I$10/TREND(I$8:I$9,$A$8:$A$9,VALUE($A50))*AP22+AP22,4)</f>
        <v>18.291699999999999</v>
      </c>
      <c r="AQ23" s="8" cm="1">
        <f t="array" ref="AQ23">ROUND(J$10/TREND(J$8:J$9,$A$8:$A$9,VALUE($A50))*AQ22+AQ22,4)</f>
        <v>18.291699999999999</v>
      </c>
      <c r="AR23" s="8" cm="1">
        <f t="array" ref="AR23">ROUND(K$10/TREND(K$8:K$9,$A$8:$A$9,VALUE($A50))*AR22+AR22,4)</f>
        <v>18.291699999999999</v>
      </c>
      <c r="AS23" s="8" cm="1">
        <f t="array" ref="AS23">ROUND(L$10/TREND(L$8:L$9,$A$8:$A$9,VALUE($A50))*AS22+AS22,4)</f>
        <v>18.291699999999999</v>
      </c>
      <c r="AT23" s="8" cm="1">
        <f t="array" ref="AT23">ROUND(M$10/TREND(M$8:M$9,$A$8:$A$9,VALUE($A50))*AT22+AT22,4)</f>
        <v>18.291699999999999</v>
      </c>
      <c r="AU23" s="8" cm="1">
        <f t="array" ref="AU23">ROUND(N$10/TREND(N$8:N$9,$A$8:$A$9,VALUE($A50))*AU22+AU22,4)</f>
        <v>18.291699999999999</v>
      </c>
      <c r="AV23" s="8" cm="1">
        <f t="array" ref="AV23">ROUND(O$10/TREND(O$8:O$9,$A$8:$A$9,VALUE($A50))*AV22+AV22,4)</f>
        <v>18.291699999999999</v>
      </c>
      <c r="AW23" s="8" cm="1">
        <f t="array" ref="AW23">ROUND(P$10/TREND(P$8:P$9,$A$8:$A$9,VALUE($A50))*AW22+AW22,4)</f>
        <v>18.291699999999999</v>
      </c>
      <c r="AX23" s="8" cm="1">
        <f t="array" ref="AX23">ROUND(Q$10/TREND(Q$8:Q$9,$A$8:$A$9,VALUE($A50))*AX22+AX22,4)</f>
        <v>18.291699999999999</v>
      </c>
      <c r="AY23" s="8" cm="1">
        <f t="array" ref="AY23">ROUND(R$10/TREND(R$8:R$9,$A$8:$A$9,VALUE($A50))*AY22+AY22,4)</f>
        <v>18.291699999999999</v>
      </c>
      <c r="AZ23" s="8" cm="1">
        <f t="array" ref="AZ23">ROUND(S$10/TREND(S$8:S$9,$A$8:$A$9,VALUE($A50))*AZ22+AZ22,4)</f>
        <v>18.291699999999999</v>
      </c>
      <c r="BA23" s="8" cm="1">
        <f t="array" ref="BA23">ROUND(T$10/TREND(T$8:T$9,$A$8:$A$9,VALUE($A50))*BA22+BA22,4)</f>
        <v>18.291699999999999</v>
      </c>
      <c r="BB23" s="8" cm="1">
        <f t="array" ref="BB23">ROUND(U$10/TREND(U$8:U$9,$A$8:$A$9,VALUE($A50))*BB22+BB22,4)</f>
        <v>18.291699999999999</v>
      </c>
      <c r="BC23" s="8" cm="1">
        <f t="array" ref="BC23">ROUND(V$10/TREND(V$8:V$9,$A$8:$A$9,VALUE($A50))*BC22+BC22,4)</f>
        <v>18.291699999999999</v>
      </c>
      <c r="BD23" s="8" cm="1">
        <f t="array" ref="BD23">ROUND(W$10/TREND(W$8:W$9,$A$8:$A$9,VALUE($A50))*BD22+BD22,4)</f>
        <v>18.291699999999999</v>
      </c>
      <c r="BE23" s="8" cm="1">
        <f t="array" ref="BE23">ROUND(X$10/TREND(X$8:X$9,$A$8:$A$9,VALUE($A50))*BE22+BE22,4)</f>
        <v>18.291699999999999</v>
      </c>
      <c r="BF23" s="8" cm="1">
        <f t="array" ref="BF23">ROUND(Y$10/TREND(Y$8:Y$9,$A$8:$A$9,VALUE($A50))*BF22+BF22,4)</f>
        <v>18.291699999999999</v>
      </c>
      <c r="BG23" s="8" cm="1">
        <f t="array" ref="BG23">ROUND(Z$10/TREND(Z$8:Z$9,$A$8:$A$9,VALUE($A50))*BG22+BG22,4)</f>
        <v>18.291699999999999</v>
      </c>
      <c r="BH23" s="8" cm="1">
        <f t="array" ref="BH23">ROUND(AA$10/TREND(AA$8:AA$9,$A$8:$A$9,VALUE($A50))*BH22+BH22,4)</f>
        <v>18.291699999999999</v>
      </c>
      <c r="BI23" s="8" cm="1">
        <f t="array" ref="BI23">ROUND(AB$10/TREND(AB$8:AB$9,$A$8:$A$9,VALUE($A50))*BI22+BI22,4)</f>
        <v>18.291699999999999</v>
      </c>
      <c r="BJ23" s="8" cm="1">
        <f t="array" ref="BJ23">ROUND(AC$10/TREND(AC$8:AC$9,$A$8:$A$9,VALUE($A50))*BJ22+BJ22,4)</f>
        <v>18.291699999999999</v>
      </c>
      <c r="BK23" s="8" cm="1">
        <f t="array" ref="BK23">ROUND(AD$10/TREND(AD$8:AD$9,$A$8:$A$9,VALUE($A50))*BK22+BK22,4)</f>
        <v>18.291699999999999</v>
      </c>
      <c r="BL23" s="8" cm="1">
        <f t="array" ref="BL23">ROUND(AE$10/TREND(AE$8:AE$9,$A$8:$A$9,VALUE($A50))*BL22+BL22,4)</f>
        <v>18.291699999999999</v>
      </c>
      <c r="BM23" s="8" cm="1">
        <f t="array" ref="BM23">ROUND(AF$10/TREND(AF$8:AF$9,$A$8:$A$9,VALUE($A50))*BM22+BM22,4)</f>
        <v>18.291699999999999</v>
      </c>
      <c r="BN23" s="8" cm="1">
        <f t="array" ref="BN23">ROUND(AG$10/TREND(AG$8:AG$9,$A$8:$A$9,VALUE($A50))*BN22+BN22,4)</f>
        <v>18.291699999999999</v>
      </c>
      <c r="BO23" s="8" cm="1">
        <f t="array" ref="BO23">ROUND(AH$10/TREND(AH$8:AH$9,$A$8:$A$9,VALUE($A50))*BO22+BO22,4)</f>
        <v>18.291699999999999</v>
      </c>
      <c r="BQ23" s="1">
        <f t="shared" si="10"/>
        <v>7.5091831901855972</v>
      </c>
      <c r="BR23" s="1" t="e">
        <f t="shared" si="4"/>
        <v>#DIV/0!</v>
      </c>
      <c r="BS23" s="1"/>
      <c r="BV23" t="str">
        <f t="shared" si="11"/>
        <v>MinOILNCR-21</v>
      </c>
      <c r="BW23" s="1">
        <f t="shared" ref="BW23:CM23" si="20">E$6*1000-SUM(BW3:BW22)</f>
        <v>0</v>
      </c>
      <c r="BX23" s="1">
        <f t="shared" si="20"/>
        <v>0</v>
      </c>
      <c r="BY23" s="1">
        <f t="shared" si="20"/>
        <v>0</v>
      </c>
      <c r="BZ23" s="1">
        <f t="shared" si="20"/>
        <v>0</v>
      </c>
      <c r="CA23" s="1">
        <f t="shared" si="20"/>
        <v>0</v>
      </c>
      <c r="CB23" s="1">
        <f t="shared" si="20"/>
        <v>0</v>
      </c>
      <c r="CC23" s="1">
        <f t="shared" si="20"/>
        <v>0</v>
      </c>
      <c r="CD23" s="1">
        <f t="shared" si="20"/>
        <v>0</v>
      </c>
      <c r="CE23" s="1">
        <f t="shared" si="20"/>
        <v>0</v>
      </c>
      <c r="CF23" s="1">
        <f t="shared" si="20"/>
        <v>0</v>
      </c>
      <c r="CG23" s="1">
        <f t="shared" si="20"/>
        <v>0</v>
      </c>
      <c r="CH23" s="1">
        <f t="shared" si="20"/>
        <v>0</v>
      </c>
      <c r="CI23" s="1">
        <f t="shared" si="20"/>
        <v>0</v>
      </c>
      <c r="CJ23" s="1">
        <f t="shared" si="20"/>
        <v>0</v>
      </c>
      <c r="CK23" s="1">
        <f t="shared" si="20"/>
        <v>0</v>
      </c>
      <c r="CL23" s="1">
        <f t="shared" si="20"/>
        <v>0</v>
      </c>
      <c r="CM23" s="1">
        <f t="shared" si="20"/>
        <v>0</v>
      </c>
      <c r="CN23" s="1">
        <f t="shared" ref="CN23:CZ23" si="21">V$6*1000-SUM(CN3:CN22)</f>
        <v>0</v>
      </c>
      <c r="CO23" s="1">
        <f t="shared" si="21"/>
        <v>0</v>
      </c>
      <c r="CP23" s="1">
        <f t="shared" si="21"/>
        <v>0</v>
      </c>
      <c r="CQ23" s="1">
        <f t="shared" si="21"/>
        <v>0</v>
      </c>
      <c r="CR23" s="1">
        <f t="shared" si="21"/>
        <v>0</v>
      </c>
      <c r="CS23" s="1">
        <f t="shared" si="21"/>
        <v>0</v>
      </c>
      <c r="CT23" s="1">
        <f t="shared" si="21"/>
        <v>0</v>
      </c>
      <c r="CU23" s="1">
        <f t="shared" si="21"/>
        <v>0</v>
      </c>
      <c r="CV23" s="1">
        <f t="shared" si="21"/>
        <v>0</v>
      </c>
      <c r="CW23" s="1">
        <f t="shared" si="21"/>
        <v>0</v>
      </c>
      <c r="CX23" s="1">
        <f t="shared" si="21"/>
        <v>0</v>
      </c>
      <c r="CY23" s="1">
        <f t="shared" si="21"/>
        <v>0</v>
      </c>
      <c r="CZ23" s="1">
        <f t="shared" si="21"/>
        <v>0</v>
      </c>
      <c r="DC23" t="str">
        <f t="shared" si="12"/>
        <v>MinOILNCR-21</v>
      </c>
      <c r="DD23" t="str">
        <f t="shared" si="8"/>
        <v>Non-crude Supply curve - Step 21</v>
      </c>
      <c r="DE23" t="s">
        <v>109</v>
      </c>
      <c r="DF23" t="s">
        <v>163</v>
      </c>
      <c r="DH23" t="str">
        <f t="shared" si="13"/>
        <v>OILNCR</v>
      </c>
    </row>
    <row r="24" spans="1:112">
      <c r="BQ24" s="1">
        <f ca="1">OFFSET(AK30,0,MATCH(BS$2,$AL$29:$BO$29,0))/1000</f>
        <v>0</v>
      </c>
      <c r="BR24" s="1"/>
      <c r="BS24" s="1">
        <f ca="1">OFFSET(AK3,0,MATCH(BS$2,$AL$2:$BO$2))</f>
        <v>12.679500000000001</v>
      </c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</row>
    <row r="25" spans="1:112">
      <c r="BQ25" s="1">
        <f ca="1">BQ24+OFFSET(AK31,0,MATCH(BS$2,$AL$29:$BO$29,0))/1000</f>
        <v>0</v>
      </c>
      <c r="BR25" s="1"/>
      <c r="BS25" s="1">
        <f t="shared" ref="BS25:BS44" ca="1" si="22">OFFSET(AK4,0,MATCH(BS$2,$AL$2:$BO$2))</f>
        <v>12.894399999999999</v>
      </c>
    </row>
    <row r="26" spans="1:112">
      <c r="BQ26" s="1">
        <f t="shared" ref="BQ26:BQ44" ca="1" si="23">BQ25+OFFSET(AK32,0,MATCH(BS$2,$AL$29:$BO$29,0))/1000</f>
        <v>0</v>
      </c>
      <c r="BR26" s="1"/>
      <c r="BS26" s="1">
        <f t="shared" ca="1" si="22"/>
        <v>13.1129</v>
      </c>
    </row>
    <row r="27" spans="1:112">
      <c r="BQ27" s="1">
        <f t="shared" ca="1" si="23"/>
        <v>0</v>
      </c>
      <c r="BR27" s="1"/>
      <c r="BS27" s="1">
        <f t="shared" ca="1" si="22"/>
        <v>13.3352</v>
      </c>
    </row>
    <row r="28" spans="1:112">
      <c r="AK28" t="s">
        <v>115</v>
      </c>
      <c r="BQ28" s="1">
        <f t="shared" ca="1" si="23"/>
        <v>0</v>
      </c>
      <c r="BR28" s="1"/>
      <c r="BS28" s="1">
        <f t="shared" ca="1" si="22"/>
        <v>13.561199999999999</v>
      </c>
    </row>
    <row r="29" spans="1:112">
      <c r="AJ29" t="s">
        <v>97</v>
      </c>
      <c r="AK29" t="s">
        <v>96</v>
      </c>
      <c r="AL29" t="str">
        <f t="shared" ref="AL29:AY29" si="24">E3</f>
        <v>Africa_north</v>
      </c>
      <c r="AM29" t="str">
        <f t="shared" si="24"/>
        <v>Africa_other</v>
      </c>
      <c r="AN29" t="str">
        <f t="shared" si="24"/>
        <v>Arg-Chi</v>
      </c>
      <c r="AO29" t="str">
        <f t="shared" si="24"/>
        <v>Asia_central</v>
      </c>
      <c r="AP29" t="str">
        <f t="shared" si="24"/>
        <v>Asia_east</v>
      </c>
      <c r="AQ29" t="str">
        <f t="shared" si="24"/>
        <v>Asia_other</v>
      </c>
      <c r="AR29" t="str">
        <f t="shared" si="24"/>
        <v>Australia_NZ</v>
      </c>
      <c r="AS29" t="str">
        <f t="shared" si="24"/>
        <v>Brazil</v>
      </c>
      <c r="AT29" t="str">
        <f t="shared" si="24"/>
        <v>Canada</v>
      </c>
      <c r="AU29" t="str">
        <f t="shared" si="24"/>
        <v>China</v>
      </c>
      <c r="AV29" t="str">
        <f t="shared" si="24"/>
        <v>EU_north</v>
      </c>
      <c r="AW29" t="str">
        <f t="shared" si="24"/>
        <v>EU_northeast</v>
      </c>
      <c r="AX29" t="str">
        <f t="shared" si="24"/>
        <v>EU_northwest</v>
      </c>
      <c r="AY29" t="str">
        <f t="shared" si="24"/>
        <v>EU_south</v>
      </c>
      <c r="AZ29" t="str">
        <f>S3</f>
        <v>EU_southeast</v>
      </c>
      <c r="BA29" t="str">
        <f t="shared" ref="BA29:BO29" si="25">T3</f>
        <v>EU_southwest</v>
      </c>
      <c r="BB29" t="str">
        <f t="shared" si="25"/>
        <v>Europe_other</v>
      </c>
      <c r="BC29" t="str">
        <f t="shared" si="25"/>
        <v>France</v>
      </c>
      <c r="BD29" t="str">
        <f t="shared" si="25"/>
        <v>Germany</v>
      </c>
      <c r="BE29" t="str">
        <f t="shared" si="25"/>
        <v>India</v>
      </c>
      <c r="BF29" t="str">
        <f t="shared" si="25"/>
        <v>LatAm_other</v>
      </c>
      <c r="BG29" t="str">
        <f t="shared" si="25"/>
        <v>Mexico</v>
      </c>
      <c r="BH29" t="str">
        <f t="shared" si="25"/>
        <v>MidEast_other</v>
      </c>
      <c r="BI29" t="str">
        <f t="shared" si="25"/>
        <v>Nor-Ice</v>
      </c>
      <c r="BJ29" t="str">
        <f t="shared" si="25"/>
        <v>Russia</v>
      </c>
      <c r="BK29" t="str">
        <f t="shared" si="25"/>
        <v>SaudiArabia</v>
      </c>
      <c r="BL29" t="str">
        <f t="shared" si="25"/>
        <v>SouthAfrica</v>
      </c>
      <c r="BM29" t="str">
        <f t="shared" si="25"/>
        <v>UK</v>
      </c>
      <c r="BN29" t="str">
        <f t="shared" si="25"/>
        <v>USA</v>
      </c>
      <c r="BO29" t="str">
        <f t="shared" si="25"/>
        <v>\I:</v>
      </c>
      <c r="BQ29" s="1">
        <f t="shared" ca="1" si="23"/>
        <v>0</v>
      </c>
      <c r="BR29" s="1"/>
      <c r="BS29" s="1">
        <f t="shared" ca="1" si="22"/>
        <v>13.7911</v>
      </c>
    </row>
    <row r="30" spans="1:112">
      <c r="A30" s="10" t="s">
        <v>95</v>
      </c>
      <c r="AJ30" s="9" t="str">
        <f t="shared" ref="AJ30:AJ50" si="26">$C$3&amp;"-"&amp;A30</f>
        <v>MinOILNCR-01</v>
      </c>
      <c r="AK30" t="str">
        <f t="shared" ref="AK30:AK50" si="27">$A$2</f>
        <v>OILNCR</v>
      </c>
      <c r="AL30" s="1">
        <f t="shared" ref="AL30:AY30" si="28">E4-E4*E13*10</f>
        <v>0</v>
      </c>
      <c r="AM30" s="1">
        <f t="shared" si="28"/>
        <v>0</v>
      </c>
      <c r="AN30" s="1">
        <f t="shared" si="28"/>
        <v>0</v>
      </c>
      <c r="AO30" s="1">
        <f t="shared" si="28"/>
        <v>2.8682929439999998</v>
      </c>
      <c r="AP30" s="1">
        <f t="shared" si="28"/>
        <v>0</v>
      </c>
      <c r="AQ30" s="1">
        <f t="shared" si="28"/>
        <v>0</v>
      </c>
      <c r="AR30" s="1">
        <f t="shared" si="28"/>
        <v>0</v>
      </c>
      <c r="AS30" s="1">
        <f t="shared" si="28"/>
        <v>0</v>
      </c>
      <c r="AT30" s="1">
        <f t="shared" si="28"/>
        <v>1338.057276732</v>
      </c>
      <c r="AU30" s="1">
        <f t="shared" si="28"/>
        <v>0</v>
      </c>
      <c r="AV30" s="1">
        <f t="shared" si="28"/>
        <v>0</v>
      </c>
      <c r="AW30" s="1">
        <f t="shared" si="28"/>
        <v>0</v>
      </c>
      <c r="AX30" s="1">
        <f t="shared" si="28"/>
        <v>0</v>
      </c>
      <c r="AY30" s="1">
        <f t="shared" si="28"/>
        <v>0</v>
      </c>
      <c r="AZ30" s="1">
        <f>S4-S4*S13*10</f>
        <v>0</v>
      </c>
      <c r="BA30" s="1">
        <f t="shared" ref="BA30:BO30" si="29">T4-T4*T13*10</f>
        <v>0</v>
      </c>
      <c r="BB30" s="1">
        <f t="shared" si="29"/>
        <v>0</v>
      </c>
      <c r="BC30" s="1">
        <f t="shared" si="29"/>
        <v>0</v>
      </c>
      <c r="BD30" s="1">
        <f t="shared" si="29"/>
        <v>0</v>
      </c>
      <c r="BE30" s="1">
        <f t="shared" si="29"/>
        <v>0</v>
      </c>
      <c r="BF30" s="1">
        <f t="shared" si="29"/>
        <v>0</v>
      </c>
      <c r="BG30" s="1">
        <f t="shared" si="29"/>
        <v>0</v>
      </c>
      <c r="BH30" s="1">
        <f t="shared" si="29"/>
        <v>0</v>
      </c>
      <c r="BI30" s="1">
        <f t="shared" si="29"/>
        <v>0</v>
      </c>
      <c r="BJ30" s="1">
        <f t="shared" si="29"/>
        <v>0</v>
      </c>
      <c r="BK30" s="1">
        <f t="shared" si="29"/>
        <v>0</v>
      </c>
      <c r="BL30" s="1">
        <f t="shared" si="29"/>
        <v>0</v>
      </c>
      <c r="BM30" s="1">
        <f t="shared" si="29"/>
        <v>0</v>
      </c>
      <c r="BN30" s="1">
        <f t="shared" si="29"/>
        <v>0</v>
      </c>
      <c r="BO30" s="1">
        <f t="shared" si="29"/>
        <v>0</v>
      </c>
      <c r="BQ30" s="1">
        <f t="shared" ca="1" si="23"/>
        <v>0</v>
      </c>
      <c r="BR30" s="1"/>
      <c r="BS30" s="1">
        <f t="shared" ca="1" si="22"/>
        <v>14.024800000000001</v>
      </c>
    </row>
    <row r="31" spans="1:112">
      <c r="A31" s="10" t="s">
        <v>94</v>
      </c>
      <c r="AJ31" s="9" t="str">
        <f t="shared" si="26"/>
        <v>MinOILNCR-02</v>
      </c>
      <c r="AK31" t="str">
        <f t="shared" si="27"/>
        <v>OILNCR</v>
      </c>
      <c r="AL31" s="1">
        <f t="shared" ref="AL31:BA40" si="30">E$13*E$4</f>
        <v>0</v>
      </c>
      <c r="AM31" s="1">
        <f t="shared" si="30"/>
        <v>0</v>
      </c>
      <c r="AN31" s="1">
        <f t="shared" si="30"/>
        <v>0</v>
      </c>
      <c r="AO31" s="1">
        <f t="shared" si="30"/>
        <v>0.28682929439999999</v>
      </c>
      <c r="AP31" s="1">
        <f t="shared" si="30"/>
        <v>0</v>
      </c>
      <c r="AQ31" s="1">
        <f t="shared" si="30"/>
        <v>0</v>
      </c>
      <c r="AR31" s="1">
        <f t="shared" si="30"/>
        <v>0</v>
      </c>
      <c r="AS31" s="1">
        <f t="shared" si="30"/>
        <v>0</v>
      </c>
      <c r="AT31" s="1">
        <f t="shared" si="30"/>
        <v>133.80572767320001</v>
      </c>
      <c r="AU31" s="1">
        <f t="shared" si="30"/>
        <v>0</v>
      </c>
      <c r="AV31" s="1">
        <f t="shared" si="30"/>
        <v>0</v>
      </c>
      <c r="AW31" s="1">
        <f t="shared" si="30"/>
        <v>0</v>
      </c>
      <c r="AX31" s="1">
        <f t="shared" si="30"/>
        <v>0</v>
      </c>
      <c r="AY31" s="1">
        <f t="shared" si="30"/>
        <v>0</v>
      </c>
      <c r="AZ31" s="1">
        <f t="shared" si="30"/>
        <v>0</v>
      </c>
      <c r="BA31" s="1">
        <f t="shared" si="30"/>
        <v>0</v>
      </c>
      <c r="BB31" s="1">
        <f t="shared" ref="BA31:BO40" si="31">U$13*U$4</f>
        <v>0</v>
      </c>
      <c r="BC31" s="1">
        <f t="shared" si="31"/>
        <v>0</v>
      </c>
      <c r="BD31" s="1">
        <f t="shared" si="31"/>
        <v>0</v>
      </c>
      <c r="BE31" s="1">
        <f t="shared" si="31"/>
        <v>0</v>
      </c>
      <c r="BF31" s="1">
        <f t="shared" si="31"/>
        <v>0</v>
      </c>
      <c r="BG31" s="1">
        <f t="shared" si="31"/>
        <v>0</v>
      </c>
      <c r="BH31" s="1">
        <f t="shared" si="31"/>
        <v>0</v>
      </c>
      <c r="BI31" s="1">
        <f t="shared" si="31"/>
        <v>0</v>
      </c>
      <c r="BJ31" s="1">
        <f t="shared" si="31"/>
        <v>0</v>
      </c>
      <c r="BK31" s="1">
        <f t="shared" si="31"/>
        <v>0</v>
      </c>
      <c r="BL31" s="1">
        <f t="shared" si="31"/>
        <v>0</v>
      </c>
      <c r="BM31" s="1">
        <f t="shared" si="31"/>
        <v>0</v>
      </c>
      <c r="BN31" s="1">
        <f t="shared" si="31"/>
        <v>0</v>
      </c>
      <c r="BO31" s="1">
        <f t="shared" si="31"/>
        <v>0</v>
      </c>
      <c r="BQ31" s="1">
        <f t="shared" ca="1" si="23"/>
        <v>0</v>
      </c>
      <c r="BR31" s="1"/>
      <c r="BS31" s="1">
        <f t="shared" ca="1" si="22"/>
        <v>14.262499999999999</v>
      </c>
    </row>
    <row r="32" spans="1:112">
      <c r="A32" s="10" t="s">
        <v>93</v>
      </c>
      <c r="AJ32" s="9" t="str">
        <f t="shared" si="26"/>
        <v>MinOILNCR-03</v>
      </c>
      <c r="AK32" t="str">
        <f t="shared" si="27"/>
        <v>OILNCR</v>
      </c>
      <c r="AL32" s="1">
        <f t="shared" si="30"/>
        <v>0</v>
      </c>
      <c r="AM32" s="1">
        <f t="shared" si="30"/>
        <v>0</v>
      </c>
      <c r="AN32" s="1">
        <f t="shared" si="30"/>
        <v>0</v>
      </c>
      <c r="AO32" s="1">
        <f t="shared" si="30"/>
        <v>0.28682929439999999</v>
      </c>
      <c r="AP32" s="1">
        <f t="shared" si="30"/>
        <v>0</v>
      </c>
      <c r="AQ32" s="1">
        <f t="shared" si="30"/>
        <v>0</v>
      </c>
      <c r="AR32" s="1">
        <f t="shared" si="30"/>
        <v>0</v>
      </c>
      <c r="AS32" s="1">
        <f t="shared" si="30"/>
        <v>0</v>
      </c>
      <c r="AT32" s="1">
        <f t="shared" si="30"/>
        <v>133.80572767320001</v>
      </c>
      <c r="AU32" s="1">
        <f t="shared" si="30"/>
        <v>0</v>
      </c>
      <c r="AV32" s="1">
        <f t="shared" si="30"/>
        <v>0</v>
      </c>
      <c r="AW32" s="1">
        <f t="shared" si="30"/>
        <v>0</v>
      </c>
      <c r="AX32" s="1">
        <f t="shared" si="30"/>
        <v>0</v>
      </c>
      <c r="AY32" s="1">
        <f t="shared" si="30"/>
        <v>0</v>
      </c>
      <c r="AZ32" s="1">
        <f t="shared" si="30"/>
        <v>0</v>
      </c>
      <c r="BA32" s="1">
        <f t="shared" si="31"/>
        <v>0</v>
      </c>
      <c r="BB32" s="1">
        <f t="shared" si="31"/>
        <v>0</v>
      </c>
      <c r="BC32" s="1">
        <f t="shared" si="31"/>
        <v>0</v>
      </c>
      <c r="BD32" s="1">
        <f t="shared" si="31"/>
        <v>0</v>
      </c>
      <c r="BE32" s="1">
        <f t="shared" si="31"/>
        <v>0</v>
      </c>
      <c r="BF32" s="1">
        <f t="shared" si="31"/>
        <v>0</v>
      </c>
      <c r="BG32" s="1">
        <f t="shared" si="31"/>
        <v>0</v>
      </c>
      <c r="BH32" s="1">
        <f t="shared" si="31"/>
        <v>0</v>
      </c>
      <c r="BI32" s="1">
        <f t="shared" si="31"/>
        <v>0</v>
      </c>
      <c r="BJ32" s="1">
        <f t="shared" si="31"/>
        <v>0</v>
      </c>
      <c r="BK32" s="1">
        <f t="shared" si="31"/>
        <v>0</v>
      </c>
      <c r="BL32" s="1">
        <f t="shared" si="31"/>
        <v>0</v>
      </c>
      <c r="BM32" s="1">
        <f t="shared" si="31"/>
        <v>0</v>
      </c>
      <c r="BN32" s="1">
        <f t="shared" si="31"/>
        <v>0</v>
      </c>
      <c r="BO32" s="1">
        <f t="shared" si="31"/>
        <v>0</v>
      </c>
      <c r="BQ32" s="1">
        <f t="shared" ca="1" si="23"/>
        <v>0</v>
      </c>
      <c r="BR32" s="1"/>
      <c r="BS32" s="1">
        <f t="shared" ca="1" si="22"/>
        <v>14.504200000000001</v>
      </c>
    </row>
    <row r="33" spans="1:71">
      <c r="A33" s="10" t="s">
        <v>92</v>
      </c>
      <c r="AJ33" s="9" t="str">
        <f t="shared" si="26"/>
        <v>MinOILNCR-04</v>
      </c>
      <c r="AK33" t="str">
        <f t="shared" si="27"/>
        <v>OILNCR</v>
      </c>
      <c r="AL33" s="1">
        <f t="shared" si="30"/>
        <v>0</v>
      </c>
      <c r="AM33" s="1">
        <f t="shared" si="30"/>
        <v>0</v>
      </c>
      <c r="AN33" s="1">
        <f t="shared" si="30"/>
        <v>0</v>
      </c>
      <c r="AO33" s="1">
        <f t="shared" si="30"/>
        <v>0.28682929439999999</v>
      </c>
      <c r="AP33" s="1">
        <f t="shared" si="30"/>
        <v>0</v>
      </c>
      <c r="AQ33" s="1">
        <f t="shared" si="30"/>
        <v>0</v>
      </c>
      <c r="AR33" s="1">
        <f t="shared" si="30"/>
        <v>0</v>
      </c>
      <c r="AS33" s="1">
        <f t="shared" si="30"/>
        <v>0</v>
      </c>
      <c r="AT33" s="1">
        <f t="shared" si="30"/>
        <v>133.80572767320001</v>
      </c>
      <c r="AU33" s="1">
        <f t="shared" si="30"/>
        <v>0</v>
      </c>
      <c r="AV33" s="1">
        <f t="shared" si="30"/>
        <v>0</v>
      </c>
      <c r="AW33" s="1">
        <f t="shared" si="30"/>
        <v>0</v>
      </c>
      <c r="AX33" s="1">
        <f t="shared" si="30"/>
        <v>0</v>
      </c>
      <c r="AY33" s="1">
        <f t="shared" si="30"/>
        <v>0</v>
      </c>
      <c r="AZ33" s="1">
        <f t="shared" si="30"/>
        <v>0</v>
      </c>
      <c r="BA33" s="1">
        <f t="shared" si="31"/>
        <v>0</v>
      </c>
      <c r="BB33" s="1">
        <f t="shared" si="31"/>
        <v>0</v>
      </c>
      <c r="BC33" s="1">
        <f t="shared" si="31"/>
        <v>0</v>
      </c>
      <c r="BD33" s="1">
        <f t="shared" si="31"/>
        <v>0</v>
      </c>
      <c r="BE33" s="1">
        <f t="shared" si="31"/>
        <v>0</v>
      </c>
      <c r="BF33" s="1">
        <f t="shared" si="31"/>
        <v>0</v>
      </c>
      <c r="BG33" s="1">
        <f t="shared" si="31"/>
        <v>0</v>
      </c>
      <c r="BH33" s="1">
        <f t="shared" si="31"/>
        <v>0</v>
      </c>
      <c r="BI33" s="1">
        <f t="shared" si="31"/>
        <v>0</v>
      </c>
      <c r="BJ33" s="1">
        <f t="shared" si="31"/>
        <v>0</v>
      </c>
      <c r="BK33" s="1">
        <f t="shared" si="31"/>
        <v>0</v>
      </c>
      <c r="BL33" s="1">
        <f t="shared" si="31"/>
        <v>0</v>
      </c>
      <c r="BM33" s="1">
        <f t="shared" si="31"/>
        <v>0</v>
      </c>
      <c r="BN33" s="1">
        <f t="shared" si="31"/>
        <v>0</v>
      </c>
      <c r="BO33" s="1">
        <f t="shared" si="31"/>
        <v>0</v>
      </c>
      <c r="BQ33" s="1">
        <f t="shared" ca="1" si="23"/>
        <v>0</v>
      </c>
      <c r="BR33" s="1"/>
      <c r="BS33" s="1">
        <f t="shared" ca="1" si="22"/>
        <v>14.75</v>
      </c>
    </row>
    <row r="34" spans="1:71">
      <c r="A34" s="10" t="s">
        <v>91</v>
      </c>
      <c r="AJ34" s="9" t="str">
        <f t="shared" si="26"/>
        <v>MinOILNCR-05</v>
      </c>
      <c r="AK34" t="str">
        <f t="shared" si="27"/>
        <v>OILNCR</v>
      </c>
      <c r="AL34" s="1">
        <f t="shared" si="30"/>
        <v>0</v>
      </c>
      <c r="AM34" s="1">
        <f t="shared" si="30"/>
        <v>0</v>
      </c>
      <c r="AN34" s="1">
        <f t="shared" si="30"/>
        <v>0</v>
      </c>
      <c r="AO34" s="1">
        <f t="shared" si="30"/>
        <v>0.28682929439999999</v>
      </c>
      <c r="AP34" s="1">
        <f t="shared" si="30"/>
        <v>0</v>
      </c>
      <c r="AQ34" s="1">
        <f t="shared" si="30"/>
        <v>0</v>
      </c>
      <c r="AR34" s="1">
        <f t="shared" si="30"/>
        <v>0</v>
      </c>
      <c r="AS34" s="1">
        <f t="shared" si="30"/>
        <v>0</v>
      </c>
      <c r="AT34" s="1">
        <f t="shared" si="30"/>
        <v>133.80572767320001</v>
      </c>
      <c r="AU34" s="1">
        <f t="shared" si="30"/>
        <v>0</v>
      </c>
      <c r="AV34" s="1">
        <f t="shared" si="30"/>
        <v>0</v>
      </c>
      <c r="AW34" s="1">
        <f t="shared" si="30"/>
        <v>0</v>
      </c>
      <c r="AX34" s="1">
        <f t="shared" si="30"/>
        <v>0</v>
      </c>
      <c r="AY34" s="1">
        <f t="shared" si="30"/>
        <v>0</v>
      </c>
      <c r="AZ34" s="1">
        <f t="shared" si="30"/>
        <v>0</v>
      </c>
      <c r="BA34" s="1">
        <f t="shared" si="31"/>
        <v>0</v>
      </c>
      <c r="BB34" s="1">
        <f t="shared" si="31"/>
        <v>0</v>
      </c>
      <c r="BC34" s="1">
        <f t="shared" si="31"/>
        <v>0</v>
      </c>
      <c r="BD34" s="1">
        <f t="shared" si="31"/>
        <v>0</v>
      </c>
      <c r="BE34" s="1">
        <f t="shared" si="31"/>
        <v>0</v>
      </c>
      <c r="BF34" s="1">
        <f t="shared" si="31"/>
        <v>0</v>
      </c>
      <c r="BG34" s="1">
        <f t="shared" si="31"/>
        <v>0</v>
      </c>
      <c r="BH34" s="1">
        <f t="shared" si="31"/>
        <v>0</v>
      </c>
      <c r="BI34" s="1">
        <f t="shared" si="31"/>
        <v>0</v>
      </c>
      <c r="BJ34" s="1">
        <f t="shared" si="31"/>
        <v>0</v>
      </c>
      <c r="BK34" s="1">
        <f t="shared" si="31"/>
        <v>0</v>
      </c>
      <c r="BL34" s="1">
        <f t="shared" si="31"/>
        <v>0</v>
      </c>
      <c r="BM34" s="1">
        <f t="shared" si="31"/>
        <v>0</v>
      </c>
      <c r="BN34" s="1">
        <f t="shared" si="31"/>
        <v>0</v>
      </c>
      <c r="BO34" s="1">
        <f t="shared" si="31"/>
        <v>0</v>
      </c>
      <c r="BQ34" s="1">
        <f t="shared" ca="1" si="23"/>
        <v>0</v>
      </c>
      <c r="BR34" s="1"/>
      <c r="BS34" s="1">
        <f t="shared" ca="1" si="22"/>
        <v>15</v>
      </c>
    </row>
    <row r="35" spans="1:71">
      <c r="A35" s="10" t="s">
        <v>90</v>
      </c>
      <c r="AJ35" s="9" t="str">
        <f t="shared" si="26"/>
        <v>MinOILNCR-06</v>
      </c>
      <c r="AK35" t="str">
        <f t="shared" si="27"/>
        <v>OILNCR</v>
      </c>
      <c r="AL35" s="1">
        <f t="shared" si="30"/>
        <v>0</v>
      </c>
      <c r="AM35" s="1">
        <f t="shared" si="30"/>
        <v>0</v>
      </c>
      <c r="AN35" s="1">
        <f t="shared" si="30"/>
        <v>0</v>
      </c>
      <c r="AO35" s="1">
        <f t="shared" si="30"/>
        <v>0.28682929439999999</v>
      </c>
      <c r="AP35" s="1">
        <f t="shared" si="30"/>
        <v>0</v>
      </c>
      <c r="AQ35" s="1">
        <f t="shared" si="30"/>
        <v>0</v>
      </c>
      <c r="AR35" s="1">
        <f t="shared" si="30"/>
        <v>0</v>
      </c>
      <c r="AS35" s="1">
        <f t="shared" si="30"/>
        <v>0</v>
      </c>
      <c r="AT35" s="1">
        <f t="shared" si="30"/>
        <v>133.80572767320001</v>
      </c>
      <c r="AU35" s="1">
        <f t="shared" si="30"/>
        <v>0</v>
      </c>
      <c r="AV35" s="1">
        <f t="shared" si="30"/>
        <v>0</v>
      </c>
      <c r="AW35" s="1">
        <f t="shared" si="30"/>
        <v>0</v>
      </c>
      <c r="AX35" s="1">
        <f t="shared" si="30"/>
        <v>0</v>
      </c>
      <c r="AY35" s="1">
        <f t="shared" si="30"/>
        <v>0</v>
      </c>
      <c r="AZ35" s="1">
        <f t="shared" si="30"/>
        <v>0</v>
      </c>
      <c r="BA35" s="1">
        <f t="shared" si="31"/>
        <v>0</v>
      </c>
      <c r="BB35" s="1">
        <f t="shared" si="31"/>
        <v>0</v>
      </c>
      <c r="BC35" s="1">
        <f t="shared" si="31"/>
        <v>0</v>
      </c>
      <c r="BD35" s="1">
        <f t="shared" si="31"/>
        <v>0</v>
      </c>
      <c r="BE35" s="1">
        <f t="shared" si="31"/>
        <v>0</v>
      </c>
      <c r="BF35" s="1">
        <f t="shared" si="31"/>
        <v>0</v>
      </c>
      <c r="BG35" s="1">
        <f t="shared" si="31"/>
        <v>0</v>
      </c>
      <c r="BH35" s="1">
        <f t="shared" si="31"/>
        <v>0</v>
      </c>
      <c r="BI35" s="1">
        <f t="shared" si="31"/>
        <v>0</v>
      </c>
      <c r="BJ35" s="1">
        <f t="shared" si="31"/>
        <v>0</v>
      </c>
      <c r="BK35" s="1">
        <f t="shared" si="31"/>
        <v>0</v>
      </c>
      <c r="BL35" s="1">
        <f t="shared" si="31"/>
        <v>0</v>
      </c>
      <c r="BM35" s="1">
        <f t="shared" si="31"/>
        <v>0</v>
      </c>
      <c r="BN35" s="1">
        <f t="shared" si="31"/>
        <v>0</v>
      </c>
      <c r="BO35" s="1">
        <f t="shared" si="31"/>
        <v>0</v>
      </c>
      <c r="BQ35" s="1">
        <f t="shared" ca="1" si="23"/>
        <v>0</v>
      </c>
      <c r="BR35" s="1"/>
      <c r="BS35" s="1">
        <f t="shared" ca="1" si="22"/>
        <v>15.1622</v>
      </c>
    </row>
    <row r="36" spans="1:71">
      <c r="A36" s="10" t="s">
        <v>89</v>
      </c>
      <c r="AJ36" s="9" t="str">
        <f t="shared" si="26"/>
        <v>MinOILNCR-07</v>
      </c>
      <c r="AK36" t="str">
        <f t="shared" si="27"/>
        <v>OILNCR</v>
      </c>
      <c r="AL36" s="1">
        <f t="shared" si="30"/>
        <v>0</v>
      </c>
      <c r="AM36" s="1">
        <f t="shared" si="30"/>
        <v>0</v>
      </c>
      <c r="AN36" s="1">
        <f t="shared" si="30"/>
        <v>0</v>
      </c>
      <c r="AO36" s="1">
        <f t="shared" si="30"/>
        <v>0.28682929439999999</v>
      </c>
      <c r="AP36" s="1">
        <f t="shared" si="30"/>
        <v>0</v>
      </c>
      <c r="AQ36" s="1">
        <f t="shared" si="30"/>
        <v>0</v>
      </c>
      <c r="AR36" s="1">
        <f t="shared" si="30"/>
        <v>0</v>
      </c>
      <c r="AS36" s="1">
        <f t="shared" si="30"/>
        <v>0</v>
      </c>
      <c r="AT36" s="1">
        <f t="shared" si="30"/>
        <v>133.80572767320001</v>
      </c>
      <c r="AU36" s="1">
        <f t="shared" si="30"/>
        <v>0</v>
      </c>
      <c r="AV36" s="1">
        <f t="shared" si="30"/>
        <v>0</v>
      </c>
      <c r="AW36" s="1">
        <f t="shared" si="30"/>
        <v>0</v>
      </c>
      <c r="AX36" s="1">
        <f t="shared" si="30"/>
        <v>0</v>
      </c>
      <c r="AY36" s="1">
        <f t="shared" si="30"/>
        <v>0</v>
      </c>
      <c r="AZ36" s="1">
        <f t="shared" si="30"/>
        <v>0</v>
      </c>
      <c r="BA36" s="1">
        <f t="shared" si="31"/>
        <v>0</v>
      </c>
      <c r="BB36" s="1">
        <f t="shared" si="31"/>
        <v>0</v>
      </c>
      <c r="BC36" s="1">
        <f t="shared" si="31"/>
        <v>0</v>
      </c>
      <c r="BD36" s="1">
        <f t="shared" si="31"/>
        <v>0</v>
      </c>
      <c r="BE36" s="1">
        <f t="shared" si="31"/>
        <v>0</v>
      </c>
      <c r="BF36" s="1">
        <f t="shared" si="31"/>
        <v>0</v>
      </c>
      <c r="BG36" s="1">
        <f t="shared" si="31"/>
        <v>0</v>
      </c>
      <c r="BH36" s="1">
        <f t="shared" si="31"/>
        <v>0</v>
      </c>
      <c r="BI36" s="1">
        <f t="shared" si="31"/>
        <v>0</v>
      </c>
      <c r="BJ36" s="1">
        <f t="shared" si="31"/>
        <v>0</v>
      </c>
      <c r="BK36" s="1">
        <f t="shared" si="31"/>
        <v>0</v>
      </c>
      <c r="BL36" s="1">
        <f t="shared" si="31"/>
        <v>0</v>
      </c>
      <c r="BM36" s="1">
        <f t="shared" si="31"/>
        <v>0</v>
      </c>
      <c r="BN36" s="1">
        <f t="shared" si="31"/>
        <v>0</v>
      </c>
      <c r="BO36" s="1">
        <f t="shared" si="31"/>
        <v>0</v>
      </c>
      <c r="BQ36" s="1">
        <f t="shared" ca="1" si="23"/>
        <v>0</v>
      </c>
      <c r="BR36" s="1"/>
      <c r="BS36" s="1">
        <f t="shared" ca="1" si="22"/>
        <v>15.3406</v>
      </c>
    </row>
    <row r="37" spans="1:71">
      <c r="A37" s="10" t="s">
        <v>88</v>
      </c>
      <c r="AJ37" s="9" t="str">
        <f t="shared" si="26"/>
        <v>MinOILNCR-08</v>
      </c>
      <c r="AK37" t="str">
        <f t="shared" si="27"/>
        <v>OILNCR</v>
      </c>
      <c r="AL37" s="1">
        <f t="shared" si="30"/>
        <v>0</v>
      </c>
      <c r="AM37" s="1">
        <f t="shared" si="30"/>
        <v>0</v>
      </c>
      <c r="AN37" s="1">
        <f t="shared" si="30"/>
        <v>0</v>
      </c>
      <c r="AO37" s="1">
        <f t="shared" si="30"/>
        <v>0.28682929439999999</v>
      </c>
      <c r="AP37" s="1">
        <f t="shared" si="30"/>
        <v>0</v>
      </c>
      <c r="AQ37" s="1">
        <f t="shared" si="30"/>
        <v>0</v>
      </c>
      <c r="AR37" s="1">
        <f t="shared" si="30"/>
        <v>0</v>
      </c>
      <c r="AS37" s="1">
        <f t="shared" si="30"/>
        <v>0</v>
      </c>
      <c r="AT37" s="1">
        <f t="shared" si="30"/>
        <v>133.80572767320001</v>
      </c>
      <c r="AU37" s="1">
        <f t="shared" si="30"/>
        <v>0</v>
      </c>
      <c r="AV37" s="1">
        <f t="shared" si="30"/>
        <v>0</v>
      </c>
      <c r="AW37" s="1">
        <f t="shared" si="30"/>
        <v>0</v>
      </c>
      <c r="AX37" s="1">
        <f t="shared" si="30"/>
        <v>0</v>
      </c>
      <c r="AY37" s="1">
        <f t="shared" si="30"/>
        <v>0</v>
      </c>
      <c r="AZ37" s="1">
        <f t="shared" si="30"/>
        <v>0</v>
      </c>
      <c r="BA37" s="1">
        <f t="shared" si="31"/>
        <v>0</v>
      </c>
      <c r="BB37" s="1">
        <f t="shared" si="31"/>
        <v>0</v>
      </c>
      <c r="BC37" s="1">
        <f t="shared" si="31"/>
        <v>0</v>
      </c>
      <c r="BD37" s="1">
        <f t="shared" si="31"/>
        <v>0</v>
      </c>
      <c r="BE37" s="1">
        <f t="shared" si="31"/>
        <v>0</v>
      </c>
      <c r="BF37" s="1">
        <f t="shared" si="31"/>
        <v>0</v>
      </c>
      <c r="BG37" s="1">
        <f t="shared" si="31"/>
        <v>0</v>
      </c>
      <c r="BH37" s="1">
        <f t="shared" si="31"/>
        <v>0</v>
      </c>
      <c r="BI37" s="1">
        <f t="shared" si="31"/>
        <v>0</v>
      </c>
      <c r="BJ37" s="1">
        <f t="shared" si="31"/>
        <v>0</v>
      </c>
      <c r="BK37" s="1">
        <f t="shared" si="31"/>
        <v>0</v>
      </c>
      <c r="BL37" s="1">
        <f t="shared" si="31"/>
        <v>0</v>
      </c>
      <c r="BM37" s="1">
        <f t="shared" si="31"/>
        <v>0</v>
      </c>
      <c r="BN37" s="1">
        <f t="shared" si="31"/>
        <v>0</v>
      </c>
      <c r="BO37" s="1">
        <f t="shared" si="31"/>
        <v>0</v>
      </c>
      <c r="BQ37" s="1">
        <f t="shared" ca="1" si="23"/>
        <v>0</v>
      </c>
      <c r="BR37" s="1"/>
      <c r="BS37" s="1">
        <f t="shared" ca="1" si="22"/>
        <v>15.538500000000001</v>
      </c>
    </row>
    <row r="38" spans="1:71">
      <c r="A38" s="10" t="s">
        <v>87</v>
      </c>
      <c r="AJ38" s="9" t="str">
        <f t="shared" si="26"/>
        <v>MinOILNCR-09</v>
      </c>
      <c r="AK38" t="str">
        <f t="shared" si="27"/>
        <v>OILNCR</v>
      </c>
      <c r="AL38" s="1">
        <f t="shared" si="30"/>
        <v>0</v>
      </c>
      <c r="AM38" s="1">
        <f t="shared" si="30"/>
        <v>0</v>
      </c>
      <c r="AN38" s="1">
        <f t="shared" si="30"/>
        <v>0</v>
      </c>
      <c r="AO38" s="1">
        <f t="shared" si="30"/>
        <v>0.28682929439999999</v>
      </c>
      <c r="AP38" s="1">
        <f t="shared" si="30"/>
        <v>0</v>
      </c>
      <c r="AQ38" s="1">
        <f t="shared" si="30"/>
        <v>0</v>
      </c>
      <c r="AR38" s="1">
        <f t="shared" si="30"/>
        <v>0</v>
      </c>
      <c r="AS38" s="1">
        <f t="shared" si="30"/>
        <v>0</v>
      </c>
      <c r="AT38" s="1">
        <f t="shared" si="30"/>
        <v>133.80572767320001</v>
      </c>
      <c r="AU38" s="1">
        <f t="shared" si="30"/>
        <v>0</v>
      </c>
      <c r="AV38" s="1">
        <f t="shared" si="30"/>
        <v>0</v>
      </c>
      <c r="AW38" s="1">
        <f t="shared" si="30"/>
        <v>0</v>
      </c>
      <c r="AX38" s="1">
        <f t="shared" si="30"/>
        <v>0</v>
      </c>
      <c r="AY38" s="1">
        <f t="shared" si="30"/>
        <v>0</v>
      </c>
      <c r="AZ38" s="1">
        <f t="shared" si="30"/>
        <v>0</v>
      </c>
      <c r="BA38" s="1">
        <f t="shared" si="31"/>
        <v>0</v>
      </c>
      <c r="BB38" s="1">
        <f t="shared" si="31"/>
        <v>0</v>
      </c>
      <c r="BC38" s="1">
        <f t="shared" si="31"/>
        <v>0</v>
      </c>
      <c r="BD38" s="1">
        <f t="shared" si="31"/>
        <v>0</v>
      </c>
      <c r="BE38" s="1">
        <f t="shared" si="31"/>
        <v>0</v>
      </c>
      <c r="BF38" s="1">
        <f t="shared" si="31"/>
        <v>0</v>
      </c>
      <c r="BG38" s="1">
        <f t="shared" si="31"/>
        <v>0</v>
      </c>
      <c r="BH38" s="1">
        <f t="shared" si="31"/>
        <v>0</v>
      </c>
      <c r="BI38" s="1">
        <f t="shared" si="31"/>
        <v>0</v>
      </c>
      <c r="BJ38" s="1">
        <f t="shared" si="31"/>
        <v>0</v>
      </c>
      <c r="BK38" s="1">
        <f t="shared" si="31"/>
        <v>0</v>
      </c>
      <c r="BL38" s="1">
        <f t="shared" si="31"/>
        <v>0</v>
      </c>
      <c r="BM38" s="1">
        <f t="shared" si="31"/>
        <v>0</v>
      </c>
      <c r="BN38" s="1">
        <f t="shared" si="31"/>
        <v>0</v>
      </c>
      <c r="BO38" s="1">
        <f t="shared" si="31"/>
        <v>0</v>
      </c>
      <c r="BQ38" s="1">
        <f t="shared" ca="1" si="23"/>
        <v>0</v>
      </c>
      <c r="BR38" s="1"/>
      <c r="BS38" s="1">
        <f t="shared" ca="1" si="22"/>
        <v>15.7605</v>
      </c>
    </row>
    <row r="39" spans="1:71">
      <c r="A39" s="10" t="s">
        <v>86</v>
      </c>
      <c r="AJ39" s="9" t="str">
        <f t="shared" si="26"/>
        <v>MinOILNCR-10</v>
      </c>
      <c r="AK39" t="str">
        <f t="shared" si="27"/>
        <v>OILNCR</v>
      </c>
      <c r="AL39" s="1">
        <f t="shared" si="30"/>
        <v>0</v>
      </c>
      <c r="AM39" s="1">
        <f t="shared" si="30"/>
        <v>0</v>
      </c>
      <c r="AN39" s="1">
        <f t="shared" si="30"/>
        <v>0</v>
      </c>
      <c r="AO39" s="1">
        <f t="shared" si="30"/>
        <v>0.28682929439999999</v>
      </c>
      <c r="AP39" s="1">
        <f t="shared" si="30"/>
        <v>0</v>
      </c>
      <c r="AQ39" s="1">
        <f t="shared" si="30"/>
        <v>0</v>
      </c>
      <c r="AR39" s="1">
        <f t="shared" si="30"/>
        <v>0</v>
      </c>
      <c r="AS39" s="1">
        <f t="shared" si="30"/>
        <v>0</v>
      </c>
      <c r="AT39" s="1">
        <f t="shared" si="30"/>
        <v>133.80572767320001</v>
      </c>
      <c r="AU39" s="1">
        <f t="shared" si="30"/>
        <v>0</v>
      </c>
      <c r="AV39" s="1">
        <f t="shared" si="30"/>
        <v>0</v>
      </c>
      <c r="AW39" s="1">
        <f t="shared" si="30"/>
        <v>0</v>
      </c>
      <c r="AX39" s="1">
        <f t="shared" si="30"/>
        <v>0</v>
      </c>
      <c r="AY39" s="1">
        <f t="shared" si="30"/>
        <v>0</v>
      </c>
      <c r="AZ39" s="1">
        <f t="shared" si="30"/>
        <v>0</v>
      </c>
      <c r="BA39" s="1">
        <f t="shared" si="31"/>
        <v>0</v>
      </c>
      <c r="BB39" s="1">
        <f t="shared" si="31"/>
        <v>0</v>
      </c>
      <c r="BC39" s="1">
        <f t="shared" si="31"/>
        <v>0</v>
      </c>
      <c r="BD39" s="1">
        <f t="shared" si="31"/>
        <v>0</v>
      </c>
      <c r="BE39" s="1">
        <f t="shared" si="31"/>
        <v>0</v>
      </c>
      <c r="BF39" s="1">
        <f t="shared" si="31"/>
        <v>0</v>
      </c>
      <c r="BG39" s="1">
        <f t="shared" si="31"/>
        <v>0</v>
      </c>
      <c r="BH39" s="1">
        <f t="shared" si="31"/>
        <v>0</v>
      </c>
      <c r="BI39" s="1">
        <f t="shared" si="31"/>
        <v>0</v>
      </c>
      <c r="BJ39" s="1">
        <f t="shared" si="31"/>
        <v>0</v>
      </c>
      <c r="BK39" s="1">
        <f t="shared" si="31"/>
        <v>0</v>
      </c>
      <c r="BL39" s="1">
        <f t="shared" si="31"/>
        <v>0</v>
      </c>
      <c r="BM39" s="1">
        <f t="shared" si="31"/>
        <v>0</v>
      </c>
      <c r="BN39" s="1">
        <f t="shared" si="31"/>
        <v>0</v>
      </c>
      <c r="BO39" s="1">
        <f t="shared" si="31"/>
        <v>0</v>
      </c>
      <c r="BQ39" s="1">
        <f t="shared" ca="1" si="23"/>
        <v>0</v>
      </c>
      <c r="BR39" s="1"/>
      <c r="BS39" s="1">
        <f t="shared" ca="1" si="22"/>
        <v>16.012699999999999</v>
      </c>
    </row>
    <row r="40" spans="1:71">
      <c r="A40" s="10" t="s">
        <v>85</v>
      </c>
      <c r="AJ40" s="9" t="str">
        <f t="shared" si="26"/>
        <v>MinOILNCR-11</v>
      </c>
      <c r="AK40" s="4" t="str">
        <f t="shared" si="27"/>
        <v>OILNCR</v>
      </c>
      <c r="AL40" s="18">
        <f t="shared" si="30"/>
        <v>0</v>
      </c>
      <c r="AM40" s="18">
        <f t="shared" si="30"/>
        <v>0</v>
      </c>
      <c r="AN40" s="18">
        <f t="shared" si="30"/>
        <v>0</v>
      </c>
      <c r="AO40" s="18">
        <f t="shared" si="30"/>
        <v>0.28682929439999999</v>
      </c>
      <c r="AP40" s="18">
        <f t="shared" si="30"/>
        <v>0</v>
      </c>
      <c r="AQ40" s="18">
        <f t="shared" si="30"/>
        <v>0</v>
      </c>
      <c r="AR40" s="18">
        <f t="shared" si="30"/>
        <v>0</v>
      </c>
      <c r="AS40" s="18">
        <f t="shared" si="30"/>
        <v>0</v>
      </c>
      <c r="AT40" s="18">
        <f t="shared" si="30"/>
        <v>133.80572767320001</v>
      </c>
      <c r="AU40" s="18">
        <f t="shared" si="30"/>
        <v>0</v>
      </c>
      <c r="AV40" s="18">
        <f t="shared" si="30"/>
        <v>0</v>
      </c>
      <c r="AW40" s="18">
        <f t="shared" si="30"/>
        <v>0</v>
      </c>
      <c r="AX40" s="18">
        <f t="shared" si="30"/>
        <v>0</v>
      </c>
      <c r="AY40" s="18">
        <f t="shared" si="30"/>
        <v>0</v>
      </c>
      <c r="AZ40" s="18">
        <f t="shared" si="30"/>
        <v>0</v>
      </c>
      <c r="BA40" s="18">
        <f t="shared" si="31"/>
        <v>0</v>
      </c>
      <c r="BB40" s="18">
        <f t="shared" si="31"/>
        <v>0</v>
      </c>
      <c r="BC40" s="18">
        <f t="shared" si="31"/>
        <v>0</v>
      </c>
      <c r="BD40" s="18">
        <f t="shared" si="31"/>
        <v>0</v>
      </c>
      <c r="BE40" s="18">
        <f t="shared" si="31"/>
        <v>0</v>
      </c>
      <c r="BF40" s="18">
        <f t="shared" si="31"/>
        <v>0</v>
      </c>
      <c r="BG40" s="18">
        <f t="shared" si="31"/>
        <v>0</v>
      </c>
      <c r="BH40" s="18">
        <f t="shared" si="31"/>
        <v>0</v>
      </c>
      <c r="BI40" s="18">
        <f t="shared" si="31"/>
        <v>0</v>
      </c>
      <c r="BJ40" s="18">
        <f t="shared" si="31"/>
        <v>0</v>
      </c>
      <c r="BK40" s="18">
        <f t="shared" si="31"/>
        <v>0</v>
      </c>
      <c r="BL40" s="18">
        <f t="shared" si="31"/>
        <v>0</v>
      </c>
      <c r="BM40" s="18">
        <f t="shared" si="31"/>
        <v>0</v>
      </c>
      <c r="BN40" s="18">
        <f t="shared" si="31"/>
        <v>0</v>
      </c>
      <c r="BO40" s="18">
        <f t="shared" si="31"/>
        <v>0</v>
      </c>
      <c r="BQ40" s="1">
        <f t="shared" ca="1" si="23"/>
        <v>0</v>
      </c>
      <c r="BR40" s="1"/>
      <c r="BS40" s="1">
        <f t="shared" ca="1" si="22"/>
        <v>16.303799999999999</v>
      </c>
    </row>
    <row r="41" spans="1:71">
      <c r="A41" s="10" t="s">
        <v>84</v>
      </c>
      <c r="AJ41" s="9" t="str">
        <f t="shared" si="26"/>
        <v>MinOILNCR-12</v>
      </c>
      <c r="AK41" t="str">
        <f t="shared" si="27"/>
        <v>OILNCR</v>
      </c>
      <c r="AL41" s="1">
        <f t="shared" ref="AL41:BA49" si="32">E$10*E$4</f>
        <v>0</v>
      </c>
      <c r="AM41" s="1">
        <f t="shared" si="32"/>
        <v>0</v>
      </c>
      <c r="AN41" s="1">
        <f t="shared" si="32"/>
        <v>0</v>
      </c>
      <c r="AO41" s="1">
        <f t="shared" si="32"/>
        <v>1.1473171776</v>
      </c>
      <c r="AP41" s="1">
        <f t="shared" si="32"/>
        <v>0</v>
      </c>
      <c r="AQ41" s="1">
        <f t="shared" si="32"/>
        <v>0</v>
      </c>
      <c r="AR41" s="1">
        <f t="shared" si="32"/>
        <v>0</v>
      </c>
      <c r="AS41" s="1">
        <f t="shared" si="32"/>
        <v>0</v>
      </c>
      <c r="AT41" s="1">
        <f t="shared" si="32"/>
        <v>535.22291069280004</v>
      </c>
      <c r="AU41" s="1">
        <f t="shared" si="32"/>
        <v>0</v>
      </c>
      <c r="AV41" s="1">
        <f t="shared" si="32"/>
        <v>0</v>
      </c>
      <c r="AW41" s="1">
        <f t="shared" si="32"/>
        <v>0</v>
      </c>
      <c r="AX41" s="1">
        <f t="shared" si="32"/>
        <v>0</v>
      </c>
      <c r="AY41" s="1">
        <f t="shared" si="32"/>
        <v>0</v>
      </c>
      <c r="AZ41" s="1">
        <f t="shared" si="32"/>
        <v>0</v>
      </c>
      <c r="BA41" s="1">
        <f t="shared" si="32"/>
        <v>0</v>
      </c>
      <c r="BB41" s="1">
        <f t="shared" ref="BA41:BO49" si="33">U$10*U$4</f>
        <v>0</v>
      </c>
      <c r="BC41" s="1">
        <f t="shared" si="33"/>
        <v>0</v>
      </c>
      <c r="BD41" s="1">
        <f t="shared" si="33"/>
        <v>0</v>
      </c>
      <c r="BE41" s="1">
        <f t="shared" si="33"/>
        <v>0</v>
      </c>
      <c r="BF41" s="1">
        <f t="shared" si="33"/>
        <v>0</v>
      </c>
      <c r="BG41" s="1">
        <f t="shared" si="33"/>
        <v>0</v>
      </c>
      <c r="BH41" s="1">
        <f t="shared" si="33"/>
        <v>0</v>
      </c>
      <c r="BI41" s="1">
        <f t="shared" si="33"/>
        <v>0</v>
      </c>
      <c r="BJ41" s="1">
        <f t="shared" si="33"/>
        <v>0</v>
      </c>
      <c r="BK41" s="1">
        <f t="shared" si="33"/>
        <v>0</v>
      </c>
      <c r="BL41" s="1">
        <f t="shared" si="33"/>
        <v>0</v>
      </c>
      <c r="BM41" s="1">
        <f t="shared" si="33"/>
        <v>0</v>
      </c>
      <c r="BN41" s="1">
        <f t="shared" si="33"/>
        <v>0</v>
      </c>
      <c r="BO41" s="1">
        <f t="shared" si="33"/>
        <v>0</v>
      </c>
      <c r="BQ41" s="1">
        <f t="shared" ca="1" si="23"/>
        <v>0</v>
      </c>
      <c r="BR41" s="1"/>
      <c r="BS41" s="1">
        <f t="shared" ca="1" si="22"/>
        <v>16.646999999999998</v>
      </c>
    </row>
    <row r="42" spans="1:71">
      <c r="A42" s="10" t="s">
        <v>83</v>
      </c>
      <c r="AJ42" s="9" t="str">
        <f t="shared" si="26"/>
        <v>MinOILNCR-13</v>
      </c>
      <c r="AK42" t="str">
        <f t="shared" si="27"/>
        <v>OILNCR</v>
      </c>
      <c r="AL42" s="1">
        <f t="shared" si="32"/>
        <v>0</v>
      </c>
      <c r="AM42" s="1">
        <f t="shared" si="32"/>
        <v>0</v>
      </c>
      <c r="AN42" s="1">
        <f t="shared" si="32"/>
        <v>0</v>
      </c>
      <c r="AO42" s="1">
        <f t="shared" si="32"/>
        <v>1.1473171776</v>
      </c>
      <c r="AP42" s="1">
        <f t="shared" si="32"/>
        <v>0</v>
      </c>
      <c r="AQ42" s="1">
        <f t="shared" si="32"/>
        <v>0</v>
      </c>
      <c r="AR42" s="1">
        <f t="shared" si="32"/>
        <v>0</v>
      </c>
      <c r="AS42" s="1">
        <f t="shared" si="32"/>
        <v>0</v>
      </c>
      <c r="AT42" s="1">
        <f t="shared" si="32"/>
        <v>535.22291069280004</v>
      </c>
      <c r="AU42" s="1">
        <f t="shared" si="32"/>
        <v>0</v>
      </c>
      <c r="AV42" s="1">
        <f t="shared" si="32"/>
        <v>0</v>
      </c>
      <c r="AW42" s="1">
        <f t="shared" si="32"/>
        <v>0</v>
      </c>
      <c r="AX42" s="1">
        <f t="shared" si="32"/>
        <v>0</v>
      </c>
      <c r="AY42" s="1">
        <f t="shared" si="32"/>
        <v>0</v>
      </c>
      <c r="AZ42" s="1">
        <f t="shared" si="32"/>
        <v>0</v>
      </c>
      <c r="BA42" s="1">
        <f t="shared" si="33"/>
        <v>0</v>
      </c>
      <c r="BB42" s="1">
        <f t="shared" si="33"/>
        <v>0</v>
      </c>
      <c r="BC42" s="1">
        <f t="shared" si="33"/>
        <v>0</v>
      </c>
      <c r="BD42" s="1">
        <f t="shared" si="33"/>
        <v>0</v>
      </c>
      <c r="BE42" s="1">
        <f t="shared" si="33"/>
        <v>0</v>
      </c>
      <c r="BF42" s="1">
        <f t="shared" si="33"/>
        <v>0</v>
      </c>
      <c r="BG42" s="1">
        <f t="shared" si="33"/>
        <v>0</v>
      </c>
      <c r="BH42" s="1">
        <f t="shared" si="33"/>
        <v>0</v>
      </c>
      <c r="BI42" s="1">
        <f t="shared" si="33"/>
        <v>0</v>
      </c>
      <c r="BJ42" s="1">
        <f t="shared" si="33"/>
        <v>0</v>
      </c>
      <c r="BK42" s="1">
        <f t="shared" si="33"/>
        <v>0</v>
      </c>
      <c r="BL42" s="1">
        <f t="shared" si="33"/>
        <v>0</v>
      </c>
      <c r="BM42" s="1">
        <f t="shared" si="33"/>
        <v>0</v>
      </c>
      <c r="BN42" s="1">
        <f t="shared" si="33"/>
        <v>0</v>
      </c>
      <c r="BO42" s="1">
        <f t="shared" si="33"/>
        <v>0</v>
      </c>
      <c r="BQ42" s="1">
        <f t="shared" ca="1" si="23"/>
        <v>0</v>
      </c>
      <c r="BR42" s="1"/>
      <c r="BS42" s="1">
        <f t="shared" ca="1" si="22"/>
        <v>17.063199999999998</v>
      </c>
    </row>
    <row r="43" spans="1:71">
      <c r="A43" s="10" t="s">
        <v>82</v>
      </c>
      <c r="AJ43" s="9" t="str">
        <f t="shared" si="26"/>
        <v>MinOILNCR-14</v>
      </c>
      <c r="AK43" t="str">
        <f t="shared" si="27"/>
        <v>OILNCR</v>
      </c>
      <c r="AL43" s="1">
        <f t="shared" si="32"/>
        <v>0</v>
      </c>
      <c r="AM43" s="1">
        <f t="shared" si="32"/>
        <v>0</v>
      </c>
      <c r="AN43" s="1">
        <f t="shared" si="32"/>
        <v>0</v>
      </c>
      <c r="AO43" s="1">
        <f t="shared" si="32"/>
        <v>1.1473171776</v>
      </c>
      <c r="AP43" s="1">
        <f t="shared" si="32"/>
        <v>0</v>
      </c>
      <c r="AQ43" s="1">
        <f t="shared" si="32"/>
        <v>0</v>
      </c>
      <c r="AR43" s="1">
        <f t="shared" si="32"/>
        <v>0</v>
      </c>
      <c r="AS43" s="1">
        <f t="shared" si="32"/>
        <v>0</v>
      </c>
      <c r="AT43" s="1">
        <f t="shared" si="32"/>
        <v>535.22291069280004</v>
      </c>
      <c r="AU43" s="1">
        <f t="shared" si="32"/>
        <v>0</v>
      </c>
      <c r="AV43" s="1">
        <f t="shared" si="32"/>
        <v>0</v>
      </c>
      <c r="AW43" s="1">
        <f t="shared" si="32"/>
        <v>0</v>
      </c>
      <c r="AX43" s="1">
        <f t="shared" si="32"/>
        <v>0</v>
      </c>
      <c r="AY43" s="1">
        <f t="shared" si="32"/>
        <v>0</v>
      </c>
      <c r="AZ43" s="1">
        <f t="shared" si="32"/>
        <v>0</v>
      </c>
      <c r="BA43" s="1">
        <f t="shared" si="33"/>
        <v>0</v>
      </c>
      <c r="BB43" s="1">
        <f t="shared" si="33"/>
        <v>0</v>
      </c>
      <c r="BC43" s="1">
        <f t="shared" si="33"/>
        <v>0</v>
      </c>
      <c r="BD43" s="1">
        <f t="shared" si="33"/>
        <v>0</v>
      </c>
      <c r="BE43" s="1">
        <f t="shared" si="33"/>
        <v>0</v>
      </c>
      <c r="BF43" s="1">
        <f t="shared" si="33"/>
        <v>0</v>
      </c>
      <c r="BG43" s="1">
        <f t="shared" si="33"/>
        <v>0</v>
      </c>
      <c r="BH43" s="1">
        <f t="shared" si="33"/>
        <v>0</v>
      </c>
      <c r="BI43" s="1">
        <f t="shared" si="33"/>
        <v>0</v>
      </c>
      <c r="BJ43" s="1">
        <f t="shared" si="33"/>
        <v>0</v>
      </c>
      <c r="BK43" s="1">
        <f t="shared" si="33"/>
        <v>0</v>
      </c>
      <c r="BL43" s="1">
        <f t="shared" si="33"/>
        <v>0</v>
      </c>
      <c r="BM43" s="1">
        <f t="shared" si="33"/>
        <v>0</v>
      </c>
      <c r="BN43" s="1">
        <f t="shared" si="33"/>
        <v>0</v>
      </c>
      <c r="BO43" s="1">
        <f t="shared" si="33"/>
        <v>0</v>
      </c>
      <c r="BQ43" s="1">
        <f t="shared" ca="1" si="23"/>
        <v>0</v>
      </c>
      <c r="BR43" s="1"/>
      <c r="BS43" s="1">
        <f t="shared" ca="1" si="22"/>
        <v>17.588200000000001</v>
      </c>
    </row>
    <row r="44" spans="1:71">
      <c r="A44" s="10" t="s">
        <v>81</v>
      </c>
      <c r="AJ44" s="9" t="str">
        <f t="shared" si="26"/>
        <v>MinOILNCR-15</v>
      </c>
      <c r="AK44" t="str">
        <f t="shared" si="27"/>
        <v>OILNCR</v>
      </c>
      <c r="AL44" s="1">
        <f t="shared" si="32"/>
        <v>0</v>
      </c>
      <c r="AM44" s="1">
        <f t="shared" si="32"/>
        <v>0</v>
      </c>
      <c r="AN44" s="1">
        <f t="shared" si="32"/>
        <v>0</v>
      </c>
      <c r="AO44" s="1">
        <f t="shared" si="32"/>
        <v>1.1473171776</v>
      </c>
      <c r="AP44" s="1">
        <f t="shared" si="32"/>
        <v>0</v>
      </c>
      <c r="AQ44" s="1">
        <f t="shared" si="32"/>
        <v>0</v>
      </c>
      <c r="AR44" s="1">
        <f t="shared" si="32"/>
        <v>0</v>
      </c>
      <c r="AS44" s="1">
        <f t="shared" si="32"/>
        <v>0</v>
      </c>
      <c r="AT44" s="1">
        <f t="shared" si="32"/>
        <v>535.22291069280004</v>
      </c>
      <c r="AU44" s="1">
        <f t="shared" si="32"/>
        <v>0</v>
      </c>
      <c r="AV44" s="1">
        <f t="shared" si="32"/>
        <v>0</v>
      </c>
      <c r="AW44" s="1">
        <f t="shared" si="32"/>
        <v>0</v>
      </c>
      <c r="AX44" s="1">
        <f t="shared" si="32"/>
        <v>0</v>
      </c>
      <c r="AY44" s="1">
        <f t="shared" si="32"/>
        <v>0</v>
      </c>
      <c r="AZ44" s="1">
        <f t="shared" si="32"/>
        <v>0</v>
      </c>
      <c r="BA44" s="1">
        <f t="shared" si="33"/>
        <v>0</v>
      </c>
      <c r="BB44" s="1">
        <f t="shared" si="33"/>
        <v>0</v>
      </c>
      <c r="BC44" s="1">
        <f t="shared" si="33"/>
        <v>0</v>
      </c>
      <c r="BD44" s="1">
        <f t="shared" si="33"/>
        <v>0</v>
      </c>
      <c r="BE44" s="1">
        <f t="shared" si="33"/>
        <v>0</v>
      </c>
      <c r="BF44" s="1">
        <f t="shared" si="33"/>
        <v>0</v>
      </c>
      <c r="BG44" s="1">
        <f t="shared" si="33"/>
        <v>0</v>
      </c>
      <c r="BH44" s="1">
        <f t="shared" si="33"/>
        <v>0</v>
      </c>
      <c r="BI44" s="1">
        <f t="shared" si="33"/>
        <v>0</v>
      </c>
      <c r="BJ44" s="1">
        <f t="shared" si="33"/>
        <v>0</v>
      </c>
      <c r="BK44" s="1">
        <f t="shared" si="33"/>
        <v>0</v>
      </c>
      <c r="BL44" s="1">
        <f t="shared" si="33"/>
        <v>0</v>
      </c>
      <c r="BM44" s="1">
        <f t="shared" si="33"/>
        <v>0</v>
      </c>
      <c r="BN44" s="1">
        <f t="shared" si="33"/>
        <v>0</v>
      </c>
      <c r="BO44" s="1">
        <f t="shared" si="33"/>
        <v>0</v>
      </c>
      <c r="BQ44" s="1">
        <f t="shared" ca="1" si="23"/>
        <v>0</v>
      </c>
      <c r="BR44" s="1"/>
      <c r="BS44" s="1">
        <f t="shared" ca="1" si="22"/>
        <v>18.291699999999999</v>
      </c>
    </row>
    <row r="45" spans="1:71">
      <c r="A45" s="10" t="s">
        <v>80</v>
      </c>
      <c r="AJ45" s="9" t="str">
        <f t="shared" si="26"/>
        <v>MinOILNCR-16</v>
      </c>
      <c r="AK45" t="str">
        <f t="shared" si="27"/>
        <v>OILNCR</v>
      </c>
      <c r="AL45" s="1">
        <f t="shared" si="32"/>
        <v>0</v>
      </c>
      <c r="AM45" s="1">
        <f t="shared" si="32"/>
        <v>0</v>
      </c>
      <c r="AN45" s="1">
        <f t="shared" si="32"/>
        <v>0</v>
      </c>
      <c r="AO45" s="1">
        <f t="shared" si="32"/>
        <v>1.1473171776</v>
      </c>
      <c r="AP45" s="1">
        <f t="shared" si="32"/>
        <v>0</v>
      </c>
      <c r="AQ45" s="1">
        <f t="shared" si="32"/>
        <v>0</v>
      </c>
      <c r="AR45" s="1">
        <f t="shared" si="32"/>
        <v>0</v>
      </c>
      <c r="AS45" s="1">
        <f t="shared" si="32"/>
        <v>0</v>
      </c>
      <c r="AT45" s="1">
        <f t="shared" si="32"/>
        <v>535.22291069280004</v>
      </c>
      <c r="AU45" s="1">
        <f t="shared" si="32"/>
        <v>0</v>
      </c>
      <c r="AV45" s="1">
        <f t="shared" si="32"/>
        <v>0</v>
      </c>
      <c r="AW45" s="1">
        <f t="shared" si="32"/>
        <v>0</v>
      </c>
      <c r="AX45" s="1">
        <f t="shared" si="32"/>
        <v>0</v>
      </c>
      <c r="AY45" s="1">
        <f t="shared" si="32"/>
        <v>0</v>
      </c>
      <c r="AZ45" s="1">
        <f t="shared" si="32"/>
        <v>0</v>
      </c>
      <c r="BA45" s="1">
        <f t="shared" si="33"/>
        <v>0</v>
      </c>
      <c r="BB45" s="1">
        <f t="shared" si="33"/>
        <v>0</v>
      </c>
      <c r="BC45" s="1">
        <f t="shared" si="33"/>
        <v>0</v>
      </c>
      <c r="BD45" s="1">
        <f t="shared" si="33"/>
        <v>0</v>
      </c>
      <c r="BE45" s="1">
        <f t="shared" si="33"/>
        <v>0</v>
      </c>
      <c r="BF45" s="1">
        <f t="shared" si="33"/>
        <v>0</v>
      </c>
      <c r="BG45" s="1">
        <f t="shared" si="33"/>
        <v>0</v>
      </c>
      <c r="BH45" s="1">
        <f t="shared" si="33"/>
        <v>0</v>
      </c>
      <c r="BI45" s="1">
        <f t="shared" si="33"/>
        <v>0</v>
      </c>
      <c r="BJ45" s="1">
        <f t="shared" si="33"/>
        <v>0</v>
      </c>
      <c r="BK45" s="1">
        <f t="shared" si="33"/>
        <v>0</v>
      </c>
      <c r="BL45" s="1">
        <f t="shared" si="33"/>
        <v>0</v>
      </c>
      <c r="BM45" s="1">
        <f t="shared" si="33"/>
        <v>0</v>
      </c>
      <c r="BN45" s="1">
        <f t="shared" si="33"/>
        <v>0</v>
      </c>
      <c r="BO45" s="1">
        <f t="shared" si="33"/>
        <v>0</v>
      </c>
    </row>
    <row r="46" spans="1:71">
      <c r="A46" s="10" t="s">
        <v>79</v>
      </c>
      <c r="AJ46" s="9" t="str">
        <f t="shared" si="26"/>
        <v>MinOILNCR-17</v>
      </c>
      <c r="AK46" t="str">
        <f t="shared" si="27"/>
        <v>OILNCR</v>
      </c>
      <c r="AL46" s="1">
        <f t="shared" si="32"/>
        <v>0</v>
      </c>
      <c r="AM46" s="1">
        <f t="shared" si="32"/>
        <v>0</v>
      </c>
      <c r="AN46" s="1">
        <f t="shared" si="32"/>
        <v>0</v>
      </c>
      <c r="AO46" s="1">
        <f t="shared" si="32"/>
        <v>1.1473171776</v>
      </c>
      <c r="AP46" s="1">
        <f t="shared" si="32"/>
        <v>0</v>
      </c>
      <c r="AQ46" s="1">
        <f t="shared" si="32"/>
        <v>0</v>
      </c>
      <c r="AR46" s="1">
        <f t="shared" si="32"/>
        <v>0</v>
      </c>
      <c r="AS46" s="1">
        <f t="shared" si="32"/>
        <v>0</v>
      </c>
      <c r="AT46" s="1">
        <f t="shared" si="32"/>
        <v>535.22291069280004</v>
      </c>
      <c r="AU46" s="1">
        <f t="shared" si="32"/>
        <v>0</v>
      </c>
      <c r="AV46" s="1">
        <f t="shared" si="32"/>
        <v>0</v>
      </c>
      <c r="AW46" s="1">
        <f t="shared" si="32"/>
        <v>0</v>
      </c>
      <c r="AX46" s="1">
        <f t="shared" si="32"/>
        <v>0</v>
      </c>
      <c r="AY46" s="1">
        <f t="shared" si="32"/>
        <v>0</v>
      </c>
      <c r="AZ46" s="1">
        <f t="shared" si="32"/>
        <v>0</v>
      </c>
      <c r="BA46" s="1">
        <f t="shared" si="33"/>
        <v>0</v>
      </c>
      <c r="BB46" s="1">
        <f t="shared" si="33"/>
        <v>0</v>
      </c>
      <c r="BC46" s="1">
        <f t="shared" si="33"/>
        <v>0</v>
      </c>
      <c r="BD46" s="1">
        <f t="shared" si="33"/>
        <v>0</v>
      </c>
      <c r="BE46" s="1">
        <f t="shared" si="33"/>
        <v>0</v>
      </c>
      <c r="BF46" s="1">
        <f t="shared" si="33"/>
        <v>0</v>
      </c>
      <c r="BG46" s="1">
        <f t="shared" si="33"/>
        <v>0</v>
      </c>
      <c r="BH46" s="1">
        <f t="shared" si="33"/>
        <v>0</v>
      </c>
      <c r="BI46" s="1">
        <f t="shared" si="33"/>
        <v>0</v>
      </c>
      <c r="BJ46" s="1">
        <f t="shared" si="33"/>
        <v>0</v>
      </c>
      <c r="BK46" s="1">
        <f t="shared" si="33"/>
        <v>0</v>
      </c>
      <c r="BL46" s="1">
        <f t="shared" si="33"/>
        <v>0</v>
      </c>
      <c r="BM46" s="1">
        <f t="shared" si="33"/>
        <v>0</v>
      </c>
      <c r="BN46" s="1">
        <f t="shared" si="33"/>
        <v>0</v>
      </c>
      <c r="BO46" s="1">
        <f t="shared" si="33"/>
        <v>0</v>
      </c>
    </row>
    <row r="47" spans="1:71">
      <c r="A47" s="10" t="s">
        <v>78</v>
      </c>
      <c r="AJ47" s="9" t="str">
        <f t="shared" si="26"/>
        <v>MinOILNCR-18</v>
      </c>
      <c r="AK47" t="str">
        <f t="shared" si="27"/>
        <v>OILNCR</v>
      </c>
      <c r="AL47" s="1">
        <f t="shared" si="32"/>
        <v>0</v>
      </c>
      <c r="AM47" s="1">
        <f t="shared" si="32"/>
        <v>0</v>
      </c>
      <c r="AN47" s="1">
        <f t="shared" si="32"/>
        <v>0</v>
      </c>
      <c r="AO47" s="1">
        <f t="shared" si="32"/>
        <v>1.1473171776</v>
      </c>
      <c r="AP47" s="1">
        <f t="shared" si="32"/>
        <v>0</v>
      </c>
      <c r="AQ47" s="1">
        <f t="shared" si="32"/>
        <v>0</v>
      </c>
      <c r="AR47" s="1">
        <f t="shared" si="32"/>
        <v>0</v>
      </c>
      <c r="AS47" s="1">
        <f t="shared" si="32"/>
        <v>0</v>
      </c>
      <c r="AT47" s="1">
        <f t="shared" si="32"/>
        <v>535.22291069280004</v>
      </c>
      <c r="AU47" s="1">
        <f t="shared" si="32"/>
        <v>0</v>
      </c>
      <c r="AV47" s="1">
        <f t="shared" si="32"/>
        <v>0</v>
      </c>
      <c r="AW47" s="1">
        <f t="shared" si="32"/>
        <v>0</v>
      </c>
      <c r="AX47" s="1">
        <f t="shared" si="32"/>
        <v>0</v>
      </c>
      <c r="AY47" s="1">
        <f t="shared" si="32"/>
        <v>0</v>
      </c>
      <c r="AZ47" s="1">
        <f t="shared" si="32"/>
        <v>0</v>
      </c>
      <c r="BA47" s="1">
        <f t="shared" si="33"/>
        <v>0</v>
      </c>
      <c r="BB47" s="1">
        <f t="shared" si="33"/>
        <v>0</v>
      </c>
      <c r="BC47" s="1">
        <f t="shared" si="33"/>
        <v>0</v>
      </c>
      <c r="BD47" s="1">
        <f t="shared" si="33"/>
        <v>0</v>
      </c>
      <c r="BE47" s="1">
        <f t="shared" si="33"/>
        <v>0</v>
      </c>
      <c r="BF47" s="1">
        <f t="shared" si="33"/>
        <v>0</v>
      </c>
      <c r="BG47" s="1">
        <f t="shared" si="33"/>
        <v>0</v>
      </c>
      <c r="BH47" s="1">
        <f t="shared" si="33"/>
        <v>0</v>
      </c>
      <c r="BI47" s="1">
        <f t="shared" si="33"/>
        <v>0</v>
      </c>
      <c r="BJ47" s="1">
        <f t="shared" si="33"/>
        <v>0</v>
      </c>
      <c r="BK47" s="1">
        <f t="shared" si="33"/>
        <v>0</v>
      </c>
      <c r="BL47" s="1">
        <f t="shared" si="33"/>
        <v>0</v>
      </c>
      <c r="BM47" s="1">
        <f t="shared" si="33"/>
        <v>0</v>
      </c>
      <c r="BN47" s="1">
        <f t="shared" si="33"/>
        <v>0</v>
      </c>
      <c r="BO47" s="1">
        <f t="shared" si="33"/>
        <v>0</v>
      </c>
    </row>
    <row r="48" spans="1:71">
      <c r="A48" s="10" t="s">
        <v>77</v>
      </c>
      <c r="AJ48" s="9" t="str">
        <f t="shared" si="26"/>
        <v>MinOILNCR-19</v>
      </c>
      <c r="AK48" t="str">
        <f t="shared" si="27"/>
        <v>OILNCR</v>
      </c>
      <c r="AL48" s="1">
        <f t="shared" si="32"/>
        <v>0</v>
      </c>
      <c r="AM48" s="1">
        <f t="shared" si="32"/>
        <v>0</v>
      </c>
      <c r="AN48" s="1">
        <f t="shared" si="32"/>
        <v>0</v>
      </c>
      <c r="AO48" s="1">
        <f t="shared" si="32"/>
        <v>1.1473171776</v>
      </c>
      <c r="AP48" s="1">
        <f t="shared" si="32"/>
        <v>0</v>
      </c>
      <c r="AQ48" s="1">
        <f t="shared" si="32"/>
        <v>0</v>
      </c>
      <c r="AR48" s="1">
        <f t="shared" si="32"/>
        <v>0</v>
      </c>
      <c r="AS48" s="1">
        <f t="shared" si="32"/>
        <v>0</v>
      </c>
      <c r="AT48" s="1">
        <f t="shared" si="32"/>
        <v>535.22291069280004</v>
      </c>
      <c r="AU48" s="1">
        <f t="shared" si="32"/>
        <v>0</v>
      </c>
      <c r="AV48" s="1">
        <f t="shared" si="32"/>
        <v>0</v>
      </c>
      <c r="AW48" s="1">
        <f t="shared" si="32"/>
        <v>0</v>
      </c>
      <c r="AX48" s="1">
        <f t="shared" si="32"/>
        <v>0</v>
      </c>
      <c r="AY48" s="1">
        <f t="shared" si="32"/>
        <v>0</v>
      </c>
      <c r="AZ48" s="1">
        <f t="shared" si="32"/>
        <v>0</v>
      </c>
      <c r="BA48" s="1">
        <f t="shared" si="33"/>
        <v>0</v>
      </c>
      <c r="BB48" s="1">
        <f t="shared" si="33"/>
        <v>0</v>
      </c>
      <c r="BC48" s="1">
        <f t="shared" si="33"/>
        <v>0</v>
      </c>
      <c r="BD48" s="1">
        <f t="shared" si="33"/>
        <v>0</v>
      </c>
      <c r="BE48" s="1">
        <f t="shared" si="33"/>
        <v>0</v>
      </c>
      <c r="BF48" s="1">
        <f t="shared" si="33"/>
        <v>0</v>
      </c>
      <c r="BG48" s="1">
        <f t="shared" si="33"/>
        <v>0</v>
      </c>
      <c r="BH48" s="1">
        <f t="shared" si="33"/>
        <v>0</v>
      </c>
      <c r="BI48" s="1">
        <f t="shared" si="33"/>
        <v>0</v>
      </c>
      <c r="BJ48" s="1">
        <f t="shared" si="33"/>
        <v>0</v>
      </c>
      <c r="BK48" s="1">
        <f t="shared" si="33"/>
        <v>0</v>
      </c>
      <c r="BL48" s="1">
        <f t="shared" si="33"/>
        <v>0</v>
      </c>
      <c r="BM48" s="1">
        <f t="shared" si="33"/>
        <v>0</v>
      </c>
      <c r="BN48" s="1">
        <f t="shared" si="33"/>
        <v>0</v>
      </c>
      <c r="BO48" s="1">
        <f t="shared" si="33"/>
        <v>0</v>
      </c>
    </row>
    <row r="49" spans="1:67">
      <c r="A49" s="10" t="s">
        <v>76</v>
      </c>
      <c r="AJ49" s="9" t="str">
        <f t="shared" si="26"/>
        <v>MinOILNCR-20</v>
      </c>
      <c r="AK49" t="str">
        <f t="shared" si="27"/>
        <v>OILNCR</v>
      </c>
      <c r="AL49" s="1">
        <f t="shared" si="32"/>
        <v>0</v>
      </c>
      <c r="AM49" s="1">
        <f t="shared" si="32"/>
        <v>0</v>
      </c>
      <c r="AN49" s="1">
        <f t="shared" si="32"/>
        <v>0</v>
      </c>
      <c r="AO49" s="1">
        <f t="shared" si="32"/>
        <v>1.1473171776</v>
      </c>
      <c r="AP49" s="1">
        <f t="shared" si="32"/>
        <v>0</v>
      </c>
      <c r="AQ49" s="1">
        <f t="shared" si="32"/>
        <v>0</v>
      </c>
      <c r="AR49" s="1">
        <f t="shared" si="32"/>
        <v>0</v>
      </c>
      <c r="AS49" s="1">
        <f t="shared" si="32"/>
        <v>0</v>
      </c>
      <c r="AT49" s="1">
        <f t="shared" si="32"/>
        <v>535.22291069280004</v>
      </c>
      <c r="AU49" s="1">
        <f t="shared" si="32"/>
        <v>0</v>
      </c>
      <c r="AV49" s="1">
        <f t="shared" si="32"/>
        <v>0</v>
      </c>
      <c r="AW49" s="1">
        <f t="shared" si="32"/>
        <v>0</v>
      </c>
      <c r="AX49" s="1">
        <f t="shared" si="32"/>
        <v>0</v>
      </c>
      <c r="AY49" s="1">
        <f t="shared" si="32"/>
        <v>0</v>
      </c>
      <c r="AZ49" s="1">
        <f t="shared" si="32"/>
        <v>0</v>
      </c>
      <c r="BA49" s="1">
        <f t="shared" si="33"/>
        <v>0</v>
      </c>
      <c r="BB49" s="1">
        <f t="shared" si="33"/>
        <v>0</v>
      </c>
      <c r="BC49" s="1">
        <f t="shared" si="33"/>
        <v>0</v>
      </c>
      <c r="BD49" s="1">
        <f t="shared" si="33"/>
        <v>0</v>
      </c>
      <c r="BE49" s="1">
        <f t="shared" si="33"/>
        <v>0</v>
      </c>
      <c r="BF49" s="1">
        <f t="shared" si="33"/>
        <v>0</v>
      </c>
      <c r="BG49" s="1">
        <f t="shared" si="33"/>
        <v>0</v>
      </c>
      <c r="BH49" s="1">
        <f t="shared" si="33"/>
        <v>0</v>
      </c>
      <c r="BI49" s="1">
        <f t="shared" si="33"/>
        <v>0</v>
      </c>
      <c r="BJ49" s="1">
        <f t="shared" si="33"/>
        <v>0</v>
      </c>
      <c r="BK49" s="1">
        <f t="shared" si="33"/>
        <v>0</v>
      </c>
      <c r="BL49" s="1">
        <f t="shared" si="33"/>
        <v>0</v>
      </c>
      <c r="BM49" s="1">
        <f t="shared" si="33"/>
        <v>0</v>
      </c>
      <c r="BN49" s="1">
        <f t="shared" si="33"/>
        <v>0</v>
      </c>
      <c r="BO49" s="1">
        <f t="shared" si="33"/>
        <v>0</v>
      </c>
    </row>
    <row r="50" spans="1:67">
      <c r="A50" s="10" t="s">
        <v>75</v>
      </c>
      <c r="AJ50" s="9" t="str">
        <f t="shared" si="26"/>
        <v>MinOILNCR-21</v>
      </c>
      <c r="AK50" t="str">
        <f t="shared" si="27"/>
        <v>OILNCR</v>
      </c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</row>
  </sheetData>
  <conditionalFormatting sqref="E1:AH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A2E57-B175-4377-8450-09AA6AE5A61C}">
  <sheetPr codeName="Sheet13">
    <tabColor theme="8" tint="-0.249977111117893"/>
  </sheetPr>
  <dimension ref="A1:DI50"/>
  <sheetViews>
    <sheetView zoomScaleNormal="100" workbookViewId="0">
      <selection activeCell="AK1" sqref="AK1"/>
    </sheetView>
  </sheetViews>
  <sheetFormatPr defaultColWidth="8.86328125" defaultRowHeight="14.25"/>
  <cols>
    <col min="1" max="1" width="11.1328125" bestFit="1" customWidth="1"/>
    <col min="2" max="2" width="3.3984375" bestFit="1" customWidth="1"/>
    <col min="3" max="3" width="18.3984375" bestFit="1" customWidth="1"/>
    <col min="4" max="4" width="6.73046875" bestFit="1" customWidth="1"/>
    <col min="5" max="5" width="6" bestFit="1" customWidth="1"/>
    <col min="6" max="8" width="5.1328125" bestFit="1" customWidth="1"/>
    <col min="9" max="9" width="6" bestFit="1" customWidth="1"/>
    <col min="10" max="10" width="5.1328125" bestFit="1" customWidth="1"/>
    <col min="11" max="11" width="6" bestFit="1" customWidth="1"/>
    <col min="12" max="13" width="5.1328125" bestFit="1" customWidth="1"/>
    <col min="14" max="14" width="6" bestFit="1" customWidth="1"/>
    <col min="15" max="17" width="5.1328125" bestFit="1" customWidth="1"/>
    <col min="18" max="18" width="6" bestFit="1" customWidth="1"/>
    <col min="19" max="19" width="5.1328125" bestFit="1" customWidth="1"/>
    <col min="20" max="34" width="5.1328125" customWidth="1"/>
    <col min="35" max="35" width="7.73046875" bestFit="1" customWidth="1"/>
    <col min="36" max="36" width="10.73046875" bestFit="1" customWidth="1"/>
    <col min="37" max="37" width="10.73046875" customWidth="1"/>
    <col min="38" max="43" width="5.59765625" bestFit="1" customWidth="1"/>
    <col min="44" max="44" width="6" bestFit="1" customWidth="1"/>
    <col min="45" max="46" width="5.59765625" bestFit="1" customWidth="1"/>
    <col min="47" max="47" width="6" bestFit="1" customWidth="1"/>
    <col min="48" max="50" width="5.59765625" bestFit="1" customWidth="1"/>
    <col min="51" max="51" width="6" bestFit="1" customWidth="1"/>
    <col min="52" max="52" width="5.59765625" bestFit="1" customWidth="1"/>
    <col min="53" max="67" width="5.59765625" customWidth="1"/>
    <col min="69" max="69" width="5.59765625" bestFit="1" customWidth="1"/>
    <col min="70" max="70" width="6.73046875" bestFit="1" customWidth="1"/>
    <col min="71" max="71" width="5.59765625" bestFit="1" customWidth="1"/>
    <col min="74" max="74" width="12.1328125" customWidth="1"/>
    <col min="75" max="75" width="9" bestFit="1" customWidth="1"/>
    <col min="76" max="76" width="7" bestFit="1" customWidth="1"/>
    <col min="77" max="78" width="8" bestFit="1" customWidth="1"/>
    <col min="79" max="79" width="9" bestFit="1" customWidth="1"/>
    <col min="80" max="80" width="7" bestFit="1" customWidth="1"/>
    <col min="81" max="81" width="9" bestFit="1" customWidth="1"/>
    <col min="82" max="82" width="8" bestFit="1" customWidth="1"/>
    <col min="83" max="83" width="5" bestFit="1" customWidth="1"/>
    <col min="84" max="84" width="9" bestFit="1" customWidth="1"/>
    <col min="85" max="86" width="8" bestFit="1" customWidth="1"/>
    <col min="87" max="87" width="6" bestFit="1" customWidth="1"/>
    <col min="88" max="88" width="9" bestFit="1" customWidth="1"/>
    <col min="89" max="89" width="8" bestFit="1" customWidth="1"/>
    <col min="90" max="91" width="8" customWidth="1"/>
    <col min="92" max="104" width="3" bestFit="1" customWidth="1"/>
    <col min="107" max="107" width="10.73046875" bestFit="1" customWidth="1"/>
    <col min="108" max="108" width="31.59765625" bestFit="1" customWidth="1"/>
    <col min="109" max="109" width="4.59765625" bestFit="1" customWidth="1"/>
    <col min="110" max="111" width="5" bestFit="1" customWidth="1"/>
    <col min="112" max="112" width="10.265625" bestFit="1" customWidth="1"/>
    <col min="113" max="113" width="7.86328125" bestFit="1" customWidth="1"/>
  </cols>
  <sheetData>
    <row r="1" spans="1:113" ht="14.65" thickBot="1">
      <c r="A1" t="s">
        <v>204</v>
      </c>
      <c r="E1" s="1">
        <f>IFERROR(E6*1000/E4,0)</f>
        <v>0</v>
      </c>
      <c r="F1" s="1">
        <f t="shared" ref="F1:AH1" si="0">IFERROR(F6*1000/F4,0)</f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0</v>
      </c>
      <c r="K1" s="1">
        <f t="shared" si="0"/>
        <v>0</v>
      </c>
      <c r="L1" s="1">
        <f t="shared" si="0"/>
        <v>0</v>
      </c>
      <c r="M1" s="1">
        <f t="shared" si="0"/>
        <v>0</v>
      </c>
      <c r="N1" s="1">
        <f t="shared" si="0"/>
        <v>0</v>
      </c>
      <c r="O1" s="1">
        <f t="shared" si="0"/>
        <v>0</v>
      </c>
      <c r="P1" s="1">
        <f t="shared" si="0"/>
        <v>0</v>
      </c>
      <c r="Q1" s="1">
        <f t="shared" si="0"/>
        <v>0</v>
      </c>
      <c r="R1" s="1">
        <f t="shared" si="0"/>
        <v>0</v>
      </c>
      <c r="S1" s="1">
        <f t="shared" si="0"/>
        <v>0</v>
      </c>
      <c r="T1" s="1">
        <f t="shared" si="0"/>
        <v>0</v>
      </c>
      <c r="U1" s="1">
        <f t="shared" si="0"/>
        <v>0</v>
      </c>
      <c r="V1" s="1">
        <f t="shared" si="0"/>
        <v>0</v>
      </c>
      <c r="W1" s="1">
        <f t="shared" si="0"/>
        <v>0</v>
      </c>
      <c r="X1" s="1">
        <f t="shared" si="0"/>
        <v>0</v>
      </c>
      <c r="Y1" s="1">
        <f t="shared" si="0"/>
        <v>0</v>
      </c>
      <c r="Z1" s="1">
        <f t="shared" si="0"/>
        <v>0</v>
      </c>
      <c r="AA1" s="1">
        <f t="shared" si="0"/>
        <v>0</v>
      </c>
      <c r="AB1" s="1">
        <f t="shared" si="0"/>
        <v>0</v>
      </c>
      <c r="AC1" s="1">
        <f t="shared" si="0"/>
        <v>0</v>
      </c>
      <c r="AD1" s="1">
        <f t="shared" si="0"/>
        <v>0</v>
      </c>
      <c r="AE1" s="1">
        <f t="shared" si="0"/>
        <v>0</v>
      </c>
      <c r="AF1" s="1">
        <f t="shared" si="0"/>
        <v>0</v>
      </c>
      <c r="AG1" s="1">
        <f t="shared" si="0"/>
        <v>0</v>
      </c>
      <c r="AH1" s="1">
        <f t="shared" si="0"/>
        <v>0</v>
      </c>
      <c r="AI1" s="25">
        <f t="shared" ref="AI1" si="1">AI6*1000/AI4</f>
        <v>0</v>
      </c>
      <c r="AK1" t="s">
        <v>208</v>
      </c>
      <c r="BT1">
        <v>80</v>
      </c>
      <c r="BV1" t="str">
        <f>IF(SUM(E6:S6)&gt;0,"fromGlobium FI_T: ACT_CUM~UP","DeACT")</f>
        <v>DeACT</v>
      </c>
      <c r="DB1" t="s">
        <v>209</v>
      </c>
    </row>
    <row r="2" spans="1:113" ht="14.65" thickBot="1">
      <c r="A2" s="16" t="s">
        <v>55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K2" t="s">
        <v>97</v>
      </c>
      <c r="AL2" s="23" t="str">
        <f t="shared" ref="AL2:BO2" si="2">AL29</f>
        <v>Africa_north</v>
      </c>
      <c r="AM2" s="23" t="str">
        <f t="shared" si="2"/>
        <v>Africa_other</v>
      </c>
      <c r="AN2" s="23" t="str">
        <f t="shared" si="2"/>
        <v>Arg-Chi</v>
      </c>
      <c r="AO2" s="23" t="str">
        <f t="shared" si="2"/>
        <v>Asia_central</v>
      </c>
      <c r="AP2" s="23" t="str">
        <f t="shared" si="2"/>
        <v>Asia_east</v>
      </c>
      <c r="AQ2" s="23" t="str">
        <f t="shared" si="2"/>
        <v>Asia_other</v>
      </c>
      <c r="AR2" s="23" t="str">
        <f t="shared" si="2"/>
        <v>Australia_NZ</v>
      </c>
      <c r="AS2" s="23" t="str">
        <f t="shared" si="2"/>
        <v>Brazil</v>
      </c>
      <c r="AT2" s="23" t="str">
        <f t="shared" si="2"/>
        <v>Canada</v>
      </c>
      <c r="AU2" s="23" t="str">
        <f t="shared" si="2"/>
        <v>China</v>
      </c>
      <c r="AV2" s="23" t="str">
        <f t="shared" si="2"/>
        <v>EU_north</v>
      </c>
      <c r="AW2" s="23" t="str">
        <f t="shared" si="2"/>
        <v>EU_northeast</v>
      </c>
      <c r="AX2" s="23" t="str">
        <f t="shared" si="2"/>
        <v>EU_northwest</v>
      </c>
      <c r="AY2" s="23" t="str">
        <f t="shared" si="2"/>
        <v>EU_south</v>
      </c>
      <c r="AZ2" s="23" t="str">
        <f t="shared" si="2"/>
        <v>EU_southeast</v>
      </c>
      <c r="BA2" s="23" t="str">
        <f t="shared" si="2"/>
        <v>EU_southwest</v>
      </c>
      <c r="BB2" s="23" t="str">
        <f t="shared" si="2"/>
        <v>Europe_other</v>
      </c>
      <c r="BC2" s="23" t="str">
        <f t="shared" si="2"/>
        <v>France</v>
      </c>
      <c r="BD2" s="23" t="str">
        <f t="shared" si="2"/>
        <v>Germany</v>
      </c>
      <c r="BE2" s="23" t="str">
        <f t="shared" si="2"/>
        <v>India</v>
      </c>
      <c r="BF2" s="23" t="str">
        <f t="shared" si="2"/>
        <v>LatAm_other</v>
      </c>
      <c r="BG2" s="23" t="str">
        <f t="shared" si="2"/>
        <v>Mexico</v>
      </c>
      <c r="BH2" s="23" t="str">
        <f t="shared" si="2"/>
        <v>MidEast_other</v>
      </c>
      <c r="BI2" s="23" t="str">
        <f t="shared" si="2"/>
        <v>Nor-Ice</v>
      </c>
      <c r="BJ2" s="23" t="str">
        <f t="shared" si="2"/>
        <v>Russia</v>
      </c>
      <c r="BK2" s="23" t="str">
        <f t="shared" si="2"/>
        <v>SaudiArabia</v>
      </c>
      <c r="BL2" s="23" t="str">
        <f t="shared" si="2"/>
        <v>SouthAfrica</v>
      </c>
      <c r="BM2" s="23" t="str">
        <f t="shared" si="2"/>
        <v>UK</v>
      </c>
      <c r="BN2" s="23" t="str">
        <f t="shared" si="2"/>
        <v>USA</v>
      </c>
      <c r="BO2" s="23" t="str">
        <f t="shared" si="2"/>
        <v>\I:</v>
      </c>
      <c r="BR2" t="s">
        <v>107</v>
      </c>
      <c r="BS2" s="21" t="str">
        <f>C17</f>
        <v>EU</v>
      </c>
      <c r="BV2" t="s">
        <v>97</v>
      </c>
      <c r="BW2" s="15" t="str">
        <f t="shared" ref="BW2:CZ2" si="3">AL2</f>
        <v>Africa_north</v>
      </c>
      <c r="BX2" s="15" t="str">
        <f t="shared" si="3"/>
        <v>Africa_other</v>
      </c>
      <c r="BY2" s="15" t="str">
        <f t="shared" si="3"/>
        <v>Arg-Chi</v>
      </c>
      <c r="BZ2" s="15" t="str">
        <f t="shared" si="3"/>
        <v>Asia_central</v>
      </c>
      <c r="CA2" s="15" t="str">
        <f t="shared" si="3"/>
        <v>Asia_east</v>
      </c>
      <c r="CB2" s="15" t="str">
        <f t="shared" si="3"/>
        <v>Asia_other</v>
      </c>
      <c r="CC2" s="15" t="str">
        <f t="shared" si="3"/>
        <v>Australia_NZ</v>
      </c>
      <c r="CD2" s="15" t="str">
        <f t="shared" si="3"/>
        <v>Brazil</v>
      </c>
      <c r="CE2" s="15" t="str">
        <f t="shared" si="3"/>
        <v>Canada</v>
      </c>
      <c r="CF2" s="15" t="str">
        <f t="shared" si="3"/>
        <v>China</v>
      </c>
      <c r="CG2" s="15" t="str">
        <f t="shared" si="3"/>
        <v>EU_north</v>
      </c>
      <c r="CH2" s="15" t="str">
        <f t="shared" si="3"/>
        <v>EU_northeast</v>
      </c>
      <c r="CI2" s="15" t="str">
        <f t="shared" si="3"/>
        <v>EU_northwest</v>
      </c>
      <c r="CJ2" s="15" t="str">
        <f t="shared" si="3"/>
        <v>EU_south</v>
      </c>
      <c r="CK2" s="15" t="str">
        <f t="shared" si="3"/>
        <v>EU_southeast</v>
      </c>
      <c r="CL2" s="15" t="str">
        <f t="shared" si="3"/>
        <v>EU_southwest</v>
      </c>
      <c r="CM2" s="15" t="str">
        <f t="shared" si="3"/>
        <v>Europe_other</v>
      </c>
      <c r="CN2" s="15" t="str">
        <f t="shared" si="3"/>
        <v>France</v>
      </c>
      <c r="CO2" s="15" t="str">
        <f t="shared" si="3"/>
        <v>Germany</v>
      </c>
      <c r="CP2" s="15" t="str">
        <f t="shared" si="3"/>
        <v>India</v>
      </c>
      <c r="CQ2" s="15" t="str">
        <f t="shared" si="3"/>
        <v>LatAm_other</v>
      </c>
      <c r="CR2" s="15" t="str">
        <f t="shared" si="3"/>
        <v>Mexico</v>
      </c>
      <c r="CS2" s="15" t="str">
        <f t="shared" si="3"/>
        <v>MidEast_other</v>
      </c>
      <c r="CT2" s="15" t="str">
        <f t="shared" si="3"/>
        <v>Nor-Ice</v>
      </c>
      <c r="CU2" s="15" t="str">
        <f t="shared" si="3"/>
        <v>Russia</v>
      </c>
      <c r="CV2" s="15" t="str">
        <f t="shared" si="3"/>
        <v>SaudiArabia</v>
      </c>
      <c r="CW2" s="15" t="str">
        <f t="shared" si="3"/>
        <v>SouthAfrica</v>
      </c>
      <c r="CX2" s="15" t="str">
        <f t="shared" si="3"/>
        <v>UK</v>
      </c>
      <c r="CY2" s="15" t="str">
        <f t="shared" si="3"/>
        <v>USA</v>
      </c>
      <c r="CZ2" s="15" t="str">
        <f t="shared" si="3"/>
        <v>\I:</v>
      </c>
      <c r="DB2" t="s">
        <v>156</v>
      </c>
      <c r="DC2" t="s">
        <v>97</v>
      </c>
      <c r="DD2" t="s">
        <v>157</v>
      </c>
      <c r="DE2" t="s">
        <v>158</v>
      </c>
      <c r="DF2" t="s">
        <v>159</v>
      </c>
      <c r="DG2" t="s">
        <v>160</v>
      </c>
      <c r="DH2" t="s">
        <v>161</v>
      </c>
      <c r="DI2" t="s">
        <v>162</v>
      </c>
    </row>
    <row r="3" spans="1:113" ht="14.65" thickTop="1">
      <c r="A3" s="15" t="e">
        <f>VLOOKUP(A2,reserves!$K$9:$L$33,2,FALSE)</f>
        <v>#N/A</v>
      </c>
      <c r="C3" s="14" t="str">
        <f>"Min"&amp;A2</f>
        <v>MinBIOBSL</v>
      </c>
      <c r="E3" s="23" t="str">
        <f>SUPBalance!F4</f>
        <v>Africa_north</v>
      </c>
      <c r="F3" s="23" t="str">
        <f>SUPBalance!G4</f>
        <v>Africa_other</v>
      </c>
      <c r="G3" s="23" t="str">
        <f>SUPBalance!H4</f>
        <v>Arg-Chi</v>
      </c>
      <c r="H3" s="23" t="str">
        <f>SUPBalance!I4</f>
        <v>Asia_central</v>
      </c>
      <c r="I3" s="23" t="str">
        <f>SUPBalance!J4</f>
        <v>Asia_east</v>
      </c>
      <c r="J3" s="23" t="str">
        <f>SUPBalance!K4</f>
        <v>Asia_other</v>
      </c>
      <c r="K3" s="23" t="str">
        <f>SUPBalance!L4</f>
        <v>Australia_NZ</v>
      </c>
      <c r="L3" s="23" t="str">
        <f>SUPBalance!M4</f>
        <v>Brazil</v>
      </c>
      <c r="M3" s="23" t="str">
        <f>SUPBalance!N4</f>
        <v>Canada</v>
      </c>
      <c r="N3" s="23" t="str">
        <f>SUPBalance!O4</f>
        <v>China</v>
      </c>
      <c r="O3" s="23" t="str">
        <f>SUPBalance!P4</f>
        <v>EU_north</v>
      </c>
      <c r="P3" s="23" t="str">
        <f>SUPBalance!Q4</f>
        <v>EU_northeast</v>
      </c>
      <c r="Q3" s="23" t="str">
        <f>SUPBalance!R4</f>
        <v>EU_northwest</v>
      </c>
      <c r="R3" s="23" t="str">
        <f>SUPBalance!S4</f>
        <v>EU_south</v>
      </c>
      <c r="S3" s="23" t="str">
        <f>SUPBalance!T4</f>
        <v>EU_southeast</v>
      </c>
      <c r="T3" s="23" t="str">
        <f>SUPBalance!U4</f>
        <v>EU_southwest</v>
      </c>
      <c r="U3" s="23" t="str">
        <f>SUPBalance!V4</f>
        <v>Europe_other</v>
      </c>
      <c r="V3" s="23" t="str">
        <f>SUPBalance!W4</f>
        <v>France</v>
      </c>
      <c r="W3" s="23" t="str">
        <f>SUPBalance!X4</f>
        <v>Germany</v>
      </c>
      <c r="X3" s="23" t="str">
        <f>SUPBalance!Y4</f>
        <v>India</v>
      </c>
      <c r="Y3" s="23" t="str">
        <f>SUPBalance!Z4</f>
        <v>LatAm_other</v>
      </c>
      <c r="Z3" s="23" t="str">
        <f>SUPBalance!AA4</f>
        <v>Mexico</v>
      </c>
      <c r="AA3" s="23" t="str">
        <f>SUPBalance!AB4</f>
        <v>MidEast_other</v>
      </c>
      <c r="AB3" s="23" t="str">
        <f>SUPBalance!AC4</f>
        <v>Nor-Ice</v>
      </c>
      <c r="AC3" s="23" t="str">
        <f>SUPBalance!AD4</f>
        <v>Russia</v>
      </c>
      <c r="AD3" s="23" t="str">
        <f>SUPBalance!AE4</f>
        <v>SaudiArabia</v>
      </c>
      <c r="AE3" s="23" t="str">
        <f>SUPBalance!AF4</f>
        <v>SouthAfrica</v>
      </c>
      <c r="AF3" s="23" t="str">
        <f>SUPBalance!AG4</f>
        <v>UK</v>
      </c>
      <c r="AG3" s="23" t="str">
        <f>SUPBalance!AH4</f>
        <v>USA</v>
      </c>
      <c r="AH3" s="23" t="str">
        <f>SUPBalance!AI4</f>
        <v>\I:</v>
      </c>
      <c r="AI3" s="23" t="s">
        <v>3</v>
      </c>
      <c r="AK3" t="str">
        <f>$AJ30</f>
        <v>MinBIOBSL-01</v>
      </c>
      <c r="AL3" s="8" cm="1">
        <f t="array" ref="AL3">ROUND(-E$13/TREND(E$11:E$12,$A$11:$A$12,VALUE($A30))*AL4+AL4,4)</f>
        <v>0</v>
      </c>
      <c r="AM3" s="8" cm="1">
        <f t="array" ref="AM3">ROUND(-F$13/TREND(F$11:F$12,$A$11:$A$12,VALUE($A30))*AM4+AM4,4)</f>
        <v>0</v>
      </c>
      <c r="AN3" s="8" cm="1">
        <f t="array" ref="AN3">ROUND(-G$13/TREND(G$11:G$12,$A$11:$A$12,VALUE($A30))*AN4+AN4,4)</f>
        <v>0</v>
      </c>
      <c r="AO3" s="8" cm="1">
        <f t="array" ref="AO3">ROUND(-H$13/TREND(H$11:H$12,$A$11:$A$12,VALUE($A30))*AO4+AO4,4)</f>
        <v>0</v>
      </c>
      <c r="AP3" s="8" cm="1">
        <f t="array" ref="AP3">ROUND(-I$13/TREND(I$11:I$12,$A$11:$A$12,VALUE($A30))*AP4+AP4,4)</f>
        <v>0</v>
      </c>
      <c r="AQ3" s="8" cm="1">
        <f t="array" ref="AQ3">ROUND(-J$13/TREND(J$11:J$12,$A$11:$A$12,VALUE($A30))*AQ4+AQ4,4)</f>
        <v>0</v>
      </c>
      <c r="AR3" s="8" cm="1">
        <f t="array" ref="AR3">ROUND(-K$13/TREND(K$11:K$12,$A$11:$A$12,VALUE($A30))*AR4+AR4,4)</f>
        <v>0</v>
      </c>
      <c r="AS3" s="8" cm="1">
        <f t="array" ref="AS3">ROUND(-L$13/TREND(L$11:L$12,$A$11:$A$12,VALUE($A30))*AS4+AS4,4)</f>
        <v>0</v>
      </c>
      <c r="AT3" s="8" cm="1">
        <f t="array" ref="AT3">ROUND(-M$13/TREND(M$11:M$12,$A$11:$A$12,VALUE($A30))*AT4+AT4,4)</f>
        <v>0</v>
      </c>
      <c r="AU3" s="8" cm="1">
        <f t="array" ref="AU3">ROUND(-N$13/TREND(N$11:N$12,$A$11:$A$12,VALUE($A30))*AU4+AU4,4)</f>
        <v>0</v>
      </c>
      <c r="AV3" s="8" cm="1">
        <f t="array" ref="AV3">ROUND(-O$13/TREND(O$11:O$12,$A$11:$A$12,VALUE($A30))*AV4+AV4,4)</f>
        <v>0</v>
      </c>
      <c r="AW3" s="8" cm="1">
        <f t="array" ref="AW3">ROUND(-P$13/TREND(P$11:P$12,$A$11:$A$12,VALUE($A30))*AW4+AW4,4)</f>
        <v>0</v>
      </c>
      <c r="AX3" s="8" cm="1">
        <f t="array" ref="AX3">ROUND(-Q$13/TREND(Q$11:Q$12,$A$11:$A$12,VALUE($A30))*AX4+AX4,4)</f>
        <v>0</v>
      </c>
      <c r="AY3" s="8" cm="1">
        <f t="array" ref="AY3">ROUND(-R$13/TREND(R$11:R$12,$A$11:$A$12,VALUE($A30))*AY4+AY4,4)</f>
        <v>0</v>
      </c>
      <c r="AZ3" s="8" cm="1">
        <f t="array" ref="AZ3">ROUND(-S$13/TREND(S$11:S$12,$A$11:$A$12,VALUE($A30))*AZ4+AZ4,4)</f>
        <v>0</v>
      </c>
      <c r="BA3" s="8" cm="1">
        <f t="array" ref="BA3">ROUND(-T$13/TREND(T$11:T$12,$A$11:$A$12,VALUE($A30))*BA4+BA4,4)</f>
        <v>0</v>
      </c>
      <c r="BB3" s="8" cm="1">
        <f t="array" ref="BB3">ROUND(-U$13/TREND(U$11:U$12,$A$11:$A$12,VALUE($A30))*BB4+BB4,4)</f>
        <v>0</v>
      </c>
      <c r="BC3" s="8" cm="1">
        <f t="array" ref="BC3">ROUND(-V$13/TREND(V$11:V$12,$A$11:$A$12,VALUE($A30))*BC4+BC4,4)</f>
        <v>0</v>
      </c>
      <c r="BD3" s="8" cm="1">
        <f t="array" ref="BD3">ROUND(-W$13/TREND(W$11:W$12,$A$11:$A$12,VALUE($A30))*BD4+BD4,4)</f>
        <v>0</v>
      </c>
      <c r="BE3" s="8" cm="1">
        <f t="array" ref="BE3">ROUND(-X$13/TREND(X$11:X$12,$A$11:$A$12,VALUE($A30))*BE4+BE4,4)</f>
        <v>0</v>
      </c>
      <c r="BF3" s="8" cm="1">
        <f t="array" ref="BF3">ROUND(-Y$13/TREND(Y$11:Y$12,$A$11:$A$12,VALUE($A30))*BF4+BF4,4)</f>
        <v>0</v>
      </c>
      <c r="BG3" s="8" cm="1">
        <f t="array" ref="BG3">ROUND(-Z$13/TREND(Z$11:Z$12,$A$11:$A$12,VALUE($A30))*BG4+BG4,4)</f>
        <v>0</v>
      </c>
      <c r="BH3" s="8" cm="1">
        <f t="array" ref="BH3">ROUND(-AA$13/TREND(AA$11:AA$12,$A$11:$A$12,VALUE($A30))*BH4+BH4,4)</f>
        <v>0</v>
      </c>
      <c r="BI3" s="8" cm="1">
        <f t="array" ref="BI3">ROUND(-AB$13/TREND(AB$11:AB$12,$A$11:$A$12,VALUE($A30))*BI4+BI4,4)</f>
        <v>0</v>
      </c>
      <c r="BJ3" s="8" cm="1">
        <f t="array" ref="BJ3">ROUND(-AC$13/TREND(AC$11:AC$12,$A$11:$A$12,VALUE($A30))*BJ4+BJ4,4)</f>
        <v>0</v>
      </c>
      <c r="BK3" s="8" cm="1">
        <f t="array" ref="BK3">ROUND(-AD$13/TREND(AD$11:AD$12,$A$11:$A$12,VALUE($A30))*BK4+BK4,4)</f>
        <v>0</v>
      </c>
      <c r="BL3" s="8" cm="1">
        <f t="array" ref="BL3">ROUND(-AE$13/TREND(AE$11:AE$12,$A$11:$A$12,VALUE($A30))*BL4+BL4,4)</f>
        <v>0</v>
      </c>
      <c r="BM3" s="8" cm="1">
        <f t="array" ref="BM3">ROUND(-AF$13/TREND(AF$11:AF$12,$A$11:$A$12,VALUE($A30))*BM4+BM4,4)</f>
        <v>0</v>
      </c>
      <c r="BN3" s="8" cm="1">
        <f t="array" ref="BN3">ROUND(-AG$13/TREND(AG$11:AG$12,$A$11:$A$12,VALUE($A30))*BN4+BN4,4)</f>
        <v>0</v>
      </c>
      <c r="BO3" s="8" cm="1">
        <f t="array" ref="BO3">ROUND(-AH$13/TREND(AH$11:AH$12,$A$11:$A$12,VALUE($A30))*BO4+BO4,4)</f>
        <v>0</v>
      </c>
      <c r="BQ3" s="1">
        <f>SUM(AL30:BB30)/1000</f>
        <v>16.5660516377676</v>
      </c>
      <c r="BR3" s="1">
        <f t="shared" ref="BR3:BR23" si="4">SUMPRODUCT(AL3:BB3,AL30:BB30)/SUM(AL30:BB30)</f>
        <v>0</v>
      </c>
      <c r="BS3" s="1"/>
      <c r="BV3" t="str">
        <f>$AJ30</f>
        <v>MinBIOBSL-01</v>
      </c>
      <c r="BW3" s="1">
        <f t="shared" ref="BW3:BW22" si="5">MIN(AL30/MAX(SUM(AL$30:AL$49),1)*E$6*1000,AL30*$BT$1)</f>
        <v>0</v>
      </c>
      <c r="BX3" s="1">
        <f t="shared" ref="BX3:CM18" si="6">MIN(AM30/MAX(SUM(AM$30:AM$49),1)*F$6*1000,AM30*$BT$1)</f>
        <v>0</v>
      </c>
      <c r="BY3" s="1">
        <f t="shared" si="6"/>
        <v>0</v>
      </c>
      <c r="BZ3" s="1">
        <f t="shared" si="6"/>
        <v>0</v>
      </c>
      <c r="CA3" s="1">
        <f t="shared" si="6"/>
        <v>0</v>
      </c>
      <c r="CB3" s="1">
        <f t="shared" si="6"/>
        <v>0</v>
      </c>
      <c r="CC3" s="1">
        <f t="shared" si="6"/>
        <v>0</v>
      </c>
      <c r="CD3" s="1">
        <f t="shared" si="6"/>
        <v>0</v>
      </c>
      <c r="CE3" s="1">
        <f t="shared" si="6"/>
        <v>0</v>
      </c>
      <c r="CF3" s="1">
        <f t="shared" si="6"/>
        <v>0</v>
      </c>
      <c r="CG3" s="1">
        <f t="shared" si="6"/>
        <v>0</v>
      </c>
      <c r="CH3" s="1">
        <f t="shared" si="6"/>
        <v>0</v>
      </c>
      <c r="CI3" s="1">
        <f t="shared" si="6"/>
        <v>0</v>
      </c>
      <c r="CJ3" s="1">
        <f t="shared" si="6"/>
        <v>0</v>
      </c>
      <c r="CK3" s="1">
        <f t="shared" si="6"/>
        <v>0</v>
      </c>
      <c r="CL3" s="1">
        <f t="shared" si="6"/>
        <v>0</v>
      </c>
      <c r="CM3" s="1">
        <f t="shared" si="6"/>
        <v>0</v>
      </c>
      <c r="CN3" s="1">
        <f t="shared" ref="CN3:CZ18" si="7">MIN(BC30/MAX(SUM(BC$30:BC$49),1)*V$6*1000,BC30*$BT$1)</f>
        <v>0</v>
      </c>
      <c r="CO3" s="1">
        <f t="shared" si="7"/>
        <v>0</v>
      </c>
      <c r="CP3" s="1">
        <f t="shared" si="7"/>
        <v>0</v>
      </c>
      <c r="CQ3" s="1">
        <f t="shared" si="7"/>
        <v>0</v>
      </c>
      <c r="CR3" s="1">
        <f t="shared" si="7"/>
        <v>0</v>
      </c>
      <c r="CS3" s="1">
        <f t="shared" si="7"/>
        <v>0</v>
      </c>
      <c r="CT3" s="1">
        <f t="shared" si="7"/>
        <v>0</v>
      </c>
      <c r="CU3" s="1">
        <f t="shared" si="7"/>
        <v>0</v>
      </c>
      <c r="CV3" s="1">
        <f t="shared" si="7"/>
        <v>0</v>
      </c>
      <c r="CW3" s="1">
        <f t="shared" si="7"/>
        <v>0</v>
      </c>
      <c r="CX3" s="1">
        <f t="shared" si="7"/>
        <v>0</v>
      </c>
      <c r="CY3" s="1">
        <f t="shared" si="7"/>
        <v>0</v>
      </c>
      <c r="CZ3" s="1">
        <f t="shared" si="7"/>
        <v>0</v>
      </c>
      <c r="DB3" t="s">
        <v>170</v>
      </c>
      <c r="DC3" t="str">
        <f>BV3</f>
        <v>MinBIOBSL-01</v>
      </c>
      <c r="DD3" t="e">
        <f t="shared" ref="DD3:DD23" si="8">$A$3&amp;" Supply curve - Step "&amp;A30</f>
        <v>#N/A</v>
      </c>
      <c r="DE3" t="s">
        <v>109</v>
      </c>
      <c r="DF3" t="s">
        <v>163</v>
      </c>
      <c r="DH3" t="str">
        <f>$A$2</f>
        <v>BIOBSL</v>
      </c>
    </row>
    <row r="4" spans="1:113">
      <c r="D4" t="s">
        <v>102</v>
      </c>
      <c r="E4" s="1">
        <f>SUMIFS('Pri flows'!$E$3:$E$1999,'Pri flows'!$B$3:$B$1999,E$3,'Pri flows'!$D$3:$D$1999,$A$2,'Pri flows'!$C$3:$C$1999,"INDPROD")</f>
        <v>265.64164130879999</v>
      </c>
      <c r="F4" s="1">
        <f>SUMIFS('Pri flows'!$E$3:$E$1999,'Pri flows'!$B$3:$B$1999,F$3,'Pri flows'!$D$3:$D$1999,$A$2,'Pri flows'!$C$3:$C$1999,"INDPROD")</f>
        <v>13829.70053763</v>
      </c>
      <c r="G4" s="1">
        <f>SUMIFS('Pri flows'!$E$3:$E$1999,'Pri flows'!$B$3:$B$1999,G$3,'Pri flows'!$D$3:$D$1999,$A$2,'Pri flows'!$C$3:$C$1999,"INDPROD")</f>
        <v>433.70336046239998</v>
      </c>
      <c r="H4" s="1">
        <f>SUMIFS('Pri flows'!$E$3:$E$1999,'Pri flows'!$B$3:$B$1999,H$3,'Pri flows'!$D$3:$D$1999,$A$2,'Pri flows'!$C$3:$C$1999,"INDPROD")</f>
        <v>17.694459313199999</v>
      </c>
      <c r="I4" s="1">
        <f>SUMIFS('Pri flows'!$E$3:$E$1999,'Pri flows'!$B$3:$B$1999,I$3,'Pri flows'!$D$3:$D$1999,$A$2,'Pri flows'!$C$3:$C$1999,"INDPROD")</f>
        <v>410.89639129559998</v>
      </c>
      <c r="J4" s="1">
        <f>SUMIFS('Pri flows'!$E$3:$E$1999,'Pri flows'!$B$3:$B$1999,J$3,'Pri flows'!$D$3:$D$1999,$A$2,'Pri flows'!$C$3:$C$1999,"INDPROD")</f>
        <v>6307.5122548560003</v>
      </c>
      <c r="K4" s="1">
        <f>SUMIFS('Pri flows'!$E$3:$E$1999,'Pri flows'!$B$3:$B$1999,K$3,'Pri flows'!$D$3:$D$1999,$A$2,'Pri flows'!$C$3:$C$1999,"INDPROD")</f>
        <v>217.81566999719999</v>
      </c>
      <c r="L4" s="1">
        <f>SUMIFS('Pri flows'!$E$3:$E$1999,'Pri flows'!$B$3:$B$1999,L$3,'Pri flows'!$D$3:$D$1999,$A$2,'Pri flows'!$C$3:$C$1999,"INDPROD")</f>
        <v>2970.5905314612</v>
      </c>
      <c r="M4" s="1">
        <f>SUMIFS('Pri flows'!$E$3:$E$1999,'Pri flows'!$B$3:$B$1999,M$3,'Pri flows'!$D$3:$D$1999,$A$2,'Pri flows'!$C$3:$C$1999,"INDPROD")</f>
        <v>473.16099876840002</v>
      </c>
      <c r="N4" s="1">
        <f>SUMIFS('Pri flows'!$E$3:$E$1999,'Pri flows'!$B$3:$B$1999,N$3,'Pri flows'!$D$3:$D$1999,$A$2,'Pri flows'!$C$3:$C$1999,"INDPROD")</f>
        <v>4690.9026272592</v>
      </c>
      <c r="O4" s="1">
        <f>SUMIFS('Pri flows'!$E$3:$E$1999,'Pri flows'!$B$3:$B$1999,O$3,'Pri flows'!$D$3:$D$1999,$A$2,'Pri flows'!$C$3:$C$1999,"INDPROD")</f>
        <v>819.80998528680004</v>
      </c>
      <c r="P4" s="1">
        <f>SUMIFS('Pri flows'!$E$3:$E$1999,'Pri flows'!$B$3:$B$1999,P$3,'Pri flows'!$D$3:$D$1999,$A$2,'Pri flows'!$C$3:$C$1999,"INDPROD")</f>
        <v>1000.9520128908</v>
      </c>
      <c r="Q4" s="1">
        <f>SUMIFS('Pri flows'!$E$3:$E$1999,'Pri flows'!$B$3:$B$1999,Q$3,'Pri flows'!$D$3:$D$1999,$A$2,'Pri flows'!$C$3:$C$1999,"INDPROD")</f>
        <v>125.0334605772</v>
      </c>
      <c r="R4" s="1">
        <f>SUMIFS('Pri flows'!$E$3:$E$1999,'Pri flows'!$B$3:$B$1999,R$3,'Pri flows'!$D$3:$D$1999,$A$2,'Pri flows'!$C$3:$C$1999,"INDPROD")</f>
        <v>337.35115041839998</v>
      </c>
      <c r="S4" s="1">
        <f>SUMIFS('Pri flows'!$E$3:$E$1999,'Pri flows'!$B$3:$B$1999,S$3,'Pri flows'!$D$3:$D$1999,$A$2,'Pri flows'!$C$3:$C$1999,"INDPROD")</f>
        <v>383.669203842</v>
      </c>
      <c r="T4" s="1">
        <f>SUMIFS('Pri flows'!$E$3:$E$1999,'Pri flows'!$B$3:$B$1999,T$3,'Pri flows'!$D$3:$D$1999,$A$2,'Pri flows'!$C$3:$C$1999,"INDPROD")</f>
        <v>329.18852327040003</v>
      </c>
      <c r="U4" s="1">
        <f>SUMIFS('Pri flows'!$E$3:$E$1999,'Pri flows'!$B$3:$B$1999,U$3,'Pri flows'!$D$3:$D$1999,$A$2,'Pri flows'!$C$3:$C$1999,"INDPROD")</f>
        <v>518.48046689759997</v>
      </c>
      <c r="V4" s="1">
        <f>SUMIFS('Pri flows'!$E$3:$E$1999,'Pri flows'!$B$3:$B$1999,V$3,'Pri flows'!$D$3:$D$1999,$A$2,'Pri flows'!$C$3:$C$1999,"INDPROD")</f>
        <v>433.74588160320002</v>
      </c>
      <c r="W4" s="1">
        <f>SUMIFS('Pri flows'!$E$3:$E$1999,'Pri flows'!$B$3:$B$1999,W$3,'Pri flows'!$D$3:$D$1999,$A$2,'Pri flows'!$C$3:$C$1999,"INDPROD")</f>
        <v>534.39999933959996</v>
      </c>
      <c r="X4" s="1">
        <f>SUMIFS('Pri flows'!$E$3:$E$1999,'Pri flows'!$B$3:$B$1999,X$3,'Pri flows'!$D$3:$D$1999,$A$2,'Pri flows'!$C$3:$C$1999,"INDPROD")</f>
        <v>7845.3158729471998</v>
      </c>
      <c r="Y4" s="1">
        <f>SUMIFS('Pri flows'!$E$3:$E$1999,'Pri flows'!$B$3:$B$1999,Y$3,'Pri flows'!$D$3:$D$1999,$A$2,'Pri flows'!$C$3:$C$1999,"INDPROD")</f>
        <v>1420.6737012911999</v>
      </c>
      <c r="Z4" s="1">
        <f>SUMIFS('Pri flows'!$E$3:$E$1999,'Pri flows'!$B$3:$B$1999,Z$3,'Pri flows'!$D$3:$D$1999,$A$2,'Pri flows'!$C$3:$C$1999,"INDPROD")</f>
        <v>361.168000866</v>
      </c>
      <c r="AA4" s="1">
        <f>SUMIFS('Pri flows'!$E$3:$E$1999,'Pri flows'!$B$3:$B$1999,AA$3,'Pri flows'!$D$3:$D$1999,$A$2,'Pri flows'!$C$3:$C$1999,"INDPROD")</f>
        <v>42.077775427200002</v>
      </c>
      <c r="AB4" s="1">
        <f>SUMIFS('Pri flows'!$E$3:$E$1999,'Pri flows'!$B$3:$B$1999,AB$3,'Pri flows'!$D$3:$D$1999,$A$2,'Pri flows'!$C$3:$C$1999,"INDPROD")</f>
        <v>39.066729350400003</v>
      </c>
      <c r="AC4" s="1">
        <f>SUMIFS('Pri flows'!$E$3:$E$1999,'Pri flows'!$B$3:$B$1999,AC$3,'Pri flows'!$D$3:$D$1999,$A$2,'Pri flows'!$C$3:$C$1999,"INDPROD")</f>
        <v>126.5533108452</v>
      </c>
      <c r="AD4" s="1">
        <f>SUMIFS('Pri flows'!$E$3:$E$1999,'Pri flows'!$B$3:$B$1999,AD$3,'Pri flows'!$D$3:$D$1999,$A$2,'Pri flows'!$C$3:$C$1999,"INDPROD")</f>
        <v>0</v>
      </c>
      <c r="AE4" s="1">
        <f>SUMIFS('Pri flows'!$E$3:$E$1999,'Pri flows'!$B$3:$B$1999,AE$3,'Pri flows'!$D$3:$D$1999,$A$2,'Pri flows'!$C$3:$C$1999,"INDPROD")</f>
        <v>238.205201778</v>
      </c>
      <c r="AF4" s="1">
        <f>SUMIFS('Pri flows'!$E$3:$E$1999,'Pri flows'!$B$3:$B$1999,AF$3,'Pri flows'!$D$3:$D$1999,$A$2,'Pri flows'!$C$3:$C$1999,"INDPROD")</f>
        <v>151.19599921919999</v>
      </c>
      <c r="AG4" s="1">
        <f>SUMIFS('Pri flows'!$E$3:$E$1999,'Pri flows'!$B$3:$B$1999,AG$3,'Pri flows'!$D$3:$D$1999,$A$2,'Pri flows'!$C$3:$C$1999,"INDPROD")</f>
        <v>2400.4133631576001</v>
      </c>
      <c r="AH4" s="1">
        <f>SUMIFS('Pri flows'!$E$3:$E$1999,'Pri flows'!$B$3:$B$1999,AH$3,'Pri flows'!$D$3:$D$1999,$A$2,'Pri flows'!$C$3:$C$1999,"INDPROD")</f>
        <v>0</v>
      </c>
      <c r="AI4" s="1">
        <f>SUM(E4:AH4)</f>
        <v>46724.919111359988</v>
      </c>
      <c r="AK4" t="str">
        <f t="shared" ref="AK4:AK23" si="9">$AJ31</f>
        <v>MinBIOBSL-02</v>
      </c>
      <c r="AL4" s="8" cm="1">
        <f t="array" ref="AL4">ROUND(-E$13/TREND(E$11:E$12,$A$11:$A$12,VALUE($A31))*AL5+AL5,4)</f>
        <v>0</v>
      </c>
      <c r="AM4" s="8" cm="1">
        <f t="array" ref="AM4">ROUND(-F$13/TREND(F$11:F$12,$A$11:$A$12,VALUE($A31))*AM5+AM5,4)</f>
        <v>0</v>
      </c>
      <c r="AN4" s="8" cm="1">
        <f t="array" ref="AN4">ROUND(-G$13/TREND(G$11:G$12,$A$11:$A$12,VALUE($A31))*AN5+AN5,4)</f>
        <v>0</v>
      </c>
      <c r="AO4" s="8" cm="1">
        <f t="array" ref="AO4">ROUND(-H$13/TREND(H$11:H$12,$A$11:$A$12,VALUE($A31))*AO5+AO5,4)</f>
        <v>0</v>
      </c>
      <c r="AP4" s="8" cm="1">
        <f t="array" ref="AP4">ROUND(-I$13/TREND(I$11:I$12,$A$11:$A$12,VALUE($A31))*AP5+AP5,4)</f>
        <v>0</v>
      </c>
      <c r="AQ4" s="8" cm="1">
        <f t="array" ref="AQ4">ROUND(-J$13/TREND(J$11:J$12,$A$11:$A$12,VALUE($A31))*AQ5+AQ5,4)</f>
        <v>0</v>
      </c>
      <c r="AR4" s="8" cm="1">
        <f t="array" ref="AR4">ROUND(-K$13/TREND(K$11:K$12,$A$11:$A$12,VALUE($A31))*AR5+AR5,4)</f>
        <v>0</v>
      </c>
      <c r="AS4" s="8" cm="1">
        <f t="array" ref="AS4">ROUND(-L$13/TREND(L$11:L$12,$A$11:$A$12,VALUE($A31))*AS5+AS5,4)</f>
        <v>0</v>
      </c>
      <c r="AT4" s="8" cm="1">
        <f t="array" ref="AT4">ROUND(-M$13/TREND(M$11:M$12,$A$11:$A$12,VALUE($A31))*AT5+AT5,4)</f>
        <v>0</v>
      </c>
      <c r="AU4" s="8" cm="1">
        <f t="array" ref="AU4">ROUND(-N$13/TREND(N$11:N$12,$A$11:$A$12,VALUE($A31))*AU5+AU5,4)</f>
        <v>0</v>
      </c>
      <c r="AV4" s="8" cm="1">
        <f t="array" ref="AV4">ROUND(-O$13/TREND(O$11:O$12,$A$11:$A$12,VALUE($A31))*AV5+AV5,4)</f>
        <v>0</v>
      </c>
      <c r="AW4" s="8" cm="1">
        <f t="array" ref="AW4">ROUND(-P$13/TREND(P$11:P$12,$A$11:$A$12,VALUE($A31))*AW5+AW5,4)</f>
        <v>0</v>
      </c>
      <c r="AX4" s="8" cm="1">
        <f t="array" ref="AX4">ROUND(-Q$13/TREND(Q$11:Q$12,$A$11:$A$12,VALUE($A31))*AX5+AX5,4)</f>
        <v>0</v>
      </c>
      <c r="AY4" s="8" cm="1">
        <f t="array" ref="AY4">ROUND(-R$13/TREND(R$11:R$12,$A$11:$A$12,VALUE($A31))*AY5+AY5,4)</f>
        <v>0</v>
      </c>
      <c r="AZ4" s="8" cm="1">
        <f t="array" ref="AZ4">ROUND(-S$13/TREND(S$11:S$12,$A$11:$A$12,VALUE($A31))*AZ5+AZ5,4)</f>
        <v>0</v>
      </c>
      <c r="BA4" s="8" cm="1">
        <f t="array" ref="BA4">ROUND(-T$13/TREND(T$11:T$12,$A$11:$A$12,VALUE($A31))*BA5+BA5,4)</f>
        <v>0</v>
      </c>
      <c r="BB4" s="8" cm="1">
        <f t="array" ref="BB4">ROUND(-U$13/TREND(U$11:U$12,$A$11:$A$12,VALUE($A31))*BB5+BB5,4)</f>
        <v>0</v>
      </c>
      <c r="BC4" s="8" cm="1">
        <f t="array" ref="BC4">ROUND(-V$13/TREND(V$11:V$12,$A$11:$A$12,VALUE($A31))*BC5+BC5,4)</f>
        <v>0</v>
      </c>
      <c r="BD4" s="8" cm="1">
        <f t="array" ref="BD4">ROUND(-W$13/TREND(W$11:W$12,$A$11:$A$12,VALUE($A31))*BD5+BD5,4)</f>
        <v>0</v>
      </c>
      <c r="BE4" s="8" cm="1">
        <f t="array" ref="BE4">ROUND(-X$13/TREND(X$11:X$12,$A$11:$A$12,VALUE($A31))*BE5+BE5,4)</f>
        <v>0</v>
      </c>
      <c r="BF4" s="8" cm="1">
        <f t="array" ref="BF4">ROUND(-Y$13/TREND(Y$11:Y$12,$A$11:$A$12,VALUE($A31))*BF5+BF5,4)</f>
        <v>0</v>
      </c>
      <c r="BG4" s="8" cm="1">
        <f t="array" ref="BG4">ROUND(-Z$13/TREND(Z$11:Z$12,$A$11:$A$12,VALUE($A31))*BG5+BG5,4)</f>
        <v>0</v>
      </c>
      <c r="BH4" s="8" cm="1">
        <f t="array" ref="BH4">ROUND(-AA$13/TREND(AA$11:AA$12,$A$11:$A$12,VALUE($A31))*BH5+BH5,4)</f>
        <v>0</v>
      </c>
      <c r="BI4" s="8" cm="1">
        <f t="array" ref="BI4">ROUND(-AB$13/TREND(AB$11:AB$12,$A$11:$A$12,VALUE($A31))*BI5+BI5,4)</f>
        <v>0</v>
      </c>
      <c r="BJ4" s="8" cm="1">
        <f t="array" ref="BJ4">ROUND(-AC$13/TREND(AC$11:AC$12,$A$11:$A$12,VALUE($A31))*BJ5+BJ5,4)</f>
        <v>0</v>
      </c>
      <c r="BK4" s="8" cm="1">
        <f t="array" ref="BK4">ROUND(-AD$13/TREND(AD$11:AD$12,$A$11:$A$12,VALUE($A31))*BK5+BK5,4)</f>
        <v>0</v>
      </c>
      <c r="BL4" s="8" cm="1">
        <f t="array" ref="BL4">ROUND(-AE$13/TREND(AE$11:AE$12,$A$11:$A$12,VALUE($A31))*BL5+BL5,4)</f>
        <v>0</v>
      </c>
      <c r="BM4" s="8" cm="1">
        <f t="array" ref="BM4">ROUND(-AF$13/TREND(AF$11:AF$12,$A$11:$A$12,VALUE($A31))*BM5+BM5,4)</f>
        <v>0</v>
      </c>
      <c r="BN4" s="8" cm="1">
        <f t="array" ref="BN4">ROUND(-AG$13/TREND(AG$11:AG$12,$A$11:$A$12,VALUE($A31))*BN5+BN5,4)</f>
        <v>0</v>
      </c>
      <c r="BO4" s="8" cm="1">
        <f t="array" ref="BO4">ROUND(-AH$13/TREND(AH$11:AH$12,$A$11:$A$12,VALUE($A31))*BO5+BO5,4)</f>
        <v>0</v>
      </c>
      <c r="BQ4" s="1">
        <f t="shared" ref="BQ4:BQ23" si="10">BQ3+SUM(AL31:BB31)/1000</f>
        <v>18.22265680154436</v>
      </c>
      <c r="BR4" s="1">
        <f t="shared" si="4"/>
        <v>0</v>
      </c>
      <c r="BS4" s="1"/>
      <c r="BV4" t="str">
        <f t="shared" ref="BV4:BV23" si="11">$AJ31</f>
        <v>MinBIOBSL-02</v>
      </c>
      <c r="BW4" s="1">
        <f t="shared" si="5"/>
        <v>0</v>
      </c>
      <c r="BX4" s="1">
        <f t="shared" si="6"/>
        <v>0</v>
      </c>
      <c r="BY4" s="1">
        <f t="shared" si="6"/>
        <v>0</v>
      </c>
      <c r="BZ4" s="1">
        <f t="shared" si="6"/>
        <v>0</v>
      </c>
      <c r="CA4" s="1">
        <f t="shared" si="6"/>
        <v>0</v>
      </c>
      <c r="CB4" s="1">
        <f t="shared" si="6"/>
        <v>0</v>
      </c>
      <c r="CC4" s="1">
        <f t="shared" si="6"/>
        <v>0</v>
      </c>
      <c r="CD4" s="1">
        <f t="shared" si="6"/>
        <v>0</v>
      </c>
      <c r="CE4" s="1">
        <f t="shared" si="6"/>
        <v>0</v>
      </c>
      <c r="CF4" s="1">
        <f t="shared" si="6"/>
        <v>0</v>
      </c>
      <c r="CG4" s="1">
        <f t="shared" si="6"/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7"/>
        <v>0</v>
      </c>
      <c r="CO4" s="1">
        <f t="shared" si="7"/>
        <v>0</v>
      </c>
      <c r="CP4" s="1">
        <f t="shared" si="7"/>
        <v>0</v>
      </c>
      <c r="CQ4" s="1">
        <f t="shared" si="7"/>
        <v>0</v>
      </c>
      <c r="CR4" s="1">
        <f t="shared" si="7"/>
        <v>0</v>
      </c>
      <c r="CS4" s="1">
        <f t="shared" si="7"/>
        <v>0</v>
      </c>
      <c r="CT4" s="1">
        <f t="shared" si="7"/>
        <v>0</v>
      </c>
      <c r="CU4" s="1">
        <f t="shared" si="7"/>
        <v>0</v>
      </c>
      <c r="CV4" s="1">
        <f t="shared" si="7"/>
        <v>0</v>
      </c>
      <c r="CW4" s="1">
        <f t="shared" si="7"/>
        <v>0</v>
      </c>
      <c r="CX4" s="1">
        <f t="shared" si="7"/>
        <v>0</v>
      </c>
      <c r="CY4" s="1">
        <f t="shared" si="7"/>
        <v>0</v>
      </c>
      <c r="CZ4" s="1">
        <f t="shared" si="7"/>
        <v>0</v>
      </c>
      <c r="DC4" t="str">
        <f t="shared" ref="DC4:DC23" si="12">BV4</f>
        <v>MinBIOBSL-02</v>
      </c>
      <c r="DD4" t="e">
        <f t="shared" si="8"/>
        <v>#N/A</v>
      </c>
      <c r="DE4" t="s">
        <v>109</v>
      </c>
      <c r="DF4" t="s">
        <v>163</v>
      </c>
      <c r="DH4" t="str">
        <f t="shared" ref="DH4:DH23" si="13">$A$2</f>
        <v>BIOBSL</v>
      </c>
    </row>
    <row r="5" spans="1:113">
      <c r="D5" t="s">
        <v>103</v>
      </c>
      <c r="E5" s="1">
        <f>SUMIF(reserves!$K$9:$K$17,BIOBSL!$A$2,reserves!M$9:M$17)</f>
        <v>0</v>
      </c>
      <c r="F5" s="1">
        <f>SUMIF(reserves!$K$9:$K$17,BIOBSL!$A$2,reserves!N$9:N$17)</f>
        <v>0</v>
      </c>
      <c r="G5" s="1">
        <f>SUMIF(reserves!$K$9:$K$17,BIOBSL!$A$2,reserves!O$9:O$17)</f>
        <v>0</v>
      </c>
      <c r="H5" s="1">
        <f>SUMIF(reserves!$K$9:$K$17,BIOBSL!$A$2,reserves!P$9:P$17)</f>
        <v>0</v>
      </c>
      <c r="I5" s="1">
        <f>SUMIF(reserves!$K$9:$K$17,BIOBSL!$A$2,reserves!Q$9:Q$17)</f>
        <v>0</v>
      </c>
      <c r="J5" s="1">
        <f>SUMIF(reserves!$K$9:$K$17,BIOBSL!$A$2,reserves!R$9:R$17)</f>
        <v>0</v>
      </c>
      <c r="K5" s="1">
        <f>SUMIF(reserves!$K$9:$K$17,BIOBSL!$A$2,reserves!S$9:S$17)</f>
        <v>0</v>
      </c>
      <c r="L5" s="1">
        <f>SUMIF(reserves!$K$9:$K$17,BIOBSL!$A$2,reserves!T$9:T$17)</f>
        <v>0</v>
      </c>
      <c r="M5" s="1">
        <f>SUMIF(reserves!$K$9:$K$17,BIOBSL!$A$2,reserves!U$9:U$17)</f>
        <v>0</v>
      </c>
      <c r="N5" s="1">
        <f>SUMIF(reserves!$K$9:$K$17,BIOBSL!$A$2,reserves!V$9:V$17)</f>
        <v>0</v>
      </c>
      <c r="O5" s="1">
        <f>SUMIF(reserves!$K$9:$K$17,BIOBSL!$A$2,reserves!W$9:W$17)</f>
        <v>0</v>
      </c>
      <c r="P5" s="1">
        <f>SUMIF(reserves!$K$9:$K$17,BIOBSL!$A$2,reserves!X$9:X$17)</f>
        <v>0</v>
      </c>
      <c r="Q5" s="1">
        <f>SUMIF(reserves!$K$9:$K$17,BIOBSL!$A$2,reserves!Y$9:Y$17)</f>
        <v>0</v>
      </c>
      <c r="R5" s="1">
        <f>SUMIF(reserves!$K$9:$K$17,BIOBSL!$A$2,reserves!Z$9:Z$17)</f>
        <v>0</v>
      </c>
      <c r="S5" s="1">
        <f>SUMIF(reserves!$K$9:$K$17,BIOBSL!$A$2,reserves!AA$9:AA$17)</f>
        <v>0</v>
      </c>
      <c r="T5" s="1">
        <f>SUMIF(reserves!$K$9:$K$17,BIOBSL!$A$2,reserves!AB$9:AB$17)</f>
        <v>0</v>
      </c>
      <c r="U5" s="1">
        <f>SUMIF(reserves!$K$9:$K$17,BIOBSL!$A$2,reserves!AC$9:AC$17)</f>
        <v>0</v>
      </c>
      <c r="V5" s="1">
        <f>SUMIF(reserves!$K$9:$K$17,BIOBSL!$A$2,reserves!AD$9:AD$17)</f>
        <v>0</v>
      </c>
      <c r="W5" s="1">
        <f>SUMIF(reserves!$K$9:$K$17,BIOBSL!$A$2,reserves!AE$9:AE$17)</f>
        <v>0</v>
      </c>
      <c r="X5" s="1">
        <f>SUMIF(reserves!$K$9:$K$17,BIOBSL!$A$2,reserves!AF$9:AF$17)</f>
        <v>0</v>
      </c>
      <c r="Y5" s="1">
        <f>SUMIF(reserves!$K$9:$K$17,BIOBSL!$A$2,reserves!AG$9:AG$17)</f>
        <v>0</v>
      </c>
      <c r="Z5" s="1">
        <f>SUMIF(reserves!$K$9:$K$17,BIOBSL!$A$2,reserves!AH$9:AH$17)</f>
        <v>0</v>
      </c>
      <c r="AA5" s="1">
        <f>SUMIF(reserves!$K$9:$K$17,BIOBSL!$A$2,reserves!AI$9:AI$17)</f>
        <v>0</v>
      </c>
      <c r="AB5" s="1">
        <f>SUMIF(reserves!$K$9:$K$17,BIOBSL!$A$2,reserves!AJ$9:AJ$17)</f>
        <v>0</v>
      </c>
      <c r="AC5" s="1">
        <f>SUMIF(reserves!$K$9:$K$17,BIOBSL!$A$2,reserves!AK$9:AK$17)</f>
        <v>0</v>
      </c>
      <c r="AD5" s="1">
        <f>SUMIF(reserves!$K$9:$K$17,BIOBSL!$A$2,reserves!AL$9:AL$17)</f>
        <v>0</v>
      </c>
      <c r="AE5" s="1">
        <f>SUMIF(reserves!$K$9:$K$17,BIOBSL!$A$2,reserves!AM$9:AM$17)</f>
        <v>0</v>
      </c>
      <c r="AF5" s="1">
        <f>SUMIF(reserves!$K$9:$K$17,BIOBSL!$A$2,reserves!AN$9:AN$17)</f>
        <v>0</v>
      </c>
      <c r="AG5" s="1">
        <f>SUMIF(reserves!$K$9:$K$17,BIOBSL!$A$2,reserves!AO$9:AO$17)</f>
        <v>0</v>
      </c>
      <c r="AH5" s="1">
        <f>SUMIF(reserves!$K$9:$K$17,BIOBSL!$A$2,reserves!AP$9:AP$17)</f>
        <v>0</v>
      </c>
      <c r="AK5" t="str">
        <f t="shared" si="9"/>
        <v>MinBIOBSL-03</v>
      </c>
      <c r="AL5" s="8" cm="1">
        <f t="array" ref="AL5">ROUND(-E$13/TREND(E$11:E$12,$A$11:$A$12,VALUE($A32))*AL6+AL6,4)</f>
        <v>0</v>
      </c>
      <c r="AM5" s="8" cm="1">
        <f t="array" ref="AM5">ROUND(-F$13/TREND(F$11:F$12,$A$11:$A$12,VALUE($A32))*AM6+AM6,4)</f>
        <v>0</v>
      </c>
      <c r="AN5" s="8" cm="1">
        <f t="array" ref="AN5">ROUND(-G$13/TREND(G$11:G$12,$A$11:$A$12,VALUE($A32))*AN6+AN6,4)</f>
        <v>0</v>
      </c>
      <c r="AO5" s="8" cm="1">
        <f t="array" ref="AO5">ROUND(-H$13/TREND(H$11:H$12,$A$11:$A$12,VALUE($A32))*AO6+AO6,4)</f>
        <v>0</v>
      </c>
      <c r="AP5" s="8" cm="1">
        <f t="array" ref="AP5">ROUND(-I$13/TREND(I$11:I$12,$A$11:$A$12,VALUE($A32))*AP6+AP6,4)</f>
        <v>0</v>
      </c>
      <c r="AQ5" s="8" cm="1">
        <f t="array" ref="AQ5">ROUND(-J$13/TREND(J$11:J$12,$A$11:$A$12,VALUE($A32))*AQ6+AQ6,4)</f>
        <v>0</v>
      </c>
      <c r="AR5" s="8" cm="1">
        <f t="array" ref="AR5">ROUND(-K$13/TREND(K$11:K$12,$A$11:$A$12,VALUE($A32))*AR6+AR6,4)</f>
        <v>0</v>
      </c>
      <c r="AS5" s="8" cm="1">
        <f t="array" ref="AS5">ROUND(-L$13/TREND(L$11:L$12,$A$11:$A$12,VALUE($A32))*AS6+AS6,4)</f>
        <v>0</v>
      </c>
      <c r="AT5" s="8" cm="1">
        <f t="array" ref="AT5">ROUND(-M$13/TREND(M$11:M$12,$A$11:$A$12,VALUE($A32))*AT6+AT6,4)</f>
        <v>0</v>
      </c>
      <c r="AU5" s="8" cm="1">
        <f t="array" ref="AU5">ROUND(-N$13/TREND(N$11:N$12,$A$11:$A$12,VALUE($A32))*AU6+AU6,4)</f>
        <v>0</v>
      </c>
      <c r="AV5" s="8" cm="1">
        <f t="array" ref="AV5">ROUND(-O$13/TREND(O$11:O$12,$A$11:$A$12,VALUE($A32))*AV6+AV6,4)</f>
        <v>0</v>
      </c>
      <c r="AW5" s="8" cm="1">
        <f t="array" ref="AW5">ROUND(-P$13/TREND(P$11:P$12,$A$11:$A$12,VALUE($A32))*AW6+AW6,4)</f>
        <v>0</v>
      </c>
      <c r="AX5" s="8" cm="1">
        <f t="array" ref="AX5">ROUND(-Q$13/TREND(Q$11:Q$12,$A$11:$A$12,VALUE($A32))*AX6+AX6,4)</f>
        <v>0</v>
      </c>
      <c r="AY5" s="8" cm="1">
        <f t="array" ref="AY5">ROUND(-R$13/TREND(R$11:R$12,$A$11:$A$12,VALUE($A32))*AY6+AY6,4)</f>
        <v>0</v>
      </c>
      <c r="AZ5" s="8" cm="1">
        <f t="array" ref="AZ5">ROUND(-S$13/TREND(S$11:S$12,$A$11:$A$12,VALUE($A32))*AZ6+AZ6,4)</f>
        <v>0</v>
      </c>
      <c r="BA5" s="8" cm="1">
        <f t="array" ref="BA5">ROUND(-T$13/TREND(T$11:T$12,$A$11:$A$12,VALUE($A32))*BA6+BA6,4)</f>
        <v>0</v>
      </c>
      <c r="BB5" s="8" cm="1">
        <f t="array" ref="BB5">ROUND(-U$13/TREND(U$11:U$12,$A$11:$A$12,VALUE($A32))*BB6+BB6,4)</f>
        <v>0</v>
      </c>
      <c r="BC5" s="8" cm="1">
        <f t="array" ref="BC5">ROUND(-V$13/TREND(V$11:V$12,$A$11:$A$12,VALUE($A32))*BC6+BC6,4)</f>
        <v>0</v>
      </c>
      <c r="BD5" s="8" cm="1">
        <f t="array" ref="BD5">ROUND(-W$13/TREND(W$11:W$12,$A$11:$A$12,VALUE($A32))*BD6+BD6,4)</f>
        <v>0</v>
      </c>
      <c r="BE5" s="8" cm="1">
        <f t="array" ref="BE5">ROUND(-X$13/TREND(X$11:X$12,$A$11:$A$12,VALUE($A32))*BE6+BE6,4)</f>
        <v>0</v>
      </c>
      <c r="BF5" s="8" cm="1">
        <f t="array" ref="BF5">ROUND(-Y$13/TREND(Y$11:Y$12,$A$11:$A$12,VALUE($A32))*BF6+BF6,4)</f>
        <v>0</v>
      </c>
      <c r="BG5" s="8" cm="1">
        <f t="array" ref="BG5">ROUND(-Z$13/TREND(Z$11:Z$12,$A$11:$A$12,VALUE($A32))*BG6+BG6,4)</f>
        <v>0</v>
      </c>
      <c r="BH5" s="8" cm="1">
        <f t="array" ref="BH5">ROUND(-AA$13/TREND(AA$11:AA$12,$A$11:$A$12,VALUE($A32))*BH6+BH6,4)</f>
        <v>0</v>
      </c>
      <c r="BI5" s="8" cm="1">
        <f t="array" ref="BI5">ROUND(-AB$13/TREND(AB$11:AB$12,$A$11:$A$12,VALUE($A32))*BI6+BI6,4)</f>
        <v>0</v>
      </c>
      <c r="BJ5" s="8" cm="1">
        <f t="array" ref="BJ5">ROUND(-AC$13/TREND(AC$11:AC$12,$A$11:$A$12,VALUE($A32))*BJ6+BJ6,4)</f>
        <v>0</v>
      </c>
      <c r="BK5" s="8" cm="1">
        <f t="array" ref="BK5">ROUND(-AD$13/TREND(AD$11:AD$12,$A$11:$A$12,VALUE($A32))*BK6+BK6,4)</f>
        <v>0</v>
      </c>
      <c r="BL5" s="8" cm="1">
        <f t="array" ref="BL5">ROUND(-AE$13/TREND(AE$11:AE$12,$A$11:$A$12,VALUE($A32))*BL6+BL6,4)</f>
        <v>0</v>
      </c>
      <c r="BM5" s="8" cm="1">
        <f t="array" ref="BM5">ROUND(-AF$13/TREND(AF$11:AF$12,$A$11:$A$12,VALUE($A32))*BM6+BM6,4)</f>
        <v>0</v>
      </c>
      <c r="BN5" s="8" cm="1">
        <f t="array" ref="BN5">ROUND(-AG$13/TREND(AG$11:AG$12,$A$11:$A$12,VALUE($A32))*BN6+BN6,4)</f>
        <v>0</v>
      </c>
      <c r="BO5" s="8" cm="1">
        <f t="array" ref="BO5">ROUND(-AH$13/TREND(AH$11:AH$12,$A$11:$A$12,VALUE($A32))*BO6+BO6,4)</f>
        <v>0</v>
      </c>
      <c r="BQ5" s="1">
        <f t="shared" si="10"/>
        <v>19.87926196532112</v>
      </c>
      <c r="BR5" s="1">
        <f t="shared" si="4"/>
        <v>0</v>
      </c>
      <c r="BS5" s="1"/>
      <c r="BV5" t="str">
        <f t="shared" si="11"/>
        <v>MinBIOBSL-03</v>
      </c>
      <c r="BW5" s="1">
        <f t="shared" si="5"/>
        <v>0</v>
      </c>
      <c r="BX5" s="1">
        <f t="shared" si="6"/>
        <v>0</v>
      </c>
      <c r="BY5" s="1">
        <f t="shared" si="6"/>
        <v>0</v>
      </c>
      <c r="BZ5" s="1">
        <f t="shared" si="6"/>
        <v>0</v>
      </c>
      <c r="CA5" s="1">
        <f t="shared" si="6"/>
        <v>0</v>
      </c>
      <c r="CB5" s="1">
        <f t="shared" si="6"/>
        <v>0</v>
      </c>
      <c r="CC5" s="1">
        <f t="shared" si="6"/>
        <v>0</v>
      </c>
      <c r="CD5" s="1">
        <f t="shared" si="6"/>
        <v>0</v>
      </c>
      <c r="CE5" s="1">
        <f t="shared" si="6"/>
        <v>0</v>
      </c>
      <c r="CF5" s="1">
        <f t="shared" si="6"/>
        <v>0</v>
      </c>
      <c r="CG5" s="1">
        <f t="shared" si="6"/>
        <v>0</v>
      </c>
      <c r="CH5" s="1">
        <f t="shared" si="6"/>
        <v>0</v>
      </c>
      <c r="CI5" s="1">
        <f t="shared" si="6"/>
        <v>0</v>
      </c>
      <c r="CJ5" s="1">
        <f t="shared" si="6"/>
        <v>0</v>
      </c>
      <c r="CK5" s="1">
        <f t="shared" si="6"/>
        <v>0</v>
      </c>
      <c r="CL5" s="1">
        <f t="shared" si="6"/>
        <v>0</v>
      </c>
      <c r="CM5" s="1">
        <f t="shared" si="6"/>
        <v>0</v>
      </c>
      <c r="CN5" s="1">
        <f t="shared" si="7"/>
        <v>0</v>
      </c>
      <c r="CO5" s="1">
        <f t="shared" si="7"/>
        <v>0</v>
      </c>
      <c r="CP5" s="1">
        <f t="shared" si="7"/>
        <v>0</v>
      </c>
      <c r="CQ5" s="1">
        <f t="shared" si="7"/>
        <v>0</v>
      </c>
      <c r="CR5" s="1">
        <f t="shared" si="7"/>
        <v>0</v>
      </c>
      <c r="CS5" s="1">
        <f t="shared" si="7"/>
        <v>0</v>
      </c>
      <c r="CT5" s="1">
        <f t="shared" si="7"/>
        <v>0</v>
      </c>
      <c r="CU5" s="1">
        <f t="shared" si="7"/>
        <v>0</v>
      </c>
      <c r="CV5" s="1">
        <f t="shared" si="7"/>
        <v>0</v>
      </c>
      <c r="CW5" s="1">
        <f t="shared" si="7"/>
        <v>0</v>
      </c>
      <c r="CX5" s="1">
        <f t="shared" si="7"/>
        <v>0</v>
      </c>
      <c r="CY5" s="1">
        <f t="shared" si="7"/>
        <v>0</v>
      </c>
      <c r="CZ5" s="1">
        <f t="shared" si="7"/>
        <v>0</v>
      </c>
      <c r="DC5" t="str">
        <f t="shared" si="12"/>
        <v>MinBIOBSL-03</v>
      </c>
      <c r="DD5" t="e">
        <f t="shared" si="8"/>
        <v>#N/A</v>
      </c>
      <c r="DE5" t="s">
        <v>109</v>
      </c>
      <c r="DF5" t="s">
        <v>163</v>
      </c>
      <c r="DH5" t="str">
        <f t="shared" si="13"/>
        <v>BIOBSL</v>
      </c>
    </row>
    <row r="6" spans="1:113">
      <c r="D6" t="s">
        <v>114</v>
      </c>
      <c r="E6" s="1">
        <f>SUMIFS(reserves!$B$2:$B$58,reserves!$C$2:$C$58,BIOBSL!E$3,reserves!$D$2:$D$58,BIOBSL!$A$2)/1000</f>
        <v>0</v>
      </c>
      <c r="F6" s="1">
        <f>SUMIFS(reserves!$B$2:$B$58,reserves!$C$2:$C$58,BIOBSL!F$3,reserves!$D$2:$D$58,BIOBSL!$A$2)/1000</f>
        <v>0</v>
      </c>
      <c r="G6" s="1">
        <f>SUMIFS(reserves!$B$2:$B$58,reserves!$C$2:$C$58,BIOBSL!G$3,reserves!$D$2:$D$58,BIOBSL!$A$2)/1000</f>
        <v>0</v>
      </c>
      <c r="H6" s="1">
        <f>SUMIFS(reserves!$B$2:$B$58,reserves!$C$2:$C$58,BIOBSL!H$3,reserves!$D$2:$D$58,BIOBSL!$A$2)/1000</f>
        <v>0</v>
      </c>
      <c r="I6" s="1">
        <f>SUMIFS(reserves!$B$2:$B$58,reserves!$C$2:$C$58,BIOBSL!I$3,reserves!$D$2:$D$58,BIOBSL!$A$2)/1000</f>
        <v>0</v>
      </c>
      <c r="J6" s="1">
        <f>SUMIFS(reserves!$B$2:$B$58,reserves!$C$2:$C$58,BIOBSL!J$3,reserves!$D$2:$D$58,BIOBSL!$A$2)/1000</f>
        <v>0</v>
      </c>
      <c r="K6" s="1">
        <f>SUMIFS(reserves!$B$2:$B$58,reserves!$C$2:$C$58,BIOBSL!K$3,reserves!$D$2:$D$58,BIOBSL!$A$2)/1000</f>
        <v>0</v>
      </c>
      <c r="L6" s="1">
        <f>SUMIFS(reserves!$B$2:$B$58,reserves!$C$2:$C$58,BIOBSL!L$3,reserves!$D$2:$D$58,BIOBSL!$A$2)/1000</f>
        <v>0</v>
      </c>
      <c r="M6" s="1">
        <f>SUMIFS(reserves!$B$2:$B$58,reserves!$C$2:$C$58,BIOBSL!M$3,reserves!$D$2:$D$58,BIOBSL!$A$2)/1000</f>
        <v>0</v>
      </c>
      <c r="N6" s="1">
        <f>SUMIFS(reserves!$B$2:$B$58,reserves!$C$2:$C$58,BIOBSL!N$3,reserves!$D$2:$D$58,BIOBSL!$A$2)/1000</f>
        <v>0</v>
      </c>
      <c r="O6" s="1">
        <f>SUMIFS(reserves!$B$2:$B$58,reserves!$C$2:$C$58,BIOBSL!O$3,reserves!$D$2:$D$58,BIOBSL!$A$2)/1000</f>
        <v>0</v>
      </c>
      <c r="P6" s="1">
        <f>SUMIFS(reserves!$B$2:$B$58,reserves!$C$2:$C$58,BIOBSL!P$3,reserves!$D$2:$D$58,BIOBSL!$A$2)/1000</f>
        <v>0</v>
      </c>
      <c r="Q6" s="1">
        <f>SUMIFS(reserves!$B$2:$B$58,reserves!$C$2:$C$58,BIOBSL!Q$3,reserves!$D$2:$D$58,BIOBSL!$A$2)/1000</f>
        <v>0</v>
      </c>
      <c r="R6" s="1">
        <f>SUMIFS(reserves!$B$2:$B$58,reserves!$C$2:$C$58,BIOBSL!R$3,reserves!$D$2:$D$58,BIOBSL!$A$2)/1000</f>
        <v>0</v>
      </c>
      <c r="S6" s="1">
        <f>SUMIFS(reserves!$B$2:$B$58,reserves!$C$2:$C$58,BIOBSL!S$3,reserves!$D$2:$D$58,BIOBSL!$A$2)/1000</f>
        <v>0</v>
      </c>
      <c r="T6" s="1">
        <f>SUMIFS(reserves!$B$2:$B$58,reserves!$C$2:$C$58,BIOBSL!T$3,reserves!$D$2:$D$58,BIOBSL!$A$2)/1000</f>
        <v>0</v>
      </c>
      <c r="U6" s="1">
        <f>SUMIFS(reserves!$B$2:$B$58,reserves!$C$2:$C$58,BIOBSL!U$3,reserves!$D$2:$D$58,BIOBSL!$A$2)/1000</f>
        <v>0</v>
      </c>
      <c r="V6" s="1">
        <f>SUMIFS(reserves!$B$2:$B$58,reserves!$C$2:$C$58,BIOBSL!V$3,reserves!$D$2:$D$58,BIOBSL!$A$2)/1000</f>
        <v>0</v>
      </c>
      <c r="W6" s="1">
        <f>SUMIFS(reserves!$B$2:$B$58,reserves!$C$2:$C$58,BIOBSL!W$3,reserves!$D$2:$D$58,BIOBSL!$A$2)/1000</f>
        <v>0</v>
      </c>
      <c r="X6" s="1">
        <f>SUMIFS(reserves!$B$2:$B$58,reserves!$C$2:$C$58,BIOBSL!X$3,reserves!$D$2:$D$58,BIOBSL!$A$2)/1000</f>
        <v>0</v>
      </c>
      <c r="Y6" s="1">
        <f>SUMIFS(reserves!$B$2:$B$58,reserves!$C$2:$C$58,BIOBSL!Y$3,reserves!$D$2:$D$58,BIOBSL!$A$2)/1000</f>
        <v>0</v>
      </c>
      <c r="Z6" s="1">
        <f>SUMIFS(reserves!$B$2:$B$58,reserves!$C$2:$C$58,BIOBSL!Z$3,reserves!$D$2:$D$58,BIOBSL!$A$2)/1000</f>
        <v>0</v>
      </c>
      <c r="AA6" s="1">
        <f>SUMIFS(reserves!$B$2:$B$58,reserves!$C$2:$C$58,BIOBSL!AA$3,reserves!$D$2:$D$58,BIOBSL!$A$2)/1000</f>
        <v>0</v>
      </c>
      <c r="AB6" s="1">
        <f>SUMIFS(reserves!$B$2:$B$58,reserves!$C$2:$C$58,BIOBSL!AB$3,reserves!$D$2:$D$58,BIOBSL!$A$2)/1000</f>
        <v>0</v>
      </c>
      <c r="AC6" s="1">
        <f>SUMIFS(reserves!$B$2:$B$58,reserves!$C$2:$C$58,BIOBSL!AC$3,reserves!$D$2:$D$58,BIOBSL!$A$2)/1000</f>
        <v>0</v>
      </c>
      <c r="AD6" s="1">
        <f>SUMIFS(reserves!$B$2:$B$58,reserves!$C$2:$C$58,BIOBSL!AD$3,reserves!$D$2:$D$58,BIOBSL!$A$2)/1000</f>
        <v>0</v>
      </c>
      <c r="AE6" s="1">
        <f>SUMIFS(reserves!$B$2:$B$58,reserves!$C$2:$C$58,BIOBSL!AE$3,reserves!$D$2:$D$58,BIOBSL!$A$2)/1000</f>
        <v>0</v>
      </c>
      <c r="AF6" s="1">
        <f>SUMIFS(reserves!$B$2:$B$58,reserves!$C$2:$C$58,BIOBSL!AF$3,reserves!$D$2:$D$58,BIOBSL!$A$2)/1000</f>
        <v>0</v>
      </c>
      <c r="AG6" s="1">
        <f>SUMIFS(reserves!$B$2:$B$58,reserves!$C$2:$C$58,BIOBSL!AG$3,reserves!$D$2:$D$58,BIOBSL!$A$2)/1000</f>
        <v>0</v>
      </c>
      <c r="AH6" s="1">
        <f>SUMIFS(reserves!$B$2:$B$58,reserves!$C$2:$C$58,BIOBSL!AH$3,reserves!$D$2:$D$58,BIOBSL!$A$2)/1000</f>
        <v>0</v>
      </c>
      <c r="AI6" s="1">
        <f>SUM(E6:U6)</f>
        <v>0</v>
      </c>
      <c r="AK6" t="str">
        <f t="shared" si="9"/>
        <v>MinBIOBSL-04</v>
      </c>
      <c r="AL6" s="8" cm="1">
        <f t="array" ref="AL6">ROUND(-E$13/TREND(E$11:E$12,$A$11:$A$12,VALUE($A33))*AL7+AL7,4)</f>
        <v>0</v>
      </c>
      <c r="AM6" s="8" cm="1">
        <f t="array" ref="AM6">ROUND(-F$13/TREND(F$11:F$12,$A$11:$A$12,VALUE($A33))*AM7+AM7,4)</f>
        <v>0</v>
      </c>
      <c r="AN6" s="8" cm="1">
        <f t="array" ref="AN6">ROUND(-G$13/TREND(G$11:G$12,$A$11:$A$12,VALUE($A33))*AN7+AN7,4)</f>
        <v>0</v>
      </c>
      <c r="AO6" s="8" cm="1">
        <f t="array" ref="AO6">ROUND(-H$13/TREND(H$11:H$12,$A$11:$A$12,VALUE($A33))*AO7+AO7,4)</f>
        <v>0</v>
      </c>
      <c r="AP6" s="8" cm="1">
        <f t="array" ref="AP6">ROUND(-I$13/TREND(I$11:I$12,$A$11:$A$12,VALUE($A33))*AP7+AP7,4)</f>
        <v>0</v>
      </c>
      <c r="AQ6" s="8" cm="1">
        <f t="array" ref="AQ6">ROUND(-J$13/TREND(J$11:J$12,$A$11:$A$12,VALUE($A33))*AQ7+AQ7,4)</f>
        <v>0</v>
      </c>
      <c r="AR6" s="8" cm="1">
        <f t="array" ref="AR6">ROUND(-K$13/TREND(K$11:K$12,$A$11:$A$12,VALUE($A33))*AR7+AR7,4)</f>
        <v>0</v>
      </c>
      <c r="AS6" s="8" cm="1">
        <f t="array" ref="AS6">ROUND(-L$13/TREND(L$11:L$12,$A$11:$A$12,VALUE($A33))*AS7+AS7,4)</f>
        <v>0</v>
      </c>
      <c r="AT6" s="8" cm="1">
        <f t="array" ref="AT6">ROUND(-M$13/TREND(M$11:M$12,$A$11:$A$12,VALUE($A33))*AT7+AT7,4)</f>
        <v>0</v>
      </c>
      <c r="AU6" s="8" cm="1">
        <f t="array" ref="AU6">ROUND(-N$13/TREND(N$11:N$12,$A$11:$A$12,VALUE($A33))*AU7+AU7,4)</f>
        <v>0</v>
      </c>
      <c r="AV6" s="8" cm="1">
        <f t="array" ref="AV6">ROUND(-O$13/TREND(O$11:O$12,$A$11:$A$12,VALUE($A33))*AV7+AV7,4)</f>
        <v>0</v>
      </c>
      <c r="AW6" s="8" cm="1">
        <f t="array" ref="AW6">ROUND(-P$13/TREND(P$11:P$12,$A$11:$A$12,VALUE($A33))*AW7+AW7,4)</f>
        <v>0</v>
      </c>
      <c r="AX6" s="8" cm="1">
        <f t="array" ref="AX6">ROUND(-Q$13/TREND(Q$11:Q$12,$A$11:$A$12,VALUE($A33))*AX7+AX7,4)</f>
        <v>0</v>
      </c>
      <c r="AY6" s="8" cm="1">
        <f t="array" ref="AY6">ROUND(-R$13/TREND(R$11:R$12,$A$11:$A$12,VALUE($A33))*AY7+AY7,4)</f>
        <v>0</v>
      </c>
      <c r="AZ6" s="8" cm="1">
        <f t="array" ref="AZ6">ROUND(-S$13/TREND(S$11:S$12,$A$11:$A$12,VALUE($A33))*AZ7+AZ7,4)</f>
        <v>0</v>
      </c>
      <c r="BA6" s="8" cm="1">
        <f t="array" ref="BA6">ROUND(-T$13/TREND(T$11:T$12,$A$11:$A$12,VALUE($A33))*BA7+BA7,4)</f>
        <v>0</v>
      </c>
      <c r="BB6" s="8" cm="1">
        <f t="array" ref="BB6">ROUND(-U$13/TREND(U$11:U$12,$A$11:$A$12,VALUE($A33))*BB7+BB7,4)</f>
        <v>0</v>
      </c>
      <c r="BC6" s="8" cm="1">
        <f t="array" ref="BC6">ROUND(-V$13/TREND(V$11:V$12,$A$11:$A$12,VALUE($A33))*BC7+BC7,4)</f>
        <v>0</v>
      </c>
      <c r="BD6" s="8" cm="1">
        <f t="array" ref="BD6">ROUND(-W$13/TREND(W$11:W$12,$A$11:$A$12,VALUE($A33))*BD7+BD7,4)</f>
        <v>0</v>
      </c>
      <c r="BE6" s="8" cm="1">
        <f t="array" ref="BE6">ROUND(-X$13/TREND(X$11:X$12,$A$11:$A$12,VALUE($A33))*BE7+BE7,4)</f>
        <v>0</v>
      </c>
      <c r="BF6" s="8" cm="1">
        <f t="array" ref="BF6">ROUND(-Y$13/TREND(Y$11:Y$12,$A$11:$A$12,VALUE($A33))*BF7+BF7,4)</f>
        <v>0</v>
      </c>
      <c r="BG6" s="8" cm="1">
        <f t="array" ref="BG6">ROUND(-Z$13/TREND(Z$11:Z$12,$A$11:$A$12,VALUE($A33))*BG7+BG7,4)</f>
        <v>0</v>
      </c>
      <c r="BH6" s="8" cm="1">
        <f t="array" ref="BH6">ROUND(-AA$13/TREND(AA$11:AA$12,$A$11:$A$12,VALUE($A33))*BH7+BH7,4)</f>
        <v>0</v>
      </c>
      <c r="BI6" s="8" cm="1">
        <f t="array" ref="BI6">ROUND(-AB$13/TREND(AB$11:AB$12,$A$11:$A$12,VALUE($A33))*BI7+BI7,4)</f>
        <v>0</v>
      </c>
      <c r="BJ6" s="8" cm="1">
        <f t="array" ref="BJ6">ROUND(-AC$13/TREND(AC$11:AC$12,$A$11:$A$12,VALUE($A33))*BJ7+BJ7,4)</f>
        <v>0</v>
      </c>
      <c r="BK6" s="8" cm="1">
        <f t="array" ref="BK6">ROUND(-AD$13/TREND(AD$11:AD$12,$A$11:$A$12,VALUE($A33))*BK7+BK7,4)</f>
        <v>0</v>
      </c>
      <c r="BL6" s="8" cm="1">
        <f t="array" ref="BL6">ROUND(-AE$13/TREND(AE$11:AE$12,$A$11:$A$12,VALUE($A33))*BL7+BL7,4)</f>
        <v>0</v>
      </c>
      <c r="BM6" s="8" cm="1">
        <f t="array" ref="BM6">ROUND(-AF$13/TREND(AF$11:AF$12,$A$11:$A$12,VALUE($A33))*BM7+BM7,4)</f>
        <v>0</v>
      </c>
      <c r="BN6" s="8" cm="1">
        <f t="array" ref="BN6">ROUND(-AG$13/TREND(AG$11:AG$12,$A$11:$A$12,VALUE($A33))*BN7+BN7,4)</f>
        <v>0</v>
      </c>
      <c r="BO6" s="8" cm="1">
        <f t="array" ref="BO6">ROUND(-AH$13/TREND(AH$11:AH$12,$A$11:$A$12,VALUE($A33))*BO7+BO7,4)</f>
        <v>0</v>
      </c>
      <c r="BQ6" s="1">
        <f t="shared" si="10"/>
        <v>21.53586712909788</v>
      </c>
      <c r="BR6" s="1">
        <f t="shared" si="4"/>
        <v>0</v>
      </c>
      <c r="BS6" s="1"/>
      <c r="BV6" t="str">
        <f t="shared" si="11"/>
        <v>MinBIOBSL-04</v>
      </c>
      <c r="BW6" s="1">
        <f t="shared" si="5"/>
        <v>0</v>
      </c>
      <c r="BX6" s="1">
        <f t="shared" si="6"/>
        <v>0</v>
      </c>
      <c r="BY6" s="1">
        <f t="shared" si="6"/>
        <v>0</v>
      </c>
      <c r="BZ6" s="1">
        <f t="shared" si="6"/>
        <v>0</v>
      </c>
      <c r="CA6" s="1">
        <f t="shared" si="6"/>
        <v>0</v>
      </c>
      <c r="CB6" s="1">
        <f t="shared" si="6"/>
        <v>0</v>
      </c>
      <c r="CC6" s="1">
        <f t="shared" si="6"/>
        <v>0</v>
      </c>
      <c r="CD6" s="1">
        <f t="shared" si="6"/>
        <v>0</v>
      </c>
      <c r="CE6" s="1">
        <f t="shared" si="6"/>
        <v>0</v>
      </c>
      <c r="CF6" s="1">
        <f t="shared" si="6"/>
        <v>0</v>
      </c>
      <c r="CG6" s="1">
        <f t="shared" si="6"/>
        <v>0</v>
      </c>
      <c r="CH6" s="1">
        <f t="shared" si="6"/>
        <v>0</v>
      </c>
      <c r="CI6" s="1">
        <f t="shared" si="6"/>
        <v>0</v>
      </c>
      <c r="CJ6" s="1">
        <f t="shared" si="6"/>
        <v>0</v>
      </c>
      <c r="CK6" s="1">
        <f t="shared" si="6"/>
        <v>0</v>
      </c>
      <c r="CL6" s="1">
        <f t="shared" si="6"/>
        <v>0</v>
      </c>
      <c r="CM6" s="1">
        <f t="shared" si="6"/>
        <v>0</v>
      </c>
      <c r="CN6" s="1">
        <f t="shared" si="7"/>
        <v>0</v>
      </c>
      <c r="CO6" s="1">
        <f t="shared" si="7"/>
        <v>0</v>
      </c>
      <c r="CP6" s="1">
        <f t="shared" si="7"/>
        <v>0</v>
      </c>
      <c r="CQ6" s="1">
        <f t="shared" si="7"/>
        <v>0</v>
      </c>
      <c r="CR6" s="1">
        <f t="shared" si="7"/>
        <v>0</v>
      </c>
      <c r="CS6" s="1">
        <f t="shared" si="7"/>
        <v>0</v>
      </c>
      <c r="CT6" s="1">
        <f t="shared" si="7"/>
        <v>0</v>
      </c>
      <c r="CU6" s="1">
        <f t="shared" si="7"/>
        <v>0</v>
      </c>
      <c r="CV6" s="1">
        <f t="shared" si="7"/>
        <v>0</v>
      </c>
      <c r="CW6" s="1">
        <f t="shared" si="7"/>
        <v>0</v>
      </c>
      <c r="CX6" s="1">
        <f t="shared" si="7"/>
        <v>0</v>
      </c>
      <c r="CY6" s="1">
        <f t="shared" si="7"/>
        <v>0</v>
      </c>
      <c r="CZ6" s="1">
        <f t="shared" si="7"/>
        <v>0</v>
      </c>
      <c r="DC6" t="str">
        <f t="shared" si="12"/>
        <v>MinBIOBSL-04</v>
      </c>
      <c r="DD6" t="e">
        <f t="shared" si="8"/>
        <v>#N/A</v>
      </c>
      <c r="DE6" t="s">
        <v>109</v>
      </c>
      <c r="DF6" t="s">
        <v>163</v>
      </c>
      <c r="DH6" t="str">
        <f t="shared" si="13"/>
        <v>BIOBSL</v>
      </c>
    </row>
    <row r="7" spans="1:113">
      <c r="D7" s="13"/>
      <c r="E7" s="13"/>
      <c r="AK7" t="str">
        <f t="shared" si="9"/>
        <v>MinBIOBSL-05</v>
      </c>
      <c r="AL7" s="8" cm="1">
        <f t="array" ref="AL7">ROUND(-E$13/TREND(E$11:E$12,$A$11:$A$12,VALUE($A34))*AL8+AL8,4)</f>
        <v>0</v>
      </c>
      <c r="AM7" s="8" cm="1">
        <f t="array" ref="AM7">ROUND(-F$13/TREND(F$11:F$12,$A$11:$A$12,VALUE($A34))*AM8+AM8,4)</f>
        <v>0</v>
      </c>
      <c r="AN7" s="8" cm="1">
        <f t="array" ref="AN7">ROUND(-G$13/TREND(G$11:G$12,$A$11:$A$12,VALUE($A34))*AN8+AN8,4)</f>
        <v>0</v>
      </c>
      <c r="AO7" s="8" cm="1">
        <f t="array" ref="AO7">ROUND(-H$13/TREND(H$11:H$12,$A$11:$A$12,VALUE($A34))*AO8+AO8,4)</f>
        <v>0</v>
      </c>
      <c r="AP7" s="8" cm="1">
        <f t="array" ref="AP7">ROUND(-I$13/TREND(I$11:I$12,$A$11:$A$12,VALUE($A34))*AP8+AP8,4)</f>
        <v>0</v>
      </c>
      <c r="AQ7" s="8" cm="1">
        <f t="array" ref="AQ7">ROUND(-J$13/TREND(J$11:J$12,$A$11:$A$12,VALUE($A34))*AQ8+AQ8,4)</f>
        <v>0</v>
      </c>
      <c r="AR7" s="8" cm="1">
        <f t="array" ref="AR7">ROUND(-K$13/TREND(K$11:K$12,$A$11:$A$12,VALUE($A34))*AR8+AR8,4)</f>
        <v>0</v>
      </c>
      <c r="AS7" s="8" cm="1">
        <f t="array" ref="AS7">ROUND(-L$13/TREND(L$11:L$12,$A$11:$A$12,VALUE($A34))*AS8+AS8,4)</f>
        <v>0</v>
      </c>
      <c r="AT7" s="8" cm="1">
        <f t="array" ref="AT7">ROUND(-M$13/TREND(M$11:M$12,$A$11:$A$12,VALUE($A34))*AT8+AT8,4)</f>
        <v>0</v>
      </c>
      <c r="AU7" s="8" cm="1">
        <f t="array" ref="AU7">ROUND(-N$13/TREND(N$11:N$12,$A$11:$A$12,VALUE($A34))*AU8+AU8,4)</f>
        <v>0</v>
      </c>
      <c r="AV7" s="8" cm="1">
        <f t="array" ref="AV7">ROUND(-O$13/TREND(O$11:O$12,$A$11:$A$12,VALUE($A34))*AV8+AV8,4)</f>
        <v>0</v>
      </c>
      <c r="AW7" s="8" cm="1">
        <f t="array" ref="AW7">ROUND(-P$13/TREND(P$11:P$12,$A$11:$A$12,VALUE($A34))*AW8+AW8,4)</f>
        <v>0</v>
      </c>
      <c r="AX7" s="8" cm="1">
        <f t="array" ref="AX7">ROUND(-Q$13/TREND(Q$11:Q$12,$A$11:$A$12,VALUE($A34))*AX8+AX8,4)</f>
        <v>0</v>
      </c>
      <c r="AY7" s="8" cm="1">
        <f t="array" ref="AY7">ROUND(-R$13/TREND(R$11:R$12,$A$11:$A$12,VALUE($A34))*AY8+AY8,4)</f>
        <v>0</v>
      </c>
      <c r="AZ7" s="8" cm="1">
        <f t="array" ref="AZ7">ROUND(-S$13/TREND(S$11:S$12,$A$11:$A$12,VALUE($A34))*AZ8+AZ8,4)</f>
        <v>0</v>
      </c>
      <c r="BA7" s="8" cm="1">
        <f t="array" ref="BA7">ROUND(-T$13/TREND(T$11:T$12,$A$11:$A$12,VALUE($A34))*BA8+BA8,4)</f>
        <v>0</v>
      </c>
      <c r="BB7" s="8" cm="1">
        <f t="array" ref="BB7">ROUND(-U$13/TREND(U$11:U$12,$A$11:$A$12,VALUE($A34))*BB8+BB8,4)</f>
        <v>0</v>
      </c>
      <c r="BC7" s="8" cm="1">
        <f t="array" ref="BC7">ROUND(-V$13/TREND(V$11:V$12,$A$11:$A$12,VALUE($A34))*BC8+BC8,4)</f>
        <v>0</v>
      </c>
      <c r="BD7" s="8" cm="1">
        <f t="array" ref="BD7">ROUND(-W$13/TREND(W$11:W$12,$A$11:$A$12,VALUE($A34))*BD8+BD8,4)</f>
        <v>0</v>
      </c>
      <c r="BE7" s="8" cm="1">
        <f t="array" ref="BE7">ROUND(-X$13/TREND(X$11:X$12,$A$11:$A$12,VALUE($A34))*BE8+BE8,4)</f>
        <v>0</v>
      </c>
      <c r="BF7" s="8" cm="1">
        <f t="array" ref="BF7">ROUND(-Y$13/TREND(Y$11:Y$12,$A$11:$A$12,VALUE($A34))*BF8+BF8,4)</f>
        <v>0</v>
      </c>
      <c r="BG7" s="8" cm="1">
        <f t="array" ref="BG7">ROUND(-Z$13/TREND(Z$11:Z$12,$A$11:$A$12,VALUE($A34))*BG8+BG8,4)</f>
        <v>0</v>
      </c>
      <c r="BH7" s="8" cm="1">
        <f t="array" ref="BH7">ROUND(-AA$13/TREND(AA$11:AA$12,$A$11:$A$12,VALUE($A34))*BH8+BH8,4)</f>
        <v>0</v>
      </c>
      <c r="BI7" s="8" cm="1">
        <f t="array" ref="BI7">ROUND(-AB$13/TREND(AB$11:AB$12,$A$11:$A$12,VALUE($A34))*BI8+BI8,4)</f>
        <v>0</v>
      </c>
      <c r="BJ7" s="8" cm="1">
        <f t="array" ref="BJ7">ROUND(-AC$13/TREND(AC$11:AC$12,$A$11:$A$12,VALUE($A34))*BJ8+BJ8,4)</f>
        <v>0</v>
      </c>
      <c r="BK7" s="8" cm="1">
        <f t="array" ref="BK7">ROUND(-AD$13/TREND(AD$11:AD$12,$A$11:$A$12,VALUE($A34))*BK8+BK8,4)</f>
        <v>0</v>
      </c>
      <c r="BL7" s="8" cm="1">
        <f t="array" ref="BL7">ROUND(-AE$13/TREND(AE$11:AE$12,$A$11:$A$12,VALUE($A34))*BL8+BL8,4)</f>
        <v>0</v>
      </c>
      <c r="BM7" s="8" cm="1">
        <f t="array" ref="BM7">ROUND(-AF$13/TREND(AF$11:AF$12,$A$11:$A$12,VALUE($A34))*BM8+BM8,4)</f>
        <v>0</v>
      </c>
      <c r="BN7" s="8" cm="1">
        <f t="array" ref="BN7">ROUND(-AG$13/TREND(AG$11:AG$12,$A$11:$A$12,VALUE($A34))*BN8+BN8,4)</f>
        <v>0</v>
      </c>
      <c r="BO7" s="8" cm="1">
        <f t="array" ref="BO7">ROUND(-AH$13/TREND(AH$11:AH$12,$A$11:$A$12,VALUE($A34))*BO8+BO8,4)</f>
        <v>0</v>
      </c>
      <c r="BQ7" s="1">
        <f t="shared" si="10"/>
        <v>23.192472292874641</v>
      </c>
      <c r="BR7" s="1">
        <f t="shared" si="4"/>
        <v>0</v>
      </c>
      <c r="BS7" s="1"/>
      <c r="BV7" t="str">
        <f t="shared" si="11"/>
        <v>MinBIOBSL-05</v>
      </c>
      <c r="BW7" s="1">
        <f t="shared" si="5"/>
        <v>0</v>
      </c>
      <c r="BX7" s="1">
        <f t="shared" si="6"/>
        <v>0</v>
      </c>
      <c r="BY7" s="1">
        <f t="shared" si="6"/>
        <v>0</v>
      </c>
      <c r="BZ7" s="1">
        <f t="shared" si="6"/>
        <v>0</v>
      </c>
      <c r="CA7" s="1">
        <f t="shared" si="6"/>
        <v>0</v>
      </c>
      <c r="CB7" s="1">
        <f t="shared" si="6"/>
        <v>0</v>
      </c>
      <c r="CC7" s="1">
        <f t="shared" si="6"/>
        <v>0</v>
      </c>
      <c r="CD7" s="1">
        <f t="shared" si="6"/>
        <v>0</v>
      </c>
      <c r="CE7" s="1">
        <f t="shared" si="6"/>
        <v>0</v>
      </c>
      <c r="CF7" s="1">
        <f t="shared" si="6"/>
        <v>0</v>
      </c>
      <c r="CG7" s="1">
        <f t="shared" si="6"/>
        <v>0</v>
      </c>
      <c r="CH7" s="1">
        <f t="shared" si="6"/>
        <v>0</v>
      </c>
      <c r="CI7" s="1">
        <f t="shared" si="6"/>
        <v>0</v>
      </c>
      <c r="CJ7" s="1">
        <f t="shared" si="6"/>
        <v>0</v>
      </c>
      <c r="CK7" s="1">
        <f t="shared" si="6"/>
        <v>0</v>
      </c>
      <c r="CL7" s="1">
        <f t="shared" si="6"/>
        <v>0</v>
      </c>
      <c r="CM7" s="1">
        <f t="shared" si="6"/>
        <v>0</v>
      </c>
      <c r="CN7" s="1">
        <f t="shared" si="7"/>
        <v>0</v>
      </c>
      <c r="CO7" s="1">
        <f t="shared" si="7"/>
        <v>0</v>
      </c>
      <c r="CP7" s="1">
        <f t="shared" si="7"/>
        <v>0</v>
      </c>
      <c r="CQ7" s="1">
        <f t="shared" si="7"/>
        <v>0</v>
      </c>
      <c r="CR7" s="1">
        <f t="shared" si="7"/>
        <v>0</v>
      </c>
      <c r="CS7" s="1">
        <f t="shared" si="7"/>
        <v>0</v>
      </c>
      <c r="CT7" s="1">
        <f t="shared" si="7"/>
        <v>0</v>
      </c>
      <c r="CU7" s="1">
        <f t="shared" si="7"/>
        <v>0</v>
      </c>
      <c r="CV7" s="1">
        <f t="shared" si="7"/>
        <v>0</v>
      </c>
      <c r="CW7" s="1">
        <f t="shared" si="7"/>
        <v>0</v>
      </c>
      <c r="CX7" s="1">
        <f t="shared" si="7"/>
        <v>0</v>
      </c>
      <c r="CY7" s="1">
        <f t="shared" si="7"/>
        <v>0</v>
      </c>
      <c r="CZ7" s="1">
        <f t="shared" si="7"/>
        <v>0</v>
      </c>
      <c r="DC7" t="str">
        <f t="shared" si="12"/>
        <v>MinBIOBSL-05</v>
      </c>
      <c r="DD7" t="e">
        <f t="shared" si="8"/>
        <v>#N/A</v>
      </c>
      <c r="DE7" t="s">
        <v>109</v>
      </c>
      <c r="DF7" t="s">
        <v>163</v>
      </c>
      <c r="DH7" t="str">
        <f t="shared" si="13"/>
        <v>BIOBSL</v>
      </c>
    </row>
    <row r="8" spans="1:113">
      <c r="A8" s="19">
        <v>11</v>
      </c>
      <c r="B8" s="17" t="s">
        <v>101</v>
      </c>
      <c r="C8" t="s">
        <v>105</v>
      </c>
      <c r="E8" s="12">
        <v>20</v>
      </c>
      <c r="F8" s="12">
        <f>E8</f>
        <v>20</v>
      </c>
      <c r="G8" s="12">
        <f t="shared" ref="G8:AH8" si="14">F8</f>
        <v>20</v>
      </c>
      <c r="H8" s="12">
        <f t="shared" si="14"/>
        <v>20</v>
      </c>
      <c r="I8" s="12">
        <f t="shared" si="14"/>
        <v>20</v>
      </c>
      <c r="J8" s="12">
        <f t="shared" si="14"/>
        <v>20</v>
      </c>
      <c r="K8" s="12">
        <f t="shared" si="14"/>
        <v>20</v>
      </c>
      <c r="L8" s="12">
        <f t="shared" si="14"/>
        <v>20</v>
      </c>
      <c r="M8" s="12">
        <f t="shared" si="14"/>
        <v>20</v>
      </c>
      <c r="N8" s="12">
        <f t="shared" si="14"/>
        <v>20</v>
      </c>
      <c r="O8" s="12">
        <f t="shared" si="14"/>
        <v>20</v>
      </c>
      <c r="P8" s="12">
        <f t="shared" si="14"/>
        <v>20</v>
      </c>
      <c r="Q8" s="12">
        <f t="shared" si="14"/>
        <v>20</v>
      </c>
      <c r="R8" s="12">
        <f t="shared" si="14"/>
        <v>20</v>
      </c>
      <c r="S8" s="12">
        <f t="shared" si="14"/>
        <v>20</v>
      </c>
      <c r="T8" s="12">
        <f t="shared" si="14"/>
        <v>20</v>
      </c>
      <c r="U8" s="12">
        <f t="shared" si="14"/>
        <v>20</v>
      </c>
      <c r="V8" s="12">
        <f t="shared" si="14"/>
        <v>20</v>
      </c>
      <c r="W8" s="12">
        <f t="shared" si="14"/>
        <v>20</v>
      </c>
      <c r="X8" s="12">
        <f t="shared" si="14"/>
        <v>20</v>
      </c>
      <c r="Y8" s="12">
        <f t="shared" si="14"/>
        <v>20</v>
      </c>
      <c r="Z8" s="12">
        <f t="shared" si="14"/>
        <v>20</v>
      </c>
      <c r="AA8" s="12">
        <f t="shared" si="14"/>
        <v>20</v>
      </c>
      <c r="AB8" s="12">
        <f t="shared" si="14"/>
        <v>20</v>
      </c>
      <c r="AC8" s="12">
        <f t="shared" si="14"/>
        <v>20</v>
      </c>
      <c r="AD8" s="12">
        <f t="shared" si="14"/>
        <v>20</v>
      </c>
      <c r="AE8" s="12">
        <f t="shared" si="14"/>
        <v>20</v>
      </c>
      <c r="AF8" s="12">
        <f t="shared" si="14"/>
        <v>20</v>
      </c>
      <c r="AG8" s="12">
        <f t="shared" si="14"/>
        <v>20</v>
      </c>
      <c r="AH8" s="12">
        <f t="shared" si="14"/>
        <v>20</v>
      </c>
      <c r="AK8" t="str">
        <f t="shared" si="9"/>
        <v>MinBIOBSL-06</v>
      </c>
      <c r="AL8" s="8" cm="1">
        <f t="array" ref="AL8">ROUND(-E$13/TREND(E$11:E$12,$A$11:$A$12,VALUE($A35))*AL9+AL9,4)</f>
        <v>0</v>
      </c>
      <c r="AM8" s="8" cm="1">
        <f t="array" ref="AM8">ROUND(-F$13/TREND(F$11:F$12,$A$11:$A$12,VALUE($A35))*AM9+AM9,4)</f>
        <v>0</v>
      </c>
      <c r="AN8" s="8" cm="1">
        <f t="array" ref="AN8">ROUND(-G$13/TREND(G$11:G$12,$A$11:$A$12,VALUE($A35))*AN9+AN9,4)</f>
        <v>0</v>
      </c>
      <c r="AO8" s="8" cm="1">
        <f t="array" ref="AO8">ROUND(-H$13/TREND(H$11:H$12,$A$11:$A$12,VALUE($A35))*AO9+AO9,4)</f>
        <v>0</v>
      </c>
      <c r="AP8" s="8" cm="1">
        <f t="array" ref="AP8">ROUND(-I$13/TREND(I$11:I$12,$A$11:$A$12,VALUE($A35))*AP9+AP9,4)</f>
        <v>0</v>
      </c>
      <c r="AQ8" s="8" cm="1">
        <f t="array" ref="AQ8">ROUND(-J$13/TREND(J$11:J$12,$A$11:$A$12,VALUE($A35))*AQ9+AQ9,4)</f>
        <v>0</v>
      </c>
      <c r="AR8" s="8" cm="1">
        <f t="array" ref="AR8">ROUND(-K$13/TREND(K$11:K$12,$A$11:$A$12,VALUE($A35))*AR9+AR9,4)</f>
        <v>0</v>
      </c>
      <c r="AS8" s="8" cm="1">
        <f t="array" ref="AS8">ROUND(-L$13/TREND(L$11:L$12,$A$11:$A$12,VALUE($A35))*AS9+AS9,4)</f>
        <v>0</v>
      </c>
      <c r="AT8" s="8" cm="1">
        <f t="array" ref="AT8">ROUND(-M$13/TREND(M$11:M$12,$A$11:$A$12,VALUE($A35))*AT9+AT9,4)</f>
        <v>0</v>
      </c>
      <c r="AU8" s="8" cm="1">
        <f t="array" ref="AU8">ROUND(-N$13/TREND(N$11:N$12,$A$11:$A$12,VALUE($A35))*AU9+AU9,4)</f>
        <v>0</v>
      </c>
      <c r="AV8" s="8" cm="1">
        <f t="array" ref="AV8">ROUND(-O$13/TREND(O$11:O$12,$A$11:$A$12,VALUE($A35))*AV9+AV9,4)</f>
        <v>0</v>
      </c>
      <c r="AW8" s="8" cm="1">
        <f t="array" ref="AW8">ROUND(-P$13/TREND(P$11:P$12,$A$11:$A$12,VALUE($A35))*AW9+AW9,4)</f>
        <v>0</v>
      </c>
      <c r="AX8" s="8" cm="1">
        <f t="array" ref="AX8">ROUND(-Q$13/TREND(Q$11:Q$12,$A$11:$A$12,VALUE($A35))*AX9+AX9,4)</f>
        <v>0</v>
      </c>
      <c r="AY8" s="8" cm="1">
        <f t="array" ref="AY8">ROUND(-R$13/TREND(R$11:R$12,$A$11:$A$12,VALUE($A35))*AY9+AY9,4)</f>
        <v>0</v>
      </c>
      <c r="AZ8" s="8" cm="1">
        <f t="array" ref="AZ8">ROUND(-S$13/TREND(S$11:S$12,$A$11:$A$12,VALUE($A35))*AZ9+AZ9,4)</f>
        <v>0</v>
      </c>
      <c r="BA8" s="8" cm="1">
        <f t="array" ref="BA8">ROUND(-T$13/TREND(T$11:T$12,$A$11:$A$12,VALUE($A35))*BA9+BA9,4)</f>
        <v>0</v>
      </c>
      <c r="BB8" s="8" cm="1">
        <f t="array" ref="BB8">ROUND(-U$13/TREND(U$11:U$12,$A$11:$A$12,VALUE($A35))*BB9+BB9,4)</f>
        <v>0</v>
      </c>
      <c r="BC8" s="8" cm="1">
        <f t="array" ref="BC8">ROUND(-V$13/TREND(V$11:V$12,$A$11:$A$12,VALUE($A35))*BC9+BC9,4)</f>
        <v>0</v>
      </c>
      <c r="BD8" s="8" cm="1">
        <f t="array" ref="BD8">ROUND(-W$13/TREND(W$11:W$12,$A$11:$A$12,VALUE($A35))*BD9+BD9,4)</f>
        <v>0</v>
      </c>
      <c r="BE8" s="8" cm="1">
        <f t="array" ref="BE8">ROUND(-X$13/TREND(X$11:X$12,$A$11:$A$12,VALUE($A35))*BE9+BE9,4)</f>
        <v>0</v>
      </c>
      <c r="BF8" s="8" cm="1">
        <f t="array" ref="BF8">ROUND(-Y$13/TREND(Y$11:Y$12,$A$11:$A$12,VALUE($A35))*BF9+BF9,4)</f>
        <v>0</v>
      </c>
      <c r="BG8" s="8" cm="1">
        <f t="array" ref="BG8">ROUND(-Z$13/TREND(Z$11:Z$12,$A$11:$A$12,VALUE($A35))*BG9+BG9,4)</f>
        <v>0</v>
      </c>
      <c r="BH8" s="8" cm="1">
        <f t="array" ref="BH8">ROUND(-AA$13/TREND(AA$11:AA$12,$A$11:$A$12,VALUE($A35))*BH9+BH9,4)</f>
        <v>0</v>
      </c>
      <c r="BI8" s="8" cm="1">
        <f t="array" ref="BI8">ROUND(-AB$13/TREND(AB$11:AB$12,$A$11:$A$12,VALUE($A35))*BI9+BI9,4)</f>
        <v>0</v>
      </c>
      <c r="BJ8" s="8" cm="1">
        <f t="array" ref="BJ8">ROUND(-AC$13/TREND(AC$11:AC$12,$A$11:$A$12,VALUE($A35))*BJ9+BJ9,4)</f>
        <v>0</v>
      </c>
      <c r="BK8" s="8" cm="1">
        <f t="array" ref="BK8">ROUND(-AD$13/TREND(AD$11:AD$12,$A$11:$A$12,VALUE($A35))*BK9+BK9,4)</f>
        <v>0</v>
      </c>
      <c r="BL8" s="8" cm="1">
        <f t="array" ref="BL8">ROUND(-AE$13/TREND(AE$11:AE$12,$A$11:$A$12,VALUE($A35))*BL9+BL9,4)</f>
        <v>0</v>
      </c>
      <c r="BM8" s="8" cm="1">
        <f t="array" ref="BM8">ROUND(-AF$13/TREND(AF$11:AF$12,$A$11:$A$12,VALUE($A35))*BM9+BM9,4)</f>
        <v>0</v>
      </c>
      <c r="BN8" s="8" cm="1">
        <f t="array" ref="BN8">ROUND(-AG$13/TREND(AG$11:AG$12,$A$11:$A$12,VALUE($A35))*BN9+BN9,4)</f>
        <v>0</v>
      </c>
      <c r="BO8" s="8" cm="1">
        <f t="array" ref="BO8">ROUND(-AH$13/TREND(AH$11:AH$12,$A$11:$A$12,VALUE($A35))*BO9+BO9,4)</f>
        <v>0</v>
      </c>
      <c r="BQ8" s="1">
        <f t="shared" si="10"/>
        <v>24.849077456651401</v>
      </c>
      <c r="BR8" s="1">
        <f t="shared" si="4"/>
        <v>0</v>
      </c>
      <c r="BS8" s="1"/>
      <c r="BV8" t="str">
        <f t="shared" si="11"/>
        <v>MinBIOBSL-06</v>
      </c>
      <c r="BW8" s="1">
        <f t="shared" si="5"/>
        <v>0</v>
      </c>
      <c r="BX8" s="1">
        <f t="shared" si="6"/>
        <v>0</v>
      </c>
      <c r="BY8" s="1">
        <f t="shared" si="6"/>
        <v>0</v>
      </c>
      <c r="BZ8" s="1">
        <f t="shared" si="6"/>
        <v>0</v>
      </c>
      <c r="CA8" s="1">
        <f t="shared" si="6"/>
        <v>0</v>
      </c>
      <c r="CB8" s="1">
        <f t="shared" si="6"/>
        <v>0</v>
      </c>
      <c r="CC8" s="1">
        <f t="shared" si="6"/>
        <v>0</v>
      </c>
      <c r="CD8" s="1">
        <f t="shared" si="6"/>
        <v>0</v>
      </c>
      <c r="CE8" s="1">
        <f t="shared" si="6"/>
        <v>0</v>
      </c>
      <c r="CF8" s="1">
        <f t="shared" si="6"/>
        <v>0</v>
      </c>
      <c r="CG8" s="1">
        <f t="shared" si="6"/>
        <v>0</v>
      </c>
      <c r="CH8" s="1">
        <f t="shared" si="6"/>
        <v>0</v>
      </c>
      <c r="CI8" s="1">
        <f t="shared" si="6"/>
        <v>0</v>
      </c>
      <c r="CJ8" s="1">
        <f t="shared" si="6"/>
        <v>0</v>
      </c>
      <c r="CK8" s="1">
        <f t="shared" si="6"/>
        <v>0</v>
      </c>
      <c r="CL8" s="1">
        <f t="shared" si="6"/>
        <v>0</v>
      </c>
      <c r="CM8" s="1">
        <f t="shared" si="6"/>
        <v>0</v>
      </c>
      <c r="CN8" s="1">
        <f t="shared" si="7"/>
        <v>0</v>
      </c>
      <c r="CO8" s="1">
        <f t="shared" si="7"/>
        <v>0</v>
      </c>
      <c r="CP8" s="1">
        <f t="shared" si="7"/>
        <v>0</v>
      </c>
      <c r="CQ8" s="1">
        <f t="shared" si="7"/>
        <v>0</v>
      </c>
      <c r="CR8" s="1">
        <f t="shared" si="7"/>
        <v>0</v>
      </c>
      <c r="CS8" s="1">
        <f t="shared" si="7"/>
        <v>0</v>
      </c>
      <c r="CT8" s="1">
        <f t="shared" si="7"/>
        <v>0</v>
      </c>
      <c r="CU8" s="1">
        <f t="shared" si="7"/>
        <v>0</v>
      </c>
      <c r="CV8" s="1">
        <f t="shared" si="7"/>
        <v>0</v>
      </c>
      <c r="CW8" s="1">
        <f t="shared" si="7"/>
        <v>0</v>
      </c>
      <c r="CX8" s="1">
        <f t="shared" si="7"/>
        <v>0</v>
      </c>
      <c r="CY8" s="1">
        <f t="shared" si="7"/>
        <v>0</v>
      </c>
      <c r="CZ8" s="1">
        <f t="shared" si="7"/>
        <v>0</v>
      </c>
      <c r="DC8" t="str">
        <f t="shared" si="12"/>
        <v>MinBIOBSL-06</v>
      </c>
      <c r="DD8" t="e">
        <f t="shared" si="8"/>
        <v>#N/A</v>
      </c>
      <c r="DE8" t="s">
        <v>109</v>
      </c>
      <c r="DF8" t="s">
        <v>163</v>
      </c>
      <c r="DH8" t="str">
        <f t="shared" si="13"/>
        <v>BIOBSL</v>
      </c>
    </row>
    <row r="9" spans="1:113">
      <c r="A9" s="19">
        <v>21</v>
      </c>
      <c r="B9" s="17"/>
      <c r="C9" t="s">
        <v>106</v>
      </c>
      <c r="E9" s="12">
        <v>5</v>
      </c>
      <c r="F9" s="12">
        <v>5</v>
      </c>
      <c r="G9" s="12">
        <v>5</v>
      </c>
      <c r="H9" s="12">
        <v>5</v>
      </c>
      <c r="I9" s="12">
        <v>5</v>
      </c>
      <c r="J9" s="12">
        <v>5</v>
      </c>
      <c r="K9" s="12">
        <v>5</v>
      </c>
      <c r="L9" s="12">
        <v>5</v>
      </c>
      <c r="M9" s="12">
        <v>5</v>
      </c>
      <c r="N9" s="12">
        <v>5</v>
      </c>
      <c r="O9" s="12">
        <v>5</v>
      </c>
      <c r="P9" s="12">
        <v>5</v>
      </c>
      <c r="Q9" s="12">
        <v>5</v>
      </c>
      <c r="R9" s="12">
        <v>5</v>
      </c>
      <c r="S9" s="12">
        <v>5</v>
      </c>
      <c r="T9" s="12">
        <v>5</v>
      </c>
      <c r="U9" s="12">
        <v>5</v>
      </c>
      <c r="V9" s="12">
        <v>5</v>
      </c>
      <c r="W9" s="12">
        <v>5</v>
      </c>
      <c r="X9" s="12">
        <v>5</v>
      </c>
      <c r="Y9" s="12">
        <v>5</v>
      </c>
      <c r="Z9" s="12">
        <v>5</v>
      </c>
      <c r="AA9" s="12">
        <v>5</v>
      </c>
      <c r="AB9" s="12">
        <v>5</v>
      </c>
      <c r="AC9" s="12">
        <v>5</v>
      </c>
      <c r="AD9" s="12">
        <v>5</v>
      </c>
      <c r="AE9" s="12">
        <v>5</v>
      </c>
      <c r="AF9" s="12">
        <v>5</v>
      </c>
      <c r="AG9" s="12">
        <v>5</v>
      </c>
      <c r="AH9" s="12">
        <v>5</v>
      </c>
      <c r="AK9" t="str">
        <f t="shared" si="9"/>
        <v>MinBIOBSL-07</v>
      </c>
      <c r="AL9" s="8" cm="1">
        <f t="array" ref="AL9">ROUND(-E$13/TREND(E$11:E$12,$A$11:$A$12,VALUE($A36))*AL10+AL10,4)</f>
        <v>0</v>
      </c>
      <c r="AM9" s="8" cm="1">
        <f t="array" ref="AM9">ROUND(-F$13/TREND(F$11:F$12,$A$11:$A$12,VALUE($A36))*AM10+AM10,4)</f>
        <v>0</v>
      </c>
      <c r="AN9" s="8" cm="1">
        <f t="array" ref="AN9">ROUND(-G$13/TREND(G$11:G$12,$A$11:$A$12,VALUE($A36))*AN10+AN10,4)</f>
        <v>0</v>
      </c>
      <c r="AO9" s="8" cm="1">
        <f t="array" ref="AO9">ROUND(-H$13/TREND(H$11:H$12,$A$11:$A$12,VALUE($A36))*AO10+AO10,4)</f>
        <v>0</v>
      </c>
      <c r="AP9" s="8" cm="1">
        <f t="array" ref="AP9">ROUND(-I$13/TREND(I$11:I$12,$A$11:$A$12,VALUE($A36))*AP10+AP10,4)</f>
        <v>0</v>
      </c>
      <c r="AQ9" s="8" cm="1">
        <f t="array" ref="AQ9">ROUND(-J$13/TREND(J$11:J$12,$A$11:$A$12,VALUE($A36))*AQ10+AQ10,4)</f>
        <v>0</v>
      </c>
      <c r="AR9" s="8" cm="1">
        <f t="array" ref="AR9">ROUND(-K$13/TREND(K$11:K$12,$A$11:$A$12,VALUE($A36))*AR10+AR10,4)</f>
        <v>0</v>
      </c>
      <c r="AS9" s="8" cm="1">
        <f t="array" ref="AS9">ROUND(-L$13/TREND(L$11:L$12,$A$11:$A$12,VALUE($A36))*AS10+AS10,4)</f>
        <v>0</v>
      </c>
      <c r="AT9" s="8" cm="1">
        <f t="array" ref="AT9">ROUND(-M$13/TREND(M$11:M$12,$A$11:$A$12,VALUE($A36))*AT10+AT10,4)</f>
        <v>0</v>
      </c>
      <c r="AU9" s="8" cm="1">
        <f t="array" ref="AU9">ROUND(-N$13/TREND(N$11:N$12,$A$11:$A$12,VALUE($A36))*AU10+AU10,4)</f>
        <v>0</v>
      </c>
      <c r="AV9" s="8" cm="1">
        <f t="array" ref="AV9">ROUND(-O$13/TREND(O$11:O$12,$A$11:$A$12,VALUE($A36))*AV10+AV10,4)</f>
        <v>0</v>
      </c>
      <c r="AW9" s="8" cm="1">
        <f t="array" ref="AW9">ROUND(-P$13/TREND(P$11:P$12,$A$11:$A$12,VALUE($A36))*AW10+AW10,4)</f>
        <v>0</v>
      </c>
      <c r="AX9" s="8" cm="1">
        <f t="array" ref="AX9">ROUND(-Q$13/TREND(Q$11:Q$12,$A$11:$A$12,VALUE($A36))*AX10+AX10,4)</f>
        <v>0</v>
      </c>
      <c r="AY9" s="8" cm="1">
        <f t="array" ref="AY9">ROUND(-R$13/TREND(R$11:R$12,$A$11:$A$12,VALUE($A36))*AY10+AY10,4)</f>
        <v>0</v>
      </c>
      <c r="AZ9" s="8" cm="1">
        <f t="array" ref="AZ9">ROUND(-S$13/TREND(S$11:S$12,$A$11:$A$12,VALUE($A36))*AZ10+AZ10,4)</f>
        <v>0</v>
      </c>
      <c r="BA9" s="8" cm="1">
        <f t="array" ref="BA9">ROUND(-T$13/TREND(T$11:T$12,$A$11:$A$12,VALUE($A36))*BA10+BA10,4)</f>
        <v>0</v>
      </c>
      <c r="BB9" s="8" cm="1">
        <f t="array" ref="BB9">ROUND(-U$13/TREND(U$11:U$12,$A$11:$A$12,VALUE($A36))*BB10+BB10,4)</f>
        <v>0</v>
      </c>
      <c r="BC9" s="8" cm="1">
        <f t="array" ref="BC9">ROUND(-V$13/TREND(V$11:V$12,$A$11:$A$12,VALUE($A36))*BC10+BC10,4)</f>
        <v>0</v>
      </c>
      <c r="BD9" s="8" cm="1">
        <f t="array" ref="BD9">ROUND(-W$13/TREND(W$11:W$12,$A$11:$A$12,VALUE($A36))*BD10+BD10,4)</f>
        <v>0</v>
      </c>
      <c r="BE9" s="8" cm="1">
        <f t="array" ref="BE9">ROUND(-X$13/TREND(X$11:X$12,$A$11:$A$12,VALUE($A36))*BE10+BE10,4)</f>
        <v>0</v>
      </c>
      <c r="BF9" s="8" cm="1">
        <f t="array" ref="BF9">ROUND(-Y$13/TREND(Y$11:Y$12,$A$11:$A$12,VALUE($A36))*BF10+BF10,4)</f>
        <v>0</v>
      </c>
      <c r="BG9" s="8" cm="1">
        <f t="array" ref="BG9">ROUND(-Z$13/TREND(Z$11:Z$12,$A$11:$A$12,VALUE($A36))*BG10+BG10,4)</f>
        <v>0</v>
      </c>
      <c r="BH9" s="8" cm="1">
        <f t="array" ref="BH9">ROUND(-AA$13/TREND(AA$11:AA$12,$A$11:$A$12,VALUE($A36))*BH10+BH10,4)</f>
        <v>0</v>
      </c>
      <c r="BI9" s="8" cm="1">
        <f t="array" ref="BI9">ROUND(-AB$13/TREND(AB$11:AB$12,$A$11:$A$12,VALUE($A36))*BI10+BI10,4)</f>
        <v>0</v>
      </c>
      <c r="BJ9" s="8" cm="1">
        <f t="array" ref="BJ9">ROUND(-AC$13/TREND(AC$11:AC$12,$A$11:$A$12,VALUE($A36))*BJ10+BJ10,4)</f>
        <v>0</v>
      </c>
      <c r="BK9" s="8" cm="1">
        <f t="array" ref="BK9">ROUND(-AD$13/TREND(AD$11:AD$12,$A$11:$A$12,VALUE($A36))*BK10+BK10,4)</f>
        <v>0</v>
      </c>
      <c r="BL9" s="8" cm="1">
        <f t="array" ref="BL9">ROUND(-AE$13/TREND(AE$11:AE$12,$A$11:$A$12,VALUE($A36))*BL10+BL10,4)</f>
        <v>0</v>
      </c>
      <c r="BM9" s="8" cm="1">
        <f t="array" ref="BM9">ROUND(-AF$13/TREND(AF$11:AF$12,$A$11:$A$12,VALUE($A36))*BM10+BM10,4)</f>
        <v>0</v>
      </c>
      <c r="BN9" s="8" cm="1">
        <f t="array" ref="BN9">ROUND(-AG$13/TREND(AG$11:AG$12,$A$11:$A$12,VALUE($A36))*BN10+BN10,4)</f>
        <v>0</v>
      </c>
      <c r="BO9" s="8" cm="1">
        <f t="array" ref="BO9">ROUND(-AH$13/TREND(AH$11:AH$12,$A$11:$A$12,VALUE($A36))*BO10+BO10,4)</f>
        <v>0</v>
      </c>
      <c r="BQ9" s="1">
        <f t="shared" si="10"/>
        <v>26.505682620428161</v>
      </c>
      <c r="BR9" s="1">
        <f t="shared" si="4"/>
        <v>0</v>
      </c>
      <c r="BS9" s="1"/>
      <c r="BV9" t="str">
        <f t="shared" si="11"/>
        <v>MinBIOBSL-07</v>
      </c>
      <c r="BW9" s="1">
        <f t="shared" si="5"/>
        <v>0</v>
      </c>
      <c r="BX9" s="1">
        <f t="shared" si="6"/>
        <v>0</v>
      </c>
      <c r="BY9" s="1">
        <f t="shared" si="6"/>
        <v>0</v>
      </c>
      <c r="BZ9" s="1">
        <f t="shared" si="6"/>
        <v>0</v>
      </c>
      <c r="CA9" s="1">
        <f t="shared" si="6"/>
        <v>0</v>
      </c>
      <c r="CB9" s="1">
        <f t="shared" si="6"/>
        <v>0</v>
      </c>
      <c r="CC9" s="1">
        <f t="shared" si="6"/>
        <v>0</v>
      </c>
      <c r="CD9" s="1">
        <f t="shared" si="6"/>
        <v>0</v>
      </c>
      <c r="CE9" s="1">
        <f t="shared" si="6"/>
        <v>0</v>
      </c>
      <c r="CF9" s="1">
        <f t="shared" si="6"/>
        <v>0</v>
      </c>
      <c r="CG9" s="1">
        <f t="shared" si="6"/>
        <v>0</v>
      </c>
      <c r="CH9" s="1">
        <f t="shared" si="6"/>
        <v>0</v>
      </c>
      <c r="CI9" s="1">
        <f t="shared" si="6"/>
        <v>0</v>
      </c>
      <c r="CJ9" s="1">
        <f t="shared" si="6"/>
        <v>0</v>
      </c>
      <c r="CK9" s="1">
        <f t="shared" si="6"/>
        <v>0</v>
      </c>
      <c r="CL9" s="1">
        <f t="shared" si="6"/>
        <v>0</v>
      </c>
      <c r="CM9" s="1">
        <f t="shared" si="6"/>
        <v>0</v>
      </c>
      <c r="CN9" s="1">
        <f t="shared" si="7"/>
        <v>0</v>
      </c>
      <c r="CO9" s="1">
        <f t="shared" si="7"/>
        <v>0</v>
      </c>
      <c r="CP9" s="1">
        <f t="shared" si="7"/>
        <v>0</v>
      </c>
      <c r="CQ9" s="1">
        <f t="shared" si="7"/>
        <v>0</v>
      </c>
      <c r="CR9" s="1">
        <f t="shared" si="7"/>
        <v>0</v>
      </c>
      <c r="CS9" s="1">
        <f t="shared" si="7"/>
        <v>0</v>
      </c>
      <c r="CT9" s="1">
        <f t="shared" si="7"/>
        <v>0</v>
      </c>
      <c r="CU9" s="1">
        <f t="shared" si="7"/>
        <v>0</v>
      </c>
      <c r="CV9" s="1">
        <f t="shared" si="7"/>
        <v>0</v>
      </c>
      <c r="CW9" s="1">
        <f t="shared" si="7"/>
        <v>0</v>
      </c>
      <c r="CX9" s="1">
        <f t="shared" si="7"/>
        <v>0</v>
      </c>
      <c r="CY9" s="1">
        <f t="shared" si="7"/>
        <v>0</v>
      </c>
      <c r="CZ9" s="1">
        <f t="shared" si="7"/>
        <v>0</v>
      </c>
      <c r="DC9" t="str">
        <f t="shared" si="12"/>
        <v>MinBIOBSL-07</v>
      </c>
      <c r="DD9" t="e">
        <f t="shared" si="8"/>
        <v>#N/A</v>
      </c>
      <c r="DE9" t="s">
        <v>109</v>
      </c>
      <c r="DF9" t="s">
        <v>163</v>
      </c>
      <c r="DH9" t="str">
        <f t="shared" si="13"/>
        <v>BIOBSL</v>
      </c>
    </row>
    <row r="10" spans="1:113">
      <c r="B10" s="17"/>
      <c r="C10" t="s">
        <v>99</v>
      </c>
      <c r="E10" s="12">
        <v>0.2</v>
      </c>
      <c r="F10" s="12">
        <v>0.2</v>
      </c>
      <c r="G10" s="12">
        <v>0.2</v>
      </c>
      <c r="H10" s="12">
        <v>0.2</v>
      </c>
      <c r="I10" s="12">
        <v>0.2</v>
      </c>
      <c r="J10" s="12">
        <v>0.2</v>
      </c>
      <c r="K10" s="12">
        <v>0.2</v>
      </c>
      <c r="L10" s="12">
        <v>0.2</v>
      </c>
      <c r="M10" s="12">
        <v>0.2</v>
      </c>
      <c r="N10" s="12">
        <v>0.2</v>
      </c>
      <c r="O10" s="12">
        <v>0.2</v>
      </c>
      <c r="P10" s="12">
        <v>0.2</v>
      </c>
      <c r="Q10" s="12">
        <v>0.2</v>
      </c>
      <c r="R10" s="12">
        <v>0.2</v>
      </c>
      <c r="S10" s="12">
        <v>0.2</v>
      </c>
      <c r="T10" s="12">
        <v>0.2</v>
      </c>
      <c r="U10" s="12">
        <v>0.2</v>
      </c>
      <c r="V10" s="12">
        <v>0.2</v>
      </c>
      <c r="W10" s="12">
        <v>0.2</v>
      </c>
      <c r="X10" s="12">
        <v>0.2</v>
      </c>
      <c r="Y10" s="12">
        <v>0.2</v>
      </c>
      <c r="Z10" s="12">
        <v>0.2</v>
      </c>
      <c r="AA10" s="12">
        <v>0.2</v>
      </c>
      <c r="AB10" s="12">
        <v>0.2</v>
      </c>
      <c r="AC10" s="12">
        <v>0.2</v>
      </c>
      <c r="AD10" s="12">
        <v>0.2</v>
      </c>
      <c r="AE10" s="12">
        <v>0.2</v>
      </c>
      <c r="AF10" s="12">
        <v>0.2</v>
      </c>
      <c r="AG10" s="12">
        <v>0.2</v>
      </c>
      <c r="AH10" s="12">
        <v>0.2</v>
      </c>
      <c r="AK10" t="str">
        <f t="shared" si="9"/>
        <v>MinBIOBSL-08</v>
      </c>
      <c r="AL10" s="8" cm="1">
        <f t="array" ref="AL10">ROUND(-E$13/TREND(E$11:E$12,$A$11:$A$12,VALUE($A37))*AL11+AL11,4)</f>
        <v>0</v>
      </c>
      <c r="AM10" s="8" cm="1">
        <f t="array" ref="AM10">ROUND(-F$13/TREND(F$11:F$12,$A$11:$A$12,VALUE($A37))*AM11+AM11,4)</f>
        <v>0</v>
      </c>
      <c r="AN10" s="8" cm="1">
        <f t="array" ref="AN10">ROUND(-G$13/TREND(G$11:G$12,$A$11:$A$12,VALUE($A37))*AN11+AN11,4)</f>
        <v>0</v>
      </c>
      <c r="AO10" s="8" cm="1">
        <f t="array" ref="AO10">ROUND(-H$13/TREND(H$11:H$12,$A$11:$A$12,VALUE($A37))*AO11+AO11,4)</f>
        <v>0</v>
      </c>
      <c r="AP10" s="8" cm="1">
        <f t="array" ref="AP10">ROUND(-I$13/TREND(I$11:I$12,$A$11:$A$12,VALUE($A37))*AP11+AP11,4)</f>
        <v>0</v>
      </c>
      <c r="AQ10" s="8" cm="1">
        <f t="array" ref="AQ10">ROUND(-J$13/TREND(J$11:J$12,$A$11:$A$12,VALUE($A37))*AQ11+AQ11,4)</f>
        <v>0</v>
      </c>
      <c r="AR10" s="8" cm="1">
        <f t="array" ref="AR10">ROUND(-K$13/TREND(K$11:K$12,$A$11:$A$12,VALUE($A37))*AR11+AR11,4)</f>
        <v>0</v>
      </c>
      <c r="AS10" s="8" cm="1">
        <f t="array" ref="AS10">ROUND(-L$13/TREND(L$11:L$12,$A$11:$A$12,VALUE($A37))*AS11+AS11,4)</f>
        <v>0</v>
      </c>
      <c r="AT10" s="8" cm="1">
        <f t="array" ref="AT10">ROUND(-M$13/TREND(M$11:M$12,$A$11:$A$12,VALUE($A37))*AT11+AT11,4)</f>
        <v>0</v>
      </c>
      <c r="AU10" s="8" cm="1">
        <f t="array" ref="AU10">ROUND(-N$13/TREND(N$11:N$12,$A$11:$A$12,VALUE($A37))*AU11+AU11,4)</f>
        <v>0</v>
      </c>
      <c r="AV10" s="8" cm="1">
        <f t="array" ref="AV10">ROUND(-O$13/TREND(O$11:O$12,$A$11:$A$12,VALUE($A37))*AV11+AV11,4)</f>
        <v>0</v>
      </c>
      <c r="AW10" s="8" cm="1">
        <f t="array" ref="AW10">ROUND(-P$13/TREND(P$11:P$12,$A$11:$A$12,VALUE($A37))*AW11+AW11,4)</f>
        <v>0</v>
      </c>
      <c r="AX10" s="8" cm="1">
        <f t="array" ref="AX10">ROUND(-Q$13/TREND(Q$11:Q$12,$A$11:$A$12,VALUE($A37))*AX11+AX11,4)</f>
        <v>0</v>
      </c>
      <c r="AY10" s="8" cm="1">
        <f t="array" ref="AY10">ROUND(-R$13/TREND(R$11:R$12,$A$11:$A$12,VALUE($A37))*AY11+AY11,4)</f>
        <v>0</v>
      </c>
      <c r="AZ10" s="8" cm="1">
        <f t="array" ref="AZ10">ROUND(-S$13/TREND(S$11:S$12,$A$11:$A$12,VALUE($A37))*AZ11+AZ11,4)</f>
        <v>0</v>
      </c>
      <c r="BA10" s="8" cm="1">
        <f t="array" ref="BA10">ROUND(-T$13/TREND(T$11:T$12,$A$11:$A$12,VALUE($A37))*BA11+BA11,4)</f>
        <v>0</v>
      </c>
      <c r="BB10" s="8" cm="1">
        <f t="array" ref="BB10">ROUND(-U$13/TREND(U$11:U$12,$A$11:$A$12,VALUE($A37))*BB11+BB11,4)</f>
        <v>0</v>
      </c>
      <c r="BC10" s="8" cm="1">
        <f t="array" ref="BC10">ROUND(-V$13/TREND(V$11:V$12,$A$11:$A$12,VALUE($A37))*BC11+BC11,4)</f>
        <v>0</v>
      </c>
      <c r="BD10" s="8" cm="1">
        <f t="array" ref="BD10">ROUND(-W$13/TREND(W$11:W$12,$A$11:$A$12,VALUE($A37))*BD11+BD11,4)</f>
        <v>0</v>
      </c>
      <c r="BE10" s="8" cm="1">
        <f t="array" ref="BE10">ROUND(-X$13/TREND(X$11:X$12,$A$11:$A$12,VALUE($A37))*BE11+BE11,4)</f>
        <v>0</v>
      </c>
      <c r="BF10" s="8" cm="1">
        <f t="array" ref="BF10">ROUND(-Y$13/TREND(Y$11:Y$12,$A$11:$A$12,VALUE($A37))*BF11+BF11,4)</f>
        <v>0</v>
      </c>
      <c r="BG10" s="8" cm="1">
        <f t="array" ref="BG10">ROUND(-Z$13/TREND(Z$11:Z$12,$A$11:$A$12,VALUE($A37))*BG11+BG11,4)</f>
        <v>0</v>
      </c>
      <c r="BH10" s="8" cm="1">
        <f t="array" ref="BH10">ROUND(-AA$13/TREND(AA$11:AA$12,$A$11:$A$12,VALUE($A37))*BH11+BH11,4)</f>
        <v>0</v>
      </c>
      <c r="BI10" s="8" cm="1">
        <f t="array" ref="BI10">ROUND(-AB$13/TREND(AB$11:AB$12,$A$11:$A$12,VALUE($A37))*BI11+BI11,4)</f>
        <v>0</v>
      </c>
      <c r="BJ10" s="8" cm="1">
        <f t="array" ref="BJ10">ROUND(-AC$13/TREND(AC$11:AC$12,$A$11:$A$12,VALUE($A37))*BJ11+BJ11,4)</f>
        <v>0</v>
      </c>
      <c r="BK10" s="8" cm="1">
        <f t="array" ref="BK10">ROUND(-AD$13/TREND(AD$11:AD$12,$A$11:$A$12,VALUE($A37))*BK11+BK11,4)</f>
        <v>0</v>
      </c>
      <c r="BL10" s="8" cm="1">
        <f t="array" ref="BL10">ROUND(-AE$13/TREND(AE$11:AE$12,$A$11:$A$12,VALUE($A37))*BL11+BL11,4)</f>
        <v>0</v>
      </c>
      <c r="BM10" s="8" cm="1">
        <f t="array" ref="BM10">ROUND(-AF$13/TREND(AF$11:AF$12,$A$11:$A$12,VALUE($A37))*BM11+BM11,4)</f>
        <v>0</v>
      </c>
      <c r="BN10" s="8" cm="1">
        <f t="array" ref="BN10">ROUND(-AG$13/TREND(AG$11:AG$12,$A$11:$A$12,VALUE($A37))*BN11+BN11,4)</f>
        <v>0</v>
      </c>
      <c r="BO10" s="8" cm="1">
        <f t="array" ref="BO10">ROUND(-AH$13/TREND(AH$11:AH$12,$A$11:$A$12,VALUE($A37))*BO11+BO11,4)</f>
        <v>0</v>
      </c>
      <c r="BQ10" s="1">
        <f t="shared" si="10"/>
        <v>28.162287784204921</v>
      </c>
      <c r="BR10" s="1">
        <f t="shared" si="4"/>
        <v>0</v>
      </c>
      <c r="BS10" s="1"/>
      <c r="BV10" t="str">
        <f t="shared" si="11"/>
        <v>MinBIOBSL-08</v>
      </c>
      <c r="BW10" s="1">
        <f t="shared" si="5"/>
        <v>0</v>
      </c>
      <c r="BX10" s="1">
        <f t="shared" si="6"/>
        <v>0</v>
      </c>
      <c r="BY10" s="1">
        <f t="shared" si="6"/>
        <v>0</v>
      </c>
      <c r="BZ10" s="1">
        <f t="shared" si="6"/>
        <v>0</v>
      </c>
      <c r="CA10" s="1">
        <f t="shared" si="6"/>
        <v>0</v>
      </c>
      <c r="CB10" s="1">
        <f t="shared" si="6"/>
        <v>0</v>
      </c>
      <c r="CC10" s="1">
        <f t="shared" si="6"/>
        <v>0</v>
      </c>
      <c r="CD10" s="1">
        <f t="shared" si="6"/>
        <v>0</v>
      </c>
      <c r="CE10" s="1">
        <f t="shared" si="6"/>
        <v>0</v>
      </c>
      <c r="CF10" s="1">
        <f t="shared" si="6"/>
        <v>0</v>
      </c>
      <c r="CG10" s="1">
        <f t="shared" si="6"/>
        <v>0</v>
      </c>
      <c r="CH10" s="1">
        <f t="shared" si="6"/>
        <v>0</v>
      </c>
      <c r="CI10" s="1">
        <f t="shared" si="6"/>
        <v>0</v>
      </c>
      <c r="CJ10" s="1">
        <f t="shared" si="6"/>
        <v>0</v>
      </c>
      <c r="CK10" s="1">
        <f t="shared" si="6"/>
        <v>0</v>
      </c>
      <c r="CL10" s="1">
        <f t="shared" si="6"/>
        <v>0</v>
      </c>
      <c r="CM10" s="1">
        <f t="shared" si="6"/>
        <v>0</v>
      </c>
      <c r="CN10" s="1">
        <f t="shared" si="7"/>
        <v>0</v>
      </c>
      <c r="CO10" s="1">
        <f t="shared" si="7"/>
        <v>0</v>
      </c>
      <c r="CP10" s="1">
        <f t="shared" si="7"/>
        <v>0</v>
      </c>
      <c r="CQ10" s="1">
        <f t="shared" si="7"/>
        <v>0</v>
      </c>
      <c r="CR10" s="1">
        <f t="shared" si="7"/>
        <v>0</v>
      </c>
      <c r="CS10" s="1">
        <f t="shared" si="7"/>
        <v>0</v>
      </c>
      <c r="CT10" s="1">
        <f t="shared" si="7"/>
        <v>0</v>
      </c>
      <c r="CU10" s="1">
        <f t="shared" si="7"/>
        <v>0</v>
      </c>
      <c r="CV10" s="1">
        <f t="shared" si="7"/>
        <v>0</v>
      </c>
      <c r="CW10" s="1">
        <f t="shared" si="7"/>
        <v>0</v>
      </c>
      <c r="CX10" s="1">
        <f t="shared" si="7"/>
        <v>0</v>
      </c>
      <c r="CY10" s="1">
        <f t="shared" si="7"/>
        <v>0</v>
      </c>
      <c r="CZ10" s="1">
        <f t="shared" si="7"/>
        <v>0</v>
      </c>
      <c r="DC10" t="str">
        <f t="shared" si="12"/>
        <v>MinBIOBSL-08</v>
      </c>
      <c r="DD10" t="e">
        <f t="shared" si="8"/>
        <v>#N/A</v>
      </c>
      <c r="DE10" t="s">
        <v>109</v>
      </c>
      <c r="DF10" t="s">
        <v>163</v>
      </c>
      <c r="DH10" t="str">
        <f t="shared" si="13"/>
        <v>BIOBSL</v>
      </c>
    </row>
    <row r="11" spans="1:113">
      <c r="A11" s="19">
        <v>10</v>
      </c>
      <c r="B11" s="17" t="s">
        <v>100</v>
      </c>
      <c r="C11" t="s">
        <v>105</v>
      </c>
      <c r="E11" s="12">
        <v>3</v>
      </c>
      <c r="F11" s="12">
        <f t="shared" ref="F11:U13" si="15">E11</f>
        <v>3</v>
      </c>
      <c r="G11" s="12">
        <f t="shared" si="15"/>
        <v>3</v>
      </c>
      <c r="H11" s="12">
        <f t="shared" si="15"/>
        <v>3</v>
      </c>
      <c r="I11" s="12">
        <f t="shared" si="15"/>
        <v>3</v>
      </c>
      <c r="J11" s="12">
        <f t="shared" si="15"/>
        <v>3</v>
      </c>
      <c r="K11" s="12">
        <f t="shared" si="15"/>
        <v>3</v>
      </c>
      <c r="L11" s="12">
        <f t="shared" si="15"/>
        <v>3</v>
      </c>
      <c r="M11" s="12">
        <f t="shared" si="15"/>
        <v>3</v>
      </c>
      <c r="N11" s="12">
        <f t="shared" si="15"/>
        <v>3</v>
      </c>
      <c r="O11" s="12">
        <f t="shared" si="15"/>
        <v>3</v>
      </c>
      <c r="P11" s="12">
        <f t="shared" si="15"/>
        <v>3</v>
      </c>
      <c r="Q11" s="12">
        <f t="shared" si="15"/>
        <v>3</v>
      </c>
      <c r="R11" s="12">
        <f t="shared" si="15"/>
        <v>3</v>
      </c>
      <c r="S11" s="12">
        <f t="shared" si="15"/>
        <v>3</v>
      </c>
      <c r="T11" s="12">
        <f t="shared" si="15"/>
        <v>3</v>
      </c>
      <c r="U11" s="12">
        <f t="shared" si="15"/>
        <v>3</v>
      </c>
      <c r="V11" s="12">
        <f t="shared" ref="V11:AH13" si="16">U11</f>
        <v>3</v>
      </c>
      <c r="W11" s="12">
        <f t="shared" si="16"/>
        <v>3</v>
      </c>
      <c r="X11" s="12">
        <f t="shared" si="16"/>
        <v>3</v>
      </c>
      <c r="Y11" s="12">
        <f t="shared" si="16"/>
        <v>3</v>
      </c>
      <c r="Z11" s="12">
        <f t="shared" si="16"/>
        <v>3</v>
      </c>
      <c r="AA11" s="12">
        <f t="shared" si="16"/>
        <v>3</v>
      </c>
      <c r="AB11" s="12">
        <f t="shared" si="16"/>
        <v>3</v>
      </c>
      <c r="AC11" s="12">
        <f t="shared" si="16"/>
        <v>3</v>
      </c>
      <c r="AD11" s="12">
        <f t="shared" si="16"/>
        <v>3</v>
      </c>
      <c r="AE11" s="12">
        <f t="shared" si="16"/>
        <v>3</v>
      </c>
      <c r="AF11" s="12">
        <f t="shared" si="16"/>
        <v>3</v>
      </c>
      <c r="AG11" s="12">
        <f t="shared" si="16"/>
        <v>3</v>
      </c>
      <c r="AH11" s="12">
        <f t="shared" si="16"/>
        <v>3</v>
      </c>
      <c r="AK11" t="str">
        <f t="shared" si="9"/>
        <v>MinBIOBSL-09</v>
      </c>
      <c r="AL11" s="8" cm="1">
        <f t="array" ref="AL11">ROUND(-E$13/TREND(E$11:E$12,$A$11:$A$12,VALUE($A38))*AL12+AL12,4)</f>
        <v>0</v>
      </c>
      <c r="AM11" s="8" cm="1">
        <f t="array" ref="AM11">ROUND(-F$13/TREND(F$11:F$12,$A$11:$A$12,VALUE($A38))*AM12+AM12,4)</f>
        <v>0</v>
      </c>
      <c r="AN11" s="8" cm="1">
        <f t="array" ref="AN11">ROUND(-G$13/TREND(G$11:G$12,$A$11:$A$12,VALUE($A38))*AN12+AN12,4)</f>
        <v>0</v>
      </c>
      <c r="AO11" s="8" cm="1">
        <f t="array" ref="AO11">ROUND(-H$13/TREND(H$11:H$12,$A$11:$A$12,VALUE($A38))*AO12+AO12,4)</f>
        <v>0</v>
      </c>
      <c r="AP11" s="8" cm="1">
        <f t="array" ref="AP11">ROUND(-I$13/TREND(I$11:I$12,$A$11:$A$12,VALUE($A38))*AP12+AP12,4)</f>
        <v>0</v>
      </c>
      <c r="AQ11" s="8" cm="1">
        <f t="array" ref="AQ11">ROUND(-J$13/TREND(J$11:J$12,$A$11:$A$12,VALUE($A38))*AQ12+AQ12,4)</f>
        <v>0</v>
      </c>
      <c r="AR11" s="8" cm="1">
        <f t="array" ref="AR11">ROUND(-K$13/TREND(K$11:K$12,$A$11:$A$12,VALUE($A38))*AR12+AR12,4)</f>
        <v>0</v>
      </c>
      <c r="AS11" s="8" cm="1">
        <f t="array" ref="AS11">ROUND(-L$13/TREND(L$11:L$12,$A$11:$A$12,VALUE($A38))*AS12+AS12,4)</f>
        <v>0</v>
      </c>
      <c r="AT11" s="8" cm="1">
        <f t="array" ref="AT11">ROUND(-M$13/TREND(M$11:M$12,$A$11:$A$12,VALUE($A38))*AT12+AT12,4)</f>
        <v>0</v>
      </c>
      <c r="AU11" s="8" cm="1">
        <f t="array" ref="AU11">ROUND(-N$13/TREND(N$11:N$12,$A$11:$A$12,VALUE($A38))*AU12+AU12,4)</f>
        <v>0</v>
      </c>
      <c r="AV11" s="8" cm="1">
        <f t="array" ref="AV11">ROUND(-O$13/TREND(O$11:O$12,$A$11:$A$12,VALUE($A38))*AV12+AV12,4)</f>
        <v>0</v>
      </c>
      <c r="AW11" s="8" cm="1">
        <f t="array" ref="AW11">ROUND(-P$13/TREND(P$11:P$12,$A$11:$A$12,VALUE($A38))*AW12+AW12,4)</f>
        <v>0</v>
      </c>
      <c r="AX11" s="8" cm="1">
        <f t="array" ref="AX11">ROUND(-Q$13/TREND(Q$11:Q$12,$A$11:$A$12,VALUE($A38))*AX12+AX12,4)</f>
        <v>0</v>
      </c>
      <c r="AY11" s="8" cm="1">
        <f t="array" ref="AY11">ROUND(-R$13/TREND(R$11:R$12,$A$11:$A$12,VALUE($A38))*AY12+AY12,4)</f>
        <v>0</v>
      </c>
      <c r="AZ11" s="8" cm="1">
        <f t="array" ref="AZ11">ROUND(-S$13/TREND(S$11:S$12,$A$11:$A$12,VALUE($A38))*AZ12+AZ12,4)</f>
        <v>0</v>
      </c>
      <c r="BA11" s="8" cm="1">
        <f t="array" ref="BA11">ROUND(-T$13/TREND(T$11:T$12,$A$11:$A$12,VALUE($A38))*BA12+BA12,4)</f>
        <v>0</v>
      </c>
      <c r="BB11" s="8" cm="1">
        <f t="array" ref="BB11">ROUND(-U$13/TREND(U$11:U$12,$A$11:$A$12,VALUE($A38))*BB12+BB12,4)</f>
        <v>0</v>
      </c>
      <c r="BC11" s="8" cm="1">
        <f t="array" ref="BC11">ROUND(-V$13/TREND(V$11:V$12,$A$11:$A$12,VALUE($A38))*BC12+BC12,4)</f>
        <v>0</v>
      </c>
      <c r="BD11" s="8" cm="1">
        <f t="array" ref="BD11">ROUND(-W$13/TREND(W$11:W$12,$A$11:$A$12,VALUE($A38))*BD12+BD12,4)</f>
        <v>0</v>
      </c>
      <c r="BE11" s="8" cm="1">
        <f t="array" ref="BE11">ROUND(-X$13/TREND(X$11:X$12,$A$11:$A$12,VALUE($A38))*BE12+BE12,4)</f>
        <v>0</v>
      </c>
      <c r="BF11" s="8" cm="1">
        <f t="array" ref="BF11">ROUND(-Y$13/TREND(Y$11:Y$12,$A$11:$A$12,VALUE($A38))*BF12+BF12,4)</f>
        <v>0</v>
      </c>
      <c r="BG11" s="8" cm="1">
        <f t="array" ref="BG11">ROUND(-Z$13/TREND(Z$11:Z$12,$A$11:$A$12,VALUE($A38))*BG12+BG12,4)</f>
        <v>0</v>
      </c>
      <c r="BH11" s="8" cm="1">
        <f t="array" ref="BH11">ROUND(-AA$13/TREND(AA$11:AA$12,$A$11:$A$12,VALUE($A38))*BH12+BH12,4)</f>
        <v>0</v>
      </c>
      <c r="BI11" s="8" cm="1">
        <f t="array" ref="BI11">ROUND(-AB$13/TREND(AB$11:AB$12,$A$11:$A$12,VALUE($A38))*BI12+BI12,4)</f>
        <v>0</v>
      </c>
      <c r="BJ11" s="8" cm="1">
        <f t="array" ref="BJ11">ROUND(-AC$13/TREND(AC$11:AC$12,$A$11:$A$12,VALUE($A38))*BJ12+BJ12,4)</f>
        <v>0</v>
      </c>
      <c r="BK11" s="8" cm="1">
        <f t="array" ref="BK11">ROUND(-AD$13/TREND(AD$11:AD$12,$A$11:$A$12,VALUE($A38))*BK12+BK12,4)</f>
        <v>0</v>
      </c>
      <c r="BL11" s="8" cm="1">
        <f t="array" ref="BL11">ROUND(-AE$13/TREND(AE$11:AE$12,$A$11:$A$12,VALUE($A38))*BL12+BL12,4)</f>
        <v>0</v>
      </c>
      <c r="BM11" s="8" cm="1">
        <f t="array" ref="BM11">ROUND(-AF$13/TREND(AF$11:AF$12,$A$11:$A$12,VALUE($A38))*BM12+BM12,4)</f>
        <v>0</v>
      </c>
      <c r="BN11" s="8" cm="1">
        <f t="array" ref="BN11">ROUND(-AG$13/TREND(AG$11:AG$12,$A$11:$A$12,VALUE($A38))*BN12+BN12,4)</f>
        <v>0</v>
      </c>
      <c r="BO11" s="8" cm="1">
        <f t="array" ref="BO11">ROUND(-AH$13/TREND(AH$11:AH$12,$A$11:$A$12,VALUE($A38))*BO12+BO12,4)</f>
        <v>0</v>
      </c>
      <c r="BQ11" s="1">
        <f t="shared" si="10"/>
        <v>29.818892947981681</v>
      </c>
      <c r="BR11" s="1">
        <f t="shared" si="4"/>
        <v>0</v>
      </c>
      <c r="BS11" s="1"/>
      <c r="BV11" t="str">
        <f t="shared" si="11"/>
        <v>MinBIOBSL-09</v>
      </c>
      <c r="BW11" s="1">
        <f t="shared" si="5"/>
        <v>0</v>
      </c>
      <c r="BX11" s="1">
        <f t="shared" si="6"/>
        <v>0</v>
      </c>
      <c r="BY11" s="1">
        <f t="shared" si="6"/>
        <v>0</v>
      </c>
      <c r="BZ11" s="1">
        <f t="shared" si="6"/>
        <v>0</v>
      </c>
      <c r="CA11" s="1">
        <f t="shared" si="6"/>
        <v>0</v>
      </c>
      <c r="CB11" s="1">
        <f t="shared" si="6"/>
        <v>0</v>
      </c>
      <c r="CC11" s="1">
        <f t="shared" si="6"/>
        <v>0</v>
      </c>
      <c r="CD11" s="1">
        <f t="shared" si="6"/>
        <v>0</v>
      </c>
      <c r="CE11" s="1">
        <f t="shared" si="6"/>
        <v>0</v>
      </c>
      <c r="CF11" s="1">
        <f t="shared" si="6"/>
        <v>0</v>
      </c>
      <c r="CG11" s="1">
        <f t="shared" si="6"/>
        <v>0</v>
      </c>
      <c r="CH11" s="1">
        <f t="shared" si="6"/>
        <v>0</v>
      </c>
      <c r="CI11" s="1">
        <f t="shared" si="6"/>
        <v>0</v>
      </c>
      <c r="CJ11" s="1">
        <f t="shared" si="6"/>
        <v>0</v>
      </c>
      <c r="CK11" s="1">
        <f t="shared" si="6"/>
        <v>0</v>
      </c>
      <c r="CL11" s="1">
        <f t="shared" si="6"/>
        <v>0</v>
      </c>
      <c r="CM11" s="1">
        <f t="shared" si="6"/>
        <v>0</v>
      </c>
      <c r="CN11" s="1">
        <f t="shared" si="7"/>
        <v>0</v>
      </c>
      <c r="CO11" s="1">
        <f t="shared" si="7"/>
        <v>0</v>
      </c>
      <c r="CP11" s="1">
        <f t="shared" si="7"/>
        <v>0</v>
      </c>
      <c r="CQ11" s="1">
        <f t="shared" si="7"/>
        <v>0</v>
      </c>
      <c r="CR11" s="1">
        <f t="shared" si="7"/>
        <v>0</v>
      </c>
      <c r="CS11" s="1">
        <f t="shared" si="7"/>
        <v>0</v>
      </c>
      <c r="CT11" s="1">
        <f t="shared" si="7"/>
        <v>0</v>
      </c>
      <c r="CU11" s="1">
        <f t="shared" si="7"/>
        <v>0</v>
      </c>
      <c r="CV11" s="1">
        <f t="shared" si="7"/>
        <v>0</v>
      </c>
      <c r="CW11" s="1">
        <f t="shared" si="7"/>
        <v>0</v>
      </c>
      <c r="CX11" s="1">
        <f t="shared" si="7"/>
        <v>0</v>
      </c>
      <c r="CY11" s="1">
        <f t="shared" si="7"/>
        <v>0</v>
      </c>
      <c r="CZ11" s="1">
        <f t="shared" si="7"/>
        <v>0</v>
      </c>
      <c r="DC11" t="str">
        <f t="shared" si="12"/>
        <v>MinBIOBSL-09</v>
      </c>
      <c r="DD11" t="e">
        <f t="shared" si="8"/>
        <v>#N/A</v>
      </c>
      <c r="DE11" t="s">
        <v>109</v>
      </c>
      <c r="DF11" t="s">
        <v>163</v>
      </c>
      <c r="DH11" t="str">
        <f t="shared" si="13"/>
        <v>BIOBSL</v>
      </c>
    </row>
    <row r="12" spans="1:113">
      <c r="A12" s="19">
        <v>1</v>
      </c>
      <c r="B12" s="17"/>
      <c r="C12" t="s">
        <v>106</v>
      </c>
      <c r="E12" s="12">
        <v>3</v>
      </c>
      <c r="F12" s="12">
        <f t="shared" si="15"/>
        <v>3</v>
      </c>
      <c r="G12" s="12">
        <f t="shared" si="15"/>
        <v>3</v>
      </c>
      <c r="H12" s="12">
        <f t="shared" si="15"/>
        <v>3</v>
      </c>
      <c r="I12" s="12">
        <f t="shared" si="15"/>
        <v>3</v>
      </c>
      <c r="J12" s="12">
        <f t="shared" si="15"/>
        <v>3</v>
      </c>
      <c r="K12" s="12">
        <f t="shared" si="15"/>
        <v>3</v>
      </c>
      <c r="L12" s="12">
        <f t="shared" si="15"/>
        <v>3</v>
      </c>
      <c r="M12" s="12">
        <f t="shared" si="15"/>
        <v>3</v>
      </c>
      <c r="N12" s="12">
        <f t="shared" si="15"/>
        <v>3</v>
      </c>
      <c r="O12" s="12">
        <f t="shared" si="15"/>
        <v>3</v>
      </c>
      <c r="P12" s="12">
        <f t="shared" si="15"/>
        <v>3</v>
      </c>
      <c r="Q12" s="12">
        <f t="shared" si="15"/>
        <v>3</v>
      </c>
      <c r="R12" s="12">
        <f t="shared" si="15"/>
        <v>3</v>
      </c>
      <c r="S12" s="12">
        <f t="shared" si="15"/>
        <v>3</v>
      </c>
      <c r="T12" s="12">
        <f t="shared" si="15"/>
        <v>3</v>
      </c>
      <c r="U12" s="12">
        <f t="shared" si="15"/>
        <v>3</v>
      </c>
      <c r="V12" s="12">
        <f t="shared" si="16"/>
        <v>3</v>
      </c>
      <c r="W12" s="12">
        <f t="shared" si="16"/>
        <v>3</v>
      </c>
      <c r="X12" s="12">
        <f t="shared" si="16"/>
        <v>3</v>
      </c>
      <c r="Y12" s="12">
        <f t="shared" si="16"/>
        <v>3</v>
      </c>
      <c r="Z12" s="12">
        <f t="shared" si="16"/>
        <v>3</v>
      </c>
      <c r="AA12" s="12">
        <f t="shared" si="16"/>
        <v>3</v>
      </c>
      <c r="AB12" s="12">
        <f t="shared" si="16"/>
        <v>3</v>
      </c>
      <c r="AC12" s="12">
        <f t="shared" si="16"/>
        <v>3</v>
      </c>
      <c r="AD12" s="12">
        <f t="shared" si="16"/>
        <v>3</v>
      </c>
      <c r="AE12" s="12">
        <f t="shared" si="16"/>
        <v>3</v>
      </c>
      <c r="AF12" s="12">
        <f t="shared" si="16"/>
        <v>3</v>
      </c>
      <c r="AG12" s="12">
        <f t="shared" si="16"/>
        <v>3</v>
      </c>
      <c r="AH12" s="12">
        <f t="shared" si="16"/>
        <v>3</v>
      </c>
      <c r="AK12" t="str">
        <f t="shared" si="9"/>
        <v>MinBIOBSL-10</v>
      </c>
      <c r="AL12" s="8" cm="1">
        <f t="array" ref="AL12">ROUND(-E$13/TREND(E$11:E$12,$A$11:$A$12,VALUE($A39))*AL13+AL13,4)</f>
        <v>0</v>
      </c>
      <c r="AM12" s="8" cm="1">
        <f t="array" ref="AM12">ROUND(-F$13/TREND(F$11:F$12,$A$11:$A$12,VALUE($A39))*AM13+AM13,4)</f>
        <v>0</v>
      </c>
      <c r="AN12" s="8" cm="1">
        <f t="array" ref="AN12">ROUND(-G$13/TREND(G$11:G$12,$A$11:$A$12,VALUE($A39))*AN13+AN13,4)</f>
        <v>0</v>
      </c>
      <c r="AO12" s="8" cm="1">
        <f t="array" ref="AO12">ROUND(-H$13/TREND(H$11:H$12,$A$11:$A$12,VALUE($A39))*AO13+AO13,4)</f>
        <v>0</v>
      </c>
      <c r="AP12" s="8" cm="1">
        <f t="array" ref="AP12">ROUND(-I$13/TREND(I$11:I$12,$A$11:$A$12,VALUE($A39))*AP13+AP13,4)</f>
        <v>0</v>
      </c>
      <c r="AQ12" s="8" cm="1">
        <f t="array" ref="AQ12">ROUND(-J$13/TREND(J$11:J$12,$A$11:$A$12,VALUE($A39))*AQ13+AQ13,4)</f>
        <v>0</v>
      </c>
      <c r="AR12" s="8" cm="1">
        <f t="array" ref="AR12">ROUND(-K$13/TREND(K$11:K$12,$A$11:$A$12,VALUE($A39))*AR13+AR13,4)</f>
        <v>0</v>
      </c>
      <c r="AS12" s="8" cm="1">
        <f t="array" ref="AS12">ROUND(-L$13/TREND(L$11:L$12,$A$11:$A$12,VALUE($A39))*AS13+AS13,4)</f>
        <v>0</v>
      </c>
      <c r="AT12" s="8" cm="1">
        <f t="array" ref="AT12">ROUND(-M$13/TREND(M$11:M$12,$A$11:$A$12,VALUE($A39))*AT13+AT13,4)</f>
        <v>0</v>
      </c>
      <c r="AU12" s="8" cm="1">
        <f t="array" ref="AU12">ROUND(-N$13/TREND(N$11:N$12,$A$11:$A$12,VALUE($A39))*AU13+AU13,4)</f>
        <v>0</v>
      </c>
      <c r="AV12" s="8" cm="1">
        <f t="array" ref="AV12">ROUND(-O$13/TREND(O$11:O$12,$A$11:$A$12,VALUE($A39))*AV13+AV13,4)</f>
        <v>0</v>
      </c>
      <c r="AW12" s="8" cm="1">
        <f t="array" ref="AW12">ROUND(-P$13/TREND(P$11:P$12,$A$11:$A$12,VALUE($A39))*AW13+AW13,4)</f>
        <v>0</v>
      </c>
      <c r="AX12" s="8" cm="1">
        <f t="array" ref="AX12">ROUND(-Q$13/TREND(Q$11:Q$12,$A$11:$A$12,VALUE($A39))*AX13+AX13,4)</f>
        <v>0</v>
      </c>
      <c r="AY12" s="8" cm="1">
        <f t="array" ref="AY12">ROUND(-R$13/TREND(R$11:R$12,$A$11:$A$12,VALUE($A39))*AY13+AY13,4)</f>
        <v>0</v>
      </c>
      <c r="AZ12" s="8" cm="1">
        <f t="array" ref="AZ12">ROUND(-S$13/TREND(S$11:S$12,$A$11:$A$12,VALUE($A39))*AZ13+AZ13,4)</f>
        <v>0</v>
      </c>
      <c r="BA12" s="8" cm="1">
        <f t="array" ref="BA12">ROUND(-T$13/TREND(T$11:T$12,$A$11:$A$12,VALUE($A39))*BA13+BA13,4)</f>
        <v>0</v>
      </c>
      <c r="BB12" s="8" cm="1">
        <f t="array" ref="BB12">ROUND(-U$13/TREND(U$11:U$12,$A$11:$A$12,VALUE($A39))*BB13+BB13,4)</f>
        <v>0</v>
      </c>
      <c r="BC12" s="8" cm="1">
        <f t="array" ref="BC12">ROUND(-V$13/TREND(V$11:V$12,$A$11:$A$12,VALUE($A39))*BC13+BC13,4)</f>
        <v>0</v>
      </c>
      <c r="BD12" s="8" cm="1">
        <f t="array" ref="BD12">ROUND(-W$13/TREND(W$11:W$12,$A$11:$A$12,VALUE($A39))*BD13+BD13,4)</f>
        <v>0</v>
      </c>
      <c r="BE12" s="8" cm="1">
        <f t="array" ref="BE12">ROUND(-X$13/TREND(X$11:X$12,$A$11:$A$12,VALUE($A39))*BE13+BE13,4)</f>
        <v>0</v>
      </c>
      <c r="BF12" s="8" cm="1">
        <f t="array" ref="BF12">ROUND(-Y$13/TREND(Y$11:Y$12,$A$11:$A$12,VALUE($A39))*BF13+BF13,4)</f>
        <v>0</v>
      </c>
      <c r="BG12" s="8" cm="1">
        <f t="array" ref="BG12">ROUND(-Z$13/TREND(Z$11:Z$12,$A$11:$A$12,VALUE($A39))*BG13+BG13,4)</f>
        <v>0</v>
      </c>
      <c r="BH12" s="8" cm="1">
        <f t="array" ref="BH12">ROUND(-AA$13/TREND(AA$11:AA$12,$A$11:$A$12,VALUE($A39))*BH13+BH13,4)</f>
        <v>0</v>
      </c>
      <c r="BI12" s="8" cm="1">
        <f t="array" ref="BI12">ROUND(-AB$13/TREND(AB$11:AB$12,$A$11:$A$12,VALUE($A39))*BI13+BI13,4)</f>
        <v>0</v>
      </c>
      <c r="BJ12" s="8" cm="1">
        <f t="array" ref="BJ12">ROUND(-AC$13/TREND(AC$11:AC$12,$A$11:$A$12,VALUE($A39))*BJ13+BJ13,4)</f>
        <v>0</v>
      </c>
      <c r="BK12" s="8" cm="1">
        <f t="array" ref="BK12">ROUND(-AD$13/TREND(AD$11:AD$12,$A$11:$A$12,VALUE($A39))*BK13+BK13,4)</f>
        <v>0</v>
      </c>
      <c r="BL12" s="8" cm="1">
        <f t="array" ref="BL12">ROUND(-AE$13/TREND(AE$11:AE$12,$A$11:$A$12,VALUE($A39))*BL13+BL13,4)</f>
        <v>0</v>
      </c>
      <c r="BM12" s="8" cm="1">
        <f t="array" ref="BM12">ROUND(-AF$13/TREND(AF$11:AF$12,$A$11:$A$12,VALUE($A39))*BM13+BM13,4)</f>
        <v>0</v>
      </c>
      <c r="BN12" s="8" cm="1">
        <f t="array" ref="BN12">ROUND(-AG$13/TREND(AG$11:AG$12,$A$11:$A$12,VALUE($A39))*BN13+BN13,4)</f>
        <v>0</v>
      </c>
      <c r="BO12" s="8" cm="1">
        <f t="array" ref="BO12">ROUND(-AH$13/TREND(AH$11:AH$12,$A$11:$A$12,VALUE($A39))*BO13+BO13,4)</f>
        <v>0</v>
      </c>
      <c r="BQ12" s="1">
        <f t="shared" si="10"/>
        <v>31.475498111758441</v>
      </c>
      <c r="BR12" s="1">
        <f t="shared" si="4"/>
        <v>0</v>
      </c>
      <c r="BS12" s="1"/>
      <c r="BV12" t="str">
        <f t="shared" si="11"/>
        <v>MinBIOBSL-10</v>
      </c>
      <c r="BW12" s="1">
        <f t="shared" si="5"/>
        <v>0</v>
      </c>
      <c r="BX12" s="1">
        <f t="shared" si="6"/>
        <v>0</v>
      </c>
      <c r="BY12" s="1">
        <f t="shared" si="6"/>
        <v>0</v>
      </c>
      <c r="BZ12" s="1">
        <f t="shared" si="6"/>
        <v>0</v>
      </c>
      <c r="CA12" s="1">
        <f t="shared" si="6"/>
        <v>0</v>
      </c>
      <c r="CB12" s="1">
        <f t="shared" si="6"/>
        <v>0</v>
      </c>
      <c r="CC12" s="1">
        <f t="shared" si="6"/>
        <v>0</v>
      </c>
      <c r="CD12" s="1">
        <f t="shared" si="6"/>
        <v>0</v>
      </c>
      <c r="CE12" s="1">
        <f t="shared" si="6"/>
        <v>0</v>
      </c>
      <c r="CF12" s="1">
        <f t="shared" si="6"/>
        <v>0</v>
      </c>
      <c r="CG12" s="1">
        <f t="shared" si="6"/>
        <v>0</v>
      </c>
      <c r="CH12" s="1">
        <f t="shared" si="6"/>
        <v>0</v>
      </c>
      <c r="CI12" s="1">
        <f t="shared" si="6"/>
        <v>0</v>
      </c>
      <c r="CJ12" s="1">
        <f t="shared" si="6"/>
        <v>0</v>
      </c>
      <c r="CK12" s="1">
        <f t="shared" si="6"/>
        <v>0</v>
      </c>
      <c r="CL12" s="1">
        <f t="shared" si="6"/>
        <v>0</v>
      </c>
      <c r="CM12" s="1">
        <f t="shared" si="6"/>
        <v>0</v>
      </c>
      <c r="CN12" s="1">
        <f t="shared" si="7"/>
        <v>0</v>
      </c>
      <c r="CO12" s="1">
        <f t="shared" si="7"/>
        <v>0</v>
      </c>
      <c r="CP12" s="1">
        <f t="shared" si="7"/>
        <v>0</v>
      </c>
      <c r="CQ12" s="1">
        <f t="shared" si="7"/>
        <v>0</v>
      </c>
      <c r="CR12" s="1">
        <f t="shared" si="7"/>
        <v>0</v>
      </c>
      <c r="CS12" s="1">
        <f t="shared" si="7"/>
        <v>0</v>
      </c>
      <c r="CT12" s="1">
        <f t="shared" si="7"/>
        <v>0</v>
      </c>
      <c r="CU12" s="1">
        <f t="shared" si="7"/>
        <v>0</v>
      </c>
      <c r="CV12" s="1">
        <f t="shared" si="7"/>
        <v>0</v>
      </c>
      <c r="CW12" s="1">
        <f t="shared" si="7"/>
        <v>0</v>
      </c>
      <c r="CX12" s="1">
        <f t="shared" si="7"/>
        <v>0</v>
      </c>
      <c r="CY12" s="1">
        <f t="shared" si="7"/>
        <v>0</v>
      </c>
      <c r="CZ12" s="1">
        <f t="shared" si="7"/>
        <v>0</v>
      </c>
      <c r="DC12" t="str">
        <f t="shared" si="12"/>
        <v>MinBIOBSL-10</v>
      </c>
      <c r="DD12" t="e">
        <f t="shared" si="8"/>
        <v>#N/A</v>
      </c>
      <c r="DE12" t="s">
        <v>109</v>
      </c>
      <c r="DF12" t="s">
        <v>163</v>
      </c>
      <c r="DH12" t="str">
        <f t="shared" si="13"/>
        <v>BIOBSL</v>
      </c>
    </row>
    <row r="13" spans="1:113">
      <c r="B13" s="17"/>
      <c r="C13" t="s">
        <v>99</v>
      </c>
      <c r="E13" s="12">
        <f>0.05</f>
        <v>0.05</v>
      </c>
      <c r="F13" s="12">
        <f t="shared" si="15"/>
        <v>0.05</v>
      </c>
      <c r="G13" s="12">
        <f t="shared" si="15"/>
        <v>0.05</v>
      </c>
      <c r="H13" s="12">
        <f t="shared" si="15"/>
        <v>0.05</v>
      </c>
      <c r="I13" s="12">
        <f t="shared" si="15"/>
        <v>0.05</v>
      </c>
      <c r="J13" s="12">
        <f t="shared" si="15"/>
        <v>0.05</v>
      </c>
      <c r="K13" s="12">
        <f t="shared" si="15"/>
        <v>0.05</v>
      </c>
      <c r="L13" s="12">
        <f t="shared" si="15"/>
        <v>0.05</v>
      </c>
      <c r="M13" s="12">
        <f t="shared" si="15"/>
        <v>0.05</v>
      </c>
      <c r="N13" s="12">
        <f t="shared" si="15"/>
        <v>0.05</v>
      </c>
      <c r="O13" s="12">
        <f t="shared" si="15"/>
        <v>0.05</v>
      </c>
      <c r="P13" s="12">
        <f t="shared" si="15"/>
        <v>0.05</v>
      </c>
      <c r="Q13" s="12">
        <f t="shared" si="15"/>
        <v>0.05</v>
      </c>
      <c r="R13" s="12">
        <f t="shared" si="15"/>
        <v>0.05</v>
      </c>
      <c r="S13" s="12">
        <f t="shared" si="15"/>
        <v>0.05</v>
      </c>
      <c r="T13" s="12">
        <f t="shared" si="15"/>
        <v>0.05</v>
      </c>
      <c r="U13" s="12">
        <f t="shared" si="15"/>
        <v>0.05</v>
      </c>
      <c r="V13" s="12">
        <f t="shared" si="16"/>
        <v>0.05</v>
      </c>
      <c r="W13" s="12">
        <f t="shared" si="16"/>
        <v>0.05</v>
      </c>
      <c r="X13" s="12">
        <f t="shared" si="16"/>
        <v>0.05</v>
      </c>
      <c r="Y13" s="12">
        <f t="shared" si="16"/>
        <v>0.05</v>
      </c>
      <c r="Z13" s="12">
        <f t="shared" si="16"/>
        <v>0.05</v>
      </c>
      <c r="AA13" s="12">
        <f t="shared" si="16"/>
        <v>0.05</v>
      </c>
      <c r="AB13" s="12">
        <f t="shared" si="16"/>
        <v>0.05</v>
      </c>
      <c r="AC13" s="12">
        <f t="shared" si="16"/>
        <v>0.05</v>
      </c>
      <c r="AD13" s="12">
        <f t="shared" si="16"/>
        <v>0.05</v>
      </c>
      <c r="AE13" s="12">
        <f t="shared" si="16"/>
        <v>0.05</v>
      </c>
      <c r="AF13" s="12">
        <f t="shared" si="16"/>
        <v>0.05</v>
      </c>
      <c r="AG13" s="12">
        <f t="shared" si="16"/>
        <v>0.05</v>
      </c>
      <c r="AH13" s="12">
        <f t="shared" si="16"/>
        <v>0.05</v>
      </c>
      <c r="AK13" t="str">
        <f t="shared" si="9"/>
        <v>MinBIOBSL-11</v>
      </c>
      <c r="AL13" s="20">
        <f t="shared" ref="AL13:BO13" si="17">E5</f>
        <v>0</v>
      </c>
      <c r="AM13" s="20">
        <f t="shared" si="17"/>
        <v>0</v>
      </c>
      <c r="AN13" s="20">
        <f t="shared" si="17"/>
        <v>0</v>
      </c>
      <c r="AO13" s="20">
        <f t="shared" si="17"/>
        <v>0</v>
      </c>
      <c r="AP13" s="20">
        <f t="shared" si="17"/>
        <v>0</v>
      </c>
      <c r="AQ13" s="20">
        <f t="shared" si="17"/>
        <v>0</v>
      </c>
      <c r="AR13" s="20">
        <f t="shared" si="17"/>
        <v>0</v>
      </c>
      <c r="AS13" s="20">
        <f t="shared" si="17"/>
        <v>0</v>
      </c>
      <c r="AT13" s="20">
        <f t="shared" si="17"/>
        <v>0</v>
      </c>
      <c r="AU13" s="20">
        <f t="shared" si="17"/>
        <v>0</v>
      </c>
      <c r="AV13" s="20">
        <f t="shared" si="17"/>
        <v>0</v>
      </c>
      <c r="AW13" s="20">
        <f t="shared" si="17"/>
        <v>0</v>
      </c>
      <c r="AX13" s="20">
        <f t="shared" si="17"/>
        <v>0</v>
      </c>
      <c r="AY13" s="20">
        <f t="shared" si="17"/>
        <v>0</v>
      </c>
      <c r="AZ13" s="20">
        <f t="shared" si="17"/>
        <v>0</v>
      </c>
      <c r="BA13" s="20">
        <f t="shared" si="17"/>
        <v>0</v>
      </c>
      <c r="BB13" s="20">
        <f t="shared" si="17"/>
        <v>0</v>
      </c>
      <c r="BC13" s="20">
        <f t="shared" si="17"/>
        <v>0</v>
      </c>
      <c r="BD13" s="20">
        <f t="shared" si="17"/>
        <v>0</v>
      </c>
      <c r="BE13" s="20">
        <f t="shared" si="17"/>
        <v>0</v>
      </c>
      <c r="BF13" s="20">
        <f t="shared" si="17"/>
        <v>0</v>
      </c>
      <c r="BG13" s="20">
        <f t="shared" si="17"/>
        <v>0</v>
      </c>
      <c r="BH13" s="20">
        <f t="shared" si="17"/>
        <v>0</v>
      </c>
      <c r="BI13" s="20">
        <f t="shared" si="17"/>
        <v>0</v>
      </c>
      <c r="BJ13" s="20">
        <f t="shared" si="17"/>
        <v>0</v>
      </c>
      <c r="BK13" s="20">
        <f t="shared" si="17"/>
        <v>0</v>
      </c>
      <c r="BL13" s="20">
        <f t="shared" si="17"/>
        <v>0</v>
      </c>
      <c r="BM13" s="20">
        <f t="shared" si="17"/>
        <v>0</v>
      </c>
      <c r="BN13" s="20">
        <f t="shared" si="17"/>
        <v>0</v>
      </c>
      <c r="BO13" s="20">
        <f t="shared" si="17"/>
        <v>0</v>
      </c>
      <c r="BQ13" s="1">
        <f t="shared" si="10"/>
        <v>33.132103275535201</v>
      </c>
      <c r="BR13" s="1">
        <f t="shared" si="4"/>
        <v>0</v>
      </c>
      <c r="BS13" s="1"/>
      <c r="BV13" t="str">
        <f t="shared" si="11"/>
        <v>MinBIOBSL-11</v>
      </c>
      <c r="BW13" s="1">
        <f t="shared" si="5"/>
        <v>0</v>
      </c>
      <c r="BX13" s="1">
        <f t="shared" si="6"/>
        <v>0</v>
      </c>
      <c r="BY13" s="1">
        <f t="shared" si="6"/>
        <v>0</v>
      </c>
      <c r="BZ13" s="1">
        <f t="shared" si="6"/>
        <v>0</v>
      </c>
      <c r="CA13" s="1">
        <f t="shared" si="6"/>
        <v>0</v>
      </c>
      <c r="CB13" s="1">
        <f t="shared" si="6"/>
        <v>0</v>
      </c>
      <c r="CC13" s="1">
        <f t="shared" si="6"/>
        <v>0</v>
      </c>
      <c r="CD13" s="1">
        <f t="shared" si="6"/>
        <v>0</v>
      </c>
      <c r="CE13" s="1">
        <f t="shared" si="6"/>
        <v>0</v>
      </c>
      <c r="CF13" s="1">
        <f t="shared" si="6"/>
        <v>0</v>
      </c>
      <c r="CG13" s="1">
        <f t="shared" si="6"/>
        <v>0</v>
      </c>
      <c r="CH13" s="1">
        <f t="shared" si="6"/>
        <v>0</v>
      </c>
      <c r="CI13" s="1">
        <f t="shared" si="6"/>
        <v>0</v>
      </c>
      <c r="CJ13" s="1">
        <f t="shared" si="6"/>
        <v>0</v>
      </c>
      <c r="CK13" s="1">
        <f t="shared" si="6"/>
        <v>0</v>
      </c>
      <c r="CL13" s="1">
        <f t="shared" si="6"/>
        <v>0</v>
      </c>
      <c r="CM13" s="1">
        <f t="shared" si="6"/>
        <v>0</v>
      </c>
      <c r="CN13" s="1">
        <f t="shared" si="7"/>
        <v>0</v>
      </c>
      <c r="CO13" s="1">
        <f t="shared" si="7"/>
        <v>0</v>
      </c>
      <c r="CP13" s="1">
        <f t="shared" si="7"/>
        <v>0</v>
      </c>
      <c r="CQ13" s="1">
        <f t="shared" si="7"/>
        <v>0</v>
      </c>
      <c r="CR13" s="1">
        <f t="shared" si="7"/>
        <v>0</v>
      </c>
      <c r="CS13" s="1">
        <f t="shared" si="7"/>
        <v>0</v>
      </c>
      <c r="CT13" s="1">
        <f t="shared" si="7"/>
        <v>0</v>
      </c>
      <c r="CU13" s="1">
        <f t="shared" si="7"/>
        <v>0</v>
      </c>
      <c r="CV13" s="1">
        <f t="shared" si="7"/>
        <v>0</v>
      </c>
      <c r="CW13" s="1">
        <f t="shared" si="7"/>
        <v>0</v>
      </c>
      <c r="CX13" s="1">
        <f t="shared" si="7"/>
        <v>0</v>
      </c>
      <c r="CY13" s="1">
        <f t="shared" si="7"/>
        <v>0</v>
      </c>
      <c r="CZ13" s="1">
        <f t="shared" si="7"/>
        <v>0</v>
      </c>
      <c r="DC13" t="str">
        <f t="shared" si="12"/>
        <v>MinBIOBSL-11</v>
      </c>
      <c r="DD13" t="e">
        <f t="shared" si="8"/>
        <v>#N/A</v>
      </c>
      <c r="DE13" t="s">
        <v>109</v>
      </c>
      <c r="DF13" t="s">
        <v>163</v>
      </c>
      <c r="DH13" t="str">
        <f t="shared" si="13"/>
        <v>BIOBSL</v>
      </c>
    </row>
    <row r="14" spans="1:113">
      <c r="C14" t="s">
        <v>98</v>
      </c>
      <c r="E14" s="11">
        <v>8.9999999999999998E-4</v>
      </c>
      <c r="F14" s="11">
        <v>8.9999999999999998E-4</v>
      </c>
      <c r="G14" s="11">
        <v>8.9999999999999998E-4</v>
      </c>
      <c r="H14" s="11">
        <v>8.9999999999999998E-4</v>
      </c>
      <c r="I14" s="11">
        <v>8.9999999999999998E-4</v>
      </c>
      <c r="J14" s="11">
        <v>8.9999999999999998E-4</v>
      </c>
      <c r="K14" s="11">
        <v>8.9999999999999998E-4</v>
      </c>
      <c r="L14" s="11">
        <v>8.9999999999999998E-4</v>
      </c>
      <c r="M14" s="11">
        <v>8.9999999999999998E-4</v>
      </c>
      <c r="N14" s="11">
        <v>8.9999999999999998E-4</v>
      </c>
      <c r="O14" s="11">
        <v>8.9999999999999998E-4</v>
      </c>
      <c r="P14" s="11">
        <v>8.9999999999999998E-4</v>
      </c>
      <c r="Q14" s="11">
        <v>8.9999999999999998E-4</v>
      </c>
      <c r="R14" s="11">
        <v>8.9999999999999998E-4</v>
      </c>
      <c r="S14" s="11">
        <v>8.9999999999999998E-4</v>
      </c>
      <c r="T14" s="11">
        <v>8.9999999999999998E-4</v>
      </c>
      <c r="U14" s="11">
        <v>8.9999999999999998E-4</v>
      </c>
      <c r="V14" s="11">
        <v>8.9999999999999998E-4</v>
      </c>
      <c r="W14" s="11">
        <v>8.9999999999999998E-4</v>
      </c>
      <c r="X14" s="11">
        <v>8.9999999999999998E-4</v>
      </c>
      <c r="Y14" s="11">
        <v>8.9999999999999998E-4</v>
      </c>
      <c r="Z14" s="11">
        <v>8.9999999999999998E-4</v>
      </c>
      <c r="AA14" s="11">
        <v>8.9999999999999998E-4</v>
      </c>
      <c r="AB14" s="11">
        <v>8.9999999999999998E-4</v>
      </c>
      <c r="AC14" s="11">
        <v>8.9999999999999998E-4</v>
      </c>
      <c r="AD14" s="11">
        <v>8.9999999999999998E-4</v>
      </c>
      <c r="AE14" s="11">
        <v>8.9999999999999998E-4</v>
      </c>
      <c r="AF14" s="11">
        <v>8.9999999999999998E-4</v>
      </c>
      <c r="AG14" s="11">
        <v>8.9999999999999998E-4</v>
      </c>
      <c r="AH14" s="11">
        <v>8.9999999999999998E-4</v>
      </c>
      <c r="AK14" t="str">
        <f t="shared" si="9"/>
        <v>MinBIOBSL-12</v>
      </c>
      <c r="AL14" s="8" cm="1">
        <f t="array" ref="AL14">ROUND(E$10/TREND(E$8:E$9,$A$8:$A$9,VALUE($A41))*AL13+AL13,4)</f>
        <v>0</v>
      </c>
      <c r="AM14" s="8" cm="1">
        <f t="array" ref="AM14">ROUND(F$10/TREND(F$8:F$9,$A$8:$A$9,VALUE($A41))*AM13+AM13,4)</f>
        <v>0</v>
      </c>
      <c r="AN14" s="8" cm="1">
        <f t="array" ref="AN14">ROUND(G$10/TREND(G$8:G$9,$A$8:$A$9,VALUE($A41))*AN13+AN13,4)</f>
        <v>0</v>
      </c>
      <c r="AO14" s="8" cm="1">
        <f t="array" ref="AO14">ROUND(H$10/TREND(H$8:H$9,$A$8:$A$9,VALUE($A41))*AO13+AO13,4)</f>
        <v>0</v>
      </c>
      <c r="AP14" s="8" cm="1">
        <f t="array" ref="AP14">ROUND(I$10/TREND(I$8:I$9,$A$8:$A$9,VALUE($A41))*AP13+AP13,4)</f>
        <v>0</v>
      </c>
      <c r="AQ14" s="8" cm="1">
        <f t="array" ref="AQ14">ROUND(J$10/TREND(J$8:J$9,$A$8:$A$9,VALUE($A41))*AQ13+AQ13,4)</f>
        <v>0</v>
      </c>
      <c r="AR14" s="8" cm="1">
        <f t="array" ref="AR14">ROUND(K$10/TREND(K$8:K$9,$A$8:$A$9,VALUE($A41))*AR13+AR13,4)</f>
        <v>0</v>
      </c>
      <c r="AS14" s="8" cm="1">
        <f t="array" ref="AS14">ROUND(L$10/TREND(L$8:L$9,$A$8:$A$9,VALUE($A41))*AS13+AS13,4)</f>
        <v>0</v>
      </c>
      <c r="AT14" s="8" cm="1">
        <f t="array" ref="AT14">ROUND(M$10/TREND(M$8:M$9,$A$8:$A$9,VALUE($A41))*AT13+AT13,4)</f>
        <v>0</v>
      </c>
      <c r="AU14" s="8" cm="1">
        <f t="array" ref="AU14">ROUND(N$10/TREND(N$8:N$9,$A$8:$A$9,VALUE($A41))*AU13+AU13,4)</f>
        <v>0</v>
      </c>
      <c r="AV14" s="8" cm="1">
        <f t="array" ref="AV14">ROUND(O$10/TREND(O$8:O$9,$A$8:$A$9,VALUE($A41))*AV13+AV13,4)</f>
        <v>0</v>
      </c>
      <c r="AW14" s="8" cm="1">
        <f t="array" ref="AW14">ROUND(P$10/TREND(P$8:P$9,$A$8:$A$9,VALUE($A41))*AW13+AW13,4)</f>
        <v>0</v>
      </c>
      <c r="AX14" s="8" cm="1">
        <f t="array" ref="AX14">ROUND(Q$10/TREND(Q$8:Q$9,$A$8:$A$9,VALUE($A41))*AX13+AX13,4)</f>
        <v>0</v>
      </c>
      <c r="AY14" s="8" cm="1">
        <f t="array" ref="AY14">ROUND(R$10/TREND(R$8:R$9,$A$8:$A$9,VALUE($A41))*AY13+AY13,4)</f>
        <v>0</v>
      </c>
      <c r="AZ14" s="8" cm="1">
        <f t="array" ref="AZ14">ROUND(S$10/TREND(S$8:S$9,$A$8:$A$9,VALUE($A41))*AZ13+AZ13,4)</f>
        <v>0</v>
      </c>
      <c r="BA14" s="8" cm="1">
        <f t="array" ref="BA14">ROUND(T$10/TREND(T$8:T$9,$A$8:$A$9,VALUE($A41))*BA13+BA13,4)</f>
        <v>0</v>
      </c>
      <c r="BB14" s="8" cm="1">
        <f t="array" ref="BB14">ROUND(U$10/TREND(U$8:U$9,$A$8:$A$9,VALUE($A41))*BB13+BB13,4)</f>
        <v>0</v>
      </c>
      <c r="BC14" s="8" cm="1">
        <f t="array" ref="BC14">ROUND(V$10/TREND(V$8:V$9,$A$8:$A$9,VALUE($A41))*BC13+BC13,4)</f>
        <v>0</v>
      </c>
      <c r="BD14" s="8" cm="1">
        <f t="array" ref="BD14">ROUND(W$10/TREND(W$8:W$9,$A$8:$A$9,VALUE($A41))*BD13+BD13,4)</f>
        <v>0</v>
      </c>
      <c r="BE14" s="8" cm="1">
        <f t="array" ref="BE14">ROUND(X$10/TREND(X$8:X$9,$A$8:$A$9,VALUE($A41))*BE13+BE13,4)</f>
        <v>0</v>
      </c>
      <c r="BF14" s="8" cm="1">
        <f t="array" ref="BF14">ROUND(Y$10/TREND(Y$8:Y$9,$A$8:$A$9,VALUE($A41))*BF13+BF13,4)</f>
        <v>0</v>
      </c>
      <c r="BG14" s="8" cm="1">
        <f t="array" ref="BG14">ROUND(Z$10/TREND(Z$8:Z$9,$A$8:$A$9,VALUE($A41))*BG13+BG13,4)</f>
        <v>0</v>
      </c>
      <c r="BH14" s="8" cm="1">
        <f t="array" ref="BH14">ROUND(AA$10/TREND(AA$8:AA$9,$A$8:$A$9,VALUE($A41))*BH13+BH13,4)</f>
        <v>0</v>
      </c>
      <c r="BI14" s="8" cm="1">
        <f t="array" ref="BI14">ROUND(AB$10/TREND(AB$8:AB$9,$A$8:$A$9,VALUE($A41))*BI13+BI13,4)</f>
        <v>0</v>
      </c>
      <c r="BJ14" s="8" cm="1">
        <f t="array" ref="BJ14">ROUND(AC$10/TREND(AC$8:AC$9,$A$8:$A$9,VALUE($A41))*BJ13+BJ13,4)</f>
        <v>0</v>
      </c>
      <c r="BK14" s="8" cm="1">
        <f t="array" ref="BK14">ROUND(AD$10/TREND(AD$8:AD$9,$A$8:$A$9,VALUE($A41))*BK13+BK13,4)</f>
        <v>0</v>
      </c>
      <c r="BL14" s="8" cm="1">
        <f t="array" ref="BL14">ROUND(AE$10/TREND(AE$8:AE$9,$A$8:$A$9,VALUE($A41))*BL13+BL13,4)</f>
        <v>0</v>
      </c>
      <c r="BM14" s="8" cm="1">
        <f t="array" ref="BM14">ROUND(AF$10/TREND(AF$8:AF$9,$A$8:$A$9,VALUE($A41))*BM13+BM13,4)</f>
        <v>0</v>
      </c>
      <c r="BN14" s="8" cm="1">
        <f t="array" ref="BN14">ROUND(AG$10/TREND(AG$8:AG$9,$A$8:$A$9,VALUE($A41))*BN13+BN13,4)</f>
        <v>0</v>
      </c>
      <c r="BO14" s="8" cm="1">
        <f t="array" ref="BO14">ROUND(AH$10/TREND(AH$8:AH$9,$A$8:$A$9,VALUE($A41))*BO13+BO13,4)</f>
        <v>0</v>
      </c>
      <c r="BQ14" s="1">
        <f t="shared" si="10"/>
        <v>39.758523930642241</v>
      </c>
      <c r="BR14" s="1">
        <f t="shared" si="4"/>
        <v>0</v>
      </c>
      <c r="BS14" s="1"/>
      <c r="BV14" t="str">
        <f t="shared" si="11"/>
        <v>MinBIOBSL-12</v>
      </c>
      <c r="BW14" s="1">
        <f t="shared" si="5"/>
        <v>0</v>
      </c>
      <c r="BX14" s="1">
        <f t="shared" si="6"/>
        <v>0</v>
      </c>
      <c r="BY14" s="1">
        <f t="shared" si="6"/>
        <v>0</v>
      </c>
      <c r="BZ14" s="1">
        <f t="shared" si="6"/>
        <v>0</v>
      </c>
      <c r="CA14" s="1">
        <f t="shared" si="6"/>
        <v>0</v>
      </c>
      <c r="CB14" s="1">
        <f t="shared" si="6"/>
        <v>0</v>
      </c>
      <c r="CC14" s="1">
        <f t="shared" si="6"/>
        <v>0</v>
      </c>
      <c r="CD14" s="1">
        <f t="shared" si="6"/>
        <v>0</v>
      </c>
      <c r="CE14" s="1">
        <f t="shared" si="6"/>
        <v>0</v>
      </c>
      <c r="CF14" s="1">
        <f t="shared" si="6"/>
        <v>0</v>
      </c>
      <c r="CG14" s="1">
        <f t="shared" si="6"/>
        <v>0</v>
      </c>
      <c r="CH14" s="1">
        <f t="shared" si="6"/>
        <v>0</v>
      </c>
      <c r="CI14" s="1">
        <f t="shared" si="6"/>
        <v>0</v>
      </c>
      <c r="CJ14" s="1">
        <f t="shared" si="6"/>
        <v>0</v>
      </c>
      <c r="CK14" s="1">
        <f t="shared" si="6"/>
        <v>0</v>
      </c>
      <c r="CL14" s="1">
        <f t="shared" si="6"/>
        <v>0</v>
      </c>
      <c r="CM14" s="1">
        <f t="shared" si="6"/>
        <v>0</v>
      </c>
      <c r="CN14" s="1">
        <f t="shared" si="7"/>
        <v>0</v>
      </c>
      <c r="CO14" s="1">
        <f t="shared" si="7"/>
        <v>0</v>
      </c>
      <c r="CP14" s="1">
        <f t="shared" si="7"/>
        <v>0</v>
      </c>
      <c r="CQ14" s="1">
        <f t="shared" si="7"/>
        <v>0</v>
      </c>
      <c r="CR14" s="1">
        <f t="shared" si="7"/>
        <v>0</v>
      </c>
      <c r="CS14" s="1">
        <f t="shared" si="7"/>
        <v>0</v>
      </c>
      <c r="CT14" s="1">
        <f t="shared" si="7"/>
        <v>0</v>
      </c>
      <c r="CU14" s="1">
        <f t="shared" si="7"/>
        <v>0</v>
      </c>
      <c r="CV14" s="1">
        <f t="shared" si="7"/>
        <v>0</v>
      </c>
      <c r="CW14" s="1">
        <f t="shared" si="7"/>
        <v>0</v>
      </c>
      <c r="CX14" s="1">
        <f t="shared" si="7"/>
        <v>0</v>
      </c>
      <c r="CY14" s="1">
        <f t="shared" si="7"/>
        <v>0</v>
      </c>
      <c r="CZ14" s="1">
        <f t="shared" si="7"/>
        <v>0</v>
      </c>
      <c r="DC14" t="str">
        <f t="shared" si="12"/>
        <v>MinBIOBSL-12</v>
      </c>
      <c r="DD14" t="e">
        <f t="shared" si="8"/>
        <v>#N/A</v>
      </c>
      <c r="DE14" t="s">
        <v>109</v>
      </c>
      <c r="DF14" t="s">
        <v>163</v>
      </c>
      <c r="DH14" t="str">
        <f t="shared" si="13"/>
        <v>BIOBSL</v>
      </c>
    </row>
    <row r="15" spans="1:113">
      <c r="C15" t="s">
        <v>171</v>
      </c>
      <c r="D15" t="s">
        <v>172</v>
      </c>
      <c r="AK15" t="str">
        <f t="shared" si="9"/>
        <v>MinBIOBSL-13</v>
      </c>
      <c r="AL15" s="8" cm="1">
        <f t="array" ref="AL15">ROUND(E$10/TREND(E$8:E$9,$A$8:$A$9,VALUE($A42))*AL14+AL14,4)</f>
        <v>0</v>
      </c>
      <c r="AM15" s="8" cm="1">
        <f t="array" ref="AM15">ROUND(F$10/TREND(F$8:F$9,$A$8:$A$9,VALUE($A42))*AM14+AM14,4)</f>
        <v>0</v>
      </c>
      <c r="AN15" s="8" cm="1">
        <f t="array" ref="AN15">ROUND(G$10/TREND(G$8:G$9,$A$8:$A$9,VALUE($A42))*AN14+AN14,4)</f>
        <v>0</v>
      </c>
      <c r="AO15" s="8" cm="1">
        <f t="array" ref="AO15">ROUND(H$10/TREND(H$8:H$9,$A$8:$A$9,VALUE($A42))*AO14+AO14,4)</f>
        <v>0</v>
      </c>
      <c r="AP15" s="8" cm="1">
        <f t="array" ref="AP15">ROUND(I$10/TREND(I$8:I$9,$A$8:$A$9,VALUE($A42))*AP14+AP14,4)</f>
        <v>0</v>
      </c>
      <c r="AQ15" s="8" cm="1">
        <f t="array" ref="AQ15">ROUND(J$10/TREND(J$8:J$9,$A$8:$A$9,VALUE($A42))*AQ14+AQ14,4)</f>
        <v>0</v>
      </c>
      <c r="AR15" s="8" cm="1">
        <f t="array" ref="AR15">ROUND(K$10/TREND(K$8:K$9,$A$8:$A$9,VALUE($A42))*AR14+AR14,4)</f>
        <v>0</v>
      </c>
      <c r="AS15" s="8" cm="1">
        <f t="array" ref="AS15">ROUND(L$10/TREND(L$8:L$9,$A$8:$A$9,VALUE($A42))*AS14+AS14,4)</f>
        <v>0</v>
      </c>
      <c r="AT15" s="8" cm="1">
        <f t="array" ref="AT15">ROUND(M$10/TREND(M$8:M$9,$A$8:$A$9,VALUE($A42))*AT14+AT14,4)</f>
        <v>0</v>
      </c>
      <c r="AU15" s="8" cm="1">
        <f t="array" ref="AU15">ROUND(N$10/TREND(N$8:N$9,$A$8:$A$9,VALUE($A42))*AU14+AU14,4)</f>
        <v>0</v>
      </c>
      <c r="AV15" s="8" cm="1">
        <f t="array" ref="AV15">ROUND(O$10/TREND(O$8:O$9,$A$8:$A$9,VALUE($A42))*AV14+AV14,4)</f>
        <v>0</v>
      </c>
      <c r="AW15" s="8" cm="1">
        <f t="array" ref="AW15">ROUND(P$10/TREND(P$8:P$9,$A$8:$A$9,VALUE($A42))*AW14+AW14,4)</f>
        <v>0</v>
      </c>
      <c r="AX15" s="8" cm="1">
        <f t="array" ref="AX15">ROUND(Q$10/TREND(Q$8:Q$9,$A$8:$A$9,VALUE($A42))*AX14+AX14,4)</f>
        <v>0</v>
      </c>
      <c r="AY15" s="8" cm="1">
        <f t="array" ref="AY15">ROUND(R$10/TREND(R$8:R$9,$A$8:$A$9,VALUE($A42))*AY14+AY14,4)</f>
        <v>0</v>
      </c>
      <c r="AZ15" s="8" cm="1">
        <f t="array" ref="AZ15">ROUND(S$10/TREND(S$8:S$9,$A$8:$A$9,VALUE($A42))*AZ14+AZ14,4)</f>
        <v>0</v>
      </c>
      <c r="BA15" s="8" cm="1">
        <f t="array" ref="BA15">ROUND(T$10/TREND(T$8:T$9,$A$8:$A$9,VALUE($A42))*BA14+BA14,4)</f>
        <v>0</v>
      </c>
      <c r="BB15" s="8" cm="1">
        <f t="array" ref="BB15">ROUND(U$10/TREND(U$8:U$9,$A$8:$A$9,VALUE($A42))*BB14+BB14,4)</f>
        <v>0</v>
      </c>
      <c r="BC15" s="8" cm="1">
        <f t="array" ref="BC15">ROUND(V$10/TREND(V$8:V$9,$A$8:$A$9,VALUE($A42))*BC14+BC14,4)</f>
        <v>0</v>
      </c>
      <c r="BD15" s="8" cm="1">
        <f t="array" ref="BD15">ROUND(W$10/TREND(W$8:W$9,$A$8:$A$9,VALUE($A42))*BD14+BD14,4)</f>
        <v>0</v>
      </c>
      <c r="BE15" s="8" cm="1">
        <f t="array" ref="BE15">ROUND(X$10/TREND(X$8:X$9,$A$8:$A$9,VALUE($A42))*BE14+BE14,4)</f>
        <v>0</v>
      </c>
      <c r="BF15" s="8" cm="1">
        <f t="array" ref="BF15">ROUND(Y$10/TREND(Y$8:Y$9,$A$8:$A$9,VALUE($A42))*BF14+BF14,4)</f>
        <v>0</v>
      </c>
      <c r="BG15" s="8" cm="1">
        <f t="array" ref="BG15">ROUND(Z$10/TREND(Z$8:Z$9,$A$8:$A$9,VALUE($A42))*BG14+BG14,4)</f>
        <v>0</v>
      </c>
      <c r="BH15" s="8" cm="1">
        <f t="array" ref="BH15">ROUND(AA$10/TREND(AA$8:AA$9,$A$8:$A$9,VALUE($A42))*BH14+BH14,4)</f>
        <v>0</v>
      </c>
      <c r="BI15" s="8" cm="1">
        <f t="array" ref="BI15">ROUND(AB$10/TREND(AB$8:AB$9,$A$8:$A$9,VALUE($A42))*BI14+BI14,4)</f>
        <v>0</v>
      </c>
      <c r="BJ15" s="8" cm="1">
        <f t="array" ref="BJ15">ROUND(AC$10/TREND(AC$8:AC$9,$A$8:$A$9,VALUE($A42))*BJ14+BJ14,4)</f>
        <v>0</v>
      </c>
      <c r="BK15" s="8" cm="1">
        <f t="array" ref="BK15">ROUND(AD$10/TREND(AD$8:AD$9,$A$8:$A$9,VALUE($A42))*BK14+BK14,4)</f>
        <v>0</v>
      </c>
      <c r="BL15" s="8" cm="1">
        <f t="array" ref="BL15">ROUND(AE$10/TREND(AE$8:AE$9,$A$8:$A$9,VALUE($A42))*BL14+BL14,4)</f>
        <v>0</v>
      </c>
      <c r="BM15" s="8" cm="1">
        <f t="array" ref="BM15">ROUND(AF$10/TREND(AF$8:AF$9,$A$8:$A$9,VALUE($A42))*BM14+BM14,4)</f>
        <v>0</v>
      </c>
      <c r="BN15" s="8" cm="1">
        <f t="array" ref="BN15">ROUND(AG$10/TREND(AG$8:AG$9,$A$8:$A$9,VALUE($A42))*BN14+BN14,4)</f>
        <v>0</v>
      </c>
      <c r="BO15" s="8" cm="1">
        <f t="array" ref="BO15">ROUND(AH$10/TREND(AH$8:AH$9,$A$8:$A$9,VALUE($A42))*BO14+BO14,4)</f>
        <v>0</v>
      </c>
      <c r="BQ15" s="1">
        <f t="shared" si="10"/>
        <v>46.384944585749281</v>
      </c>
      <c r="BR15" s="1">
        <f t="shared" si="4"/>
        <v>0</v>
      </c>
      <c r="BS15" s="1"/>
      <c r="BV15" t="str">
        <f t="shared" si="11"/>
        <v>MinBIOBSL-13</v>
      </c>
      <c r="BW15" s="1">
        <f t="shared" si="5"/>
        <v>0</v>
      </c>
      <c r="BX15" s="1">
        <f t="shared" si="6"/>
        <v>0</v>
      </c>
      <c r="BY15" s="1">
        <f t="shared" si="6"/>
        <v>0</v>
      </c>
      <c r="BZ15" s="1">
        <f t="shared" si="6"/>
        <v>0</v>
      </c>
      <c r="CA15" s="1">
        <f t="shared" si="6"/>
        <v>0</v>
      </c>
      <c r="CB15" s="1">
        <f t="shared" si="6"/>
        <v>0</v>
      </c>
      <c r="CC15" s="1">
        <f t="shared" si="6"/>
        <v>0</v>
      </c>
      <c r="CD15" s="1">
        <f t="shared" si="6"/>
        <v>0</v>
      </c>
      <c r="CE15" s="1">
        <f t="shared" si="6"/>
        <v>0</v>
      </c>
      <c r="CF15" s="1">
        <f t="shared" si="6"/>
        <v>0</v>
      </c>
      <c r="CG15" s="1">
        <f t="shared" si="6"/>
        <v>0</v>
      </c>
      <c r="CH15" s="1">
        <f t="shared" si="6"/>
        <v>0</v>
      </c>
      <c r="CI15" s="1">
        <f t="shared" si="6"/>
        <v>0</v>
      </c>
      <c r="CJ15" s="1">
        <f t="shared" si="6"/>
        <v>0</v>
      </c>
      <c r="CK15" s="1">
        <f t="shared" si="6"/>
        <v>0</v>
      </c>
      <c r="CL15" s="1">
        <f t="shared" si="6"/>
        <v>0</v>
      </c>
      <c r="CM15" s="1">
        <f t="shared" si="6"/>
        <v>0</v>
      </c>
      <c r="CN15" s="1">
        <f t="shared" si="7"/>
        <v>0</v>
      </c>
      <c r="CO15" s="1">
        <f t="shared" si="7"/>
        <v>0</v>
      </c>
      <c r="CP15" s="1">
        <f t="shared" si="7"/>
        <v>0</v>
      </c>
      <c r="CQ15" s="1">
        <f t="shared" si="7"/>
        <v>0</v>
      </c>
      <c r="CR15" s="1">
        <f t="shared" si="7"/>
        <v>0</v>
      </c>
      <c r="CS15" s="1">
        <f t="shared" si="7"/>
        <v>0</v>
      </c>
      <c r="CT15" s="1">
        <f t="shared" si="7"/>
        <v>0</v>
      </c>
      <c r="CU15" s="1">
        <f t="shared" si="7"/>
        <v>0</v>
      </c>
      <c r="CV15" s="1">
        <f t="shared" si="7"/>
        <v>0</v>
      </c>
      <c r="CW15" s="1">
        <f t="shared" si="7"/>
        <v>0</v>
      </c>
      <c r="CX15" s="1">
        <f t="shared" si="7"/>
        <v>0</v>
      </c>
      <c r="CY15" s="1">
        <f t="shared" si="7"/>
        <v>0</v>
      </c>
      <c r="CZ15" s="1">
        <f t="shared" si="7"/>
        <v>0</v>
      </c>
      <c r="DC15" t="str">
        <f t="shared" si="12"/>
        <v>MinBIOBSL-13</v>
      </c>
      <c r="DD15" t="e">
        <f t="shared" si="8"/>
        <v>#N/A</v>
      </c>
      <c r="DE15" t="s">
        <v>109</v>
      </c>
      <c r="DF15" t="s">
        <v>163</v>
      </c>
      <c r="DH15" t="str">
        <f t="shared" si="13"/>
        <v>BIOBSL</v>
      </c>
    </row>
    <row r="16" spans="1:113">
      <c r="AK16" t="str">
        <f t="shared" si="9"/>
        <v>MinBIOBSL-14</v>
      </c>
      <c r="AL16" s="8" cm="1">
        <f t="array" ref="AL16">ROUND(E$10/TREND(E$8:E$9,$A$8:$A$9,VALUE($A43))*AL15+AL15,4)</f>
        <v>0</v>
      </c>
      <c r="AM16" s="8" cm="1">
        <f t="array" ref="AM16">ROUND(F$10/TREND(F$8:F$9,$A$8:$A$9,VALUE($A43))*AM15+AM15,4)</f>
        <v>0</v>
      </c>
      <c r="AN16" s="8" cm="1">
        <f t="array" ref="AN16">ROUND(G$10/TREND(G$8:G$9,$A$8:$A$9,VALUE($A43))*AN15+AN15,4)</f>
        <v>0</v>
      </c>
      <c r="AO16" s="8" cm="1">
        <f t="array" ref="AO16">ROUND(H$10/TREND(H$8:H$9,$A$8:$A$9,VALUE($A43))*AO15+AO15,4)</f>
        <v>0</v>
      </c>
      <c r="AP16" s="8" cm="1">
        <f t="array" ref="AP16">ROUND(I$10/TREND(I$8:I$9,$A$8:$A$9,VALUE($A43))*AP15+AP15,4)</f>
        <v>0</v>
      </c>
      <c r="AQ16" s="8" cm="1">
        <f t="array" ref="AQ16">ROUND(J$10/TREND(J$8:J$9,$A$8:$A$9,VALUE($A43))*AQ15+AQ15,4)</f>
        <v>0</v>
      </c>
      <c r="AR16" s="8" cm="1">
        <f t="array" ref="AR16">ROUND(K$10/TREND(K$8:K$9,$A$8:$A$9,VALUE($A43))*AR15+AR15,4)</f>
        <v>0</v>
      </c>
      <c r="AS16" s="8" cm="1">
        <f t="array" ref="AS16">ROUND(L$10/TREND(L$8:L$9,$A$8:$A$9,VALUE($A43))*AS15+AS15,4)</f>
        <v>0</v>
      </c>
      <c r="AT16" s="8" cm="1">
        <f t="array" ref="AT16">ROUND(M$10/TREND(M$8:M$9,$A$8:$A$9,VALUE($A43))*AT15+AT15,4)</f>
        <v>0</v>
      </c>
      <c r="AU16" s="8" cm="1">
        <f t="array" ref="AU16">ROUND(N$10/TREND(N$8:N$9,$A$8:$A$9,VALUE($A43))*AU15+AU15,4)</f>
        <v>0</v>
      </c>
      <c r="AV16" s="8" cm="1">
        <f t="array" ref="AV16">ROUND(O$10/TREND(O$8:O$9,$A$8:$A$9,VALUE($A43))*AV15+AV15,4)</f>
        <v>0</v>
      </c>
      <c r="AW16" s="8" cm="1">
        <f t="array" ref="AW16">ROUND(P$10/TREND(P$8:P$9,$A$8:$A$9,VALUE($A43))*AW15+AW15,4)</f>
        <v>0</v>
      </c>
      <c r="AX16" s="8" cm="1">
        <f t="array" ref="AX16">ROUND(Q$10/TREND(Q$8:Q$9,$A$8:$A$9,VALUE($A43))*AX15+AX15,4)</f>
        <v>0</v>
      </c>
      <c r="AY16" s="8" cm="1">
        <f t="array" ref="AY16">ROUND(R$10/TREND(R$8:R$9,$A$8:$A$9,VALUE($A43))*AY15+AY15,4)</f>
        <v>0</v>
      </c>
      <c r="AZ16" s="8" cm="1">
        <f t="array" ref="AZ16">ROUND(S$10/TREND(S$8:S$9,$A$8:$A$9,VALUE($A43))*AZ15+AZ15,4)</f>
        <v>0</v>
      </c>
      <c r="BA16" s="8" cm="1">
        <f t="array" ref="BA16">ROUND(T$10/TREND(T$8:T$9,$A$8:$A$9,VALUE($A43))*BA15+BA15,4)</f>
        <v>0</v>
      </c>
      <c r="BB16" s="8" cm="1">
        <f t="array" ref="BB16">ROUND(U$10/TREND(U$8:U$9,$A$8:$A$9,VALUE($A43))*BB15+BB15,4)</f>
        <v>0</v>
      </c>
      <c r="BC16" s="8" cm="1">
        <f t="array" ref="BC16">ROUND(V$10/TREND(V$8:V$9,$A$8:$A$9,VALUE($A43))*BC15+BC15,4)</f>
        <v>0</v>
      </c>
      <c r="BD16" s="8" cm="1">
        <f t="array" ref="BD16">ROUND(W$10/TREND(W$8:W$9,$A$8:$A$9,VALUE($A43))*BD15+BD15,4)</f>
        <v>0</v>
      </c>
      <c r="BE16" s="8" cm="1">
        <f t="array" ref="BE16">ROUND(X$10/TREND(X$8:X$9,$A$8:$A$9,VALUE($A43))*BE15+BE15,4)</f>
        <v>0</v>
      </c>
      <c r="BF16" s="8" cm="1">
        <f t="array" ref="BF16">ROUND(Y$10/TREND(Y$8:Y$9,$A$8:$A$9,VALUE($A43))*BF15+BF15,4)</f>
        <v>0</v>
      </c>
      <c r="BG16" s="8" cm="1">
        <f t="array" ref="BG16">ROUND(Z$10/TREND(Z$8:Z$9,$A$8:$A$9,VALUE($A43))*BG15+BG15,4)</f>
        <v>0</v>
      </c>
      <c r="BH16" s="8" cm="1">
        <f t="array" ref="BH16">ROUND(AA$10/TREND(AA$8:AA$9,$A$8:$A$9,VALUE($A43))*BH15+BH15,4)</f>
        <v>0</v>
      </c>
      <c r="BI16" s="8" cm="1">
        <f t="array" ref="BI16">ROUND(AB$10/TREND(AB$8:AB$9,$A$8:$A$9,VALUE($A43))*BI15+BI15,4)</f>
        <v>0</v>
      </c>
      <c r="BJ16" s="8" cm="1">
        <f t="array" ref="BJ16">ROUND(AC$10/TREND(AC$8:AC$9,$A$8:$A$9,VALUE($A43))*BJ15+BJ15,4)</f>
        <v>0</v>
      </c>
      <c r="BK16" s="8" cm="1">
        <f t="array" ref="BK16">ROUND(AD$10/TREND(AD$8:AD$9,$A$8:$A$9,VALUE($A43))*BK15+BK15,4)</f>
        <v>0</v>
      </c>
      <c r="BL16" s="8" cm="1">
        <f t="array" ref="BL16">ROUND(AE$10/TREND(AE$8:AE$9,$A$8:$A$9,VALUE($A43))*BL15+BL15,4)</f>
        <v>0</v>
      </c>
      <c r="BM16" s="8" cm="1">
        <f t="array" ref="BM16">ROUND(AF$10/TREND(AF$8:AF$9,$A$8:$A$9,VALUE($A43))*BM15+BM15,4)</f>
        <v>0</v>
      </c>
      <c r="BN16" s="8" cm="1">
        <f t="array" ref="BN16">ROUND(AG$10/TREND(AG$8:AG$9,$A$8:$A$9,VALUE($A43))*BN15+BN15,4)</f>
        <v>0</v>
      </c>
      <c r="BO16" s="8" cm="1">
        <f t="array" ref="BO16">ROUND(AH$10/TREND(AH$8:AH$9,$A$8:$A$9,VALUE($A43))*BO15+BO15,4)</f>
        <v>0</v>
      </c>
      <c r="BQ16" s="1">
        <f t="shared" si="10"/>
        <v>53.011365240856321</v>
      </c>
      <c r="BR16" s="1">
        <f t="shared" si="4"/>
        <v>0</v>
      </c>
      <c r="BS16" s="1"/>
      <c r="BV16" t="str">
        <f t="shared" si="11"/>
        <v>MinBIOBSL-14</v>
      </c>
      <c r="BW16" s="1">
        <f t="shared" si="5"/>
        <v>0</v>
      </c>
      <c r="BX16" s="1">
        <f t="shared" si="6"/>
        <v>0</v>
      </c>
      <c r="BY16" s="1">
        <f t="shared" si="6"/>
        <v>0</v>
      </c>
      <c r="BZ16" s="1">
        <f t="shared" si="6"/>
        <v>0</v>
      </c>
      <c r="CA16" s="1">
        <f t="shared" si="6"/>
        <v>0</v>
      </c>
      <c r="CB16" s="1">
        <f t="shared" si="6"/>
        <v>0</v>
      </c>
      <c r="CC16" s="1">
        <f t="shared" si="6"/>
        <v>0</v>
      </c>
      <c r="CD16" s="1">
        <f t="shared" si="6"/>
        <v>0</v>
      </c>
      <c r="CE16" s="1">
        <f t="shared" si="6"/>
        <v>0</v>
      </c>
      <c r="CF16" s="1">
        <f t="shared" si="6"/>
        <v>0</v>
      </c>
      <c r="CG16" s="1">
        <f t="shared" si="6"/>
        <v>0</v>
      </c>
      <c r="CH16" s="1">
        <f t="shared" si="6"/>
        <v>0</v>
      </c>
      <c r="CI16" s="1">
        <f t="shared" si="6"/>
        <v>0</v>
      </c>
      <c r="CJ16" s="1">
        <f t="shared" si="6"/>
        <v>0</v>
      </c>
      <c r="CK16" s="1">
        <f t="shared" si="6"/>
        <v>0</v>
      </c>
      <c r="CL16" s="1">
        <f t="shared" si="6"/>
        <v>0</v>
      </c>
      <c r="CM16" s="1">
        <f t="shared" si="6"/>
        <v>0</v>
      </c>
      <c r="CN16" s="1">
        <f t="shared" si="7"/>
        <v>0</v>
      </c>
      <c r="CO16" s="1">
        <f t="shared" si="7"/>
        <v>0</v>
      </c>
      <c r="CP16" s="1">
        <f t="shared" si="7"/>
        <v>0</v>
      </c>
      <c r="CQ16" s="1">
        <f t="shared" si="7"/>
        <v>0</v>
      </c>
      <c r="CR16" s="1">
        <f t="shared" si="7"/>
        <v>0</v>
      </c>
      <c r="CS16" s="1">
        <f t="shared" si="7"/>
        <v>0</v>
      </c>
      <c r="CT16" s="1">
        <f t="shared" si="7"/>
        <v>0</v>
      </c>
      <c r="CU16" s="1">
        <f t="shared" si="7"/>
        <v>0</v>
      </c>
      <c r="CV16" s="1">
        <f t="shared" si="7"/>
        <v>0</v>
      </c>
      <c r="CW16" s="1">
        <f t="shared" si="7"/>
        <v>0</v>
      </c>
      <c r="CX16" s="1">
        <f t="shared" si="7"/>
        <v>0</v>
      </c>
      <c r="CY16" s="1">
        <f t="shared" si="7"/>
        <v>0</v>
      </c>
      <c r="CZ16" s="1">
        <f t="shared" si="7"/>
        <v>0</v>
      </c>
      <c r="DC16" t="str">
        <f t="shared" si="12"/>
        <v>MinBIOBSL-14</v>
      </c>
      <c r="DD16" t="e">
        <f t="shared" si="8"/>
        <v>#N/A</v>
      </c>
      <c r="DE16" t="s">
        <v>109</v>
      </c>
      <c r="DF16" t="s">
        <v>163</v>
      </c>
      <c r="DH16" t="str">
        <f t="shared" si="13"/>
        <v>BIOBSL</v>
      </c>
    </row>
    <row r="17" spans="1:112">
      <c r="C17" s="15" t="s">
        <v>200</v>
      </c>
      <c r="AK17" t="str">
        <f t="shared" si="9"/>
        <v>MinBIOBSL-15</v>
      </c>
      <c r="AL17" s="8" cm="1">
        <f t="array" ref="AL17">ROUND(E$10/TREND(E$8:E$9,$A$8:$A$9,VALUE($A44))*AL16+AL16,4)</f>
        <v>0</v>
      </c>
      <c r="AM17" s="8" cm="1">
        <f t="array" ref="AM17">ROUND(F$10/TREND(F$8:F$9,$A$8:$A$9,VALUE($A44))*AM16+AM16,4)</f>
        <v>0</v>
      </c>
      <c r="AN17" s="8" cm="1">
        <f t="array" ref="AN17">ROUND(G$10/TREND(G$8:G$9,$A$8:$A$9,VALUE($A44))*AN16+AN16,4)</f>
        <v>0</v>
      </c>
      <c r="AO17" s="8" cm="1">
        <f t="array" ref="AO17">ROUND(H$10/TREND(H$8:H$9,$A$8:$A$9,VALUE($A44))*AO16+AO16,4)</f>
        <v>0</v>
      </c>
      <c r="AP17" s="8" cm="1">
        <f t="array" ref="AP17">ROUND(I$10/TREND(I$8:I$9,$A$8:$A$9,VALUE($A44))*AP16+AP16,4)</f>
        <v>0</v>
      </c>
      <c r="AQ17" s="8" cm="1">
        <f t="array" ref="AQ17">ROUND(J$10/TREND(J$8:J$9,$A$8:$A$9,VALUE($A44))*AQ16+AQ16,4)</f>
        <v>0</v>
      </c>
      <c r="AR17" s="8" cm="1">
        <f t="array" ref="AR17">ROUND(K$10/TREND(K$8:K$9,$A$8:$A$9,VALUE($A44))*AR16+AR16,4)</f>
        <v>0</v>
      </c>
      <c r="AS17" s="8" cm="1">
        <f t="array" ref="AS17">ROUND(L$10/TREND(L$8:L$9,$A$8:$A$9,VALUE($A44))*AS16+AS16,4)</f>
        <v>0</v>
      </c>
      <c r="AT17" s="8" cm="1">
        <f t="array" ref="AT17">ROUND(M$10/TREND(M$8:M$9,$A$8:$A$9,VALUE($A44))*AT16+AT16,4)</f>
        <v>0</v>
      </c>
      <c r="AU17" s="8" cm="1">
        <f t="array" ref="AU17">ROUND(N$10/TREND(N$8:N$9,$A$8:$A$9,VALUE($A44))*AU16+AU16,4)</f>
        <v>0</v>
      </c>
      <c r="AV17" s="8" cm="1">
        <f t="array" ref="AV17">ROUND(O$10/TREND(O$8:O$9,$A$8:$A$9,VALUE($A44))*AV16+AV16,4)</f>
        <v>0</v>
      </c>
      <c r="AW17" s="8" cm="1">
        <f t="array" ref="AW17">ROUND(P$10/TREND(P$8:P$9,$A$8:$A$9,VALUE($A44))*AW16+AW16,4)</f>
        <v>0</v>
      </c>
      <c r="AX17" s="8" cm="1">
        <f t="array" ref="AX17">ROUND(Q$10/TREND(Q$8:Q$9,$A$8:$A$9,VALUE($A44))*AX16+AX16,4)</f>
        <v>0</v>
      </c>
      <c r="AY17" s="8" cm="1">
        <f t="array" ref="AY17">ROUND(R$10/TREND(R$8:R$9,$A$8:$A$9,VALUE($A44))*AY16+AY16,4)</f>
        <v>0</v>
      </c>
      <c r="AZ17" s="8" cm="1">
        <f t="array" ref="AZ17">ROUND(S$10/TREND(S$8:S$9,$A$8:$A$9,VALUE($A44))*AZ16+AZ16,4)</f>
        <v>0</v>
      </c>
      <c r="BA17" s="8" cm="1">
        <f t="array" ref="BA17">ROUND(T$10/TREND(T$8:T$9,$A$8:$A$9,VALUE($A44))*BA16+BA16,4)</f>
        <v>0</v>
      </c>
      <c r="BB17" s="8" cm="1">
        <f t="array" ref="BB17">ROUND(U$10/TREND(U$8:U$9,$A$8:$A$9,VALUE($A44))*BB16+BB16,4)</f>
        <v>0</v>
      </c>
      <c r="BC17" s="8" cm="1">
        <f t="array" ref="BC17">ROUND(V$10/TREND(V$8:V$9,$A$8:$A$9,VALUE($A44))*BC16+BC16,4)</f>
        <v>0</v>
      </c>
      <c r="BD17" s="8" cm="1">
        <f t="array" ref="BD17">ROUND(W$10/TREND(W$8:W$9,$A$8:$A$9,VALUE($A44))*BD16+BD16,4)</f>
        <v>0</v>
      </c>
      <c r="BE17" s="8" cm="1">
        <f t="array" ref="BE17">ROUND(X$10/TREND(X$8:X$9,$A$8:$A$9,VALUE($A44))*BE16+BE16,4)</f>
        <v>0</v>
      </c>
      <c r="BF17" s="8" cm="1">
        <f t="array" ref="BF17">ROUND(Y$10/TREND(Y$8:Y$9,$A$8:$A$9,VALUE($A44))*BF16+BF16,4)</f>
        <v>0</v>
      </c>
      <c r="BG17" s="8" cm="1">
        <f t="array" ref="BG17">ROUND(Z$10/TREND(Z$8:Z$9,$A$8:$A$9,VALUE($A44))*BG16+BG16,4)</f>
        <v>0</v>
      </c>
      <c r="BH17" s="8" cm="1">
        <f t="array" ref="BH17">ROUND(AA$10/TREND(AA$8:AA$9,$A$8:$A$9,VALUE($A44))*BH16+BH16,4)</f>
        <v>0</v>
      </c>
      <c r="BI17" s="8" cm="1">
        <f t="array" ref="BI17">ROUND(AB$10/TREND(AB$8:AB$9,$A$8:$A$9,VALUE($A44))*BI16+BI16,4)</f>
        <v>0</v>
      </c>
      <c r="BJ17" s="8" cm="1">
        <f t="array" ref="BJ17">ROUND(AC$10/TREND(AC$8:AC$9,$A$8:$A$9,VALUE($A44))*BJ16+BJ16,4)</f>
        <v>0</v>
      </c>
      <c r="BK17" s="8" cm="1">
        <f t="array" ref="BK17">ROUND(AD$10/TREND(AD$8:AD$9,$A$8:$A$9,VALUE($A44))*BK16+BK16,4)</f>
        <v>0</v>
      </c>
      <c r="BL17" s="8" cm="1">
        <f t="array" ref="BL17">ROUND(AE$10/TREND(AE$8:AE$9,$A$8:$A$9,VALUE($A44))*BL16+BL16,4)</f>
        <v>0</v>
      </c>
      <c r="BM17" s="8" cm="1">
        <f t="array" ref="BM17">ROUND(AF$10/TREND(AF$8:AF$9,$A$8:$A$9,VALUE($A44))*BM16+BM16,4)</f>
        <v>0</v>
      </c>
      <c r="BN17" s="8" cm="1">
        <f t="array" ref="BN17">ROUND(AG$10/TREND(AG$8:AG$9,$A$8:$A$9,VALUE($A44))*BN16+BN16,4)</f>
        <v>0</v>
      </c>
      <c r="BO17" s="8" cm="1">
        <f t="array" ref="BO17">ROUND(AH$10/TREND(AH$8:AH$9,$A$8:$A$9,VALUE($A44))*BO16+BO16,4)</f>
        <v>0</v>
      </c>
      <c r="BQ17" s="1">
        <f t="shared" si="10"/>
        <v>59.637785895963361</v>
      </c>
      <c r="BR17" s="1">
        <f t="shared" si="4"/>
        <v>0</v>
      </c>
      <c r="BS17" s="1"/>
      <c r="BV17" t="str">
        <f t="shared" si="11"/>
        <v>MinBIOBSL-15</v>
      </c>
      <c r="BW17" s="1">
        <f t="shared" si="5"/>
        <v>0</v>
      </c>
      <c r="BX17" s="1">
        <f t="shared" si="6"/>
        <v>0</v>
      </c>
      <c r="BY17" s="1">
        <f t="shared" si="6"/>
        <v>0</v>
      </c>
      <c r="BZ17" s="1">
        <f t="shared" si="6"/>
        <v>0</v>
      </c>
      <c r="CA17" s="1">
        <f t="shared" si="6"/>
        <v>0</v>
      </c>
      <c r="CB17" s="1">
        <f t="shared" si="6"/>
        <v>0</v>
      </c>
      <c r="CC17" s="1">
        <f t="shared" si="6"/>
        <v>0</v>
      </c>
      <c r="CD17" s="1">
        <f t="shared" si="6"/>
        <v>0</v>
      </c>
      <c r="CE17" s="1">
        <f t="shared" si="6"/>
        <v>0</v>
      </c>
      <c r="CF17" s="1">
        <f t="shared" si="6"/>
        <v>0</v>
      </c>
      <c r="CG17" s="1">
        <f t="shared" si="6"/>
        <v>0</v>
      </c>
      <c r="CH17" s="1">
        <f t="shared" si="6"/>
        <v>0</v>
      </c>
      <c r="CI17" s="1">
        <f t="shared" si="6"/>
        <v>0</v>
      </c>
      <c r="CJ17" s="1">
        <f t="shared" si="6"/>
        <v>0</v>
      </c>
      <c r="CK17" s="1">
        <f t="shared" si="6"/>
        <v>0</v>
      </c>
      <c r="CL17" s="1">
        <f t="shared" si="6"/>
        <v>0</v>
      </c>
      <c r="CM17" s="1">
        <f t="shared" si="6"/>
        <v>0</v>
      </c>
      <c r="CN17" s="1">
        <f t="shared" si="7"/>
        <v>0</v>
      </c>
      <c r="CO17" s="1">
        <f t="shared" si="7"/>
        <v>0</v>
      </c>
      <c r="CP17" s="1">
        <f t="shared" si="7"/>
        <v>0</v>
      </c>
      <c r="CQ17" s="1">
        <f t="shared" si="7"/>
        <v>0</v>
      </c>
      <c r="CR17" s="1">
        <f t="shared" si="7"/>
        <v>0</v>
      </c>
      <c r="CS17" s="1">
        <f t="shared" si="7"/>
        <v>0</v>
      </c>
      <c r="CT17" s="1">
        <f t="shared" si="7"/>
        <v>0</v>
      </c>
      <c r="CU17" s="1">
        <f t="shared" si="7"/>
        <v>0</v>
      </c>
      <c r="CV17" s="1">
        <f t="shared" si="7"/>
        <v>0</v>
      </c>
      <c r="CW17" s="1">
        <f t="shared" si="7"/>
        <v>0</v>
      </c>
      <c r="CX17" s="1">
        <f t="shared" si="7"/>
        <v>0</v>
      </c>
      <c r="CY17" s="1">
        <f t="shared" si="7"/>
        <v>0</v>
      </c>
      <c r="CZ17" s="1">
        <f t="shared" si="7"/>
        <v>0</v>
      </c>
      <c r="DC17" t="str">
        <f t="shared" si="12"/>
        <v>MinBIOBSL-15</v>
      </c>
      <c r="DD17" t="e">
        <f t="shared" si="8"/>
        <v>#N/A</v>
      </c>
      <c r="DE17" t="s">
        <v>109</v>
      </c>
      <c r="DF17" t="s">
        <v>163</v>
      </c>
      <c r="DH17" t="str">
        <f t="shared" si="13"/>
        <v>BIOBSL</v>
      </c>
    </row>
    <row r="18" spans="1:112">
      <c r="AK18" t="str">
        <f t="shared" si="9"/>
        <v>MinBIOBSL-16</v>
      </c>
      <c r="AL18" s="8" cm="1">
        <f t="array" ref="AL18">ROUND(E$10/TREND(E$8:E$9,$A$8:$A$9,VALUE($A45))*AL17+AL17,4)</f>
        <v>0</v>
      </c>
      <c r="AM18" s="8" cm="1">
        <f t="array" ref="AM18">ROUND(F$10/TREND(F$8:F$9,$A$8:$A$9,VALUE($A45))*AM17+AM17,4)</f>
        <v>0</v>
      </c>
      <c r="AN18" s="8" cm="1">
        <f t="array" ref="AN18">ROUND(G$10/TREND(G$8:G$9,$A$8:$A$9,VALUE($A45))*AN17+AN17,4)</f>
        <v>0</v>
      </c>
      <c r="AO18" s="8" cm="1">
        <f t="array" ref="AO18">ROUND(H$10/TREND(H$8:H$9,$A$8:$A$9,VALUE($A45))*AO17+AO17,4)</f>
        <v>0</v>
      </c>
      <c r="AP18" s="8" cm="1">
        <f t="array" ref="AP18">ROUND(I$10/TREND(I$8:I$9,$A$8:$A$9,VALUE($A45))*AP17+AP17,4)</f>
        <v>0</v>
      </c>
      <c r="AQ18" s="8" cm="1">
        <f t="array" ref="AQ18">ROUND(J$10/TREND(J$8:J$9,$A$8:$A$9,VALUE($A45))*AQ17+AQ17,4)</f>
        <v>0</v>
      </c>
      <c r="AR18" s="8" cm="1">
        <f t="array" ref="AR18">ROUND(K$10/TREND(K$8:K$9,$A$8:$A$9,VALUE($A45))*AR17+AR17,4)</f>
        <v>0</v>
      </c>
      <c r="AS18" s="8" cm="1">
        <f t="array" ref="AS18">ROUND(L$10/TREND(L$8:L$9,$A$8:$A$9,VALUE($A45))*AS17+AS17,4)</f>
        <v>0</v>
      </c>
      <c r="AT18" s="8" cm="1">
        <f t="array" ref="AT18">ROUND(M$10/TREND(M$8:M$9,$A$8:$A$9,VALUE($A45))*AT17+AT17,4)</f>
        <v>0</v>
      </c>
      <c r="AU18" s="8" cm="1">
        <f t="array" ref="AU18">ROUND(N$10/TREND(N$8:N$9,$A$8:$A$9,VALUE($A45))*AU17+AU17,4)</f>
        <v>0</v>
      </c>
      <c r="AV18" s="8" cm="1">
        <f t="array" ref="AV18">ROUND(O$10/TREND(O$8:O$9,$A$8:$A$9,VALUE($A45))*AV17+AV17,4)</f>
        <v>0</v>
      </c>
      <c r="AW18" s="8" cm="1">
        <f t="array" ref="AW18">ROUND(P$10/TREND(P$8:P$9,$A$8:$A$9,VALUE($A45))*AW17+AW17,4)</f>
        <v>0</v>
      </c>
      <c r="AX18" s="8" cm="1">
        <f t="array" ref="AX18">ROUND(Q$10/TREND(Q$8:Q$9,$A$8:$A$9,VALUE($A45))*AX17+AX17,4)</f>
        <v>0</v>
      </c>
      <c r="AY18" s="8" cm="1">
        <f t="array" ref="AY18">ROUND(R$10/TREND(R$8:R$9,$A$8:$A$9,VALUE($A45))*AY17+AY17,4)</f>
        <v>0</v>
      </c>
      <c r="AZ18" s="8" cm="1">
        <f t="array" ref="AZ18">ROUND(S$10/TREND(S$8:S$9,$A$8:$A$9,VALUE($A45))*AZ17+AZ17,4)</f>
        <v>0</v>
      </c>
      <c r="BA18" s="8" cm="1">
        <f t="array" ref="BA18">ROUND(T$10/TREND(T$8:T$9,$A$8:$A$9,VALUE($A45))*BA17+BA17,4)</f>
        <v>0</v>
      </c>
      <c r="BB18" s="8" cm="1">
        <f t="array" ref="BB18">ROUND(U$10/TREND(U$8:U$9,$A$8:$A$9,VALUE($A45))*BB17+BB17,4)</f>
        <v>0</v>
      </c>
      <c r="BC18" s="8" cm="1">
        <f t="array" ref="BC18">ROUND(V$10/TREND(V$8:V$9,$A$8:$A$9,VALUE($A45))*BC17+BC17,4)</f>
        <v>0</v>
      </c>
      <c r="BD18" s="8" cm="1">
        <f t="array" ref="BD18">ROUND(W$10/TREND(W$8:W$9,$A$8:$A$9,VALUE($A45))*BD17+BD17,4)</f>
        <v>0</v>
      </c>
      <c r="BE18" s="8" cm="1">
        <f t="array" ref="BE18">ROUND(X$10/TREND(X$8:X$9,$A$8:$A$9,VALUE($A45))*BE17+BE17,4)</f>
        <v>0</v>
      </c>
      <c r="BF18" s="8" cm="1">
        <f t="array" ref="BF18">ROUND(Y$10/TREND(Y$8:Y$9,$A$8:$A$9,VALUE($A45))*BF17+BF17,4)</f>
        <v>0</v>
      </c>
      <c r="BG18" s="8" cm="1">
        <f t="array" ref="BG18">ROUND(Z$10/TREND(Z$8:Z$9,$A$8:$A$9,VALUE($A45))*BG17+BG17,4)</f>
        <v>0</v>
      </c>
      <c r="BH18" s="8" cm="1">
        <f t="array" ref="BH18">ROUND(AA$10/TREND(AA$8:AA$9,$A$8:$A$9,VALUE($A45))*BH17+BH17,4)</f>
        <v>0</v>
      </c>
      <c r="BI18" s="8" cm="1">
        <f t="array" ref="BI18">ROUND(AB$10/TREND(AB$8:AB$9,$A$8:$A$9,VALUE($A45))*BI17+BI17,4)</f>
        <v>0</v>
      </c>
      <c r="BJ18" s="8" cm="1">
        <f t="array" ref="BJ18">ROUND(AC$10/TREND(AC$8:AC$9,$A$8:$A$9,VALUE($A45))*BJ17+BJ17,4)</f>
        <v>0</v>
      </c>
      <c r="BK18" s="8" cm="1">
        <f t="array" ref="BK18">ROUND(AD$10/TREND(AD$8:AD$9,$A$8:$A$9,VALUE($A45))*BK17+BK17,4)</f>
        <v>0</v>
      </c>
      <c r="BL18" s="8" cm="1">
        <f t="array" ref="BL18">ROUND(AE$10/TREND(AE$8:AE$9,$A$8:$A$9,VALUE($A45))*BL17+BL17,4)</f>
        <v>0</v>
      </c>
      <c r="BM18" s="8" cm="1">
        <f t="array" ref="BM18">ROUND(AF$10/TREND(AF$8:AF$9,$A$8:$A$9,VALUE($A45))*BM17+BM17,4)</f>
        <v>0</v>
      </c>
      <c r="BN18" s="8" cm="1">
        <f t="array" ref="BN18">ROUND(AG$10/TREND(AG$8:AG$9,$A$8:$A$9,VALUE($A45))*BN17+BN17,4)</f>
        <v>0</v>
      </c>
      <c r="BO18" s="8" cm="1">
        <f t="array" ref="BO18">ROUND(AH$10/TREND(AH$8:AH$9,$A$8:$A$9,VALUE($A45))*BO17+BO17,4)</f>
        <v>0</v>
      </c>
      <c r="BQ18" s="1">
        <f t="shared" si="10"/>
        <v>66.264206551070401</v>
      </c>
      <c r="BR18" s="1">
        <f t="shared" si="4"/>
        <v>0</v>
      </c>
      <c r="BS18" s="1"/>
      <c r="BV18" t="str">
        <f t="shared" si="11"/>
        <v>MinBIOBSL-16</v>
      </c>
      <c r="BW18" s="1">
        <f t="shared" si="5"/>
        <v>0</v>
      </c>
      <c r="BX18" s="1">
        <f t="shared" si="6"/>
        <v>0</v>
      </c>
      <c r="BY18" s="1">
        <f t="shared" si="6"/>
        <v>0</v>
      </c>
      <c r="BZ18" s="1">
        <f t="shared" si="6"/>
        <v>0</v>
      </c>
      <c r="CA18" s="1">
        <f t="shared" si="6"/>
        <v>0</v>
      </c>
      <c r="CB18" s="1">
        <f t="shared" si="6"/>
        <v>0</v>
      </c>
      <c r="CC18" s="1">
        <f t="shared" si="6"/>
        <v>0</v>
      </c>
      <c r="CD18" s="1">
        <f t="shared" si="6"/>
        <v>0</v>
      </c>
      <c r="CE18" s="1">
        <f t="shared" si="6"/>
        <v>0</v>
      </c>
      <c r="CF18" s="1">
        <f t="shared" si="6"/>
        <v>0</v>
      </c>
      <c r="CG18" s="1">
        <f t="shared" si="6"/>
        <v>0</v>
      </c>
      <c r="CH18" s="1">
        <f t="shared" si="6"/>
        <v>0</v>
      </c>
      <c r="CI18" s="1">
        <f t="shared" si="6"/>
        <v>0</v>
      </c>
      <c r="CJ18" s="1">
        <f t="shared" si="6"/>
        <v>0</v>
      </c>
      <c r="CK18" s="1">
        <f t="shared" si="6"/>
        <v>0</v>
      </c>
      <c r="CL18" s="1">
        <f t="shared" si="6"/>
        <v>0</v>
      </c>
      <c r="CM18" s="1">
        <f t="shared" ref="CM18:CZ22" si="18">MIN(BB45/MAX(SUM(BB$30:BB$49),1)*U$6*1000,BB45*$BT$1)</f>
        <v>0</v>
      </c>
      <c r="CN18" s="1">
        <f t="shared" si="7"/>
        <v>0</v>
      </c>
      <c r="CO18" s="1">
        <f t="shared" si="7"/>
        <v>0</v>
      </c>
      <c r="CP18" s="1">
        <f t="shared" si="7"/>
        <v>0</v>
      </c>
      <c r="CQ18" s="1">
        <f t="shared" si="7"/>
        <v>0</v>
      </c>
      <c r="CR18" s="1">
        <f t="shared" si="7"/>
        <v>0</v>
      </c>
      <c r="CS18" s="1">
        <f t="shared" si="7"/>
        <v>0</v>
      </c>
      <c r="CT18" s="1">
        <f t="shared" si="7"/>
        <v>0</v>
      </c>
      <c r="CU18" s="1">
        <f t="shared" si="7"/>
        <v>0</v>
      </c>
      <c r="CV18" s="1">
        <f t="shared" si="7"/>
        <v>0</v>
      </c>
      <c r="CW18" s="1">
        <f t="shared" si="7"/>
        <v>0</v>
      </c>
      <c r="CX18" s="1">
        <f t="shared" si="7"/>
        <v>0</v>
      </c>
      <c r="CY18" s="1">
        <f t="shared" si="7"/>
        <v>0</v>
      </c>
      <c r="CZ18" s="1">
        <f t="shared" si="7"/>
        <v>0</v>
      </c>
      <c r="DC18" t="str">
        <f t="shared" si="12"/>
        <v>MinBIOBSL-16</v>
      </c>
      <c r="DD18" t="e">
        <f t="shared" si="8"/>
        <v>#N/A</v>
      </c>
      <c r="DE18" t="s">
        <v>109</v>
      </c>
      <c r="DF18" t="s">
        <v>163</v>
      </c>
      <c r="DH18" t="str">
        <f t="shared" si="13"/>
        <v>BIOBSL</v>
      </c>
    </row>
    <row r="19" spans="1:112">
      <c r="AK19" t="str">
        <f t="shared" si="9"/>
        <v>MinBIOBSL-17</v>
      </c>
      <c r="AL19" s="8" cm="1">
        <f t="array" ref="AL19">ROUND(E$10/TREND(E$8:E$9,$A$8:$A$9,VALUE($A46))*AL18+AL18,4)</f>
        <v>0</v>
      </c>
      <c r="AM19" s="8" cm="1">
        <f t="array" ref="AM19">ROUND(F$10/TREND(F$8:F$9,$A$8:$A$9,VALUE($A46))*AM18+AM18,4)</f>
        <v>0</v>
      </c>
      <c r="AN19" s="8" cm="1">
        <f t="array" ref="AN19">ROUND(G$10/TREND(G$8:G$9,$A$8:$A$9,VALUE($A46))*AN18+AN18,4)</f>
        <v>0</v>
      </c>
      <c r="AO19" s="8" cm="1">
        <f t="array" ref="AO19">ROUND(H$10/TREND(H$8:H$9,$A$8:$A$9,VALUE($A46))*AO18+AO18,4)</f>
        <v>0</v>
      </c>
      <c r="AP19" s="8" cm="1">
        <f t="array" ref="AP19">ROUND(I$10/TREND(I$8:I$9,$A$8:$A$9,VALUE($A46))*AP18+AP18,4)</f>
        <v>0</v>
      </c>
      <c r="AQ19" s="8" cm="1">
        <f t="array" ref="AQ19">ROUND(J$10/TREND(J$8:J$9,$A$8:$A$9,VALUE($A46))*AQ18+AQ18,4)</f>
        <v>0</v>
      </c>
      <c r="AR19" s="8" cm="1">
        <f t="array" ref="AR19">ROUND(K$10/TREND(K$8:K$9,$A$8:$A$9,VALUE($A46))*AR18+AR18,4)</f>
        <v>0</v>
      </c>
      <c r="AS19" s="8" cm="1">
        <f t="array" ref="AS19">ROUND(L$10/TREND(L$8:L$9,$A$8:$A$9,VALUE($A46))*AS18+AS18,4)</f>
        <v>0</v>
      </c>
      <c r="AT19" s="8" cm="1">
        <f t="array" ref="AT19">ROUND(M$10/TREND(M$8:M$9,$A$8:$A$9,VALUE($A46))*AT18+AT18,4)</f>
        <v>0</v>
      </c>
      <c r="AU19" s="8" cm="1">
        <f t="array" ref="AU19">ROUND(N$10/TREND(N$8:N$9,$A$8:$A$9,VALUE($A46))*AU18+AU18,4)</f>
        <v>0</v>
      </c>
      <c r="AV19" s="8" cm="1">
        <f t="array" ref="AV19">ROUND(O$10/TREND(O$8:O$9,$A$8:$A$9,VALUE($A46))*AV18+AV18,4)</f>
        <v>0</v>
      </c>
      <c r="AW19" s="8" cm="1">
        <f t="array" ref="AW19">ROUND(P$10/TREND(P$8:P$9,$A$8:$A$9,VALUE($A46))*AW18+AW18,4)</f>
        <v>0</v>
      </c>
      <c r="AX19" s="8" cm="1">
        <f t="array" ref="AX19">ROUND(Q$10/TREND(Q$8:Q$9,$A$8:$A$9,VALUE($A46))*AX18+AX18,4)</f>
        <v>0</v>
      </c>
      <c r="AY19" s="8" cm="1">
        <f t="array" ref="AY19">ROUND(R$10/TREND(R$8:R$9,$A$8:$A$9,VALUE($A46))*AY18+AY18,4)</f>
        <v>0</v>
      </c>
      <c r="AZ19" s="8" cm="1">
        <f t="array" ref="AZ19">ROUND(S$10/TREND(S$8:S$9,$A$8:$A$9,VALUE($A46))*AZ18+AZ18,4)</f>
        <v>0</v>
      </c>
      <c r="BA19" s="8" cm="1">
        <f t="array" ref="BA19">ROUND(T$10/TREND(T$8:T$9,$A$8:$A$9,VALUE($A46))*BA18+BA18,4)</f>
        <v>0</v>
      </c>
      <c r="BB19" s="8" cm="1">
        <f t="array" ref="BB19">ROUND(U$10/TREND(U$8:U$9,$A$8:$A$9,VALUE($A46))*BB18+BB18,4)</f>
        <v>0</v>
      </c>
      <c r="BC19" s="8" cm="1">
        <f t="array" ref="BC19">ROUND(V$10/TREND(V$8:V$9,$A$8:$A$9,VALUE($A46))*BC18+BC18,4)</f>
        <v>0</v>
      </c>
      <c r="BD19" s="8" cm="1">
        <f t="array" ref="BD19">ROUND(W$10/TREND(W$8:W$9,$A$8:$A$9,VALUE($A46))*BD18+BD18,4)</f>
        <v>0</v>
      </c>
      <c r="BE19" s="8" cm="1">
        <f t="array" ref="BE19">ROUND(X$10/TREND(X$8:X$9,$A$8:$A$9,VALUE($A46))*BE18+BE18,4)</f>
        <v>0</v>
      </c>
      <c r="BF19" s="8" cm="1">
        <f t="array" ref="BF19">ROUND(Y$10/TREND(Y$8:Y$9,$A$8:$A$9,VALUE($A46))*BF18+BF18,4)</f>
        <v>0</v>
      </c>
      <c r="BG19" s="8" cm="1">
        <f t="array" ref="BG19">ROUND(Z$10/TREND(Z$8:Z$9,$A$8:$A$9,VALUE($A46))*BG18+BG18,4)</f>
        <v>0</v>
      </c>
      <c r="BH19" s="8" cm="1">
        <f t="array" ref="BH19">ROUND(AA$10/TREND(AA$8:AA$9,$A$8:$A$9,VALUE($A46))*BH18+BH18,4)</f>
        <v>0</v>
      </c>
      <c r="BI19" s="8" cm="1">
        <f t="array" ref="BI19">ROUND(AB$10/TREND(AB$8:AB$9,$A$8:$A$9,VALUE($A46))*BI18+BI18,4)</f>
        <v>0</v>
      </c>
      <c r="BJ19" s="8" cm="1">
        <f t="array" ref="BJ19">ROUND(AC$10/TREND(AC$8:AC$9,$A$8:$A$9,VALUE($A46))*BJ18+BJ18,4)</f>
        <v>0</v>
      </c>
      <c r="BK19" s="8" cm="1">
        <f t="array" ref="BK19">ROUND(AD$10/TREND(AD$8:AD$9,$A$8:$A$9,VALUE($A46))*BK18+BK18,4)</f>
        <v>0</v>
      </c>
      <c r="BL19" s="8" cm="1">
        <f t="array" ref="BL19">ROUND(AE$10/TREND(AE$8:AE$9,$A$8:$A$9,VALUE($A46))*BL18+BL18,4)</f>
        <v>0</v>
      </c>
      <c r="BM19" s="8" cm="1">
        <f t="array" ref="BM19">ROUND(AF$10/TREND(AF$8:AF$9,$A$8:$A$9,VALUE($A46))*BM18+BM18,4)</f>
        <v>0</v>
      </c>
      <c r="BN19" s="8" cm="1">
        <f t="array" ref="BN19">ROUND(AG$10/TREND(AG$8:AG$9,$A$8:$A$9,VALUE($A46))*BN18+BN18,4)</f>
        <v>0</v>
      </c>
      <c r="BO19" s="8" cm="1">
        <f t="array" ref="BO19">ROUND(AH$10/TREND(AH$8:AH$9,$A$8:$A$9,VALUE($A46))*BO18+BO18,4)</f>
        <v>0</v>
      </c>
      <c r="BQ19" s="1">
        <f t="shared" si="10"/>
        <v>72.890627206177442</v>
      </c>
      <c r="BR19" s="1">
        <f t="shared" si="4"/>
        <v>0</v>
      </c>
      <c r="BS19" s="1"/>
      <c r="BV19" t="str">
        <f t="shared" si="11"/>
        <v>MinBIOBSL-17</v>
      </c>
      <c r="BW19" s="1">
        <f t="shared" si="5"/>
        <v>0</v>
      </c>
      <c r="BX19" s="1">
        <f t="shared" ref="BX19:CL22" si="19">MIN(AM46/MAX(SUM(AM$30:AM$49),1)*F$6*1000,AM46*$BT$1)</f>
        <v>0</v>
      </c>
      <c r="BY19" s="1">
        <f t="shared" si="19"/>
        <v>0</v>
      </c>
      <c r="BZ19" s="1">
        <f t="shared" si="19"/>
        <v>0</v>
      </c>
      <c r="CA19" s="1">
        <f t="shared" si="19"/>
        <v>0</v>
      </c>
      <c r="CB19" s="1">
        <f t="shared" si="19"/>
        <v>0</v>
      </c>
      <c r="CC19" s="1">
        <f t="shared" si="19"/>
        <v>0</v>
      </c>
      <c r="CD19" s="1">
        <f t="shared" si="19"/>
        <v>0</v>
      </c>
      <c r="CE19" s="1">
        <f t="shared" si="19"/>
        <v>0</v>
      </c>
      <c r="CF19" s="1">
        <f t="shared" si="19"/>
        <v>0</v>
      </c>
      <c r="CG19" s="1">
        <f t="shared" si="19"/>
        <v>0</v>
      </c>
      <c r="CH19" s="1">
        <f t="shared" si="19"/>
        <v>0</v>
      </c>
      <c r="CI19" s="1">
        <f t="shared" si="19"/>
        <v>0</v>
      </c>
      <c r="CJ19" s="1">
        <f t="shared" si="19"/>
        <v>0</v>
      </c>
      <c r="CK19" s="1">
        <f t="shared" si="19"/>
        <v>0</v>
      </c>
      <c r="CL19" s="1">
        <f t="shared" si="19"/>
        <v>0</v>
      </c>
      <c r="CM19" s="1">
        <f t="shared" si="18"/>
        <v>0</v>
      </c>
      <c r="CN19" s="1">
        <f t="shared" si="18"/>
        <v>0</v>
      </c>
      <c r="CO19" s="1">
        <f t="shared" si="18"/>
        <v>0</v>
      </c>
      <c r="CP19" s="1">
        <f t="shared" si="18"/>
        <v>0</v>
      </c>
      <c r="CQ19" s="1">
        <f t="shared" si="18"/>
        <v>0</v>
      </c>
      <c r="CR19" s="1">
        <f t="shared" si="18"/>
        <v>0</v>
      </c>
      <c r="CS19" s="1">
        <f t="shared" si="18"/>
        <v>0</v>
      </c>
      <c r="CT19" s="1">
        <f t="shared" si="18"/>
        <v>0</v>
      </c>
      <c r="CU19" s="1">
        <f t="shared" si="18"/>
        <v>0</v>
      </c>
      <c r="CV19" s="1">
        <f t="shared" si="18"/>
        <v>0</v>
      </c>
      <c r="CW19" s="1">
        <f t="shared" si="18"/>
        <v>0</v>
      </c>
      <c r="CX19" s="1">
        <f t="shared" si="18"/>
        <v>0</v>
      </c>
      <c r="CY19" s="1">
        <f t="shared" si="18"/>
        <v>0</v>
      </c>
      <c r="CZ19" s="1">
        <f t="shared" si="18"/>
        <v>0</v>
      </c>
      <c r="DC19" t="str">
        <f t="shared" si="12"/>
        <v>MinBIOBSL-17</v>
      </c>
      <c r="DD19" t="e">
        <f t="shared" si="8"/>
        <v>#N/A</v>
      </c>
      <c r="DE19" t="s">
        <v>109</v>
      </c>
      <c r="DF19" t="s">
        <v>163</v>
      </c>
      <c r="DH19" t="str">
        <f t="shared" si="13"/>
        <v>BIOBSL</v>
      </c>
    </row>
    <row r="20" spans="1:112">
      <c r="AK20" t="str">
        <f t="shared" si="9"/>
        <v>MinBIOBSL-18</v>
      </c>
      <c r="AL20" s="8" cm="1">
        <f t="array" ref="AL20">ROUND(E$10/TREND(E$8:E$9,$A$8:$A$9,VALUE($A47))*AL19+AL19,4)</f>
        <v>0</v>
      </c>
      <c r="AM20" s="8" cm="1">
        <f t="array" ref="AM20">ROUND(F$10/TREND(F$8:F$9,$A$8:$A$9,VALUE($A47))*AM19+AM19,4)</f>
        <v>0</v>
      </c>
      <c r="AN20" s="8" cm="1">
        <f t="array" ref="AN20">ROUND(G$10/TREND(G$8:G$9,$A$8:$A$9,VALUE($A47))*AN19+AN19,4)</f>
        <v>0</v>
      </c>
      <c r="AO20" s="8" cm="1">
        <f t="array" ref="AO20">ROUND(H$10/TREND(H$8:H$9,$A$8:$A$9,VALUE($A47))*AO19+AO19,4)</f>
        <v>0</v>
      </c>
      <c r="AP20" s="8" cm="1">
        <f t="array" ref="AP20">ROUND(I$10/TREND(I$8:I$9,$A$8:$A$9,VALUE($A47))*AP19+AP19,4)</f>
        <v>0</v>
      </c>
      <c r="AQ20" s="8" cm="1">
        <f t="array" ref="AQ20">ROUND(J$10/TREND(J$8:J$9,$A$8:$A$9,VALUE($A47))*AQ19+AQ19,4)</f>
        <v>0</v>
      </c>
      <c r="AR20" s="8" cm="1">
        <f t="array" ref="AR20">ROUND(K$10/TREND(K$8:K$9,$A$8:$A$9,VALUE($A47))*AR19+AR19,4)</f>
        <v>0</v>
      </c>
      <c r="AS20" s="8" cm="1">
        <f t="array" ref="AS20">ROUND(L$10/TREND(L$8:L$9,$A$8:$A$9,VALUE($A47))*AS19+AS19,4)</f>
        <v>0</v>
      </c>
      <c r="AT20" s="8" cm="1">
        <f t="array" ref="AT20">ROUND(M$10/TREND(M$8:M$9,$A$8:$A$9,VALUE($A47))*AT19+AT19,4)</f>
        <v>0</v>
      </c>
      <c r="AU20" s="8" cm="1">
        <f t="array" ref="AU20">ROUND(N$10/TREND(N$8:N$9,$A$8:$A$9,VALUE($A47))*AU19+AU19,4)</f>
        <v>0</v>
      </c>
      <c r="AV20" s="8" cm="1">
        <f t="array" ref="AV20">ROUND(O$10/TREND(O$8:O$9,$A$8:$A$9,VALUE($A47))*AV19+AV19,4)</f>
        <v>0</v>
      </c>
      <c r="AW20" s="8" cm="1">
        <f t="array" ref="AW20">ROUND(P$10/TREND(P$8:P$9,$A$8:$A$9,VALUE($A47))*AW19+AW19,4)</f>
        <v>0</v>
      </c>
      <c r="AX20" s="8" cm="1">
        <f t="array" ref="AX20">ROUND(Q$10/TREND(Q$8:Q$9,$A$8:$A$9,VALUE($A47))*AX19+AX19,4)</f>
        <v>0</v>
      </c>
      <c r="AY20" s="8" cm="1">
        <f t="array" ref="AY20">ROUND(R$10/TREND(R$8:R$9,$A$8:$A$9,VALUE($A47))*AY19+AY19,4)</f>
        <v>0</v>
      </c>
      <c r="AZ20" s="8" cm="1">
        <f t="array" ref="AZ20">ROUND(S$10/TREND(S$8:S$9,$A$8:$A$9,VALUE($A47))*AZ19+AZ19,4)</f>
        <v>0</v>
      </c>
      <c r="BA20" s="8" cm="1">
        <f t="array" ref="BA20">ROUND(T$10/TREND(T$8:T$9,$A$8:$A$9,VALUE($A47))*BA19+BA19,4)</f>
        <v>0</v>
      </c>
      <c r="BB20" s="8" cm="1">
        <f t="array" ref="BB20">ROUND(U$10/TREND(U$8:U$9,$A$8:$A$9,VALUE($A47))*BB19+BB19,4)</f>
        <v>0</v>
      </c>
      <c r="BC20" s="8" cm="1">
        <f t="array" ref="BC20">ROUND(V$10/TREND(V$8:V$9,$A$8:$A$9,VALUE($A47))*BC19+BC19,4)</f>
        <v>0</v>
      </c>
      <c r="BD20" s="8" cm="1">
        <f t="array" ref="BD20">ROUND(W$10/TREND(W$8:W$9,$A$8:$A$9,VALUE($A47))*BD19+BD19,4)</f>
        <v>0</v>
      </c>
      <c r="BE20" s="8" cm="1">
        <f t="array" ref="BE20">ROUND(X$10/TREND(X$8:X$9,$A$8:$A$9,VALUE($A47))*BE19+BE19,4)</f>
        <v>0</v>
      </c>
      <c r="BF20" s="8" cm="1">
        <f t="array" ref="BF20">ROUND(Y$10/TREND(Y$8:Y$9,$A$8:$A$9,VALUE($A47))*BF19+BF19,4)</f>
        <v>0</v>
      </c>
      <c r="BG20" s="8" cm="1">
        <f t="array" ref="BG20">ROUND(Z$10/TREND(Z$8:Z$9,$A$8:$A$9,VALUE($A47))*BG19+BG19,4)</f>
        <v>0</v>
      </c>
      <c r="BH20" s="8" cm="1">
        <f t="array" ref="BH20">ROUND(AA$10/TREND(AA$8:AA$9,$A$8:$A$9,VALUE($A47))*BH19+BH19,4)</f>
        <v>0</v>
      </c>
      <c r="BI20" s="8" cm="1">
        <f t="array" ref="BI20">ROUND(AB$10/TREND(AB$8:AB$9,$A$8:$A$9,VALUE($A47))*BI19+BI19,4)</f>
        <v>0</v>
      </c>
      <c r="BJ20" s="8" cm="1">
        <f t="array" ref="BJ20">ROUND(AC$10/TREND(AC$8:AC$9,$A$8:$A$9,VALUE($A47))*BJ19+BJ19,4)</f>
        <v>0</v>
      </c>
      <c r="BK20" s="8" cm="1">
        <f t="array" ref="BK20">ROUND(AD$10/TREND(AD$8:AD$9,$A$8:$A$9,VALUE($A47))*BK19+BK19,4)</f>
        <v>0</v>
      </c>
      <c r="BL20" s="8" cm="1">
        <f t="array" ref="BL20">ROUND(AE$10/TREND(AE$8:AE$9,$A$8:$A$9,VALUE($A47))*BL19+BL19,4)</f>
        <v>0</v>
      </c>
      <c r="BM20" s="8" cm="1">
        <f t="array" ref="BM20">ROUND(AF$10/TREND(AF$8:AF$9,$A$8:$A$9,VALUE($A47))*BM19+BM19,4)</f>
        <v>0</v>
      </c>
      <c r="BN20" s="8" cm="1">
        <f t="array" ref="BN20">ROUND(AG$10/TREND(AG$8:AG$9,$A$8:$A$9,VALUE($A47))*BN19+BN19,4)</f>
        <v>0</v>
      </c>
      <c r="BO20" s="8" cm="1">
        <f t="array" ref="BO20">ROUND(AH$10/TREND(AH$8:AH$9,$A$8:$A$9,VALUE($A47))*BO19+BO19,4)</f>
        <v>0</v>
      </c>
      <c r="BQ20" s="1">
        <f t="shared" si="10"/>
        <v>79.517047861284482</v>
      </c>
      <c r="BR20" s="1">
        <f t="shared" si="4"/>
        <v>0</v>
      </c>
      <c r="BS20" s="1"/>
      <c r="BV20" t="str">
        <f t="shared" si="11"/>
        <v>MinBIOBSL-18</v>
      </c>
      <c r="BW20" s="1">
        <f t="shared" si="5"/>
        <v>0</v>
      </c>
      <c r="BX20" s="1">
        <f t="shared" si="19"/>
        <v>0</v>
      </c>
      <c r="BY20" s="1">
        <f t="shared" si="19"/>
        <v>0</v>
      </c>
      <c r="BZ20" s="1">
        <f t="shared" si="19"/>
        <v>0</v>
      </c>
      <c r="CA20" s="1">
        <f t="shared" si="19"/>
        <v>0</v>
      </c>
      <c r="CB20" s="1">
        <f t="shared" si="19"/>
        <v>0</v>
      </c>
      <c r="CC20" s="1">
        <f t="shared" si="19"/>
        <v>0</v>
      </c>
      <c r="CD20" s="1">
        <f t="shared" si="19"/>
        <v>0</v>
      </c>
      <c r="CE20" s="1">
        <f t="shared" si="19"/>
        <v>0</v>
      </c>
      <c r="CF20" s="1">
        <f t="shared" si="19"/>
        <v>0</v>
      </c>
      <c r="CG20" s="1">
        <f t="shared" si="19"/>
        <v>0</v>
      </c>
      <c r="CH20" s="1">
        <f t="shared" si="19"/>
        <v>0</v>
      </c>
      <c r="CI20" s="1">
        <f t="shared" si="19"/>
        <v>0</v>
      </c>
      <c r="CJ20" s="1">
        <f t="shared" si="19"/>
        <v>0</v>
      </c>
      <c r="CK20" s="1">
        <f t="shared" si="19"/>
        <v>0</v>
      </c>
      <c r="CL20" s="1">
        <f t="shared" si="19"/>
        <v>0</v>
      </c>
      <c r="CM20" s="1">
        <f t="shared" si="18"/>
        <v>0</v>
      </c>
      <c r="CN20" s="1">
        <f t="shared" si="18"/>
        <v>0</v>
      </c>
      <c r="CO20" s="1">
        <f t="shared" si="18"/>
        <v>0</v>
      </c>
      <c r="CP20" s="1">
        <f t="shared" si="18"/>
        <v>0</v>
      </c>
      <c r="CQ20" s="1">
        <f t="shared" si="18"/>
        <v>0</v>
      </c>
      <c r="CR20" s="1">
        <f t="shared" si="18"/>
        <v>0</v>
      </c>
      <c r="CS20" s="1">
        <f t="shared" si="18"/>
        <v>0</v>
      </c>
      <c r="CT20" s="1">
        <f t="shared" si="18"/>
        <v>0</v>
      </c>
      <c r="CU20" s="1">
        <f t="shared" si="18"/>
        <v>0</v>
      </c>
      <c r="CV20" s="1">
        <f t="shared" si="18"/>
        <v>0</v>
      </c>
      <c r="CW20" s="1">
        <f t="shared" si="18"/>
        <v>0</v>
      </c>
      <c r="CX20" s="1">
        <f t="shared" si="18"/>
        <v>0</v>
      </c>
      <c r="CY20" s="1">
        <f t="shared" si="18"/>
        <v>0</v>
      </c>
      <c r="CZ20" s="1">
        <f t="shared" si="18"/>
        <v>0</v>
      </c>
      <c r="DC20" t="str">
        <f t="shared" si="12"/>
        <v>MinBIOBSL-18</v>
      </c>
      <c r="DD20" t="e">
        <f t="shared" si="8"/>
        <v>#N/A</v>
      </c>
      <c r="DE20" t="s">
        <v>109</v>
      </c>
      <c r="DF20" t="s">
        <v>163</v>
      </c>
      <c r="DH20" t="str">
        <f t="shared" si="13"/>
        <v>BIOBSL</v>
      </c>
    </row>
    <row r="21" spans="1:112">
      <c r="AK21" t="str">
        <f t="shared" si="9"/>
        <v>MinBIOBSL-19</v>
      </c>
      <c r="AL21" s="8" cm="1">
        <f t="array" ref="AL21">ROUND(E$10/TREND(E$8:E$9,$A$8:$A$9,VALUE($A48))*AL20+AL20,4)</f>
        <v>0</v>
      </c>
      <c r="AM21" s="8" cm="1">
        <f t="array" ref="AM21">ROUND(F$10/TREND(F$8:F$9,$A$8:$A$9,VALUE($A48))*AM20+AM20,4)</f>
        <v>0</v>
      </c>
      <c r="AN21" s="8" cm="1">
        <f t="array" ref="AN21">ROUND(G$10/TREND(G$8:G$9,$A$8:$A$9,VALUE($A48))*AN20+AN20,4)</f>
        <v>0</v>
      </c>
      <c r="AO21" s="8" cm="1">
        <f t="array" ref="AO21">ROUND(H$10/TREND(H$8:H$9,$A$8:$A$9,VALUE($A48))*AO20+AO20,4)</f>
        <v>0</v>
      </c>
      <c r="AP21" s="8" cm="1">
        <f t="array" ref="AP21">ROUND(I$10/TREND(I$8:I$9,$A$8:$A$9,VALUE($A48))*AP20+AP20,4)</f>
        <v>0</v>
      </c>
      <c r="AQ21" s="8" cm="1">
        <f t="array" ref="AQ21">ROUND(J$10/TREND(J$8:J$9,$A$8:$A$9,VALUE($A48))*AQ20+AQ20,4)</f>
        <v>0</v>
      </c>
      <c r="AR21" s="8" cm="1">
        <f t="array" ref="AR21">ROUND(K$10/TREND(K$8:K$9,$A$8:$A$9,VALUE($A48))*AR20+AR20,4)</f>
        <v>0</v>
      </c>
      <c r="AS21" s="8" cm="1">
        <f t="array" ref="AS21">ROUND(L$10/TREND(L$8:L$9,$A$8:$A$9,VALUE($A48))*AS20+AS20,4)</f>
        <v>0</v>
      </c>
      <c r="AT21" s="8" cm="1">
        <f t="array" ref="AT21">ROUND(M$10/TREND(M$8:M$9,$A$8:$A$9,VALUE($A48))*AT20+AT20,4)</f>
        <v>0</v>
      </c>
      <c r="AU21" s="8" cm="1">
        <f t="array" ref="AU21">ROUND(N$10/TREND(N$8:N$9,$A$8:$A$9,VALUE($A48))*AU20+AU20,4)</f>
        <v>0</v>
      </c>
      <c r="AV21" s="8" cm="1">
        <f t="array" ref="AV21">ROUND(O$10/TREND(O$8:O$9,$A$8:$A$9,VALUE($A48))*AV20+AV20,4)</f>
        <v>0</v>
      </c>
      <c r="AW21" s="8" cm="1">
        <f t="array" ref="AW21">ROUND(P$10/TREND(P$8:P$9,$A$8:$A$9,VALUE($A48))*AW20+AW20,4)</f>
        <v>0</v>
      </c>
      <c r="AX21" s="8" cm="1">
        <f t="array" ref="AX21">ROUND(Q$10/TREND(Q$8:Q$9,$A$8:$A$9,VALUE($A48))*AX20+AX20,4)</f>
        <v>0</v>
      </c>
      <c r="AY21" s="8" cm="1">
        <f t="array" ref="AY21">ROUND(R$10/TREND(R$8:R$9,$A$8:$A$9,VALUE($A48))*AY20+AY20,4)</f>
        <v>0</v>
      </c>
      <c r="AZ21" s="8" cm="1">
        <f t="array" ref="AZ21">ROUND(S$10/TREND(S$8:S$9,$A$8:$A$9,VALUE($A48))*AZ20+AZ20,4)</f>
        <v>0</v>
      </c>
      <c r="BA21" s="8" cm="1">
        <f t="array" ref="BA21">ROUND(T$10/TREND(T$8:T$9,$A$8:$A$9,VALUE($A48))*BA20+BA20,4)</f>
        <v>0</v>
      </c>
      <c r="BB21" s="8" cm="1">
        <f t="array" ref="BB21">ROUND(U$10/TREND(U$8:U$9,$A$8:$A$9,VALUE($A48))*BB20+BB20,4)</f>
        <v>0</v>
      </c>
      <c r="BC21" s="8" cm="1">
        <f t="array" ref="BC21">ROUND(V$10/TREND(V$8:V$9,$A$8:$A$9,VALUE($A48))*BC20+BC20,4)</f>
        <v>0</v>
      </c>
      <c r="BD21" s="8" cm="1">
        <f t="array" ref="BD21">ROUND(W$10/TREND(W$8:W$9,$A$8:$A$9,VALUE($A48))*BD20+BD20,4)</f>
        <v>0</v>
      </c>
      <c r="BE21" s="8" cm="1">
        <f t="array" ref="BE21">ROUND(X$10/TREND(X$8:X$9,$A$8:$A$9,VALUE($A48))*BE20+BE20,4)</f>
        <v>0</v>
      </c>
      <c r="BF21" s="8" cm="1">
        <f t="array" ref="BF21">ROUND(Y$10/TREND(Y$8:Y$9,$A$8:$A$9,VALUE($A48))*BF20+BF20,4)</f>
        <v>0</v>
      </c>
      <c r="BG21" s="8" cm="1">
        <f t="array" ref="BG21">ROUND(Z$10/TREND(Z$8:Z$9,$A$8:$A$9,VALUE($A48))*BG20+BG20,4)</f>
        <v>0</v>
      </c>
      <c r="BH21" s="8" cm="1">
        <f t="array" ref="BH21">ROUND(AA$10/TREND(AA$8:AA$9,$A$8:$A$9,VALUE($A48))*BH20+BH20,4)</f>
        <v>0</v>
      </c>
      <c r="BI21" s="8" cm="1">
        <f t="array" ref="BI21">ROUND(AB$10/TREND(AB$8:AB$9,$A$8:$A$9,VALUE($A48))*BI20+BI20,4)</f>
        <v>0</v>
      </c>
      <c r="BJ21" s="8" cm="1">
        <f t="array" ref="BJ21">ROUND(AC$10/TREND(AC$8:AC$9,$A$8:$A$9,VALUE($A48))*BJ20+BJ20,4)</f>
        <v>0</v>
      </c>
      <c r="BK21" s="8" cm="1">
        <f t="array" ref="BK21">ROUND(AD$10/TREND(AD$8:AD$9,$A$8:$A$9,VALUE($A48))*BK20+BK20,4)</f>
        <v>0</v>
      </c>
      <c r="BL21" s="8" cm="1">
        <f t="array" ref="BL21">ROUND(AE$10/TREND(AE$8:AE$9,$A$8:$A$9,VALUE($A48))*BL20+BL20,4)</f>
        <v>0</v>
      </c>
      <c r="BM21" s="8" cm="1">
        <f t="array" ref="BM21">ROUND(AF$10/TREND(AF$8:AF$9,$A$8:$A$9,VALUE($A48))*BM20+BM20,4)</f>
        <v>0</v>
      </c>
      <c r="BN21" s="8" cm="1">
        <f t="array" ref="BN21">ROUND(AG$10/TREND(AG$8:AG$9,$A$8:$A$9,VALUE($A48))*BN20+BN20,4)</f>
        <v>0</v>
      </c>
      <c r="BO21" s="8" cm="1">
        <f t="array" ref="BO21">ROUND(AH$10/TREND(AH$8:AH$9,$A$8:$A$9,VALUE($A48))*BO20+BO20,4)</f>
        <v>0</v>
      </c>
      <c r="BQ21" s="1">
        <f t="shared" si="10"/>
        <v>86.143468516391522</v>
      </c>
      <c r="BR21" s="1">
        <f t="shared" si="4"/>
        <v>0</v>
      </c>
      <c r="BS21" s="1"/>
      <c r="BV21" t="str">
        <f t="shared" si="11"/>
        <v>MinBIOBSL-19</v>
      </c>
      <c r="BW21" s="1">
        <f t="shared" si="5"/>
        <v>0</v>
      </c>
      <c r="BX21" s="1">
        <f t="shared" si="19"/>
        <v>0</v>
      </c>
      <c r="BY21" s="1">
        <f t="shared" si="19"/>
        <v>0</v>
      </c>
      <c r="BZ21" s="1">
        <f t="shared" si="19"/>
        <v>0</v>
      </c>
      <c r="CA21" s="1">
        <f t="shared" si="19"/>
        <v>0</v>
      </c>
      <c r="CB21" s="1">
        <f t="shared" si="19"/>
        <v>0</v>
      </c>
      <c r="CC21" s="1">
        <f t="shared" si="19"/>
        <v>0</v>
      </c>
      <c r="CD21" s="1">
        <f t="shared" si="19"/>
        <v>0</v>
      </c>
      <c r="CE21" s="1">
        <f t="shared" si="19"/>
        <v>0</v>
      </c>
      <c r="CF21" s="1">
        <f t="shared" si="19"/>
        <v>0</v>
      </c>
      <c r="CG21" s="1">
        <f t="shared" si="19"/>
        <v>0</v>
      </c>
      <c r="CH21" s="1">
        <f t="shared" si="19"/>
        <v>0</v>
      </c>
      <c r="CI21" s="1">
        <f t="shared" si="19"/>
        <v>0</v>
      </c>
      <c r="CJ21" s="1">
        <f t="shared" si="19"/>
        <v>0</v>
      </c>
      <c r="CK21" s="1">
        <f t="shared" si="19"/>
        <v>0</v>
      </c>
      <c r="CL21" s="1">
        <f t="shared" si="19"/>
        <v>0</v>
      </c>
      <c r="CM21" s="1">
        <f t="shared" si="18"/>
        <v>0</v>
      </c>
      <c r="CN21" s="1">
        <f t="shared" si="18"/>
        <v>0</v>
      </c>
      <c r="CO21" s="1">
        <f t="shared" si="18"/>
        <v>0</v>
      </c>
      <c r="CP21" s="1">
        <f t="shared" si="18"/>
        <v>0</v>
      </c>
      <c r="CQ21" s="1">
        <f t="shared" si="18"/>
        <v>0</v>
      </c>
      <c r="CR21" s="1">
        <f t="shared" si="18"/>
        <v>0</v>
      </c>
      <c r="CS21" s="1">
        <f t="shared" si="18"/>
        <v>0</v>
      </c>
      <c r="CT21" s="1">
        <f t="shared" si="18"/>
        <v>0</v>
      </c>
      <c r="CU21" s="1">
        <f t="shared" si="18"/>
        <v>0</v>
      </c>
      <c r="CV21" s="1">
        <f t="shared" si="18"/>
        <v>0</v>
      </c>
      <c r="CW21" s="1">
        <f t="shared" si="18"/>
        <v>0</v>
      </c>
      <c r="CX21" s="1">
        <f t="shared" si="18"/>
        <v>0</v>
      </c>
      <c r="CY21" s="1">
        <f t="shared" si="18"/>
        <v>0</v>
      </c>
      <c r="CZ21" s="1">
        <f t="shared" si="18"/>
        <v>0</v>
      </c>
      <c r="DC21" t="str">
        <f t="shared" si="12"/>
        <v>MinBIOBSL-19</v>
      </c>
      <c r="DD21" t="e">
        <f t="shared" si="8"/>
        <v>#N/A</v>
      </c>
      <c r="DE21" t="s">
        <v>109</v>
      </c>
      <c r="DF21" t="s">
        <v>163</v>
      </c>
      <c r="DH21" t="str">
        <f t="shared" si="13"/>
        <v>BIOBSL</v>
      </c>
    </row>
    <row r="22" spans="1:112">
      <c r="AK22" t="str">
        <f t="shared" si="9"/>
        <v>MinBIOBSL-20</v>
      </c>
      <c r="AL22" s="8" cm="1">
        <f t="array" ref="AL22">ROUND(E$10/TREND(E$8:E$9,$A$8:$A$9,VALUE($A49))*AL21+AL21,4)</f>
        <v>0</v>
      </c>
      <c r="AM22" s="8" cm="1">
        <f t="array" ref="AM22">ROUND(F$10/TREND(F$8:F$9,$A$8:$A$9,VALUE($A49))*AM21+AM21,4)</f>
        <v>0</v>
      </c>
      <c r="AN22" s="8" cm="1">
        <f t="array" ref="AN22">ROUND(G$10/TREND(G$8:G$9,$A$8:$A$9,VALUE($A49))*AN21+AN21,4)</f>
        <v>0</v>
      </c>
      <c r="AO22" s="8" cm="1">
        <f t="array" ref="AO22">ROUND(H$10/TREND(H$8:H$9,$A$8:$A$9,VALUE($A49))*AO21+AO21,4)</f>
        <v>0</v>
      </c>
      <c r="AP22" s="8" cm="1">
        <f t="array" ref="AP22">ROUND(I$10/TREND(I$8:I$9,$A$8:$A$9,VALUE($A49))*AP21+AP21,4)</f>
        <v>0</v>
      </c>
      <c r="AQ22" s="8" cm="1">
        <f t="array" ref="AQ22">ROUND(J$10/TREND(J$8:J$9,$A$8:$A$9,VALUE($A49))*AQ21+AQ21,4)</f>
        <v>0</v>
      </c>
      <c r="AR22" s="8" cm="1">
        <f t="array" ref="AR22">ROUND(K$10/TREND(K$8:K$9,$A$8:$A$9,VALUE($A49))*AR21+AR21,4)</f>
        <v>0</v>
      </c>
      <c r="AS22" s="8" cm="1">
        <f t="array" ref="AS22">ROUND(L$10/TREND(L$8:L$9,$A$8:$A$9,VALUE($A49))*AS21+AS21,4)</f>
        <v>0</v>
      </c>
      <c r="AT22" s="8" cm="1">
        <f t="array" ref="AT22">ROUND(M$10/TREND(M$8:M$9,$A$8:$A$9,VALUE($A49))*AT21+AT21,4)</f>
        <v>0</v>
      </c>
      <c r="AU22" s="8" cm="1">
        <f t="array" ref="AU22">ROUND(N$10/TREND(N$8:N$9,$A$8:$A$9,VALUE($A49))*AU21+AU21,4)</f>
        <v>0</v>
      </c>
      <c r="AV22" s="8" cm="1">
        <f t="array" ref="AV22">ROUND(O$10/TREND(O$8:O$9,$A$8:$A$9,VALUE($A49))*AV21+AV21,4)</f>
        <v>0</v>
      </c>
      <c r="AW22" s="8" cm="1">
        <f t="array" ref="AW22">ROUND(P$10/TREND(P$8:P$9,$A$8:$A$9,VALUE($A49))*AW21+AW21,4)</f>
        <v>0</v>
      </c>
      <c r="AX22" s="8" cm="1">
        <f t="array" ref="AX22">ROUND(Q$10/TREND(Q$8:Q$9,$A$8:$A$9,VALUE($A49))*AX21+AX21,4)</f>
        <v>0</v>
      </c>
      <c r="AY22" s="8" cm="1">
        <f t="array" ref="AY22">ROUND(R$10/TREND(R$8:R$9,$A$8:$A$9,VALUE($A49))*AY21+AY21,4)</f>
        <v>0</v>
      </c>
      <c r="AZ22" s="8" cm="1">
        <f t="array" ref="AZ22">ROUND(S$10/TREND(S$8:S$9,$A$8:$A$9,VALUE($A49))*AZ21+AZ21,4)</f>
        <v>0</v>
      </c>
      <c r="BA22" s="8" cm="1">
        <f t="array" ref="BA22">ROUND(T$10/TREND(T$8:T$9,$A$8:$A$9,VALUE($A49))*BA21+BA21,4)</f>
        <v>0</v>
      </c>
      <c r="BB22" s="8" cm="1">
        <f t="array" ref="BB22">ROUND(U$10/TREND(U$8:U$9,$A$8:$A$9,VALUE($A49))*BB21+BB21,4)</f>
        <v>0</v>
      </c>
      <c r="BC22" s="8" cm="1">
        <f t="array" ref="BC22">ROUND(V$10/TREND(V$8:V$9,$A$8:$A$9,VALUE($A49))*BC21+BC21,4)</f>
        <v>0</v>
      </c>
      <c r="BD22" s="8" cm="1">
        <f t="array" ref="BD22">ROUND(W$10/TREND(W$8:W$9,$A$8:$A$9,VALUE($A49))*BD21+BD21,4)</f>
        <v>0</v>
      </c>
      <c r="BE22" s="8" cm="1">
        <f t="array" ref="BE22">ROUND(X$10/TREND(X$8:X$9,$A$8:$A$9,VALUE($A49))*BE21+BE21,4)</f>
        <v>0</v>
      </c>
      <c r="BF22" s="8" cm="1">
        <f t="array" ref="BF22">ROUND(Y$10/TREND(Y$8:Y$9,$A$8:$A$9,VALUE($A49))*BF21+BF21,4)</f>
        <v>0</v>
      </c>
      <c r="BG22" s="8" cm="1">
        <f t="array" ref="BG22">ROUND(Z$10/TREND(Z$8:Z$9,$A$8:$A$9,VALUE($A49))*BG21+BG21,4)</f>
        <v>0</v>
      </c>
      <c r="BH22" s="8" cm="1">
        <f t="array" ref="BH22">ROUND(AA$10/TREND(AA$8:AA$9,$A$8:$A$9,VALUE($A49))*BH21+BH21,4)</f>
        <v>0</v>
      </c>
      <c r="BI22" s="8" cm="1">
        <f t="array" ref="BI22">ROUND(AB$10/TREND(AB$8:AB$9,$A$8:$A$9,VALUE($A49))*BI21+BI21,4)</f>
        <v>0</v>
      </c>
      <c r="BJ22" s="8" cm="1">
        <f t="array" ref="BJ22">ROUND(AC$10/TREND(AC$8:AC$9,$A$8:$A$9,VALUE($A49))*BJ21+BJ21,4)</f>
        <v>0</v>
      </c>
      <c r="BK22" s="8" cm="1">
        <f t="array" ref="BK22">ROUND(AD$10/TREND(AD$8:AD$9,$A$8:$A$9,VALUE($A49))*BK21+BK21,4)</f>
        <v>0</v>
      </c>
      <c r="BL22" s="8" cm="1">
        <f t="array" ref="BL22">ROUND(AE$10/TREND(AE$8:AE$9,$A$8:$A$9,VALUE($A49))*BL21+BL21,4)</f>
        <v>0</v>
      </c>
      <c r="BM22" s="8" cm="1">
        <f t="array" ref="BM22">ROUND(AF$10/TREND(AF$8:AF$9,$A$8:$A$9,VALUE($A49))*BM21+BM21,4)</f>
        <v>0</v>
      </c>
      <c r="BN22" s="8" cm="1">
        <f t="array" ref="BN22">ROUND(AG$10/TREND(AG$8:AG$9,$A$8:$A$9,VALUE($A49))*BN21+BN21,4)</f>
        <v>0</v>
      </c>
      <c r="BO22" s="8" cm="1">
        <f t="array" ref="BO22">ROUND(AH$10/TREND(AH$8:AH$9,$A$8:$A$9,VALUE($A49))*BO21+BO21,4)</f>
        <v>0</v>
      </c>
      <c r="BQ22" s="1">
        <f t="shared" si="10"/>
        <v>92.769889171498562</v>
      </c>
      <c r="BR22" s="1">
        <f t="shared" si="4"/>
        <v>0</v>
      </c>
      <c r="BS22" s="1"/>
      <c r="BV22" t="str">
        <f t="shared" si="11"/>
        <v>MinBIOBSL-20</v>
      </c>
      <c r="BW22" s="1">
        <f t="shared" si="5"/>
        <v>0</v>
      </c>
      <c r="BX22" s="1">
        <f t="shared" si="19"/>
        <v>0</v>
      </c>
      <c r="BY22" s="1">
        <f t="shared" si="19"/>
        <v>0</v>
      </c>
      <c r="BZ22" s="1">
        <f t="shared" si="19"/>
        <v>0</v>
      </c>
      <c r="CA22" s="1">
        <f t="shared" si="19"/>
        <v>0</v>
      </c>
      <c r="CB22" s="1">
        <f t="shared" si="19"/>
        <v>0</v>
      </c>
      <c r="CC22" s="1">
        <f t="shared" si="19"/>
        <v>0</v>
      </c>
      <c r="CD22" s="1">
        <f t="shared" si="19"/>
        <v>0</v>
      </c>
      <c r="CE22" s="1">
        <f t="shared" si="19"/>
        <v>0</v>
      </c>
      <c r="CF22" s="1">
        <f t="shared" si="19"/>
        <v>0</v>
      </c>
      <c r="CG22" s="1">
        <f t="shared" si="19"/>
        <v>0</v>
      </c>
      <c r="CH22" s="1">
        <f t="shared" si="19"/>
        <v>0</v>
      </c>
      <c r="CI22" s="1">
        <f t="shared" si="19"/>
        <v>0</v>
      </c>
      <c r="CJ22" s="1">
        <f t="shared" si="19"/>
        <v>0</v>
      </c>
      <c r="CK22" s="1">
        <f t="shared" si="19"/>
        <v>0</v>
      </c>
      <c r="CL22" s="1">
        <f t="shared" si="19"/>
        <v>0</v>
      </c>
      <c r="CM22" s="1">
        <f t="shared" si="18"/>
        <v>0</v>
      </c>
      <c r="CN22" s="1">
        <f t="shared" si="18"/>
        <v>0</v>
      </c>
      <c r="CO22" s="1">
        <f t="shared" si="18"/>
        <v>0</v>
      </c>
      <c r="CP22" s="1">
        <f t="shared" si="18"/>
        <v>0</v>
      </c>
      <c r="CQ22" s="1">
        <f t="shared" si="18"/>
        <v>0</v>
      </c>
      <c r="CR22" s="1">
        <f t="shared" si="18"/>
        <v>0</v>
      </c>
      <c r="CS22" s="1">
        <f t="shared" si="18"/>
        <v>0</v>
      </c>
      <c r="CT22" s="1">
        <f t="shared" si="18"/>
        <v>0</v>
      </c>
      <c r="CU22" s="1">
        <f t="shared" si="18"/>
        <v>0</v>
      </c>
      <c r="CV22" s="1">
        <f t="shared" si="18"/>
        <v>0</v>
      </c>
      <c r="CW22" s="1">
        <f t="shared" si="18"/>
        <v>0</v>
      </c>
      <c r="CX22" s="1">
        <f t="shared" si="18"/>
        <v>0</v>
      </c>
      <c r="CY22" s="1">
        <f t="shared" si="18"/>
        <v>0</v>
      </c>
      <c r="CZ22" s="1">
        <f t="shared" si="18"/>
        <v>0</v>
      </c>
      <c r="DC22" t="str">
        <f t="shared" si="12"/>
        <v>MinBIOBSL-20</v>
      </c>
      <c r="DD22" t="e">
        <f t="shared" si="8"/>
        <v>#N/A</v>
      </c>
      <c r="DE22" t="s">
        <v>109</v>
      </c>
      <c r="DF22" t="s">
        <v>163</v>
      </c>
      <c r="DH22" t="str">
        <f t="shared" si="13"/>
        <v>BIOBSL</v>
      </c>
    </row>
    <row r="23" spans="1:112">
      <c r="AK23" t="str">
        <f t="shared" si="9"/>
        <v>MinBIOBSL-21</v>
      </c>
      <c r="AL23" s="8" cm="1">
        <f t="array" ref="AL23">ROUND(E$10/TREND(E$8:E$9,$A$8:$A$9,VALUE($A50))*AL22+AL22,4)</f>
        <v>0</v>
      </c>
      <c r="AM23" s="8" cm="1">
        <f t="array" ref="AM23">ROUND(F$10/TREND(F$8:F$9,$A$8:$A$9,VALUE($A50))*AM22+AM22,4)</f>
        <v>0</v>
      </c>
      <c r="AN23" s="8" cm="1">
        <f t="array" ref="AN23">ROUND(G$10/TREND(G$8:G$9,$A$8:$A$9,VALUE($A50))*AN22+AN22,4)</f>
        <v>0</v>
      </c>
      <c r="AO23" s="8" cm="1">
        <f t="array" ref="AO23">ROUND(H$10/TREND(H$8:H$9,$A$8:$A$9,VALUE($A50))*AO22+AO22,4)</f>
        <v>0</v>
      </c>
      <c r="AP23" s="8" cm="1">
        <f t="array" ref="AP23">ROUND(I$10/TREND(I$8:I$9,$A$8:$A$9,VALUE($A50))*AP22+AP22,4)</f>
        <v>0</v>
      </c>
      <c r="AQ23" s="8" cm="1">
        <f t="array" ref="AQ23">ROUND(J$10/TREND(J$8:J$9,$A$8:$A$9,VALUE($A50))*AQ22+AQ22,4)</f>
        <v>0</v>
      </c>
      <c r="AR23" s="8" cm="1">
        <f t="array" ref="AR23">ROUND(K$10/TREND(K$8:K$9,$A$8:$A$9,VALUE($A50))*AR22+AR22,4)</f>
        <v>0</v>
      </c>
      <c r="AS23" s="8" cm="1">
        <f t="array" ref="AS23">ROUND(L$10/TREND(L$8:L$9,$A$8:$A$9,VALUE($A50))*AS22+AS22,4)</f>
        <v>0</v>
      </c>
      <c r="AT23" s="8" cm="1">
        <f t="array" ref="AT23">ROUND(M$10/TREND(M$8:M$9,$A$8:$A$9,VALUE($A50))*AT22+AT22,4)</f>
        <v>0</v>
      </c>
      <c r="AU23" s="8" cm="1">
        <f t="array" ref="AU23">ROUND(N$10/TREND(N$8:N$9,$A$8:$A$9,VALUE($A50))*AU22+AU22,4)</f>
        <v>0</v>
      </c>
      <c r="AV23" s="8" cm="1">
        <f t="array" ref="AV23">ROUND(O$10/TREND(O$8:O$9,$A$8:$A$9,VALUE($A50))*AV22+AV22,4)</f>
        <v>0</v>
      </c>
      <c r="AW23" s="8" cm="1">
        <f t="array" ref="AW23">ROUND(P$10/TREND(P$8:P$9,$A$8:$A$9,VALUE($A50))*AW22+AW22,4)</f>
        <v>0</v>
      </c>
      <c r="AX23" s="8" cm="1">
        <f t="array" ref="AX23">ROUND(Q$10/TREND(Q$8:Q$9,$A$8:$A$9,VALUE($A50))*AX22+AX22,4)</f>
        <v>0</v>
      </c>
      <c r="AY23" s="8" cm="1">
        <f t="array" ref="AY23">ROUND(R$10/TREND(R$8:R$9,$A$8:$A$9,VALUE($A50))*AY22+AY22,4)</f>
        <v>0</v>
      </c>
      <c r="AZ23" s="8" cm="1">
        <f t="array" ref="AZ23">ROUND(S$10/TREND(S$8:S$9,$A$8:$A$9,VALUE($A50))*AZ22+AZ22,4)</f>
        <v>0</v>
      </c>
      <c r="BA23" s="8" cm="1">
        <f t="array" ref="BA23">ROUND(T$10/TREND(T$8:T$9,$A$8:$A$9,VALUE($A50))*BA22+BA22,4)</f>
        <v>0</v>
      </c>
      <c r="BB23" s="8" cm="1">
        <f t="array" ref="BB23">ROUND(U$10/TREND(U$8:U$9,$A$8:$A$9,VALUE($A50))*BB22+BB22,4)</f>
        <v>0</v>
      </c>
      <c r="BC23" s="8" cm="1">
        <f t="array" ref="BC23">ROUND(V$10/TREND(V$8:V$9,$A$8:$A$9,VALUE($A50))*BC22+BC22,4)</f>
        <v>0</v>
      </c>
      <c r="BD23" s="8" cm="1">
        <f t="array" ref="BD23">ROUND(W$10/TREND(W$8:W$9,$A$8:$A$9,VALUE($A50))*BD22+BD22,4)</f>
        <v>0</v>
      </c>
      <c r="BE23" s="8" cm="1">
        <f t="array" ref="BE23">ROUND(X$10/TREND(X$8:X$9,$A$8:$A$9,VALUE($A50))*BE22+BE22,4)</f>
        <v>0</v>
      </c>
      <c r="BF23" s="8" cm="1">
        <f t="array" ref="BF23">ROUND(Y$10/TREND(Y$8:Y$9,$A$8:$A$9,VALUE($A50))*BF22+BF22,4)</f>
        <v>0</v>
      </c>
      <c r="BG23" s="8" cm="1">
        <f t="array" ref="BG23">ROUND(Z$10/TREND(Z$8:Z$9,$A$8:$A$9,VALUE($A50))*BG22+BG22,4)</f>
        <v>0</v>
      </c>
      <c r="BH23" s="8" cm="1">
        <f t="array" ref="BH23">ROUND(AA$10/TREND(AA$8:AA$9,$A$8:$A$9,VALUE($A50))*BH22+BH22,4)</f>
        <v>0</v>
      </c>
      <c r="BI23" s="8" cm="1">
        <f t="array" ref="BI23">ROUND(AB$10/TREND(AB$8:AB$9,$A$8:$A$9,VALUE($A50))*BI22+BI22,4)</f>
        <v>0</v>
      </c>
      <c r="BJ23" s="8" cm="1">
        <f t="array" ref="BJ23">ROUND(AC$10/TREND(AC$8:AC$9,$A$8:$A$9,VALUE($A50))*BJ22+BJ22,4)</f>
        <v>0</v>
      </c>
      <c r="BK23" s="8" cm="1">
        <f t="array" ref="BK23">ROUND(AD$10/TREND(AD$8:AD$9,$A$8:$A$9,VALUE($A50))*BK22+BK22,4)</f>
        <v>0</v>
      </c>
      <c r="BL23" s="8" cm="1">
        <f t="array" ref="BL23">ROUND(AE$10/TREND(AE$8:AE$9,$A$8:$A$9,VALUE($A50))*BL22+BL22,4)</f>
        <v>0</v>
      </c>
      <c r="BM23" s="8" cm="1">
        <f t="array" ref="BM23">ROUND(AF$10/TREND(AF$8:AF$9,$A$8:$A$9,VALUE($A50))*BM22+BM22,4)</f>
        <v>0</v>
      </c>
      <c r="BN23" s="8" cm="1">
        <f t="array" ref="BN23">ROUND(AG$10/TREND(AG$8:AG$9,$A$8:$A$9,VALUE($A50))*BN22+BN22,4)</f>
        <v>0</v>
      </c>
      <c r="BO23" s="8" cm="1">
        <f t="array" ref="BO23">ROUND(AH$10/TREND(AH$8:AH$9,$A$8:$A$9,VALUE($A50))*BO22+BO22,4)</f>
        <v>0</v>
      </c>
      <c r="BQ23" s="1">
        <f t="shared" si="10"/>
        <v>99.396309826605602</v>
      </c>
      <c r="BR23" s="1">
        <f t="shared" si="4"/>
        <v>0</v>
      </c>
      <c r="BS23" s="1"/>
      <c r="BV23" t="str">
        <f t="shared" si="11"/>
        <v>MinBIOBSL-21</v>
      </c>
      <c r="BW23" s="1">
        <f t="shared" ref="BW23:CM23" si="20">E$6*1000-SUM(BW3:BW22)</f>
        <v>0</v>
      </c>
      <c r="BX23" s="1">
        <f t="shared" si="20"/>
        <v>0</v>
      </c>
      <c r="BY23" s="1">
        <f t="shared" si="20"/>
        <v>0</v>
      </c>
      <c r="BZ23" s="1">
        <f t="shared" si="20"/>
        <v>0</v>
      </c>
      <c r="CA23" s="1">
        <f t="shared" si="20"/>
        <v>0</v>
      </c>
      <c r="CB23" s="1">
        <f t="shared" si="20"/>
        <v>0</v>
      </c>
      <c r="CC23" s="1">
        <f t="shared" si="20"/>
        <v>0</v>
      </c>
      <c r="CD23" s="1">
        <f t="shared" si="20"/>
        <v>0</v>
      </c>
      <c r="CE23" s="1">
        <f t="shared" si="20"/>
        <v>0</v>
      </c>
      <c r="CF23" s="1">
        <f t="shared" si="20"/>
        <v>0</v>
      </c>
      <c r="CG23" s="1">
        <f t="shared" si="20"/>
        <v>0</v>
      </c>
      <c r="CH23" s="1">
        <f t="shared" si="20"/>
        <v>0</v>
      </c>
      <c r="CI23" s="1">
        <f t="shared" si="20"/>
        <v>0</v>
      </c>
      <c r="CJ23" s="1">
        <f t="shared" si="20"/>
        <v>0</v>
      </c>
      <c r="CK23" s="1">
        <f t="shared" si="20"/>
        <v>0</v>
      </c>
      <c r="CL23" s="1">
        <f t="shared" si="20"/>
        <v>0</v>
      </c>
      <c r="CM23" s="1">
        <f t="shared" si="20"/>
        <v>0</v>
      </c>
      <c r="CN23" s="1">
        <f t="shared" ref="CN23:CZ23" si="21">V$6*1000-SUM(CN3:CN22)</f>
        <v>0</v>
      </c>
      <c r="CO23" s="1">
        <f t="shared" si="21"/>
        <v>0</v>
      </c>
      <c r="CP23" s="1">
        <f t="shared" si="21"/>
        <v>0</v>
      </c>
      <c r="CQ23" s="1">
        <f t="shared" si="21"/>
        <v>0</v>
      </c>
      <c r="CR23" s="1">
        <f t="shared" si="21"/>
        <v>0</v>
      </c>
      <c r="CS23" s="1">
        <f t="shared" si="21"/>
        <v>0</v>
      </c>
      <c r="CT23" s="1">
        <f t="shared" si="21"/>
        <v>0</v>
      </c>
      <c r="CU23" s="1">
        <f t="shared" si="21"/>
        <v>0</v>
      </c>
      <c r="CV23" s="1">
        <f t="shared" si="21"/>
        <v>0</v>
      </c>
      <c r="CW23" s="1">
        <f t="shared" si="21"/>
        <v>0</v>
      </c>
      <c r="CX23" s="1">
        <f t="shared" si="21"/>
        <v>0</v>
      </c>
      <c r="CY23" s="1">
        <f t="shared" si="21"/>
        <v>0</v>
      </c>
      <c r="CZ23" s="1">
        <f t="shared" si="21"/>
        <v>0</v>
      </c>
      <c r="DC23" t="str">
        <f t="shared" si="12"/>
        <v>MinBIOBSL-21</v>
      </c>
      <c r="DD23" t="e">
        <f t="shared" si="8"/>
        <v>#N/A</v>
      </c>
      <c r="DE23" t="s">
        <v>109</v>
      </c>
      <c r="DF23" t="s">
        <v>163</v>
      </c>
      <c r="DH23" t="str">
        <f t="shared" si="13"/>
        <v>BIOBSL</v>
      </c>
    </row>
    <row r="24" spans="1:112">
      <c r="BQ24" s="1" t="e">
        <f ca="1">OFFSET(AK30,0,MATCH(BS$2,$AL$29:$BO$29,0))/1000</f>
        <v>#N/A</v>
      </c>
      <c r="BR24" s="1"/>
      <c r="BS24" s="1">
        <f ca="1">OFFSET(AK3,0,MATCH(BS$2,$AL$2:$BO$2))</f>
        <v>0</v>
      </c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</row>
    <row r="25" spans="1:112">
      <c r="BQ25" s="1" t="e">
        <f ca="1">BQ24+OFFSET(AK31,0,MATCH(BS$2,$AL$29:$BO$29,0))/1000</f>
        <v>#N/A</v>
      </c>
      <c r="BR25" s="1"/>
      <c r="BS25" s="1">
        <f t="shared" ref="BS25:BS44" ca="1" si="22">OFFSET(AK4,0,MATCH(BS$2,$AL$2:$BO$2))</f>
        <v>0</v>
      </c>
    </row>
    <row r="26" spans="1:112">
      <c r="BQ26" s="1" t="e">
        <f t="shared" ref="BQ26:BQ44" ca="1" si="23">BQ25+OFFSET(AK32,0,MATCH(BS$2,$AL$29:$BO$29,0))/1000</f>
        <v>#N/A</v>
      </c>
      <c r="BR26" s="1"/>
      <c r="BS26" s="1">
        <f t="shared" ca="1" si="22"/>
        <v>0</v>
      </c>
    </row>
    <row r="27" spans="1:112">
      <c r="BQ27" s="1" t="e">
        <f t="shared" ca="1" si="23"/>
        <v>#N/A</v>
      </c>
      <c r="BR27" s="1"/>
      <c r="BS27" s="1">
        <f t="shared" ca="1" si="22"/>
        <v>0</v>
      </c>
    </row>
    <row r="28" spans="1:112">
      <c r="AK28" t="s">
        <v>210</v>
      </c>
      <c r="BQ28" s="1" t="e">
        <f t="shared" ca="1" si="23"/>
        <v>#N/A</v>
      </c>
      <c r="BR28" s="1"/>
      <c r="BS28" s="1">
        <f t="shared" ca="1" si="22"/>
        <v>0</v>
      </c>
    </row>
    <row r="29" spans="1:112">
      <c r="AJ29" t="s">
        <v>97</v>
      </c>
      <c r="AK29" t="s">
        <v>96</v>
      </c>
      <c r="AL29" t="str">
        <f t="shared" ref="AL29:AY29" si="24">E3</f>
        <v>Africa_north</v>
      </c>
      <c r="AM29" t="str">
        <f t="shared" si="24"/>
        <v>Africa_other</v>
      </c>
      <c r="AN29" t="str">
        <f t="shared" si="24"/>
        <v>Arg-Chi</v>
      </c>
      <c r="AO29" t="str">
        <f t="shared" si="24"/>
        <v>Asia_central</v>
      </c>
      <c r="AP29" t="str">
        <f t="shared" si="24"/>
        <v>Asia_east</v>
      </c>
      <c r="AQ29" t="str">
        <f t="shared" si="24"/>
        <v>Asia_other</v>
      </c>
      <c r="AR29" t="str">
        <f t="shared" si="24"/>
        <v>Australia_NZ</v>
      </c>
      <c r="AS29" t="str">
        <f t="shared" si="24"/>
        <v>Brazil</v>
      </c>
      <c r="AT29" t="str">
        <f t="shared" si="24"/>
        <v>Canada</v>
      </c>
      <c r="AU29" t="str">
        <f t="shared" si="24"/>
        <v>China</v>
      </c>
      <c r="AV29" t="str">
        <f t="shared" si="24"/>
        <v>EU_north</v>
      </c>
      <c r="AW29" t="str">
        <f t="shared" si="24"/>
        <v>EU_northeast</v>
      </c>
      <c r="AX29" t="str">
        <f t="shared" si="24"/>
        <v>EU_northwest</v>
      </c>
      <c r="AY29" t="str">
        <f t="shared" si="24"/>
        <v>EU_south</v>
      </c>
      <c r="AZ29" t="str">
        <f>S3</f>
        <v>EU_southeast</v>
      </c>
      <c r="BA29" t="str">
        <f t="shared" ref="BA29:BO29" si="25">T3</f>
        <v>EU_southwest</v>
      </c>
      <c r="BB29" t="str">
        <f t="shared" si="25"/>
        <v>Europe_other</v>
      </c>
      <c r="BC29" t="str">
        <f t="shared" si="25"/>
        <v>France</v>
      </c>
      <c r="BD29" t="str">
        <f t="shared" si="25"/>
        <v>Germany</v>
      </c>
      <c r="BE29" t="str">
        <f t="shared" si="25"/>
        <v>India</v>
      </c>
      <c r="BF29" t="str">
        <f t="shared" si="25"/>
        <v>LatAm_other</v>
      </c>
      <c r="BG29" t="str">
        <f t="shared" si="25"/>
        <v>Mexico</v>
      </c>
      <c r="BH29" t="str">
        <f t="shared" si="25"/>
        <v>MidEast_other</v>
      </c>
      <c r="BI29" t="str">
        <f t="shared" si="25"/>
        <v>Nor-Ice</v>
      </c>
      <c r="BJ29" t="str">
        <f t="shared" si="25"/>
        <v>Russia</v>
      </c>
      <c r="BK29" t="str">
        <f t="shared" si="25"/>
        <v>SaudiArabia</v>
      </c>
      <c r="BL29" t="str">
        <f t="shared" si="25"/>
        <v>SouthAfrica</v>
      </c>
      <c r="BM29" t="str">
        <f t="shared" si="25"/>
        <v>UK</v>
      </c>
      <c r="BN29" t="str">
        <f t="shared" si="25"/>
        <v>USA</v>
      </c>
      <c r="BO29" t="str">
        <f t="shared" si="25"/>
        <v>\I:</v>
      </c>
      <c r="BQ29" s="1" t="e">
        <f t="shared" ca="1" si="23"/>
        <v>#N/A</v>
      </c>
      <c r="BR29" s="1"/>
      <c r="BS29" s="1">
        <f t="shared" ca="1" si="22"/>
        <v>0</v>
      </c>
    </row>
    <row r="30" spans="1:112">
      <c r="A30" s="10" t="s">
        <v>95</v>
      </c>
      <c r="AJ30" s="9" t="str">
        <f t="shared" ref="AJ30:AJ50" si="26">$C$3&amp;"-"&amp;A30</f>
        <v>MinBIOBSL-01</v>
      </c>
      <c r="AK30" t="str">
        <f t="shared" ref="AK30:AK50" si="27">$A$2</f>
        <v>BIOBSL</v>
      </c>
      <c r="AL30" s="1">
        <f t="shared" ref="AL30:AY30" si="28">E4-E4*E13*10</f>
        <v>132.82082065439999</v>
      </c>
      <c r="AM30" s="1">
        <f t="shared" si="28"/>
        <v>6914.8502688150002</v>
      </c>
      <c r="AN30" s="1">
        <f t="shared" si="28"/>
        <v>216.85168023119999</v>
      </c>
      <c r="AO30" s="1">
        <f t="shared" si="28"/>
        <v>8.8472296565999997</v>
      </c>
      <c r="AP30" s="1">
        <f t="shared" si="28"/>
        <v>205.44819564779999</v>
      </c>
      <c r="AQ30" s="1">
        <f t="shared" si="28"/>
        <v>3153.7561274279997</v>
      </c>
      <c r="AR30" s="1">
        <f t="shared" si="28"/>
        <v>108.90783499859999</v>
      </c>
      <c r="AS30" s="1">
        <f t="shared" si="28"/>
        <v>1485.2952657306</v>
      </c>
      <c r="AT30" s="1">
        <f t="shared" si="28"/>
        <v>236.58049938419998</v>
      </c>
      <c r="AU30" s="1">
        <f t="shared" si="28"/>
        <v>2345.4513136296</v>
      </c>
      <c r="AV30" s="1">
        <f t="shared" si="28"/>
        <v>409.90499264340002</v>
      </c>
      <c r="AW30" s="1">
        <f t="shared" si="28"/>
        <v>500.47600644539995</v>
      </c>
      <c r="AX30" s="1">
        <f t="shared" si="28"/>
        <v>62.516730288599994</v>
      </c>
      <c r="AY30" s="1">
        <f t="shared" si="28"/>
        <v>168.67557520919999</v>
      </c>
      <c r="AZ30" s="1">
        <f>S4-S4*S13*10</f>
        <v>191.834601921</v>
      </c>
      <c r="BA30" s="1">
        <f t="shared" ref="BA30:BO30" si="29">T4-T4*T13*10</f>
        <v>164.59426163519998</v>
      </c>
      <c r="BB30" s="1">
        <f t="shared" si="29"/>
        <v>259.24023344879998</v>
      </c>
      <c r="BC30" s="1">
        <f t="shared" si="29"/>
        <v>216.87294080160001</v>
      </c>
      <c r="BD30" s="1">
        <f t="shared" si="29"/>
        <v>267.19999966979998</v>
      </c>
      <c r="BE30" s="1">
        <f t="shared" si="29"/>
        <v>3922.6579364735999</v>
      </c>
      <c r="BF30" s="1">
        <f t="shared" si="29"/>
        <v>710.33685064559984</v>
      </c>
      <c r="BG30" s="1">
        <f t="shared" si="29"/>
        <v>180.584000433</v>
      </c>
      <c r="BH30" s="1">
        <f t="shared" si="29"/>
        <v>21.038887713599998</v>
      </c>
      <c r="BI30" s="1">
        <f t="shared" si="29"/>
        <v>19.533364675200001</v>
      </c>
      <c r="BJ30" s="1">
        <f t="shared" si="29"/>
        <v>63.276655422600001</v>
      </c>
      <c r="BK30" s="1">
        <f t="shared" si="29"/>
        <v>0</v>
      </c>
      <c r="BL30" s="1">
        <f t="shared" si="29"/>
        <v>119.10260088899999</v>
      </c>
      <c r="BM30" s="1">
        <f t="shared" si="29"/>
        <v>75.597999609599995</v>
      </c>
      <c r="BN30" s="1">
        <f t="shared" si="29"/>
        <v>1200.2066815788</v>
      </c>
      <c r="BO30" s="1">
        <f t="shared" si="29"/>
        <v>0</v>
      </c>
      <c r="BQ30" s="1" t="e">
        <f t="shared" ca="1" si="23"/>
        <v>#N/A</v>
      </c>
      <c r="BR30" s="1"/>
      <c r="BS30" s="1">
        <f t="shared" ca="1" si="22"/>
        <v>0</v>
      </c>
    </row>
    <row r="31" spans="1:112">
      <c r="A31" s="10" t="s">
        <v>94</v>
      </c>
      <c r="AJ31" s="9" t="str">
        <f t="shared" si="26"/>
        <v>MinBIOBSL-02</v>
      </c>
      <c r="AK31" t="str">
        <f t="shared" si="27"/>
        <v>BIOBSL</v>
      </c>
      <c r="AL31" s="1">
        <f t="shared" ref="AL31:BA40" si="30">E$13*E$4</f>
        <v>13.282082065440001</v>
      </c>
      <c r="AM31" s="1">
        <f t="shared" si="30"/>
        <v>691.48502688150006</v>
      </c>
      <c r="AN31" s="1">
        <f t="shared" si="30"/>
        <v>21.685168023119999</v>
      </c>
      <c r="AO31" s="1">
        <f t="shared" si="30"/>
        <v>0.88472296565999997</v>
      </c>
      <c r="AP31" s="1">
        <f t="shared" si="30"/>
        <v>20.544819564779999</v>
      </c>
      <c r="AQ31" s="1">
        <f t="shared" si="30"/>
        <v>315.37561274280006</v>
      </c>
      <c r="AR31" s="1">
        <f t="shared" si="30"/>
        <v>10.890783499859999</v>
      </c>
      <c r="AS31" s="1">
        <f t="shared" si="30"/>
        <v>148.52952657306</v>
      </c>
      <c r="AT31" s="1">
        <f t="shared" si="30"/>
        <v>23.658049938420003</v>
      </c>
      <c r="AU31" s="1">
        <f t="shared" si="30"/>
        <v>234.54513136296001</v>
      </c>
      <c r="AV31" s="1">
        <f t="shared" si="30"/>
        <v>40.990499264340002</v>
      </c>
      <c r="AW31" s="1">
        <f t="shared" si="30"/>
        <v>50.047600644540005</v>
      </c>
      <c r="AX31" s="1">
        <f t="shared" si="30"/>
        <v>6.2516730288600009</v>
      </c>
      <c r="AY31" s="1">
        <f t="shared" si="30"/>
        <v>16.867557520919998</v>
      </c>
      <c r="AZ31" s="1">
        <f t="shared" si="30"/>
        <v>19.1834601921</v>
      </c>
      <c r="BA31" s="1">
        <f t="shared" si="30"/>
        <v>16.459426163520003</v>
      </c>
      <c r="BB31" s="1">
        <f t="shared" ref="BA31:BO40" si="31">U$13*U$4</f>
        <v>25.924023344879998</v>
      </c>
      <c r="BC31" s="1">
        <f t="shared" si="31"/>
        <v>21.687294080160001</v>
      </c>
      <c r="BD31" s="1">
        <f t="shared" si="31"/>
        <v>26.719999966979998</v>
      </c>
      <c r="BE31" s="1">
        <f t="shared" si="31"/>
        <v>392.26579364736</v>
      </c>
      <c r="BF31" s="1">
        <f t="shared" si="31"/>
        <v>71.033685064560004</v>
      </c>
      <c r="BG31" s="1">
        <f t="shared" si="31"/>
        <v>18.058400043300001</v>
      </c>
      <c r="BH31" s="1">
        <f t="shared" si="31"/>
        <v>2.1038887713600003</v>
      </c>
      <c r="BI31" s="1">
        <f t="shared" si="31"/>
        <v>1.9533364675200002</v>
      </c>
      <c r="BJ31" s="1">
        <f t="shared" si="31"/>
        <v>6.3276655422600001</v>
      </c>
      <c r="BK31" s="1">
        <f t="shared" si="31"/>
        <v>0</v>
      </c>
      <c r="BL31" s="1">
        <f t="shared" si="31"/>
        <v>11.910260088900001</v>
      </c>
      <c r="BM31" s="1">
        <f t="shared" si="31"/>
        <v>7.5597999609599995</v>
      </c>
      <c r="BN31" s="1">
        <f t="shared" si="31"/>
        <v>120.02066815788001</v>
      </c>
      <c r="BO31" s="1">
        <f t="shared" si="31"/>
        <v>0</v>
      </c>
      <c r="BQ31" s="1" t="e">
        <f t="shared" ca="1" si="23"/>
        <v>#N/A</v>
      </c>
      <c r="BR31" s="1"/>
      <c r="BS31" s="1">
        <f t="shared" ca="1" si="22"/>
        <v>0</v>
      </c>
    </row>
    <row r="32" spans="1:112">
      <c r="A32" s="10" t="s">
        <v>93</v>
      </c>
      <c r="AJ32" s="9" t="str">
        <f t="shared" si="26"/>
        <v>MinBIOBSL-03</v>
      </c>
      <c r="AK32" t="str">
        <f t="shared" si="27"/>
        <v>BIOBSL</v>
      </c>
      <c r="AL32" s="1">
        <f t="shared" si="30"/>
        <v>13.282082065440001</v>
      </c>
      <c r="AM32" s="1">
        <f t="shared" si="30"/>
        <v>691.48502688150006</v>
      </c>
      <c r="AN32" s="1">
        <f t="shared" si="30"/>
        <v>21.685168023119999</v>
      </c>
      <c r="AO32" s="1">
        <f t="shared" si="30"/>
        <v>0.88472296565999997</v>
      </c>
      <c r="AP32" s="1">
        <f t="shared" si="30"/>
        <v>20.544819564779999</v>
      </c>
      <c r="AQ32" s="1">
        <f t="shared" si="30"/>
        <v>315.37561274280006</v>
      </c>
      <c r="AR32" s="1">
        <f t="shared" si="30"/>
        <v>10.890783499859999</v>
      </c>
      <c r="AS32" s="1">
        <f t="shared" si="30"/>
        <v>148.52952657306</v>
      </c>
      <c r="AT32" s="1">
        <f t="shared" si="30"/>
        <v>23.658049938420003</v>
      </c>
      <c r="AU32" s="1">
        <f t="shared" si="30"/>
        <v>234.54513136296001</v>
      </c>
      <c r="AV32" s="1">
        <f t="shared" si="30"/>
        <v>40.990499264340002</v>
      </c>
      <c r="AW32" s="1">
        <f t="shared" si="30"/>
        <v>50.047600644540005</v>
      </c>
      <c r="AX32" s="1">
        <f t="shared" si="30"/>
        <v>6.2516730288600009</v>
      </c>
      <c r="AY32" s="1">
        <f t="shared" si="30"/>
        <v>16.867557520919998</v>
      </c>
      <c r="AZ32" s="1">
        <f t="shared" si="30"/>
        <v>19.1834601921</v>
      </c>
      <c r="BA32" s="1">
        <f t="shared" si="31"/>
        <v>16.459426163520003</v>
      </c>
      <c r="BB32" s="1">
        <f t="shared" si="31"/>
        <v>25.924023344879998</v>
      </c>
      <c r="BC32" s="1">
        <f t="shared" si="31"/>
        <v>21.687294080160001</v>
      </c>
      <c r="BD32" s="1">
        <f t="shared" si="31"/>
        <v>26.719999966979998</v>
      </c>
      <c r="BE32" s="1">
        <f t="shared" si="31"/>
        <v>392.26579364736</v>
      </c>
      <c r="BF32" s="1">
        <f t="shared" si="31"/>
        <v>71.033685064560004</v>
      </c>
      <c r="BG32" s="1">
        <f t="shared" si="31"/>
        <v>18.058400043300001</v>
      </c>
      <c r="BH32" s="1">
        <f t="shared" si="31"/>
        <v>2.1038887713600003</v>
      </c>
      <c r="BI32" s="1">
        <f t="shared" si="31"/>
        <v>1.9533364675200002</v>
      </c>
      <c r="BJ32" s="1">
        <f t="shared" si="31"/>
        <v>6.3276655422600001</v>
      </c>
      <c r="BK32" s="1">
        <f t="shared" si="31"/>
        <v>0</v>
      </c>
      <c r="BL32" s="1">
        <f t="shared" si="31"/>
        <v>11.910260088900001</v>
      </c>
      <c r="BM32" s="1">
        <f t="shared" si="31"/>
        <v>7.5597999609599995</v>
      </c>
      <c r="BN32" s="1">
        <f t="shared" si="31"/>
        <v>120.02066815788001</v>
      </c>
      <c r="BO32" s="1">
        <f t="shared" si="31"/>
        <v>0</v>
      </c>
      <c r="BQ32" s="1" t="e">
        <f t="shared" ca="1" si="23"/>
        <v>#N/A</v>
      </c>
      <c r="BR32" s="1"/>
      <c r="BS32" s="1">
        <f t="shared" ca="1" si="22"/>
        <v>0</v>
      </c>
    </row>
    <row r="33" spans="1:71">
      <c r="A33" s="10" t="s">
        <v>92</v>
      </c>
      <c r="AJ33" s="9" t="str">
        <f t="shared" si="26"/>
        <v>MinBIOBSL-04</v>
      </c>
      <c r="AK33" t="str">
        <f t="shared" si="27"/>
        <v>BIOBSL</v>
      </c>
      <c r="AL33" s="1">
        <f t="shared" si="30"/>
        <v>13.282082065440001</v>
      </c>
      <c r="AM33" s="1">
        <f t="shared" si="30"/>
        <v>691.48502688150006</v>
      </c>
      <c r="AN33" s="1">
        <f t="shared" si="30"/>
        <v>21.685168023119999</v>
      </c>
      <c r="AO33" s="1">
        <f t="shared" si="30"/>
        <v>0.88472296565999997</v>
      </c>
      <c r="AP33" s="1">
        <f t="shared" si="30"/>
        <v>20.544819564779999</v>
      </c>
      <c r="AQ33" s="1">
        <f t="shared" si="30"/>
        <v>315.37561274280006</v>
      </c>
      <c r="AR33" s="1">
        <f t="shared" si="30"/>
        <v>10.890783499859999</v>
      </c>
      <c r="AS33" s="1">
        <f t="shared" si="30"/>
        <v>148.52952657306</v>
      </c>
      <c r="AT33" s="1">
        <f t="shared" si="30"/>
        <v>23.658049938420003</v>
      </c>
      <c r="AU33" s="1">
        <f t="shared" si="30"/>
        <v>234.54513136296001</v>
      </c>
      <c r="AV33" s="1">
        <f t="shared" si="30"/>
        <v>40.990499264340002</v>
      </c>
      <c r="AW33" s="1">
        <f t="shared" si="30"/>
        <v>50.047600644540005</v>
      </c>
      <c r="AX33" s="1">
        <f t="shared" si="30"/>
        <v>6.2516730288600009</v>
      </c>
      <c r="AY33" s="1">
        <f t="shared" si="30"/>
        <v>16.867557520919998</v>
      </c>
      <c r="AZ33" s="1">
        <f t="shared" si="30"/>
        <v>19.1834601921</v>
      </c>
      <c r="BA33" s="1">
        <f t="shared" si="31"/>
        <v>16.459426163520003</v>
      </c>
      <c r="BB33" s="1">
        <f t="shared" si="31"/>
        <v>25.924023344879998</v>
      </c>
      <c r="BC33" s="1">
        <f t="shared" si="31"/>
        <v>21.687294080160001</v>
      </c>
      <c r="BD33" s="1">
        <f t="shared" si="31"/>
        <v>26.719999966979998</v>
      </c>
      <c r="BE33" s="1">
        <f t="shared" si="31"/>
        <v>392.26579364736</v>
      </c>
      <c r="BF33" s="1">
        <f t="shared" si="31"/>
        <v>71.033685064560004</v>
      </c>
      <c r="BG33" s="1">
        <f t="shared" si="31"/>
        <v>18.058400043300001</v>
      </c>
      <c r="BH33" s="1">
        <f t="shared" si="31"/>
        <v>2.1038887713600003</v>
      </c>
      <c r="BI33" s="1">
        <f t="shared" si="31"/>
        <v>1.9533364675200002</v>
      </c>
      <c r="BJ33" s="1">
        <f t="shared" si="31"/>
        <v>6.3276655422600001</v>
      </c>
      <c r="BK33" s="1">
        <f t="shared" si="31"/>
        <v>0</v>
      </c>
      <c r="BL33" s="1">
        <f t="shared" si="31"/>
        <v>11.910260088900001</v>
      </c>
      <c r="BM33" s="1">
        <f t="shared" si="31"/>
        <v>7.5597999609599995</v>
      </c>
      <c r="BN33" s="1">
        <f t="shared" si="31"/>
        <v>120.02066815788001</v>
      </c>
      <c r="BO33" s="1">
        <f t="shared" si="31"/>
        <v>0</v>
      </c>
      <c r="BQ33" s="1" t="e">
        <f t="shared" ca="1" si="23"/>
        <v>#N/A</v>
      </c>
      <c r="BR33" s="1"/>
      <c r="BS33" s="1">
        <f t="shared" ca="1" si="22"/>
        <v>0</v>
      </c>
    </row>
    <row r="34" spans="1:71">
      <c r="A34" s="10" t="s">
        <v>91</v>
      </c>
      <c r="AJ34" s="9" t="str">
        <f t="shared" si="26"/>
        <v>MinBIOBSL-05</v>
      </c>
      <c r="AK34" t="str">
        <f t="shared" si="27"/>
        <v>BIOBSL</v>
      </c>
      <c r="AL34" s="1">
        <f t="shared" si="30"/>
        <v>13.282082065440001</v>
      </c>
      <c r="AM34" s="1">
        <f t="shared" si="30"/>
        <v>691.48502688150006</v>
      </c>
      <c r="AN34" s="1">
        <f t="shared" si="30"/>
        <v>21.685168023119999</v>
      </c>
      <c r="AO34" s="1">
        <f t="shared" si="30"/>
        <v>0.88472296565999997</v>
      </c>
      <c r="AP34" s="1">
        <f t="shared" si="30"/>
        <v>20.544819564779999</v>
      </c>
      <c r="AQ34" s="1">
        <f t="shared" si="30"/>
        <v>315.37561274280006</v>
      </c>
      <c r="AR34" s="1">
        <f t="shared" si="30"/>
        <v>10.890783499859999</v>
      </c>
      <c r="AS34" s="1">
        <f t="shared" si="30"/>
        <v>148.52952657306</v>
      </c>
      <c r="AT34" s="1">
        <f t="shared" si="30"/>
        <v>23.658049938420003</v>
      </c>
      <c r="AU34" s="1">
        <f t="shared" si="30"/>
        <v>234.54513136296001</v>
      </c>
      <c r="AV34" s="1">
        <f t="shared" si="30"/>
        <v>40.990499264340002</v>
      </c>
      <c r="AW34" s="1">
        <f t="shared" si="30"/>
        <v>50.047600644540005</v>
      </c>
      <c r="AX34" s="1">
        <f t="shared" si="30"/>
        <v>6.2516730288600009</v>
      </c>
      <c r="AY34" s="1">
        <f t="shared" si="30"/>
        <v>16.867557520919998</v>
      </c>
      <c r="AZ34" s="1">
        <f t="shared" si="30"/>
        <v>19.1834601921</v>
      </c>
      <c r="BA34" s="1">
        <f t="shared" si="31"/>
        <v>16.459426163520003</v>
      </c>
      <c r="BB34" s="1">
        <f t="shared" si="31"/>
        <v>25.924023344879998</v>
      </c>
      <c r="BC34" s="1">
        <f t="shared" si="31"/>
        <v>21.687294080160001</v>
      </c>
      <c r="BD34" s="1">
        <f t="shared" si="31"/>
        <v>26.719999966979998</v>
      </c>
      <c r="BE34" s="1">
        <f t="shared" si="31"/>
        <v>392.26579364736</v>
      </c>
      <c r="BF34" s="1">
        <f t="shared" si="31"/>
        <v>71.033685064560004</v>
      </c>
      <c r="BG34" s="1">
        <f t="shared" si="31"/>
        <v>18.058400043300001</v>
      </c>
      <c r="BH34" s="1">
        <f t="shared" si="31"/>
        <v>2.1038887713600003</v>
      </c>
      <c r="BI34" s="1">
        <f t="shared" si="31"/>
        <v>1.9533364675200002</v>
      </c>
      <c r="BJ34" s="1">
        <f t="shared" si="31"/>
        <v>6.3276655422600001</v>
      </c>
      <c r="BK34" s="1">
        <f t="shared" si="31"/>
        <v>0</v>
      </c>
      <c r="BL34" s="1">
        <f t="shared" si="31"/>
        <v>11.910260088900001</v>
      </c>
      <c r="BM34" s="1">
        <f t="shared" si="31"/>
        <v>7.5597999609599995</v>
      </c>
      <c r="BN34" s="1">
        <f t="shared" si="31"/>
        <v>120.02066815788001</v>
      </c>
      <c r="BO34" s="1">
        <f t="shared" si="31"/>
        <v>0</v>
      </c>
      <c r="BQ34" s="1" t="e">
        <f t="shared" ca="1" si="23"/>
        <v>#N/A</v>
      </c>
      <c r="BR34" s="1"/>
      <c r="BS34" s="1">
        <f t="shared" ca="1" si="22"/>
        <v>0</v>
      </c>
    </row>
    <row r="35" spans="1:71">
      <c r="A35" s="10" t="s">
        <v>90</v>
      </c>
      <c r="AJ35" s="9" t="str">
        <f t="shared" si="26"/>
        <v>MinBIOBSL-06</v>
      </c>
      <c r="AK35" t="str">
        <f t="shared" si="27"/>
        <v>BIOBSL</v>
      </c>
      <c r="AL35" s="1">
        <f t="shared" si="30"/>
        <v>13.282082065440001</v>
      </c>
      <c r="AM35" s="1">
        <f t="shared" si="30"/>
        <v>691.48502688150006</v>
      </c>
      <c r="AN35" s="1">
        <f t="shared" si="30"/>
        <v>21.685168023119999</v>
      </c>
      <c r="AO35" s="1">
        <f t="shared" si="30"/>
        <v>0.88472296565999997</v>
      </c>
      <c r="AP35" s="1">
        <f t="shared" si="30"/>
        <v>20.544819564779999</v>
      </c>
      <c r="AQ35" s="1">
        <f t="shared" si="30"/>
        <v>315.37561274280006</v>
      </c>
      <c r="AR35" s="1">
        <f t="shared" si="30"/>
        <v>10.890783499859999</v>
      </c>
      <c r="AS35" s="1">
        <f t="shared" si="30"/>
        <v>148.52952657306</v>
      </c>
      <c r="AT35" s="1">
        <f t="shared" si="30"/>
        <v>23.658049938420003</v>
      </c>
      <c r="AU35" s="1">
        <f t="shared" si="30"/>
        <v>234.54513136296001</v>
      </c>
      <c r="AV35" s="1">
        <f t="shared" si="30"/>
        <v>40.990499264340002</v>
      </c>
      <c r="AW35" s="1">
        <f t="shared" si="30"/>
        <v>50.047600644540005</v>
      </c>
      <c r="AX35" s="1">
        <f t="shared" si="30"/>
        <v>6.2516730288600009</v>
      </c>
      <c r="AY35" s="1">
        <f t="shared" si="30"/>
        <v>16.867557520919998</v>
      </c>
      <c r="AZ35" s="1">
        <f t="shared" si="30"/>
        <v>19.1834601921</v>
      </c>
      <c r="BA35" s="1">
        <f t="shared" si="31"/>
        <v>16.459426163520003</v>
      </c>
      <c r="BB35" s="1">
        <f t="shared" si="31"/>
        <v>25.924023344879998</v>
      </c>
      <c r="BC35" s="1">
        <f t="shared" si="31"/>
        <v>21.687294080160001</v>
      </c>
      <c r="BD35" s="1">
        <f t="shared" si="31"/>
        <v>26.719999966979998</v>
      </c>
      <c r="BE35" s="1">
        <f t="shared" si="31"/>
        <v>392.26579364736</v>
      </c>
      <c r="BF35" s="1">
        <f t="shared" si="31"/>
        <v>71.033685064560004</v>
      </c>
      <c r="BG35" s="1">
        <f t="shared" si="31"/>
        <v>18.058400043300001</v>
      </c>
      <c r="BH35" s="1">
        <f t="shared" si="31"/>
        <v>2.1038887713600003</v>
      </c>
      <c r="BI35" s="1">
        <f t="shared" si="31"/>
        <v>1.9533364675200002</v>
      </c>
      <c r="BJ35" s="1">
        <f t="shared" si="31"/>
        <v>6.3276655422600001</v>
      </c>
      <c r="BK35" s="1">
        <f t="shared" si="31"/>
        <v>0</v>
      </c>
      <c r="BL35" s="1">
        <f t="shared" si="31"/>
        <v>11.910260088900001</v>
      </c>
      <c r="BM35" s="1">
        <f t="shared" si="31"/>
        <v>7.5597999609599995</v>
      </c>
      <c r="BN35" s="1">
        <f t="shared" si="31"/>
        <v>120.02066815788001</v>
      </c>
      <c r="BO35" s="1">
        <f t="shared" si="31"/>
        <v>0</v>
      </c>
      <c r="BQ35" s="1" t="e">
        <f t="shared" ca="1" si="23"/>
        <v>#N/A</v>
      </c>
      <c r="BR35" s="1"/>
      <c r="BS35" s="1">
        <f t="shared" ca="1" si="22"/>
        <v>0</v>
      </c>
    </row>
    <row r="36" spans="1:71">
      <c r="A36" s="10" t="s">
        <v>89</v>
      </c>
      <c r="AJ36" s="9" t="str">
        <f t="shared" si="26"/>
        <v>MinBIOBSL-07</v>
      </c>
      <c r="AK36" t="str">
        <f t="shared" si="27"/>
        <v>BIOBSL</v>
      </c>
      <c r="AL36" s="1">
        <f t="shared" si="30"/>
        <v>13.282082065440001</v>
      </c>
      <c r="AM36" s="1">
        <f t="shared" si="30"/>
        <v>691.48502688150006</v>
      </c>
      <c r="AN36" s="1">
        <f t="shared" si="30"/>
        <v>21.685168023119999</v>
      </c>
      <c r="AO36" s="1">
        <f t="shared" si="30"/>
        <v>0.88472296565999997</v>
      </c>
      <c r="AP36" s="1">
        <f t="shared" si="30"/>
        <v>20.544819564779999</v>
      </c>
      <c r="AQ36" s="1">
        <f t="shared" si="30"/>
        <v>315.37561274280006</v>
      </c>
      <c r="AR36" s="1">
        <f t="shared" si="30"/>
        <v>10.890783499859999</v>
      </c>
      <c r="AS36" s="1">
        <f t="shared" si="30"/>
        <v>148.52952657306</v>
      </c>
      <c r="AT36" s="1">
        <f t="shared" si="30"/>
        <v>23.658049938420003</v>
      </c>
      <c r="AU36" s="1">
        <f t="shared" si="30"/>
        <v>234.54513136296001</v>
      </c>
      <c r="AV36" s="1">
        <f t="shared" si="30"/>
        <v>40.990499264340002</v>
      </c>
      <c r="AW36" s="1">
        <f t="shared" si="30"/>
        <v>50.047600644540005</v>
      </c>
      <c r="AX36" s="1">
        <f t="shared" si="30"/>
        <v>6.2516730288600009</v>
      </c>
      <c r="AY36" s="1">
        <f t="shared" si="30"/>
        <v>16.867557520919998</v>
      </c>
      <c r="AZ36" s="1">
        <f t="shared" si="30"/>
        <v>19.1834601921</v>
      </c>
      <c r="BA36" s="1">
        <f t="shared" si="31"/>
        <v>16.459426163520003</v>
      </c>
      <c r="BB36" s="1">
        <f t="shared" si="31"/>
        <v>25.924023344879998</v>
      </c>
      <c r="BC36" s="1">
        <f t="shared" si="31"/>
        <v>21.687294080160001</v>
      </c>
      <c r="BD36" s="1">
        <f t="shared" si="31"/>
        <v>26.719999966979998</v>
      </c>
      <c r="BE36" s="1">
        <f t="shared" si="31"/>
        <v>392.26579364736</v>
      </c>
      <c r="BF36" s="1">
        <f t="shared" si="31"/>
        <v>71.033685064560004</v>
      </c>
      <c r="BG36" s="1">
        <f t="shared" si="31"/>
        <v>18.058400043300001</v>
      </c>
      <c r="BH36" s="1">
        <f t="shared" si="31"/>
        <v>2.1038887713600003</v>
      </c>
      <c r="BI36" s="1">
        <f t="shared" si="31"/>
        <v>1.9533364675200002</v>
      </c>
      <c r="BJ36" s="1">
        <f t="shared" si="31"/>
        <v>6.3276655422600001</v>
      </c>
      <c r="BK36" s="1">
        <f t="shared" si="31"/>
        <v>0</v>
      </c>
      <c r="BL36" s="1">
        <f t="shared" si="31"/>
        <v>11.910260088900001</v>
      </c>
      <c r="BM36" s="1">
        <f t="shared" si="31"/>
        <v>7.5597999609599995</v>
      </c>
      <c r="BN36" s="1">
        <f t="shared" si="31"/>
        <v>120.02066815788001</v>
      </c>
      <c r="BO36" s="1">
        <f t="shared" si="31"/>
        <v>0</v>
      </c>
      <c r="BQ36" s="1" t="e">
        <f t="shared" ca="1" si="23"/>
        <v>#N/A</v>
      </c>
      <c r="BR36" s="1"/>
      <c r="BS36" s="1">
        <f t="shared" ca="1" si="22"/>
        <v>0</v>
      </c>
    </row>
    <row r="37" spans="1:71">
      <c r="A37" s="10" t="s">
        <v>88</v>
      </c>
      <c r="AJ37" s="9" t="str">
        <f t="shared" si="26"/>
        <v>MinBIOBSL-08</v>
      </c>
      <c r="AK37" t="str">
        <f t="shared" si="27"/>
        <v>BIOBSL</v>
      </c>
      <c r="AL37" s="1">
        <f t="shared" si="30"/>
        <v>13.282082065440001</v>
      </c>
      <c r="AM37" s="1">
        <f t="shared" si="30"/>
        <v>691.48502688150006</v>
      </c>
      <c r="AN37" s="1">
        <f t="shared" si="30"/>
        <v>21.685168023119999</v>
      </c>
      <c r="AO37" s="1">
        <f t="shared" si="30"/>
        <v>0.88472296565999997</v>
      </c>
      <c r="AP37" s="1">
        <f t="shared" si="30"/>
        <v>20.544819564779999</v>
      </c>
      <c r="AQ37" s="1">
        <f t="shared" si="30"/>
        <v>315.37561274280006</v>
      </c>
      <c r="AR37" s="1">
        <f t="shared" si="30"/>
        <v>10.890783499859999</v>
      </c>
      <c r="AS37" s="1">
        <f t="shared" si="30"/>
        <v>148.52952657306</v>
      </c>
      <c r="AT37" s="1">
        <f t="shared" si="30"/>
        <v>23.658049938420003</v>
      </c>
      <c r="AU37" s="1">
        <f t="shared" si="30"/>
        <v>234.54513136296001</v>
      </c>
      <c r="AV37" s="1">
        <f t="shared" si="30"/>
        <v>40.990499264340002</v>
      </c>
      <c r="AW37" s="1">
        <f t="shared" si="30"/>
        <v>50.047600644540005</v>
      </c>
      <c r="AX37" s="1">
        <f t="shared" si="30"/>
        <v>6.2516730288600009</v>
      </c>
      <c r="AY37" s="1">
        <f t="shared" si="30"/>
        <v>16.867557520919998</v>
      </c>
      <c r="AZ37" s="1">
        <f t="shared" si="30"/>
        <v>19.1834601921</v>
      </c>
      <c r="BA37" s="1">
        <f t="shared" si="31"/>
        <v>16.459426163520003</v>
      </c>
      <c r="BB37" s="1">
        <f t="shared" si="31"/>
        <v>25.924023344879998</v>
      </c>
      <c r="BC37" s="1">
        <f t="shared" si="31"/>
        <v>21.687294080160001</v>
      </c>
      <c r="BD37" s="1">
        <f t="shared" si="31"/>
        <v>26.719999966979998</v>
      </c>
      <c r="BE37" s="1">
        <f t="shared" si="31"/>
        <v>392.26579364736</v>
      </c>
      <c r="BF37" s="1">
        <f t="shared" si="31"/>
        <v>71.033685064560004</v>
      </c>
      <c r="BG37" s="1">
        <f t="shared" si="31"/>
        <v>18.058400043300001</v>
      </c>
      <c r="BH37" s="1">
        <f t="shared" si="31"/>
        <v>2.1038887713600003</v>
      </c>
      <c r="BI37" s="1">
        <f t="shared" si="31"/>
        <v>1.9533364675200002</v>
      </c>
      <c r="BJ37" s="1">
        <f t="shared" si="31"/>
        <v>6.3276655422600001</v>
      </c>
      <c r="BK37" s="1">
        <f t="shared" si="31"/>
        <v>0</v>
      </c>
      <c r="BL37" s="1">
        <f t="shared" si="31"/>
        <v>11.910260088900001</v>
      </c>
      <c r="BM37" s="1">
        <f t="shared" si="31"/>
        <v>7.5597999609599995</v>
      </c>
      <c r="BN37" s="1">
        <f t="shared" si="31"/>
        <v>120.02066815788001</v>
      </c>
      <c r="BO37" s="1">
        <f t="shared" si="31"/>
        <v>0</v>
      </c>
      <c r="BQ37" s="1" t="e">
        <f t="shared" ca="1" si="23"/>
        <v>#N/A</v>
      </c>
      <c r="BR37" s="1"/>
      <c r="BS37" s="1">
        <f t="shared" ca="1" si="22"/>
        <v>0</v>
      </c>
    </row>
    <row r="38" spans="1:71">
      <c r="A38" s="10" t="s">
        <v>87</v>
      </c>
      <c r="AJ38" s="9" t="str">
        <f t="shared" si="26"/>
        <v>MinBIOBSL-09</v>
      </c>
      <c r="AK38" t="str">
        <f t="shared" si="27"/>
        <v>BIOBSL</v>
      </c>
      <c r="AL38" s="1">
        <f t="shared" si="30"/>
        <v>13.282082065440001</v>
      </c>
      <c r="AM38" s="1">
        <f t="shared" si="30"/>
        <v>691.48502688150006</v>
      </c>
      <c r="AN38" s="1">
        <f t="shared" si="30"/>
        <v>21.685168023119999</v>
      </c>
      <c r="AO38" s="1">
        <f t="shared" si="30"/>
        <v>0.88472296565999997</v>
      </c>
      <c r="AP38" s="1">
        <f t="shared" si="30"/>
        <v>20.544819564779999</v>
      </c>
      <c r="AQ38" s="1">
        <f t="shared" si="30"/>
        <v>315.37561274280006</v>
      </c>
      <c r="AR38" s="1">
        <f t="shared" si="30"/>
        <v>10.890783499859999</v>
      </c>
      <c r="AS38" s="1">
        <f t="shared" si="30"/>
        <v>148.52952657306</v>
      </c>
      <c r="AT38" s="1">
        <f t="shared" si="30"/>
        <v>23.658049938420003</v>
      </c>
      <c r="AU38" s="1">
        <f t="shared" si="30"/>
        <v>234.54513136296001</v>
      </c>
      <c r="AV38" s="1">
        <f t="shared" si="30"/>
        <v>40.990499264340002</v>
      </c>
      <c r="AW38" s="1">
        <f t="shared" si="30"/>
        <v>50.047600644540005</v>
      </c>
      <c r="AX38" s="1">
        <f t="shared" si="30"/>
        <v>6.2516730288600009</v>
      </c>
      <c r="AY38" s="1">
        <f t="shared" si="30"/>
        <v>16.867557520919998</v>
      </c>
      <c r="AZ38" s="1">
        <f t="shared" si="30"/>
        <v>19.1834601921</v>
      </c>
      <c r="BA38" s="1">
        <f t="shared" si="31"/>
        <v>16.459426163520003</v>
      </c>
      <c r="BB38" s="1">
        <f t="shared" si="31"/>
        <v>25.924023344879998</v>
      </c>
      <c r="BC38" s="1">
        <f t="shared" si="31"/>
        <v>21.687294080160001</v>
      </c>
      <c r="BD38" s="1">
        <f t="shared" si="31"/>
        <v>26.719999966979998</v>
      </c>
      <c r="BE38" s="1">
        <f t="shared" si="31"/>
        <v>392.26579364736</v>
      </c>
      <c r="BF38" s="1">
        <f t="shared" si="31"/>
        <v>71.033685064560004</v>
      </c>
      <c r="BG38" s="1">
        <f t="shared" si="31"/>
        <v>18.058400043300001</v>
      </c>
      <c r="BH38" s="1">
        <f t="shared" si="31"/>
        <v>2.1038887713600003</v>
      </c>
      <c r="BI38" s="1">
        <f t="shared" si="31"/>
        <v>1.9533364675200002</v>
      </c>
      <c r="BJ38" s="1">
        <f t="shared" si="31"/>
        <v>6.3276655422600001</v>
      </c>
      <c r="BK38" s="1">
        <f t="shared" si="31"/>
        <v>0</v>
      </c>
      <c r="BL38" s="1">
        <f t="shared" si="31"/>
        <v>11.910260088900001</v>
      </c>
      <c r="BM38" s="1">
        <f t="shared" si="31"/>
        <v>7.5597999609599995</v>
      </c>
      <c r="BN38" s="1">
        <f t="shared" si="31"/>
        <v>120.02066815788001</v>
      </c>
      <c r="BO38" s="1">
        <f t="shared" si="31"/>
        <v>0</v>
      </c>
      <c r="BQ38" s="1" t="e">
        <f t="shared" ca="1" si="23"/>
        <v>#N/A</v>
      </c>
      <c r="BR38" s="1"/>
      <c r="BS38" s="1">
        <f t="shared" ca="1" si="22"/>
        <v>0</v>
      </c>
    </row>
    <row r="39" spans="1:71">
      <c r="A39" s="10" t="s">
        <v>86</v>
      </c>
      <c r="AJ39" s="9" t="str">
        <f t="shared" si="26"/>
        <v>MinBIOBSL-10</v>
      </c>
      <c r="AK39" t="str">
        <f t="shared" si="27"/>
        <v>BIOBSL</v>
      </c>
      <c r="AL39" s="1">
        <f t="shared" si="30"/>
        <v>13.282082065440001</v>
      </c>
      <c r="AM39" s="1">
        <f t="shared" si="30"/>
        <v>691.48502688150006</v>
      </c>
      <c r="AN39" s="1">
        <f t="shared" si="30"/>
        <v>21.685168023119999</v>
      </c>
      <c r="AO39" s="1">
        <f t="shared" si="30"/>
        <v>0.88472296565999997</v>
      </c>
      <c r="AP39" s="1">
        <f t="shared" si="30"/>
        <v>20.544819564779999</v>
      </c>
      <c r="AQ39" s="1">
        <f t="shared" si="30"/>
        <v>315.37561274280006</v>
      </c>
      <c r="AR39" s="1">
        <f t="shared" si="30"/>
        <v>10.890783499859999</v>
      </c>
      <c r="AS39" s="1">
        <f t="shared" si="30"/>
        <v>148.52952657306</v>
      </c>
      <c r="AT39" s="1">
        <f t="shared" si="30"/>
        <v>23.658049938420003</v>
      </c>
      <c r="AU39" s="1">
        <f t="shared" si="30"/>
        <v>234.54513136296001</v>
      </c>
      <c r="AV39" s="1">
        <f t="shared" si="30"/>
        <v>40.990499264340002</v>
      </c>
      <c r="AW39" s="1">
        <f t="shared" si="30"/>
        <v>50.047600644540005</v>
      </c>
      <c r="AX39" s="1">
        <f t="shared" si="30"/>
        <v>6.2516730288600009</v>
      </c>
      <c r="AY39" s="1">
        <f t="shared" si="30"/>
        <v>16.867557520919998</v>
      </c>
      <c r="AZ39" s="1">
        <f t="shared" si="30"/>
        <v>19.1834601921</v>
      </c>
      <c r="BA39" s="1">
        <f t="shared" si="31"/>
        <v>16.459426163520003</v>
      </c>
      <c r="BB39" s="1">
        <f t="shared" si="31"/>
        <v>25.924023344879998</v>
      </c>
      <c r="BC39" s="1">
        <f t="shared" si="31"/>
        <v>21.687294080160001</v>
      </c>
      <c r="BD39" s="1">
        <f t="shared" si="31"/>
        <v>26.719999966979998</v>
      </c>
      <c r="BE39" s="1">
        <f t="shared" si="31"/>
        <v>392.26579364736</v>
      </c>
      <c r="BF39" s="1">
        <f t="shared" si="31"/>
        <v>71.033685064560004</v>
      </c>
      <c r="BG39" s="1">
        <f t="shared" si="31"/>
        <v>18.058400043300001</v>
      </c>
      <c r="BH39" s="1">
        <f t="shared" si="31"/>
        <v>2.1038887713600003</v>
      </c>
      <c r="BI39" s="1">
        <f t="shared" si="31"/>
        <v>1.9533364675200002</v>
      </c>
      <c r="BJ39" s="1">
        <f t="shared" si="31"/>
        <v>6.3276655422600001</v>
      </c>
      <c r="BK39" s="1">
        <f t="shared" si="31"/>
        <v>0</v>
      </c>
      <c r="BL39" s="1">
        <f t="shared" si="31"/>
        <v>11.910260088900001</v>
      </c>
      <c r="BM39" s="1">
        <f t="shared" si="31"/>
        <v>7.5597999609599995</v>
      </c>
      <c r="BN39" s="1">
        <f t="shared" si="31"/>
        <v>120.02066815788001</v>
      </c>
      <c r="BO39" s="1">
        <f t="shared" si="31"/>
        <v>0</v>
      </c>
      <c r="BQ39" s="1" t="e">
        <f t="shared" ca="1" si="23"/>
        <v>#N/A</v>
      </c>
      <c r="BR39" s="1"/>
      <c r="BS39" s="1">
        <f t="shared" ca="1" si="22"/>
        <v>0</v>
      </c>
    </row>
    <row r="40" spans="1:71">
      <c r="A40" s="10" t="s">
        <v>85</v>
      </c>
      <c r="AJ40" s="9" t="str">
        <f t="shared" si="26"/>
        <v>MinBIOBSL-11</v>
      </c>
      <c r="AK40" s="4" t="str">
        <f t="shared" si="27"/>
        <v>BIOBSL</v>
      </c>
      <c r="AL40" s="18">
        <f t="shared" si="30"/>
        <v>13.282082065440001</v>
      </c>
      <c r="AM40" s="18">
        <f t="shared" si="30"/>
        <v>691.48502688150006</v>
      </c>
      <c r="AN40" s="18">
        <f t="shared" si="30"/>
        <v>21.685168023119999</v>
      </c>
      <c r="AO40" s="18">
        <f t="shared" si="30"/>
        <v>0.88472296565999997</v>
      </c>
      <c r="AP40" s="18">
        <f t="shared" si="30"/>
        <v>20.544819564779999</v>
      </c>
      <c r="AQ40" s="18">
        <f t="shared" si="30"/>
        <v>315.37561274280006</v>
      </c>
      <c r="AR40" s="18">
        <f t="shared" si="30"/>
        <v>10.890783499859999</v>
      </c>
      <c r="AS40" s="18">
        <f t="shared" si="30"/>
        <v>148.52952657306</v>
      </c>
      <c r="AT40" s="18">
        <f t="shared" si="30"/>
        <v>23.658049938420003</v>
      </c>
      <c r="AU40" s="18">
        <f t="shared" si="30"/>
        <v>234.54513136296001</v>
      </c>
      <c r="AV40" s="18">
        <f t="shared" si="30"/>
        <v>40.990499264340002</v>
      </c>
      <c r="AW40" s="18">
        <f t="shared" si="30"/>
        <v>50.047600644540005</v>
      </c>
      <c r="AX40" s="18">
        <f t="shared" si="30"/>
        <v>6.2516730288600009</v>
      </c>
      <c r="AY40" s="18">
        <f t="shared" si="30"/>
        <v>16.867557520919998</v>
      </c>
      <c r="AZ40" s="18">
        <f t="shared" si="30"/>
        <v>19.1834601921</v>
      </c>
      <c r="BA40" s="18">
        <f t="shared" si="31"/>
        <v>16.459426163520003</v>
      </c>
      <c r="BB40" s="18">
        <f t="shared" si="31"/>
        <v>25.924023344879998</v>
      </c>
      <c r="BC40" s="18">
        <f t="shared" si="31"/>
        <v>21.687294080160001</v>
      </c>
      <c r="BD40" s="18">
        <f t="shared" si="31"/>
        <v>26.719999966979998</v>
      </c>
      <c r="BE40" s="18">
        <f t="shared" si="31"/>
        <v>392.26579364736</v>
      </c>
      <c r="BF40" s="18">
        <f t="shared" si="31"/>
        <v>71.033685064560004</v>
      </c>
      <c r="BG40" s="18">
        <f t="shared" si="31"/>
        <v>18.058400043300001</v>
      </c>
      <c r="BH40" s="18">
        <f t="shared" si="31"/>
        <v>2.1038887713600003</v>
      </c>
      <c r="BI40" s="18">
        <f t="shared" si="31"/>
        <v>1.9533364675200002</v>
      </c>
      <c r="BJ40" s="18">
        <f t="shared" si="31"/>
        <v>6.3276655422600001</v>
      </c>
      <c r="BK40" s="18">
        <f t="shared" si="31"/>
        <v>0</v>
      </c>
      <c r="BL40" s="18">
        <f t="shared" si="31"/>
        <v>11.910260088900001</v>
      </c>
      <c r="BM40" s="18">
        <f t="shared" si="31"/>
        <v>7.5597999609599995</v>
      </c>
      <c r="BN40" s="18">
        <f t="shared" si="31"/>
        <v>120.02066815788001</v>
      </c>
      <c r="BO40" s="18">
        <f t="shared" si="31"/>
        <v>0</v>
      </c>
      <c r="BQ40" s="1" t="e">
        <f t="shared" ca="1" si="23"/>
        <v>#N/A</v>
      </c>
      <c r="BR40" s="1"/>
      <c r="BS40" s="1">
        <f t="shared" ca="1" si="22"/>
        <v>0</v>
      </c>
    </row>
    <row r="41" spans="1:71">
      <c r="A41" s="10" t="s">
        <v>84</v>
      </c>
      <c r="AJ41" s="9" t="str">
        <f t="shared" si="26"/>
        <v>MinBIOBSL-12</v>
      </c>
      <c r="AK41" t="str">
        <f t="shared" si="27"/>
        <v>BIOBSL</v>
      </c>
      <c r="AL41" s="1">
        <f t="shared" ref="AL41:BA50" si="32">E$10*E$4</f>
        <v>53.128328261760004</v>
      </c>
      <c r="AM41" s="1">
        <f t="shared" si="32"/>
        <v>2765.9401075260002</v>
      </c>
      <c r="AN41" s="1">
        <f t="shared" si="32"/>
        <v>86.740672092479997</v>
      </c>
      <c r="AO41" s="1">
        <f t="shared" si="32"/>
        <v>3.5388918626399999</v>
      </c>
      <c r="AP41" s="1">
        <f t="shared" si="32"/>
        <v>82.179278259119997</v>
      </c>
      <c r="AQ41" s="1">
        <f t="shared" si="32"/>
        <v>1261.5024509712002</v>
      </c>
      <c r="AR41" s="1">
        <f t="shared" si="32"/>
        <v>43.563133999439998</v>
      </c>
      <c r="AS41" s="1">
        <f t="shared" si="32"/>
        <v>594.11810629223999</v>
      </c>
      <c r="AT41" s="1">
        <f t="shared" si="32"/>
        <v>94.632199753680013</v>
      </c>
      <c r="AU41" s="1">
        <f t="shared" si="32"/>
        <v>938.18052545184003</v>
      </c>
      <c r="AV41" s="1">
        <f t="shared" si="32"/>
        <v>163.96199705736001</v>
      </c>
      <c r="AW41" s="1">
        <f t="shared" si="32"/>
        <v>200.19040257816002</v>
      </c>
      <c r="AX41" s="1">
        <f t="shared" si="32"/>
        <v>25.006692115440003</v>
      </c>
      <c r="AY41" s="1">
        <f t="shared" si="32"/>
        <v>67.470230083679994</v>
      </c>
      <c r="AZ41" s="1">
        <f t="shared" si="32"/>
        <v>76.7338407684</v>
      </c>
      <c r="BA41" s="1">
        <f t="shared" si="32"/>
        <v>65.837704654080014</v>
      </c>
      <c r="BB41" s="1">
        <f t="shared" ref="BA41:BO50" si="33">U$10*U$4</f>
        <v>103.69609337951999</v>
      </c>
      <c r="BC41" s="1">
        <f t="shared" si="33"/>
        <v>86.749176320640004</v>
      </c>
      <c r="BD41" s="1">
        <f t="shared" si="33"/>
        <v>106.87999986791999</v>
      </c>
      <c r="BE41" s="1">
        <f t="shared" si="33"/>
        <v>1569.06317458944</v>
      </c>
      <c r="BF41" s="1">
        <f t="shared" si="33"/>
        <v>284.13474025824002</v>
      </c>
      <c r="BG41" s="1">
        <f t="shared" si="33"/>
        <v>72.233600173200003</v>
      </c>
      <c r="BH41" s="1">
        <f t="shared" si="33"/>
        <v>8.4155550854400012</v>
      </c>
      <c r="BI41" s="1">
        <f t="shared" si="33"/>
        <v>7.8133458700800009</v>
      </c>
      <c r="BJ41" s="1">
        <f t="shared" si="33"/>
        <v>25.31066216904</v>
      </c>
      <c r="BK41" s="1">
        <f t="shared" si="33"/>
        <v>0</v>
      </c>
      <c r="BL41" s="1">
        <f t="shared" si="33"/>
        <v>47.641040355600005</v>
      </c>
      <c r="BM41" s="1">
        <f t="shared" si="33"/>
        <v>30.239199843839998</v>
      </c>
      <c r="BN41" s="1">
        <f t="shared" si="33"/>
        <v>480.08267263152004</v>
      </c>
      <c r="BO41" s="1">
        <f t="shared" si="33"/>
        <v>0</v>
      </c>
      <c r="BQ41" s="1" t="e">
        <f t="shared" ca="1" si="23"/>
        <v>#N/A</v>
      </c>
      <c r="BR41" s="1"/>
      <c r="BS41" s="1">
        <f t="shared" ca="1" si="22"/>
        <v>0</v>
      </c>
    </row>
    <row r="42" spans="1:71">
      <c r="A42" s="10" t="s">
        <v>83</v>
      </c>
      <c r="AJ42" s="9" t="str">
        <f t="shared" si="26"/>
        <v>MinBIOBSL-13</v>
      </c>
      <c r="AK42" t="str">
        <f t="shared" si="27"/>
        <v>BIOBSL</v>
      </c>
      <c r="AL42" s="1">
        <f t="shared" si="32"/>
        <v>53.128328261760004</v>
      </c>
      <c r="AM42" s="1">
        <f t="shared" si="32"/>
        <v>2765.9401075260002</v>
      </c>
      <c r="AN42" s="1">
        <f t="shared" si="32"/>
        <v>86.740672092479997</v>
      </c>
      <c r="AO42" s="1">
        <f t="shared" si="32"/>
        <v>3.5388918626399999</v>
      </c>
      <c r="AP42" s="1">
        <f t="shared" si="32"/>
        <v>82.179278259119997</v>
      </c>
      <c r="AQ42" s="1">
        <f t="shared" si="32"/>
        <v>1261.5024509712002</v>
      </c>
      <c r="AR42" s="1">
        <f t="shared" si="32"/>
        <v>43.563133999439998</v>
      </c>
      <c r="AS42" s="1">
        <f t="shared" si="32"/>
        <v>594.11810629223999</v>
      </c>
      <c r="AT42" s="1">
        <f t="shared" si="32"/>
        <v>94.632199753680013</v>
      </c>
      <c r="AU42" s="1">
        <f t="shared" si="32"/>
        <v>938.18052545184003</v>
      </c>
      <c r="AV42" s="1">
        <f t="shared" si="32"/>
        <v>163.96199705736001</v>
      </c>
      <c r="AW42" s="1">
        <f t="shared" si="32"/>
        <v>200.19040257816002</v>
      </c>
      <c r="AX42" s="1">
        <f t="shared" si="32"/>
        <v>25.006692115440003</v>
      </c>
      <c r="AY42" s="1">
        <f t="shared" si="32"/>
        <v>67.470230083679994</v>
      </c>
      <c r="AZ42" s="1">
        <f t="shared" si="32"/>
        <v>76.7338407684</v>
      </c>
      <c r="BA42" s="1">
        <f t="shared" si="33"/>
        <v>65.837704654080014</v>
      </c>
      <c r="BB42" s="1">
        <f t="shared" si="33"/>
        <v>103.69609337951999</v>
      </c>
      <c r="BC42" s="1">
        <f t="shared" si="33"/>
        <v>86.749176320640004</v>
      </c>
      <c r="BD42" s="1">
        <f t="shared" si="33"/>
        <v>106.87999986791999</v>
      </c>
      <c r="BE42" s="1">
        <f t="shared" si="33"/>
        <v>1569.06317458944</v>
      </c>
      <c r="BF42" s="1">
        <f t="shared" si="33"/>
        <v>284.13474025824002</v>
      </c>
      <c r="BG42" s="1">
        <f t="shared" si="33"/>
        <v>72.233600173200003</v>
      </c>
      <c r="BH42" s="1">
        <f t="shared" si="33"/>
        <v>8.4155550854400012</v>
      </c>
      <c r="BI42" s="1">
        <f t="shared" si="33"/>
        <v>7.8133458700800009</v>
      </c>
      <c r="BJ42" s="1">
        <f t="shared" si="33"/>
        <v>25.31066216904</v>
      </c>
      <c r="BK42" s="1">
        <f t="shared" si="33"/>
        <v>0</v>
      </c>
      <c r="BL42" s="1">
        <f t="shared" si="33"/>
        <v>47.641040355600005</v>
      </c>
      <c r="BM42" s="1">
        <f t="shared" si="33"/>
        <v>30.239199843839998</v>
      </c>
      <c r="BN42" s="1">
        <f t="shared" si="33"/>
        <v>480.08267263152004</v>
      </c>
      <c r="BO42" s="1">
        <f t="shared" si="33"/>
        <v>0</v>
      </c>
      <c r="BQ42" s="1" t="e">
        <f t="shared" ca="1" si="23"/>
        <v>#N/A</v>
      </c>
      <c r="BR42" s="1"/>
      <c r="BS42" s="1">
        <f t="shared" ca="1" si="22"/>
        <v>0</v>
      </c>
    </row>
    <row r="43" spans="1:71">
      <c r="A43" s="10" t="s">
        <v>82</v>
      </c>
      <c r="AJ43" s="9" t="str">
        <f t="shared" si="26"/>
        <v>MinBIOBSL-14</v>
      </c>
      <c r="AK43" t="str">
        <f t="shared" si="27"/>
        <v>BIOBSL</v>
      </c>
      <c r="AL43" s="1">
        <f t="shared" si="32"/>
        <v>53.128328261760004</v>
      </c>
      <c r="AM43" s="1">
        <f t="shared" si="32"/>
        <v>2765.9401075260002</v>
      </c>
      <c r="AN43" s="1">
        <f t="shared" si="32"/>
        <v>86.740672092479997</v>
      </c>
      <c r="AO43" s="1">
        <f t="shared" si="32"/>
        <v>3.5388918626399999</v>
      </c>
      <c r="AP43" s="1">
        <f t="shared" si="32"/>
        <v>82.179278259119997</v>
      </c>
      <c r="AQ43" s="1">
        <f t="shared" si="32"/>
        <v>1261.5024509712002</v>
      </c>
      <c r="AR43" s="1">
        <f t="shared" si="32"/>
        <v>43.563133999439998</v>
      </c>
      <c r="AS43" s="1">
        <f t="shared" si="32"/>
        <v>594.11810629223999</v>
      </c>
      <c r="AT43" s="1">
        <f t="shared" si="32"/>
        <v>94.632199753680013</v>
      </c>
      <c r="AU43" s="1">
        <f t="shared" si="32"/>
        <v>938.18052545184003</v>
      </c>
      <c r="AV43" s="1">
        <f t="shared" si="32"/>
        <v>163.96199705736001</v>
      </c>
      <c r="AW43" s="1">
        <f t="shared" si="32"/>
        <v>200.19040257816002</v>
      </c>
      <c r="AX43" s="1">
        <f t="shared" si="32"/>
        <v>25.006692115440003</v>
      </c>
      <c r="AY43" s="1">
        <f t="shared" si="32"/>
        <v>67.470230083679994</v>
      </c>
      <c r="AZ43" s="1">
        <f t="shared" si="32"/>
        <v>76.7338407684</v>
      </c>
      <c r="BA43" s="1">
        <f t="shared" si="33"/>
        <v>65.837704654080014</v>
      </c>
      <c r="BB43" s="1">
        <f t="shared" si="33"/>
        <v>103.69609337951999</v>
      </c>
      <c r="BC43" s="1">
        <f t="shared" si="33"/>
        <v>86.749176320640004</v>
      </c>
      <c r="BD43" s="1">
        <f t="shared" si="33"/>
        <v>106.87999986791999</v>
      </c>
      <c r="BE43" s="1">
        <f t="shared" si="33"/>
        <v>1569.06317458944</v>
      </c>
      <c r="BF43" s="1">
        <f t="shared" si="33"/>
        <v>284.13474025824002</v>
      </c>
      <c r="BG43" s="1">
        <f t="shared" si="33"/>
        <v>72.233600173200003</v>
      </c>
      <c r="BH43" s="1">
        <f t="shared" si="33"/>
        <v>8.4155550854400012</v>
      </c>
      <c r="BI43" s="1">
        <f t="shared" si="33"/>
        <v>7.8133458700800009</v>
      </c>
      <c r="BJ43" s="1">
        <f t="shared" si="33"/>
        <v>25.31066216904</v>
      </c>
      <c r="BK43" s="1">
        <f t="shared" si="33"/>
        <v>0</v>
      </c>
      <c r="BL43" s="1">
        <f t="shared" si="33"/>
        <v>47.641040355600005</v>
      </c>
      <c r="BM43" s="1">
        <f t="shared" si="33"/>
        <v>30.239199843839998</v>
      </c>
      <c r="BN43" s="1">
        <f t="shared" si="33"/>
        <v>480.08267263152004</v>
      </c>
      <c r="BO43" s="1">
        <f t="shared" si="33"/>
        <v>0</v>
      </c>
      <c r="BQ43" s="1" t="e">
        <f t="shared" ca="1" si="23"/>
        <v>#N/A</v>
      </c>
      <c r="BR43" s="1"/>
      <c r="BS43" s="1">
        <f t="shared" ca="1" si="22"/>
        <v>0</v>
      </c>
    </row>
    <row r="44" spans="1:71">
      <c r="A44" s="10" t="s">
        <v>81</v>
      </c>
      <c r="AJ44" s="9" t="str">
        <f t="shared" si="26"/>
        <v>MinBIOBSL-15</v>
      </c>
      <c r="AK44" t="str">
        <f t="shared" si="27"/>
        <v>BIOBSL</v>
      </c>
      <c r="AL44" s="1">
        <f t="shared" si="32"/>
        <v>53.128328261760004</v>
      </c>
      <c r="AM44" s="1">
        <f t="shared" si="32"/>
        <v>2765.9401075260002</v>
      </c>
      <c r="AN44" s="1">
        <f t="shared" si="32"/>
        <v>86.740672092479997</v>
      </c>
      <c r="AO44" s="1">
        <f t="shared" si="32"/>
        <v>3.5388918626399999</v>
      </c>
      <c r="AP44" s="1">
        <f t="shared" si="32"/>
        <v>82.179278259119997</v>
      </c>
      <c r="AQ44" s="1">
        <f t="shared" si="32"/>
        <v>1261.5024509712002</v>
      </c>
      <c r="AR44" s="1">
        <f t="shared" si="32"/>
        <v>43.563133999439998</v>
      </c>
      <c r="AS44" s="1">
        <f t="shared" si="32"/>
        <v>594.11810629223999</v>
      </c>
      <c r="AT44" s="1">
        <f t="shared" si="32"/>
        <v>94.632199753680013</v>
      </c>
      <c r="AU44" s="1">
        <f t="shared" si="32"/>
        <v>938.18052545184003</v>
      </c>
      <c r="AV44" s="1">
        <f t="shared" si="32"/>
        <v>163.96199705736001</v>
      </c>
      <c r="AW44" s="1">
        <f t="shared" si="32"/>
        <v>200.19040257816002</v>
      </c>
      <c r="AX44" s="1">
        <f t="shared" si="32"/>
        <v>25.006692115440003</v>
      </c>
      <c r="AY44" s="1">
        <f t="shared" si="32"/>
        <v>67.470230083679994</v>
      </c>
      <c r="AZ44" s="1">
        <f t="shared" si="32"/>
        <v>76.7338407684</v>
      </c>
      <c r="BA44" s="1">
        <f t="shared" si="33"/>
        <v>65.837704654080014</v>
      </c>
      <c r="BB44" s="1">
        <f t="shared" si="33"/>
        <v>103.69609337951999</v>
      </c>
      <c r="BC44" s="1">
        <f t="shared" si="33"/>
        <v>86.749176320640004</v>
      </c>
      <c r="BD44" s="1">
        <f t="shared" si="33"/>
        <v>106.87999986791999</v>
      </c>
      <c r="BE44" s="1">
        <f t="shared" si="33"/>
        <v>1569.06317458944</v>
      </c>
      <c r="BF44" s="1">
        <f t="shared" si="33"/>
        <v>284.13474025824002</v>
      </c>
      <c r="BG44" s="1">
        <f t="shared" si="33"/>
        <v>72.233600173200003</v>
      </c>
      <c r="BH44" s="1">
        <f t="shared" si="33"/>
        <v>8.4155550854400012</v>
      </c>
      <c r="BI44" s="1">
        <f t="shared" si="33"/>
        <v>7.8133458700800009</v>
      </c>
      <c r="BJ44" s="1">
        <f t="shared" si="33"/>
        <v>25.31066216904</v>
      </c>
      <c r="BK44" s="1">
        <f t="shared" si="33"/>
        <v>0</v>
      </c>
      <c r="BL44" s="1">
        <f t="shared" si="33"/>
        <v>47.641040355600005</v>
      </c>
      <c r="BM44" s="1">
        <f t="shared" si="33"/>
        <v>30.239199843839998</v>
      </c>
      <c r="BN44" s="1">
        <f t="shared" si="33"/>
        <v>480.08267263152004</v>
      </c>
      <c r="BO44" s="1">
        <f t="shared" si="33"/>
        <v>0</v>
      </c>
      <c r="BQ44" s="1" t="e">
        <f t="shared" ca="1" si="23"/>
        <v>#N/A</v>
      </c>
      <c r="BR44" s="1"/>
      <c r="BS44" s="1">
        <f t="shared" ca="1" si="22"/>
        <v>0</v>
      </c>
    </row>
    <row r="45" spans="1:71">
      <c r="A45" s="10" t="s">
        <v>80</v>
      </c>
      <c r="AJ45" s="9" t="str">
        <f t="shared" si="26"/>
        <v>MinBIOBSL-16</v>
      </c>
      <c r="AK45" t="str">
        <f t="shared" si="27"/>
        <v>BIOBSL</v>
      </c>
      <c r="AL45" s="1">
        <f t="shared" si="32"/>
        <v>53.128328261760004</v>
      </c>
      <c r="AM45" s="1">
        <f t="shared" si="32"/>
        <v>2765.9401075260002</v>
      </c>
      <c r="AN45" s="1">
        <f t="shared" si="32"/>
        <v>86.740672092479997</v>
      </c>
      <c r="AO45" s="1">
        <f t="shared" si="32"/>
        <v>3.5388918626399999</v>
      </c>
      <c r="AP45" s="1">
        <f t="shared" si="32"/>
        <v>82.179278259119997</v>
      </c>
      <c r="AQ45" s="1">
        <f t="shared" si="32"/>
        <v>1261.5024509712002</v>
      </c>
      <c r="AR45" s="1">
        <f t="shared" si="32"/>
        <v>43.563133999439998</v>
      </c>
      <c r="AS45" s="1">
        <f t="shared" si="32"/>
        <v>594.11810629223999</v>
      </c>
      <c r="AT45" s="1">
        <f t="shared" si="32"/>
        <v>94.632199753680013</v>
      </c>
      <c r="AU45" s="1">
        <f t="shared" si="32"/>
        <v>938.18052545184003</v>
      </c>
      <c r="AV45" s="1">
        <f t="shared" si="32"/>
        <v>163.96199705736001</v>
      </c>
      <c r="AW45" s="1">
        <f t="shared" si="32"/>
        <v>200.19040257816002</v>
      </c>
      <c r="AX45" s="1">
        <f t="shared" si="32"/>
        <v>25.006692115440003</v>
      </c>
      <c r="AY45" s="1">
        <f t="shared" si="32"/>
        <v>67.470230083679994</v>
      </c>
      <c r="AZ45" s="1">
        <f t="shared" si="32"/>
        <v>76.7338407684</v>
      </c>
      <c r="BA45" s="1">
        <f t="shared" si="33"/>
        <v>65.837704654080014</v>
      </c>
      <c r="BB45" s="1">
        <f t="shared" si="33"/>
        <v>103.69609337951999</v>
      </c>
      <c r="BC45" s="1">
        <f t="shared" si="33"/>
        <v>86.749176320640004</v>
      </c>
      <c r="BD45" s="1">
        <f t="shared" si="33"/>
        <v>106.87999986791999</v>
      </c>
      <c r="BE45" s="1">
        <f t="shared" si="33"/>
        <v>1569.06317458944</v>
      </c>
      <c r="BF45" s="1">
        <f t="shared" si="33"/>
        <v>284.13474025824002</v>
      </c>
      <c r="BG45" s="1">
        <f t="shared" si="33"/>
        <v>72.233600173200003</v>
      </c>
      <c r="BH45" s="1">
        <f t="shared" si="33"/>
        <v>8.4155550854400012</v>
      </c>
      <c r="BI45" s="1">
        <f t="shared" si="33"/>
        <v>7.8133458700800009</v>
      </c>
      <c r="BJ45" s="1">
        <f t="shared" si="33"/>
        <v>25.31066216904</v>
      </c>
      <c r="BK45" s="1">
        <f t="shared" si="33"/>
        <v>0</v>
      </c>
      <c r="BL45" s="1">
        <f t="shared" si="33"/>
        <v>47.641040355600005</v>
      </c>
      <c r="BM45" s="1">
        <f t="shared" si="33"/>
        <v>30.239199843839998</v>
      </c>
      <c r="BN45" s="1">
        <f t="shared" si="33"/>
        <v>480.08267263152004</v>
      </c>
      <c r="BO45" s="1">
        <f t="shared" si="33"/>
        <v>0</v>
      </c>
    </row>
    <row r="46" spans="1:71">
      <c r="A46" s="10" t="s">
        <v>79</v>
      </c>
      <c r="AJ46" s="9" t="str">
        <f t="shared" si="26"/>
        <v>MinBIOBSL-17</v>
      </c>
      <c r="AK46" t="str">
        <f t="shared" si="27"/>
        <v>BIOBSL</v>
      </c>
      <c r="AL46" s="1">
        <f t="shared" si="32"/>
        <v>53.128328261760004</v>
      </c>
      <c r="AM46" s="1">
        <f t="shared" si="32"/>
        <v>2765.9401075260002</v>
      </c>
      <c r="AN46" s="1">
        <f t="shared" si="32"/>
        <v>86.740672092479997</v>
      </c>
      <c r="AO46" s="1">
        <f t="shared" si="32"/>
        <v>3.5388918626399999</v>
      </c>
      <c r="AP46" s="1">
        <f t="shared" si="32"/>
        <v>82.179278259119997</v>
      </c>
      <c r="AQ46" s="1">
        <f t="shared" si="32"/>
        <v>1261.5024509712002</v>
      </c>
      <c r="AR46" s="1">
        <f t="shared" si="32"/>
        <v>43.563133999439998</v>
      </c>
      <c r="AS46" s="1">
        <f t="shared" si="32"/>
        <v>594.11810629223999</v>
      </c>
      <c r="AT46" s="1">
        <f t="shared" si="32"/>
        <v>94.632199753680013</v>
      </c>
      <c r="AU46" s="1">
        <f t="shared" si="32"/>
        <v>938.18052545184003</v>
      </c>
      <c r="AV46" s="1">
        <f t="shared" si="32"/>
        <v>163.96199705736001</v>
      </c>
      <c r="AW46" s="1">
        <f t="shared" si="32"/>
        <v>200.19040257816002</v>
      </c>
      <c r="AX46" s="1">
        <f t="shared" si="32"/>
        <v>25.006692115440003</v>
      </c>
      <c r="AY46" s="1">
        <f t="shared" si="32"/>
        <v>67.470230083679994</v>
      </c>
      <c r="AZ46" s="1">
        <f t="shared" si="32"/>
        <v>76.7338407684</v>
      </c>
      <c r="BA46" s="1">
        <f t="shared" si="33"/>
        <v>65.837704654080014</v>
      </c>
      <c r="BB46" s="1">
        <f t="shared" si="33"/>
        <v>103.69609337951999</v>
      </c>
      <c r="BC46" s="1">
        <f t="shared" si="33"/>
        <v>86.749176320640004</v>
      </c>
      <c r="BD46" s="1">
        <f t="shared" si="33"/>
        <v>106.87999986791999</v>
      </c>
      <c r="BE46" s="1">
        <f t="shared" si="33"/>
        <v>1569.06317458944</v>
      </c>
      <c r="BF46" s="1">
        <f t="shared" si="33"/>
        <v>284.13474025824002</v>
      </c>
      <c r="BG46" s="1">
        <f t="shared" si="33"/>
        <v>72.233600173200003</v>
      </c>
      <c r="BH46" s="1">
        <f t="shared" si="33"/>
        <v>8.4155550854400012</v>
      </c>
      <c r="BI46" s="1">
        <f t="shared" si="33"/>
        <v>7.8133458700800009</v>
      </c>
      <c r="BJ46" s="1">
        <f t="shared" si="33"/>
        <v>25.31066216904</v>
      </c>
      <c r="BK46" s="1">
        <f t="shared" si="33"/>
        <v>0</v>
      </c>
      <c r="BL46" s="1">
        <f t="shared" si="33"/>
        <v>47.641040355600005</v>
      </c>
      <c r="BM46" s="1">
        <f t="shared" si="33"/>
        <v>30.239199843839998</v>
      </c>
      <c r="BN46" s="1">
        <f t="shared" si="33"/>
        <v>480.08267263152004</v>
      </c>
      <c r="BO46" s="1">
        <f t="shared" si="33"/>
        <v>0</v>
      </c>
    </row>
    <row r="47" spans="1:71">
      <c r="A47" s="10" t="s">
        <v>78</v>
      </c>
      <c r="AJ47" s="9" t="str">
        <f t="shared" si="26"/>
        <v>MinBIOBSL-18</v>
      </c>
      <c r="AK47" t="str">
        <f t="shared" si="27"/>
        <v>BIOBSL</v>
      </c>
      <c r="AL47" s="1">
        <f t="shared" si="32"/>
        <v>53.128328261760004</v>
      </c>
      <c r="AM47" s="1">
        <f t="shared" si="32"/>
        <v>2765.9401075260002</v>
      </c>
      <c r="AN47" s="1">
        <f t="shared" si="32"/>
        <v>86.740672092479997</v>
      </c>
      <c r="AO47" s="1">
        <f t="shared" si="32"/>
        <v>3.5388918626399999</v>
      </c>
      <c r="AP47" s="1">
        <f t="shared" si="32"/>
        <v>82.179278259119997</v>
      </c>
      <c r="AQ47" s="1">
        <f t="shared" si="32"/>
        <v>1261.5024509712002</v>
      </c>
      <c r="AR47" s="1">
        <f t="shared" si="32"/>
        <v>43.563133999439998</v>
      </c>
      <c r="AS47" s="1">
        <f t="shared" si="32"/>
        <v>594.11810629223999</v>
      </c>
      <c r="AT47" s="1">
        <f t="shared" si="32"/>
        <v>94.632199753680013</v>
      </c>
      <c r="AU47" s="1">
        <f t="shared" si="32"/>
        <v>938.18052545184003</v>
      </c>
      <c r="AV47" s="1">
        <f t="shared" si="32"/>
        <v>163.96199705736001</v>
      </c>
      <c r="AW47" s="1">
        <f t="shared" si="32"/>
        <v>200.19040257816002</v>
      </c>
      <c r="AX47" s="1">
        <f t="shared" si="32"/>
        <v>25.006692115440003</v>
      </c>
      <c r="AY47" s="1">
        <f t="shared" si="32"/>
        <v>67.470230083679994</v>
      </c>
      <c r="AZ47" s="1">
        <f t="shared" si="32"/>
        <v>76.7338407684</v>
      </c>
      <c r="BA47" s="1">
        <f t="shared" si="33"/>
        <v>65.837704654080014</v>
      </c>
      <c r="BB47" s="1">
        <f t="shared" si="33"/>
        <v>103.69609337951999</v>
      </c>
      <c r="BC47" s="1">
        <f t="shared" si="33"/>
        <v>86.749176320640004</v>
      </c>
      <c r="BD47" s="1">
        <f t="shared" si="33"/>
        <v>106.87999986791999</v>
      </c>
      <c r="BE47" s="1">
        <f t="shared" si="33"/>
        <v>1569.06317458944</v>
      </c>
      <c r="BF47" s="1">
        <f t="shared" si="33"/>
        <v>284.13474025824002</v>
      </c>
      <c r="BG47" s="1">
        <f t="shared" si="33"/>
        <v>72.233600173200003</v>
      </c>
      <c r="BH47" s="1">
        <f t="shared" si="33"/>
        <v>8.4155550854400012</v>
      </c>
      <c r="BI47" s="1">
        <f t="shared" si="33"/>
        <v>7.8133458700800009</v>
      </c>
      <c r="BJ47" s="1">
        <f t="shared" si="33"/>
        <v>25.31066216904</v>
      </c>
      <c r="BK47" s="1">
        <f t="shared" si="33"/>
        <v>0</v>
      </c>
      <c r="BL47" s="1">
        <f t="shared" si="33"/>
        <v>47.641040355600005</v>
      </c>
      <c r="BM47" s="1">
        <f t="shared" si="33"/>
        <v>30.239199843839998</v>
      </c>
      <c r="BN47" s="1">
        <f t="shared" si="33"/>
        <v>480.08267263152004</v>
      </c>
      <c r="BO47" s="1">
        <f t="shared" si="33"/>
        <v>0</v>
      </c>
    </row>
    <row r="48" spans="1:71">
      <c r="A48" s="10" t="s">
        <v>77</v>
      </c>
      <c r="AJ48" s="9" t="str">
        <f t="shared" si="26"/>
        <v>MinBIOBSL-19</v>
      </c>
      <c r="AK48" t="str">
        <f t="shared" si="27"/>
        <v>BIOBSL</v>
      </c>
      <c r="AL48" s="1">
        <f t="shared" si="32"/>
        <v>53.128328261760004</v>
      </c>
      <c r="AM48" s="1">
        <f t="shared" si="32"/>
        <v>2765.9401075260002</v>
      </c>
      <c r="AN48" s="1">
        <f t="shared" si="32"/>
        <v>86.740672092479997</v>
      </c>
      <c r="AO48" s="1">
        <f t="shared" si="32"/>
        <v>3.5388918626399999</v>
      </c>
      <c r="AP48" s="1">
        <f t="shared" si="32"/>
        <v>82.179278259119997</v>
      </c>
      <c r="AQ48" s="1">
        <f t="shared" si="32"/>
        <v>1261.5024509712002</v>
      </c>
      <c r="AR48" s="1">
        <f t="shared" si="32"/>
        <v>43.563133999439998</v>
      </c>
      <c r="AS48" s="1">
        <f t="shared" si="32"/>
        <v>594.11810629223999</v>
      </c>
      <c r="AT48" s="1">
        <f t="shared" si="32"/>
        <v>94.632199753680013</v>
      </c>
      <c r="AU48" s="1">
        <f t="shared" si="32"/>
        <v>938.18052545184003</v>
      </c>
      <c r="AV48" s="1">
        <f t="shared" si="32"/>
        <v>163.96199705736001</v>
      </c>
      <c r="AW48" s="1">
        <f t="shared" si="32"/>
        <v>200.19040257816002</v>
      </c>
      <c r="AX48" s="1">
        <f t="shared" si="32"/>
        <v>25.006692115440003</v>
      </c>
      <c r="AY48" s="1">
        <f t="shared" si="32"/>
        <v>67.470230083679994</v>
      </c>
      <c r="AZ48" s="1">
        <f t="shared" si="32"/>
        <v>76.7338407684</v>
      </c>
      <c r="BA48" s="1">
        <f t="shared" si="33"/>
        <v>65.837704654080014</v>
      </c>
      <c r="BB48" s="1">
        <f t="shared" si="33"/>
        <v>103.69609337951999</v>
      </c>
      <c r="BC48" s="1">
        <f t="shared" si="33"/>
        <v>86.749176320640004</v>
      </c>
      <c r="BD48" s="1">
        <f t="shared" si="33"/>
        <v>106.87999986791999</v>
      </c>
      <c r="BE48" s="1">
        <f t="shared" si="33"/>
        <v>1569.06317458944</v>
      </c>
      <c r="BF48" s="1">
        <f t="shared" si="33"/>
        <v>284.13474025824002</v>
      </c>
      <c r="BG48" s="1">
        <f t="shared" si="33"/>
        <v>72.233600173200003</v>
      </c>
      <c r="BH48" s="1">
        <f t="shared" si="33"/>
        <v>8.4155550854400012</v>
      </c>
      <c r="BI48" s="1">
        <f t="shared" si="33"/>
        <v>7.8133458700800009</v>
      </c>
      <c r="BJ48" s="1">
        <f t="shared" si="33"/>
        <v>25.31066216904</v>
      </c>
      <c r="BK48" s="1">
        <f t="shared" si="33"/>
        <v>0</v>
      </c>
      <c r="BL48" s="1">
        <f t="shared" si="33"/>
        <v>47.641040355600005</v>
      </c>
      <c r="BM48" s="1">
        <f t="shared" si="33"/>
        <v>30.239199843839998</v>
      </c>
      <c r="BN48" s="1">
        <f t="shared" si="33"/>
        <v>480.08267263152004</v>
      </c>
      <c r="BO48" s="1">
        <f t="shared" si="33"/>
        <v>0</v>
      </c>
    </row>
    <row r="49" spans="1:67">
      <c r="A49" s="10" t="s">
        <v>76</v>
      </c>
      <c r="AJ49" s="9" t="str">
        <f t="shared" si="26"/>
        <v>MinBIOBSL-20</v>
      </c>
      <c r="AK49" t="str">
        <f t="shared" si="27"/>
        <v>BIOBSL</v>
      </c>
      <c r="AL49" s="1">
        <f t="shared" si="32"/>
        <v>53.128328261760004</v>
      </c>
      <c r="AM49" s="1">
        <f t="shared" si="32"/>
        <v>2765.9401075260002</v>
      </c>
      <c r="AN49" s="1">
        <f t="shared" si="32"/>
        <v>86.740672092479997</v>
      </c>
      <c r="AO49" s="1">
        <f t="shared" si="32"/>
        <v>3.5388918626399999</v>
      </c>
      <c r="AP49" s="1">
        <f t="shared" si="32"/>
        <v>82.179278259119997</v>
      </c>
      <c r="AQ49" s="1">
        <f t="shared" si="32"/>
        <v>1261.5024509712002</v>
      </c>
      <c r="AR49" s="1">
        <f t="shared" si="32"/>
        <v>43.563133999439998</v>
      </c>
      <c r="AS49" s="1">
        <f t="shared" si="32"/>
        <v>594.11810629223999</v>
      </c>
      <c r="AT49" s="1">
        <f t="shared" si="32"/>
        <v>94.632199753680013</v>
      </c>
      <c r="AU49" s="1">
        <f t="shared" si="32"/>
        <v>938.18052545184003</v>
      </c>
      <c r="AV49" s="1">
        <f t="shared" si="32"/>
        <v>163.96199705736001</v>
      </c>
      <c r="AW49" s="1">
        <f t="shared" si="32"/>
        <v>200.19040257816002</v>
      </c>
      <c r="AX49" s="1">
        <f t="shared" si="32"/>
        <v>25.006692115440003</v>
      </c>
      <c r="AY49" s="1">
        <f t="shared" si="32"/>
        <v>67.470230083679994</v>
      </c>
      <c r="AZ49" s="1">
        <f t="shared" si="32"/>
        <v>76.7338407684</v>
      </c>
      <c r="BA49" s="1">
        <f t="shared" si="33"/>
        <v>65.837704654080014</v>
      </c>
      <c r="BB49" s="1">
        <f t="shared" si="33"/>
        <v>103.69609337951999</v>
      </c>
      <c r="BC49" s="1">
        <f t="shared" si="33"/>
        <v>86.749176320640004</v>
      </c>
      <c r="BD49" s="1">
        <f t="shared" si="33"/>
        <v>106.87999986791999</v>
      </c>
      <c r="BE49" s="1">
        <f t="shared" si="33"/>
        <v>1569.06317458944</v>
      </c>
      <c r="BF49" s="1">
        <f t="shared" si="33"/>
        <v>284.13474025824002</v>
      </c>
      <c r="BG49" s="1">
        <f t="shared" si="33"/>
        <v>72.233600173200003</v>
      </c>
      <c r="BH49" s="1">
        <f t="shared" si="33"/>
        <v>8.4155550854400012</v>
      </c>
      <c r="BI49" s="1">
        <f t="shared" si="33"/>
        <v>7.8133458700800009</v>
      </c>
      <c r="BJ49" s="1">
        <f t="shared" si="33"/>
        <v>25.31066216904</v>
      </c>
      <c r="BK49" s="1">
        <f t="shared" si="33"/>
        <v>0</v>
      </c>
      <c r="BL49" s="1">
        <f t="shared" si="33"/>
        <v>47.641040355600005</v>
      </c>
      <c r="BM49" s="1">
        <f t="shared" si="33"/>
        <v>30.239199843839998</v>
      </c>
      <c r="BN49" s="1">
        <f t="shared" si="33"/>
        <v>480.08267263152004</v>
      </c>
      <c r="BO49" s="1">
        <f t="shared" si="33"/>
        <v>0</v>
      </c>
    </row>
    <row r="50" spans="1:67">
      <c r="A50" s="10" t="s">
        <v>75</v>
      </c>
      <c r="AJ50" s="9" t="str">
        <f t="shared" si="26"/>
        <v>MinBIOBSL-21</v>
      </c>
      <c r="AK50" t="str">
        <f t="shared" si="27"/>
        <v>BIOBSL</v>
      </c>
      <c r="AL50" s="1">
        <f t="shared" si="32"/>
        <v>53.128328261760004</v>
      </c>
      <c r="AM50" s="1">
        <f t="shared" si="32"/>
        <v>2765.9401075260002</v>
      </c>
      <c r="AN50" s="1">
        <f t="shared" si="32"/>
        <v>86.740672092479997</v>
      </c>
      <c r="AO50" s="1">
        <f t="shared" si="32"/>
        <v>3.5388918626399999</v>
      </c>
      <c r="AP50" s="1">
        <f t="shared" si="32"/>
        <v>82.179278259119997</v>
      </c>
      <c r="AQ50" s="1">
        <f t="shared" si="32"/>
        <v>1261.5024509712002</v>
      </c>
      <c r="AR50" s="1">
        <f t="shared" si="32"/>
        <v>43.563133999439998</v>
      </c>
      <c r="AS50" s="1">
        <f t="shared" si="32"/>
        <v>594.11810629223999</v>
      </c>
      <c r="AT50" s="1">
        <f t="shared" si="32"/>
        <v>94.632199753680013</v>
      </c>
      <c r="AU50" s="1">
        <f t="shared" si="32"/>
        <v>938.18052545184003</v>
      </c>
      <c r="AV50" s="1">
        <f t="shared" si="32"/>
        <v>163.96199705736001</v>
      </c>
      <c r="AW50" s="1">
        <f t="shared" si="32"/>
        <v>200.19040257816002</v>
      </c>
      <c r="AX50" s="1">
        <f t="shared" si="32"/>
        <v>25.006692115440003</v>
      </c>
      <c r="AY50" s="1">
        <f t="shared" si="32"/>
        <v>67.470230083679994</v>
      </c>
      <c r="AZ50" s="1">
        <f t="shared" si="32"/>
        <v>76.7338407684</v>
      </c>
      <c r="BA50" s="1">
        <f t="shared" si="33"/>
        <v>65.837704654080014</v>
      </c>
      <c r="BB50" s="1">
        <f t="shared" si="33"/>
        <v>103.69609337951999</v>
      </c>
      <c r="BC50" s="1">
        <f t="shared" si="33"/>
        <v>86.749176320640004</v>
      </c>
      <c r="BD50" s="1">
        <f t="shared" si="33"/>
        <v>106.87999986791999</v>
      </c>
      <c r="BE50" s="1">
        <f t="shared" si="33"/>
        <v>1569.06317458944</v>
      </c>
      <c r="BF50" s="1">
        <f t="shared" si="33"/>
        <v>284.13474025824002</v>
      </c>
      <c r="BG50" s="1">
        <f t="shared" si="33"/>
        <v>72.233600173200003</v>
      </c>
      <c r="BH50" s="1">
        <f t="shared" si="33"/>
        <v>8.4155550854400012</v>
      </c>
      <c r="BI50" s="1">
        <f t="shared" si="33"/>
        <v>7.8133458700800009</v>
      </c>
      <c r="BJ50" s="1">
        <f t="shared" si="33"/>
        <v>25.31066216904</v>
      </c>
      <c r="BK50" s="1">
        <f t="shared" si="33"/>
        <v>0</v>
      </c>
      <c r="BL50" s="1">
        <f t="shared" si="33"/>
        <v>47.641040355600005</v>
      </c>
      <c r="BM50" s="1">
        <f t="shared" si="33"/>
        <v>30.239199843839998</v>
      </c>
      <c r="BN50" s="1">
        <f t="shared" si="33"/>
        <v>480.08267263152004</v>
      </c>
      <c r="BO50" s="1">
        <f t="shared" si="33"/>
        <v>0</v>
      </c>
    </row>
  </sheetData>
  <conditionalFormatting sqref="E1:AH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8B48-1D32-464F-828C-4C90BABA6A25}">
  <sheetPr codeName="Sheet14">
    <tabColor theme="8" tint="-0.249977111117893"/>
  </sheetPr>
  <dimension ref="A1:DI50"/>
  <sheetViews>
    <sheetView zoomScaleNormal="100" workbookViewId="0">
      <selection activeCell="AK1" sqref="AK1"/>
    </sheetView>
  </sheetViews>
  <sheetFormatPr defaultColWidth="8.86328125" defaultRowHeight="14.25"/>
  <cols>
    <col min="1" max="1" width="11.1328125" bestFit="1" customWidth="1"/>
    <col min="2" max="2" width="3.3984375" bestFit="1" customWidth="1"/>
    <col min="3" max="3" width="18.3984375" bestFit="1" customWidth="1"/>
    <col min="4" max="4" width="6.73046875" bestFit="1" customWidth="1"/>
    <col min="5" max="5" width="6" bestFit="1" customWidth="1"/>
    <col min="6" max="8" width="5.1328125" bestFit="1" customWidth="1"/>
    <col min="9" max="9" width="6" bestFit="1" customWidth="1"/>
    <col min="10" max="10" width="5.1328125" bestFit="1" customWidth="1"/>
    <col min="11" max="11" width="6" bestFit="1" customWidth="1"/>
    <col min="12" max="13" width="5.1328125" bestFit="1" customWidth="1"/>
    <col min="14" max="14" width="6" bestFit="1" customWidth="1"/>
    <col min="15" max="17" width="5.1328125" bestFit="1" customWidth="1"/>
    <col min="18" max="18" width="6" bestFit="1" customWidth="1"/>
    <col min="19" max="19" width="5.1328125" bestFit="1" customWidth="1"/>
    <col min="20" max="34" width="5.1328125" customWidth="1"/>
    <col min="35" max="35" width="7.73046875" bestFit="1" customWidth="1"/>
    <col min="36" max="36" width="10.73046875" bestFit="1" customWidth="1"/>
    <col min="37" max="37" width="10.73046875" customWidth="1"/>
    <col min="38" max="43" width="5.59765625" bestFit="1" customWidth="1"/>
    <col min="44" max="44" width="6" bestFit="1" customWidth="1"/>
    <col min="45" max="46" width="5.59765625" bestFit="1" customWidth="1"/>
    <col min="47" max="47" width="6" bestFit="1" customWidth="1"/>
    <col min="48" max="50" width="5.59765625" bestFit="1" customWidth="1"/>
    <col min="51" max="51" width="6" bestFit="1" customWidth="1"/>
    <col min="52" max="52" width="5.59765625" bestFit="1" customWidth="1"/>
    <col min="53" max="67" width="5.59765625" customWidth="1"/>
    <col min="69" max="69" width="5.59765625" bestFit="1" customWidth="1"/>
    <col min="70" max="70" width="6.73046875" bestFit="1" customWidth="1"/>
    <col min="71" max="71" width="5.59765625" bestFit="1" customWidth="1"/>
    <col min="74" max="74" width="12.1328125" customWidth="1"/>
    <col min="75" max="75" width="9" bestFit="1" customWidth="1"/>
    <col min="76" max="76" width="7" bestFit="1" customWidth="1"/>
    <col min="77" max="78" width="8" bestFit="1" customWidth="1"/>
    <col min="79" max="79" width="9" bestFit="1" customWidth="1"/>
    <col min="80" max="80" width="7" bestFit="1" customWidth="1"/>
    <col min="81" max="81" width="9" bestFit="1" customWidth="1"/>
    <col min="82" max="82" width="8" bestFit="1" customWidth="1"/>
    <col min="83" max="83" width="5" bestFit="1" customWidth="1"/>
    <col min="84" max="84" width="9" bestFit="1" customWidth="1"/>
    <col min="85" max="86" width="8" bestFit="1" customWidth="1"/>
    <col min="87" max="87" width="6" bestFit="1" customWidth="1"/>
    <col min="88" max="88" width="9" bestFit="1" customWidth="1"/>
    <col min="89" max="89" width="8" bestFit="1" customWidth="1"/>
    <col min="90" max="91" width="8" customWidth="1"/>
    <col min="92" max="104" width="3" bestFit="1" customWidth="1"/>
    <col min="107" max="107" width="10.73046875" bestFit="1" customWidth="1"/>
    <col min="108" max="108" width="31.59765625" bestFit="1" customWidth="1"/>
    <col min="109" max="109" width="4.59765625" bestFit="1" customWidth="1"/>
    <col min="110" max="111" width="5" bestFit="1" customWidth="1"/>
    <col min="112" max="112" width="10.265625" bestFit="1" customWidth="1"/>
    <col min="113" max="113" width="7.86328125" bestFit="1" customWidth="1"/>
  </cols>
  <sheetData>
    <row r="1" spans="1:113" ht="14.65" thickBot="1">
      <c r="A1" t="s">
        <v>204</v>
      </c>
      <c r="E1" s="1">
        <f>IFERROR(E6*1000/E4,0)</f>
        <v>0</v>
      </c>
      <c r="F1" s="1">
        <f t="shared" ref="F1:AH1" si="0">IFERROR(F6*1000/F4,0)</f>
        <v>0</v>
      </c>
      <c r="G1" s="1">
        <f t="shared" si="0"/>
        <v>0</v>
      </c>
      <c r="H1" s="1">
        <f t="shared" si="0"/>
        <v>0</v>
      </c>
      <c r="I1" s="1">
        <f t="shared" si="0"/>
        <v>0</v>
      </c>
      <c r="J1" s="1">
        <f t="shared" si="0"/>
        <v>0</v>
      </c>
      <c r="K1" s="1">
        <f t="shared" si="0"/>
        <v>0</v>
      </c>
      <c r="L1" s="1">
        <f t="shared" si="0"/>
        <v>0</v>
      </c>
      <c r="M1" s="1">
        <f t="shared" si="0"/>
        <v>0</v>
      </c>
      <c r="N1" s="1">
        <f t="shared" si="0"/>
        <v>0</v>
      </c>
      <c r="O1" s="1">
        <f t="shared" si="0"/>
        <v>0</v>
      </c>
      <c r="P1" s="1">
        <f t="shared" si="0"/>
        <v>0</v>
      </c>
      <c r="Q1" s="1">
        <f t="shared" si="0"/>
        <v>0</v>
      </c>
      <c r="R1" s="1">
        <f t="shared" si="0"/>
        <v>0</v>
      </c>
      <c r="S1" s="1">
        <f t="shared" si="0"/>
        <v>0</v>
      </c>
      <c r="T1" s="1">
        <f t="shared" si="0"/>
        <v>0</v>
      </c>
      <c r="U1" s="1">
        <f t="shared" si="0"/>
        <v>0</v>
      </c>
      <c r="V1" s="1">
        <f t="shared" si="0"/>
        <v>0</v>
      </c>
      <c r="W1" s="1">
        <f t="shared" si="0"/>
        <v>0</v>
      </c>
      <c r="X1" s="1">
        <f t="shared" si="0"/>
        <v>0</v>
      </c>
      <c r="Y1" s="1">
        <f t="shared" si="0"/>
        <v>0</v>
      </c>
      <c r="Z1" s="1">
        <f t="shared" si="0"/>
        <v>0</v>
      </c>
      <c r="AA1" s="1">
        <f t="shared" si="0"/>
        <v>0</v>
      </c>
      <c r="AB1" s="1">
        <f t="shared" si="0"/>
        <v>0</v>
      </c>
      <c r="AC1" s="1">
        <f t="shared" si="0"/>
        <v>0</v>
      </c>
      <c r="AD1" s="1">
        <f t="shared" si="0"/>
        <v>0</v>
      </c>
      <c r="AE1" s="1">
        <f t="shared" si="0"/>
        <v>0</v>
      </c>
      <c r="AF1" s="1">
        <f t="shared" si="0"/>
        <v>0</v>
      </c>
      <c r="AG1" s="1">
        <f t="shared" si="0"/>
        <v>0</v>
      </c>
      <c r="AH1" s="1">
        <f t="shared" si="0"/>
        <v>0</v>
      </c>
      <c r="AI1" s="25">
        <f t="shared" ref="AI1" si="1">AI6*1000/AI4</f>
        <v>0</v>
      </c>
      <c r="AK1" t="s">
        <v>3335</v>
      </c>
      <c r="BT1">
        <v>80</v>
      </c>
      <c r="BV1" t="str">
        <f>IF(SUM(E6:S6)&gt;0,"DEACT FI_T: ACT_CUM~UP","DeACT")</f>
        <v>DeACT</v>
      </c>
      <c r="DB1" t="s">
        <v>155</v>
      </c>
    </row>
    <row r="2" spans="1:113" ht="14.65" thickBot="1">
      <c r="A2" s="16" t="s">
        <v>11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K2" t="s">
        <v>97</v>
      </c>
      <c r="AL2" s="23" t="str">
        <f t="shared" ref="AL2:BO2" si="2">AL29</f>
        <v>Africa_north</v>
      </c>
      <c r="AM2" s="23" t="str">
        <f t="shared" si="2"/>
        <v>Africa_other</v>
      </c>
      <c r="AN2" s="23" t="str">
        <f t="shared" si="2"/>
        <v>Arg-Chi</v>
      </c>
      <c r="AO2" s="23" t="str">
        <f t="shared" si="2"/>
        <v>Asia_central</v>
      </c>
      <c r="AP2" s="23" t="str">
        <f t="shared" si="2"/>
        <v>Asia_east</v>
      </c>
      <c r="AQ2" s="23" t="str">
        <f t="shared" si="2"/>
        <v>Asia_other</v>
      </c>
      <c r="AR2" s="23" t="str">
        <f t="shared" si="2"/>
        <v>Australia_NZ</v>
      </c>
      <c r="AS2" s="23" t="str">
        <f t="shared" si="2"/>
        <v>Brazil</v>
      </c>
      <c r="AT2" s="23" t="str">
        <f t="shared" si="2"/>
        <v>Canada</v>
      </c>
      <c r="AU2" s="23" t="str">
        <f t="shared" si="2"/>
        <v>China</v>
      </c>
      <c r="AV2" s="23" t="str">
        <f t="shared" si="2"/>
        <v>EU_north</v>
      </c>
      <c r="AW2" s="23" t="str">
        <f t="shared" si="2"/>
        <v>EU_northeast</v>
      </c>
      <c r="AX2" s="23" t="str">
        <f t="shared" si="2"/>
        <v>EU_northwest</v>
      </c>
      <c r="AY2" s="23" t="str">
        <f t="shared" si="2"/>
        <v>EU_south</v>
      </c>
      <c r="AZ2" s="23" t="str">
        <f t="shared" si="2"/>
        <v>EU_southeast</v>
      </c>
      <c r="BA2" s="23" t="str">
        <f t="shared" si="2"/>
        <v>EU_southwest</v>
      </c>
      <c r="BB2" s="23" t="str">
        <f t="shared" si="2"/>
        <v>Europe_other</v>
      </c>
      <c r="BC2" s="23" t="str">
        <f t="shared" si="2"/>
        <v>France</v>
      </c>
      <c r="BD2" s="23" t="str">
        <f t="shared" si="2"/>
        <v>Germany</v>
      </c>
      <c r="BE2" s="23" t="str">
        <f t="shared" si="2"/>
        <v>India</v>
      </c>
      <c r="BF2" s="23" t="str">
        <f t="shared" si="2"/>
        <v>LatAm_other</v>
      </c>
      <c r="BG2" s="23" t="str">
        <f t="shared" si="2"/>
        <v>Mexico</v>
      </c>
      <c r="BH2" s="23" t="str">
        <f t="shared" si="2"/>
        <v>MidEast_other</v>
      </c>
      <c r="BI2" s="23" t="str">
        <f t="shared" si="2"/>
        <v>Nor-Ice</v>
      </c>
      <c r="BJ2" s="23" t="str">
        <f t="shared" si="2"/>
        <v>Russia</v>
      </c>
      <c r="BK2" s="23" t="str">
        <f t="shared" si="2"/>
        <v>SaudiArabia</v>
      </c>
      <c r="BL2" s="23" t="str">
        <f t="shared" si="2"/>
        <v>SouthAfrica</v>
      </c>
      <c r="BM2" s="23" t="str">
        <f t="shared" si="2"/>
        <v>UK</v>
      </c>
      <c r="BN2" s="23" t="str">
        <f t="shared" si="2"/>
        <v>USA</v>
      </c>
      <c r="BO2" s="23" t="str">
        <f t="shared" si="2"/>
        <v>\I:</v>
      </c>
      <c r="BR2" t="s">
        <v>107</v>
      </c>
      <c r="BS2" s="21" t="str">
        <f>C17</f>
        <v>China</v>
      </c>
      <c r="BV2" t="s">
        <v>97</v>
      </c>
      <c r="BW2" s="15" t="str">
        <f t="shared" ref="BW2:CZ2" si="3">AL2</f>
        <v>Africa_north</v>
      </c>
      <c r="BX2" s="15" t="str">
        <f t="shared" si="3"/>
        <v>Africa_other</v>
      </c>
      <c r="BY2" s="15" t="str">
        <f t="shared" si="3"/>
        <v>Arg-Chi</v>
      </c>
      <c r="BZ2" s="15" t="str">
        <f t="shared" si="3"/>
        <v>Asia_central</v>
      </c>
      <c r="CA2" s="15" t="str">
        <f t="shared" si="3"/>
        <v>Asia_east</v>
      </c>
      <c r="CB2" s="15" t="str">
        <f t="shared" si="3"/>
        <v>Asia_other</v>
      </c>
      <c r="CC2" s="15" t="str">
        <f t="shared" si="3"/>
        <v>Australia_NZ</v>
      </c>
      <c r="CD2" s="15" t="str">
        <f t="shared" si="3"/>
        <v>Brazil</v>
      </c>
      <c r="CE2" s="15" t="str">
        <f t="shared" si="3"/>
        <v>Canada</v>
      </c>
      <c r="CF2" s="15" t="str">
        <f t="shared" si="3"/>
        <v>China</v>
      </c>
      <c r="CG2" s="15" t="str">
        <f t="shared" si="3"/>
        <v>EU_north</v>
      </c>
      <c r="CH2" s="15" t="str">
        <f t="shared" si="3"/>
        <v>EU_northeast</v>
      </c>
      <c r="CI2" s="15" t="str">
        <f t="shared" si="3"/>
        <v>EU_northwest</v>
      </c>
      <c r="CJ2" s="15" t="str">
        <f t="shared" si="3"/>
        <v>EU_south</v>
      </c>
      <c r="CK2" s="15" t="str">
        <f t="shared" si="3"/>
        <v>EU_southeast</v>
      </c>
      <c r="CL2" s="15" t="str">
        <f t="shared" si="3"/>
        <v>EU_southwest</v>
      </c>
      <c r="CM2" s="15" t="str">
        <f t="shared" si="3"/>
        <v>Europe_other</v>
      </c>
      <c r="CN2" s="15" t="str">
        <f t="shared" si="3"/>
        <v>France</v>
      </c>
      <c r="CO2" s="15" t="str">
        <f t="shared" si="3"/>
        <v>Germany</v>
      </c>
      <c r="CP2" s="15" t="str">
        <f t="shared" si="3"/>
        <v>India</v>
      </c>
      <c r="CQ2" s="15" t="str">
        <f t="shared" si="3"/>
        <v>LatAm_other</v>
      </c>
      <c r="CR2" s="15" t="str">
        <f t="shared" si="3"/>
        <v>Mexico</v>
      </c>
      <c r="CS2" s="15" t="str">
        <f t="shared" si="3"/>
        <v>MidEast_other</v>
      </c>
      <c r="CT2" s="15" t="str">
        <f t="shared" si="3"/>
        <v>Nor-Ice</v>
      </c>
      <c r="CU2" s="15" t="str">
        <f t="shared" si="3"/>
        <v>Russia</v>
      </c>
      <c r="CV2" s="15" t="str">
        <f t="shared" si="3"/>
        <v>SaudiArabia</v>
      </c>
      <c r="CW2" s="15" t="str">
        <f t="shared" si="3"/>
        <v>SouthAfrica</v>
      </c>
      <c r="CX2" s="15" t="str">
        <f t="shared" si="3"/>
        <v>UK</v>
      </c>
      <c r="CY2" s="15" t="str">
        <f t="shared" si="3"/>
        <v>USA</v>
      </c>
      <c r="CZ2" s="15" t="str">
        <f t="shared" si="3"/>
        <v>\I:</v>
      </c>
      <c r="DB2" t="s">
        <v>156</v>
      </c>
      <c r="DC2" t="s">
        <v>97</v>
      </c>
      <c r="DD2" t="s">
        <v>157</v>
      </c>
      <c r="DE2" t="s">
        <v>158</v>
      </c>
      <c r="DF2" t="s">
        <v>159</v>
      </c>
      <c r="DG2" t="s">
        <v>160</v>
      </c>
      <c r="DH2" t="s">
        <v>161</v>
      </c>
      <c r="DI2" t="s">
        <v>162</v>
      </c>
    </row>
    <row r="3" spans="1:113" ht="14.65" thickTop="1">
      <c r="A3" s="15" t="str">
        <f>VLOOKUP(A2,reserves!$K$9:$L$33,2,FALSE)</f>
        <v>Bio gas</v>
      </c>
      <c r="C3" s="14" t="str">
        <f>"Min"&amp;A2</f>
        <v>MinBIOGAS</v>
      </c>
      <c r="E3" s="23" t="str">
        <f>SUPBalance!F4</f>
        <v>Africa_north</v>
      </c>
      <c r="F3" s="23" t="str">
        <f>SUPBalance!G4</f>
        <v>Africa_other</v>
      </c>
      <c r="G3" s="23" t="str">
        <f>SUPBalance!H4</f>
        <v>Arg-Chi</v>
      </c>
      <c r="H3" s="23" t="str">
        <f>SUPBalance!I4</f>
        <v>Asia_central</v>
      </c>
      <c r="I3" s="23" t="str">
        <f>SUPBalance!J4</f>
        <v>Asia_east</v>
      </c>
      <c r="J3" s="23" t="str">
        <f>SUPBalance!K4</f>
        <v>Asia_other</v>
      </c>
      <c r="K3" s="23" t="str">
        <f>SUPBalance!L4</f>
        <v>Australia_NZ</v>
      </c>
      <c r="L3" s="23" t="str">
        <f>SUPBalance!M4</f>
        <v>Brazil</v>
      </c>
      <c r="M3" s="23" t="str">
        <f>SUPBalance!N4</f>
        <v>Canada</v>
      </c>
      <c r="N3" s="23" t="str">
        <f>SUPBalance!O4</f>
        <v>China</v>
      </c>
      <c r="O3" s="23" t="str">
        <f>SUPBalance!P4</f>
        <v>EU_north</v>
      </c>
      <c r="P3" s="23" t="str">
        <f>SUPBalance!Q4</f>
        <v>EU_northeast</v>
      </c>
      <c r="Q3" s="23" t="str">
        <f>SUPBalance!R4</f>
        <v>EU_northwest</v>
      </c>
      <c r="R3" s="23" t="str">
        <f>SUPBalance!S4</f>
        <v>EU_south</v>
      </c>
      <c r="S3" s="23" t="str">
        <f>SUPBalance!T4</f>
        <v>EU_southeast</v>
      </c>
      <c r="T3" s="23" t="str">
        <f>SUPBalance!U4</f>
        <v>EU_southwest</v>
      </c>
      <c r="U3" s="23" t="str">
        <f>SUPBalance!V4</f>
        <v>Europe_other</v>
      </c>
      <c r="V3" s="23" t="str">
        <f>SUPBalance!W4</f>
        <v>France</v>
      </c>
      <c r="W3" s="23" t="str">
        <f>SUPBalance!X4</f>
        <v>Germany</v>
      </c>
      <c r="X3" s="23" t="str">
        <f>SUPBalance!Y4</f>
        <v>India</v>
      </c>
      <c r="Y3" s="23" t="str">
        <f>SUPBalance!Z4</f>
        <v>LatAm_other</v>
      </c>
      <c r="Z3" s="23" t="str">
        <f>SUPBalance!AA4</f>
        <v>Mexico</v>
      </c>
      <c r="AA3" s="23" t="str">
        <f>SUPBalance!AB4</f>
        <v>MidEast_other</v>
      </c>
      <c r="AB3" s="23" t="str">
        <f>SUPBalance!AC4</f>
        <v>Nor-Ice</v>
      </c>
      <c r="AC3" s="23" t="str">
        <f>SUPBalance!AD4</f>
        <v>Russia</v>
      </c>
      <c r="AD3" s="23" t="str">
        <f>SUPBalance!AE4</f>
        <v>SaudiArabia</v>
      </c>
      <c r="AE3" s="23" t="str">
        <f>SUPBalance!AF4</f>
        <v>SouthAfrica</v>
      </c>
      <c r="AF3" s="23" t="str">
        <f>SUPBalance!AG4</f>
        <v>UK</v>
      </c>
      <c r="AG3" s="23" t="str">
        <f>SUPBalance!AH4</f>
        <v>USA</v>
      </c>
      <c r="AH3" s="23" t="str">
        <f>SUPBalance!AI4</f>
        <v>\I:</v>
      </c>
      <c r="AI3" s="23" t="s">
        <v>3</v>
      </c>
      <c r="AK3" t="str">
        <f>$AJ30</f>
        <v>MinBIOGAS-01</v>
      </c>
      <c r="AL3" s="8" cm="1">
        <f t="array" ref="AL3">ROUND(-E$13/TREND(E$11:E$12,$A$11:$A$12,VALUE($A30))*AL4+AL4,4)</f>
        <v>8.4527999999999999</v>
      </c>
      <c r="AM3" s="8" cm="1">
        <f t="array" ref="AM3">ROUND(-F$13/TREND(F$11:F$12,$A$11:$A$12,VALUE($A30))*AM4+AM4,4)</f>
        <v>8.4527999999999999</v>
      </c>
      <c r="AN3" s="8" cm="1">
        <f t="array" ref="AN3">ROUND(-G$13/TREND(G$11:G$12,$A$11:$A$12,VALUE($A30))*AN4+AN4,4)</f>
        <v>8.4527999999999999</v>
      </c>
      <c r="AO3" s="8" cm="1">
        <f t="array" ref="AO3">ROUND(-H$13/TREND(H$11:H$12,$A$11:$A$12,VALUE($A30))*AO4+AO4,4)</f>
        <v>8.4527999999999999</v>
      </c>
      <c r="AP3" s="8" cm="1">
        <f t="array" ref="AP3">ROUND(-I$13/TREND(I$11:I$12,$A$11:$A$12,VALUE($A30))*AP4+AP4,4)</f>
        <v>8.4527999999999999</v>
      </c>
      <c r="AQ3" s="8" cm="1">
        <f t="array" ref="AQ3">ROUND(-J$13/TREND(J$11:J$12,$A$11:$A$12,VALUE($A30))*AQ4+AQ4,4)</f>
        <v>8.4527999999999999</v>
      </c>
      <c r="AR3" s="8" cm="1">
        <f t="array" ref="AR3">ROUND(-K$13/TREND(K$11:K$12,$A$11:$A$12,VALUE($A30))*AR4+AR4,4)</f>
        <v>8.4527999999999999</v>
      </c>
      <c r="AS3" s="8" cm="1">
        <f t="array" ref="AS3">ROUND(-L$13/TREND(L$11:L$12,$A$11:$A$12,VALUE($A30))*AS4+AS4,4)</f>
        <v>8.4527999999999999</v>
      </c>
      <c r="AT3" s="8" cm="1">
        <f t="array" ref="AT3">ROUND(-M$13/TREND(M$11:M$12,$A$11:$A$12,VALUE($A30))*AT4+AT4,4)</f>
        <v>8.4527999999999999</v>
      </c>
      <c r="AU3" s="8" cm="1">
        <f t="array" ref="AU3">ROUND(-N$13/TREND(N$11:N$12,$A$11:$A$12,VALUE($A30))*AU4+AU4,4)</f>
        <v>8.4527999999999999</v>
      </c>
      <c r="AV3" s="8" cm="1">
        <f t="array" ref="AV3">ROUND(-O$13/TREND(O$11:O$12,$A$11:$A$12,VALUE($A30))*AV4+AV4,4)</f>
        <v>8.4527999999999999</v>
      </c>
      <c r="AW3" s="8" cm="1">
        <f t="array" ref="AW3">ROUND(-P$13/TREND(P$11:P$12,$A$11:$A$12,VALUE($A30))*AW4+AW4,4)</f>
        <v>8.4527999999999999</v>
      </c>
      <c r="AX3" s="8" cm="1">
        <f t="array" ref="AX3">ROUND(-Q$13/TREND(Q$11:Q$12,$A$11:$A$12,VALUE($A30))*AX4+AX4,4)</f>
        <v>8.4527999999999999</v>
      </c>
      <c r="AY3" s="8" cm="1">
        <f t="array" ref="AY3">ROUND(-R$13/TREND(R$11:R$12,$A$11:$A$12,VALUE($A30))*AY4+AY4,4)</f>
        <v>8.4527999999999999</v>
      </c>
      <c r="AZ3" s="8" cm="1">
        <f t="array" ref="AZ3">ROUND(-S$13/TREND(S$11:S$12,$A$11:$A$12,VALUE($A30))*AZ4+AZ4,4)</f>
        <v>8.4527999999999999</v>
      </c>
      <c r="BA3" s="8" cm="1">
        <f t="array" ref="BA3">ROUND(-T$13/TREND(T$11:T$12,$A$11:$A$12,VALUE($A30))*BA4+BA4,4)</f>
        <v>8.4527999999999999</v>
      </c>
      <c r="BB3" s="8" cm="1">
        <f t="array" ref="BB3">ROUND(-U$13/TREND(U$11:U$12,$A$11:$A$12,VALUE($A30))*BB4+BB4,4)</f>
        <v>8.4527999999999999</v>
      </c>
      <c r="BC3" s="8" cm="1">
        <f t="array" ref="BC3">ROUND(-V$13/TREND(V$11:V$12,$A$11:$A$12,VALUE($A30))*BC4+BC4,4)</f>
        <v>8.4527999999999999</v>
      </c>
      <c r="BD3" s="8" cm="1">
        <f t="array" ref="BD3">ROUND(-W$13/TREND(W$11:W$12,$A$11:$A$12,VALUE($A30))*BD4+BD4,4)</f>
        <v>8.4527999999999999</v>
      </c>
      <c r="BE3" s="8" cm="1">
        <f t="array" ref="BE3">ROUND(-X$13/TREND(X$11:X$12,$A$11:$A$12,VALUE($A30))*BE4+BE4,4)</f>
        <v>8.4527999999999999</v>
      </c>
      <c r="BF3" s="8" cm="1">
        <f t="array" ref="BF3">ROUND(-Y$13/TREND(Y$11:Y$12,$A$11:$A$12,VALUE($A30))*BF4+BF4,4)</f>
        <v>8.4527999999999999</v>
      </c>
      <c r="BG3" s="8" cm="1">
        <f t="array" ref="BG3">ROUND(-Z$13/TREND(Z$11:Z$12,$A$11:$A$12,VALUE($A30))*BG4+BG4,4)</f>
        <v>8.4527999999999999</v>
      </c>
      <c r="BH3" s="8" cm="1">
        <f t="array" ref="BH3">ROUND(-AA$13/TREND(AA$11:AA$12,$A$11:$A$12,VALUE($A30))*BH4+BH4,4)</f>
        <v>8.4527999999999999</v>
      </c>
      <c r="BI3" s="8" cm="1">
        <f t="array" ref="BI3">ROUND(-AB$13/TREND(AB$11:AB$12,$A$11:$A$12,VALUE($A30))*BI4+BI4,4)</f>
        <v>8.4527999999999999</v>
      </c>
      <c r="BJ3" s="8" cm="1">
        <f t="array" ref="BJ3">ROUND(-AC$13/TREND(AC$11:AC$12,$A$11:$A$12,VALUE($A30))*BJ4+BJ4,4)</f>
        <v>8.4527999999999999</v>
      </c>
      <c r="BK3" s="8" cm="1">
        <f t="array" ref="BK3">ROUND(-AD$13/TREND(AD$11:AD$12,$A$11:$A$12,VALUE($A30))*BK4+BK4,4)</f>
        <v>8.4527999999999999</v>
      </c>
      <c r="BL3" s="8" cm="1">
        <f t="array" ref="BL3">ROUND(-AE$13/TREND(AE$11:AE$12,$A$11:$A$12,VALUE($A30))*BL4+BL4,4)</f>
        <v>8.4527999999999999</v>
      </c>
      <c r="BM3" s="8" cm="1">
        <f t="array" ref="BM3">ROUND(-AF$13/TREND(AF$11:AF$12,$A$11:$A$12,VALUE($A30))*BM4+BM4,4)</f>
        <v>8.4527999999999999</v>
      </c>
      <c r="BN3" s="8" cm="1">
        <f t="array" ref="BN3">ROUND(-AG$13/TREND(AG$11:AG$12,$A$11:$A$12,VALUE($A30))*BN4+BN4,4)</f>
        <v>8.4527999999999999</v>
      </c>
      <c r="BO3" s="8" cm="1">
        <f t="array" ref="BO3">ROUND(-AH$13/TREND(AH$11:AH$12,$A$11:$A$12,VALUE($A30))*BO4+BO4,4)</f>
        <v>8.4527999999999999</v>
      </c>
      <c r="BQ3" s="1">
        <f>SUM(AL30:BB30)/1000</f>
        <v>0.36214399209420001</v>
      </c>
      <c r="BR3" s="1">
        <f t="shared" ref="BR3:BR23" si="4">SUMPRODUCT(AL3:BB3,AL30:BB30)/SUM(AL30:BB30)</f>
        <v>8.4527999999999999</v>
      </c>
      <c r="BS3" s="1"/>
      <c r="BV3" t="str">
        <f>$AJ30</f>
        <v>MinBIOGAS-01</v>
      </c>
      <c r="BW3" s="1">
        <f t="shared" ref="BW3:BW22" si="5">MIN(AL30/MAX(SUM(AL$30:AL$49),1)*E$6*1000,AL30*$BT$1)</f>
        <v>0</v>
      </c>
      <c r="BX3" s="1">
        <f t="shared" ref="BX3:CM18" si="6">MIN(AM30/MAX(SUM(AM$30:AM$49),1)*F$6*1000,AM30*$BT$1)</f>
        <v>0</v>
      </c>
      <c r="BY3" s="1">
        <f t="shared" si="6"/>
        <v>0</v>
      </c>
      <c r="BZ3" s="1">
        <f t="shared" si="6"/>
        <v>0</v>
      </c>
      <c r="CA3" s="1">
        <f t="shared" si="6"/>
        <v>0</v>
      </c>
      <c r="CB3" s="1">
        <f t="shared" si="6"/>
        <v>0</v>
      </c>
      <c r="CC3" s="1">
        <f t="shared" si="6"/>
        <v>0</v>
      </c>
      <c r="CD3" s="1">
        <f t="shared" si="6"/>
        <v>0</v>
      </c>
      <c r="CE3" s="1">
        <f t="shared" si="6"/>
        <v>0</v>
      </c>
      <c r="CF3" s="1">
        <f t="shared" si="6"/>
        <v>0</v>
      </c>
      <c r="CG3" s="1">
        <f t="shared" si="6"/>
        <v>0</v>
      </c>
      <c r="CH3" s="1">
        <f t="shared" si="6"/>
        <v>0</v>
      </c>
      <c r="CI3" s="1">
        <f t="shared" si="6"/>
        <v>0</v>
      </c>
      <c r="CJ3" s="1">
        <f t="shared" si="6"/>
        <v>0</v>
      </c>
      <c r="CK3" s="1">
        <f t="shared" si="6"/>
        <v>0</v>
      </c>
      <c r="CL3" s="1">
        <f t="shared" si="6"/>
        <v>0</v>
      </c>
      <c r="CM3" s="1">
        <f t="shared" si="6"/>
        <v>0</v>
      </c>
      <c r="CN3" s="1">
        <f t="shared" ref="CN3:CZ18" si="7">MIN(BC30/MAX(SUM(BC$30:BC$49),1)*V$6*1000,BC30*$BT$1)</f>
        <v>0</v>
      </c>
      <c r="CO3" s="1">
        <f t="shared" si="7"/>
        <v>0</v>
      </c>
      <c r="CP3" s="1">
        <f t="shared" si="7"/>
        <v>0</v>
      </c>
      <c r="CQ3" s="1">
        <f t="shared" si="7"/>
        <v>0</v>
      </c>
      <c r="CR3" s="1">
        <f t="shared" si="7"/>
        <v>0</v>
      </c>
      <c r="CS3" s="1">
        <f t="shared" si="7"/>
        <v>0</v>
      </c>
      <c r="CT3" s="1">
        <f t="shared" si="7"/>
        <v>0</v>
      </c>
      <c r="CU3" s="1">
        <f t="shared" si="7"/>
        <v>0</v>
      </c>
      <c r="CV3" s="1">
        <f t="shared" si="7"/>
        <v>0</v>
      </c>
      <c r="CW3" s="1">
        <f t="shared" si="7"/>
        <v>0</v>
      </c>
      <c r="CX3" s="1">
        <f t="shared" si="7"/>
        <v>0</v>
      </c>
      <c r="CY3" s="1">
        <f t="shared" si="7"/>
        <v>0</v>
      </c>
      <c r="CZ3" s="1">
        <f t="shared" si="7"/>
        <v>0</v>
      </c>
      <c r="DB3" t="s">
        <v>170</v>
      </c>
      <c r="DC3" t="str">
        <f>BV3</f>
        <v>MinBIOGAS-01</v>
      </c>
      <c r="DD3" t="str">
        <f t="shared" ref="DD3:DD23" si="8">$A$3&amp;" Supply curve - Step "&amp;A30</f>
        <v>Bio gas Supply curve - Step 01</v>
      </c>
      <c r="DE3" t="s">
        <v>109</v>
      </c>
      <c r="DF3" t="s">
        <v>163</v>
      </c>
      <c r="DH3" t="str">
        <f>$A$2</f>
        <v>BIOGAS</v>
      </c>
    </row>
    <row r="4" spans="1:113">
      <c r="D4" t="s">
        <v>102</v>
      </c>
      <c r="E4" s="1">
        <f>SUMIFS('Pri flows'!$E$3:$E$1999,'Pri flows'!$B$3:$B$1999,E$3,'Pri flows'!$D$3:$D$1999,$A$2,'Pri flows'!$C$3:$C$1999,"INDPROD")</f>
        <v>0</v>
      </c>
      <c r="F4" s="1">
        <f>SUMIFS('Pri flows'!$E$3:$E$1999,'Pri flows'!$B$3:$B$1999,F$3,'Pri flows'!$D$3:$D$1999,$A$2,'Pri flows'!$C$3:$C$1999,"INDPROD")</f>
        <v>0.287800632</v>
      </c>
      <c r="G4" s="1">
        <f>SUMIFS('Pri flows'!$E$3:$E$1999,'Pri flows'!$B$3:$B$1999,G$3,'Pri flows'!$D$3:$D$1999,$A$2,'Pri flows'!$C$3:$C$1999,"INDPROD")</f>
        <v>7.3010255759999998</v>
      </c>
      <c r="H4" s="1">
        <f>SUMIFS('Pri flows'!$E$3:$E$1999,'Pri flows'!$B$3:$B$1999,H$3,'Pri flows'!$D$3:$D$1999,$A$2,'Pri flows'!$C$3:$C$1999,"INDPROD")</f>
        <v>4.3199402400000003E-2</v>
      </c>
      <c r="I4" s="1">
        <f>SUMIFS('Pri flows'!$E$3:$E$1999,'Pri flows'!$B$3:$B$1999,I$3,'Pri flows'!$D$3:$D$1999,$A$2,'Pri flows'!$C$3:$C$1999,"INDPROD")</f>
        <v>8.2550465711999994</v>
      </c>
      <c r="J4" s="1">
        <f>SUMIFS('Pri flows'!$E$3:$E$1999,'Pri flows'!$B$3:$B$1999,J$3,'Pri flows'!$D$3:$D$1999,$A$2,'Pri flows'!$C$3:$C$1999,"INDPROD")</f>
        <v>80.929479103199995</v>
      </c>
      <c r="K4" s="1">
        <f>SUMIFS('Pri flows'!$E$3:$E$1999,'Pri flows'!$B$3:$B$1999,K$3,'Pri flows'!$D$3:$D$1999,$A$2,'Pri flows'!$C$3:$C$1999,"INDPROD")</f>
        <v>19.681091726399998</v>
      </c>
      <c r="L4" s="1">
        <f>SUMIFS('Pri flows'!$E$3:$E$1999,'Pri flows'!$B$3:$B$1999,L$3,'Pri flows'!$D$3:$D$1999,$A$2,'Pri flows'!$C$3:$C$1999,"INDPROD")</f>
        <v>18.631272560399999</v>
      </c>
      <c r="M4" s="1">
        <f>SUMIFS('Pri flows'!$E$3:$E$1999,'Pri flows'!$B$3:$B$1999,M$3,'Pri flows'!$D$3:$D$1999,$A$2,'Pri flows'!$C$3:$C$1999,"INDPROD")</f>
        <v>14.713001351999999</v>
      </c>
      <c r="N4" s="1">
        <f>SUMIFS('Pri flows'!$E$3:$E$1999,'Pri flows'!$B$3:$B$1999,N$3,'Pri flows'!$D$3:$D$1999,$A$2,'Pri flows'!$C$3:$C$1999,"INDPROD")</f>
        <v>305.61153878160002</v>
      </c>
      <c r="O4" s="1">
        <f>SUMIFS('Pri flows'!$E$3:$E$1999,'Pri flows'!$B$3:$B$1999,O$3,'Pri flows'!$D$3:$D$1999,$A$2,'Pri flows'!$C$3:$C$1999,"INDPROD")</f>
        <v>31.932514260000001</v>
      </c>
      <c r="P4" s="1">
        <f>SUMIFS('Pri flows'!$E$3:$E$1999,'Pri flows'!$B$3:$B$1999,P$3,'Pri flows'!$D$3:$D$1999,$A$2,'Pri flows'!$C$3:$C$1999,"INDPROD")</f>
        <v>57.397385483999997</v>
      </c>
      <c r="Q4" s="1">
        <f>SUMIFS('Pri flows'!$E$3:$E$1999,'Pri flows'!$B$3:$B$1999,Q$3,'Pri flows'!$D$3:$D$1999,$A$2,'Pri flows'!$C$3:$C$1999,"INDPROD")</f>
        <v>27.484579357200001</v>
      </c>
      <c r="R4" s="1">
        <f>SUMIFS('Pri flows'!$E$3:$E$1999,'Pri flows'!$B$3:$B$1999,R$3,'Pri flows'!$D$3:$D$1999,$A$2,'Pri flows'!$C$3:$C$1999,"INDPROD")</f>
        <v>90.173192439600001</v>
      </c>
      <c r="S4" s="1">
        <f>SUMIFS('Pri flows'!$E$3:$E$1999,'Pri flows'!$B$3:$B$1999,S$3,'Pri flows'!$D$3:$D$1999,$A$2,'Pri flows'!$C$3:$C$1999,"INDPROD")</f>
        <v>11.084050584</v>
      </c>
      <c r="T4" s="1">
        <f>SUMIFS('Pri flows'!$E$3:$E$1999,'Pri flows'!$B$3:$B$1999,T$3,'Pri flows'!$D$3:$D$1999,$A$2,'Pri flows'!$C$3:$C$1999,"INDPROD")</f>
        <v>15.5391574752</v>
      </c>
      <c r="U4" s="1">
        <f>SUMIFS('Pri flows'!$E$3:$E$1999,'Pri flows'!$B$3:$B$1999,U$3,'Pri flows'!$D$3:$D$1999,$A$2,'Pri flows'!$C$3:$C$1999,"INDPROD")</f>
        <v>35.223648883199999</v>
      </c>
      <c r="V4" s="1">
        <f>SUMIFS('Pri flows'!$E$3:$E$1999,'Pri flows'!$B$3:$B$1999,V$3,'Pri flows'!$D$3:$D$1999,$A$2,'Pri flows'!$C$3:$C$1999,"INDPROD")</f>
        <v>40.716537890399998</v>
      </c>
      <c r="W4" s="1">
        <f>SUMIFS('Pri flows'!$E$3:$E$1999,'Pri flows'!$B$3:$B$1999,W$3,'Pri flows'!$D$3:$D$1999,$A$2,'Pri flows'!$C$3:$C$1999,"INDPROD")</f>
        <v>317.93499939600002</v>
      </c>
      <c r="X4" s="1">
        <f>SUMIFS('Pri flows'!$E$3:$E$1999,'Pri flows'!$B$3:$B$1999,X$3,'Pri flows'!$D$3:$D$1999,$A$2,'Pri flows'!$C$3:$C$1999,"INDPROD")</f>
        <v>139.84862822279999</v>
      </c>
      <c r="Y4" s="1">
        <f>SUMIFS('Pri flows'!$E$3:$E$1999,'Pri flows'!$B$3:$B$1999,Y$3,'Pri flows'!$D$3:$D$1999,$A$2,'Pri flows'!$C$3:$C$1999,"INDPROD")</f>
        <v>2.5070055984000001</v>
      </c>
      <c r="Z4" s="1">
        <f>SUMIFS('Pri flows'!$E$3:$E$1999,'Pri flows'!$B$3:$B$1999,Z$3,'Pri flows'!$D$3:$D$1999,$A$2,'Pri flows'!$C$3:$C$1999,"INDPROD")</f>
        <v>2.7990014040000002</v>
      </c>
      <c r="AA4" s="1">
        <f>SUMIFS('Pri flows'!$E$3:$E$1999,'Pri flows'!$B$3:$B$1999,AA$3,'Pri flows'!$D$3:$D$1999,$A$2,'Pri flows'!$C$3:$C$1999,"INDPROD")</f>
        <v>1.5821331048</v>
      </c>
      <c r="AB4" s="1">
        <f>SUMIFS('Pri flows'!$E$3:$E$1999,'Pri flows'!$B$3:$B$1999,AB$3,'Pri flows'!$D$3:$D$1999,$A$2,'Pri flows'!$C$3:$C$1999,"INDPROD")</f>
        <v>3.7093080204</v>
      </c>
      <c r="AC4" s="1">
        <f>SUMIFS('Pri flows'!$E$3:$E$1999,'Pri flows'!$B$3:$B$1999,AC$3,'Pri flows'!$D$3:$D$1999,$A$2,'Pri flows'!$C$3:$C$1999,"INDPROD")</f>
        <v>0</v>
      </c>
      <c r="AD4" s="1">
        <f>SUMIFS('Pri flows'!$E$3:$E$1999,'Pri flows'!$B$3:$B$1999,AD$3,'Pri flows'!$D$3:$D$1999,$A$2,'Pri flows'!$C$3:$C$1999,"INDPROD")</f>
        <v>0</v>
      </c>
      <c r="AE4" s="1">
        <f>SUMIFS('Pri flows'!$E$3:$E$1999,'Pri flows'!$B$3:$B$1999,AE$3,'Pri flows'!$D$3:$D$1999,$A$2,'Pri flows'!$C$3:$C$1999,"INDPROD")</f>
        <v>0</v>
      </c>
      <c r="AF4" s="1">
        <f>SUMIFS('Pri flows'!$E$3:$E$1999,'Pri flows'!$B$3:$B$1999,AF$3,'Pri flows'!$D$3:$D$1999,$A$2,'Pri flows'!$C$3:$C$1999,"INDPROD")</f>
        <v>94.379000511599997</v>
      </c>
      <c r="AG4" s="1">
        <f>SUMIFS('Pri flows'!$E$3:$E$1999,'Pri flows'!$B$3:$B$1999,AG$3,'Pri flows'!$D$3:$D$1999,$A$2,'Pri flows'!$C$3:$C$1999,"INDPROD")</f>
        <v>145.88835517800001</v>
      </c>
      <c r="AH4" s="1">
        <f>SUMIFS('Pri flows'!$E$3:$E$1999,'Pri flows'!$B$3:$B$1999,AH$3,'Pri flows'!$D$3:$D$1999,$A$2,'Pri flows'!$C$3:$C$1999,"INDPROD")</f>
        <v>0</v>
      </c>
      <c r="AI4" s="1">
        <f>SUM(E4:AH4)</f>
        <v>1473.6529535147999</v>
      </c>
      <c r="AK4" t="str">
        <f t="shared" ref="AK4:AK23" si="9">$AJ31</f>
        <v>MinBIOGAS-02</v>
      </c>
      <c r="AL4" s="8" cm="1">
        <f t="array" ref="AL4">ROUND(-E$13/TREND(E$11:E$12,$A$11:$A$12,VALUE($A31))*AL5+AL5,4)</f>
        <v>8.5960999999999999</v>
      </c>
      <c r="AM4" s="8" cm="1">
        <f t="array" ref="AM4">ROUND(-F$13/TREND(F$11:F$12,$A$11:$A$12,VALUE($A31))*AM5+AM5,4)</f>
        <v>8.5960999999999999</v>
      </c>
      <c r="AN4" s="8" cm="1">
        <f t="array" ref="AN4">ROUND(-G$13/TREND(G$11:G$12,$A$11:$A$12,VALUE($A31))*AN5+AN5,4)</f>
        <v>8.5960999999999999</v>
      </c>
      <c r="AO4" s="8" cm="1">
        <f t="array" ref="AO4">ROUND(-H$13/TREND(H$11:H$12,$A$11:$A$12,VALUE($A31))*AO5+AO5,4)</f>
        <v>8.5960999999999999</v>
      </c>
      <c r="AP4" s="8" cm="1">
        <f t="array" ref="AP4">ROUND(-I$13/TREND(I$11:I$12,$A$11:$A$12,VALUE($A31))*AP5+AP5,4)</f>
        <v>8.5960999999999999</v>
      </c>
      <c r="AQ4" s="8" cm="1">
        <f t="array" ref="AQ4">ROUND(-J$13/TREND(J$11:J$12,$A$11:$A$12,VALUE($A31))*AQ5+AQ5,4)</f>
        <v>8.5960999999999999</v>
      </c>
      <c r="AR4" s="8" cm="1">
        <f t="array" ref="AR4">ROUND(-K$13/TREND(K$11:K$12,$A$11:$A$12,VALUE($A31))*AR5+AR5,4)</f>
        <v>8.5960999999999999</v>
      </c>
      <c r="AS4" s="8" cm="1">
        <f t="array" ref="AS4">ROUND(-L$13/TREND(L$11:L$12,$A$11:$A$12,VALUE($A31))*AS5+AS5,4)</f>
        <v>8.5960999999999999</v>
      </c>
      <c r="AT4" s="8" cm="1">
        <f t="array" ref="AT4">ROUND(-M$13/TREND(M$11:M$12,$A$11:$A$12,VALUE($A31))*AT5+AT5,4)</f>
        <v>8.5960999999999999</v>
      </c>
      <c r="AU4" s="8" cm="1">
        <f t="array" ref="AU4">ROUND(-N$13/TREND(N$11:N$12,$A$11:$A$12,VALUE($A31))*AU5+AU5,4)</f>
        <v>8.5960999999999999</v>
      </c>
      <c r="AV4" s="8" cm="1">
        <f t="array" ref="AV4">ROUND(-O$13/TREND(O$11:O$12,$A$11:$A$12,VALUE($A31))*AV5+AV5,4)</f>
        <v>8.5960999999999999</v>
      </c>
      <c r="AW4" s="8" cm="1">
        <f t="array" ref="AW4">ROUND(-P$13/TREND(P$11:P$12,$A$11:$A$12,VALUE($A31))*AW5+AW5,4)</f>
        <v>8.5960999999999999</v>
      </c>
      <c r="AX4" s="8" cm="1">
        <f t="array" ref="AX4">ROUND(-Q$13/TREND(Q$11:Q$12,$A$11:$A$12,VALUE($A31))*AX5+AX5,4)</f>
        <v>8.5960999999999999</v>
      </c>
      <c r="AY4" s="8" cm="1">
        <f t="array" ref="AY4">ROUND(-R$13/TREND(R$11:R$12,$A$11:$A$12,VALUE($A31))*AY5+AY5,4)</f>
        <v>8.5960999999999999</v>
      </c>
      <c r="AZ4" s="8" cm="1">
        <f t="array" ref="AZ4">ROUND(-S$13/TREND(S$11:S$12,$A$11:$A$12,VALUE($A31))*AZ5+AZ5,4)</f>
        <v>8.5960999999999999</v>
      </c>
      <c r="BA4" s="8" cm="1">
        <f t="array" ref="BA4">ROUND(-T$13/TREND(T$11:T$12,$A$11:$A$12,VALUE($A31))*BA5+BA5,4)</f>
        <v>8.5960999999999999</v>
      </c>
      <c r="BB4" s="8" cm="1">
        <f t="array" ref="BB4">ROUND(-U$13/TREND(U$11:U$12,$A$11:$A$12,VALUE($A31))*BB5+BB5,4)</f>
        <v>8.5960999999999999</v>
      </c>
      <c r="BC4" s="8" cm="1">
        <f t="array" ref="BC4">ROUND(-V$13/TREND(V$11:V$12,$A$11:$A$12,VALUE($A31))*BC5+BC5,4)</f>
        <v>8.5960999999999999</v>
      </c>
      <c r="BD4" s="8" cm="1">
        <f t="array" ref="BD4">ROUND(-W$13/TREND(W$11:W$12,$A$11:$A$12,VALUE($A31))*BD5+BD5,4)</f>
        <v>8.5960999999999999</v>
      </c>
      <c r="BE4" s="8" cm="1">
        <f t="array" ref="BE4">ROUND(-X$13/TREND(X$11:X$12,$A$11:$A$12,VALUE($A31))*BE5+BE5,4)</f>
        <v>8.5960999999999999</v>
      </c>
      <c r="BF4" s="8" cm="1">
        <f t="array" ref="BF4">ROUND(-Y$13/TREND(Y$11:Y$12,$A$11:$A$12,VALUE($A31))*BF5+BF5,4)</f>
        <v>8.5960999999999999</v>
      </c>
      <c r="BG4" s="8" cm="1">
        <f t="array" ref="BG4">ROUND(-Z$13/TREND(Z$11:Z$12,$A$11:$A$12,VALUE($A31))*BG5+BG5,4)</f>
        <v>8.5960999999999999</v>
      </c>
      <c r="BH4" s="8" cm="1">
        <f t="array" ref="BH4">ROUND(-AA$13/TREND(AA$11:AA$12,$A$11:$A$12,VALUE($A31))*BH5+BH5,4)</f>
        <v>8.5960999999999999</v>
      </c>
      <c r="BI4" s="8" cm="1">
        <f t="array" ref="BI4">ROUND(-AB$13/TREND(AB$11:AB$12,$A$11:$A$12,VALUE($A31))*BI5+BI5,4)</f>
        <v>8.5960999999999999</v>
      </c>
      <c r="BJ4" s="8" cm="1">
        <f t="array" ref="BJ4">ROUND(-AC$13/TREND(AC$11:AC$12,$A$11:$A$12,VALUE($A31))*BJ5+BJ5,4)</f>
        <v>8.5960999999999999</v>
      </c>
      <c r="BK4" s="8" cm="1">
        <f t="array" ref="BK4">ROUND(-AD$13/TREND(AD$11:AD$12,$A$11:$A$12,VALUE($A31))*BK5+BK5,4)</f>
        <v>8.5960999999999999</v>
      </c>
      <c r="BL4" s="8" cm="1">
        <f t="array" ref="BL4">ROUND(-AE$13/TREND(AE$11:AE$12,$A$11:$A$12,VALUE($A31))*BL5+BL5,4)</f>
        <v>8.5960999999999999</v>
      </c>
      <c r="BM4" s="8" cm="1">
        <f t="array" ref="BM4">ROUND(-AF$13/TREND(AF$11:AF$12,$A$11:$A$12,VALUE($A31))*BM5+BM5,4)</f>
        <v>8.5960999999999999</v>
      </c>
      <c r="BN4" s="8" cm="1">
        <f t="array" ref="BN4">ROUND(-AG$13/TREND(AG$11:AG$12,$A$11:$A$12,VALUE($A31))*BN5+BN5,4)</f>
        <v>8.5960999999999999</v>
      </c>
      <c r="BO4" s="8" cm="1">
        <f t="array" ref="BO4">ROUND(-AH$13/TREND(AH$11:AH$12,$A$11:$A$12,VALUE($A31))*BO5+BO5,4)</f>
        <v>8.5960999999999999</v>
      </c>
      <c r="BQ4" s="1">
        <f t="shared" ref="BQ4:BQ23" si="10">BQ3+SUM(AL31:BB31)/1000</f>
        <v>0.39835839130362</v>
      </c>
      <c r="BR4" s="1">
        <f t="shared" si="4"/>
        <v>8.5961000000000034</v>
      </c>
      <c r="BS4" s="1"/>
      <c r="BV4" t="str">
        <f t="shared" ref="BV4:BV23" si="11">$AJ31</f>
        <v>MinBIOGAS-02</v>
      </c>
      <c r="BW4" s="1">
        <f t="shared" si="5"/>
        <v>0</v>
      </c>
      <c r="BX4" s="1">
        <f t="shared" si="6"/>
        <v>0</v>
      </c>
      <c r="BY4" s="1">
        <f t="shared" si="6"/>
        <v>0</v>
      </c>
      <c r="BZ4" s="1">
        <f t="shared" si="6"/>
        <v>0</v>
      </c>
      <c r="CA4" s="1">
        <f t="shared" si="6"/>
        <v>0</v>
      </c>
      <c r="CB4" s="1">
        <f t="shared" si="6"/>
        <v>0</v>
      </c>
      <c r="CC4" s="1">
        <f t="shared" si="6"/>
        <v>0</v>
      </c>
      <c r="CD4" s="1">
        <f t="shared" si="6"/>
        <v>0</v>
      </c>
      <c r="CE4" s="1">
        <f t="shared" si="6"/>
        <v>0</v>
      </c>
      <c r="CF4" s="1">
        <f t="shared" si="6"/>
        <v>0</v>
      </c>
      <c r="CG4" s="1">
        <f t="shared" si="6"/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7"/>
        <v>0</v>
      </c>
      <c r="CO4" s="1">
        <f t="shared" si="7"/>
        <v>0</v>
      </c>
      <c r="CP4" s="1">
        <f t="shared" si="7"/>
        <v>0</v>
      </c>
      <c r="CQ4" s="1">
        <f t="shared" si="7"/>
        <v>0</v>
      </c>
      <c r="CR4" s="1">
        <f t="shared" si="7"/>
        <v>0</v>
      </c>
      <c r="CS4" s="1">
        <f t="shared" si="7"/>
        <v>0</v>
      </c>
      <c r="CT4" s="1">
        <f t="shared" si="7"/>
        <v>0</v>
      </c>
      <c r="CU4" s="1">
        <f t="shared" si="7"/>
        <v>0</v>
      </c>
      <c r="CV4" s="1">
        <f t="shared" si="7"/>
        <v>0</v>
      </c>
      <c r="CW4" s="1">
        <f t="shared" si="7"/>
        <v>0</v>
      </c>
      <c r="CX4" s="1">
        <f t="shared" si="7"/>
        <v>0</v>
      </c>
      <c r="CY4" s="1">
        <f t="shared" si="7"/>
        <v>0</v>
      </c>
      <c r="CZ4" s="1">
        <f t="shared" si="7"/>
        <v>0</v>
      </c>
      <c r="DC4" t="str">
        <f t="shared" ref="DC4:DC23" si="12">BV4</f>
        <v>MinBIOGAS-02</v>
      </c>
      <c r="DD4" t="str">
        <f t="shared" si="8"/>
        <v>Bio gas Supply curve - Step 02</v>
      </c>
      <c r="DE4" t="s">
        <v>109</v>
      </c>
      <c r="DF4" t="s">
        <v>163</v>
      </c>
      <c r="DH4" t="str">
        <f t="shared" ref="DH4:DH23" si="13">$A$2</f>
        <v>BIOGAS</v>
      </c>
    </row>
    <row r="5" spans="1:113">
      <c r="D5" t="s">
        <v>103</v>
      </c>
      <c r="E5" s="1">
        <f>SUMIF(reserves!$K$9:$K$17,BIOGAS!$A$2,reserves!M$9:M$17)</f>
        <v>10</v>
      </c>
      <c r="F5" s="1">
        <f>SUMIF(reserves!$K$9:$K$17,BIOGAS!$A$2,reserves!N$9:N$17)</f>
        <v>10</v>
      </c>
      <c r="G5" s="1">
        <f>SUMIF(reserves!$K$9:$K$17,BIOGAS!$A$2,reserves!O$9:O$17)</f>
        <v>10</v>
      </c>
      <c r="H5" s="1">
        <f>SUMIF(reserves!$K$9:$K$17,BIOGAS!$A$2,reserves!P$9:P$17)</f>
        <v>10</v>
      </c>
      <c r="I5" s="1">
        <f>SUMIF(reserves!$K$9:$K$17,BIOGAS!$A$2,reserves!Q$9:Q$17)</f>
        <v>10</v>
      </c>
      <c r="J5" s="1">
        <f>SUMIF(reserves!$K$9:$K$17,BIOGAS!$A$2,reserves!R$9:R$17)</f>
        <v>10</v>
      </c>
      <c r="K5" s="1">
        <f>SUMIF(reserves!$K$9:$K$17,BIOGAS!$A$2,reserves!S$9:S$17)</f>
        <v>10</v>
      </c>
      <c r="L5" s="1">
        <f>SUMIF(reserves!$K$9:$K$17,BIOGAS!$A$2,reserves!T$9:T$17)</f>
        <v>10</v>
      </c>
      <c r="M5" s="1">
        <f>SUMIF(reserves!$K$9:$K$17,BIOGAS!$A$2,reserves!U$9:U$17)</f>
        <v>10</v>
      </c>
      <c r="N5" s="1">
        <f>SUMIF(reserves!$K$9:$K$17,BIOGAS!$A$2,reserves!V$9:V$17)</f>
        <v>10</v>
      </c>
      <c r="O5" s="1">
        <f>SUMIF(reserves!$K$9:$K$17,BIOGAS!$A$2,reserves!W$9:W$17)</f>
        <v>10</v>
      </c>
      <c r="P5" s="1">
        <f>SUMIF(reserves!$K$9:$K$17,BIOGAS!$A$2,reserves!X$9:X$17)</f>
        <v>10</v>
      </c>
      <c r="Q5" s="1">
        <f>SUMIF(reserves!$K$9:$K$17,BIOGAS!$A$2,reserves!Y$9:Y$17)</f>
        <v>10</v>
      </c>
      <c r="R5" s="1">
        <f>SUMIF(reserves!$K$9:$K$17,BIOGAS!$A$2,reserves!Z$9:Z$17)</f>
        <v>10</v>
      </c>
      <c r="S5" s="1">
        <f>SUMIF(reserves!$K$9:$K$17,BIOGAS!$A$2,reserves!AA$9:AA$17)</f>
        <v>10</v>
      </c>
      <c r="T5" s="1">
        <f>SUMIF(reserves!$K$9:$K$17,BIOGAS!$A$2,reserves!AB$9:AB$17)</f>
        <v>10</v>
      </c>
      <c r="U5" s="1">
        <f>SUMIF(reserves!$K$9:$K$17,BIOGAS!$A$2,reserves!AC$9:AC$17)</f>
        <v>10</v>
      </c>
      <c r="V5" s="1">
        <f>SUMIF(reserves!$K$9:$K$17,BIOGAS!$A$2,reserves!AD$9:AD$17)</f>
        <v>10</v>
      </c>
      <c r="W5" s="1">
        <f>SUMIF(reserves!$K$9:$K$17,BIOGAS!$A$2,reserves!AE$9:AE$17)</f>
        <v>10</v>
      </c>
      <c r="X5" s="1">
        <f>SUMIF(reserves!$K$9:$K$17,BIOGAS!$A$2,reserves!AF$9:AF$17)</f>
        <v>10</v>
      </c>
      <c r="Y5" s="1">
        <f>SUMIF(reserves!$K$9:$K$17,BIOGAS!$A$2,reserves!AG$9:AG$17)</f>
        <v>10</v>
      </c>
      <c r="Z5" s="1">
        <f>SUMIF(reserves!$K$9:$K$17,BIOGAS!$A$2,reserves!AH$9:AH$17)</f>
        <v>10</v>
      </c>
      <c r="AA5" s="1">
        <f>SUMIF(reserves!$K$9:$K$17,BIOGAS!$A$2,reserves!AI$9:AI$17)</f>
        <v>10</v>
      </c>
      <c r="AB5" s="1">
        <f>SUMIF(reserves!$K$9:$K$17,BIOGAS!$A$2,reserves!AJ$9:AJ$17)</f>
        <v>10</v>
      </c>
      <c r="AC5" s="1">
        <f>SUMIF(reserves!$K$9:$K$17,BIOGAS!$A$2,reserves!AK$9:AK$17)</f>
        <v>10</v>
      </c>
      <c r="AD5" s="1">
        <f>SUMIF(reserves!$K$9:$K$17,BIOGAS!$A$2,reserves!AL$9:AL$17)</f>
        <v>10</v>
      </c>
      <c r="AE5" s="1">
        <f>SUMIF(reserves!$K$9:$K$17,BIOGAS!$A$2,reserves!AM$9:AM$17)</f>
        <v>10</v>
      </c>
      <c r="AF5" s="1">
        <f>SUMIF(reserves!$K$9:$K$17,BIOGAS!$A$2,reserves!AN$9:AN$17)</f>
        <v>10</v>
      </c>
      <c r="AG5" s="1">
        <f>SUMIF(reserves!$K$9:$K$17,BIOGAS!$A$2,reserves!AO$9:AO$17)</f>
        <v>10</v>
      </c>
      <c r="AH5" s="1">
        <f>SUMIF(reserves!$K$9:$K$17,BIOGAS!$A$2,reserves!AP$9:AP$17)</f>
        <v>10</v>
      </c>
      <c r="AK5" t="str">
        <f t="shared" si="9"/>
        <v>MinBIOGAS-03</v>
      </c>
      <c r="AL5" s="8" cm="1">
        <f t="array" ref="AL5">ROUND(-E$13/TREND(E$11:E$12,$A$11:$A$12,VALUE($A32))*AL6+AL6,4)</f>
        <v>8.7417999999999996</v>
      </c>
      <c r="AM5" s="8" cm="1">
        <f t="array" ref="AM5">ROUND(-F$13/TREND(F$11:F$12,$A$11:$A$12,VALUE($A32))*AM6+AM6,4)</f>
        <v>8.7417999999999996</v>
      </c>
      <c r="AN5" s="8" cm="1">
        <f t="array" ref="AN5">ROUND(-G$13/TREND(G$11:G$12,$A$11:$A$12,VALUE($A32))*AN6+AN6,4)</f>
        <v>8.7417999999999996</v>
      </c>
      <c r="AO5" s="8" cm="1">
        <f t="array" ref="AO5">ROUND(-H$13/TREND(H$11:H$12,$A$11:$A$12,VALUE($A32))*AO6+AO6,4)</f>
        <v>8.7417999999999996</v>
      </c>
      <c r="AP5" s="8" cm="1">
        <f t="array" ref="AP5">ROUND(-I$13/TREND(I$11:I$12,$A$11:$A$12,VALUE($A32))*AP6+AP6,4)</f>
        <v>8.7417999999999996</v>
      </c>
      <c r="AQ5" s="8" cm="1">
        <f t="array" ref="AQ5">ROUND(-J$13/TREND(J$11:J$12,$A$11:$A$12,VALUE($A32))*AQ6+AQ6,4)</f>
        <v>8.7417999999999996</v>
      </c>
      <c r="AR5" s="8" cm="1">
        <f t="array" ref="AR5">ROUND(-K$13/TREND(K$11:K$12,$A$11:$A$12,VALUE($A32))*AR6+AR6,4)</f>
        <v>8.7417999999999996</v>
      </c>
      <c r="AS5" s="8" cm="1">
        <f t="array" ref="AS5">ROUND(-L$13/TREND(L$11:L$12,$A$11:$A$12,VALUE($A32))*AS6+AS6,4)</f>
        <v>8.7417999999999996</v>
      </c>
      <c r="AT5" s="8" cm="1">
        <f t="array" ref="AT5">ROUND(-M$13/TREND(M$11:M$12,$A$11:$A$12,VALUE($A32))*AT6+AT6,4)</f>
        <v>8.7417999999999996</v>
      </c>
      <c r="AU5" s="8" cm="1">
        <f t="array" ref="AU5">ROUND(-N$13/TREND(N$11:N$12,$A$11:$A$12,VALUE($A32))*AU6+AU6,4)</f>
        <v>8.7417999999999996</v>
      </c>
      <c r="AV5" s="8" cm="1">
        <f t="array" ref="AV5">ROUND(-O$13/TREND(O$11:O$12,$A$11:$A$12,VALUE($A32))*AV6+AV6,4)</f>
        <v>8.7417999999999996</v>
      </c>
      <c r="AW5" s="8" cm="1">
        <f t="array" ref="AW5">ROUND(-P$13/TREND(P$11:P$12,$A$11:$A$12,VALUE($A32))*AW6+AW6,4)</f>
        <v>8.7417999999999996</v>
      </c>
      <c r="AX5" s="8" cm="1">
        <f t="array" ref="AX5">ROUND(-Q$13/TREND(Q$11:Q$12,$A$11:$A$12,VALUE($A32))*AX6+AX6,4)</f>
        <v>8.7417999999999996</v>
      </c>
      <c r="AY5" s="8" cm="1">
        <f t="array" ref="AY5">ROUND(-R$13/TREND(R$11:R$12,$A$11:$A$12,VALUE($A32))*AY6+AY6,4)</f>
        <v>8.7417999999999996</v>
      </c>
      <c r="AZ5" s="8" cm="1">
        <f t="array" ref="AZ5">ROUND(-S$13/TREND(S$11:S$12,$A$11:$A$12,VALUE($A32))*AZ6+AZ6,4)</f>
        <v>8.7417999999999996</v>
      </c>
      <c r="BA5" s="8" cm="1">
        <f t="array" ref="BA5">ROUND(-T$13/TREND(T$11:T$12,$A$11:$A$12,VALUE($A32))*BA6+BA6,4)</f>
        <v>8.7417999999999996</v>
      </c>
      <c r="BB5" s="8" cm="1">
        <f t="array" ref="BB5">ROUND(-U$13/TREND(U$11:U$12,$A$11:$A$12,VALUE($A32))*BB6+BB6,4)</f>
        <v>8.7417999999999996</v>
      </c>
      <c r="BC5" s="8" cm="1">
        <f t="array" ref="BC5">ROUND(-V$13/TREND(V$11:V$12,$A$11:$A$12,VALUE($A32))*BC6+BC6,4)</f>
        <v>8.7417999999999996</v>
      </c>
      <c r="BD5" s="8" cm="1">
        <f t="array" ref="BD5">ROUND(-W$13/TREND(W$11:W$12,$A$11:$A$12,VALUE($A32))*BD6+BD6,4)</f>
        <v>8.7417999999999996</v>
      </c>
      <c r="BE5" s="8" cm="1">
        <f t="array" ref="BE5">ROUND(-X$13/TREND(X$11:X$12,$A$11:$A$12,VALUE($A32))*BE6+BE6,4)</f>
        <v>8.7417999999999996</v>
      </c>
      <c r="BF5" s="8" cm="1">
        <f t="array" ref="BF5">ROUND(-Y$13/TREND(Y$11:Y$12,$A$11:$A$12,VALUE($A32))*BF6+BF6,4)</f>
        <v>8.7417999999999996</v>
      </c>
      <c r="BG5" s="8" cm="1">
        <f t="array" ref="BG5">ROUND(-Z$13/TREND(Z$11:Z$12,$A$11:$A$12,VALUE($A32))*BG6+BG6,4)</f>
        <v>8.7417999999999996</v>
      </c>
      <c r="BH5" s="8" cm="1">
        <f t="array" ref="BH5">ROUND(-AA$13/TREND(AA$11:AA$12,$A$11:$A$12,VALUE($A32))*BH6+BH6,4)</f>
        <v>8.7417999999999996</v>
      </c>
      <c r="BI5" s="8" cm="1">
        <f t="array" ref="BI5">ROUND(-AB$13/TREND(AB$11:AB$12,$A$11:$A$12,VALUE($A32))*BI6+BI6,4)</f>
        <v>8.7417999999999996</v>
      </c>
      <c r="BJ5" s="8" cm="1">
        <f t="array" ref="BJ5">ROUND(-AC$13/TREND(AC$11:AC$12,$A$11:$A$12,VALUE($A32))*BJ6+BJ6,4)</f>
        <v>8.7417999999999996</v>
      </c>
      <c r="BK5" s="8" cm="1">
        <f t="array" ref="BK5">ROUND(-AD$13/TREND(AD$11:AD$12,$A$11:$A$12,VALUE($A32))*BK6+BK6,4)</f>
        <v>8.7417999999999996</v>
      </c>
      <c r="BL5" s="8" cm="1">
        <f t="array" ref="BL5">ROUND(-AE$13/TREND(AE$11:AE$12,$A$11:$A$12,VALUE($A32))*BL6+BL6,4)</f>
        <v>8.7417999999999996</v>
      </c>
      <c r="BM5" s="8" cm="1">
        <f t="array" ref="BM5">ROUND(-AF$13/TREND(AF$11:AF$12,$A$11:$A$12,VALUE($A32))*BM6+BM6,4)</f>
        <v>8.7417999999999996</v>
      </c>
      <c r="BN5" s="8" cm="1">
        <f t="array" ref="BN5">ROUND(-AG$13/TREND(AG$11:AG$12,$A$11:$A$12,VALUE($A32))*BN6+BN6,4)</f>
        <v>8.7417999999999996</v>
      </c>
      <c r="BO5" s="8" cm="1">
        <f t="array" ref="BO5">ROUND(-AH$13/TREND(AH$11:AH$12,$A$11:$A$12,VALUE($A32))*BO6+BO6,4)</f>
        <v>8.7417999999999996</v>
      </c>
      <c r="BQ5" s="1">
        <f t="shared" si="10"/>
        <v>0.43457279051303999</v>
      </c>
      <c r="BR5" s="1">
        <f t="shared" si="4"/>
        <v>8.7418000000000013</v>
      </c>
      <c r="BS5" s="1"/>
      <c r="BV5" t="str">
        <f t="shared" si="11"/>
        <v>MinBIOGAS-03</v>
      </c>
      <c r="BW5" s="1">
        <f t="shared" si="5"/>
        <v>0</v>
      </c>
      <c r="BX5" s="1">
        <f t="shared" si="6"/>
        <v>0</v>
      </c>
      <c r="BY5" s="1">
        <f t="shared" si="6"/>
        <v>0</v>
      </c>
      <c r="BZ5" s="1">
        <f t="shared" si="6"/>
        <v>0</v>
      </c>
      <c r="CA5" s="1">
        <f t="shared" si="6"/>
        <v>0</v>
      </c>
      <c r="CB5" s="1">
        <f t="shared" si="6"/>
        <v>0</v>
      </c>
      <c r="CC5" s="1">
        <f t="shared" si="6"/>
        <v>0</v>
      </c>
      <c r="CD5" s="1">
        <f t="shared" si="6"/>
        <v>0</v>
      </c>
      <c r="CE5" s="1">
        <f t="shared" si="6"/>
        <v>0</v>
      </c>
      <c r="CF5" s="1">
        <f t="shared" si="6"/>
        <v>0</v>
      </c>
      <c r="CG5" s="1">
        <f t="shared" si="6"/>
        <v>0</v>
      </c>
      <c r="CH5" s="1">
        <f t="shared" si="6"/>
        <v>0</v>
      </c>
      <c r="CI5" s="1">
        <f t="shared" si="6"/>
        <v>0</v>
      </c>
      <c r="CJ5" s="1">
        <f t="shared" si="6"/>
        <v>0</v>
      </c>
      <c r="CK5" s="1">
        <f t="shared" si="6"/>
        <v>0</v>
      </c>
      <c r="CL5" s="1">
        <f t="shared" si="6"/>
        <v>0</v>
      </c>
      <c r="CM5" s="1">
        <f t="shared" si="6"/>
        <v>0</v>
      </c>
      <c r="CN5" s="1">
        <f t="shared" si="7"/>
        <v>0</v>
      </c>
      <c r="CO5" s="1">
        <f t="shared" si="7"/>
        <v>0</v>
      </c>
      <c r="CP5" s="1">
        <f t="shared" si="7"/>
        <v>0</v>
      </c>
      <c r="CQ5" s="1">
        <f t="shared" si="7"/>
        <v>0</v>
      </c>
      <c r="CR5" s="1">
        <f t="shared" si="7"/>
        <v>0</v>
      </c>
      <c r="CS5" s="1">
        <f t="shared" si="7"/>
        <v>0</v>
      </c>
      <c r="CT5" s="1">
        <f t="shared" si="7"/>
        <v>0</v>
      </c>
      <c r="CU5" s="1">
        <f t="shared" si="7"/>
        <v>0</v>
      </c>
      <c r="CV5" s="1">
        <f t="shared" si="7"/>
        <v>0</v>
      </c>
      <c r="CW5" s="1">
        <f t="shared" si="7"/>
        <v>0</v>
      </c>
      <c r="CX5" s="1">
        <f t="shared" si="7"/>
        <v>0</v>
      </c>
      <c r="CY5" s="1">
        <f t="shared" si="7"/>
        <v>0</v>
      </c>
      <c r="CZ5" s="1">
        <f t="shared" si="7"/>
        <v>0</v>
      </c>
      <c r="DC5" t="str">
        <f t="shared" si="12"/>
        <v>MinBIOGAS-03</v>
      </c>
      <c r="DD5" t="str">
        <f t="shared" si="8"/>
        <v>Bio gas Supply curve - Step 03</v>
      </c>
      <c r="DE5" t="s">
        <v>109</v>
      </c>
      <c r="DF5" t="s">
        <v>163</v>
      </c>
      <c r="DH5" t="str">
        <f t="shared" si="13"/>
        <v>BIOGAS</v>
      </c>
    </row>
    <row r="6" spans="1:113">
      <c r="D6" t="s">
        <v>114</v>
      </c>
      <c r="E6" s="1">
        <f>SUMIFS(reserves!$B$2:$B$58,reserves!$C$2:$C$58,BIOGAS!E$3,reserves!$D$2:$D$58,BIOGAS!$A$2)/1000</f>
        <v>0</v>
      </c>
      <c r="F6" s="1">
        <f>SUMIFS(reserves!$B$2:$B$58,reserves!$C$2:$C$58,BIOGAS!F$3,reserves!$D$2:$D$58,BIOGAS!$A$2)/1000</f>
        <v>0</v>
      </c>
      <c r="G6" s="1">
        <f>SUMIFS(reserves!$B$2:$B$58,reserves!$C$2:$C$58,BIOGAS!G$3,reserves!$D$2:$D$58,BIOGAS!$A$2)/1000</f>
        <v>0</v>
      </c>
      <c r="H6" s="1">
        <f>SUMIFS(reserves!$B$2:$B$58,reserves!$C$2:$C$58,BIOGAS!H$3,reserves!$D$2:$D$58,BIOGAS!$A$2)/1000</f>
        <v>0</v>
      </c>
      <c r="I6" s="1">
        <f>SUMIFS(reserves!$B$2:$B$58,reserves!$C$2:$C$58,BIOGAS!I$3,reserves!$D$2:$D$58,BIOGAS!$A$2)/1000</f>
        <v>0</v>
      </c>
      <c r="J6" s="1">
        <f>SUMIFS(reserves!$B$2:$B$58,reserves!$C$2:$C$58,BIOGAS!J$3,reserves!$D$2:$D$58,BIOGAS!$A$2)/1000</f>
        <v>0</v>
      </c>
      <c r="K6" s="1">
        <f>SUMIFS(reserves!$B$2:$B$58,reserves!$C$2:$C$58,BIOGAS!K$3,reserves!$D$2:$D$58,BIOGAS!$A$2)/1000</f>
        <v>0</v>
      </c>
      <c r="L6" s="1">
        <f>SUMIFS(reserves!$B$2:$B$58,reserves!$C$2:$C$58,BIOGAS!L$3,reserves!$D$2:$D$58,BIOGAS!$A$2)/1000</f>
        <v>0</v>
      </c>
      <c r="M6" s="1">
        <f>SUMIFS(reserves!$B$2:$B$58,reserves!$C$2:$C$58,BIOGAS!M$3,reserves!$D$2:$D$58,BIOGAS!$A$2)/1000</f>
        <v>0</v>
      </c>
      <c r="N6" s="1">
        <f>SUMIFS(reserves!$B$2:$B$58,reserves!$C$2:$C$58,BIOGAS!N$3,reserves!$D$2:$D$58,BIOGAS!$A$2)/1000</f>
        <v>0</v>
      </c>
      <c r="O6" s="1">
        <f>SUMIFS(reserves!$B$2:$B$58,reserves!$C$2:$C$58,BIOGAS!O$3,reserves!$D$2:$D$58,BIOGAS!$A$2)/1000</f>
        <v>0</v>
      </c>
      <c r="P6" s="1">
        <f>SUMIFS(reserves!$B$2:$B$58,reserves!$C$2:$C$58,BIOGAS!P$3,reserves!$D$2:$D$58,BIOGAS!$A$2)/1000</f>
        <v>0</v>
      </c>
      <c r="Q6" s="1">
        <f>SUMIFS(reserves!$B$2:$B$58,reserves!$C$2:$C$58,BIOGAS!Q$3,reserves!$D$2:$D$58,BIOGAS!$A$2)/1000</f>
        <v>0</v>
      </c>
      <c r="R6" s="1">
        <f>SUMIFS(reserves!$B$2:$B$58,reserves!$C$2:$C$58,BIOGAS!R$3,reserves!$D$2:$D$58,BIOGAS!$A$2)/1000</f>
        <v>0</v>
      </c>
      <c r="S6" s="1">
        <f>SUMIFS(reserves!$B$2:$B$58,reserves!$C$2:$C$58,BIOGAS!S$3,reserves!$D$2:$D$58,BIOGAS!$A$2)/1000</f>
        <v>0</v>
      </c>
      <c r="T6" s="1">
        <f>SUMIFS(reserves!$B$2:$B$58,reserves!$C$2:$C$58,BIOGAS!T$3,reserves!$D$2:$D$58,BIOGAS!$A$2)/1000</f>
        <v>0</v>
      </c>
      <c r="U6" s="1">
        <f>SUMIFS(reserves!$B$2:$B$58,reserves!$C$2:$C$58,BIOGAS!U$3,reserves!$D$2:$D$58,BIOGAS!$A$2)/1000</f>
        <v>0</v>
      </c>
      <c r="V6" s="1">
        <f>SUMIFS(reserves!$B$2:$B$58,reserves!$C$2:$C$58,BIOGAS!V$3,reserves!$D$2:$D$58,BIOGAS!$A$2)/1000</f>
        <v>0</v>
      </c>
      <c r="W6" s="1">
        <f>SUMIFS(reserves!$B$2:$B$58,reserves!$C$2:$C$58,BIOGAS!W$3,reserves!$D$2:$D$58,BIOGAS!$A$2)/1000</f>
        <v>0</v>
      </c>
      <c r="X6" s="1">
        <f>SUMIFS(reserves!$B$2:$B$58,reserves!$C$2:$C$58,BIOGAS!X$3,reserves!$D$2:$D$58,BIOGAS!$A$2)/1000</f>
        <v>0</v>
      </c>
      <c r="Y6" s="1">
        <f>SUMIFS(reserves!$B$2:$B$58,reserves!$C$2:$C$58,BIOGAS!Y$3,reserves!$D$2:$D$58,BIOGAS!$A$2)/1000</f>
        <v>0</v>
      </c>
      <c r="Z6" s="1">
        <f>SUMIFS(reserves!$B$2:$B$58,reserves!$C$2:$C$58,BIOGAS!Z$3,reserves!$D$2:$D$58,BIOGAS!$A$2)/1000</f>
        <v>0</v>
      </c>
      <c r="AA6" s="1">
        <f>SUMIFS(reserves!$B$2:$B$58,reserves!$C$2:$C$58,BIOGAS!AA$3,reserves!$D$2:$D$58,BIOGAS!$A$2)/1000</f>
        <v>0</v>
      </c>
      <c r="AB6" s="1">
        <f>SUMIFS(reserves!$B$2:$B$58,reserves!$C$2:$C$58,BIOGAS!AB$3,reserves!$D$2:$D$58,BIOGAS!$A$2)/1000</f>
        <v>0</v>
      </c>
      <c r="AC6" s="1">
        <f>SUMIFS(reserves!$B$2:$B$58,reserves!$C$2:$C$58,BIOGAS!AC$3,reserves!$D$2:$D$58,BIOGAS!$A$2)/1000</f>
        <v>0</v>
      </c>
      <c r="AD6" s="1">
        <f>SUMIFS(reserves!$B$2:$B$58,reserves!$C$2:$C$58,BIOGAS!AD$3,reserves!$D$2:$D$58,BIOGAS!$A$2)/1000</f>
        <v>0</v>
      </c>
      <c r="AE6" s="1">
        <f>SUMIFS(reserves!$B$2:$B$58,reserves!$C$2:$C$58,BIOGAS!AE$3,reserves!$D$2:$D$58,BIOGAS!$A$2)/1000</f>
        <v>0</v>
      </c>
      <c r="AF6" s="1">
        <f>SUMIFS(reserves!$B$2:$B$58,reserves!$C$2:$C$58,BIOGAS!AF$3,reserves!$D$2:$D$58,BIOGAS!$A$2)/1000</f>
        <v>0</v>
      </c>
      <c r="AG6" s="1">
        <f>SUMIFS(reserves!$B$2:$B$58,reserves!$C$2:$C$58,BIOGAS!AG$3,reserves!$D$2:$D$58,BIOGAS!$A$2)/1000</f>
        <v>0</v>
      </c>
      <c r="AH6" s="1">
        <f>SUMIFS(reserves!$B$2:$B$58,reserves!$C$2:$C$58,BIOGAS!AH$3,reserves!$D$2:$D$58,BIOGAS!$A$2)/1000</f>
        <v>0</v>
      </c>
      <c r="AI6" s="1">
        <f>SUM(E6:U6)</f>
        <v>0</v>
      </c>
      <c r="AK6" t="str">
        <f t="shared" si="9"/>
        <v>MinBIOGAS-04</v>
      </c>
      <c r="AL6" s="8" cm="1">
        <f t="array" ref="AL6">ROUND(-E$13/TREND(E$11:E$12,$A$11:$A$12,VALUE($A33))*AL7+AL7,4)</f>
        <v>8.89</v>
      </c>
      <c r="AM6" s="8" cm="1">
        <f t="array" ref="AM6">ROUND(-F$13/TREND(F$11:F$12,$A$11:$A$12,VALUE($A33))*AM7+AM7,4)</f>
        <v>8.89</v>
      </c>
      <c r="AN6" s="8" cm="1">
        <f t="array" ref="AN6">ROUND(-G$13/TREND(G$11:G$12,$A$11:$A$12,VALUE($A33))*AN7+AN7,4)</f>
        <v>8.89</v>
      </c>
      <c r="AO6" s="8" cm="1">
        <f t="array" ref="AO6">ROUND(-H$13/TREND(H$11:H$12,$A$11:$A$12,VALUE($A33))*AO7+AO7,4)</f>
        <v>8.89</v>
      </c>
      <c r="AP6" s="8" cm="1">
        <f t="array" ref="AP6">ROUND(-I$13/TREND(I$11:I$12,$A$11:$A$12,VALUE($A33))*AP7+AP7,4)</f>
        <v>8.89</v>
      </c>
      <c r="AQ6" s="8" cm="1">
        <f t="array" ref="AQ6">ROUND(-J$13/TREND(J$11:J$12,$A$11:$A$12,VALUE($A33))*AQ7+AQ7,4)</f>
        <v>8.89</v>
      </c>
      <c r="AR6" s="8" cm="1">
        <f t="array" ref="AR6">ROUND(-K$13/TREND(K$11:K$12,$A$11:$A$12,VALUE($A33))*AR7+AR7,4)</f>
        <v>8.89</v>
      </c>
      <c r="AS6" s="8" cm="1">
        <f t="array" ref="AS6">ROUND(-L$13/TREND(L$11:L$12,$A$11:$A$12,VALUE($A33))*AS7+AS7,4)</f>
        <v>8.89</v>
      </c>
      <c r="AT6" s="8" cm="1">
        <f t="array" ref="AT6">ROUND(-M$13/TREND(M$11:M$12,$A$11:$A$12,VALUE($A33))*AT7+AT7,4)</f>
        <v>8.89</v>
      </c>
      <c r="AU6" s="8" cm="1">
        <f t="array" ref="AU6">ROUND(-N$13/TREND(N$11:N$12,$A$11:$A$12,VALUE($A33))*AU7+AU7,4)</f>
        <v>8.89</v>
      </c>
      <c r="AV6" s="8" cm="1">
        <f t="array" ref="AV6">ROUND(-O$13/TREND(O$11:O$12,$A$11:$A$12,VALUE($A33))*AV7+AV7,4)</f>
        <v>8.89</v>
      </c>
      <c r="AW6" s="8" cm="1">
        <f t="array" ref="AW6">ROUND(-P$13/TREND(P$11:P$12,$A$11:$A$12,VALUE($A33))*AW7+AW7,4)</f>
        <v>8.89</v>
      </c>
      <c r="AX6" s="8" cm="1">
        <f t="array" ref="AX6">ROUND(-Q$13/TREND(Q$11:Q$12,$A$11:$A$12,VALUE($A33))*AX7+AX7,4)</f>
        <v>8.89</v>
      </c>
      <c r="AY6" s="8" cm="1">
        <f t="array" ref="AY6">ROUND(-R$13/TREND(R$11:R$12,$A$11:$A$12,VALUE($A33))*AY7+AY7,4)</f>
        <v>8.89</v>
      </c>
      <c r="AZ6" s="8" cm="1">
        <f t="array" ref="AZ6">ROUND(-S$13/TREND(S$11:S$12,$A$11:$A$12,VALUE($A33))*AZ7+AZ7,4)</f>
        <v>8.89</v>
      </c>
      <c r="BA6" s="8" cm="1">
        <f t="array" ref="BA6">ROUND(-T$13/TREND(T$11:T$12,$A$11:$A$12,VALUE($A33))*BA7+BA7,4)</f>
        <v>8.89</v>
      </c>
      <c r="BB6" s="8" cm="1">
        <f t="array" ref="BB6">ROUND(-U$13/TREND(U$11:U$12,$A$11:$A$12,VALUE($A33))*BB7+BB7,4)</f>
        <v>8.89</v>
      </c>
      <c r="BC6" s="8" cm="1">
        <f t="array" ref="BC6">ROUND(-V$13/TREND(V$11:V$12,$A$11:$A$12,VALUE($A33))*BC7+BC7,4)</f>
        <v>8.89</v>
      </c>
      <c r="BD6" s="8" cm="1">
        <f t="array" ref="BD6">ROUND(-W$13/TREND(W$11:W$12,$A$11:$A$12,VALUE($A33))*BD7+BD7,4)</f>
        <v>8.89</v>
      </c>
      <c r="BE6" s="8" cm="1">
        <f t="array" ref="BE6">ROUND(-X$13/TREND(X$11:X$12,$A$11:$A$12,VALUE($A33))*BE7+BE7,4)</f>
        <v>8.89</v>
      </c>
      <c r="BF6" s="8" cm="1">
        <f t="array" ref="BF6">ROUND(-Y$13/TREND(Y$11:Y$12,$A$11:$A$12,VALUE($A33))*BF7+BF7,4)</f>
        <v>8.89</v>
      </c>
      <c r="BG6" s="8" cm="1">
        <f t="array" ref="BG6">ROUND(-Z$13/TREND(Z$11:Z$12,$A$11:$A$12,VALUE($A33))*BG7+BG7,4)</f>
        <v>8.89</v>
      </c>
      <c r="BH6" s="8" cm="1">
        <f t="array" ref="BH6">ROUND(-AA$13/TREND(AA$11:AA$12,$A$11:$A$12,VALUE($A33))*BH7+BH7,4)</f>
        <v>8.89</v>
      </c>
      <c r="BI6" s="8" cm="1">
        <f t="array" ref="BI6">ROUND(-AB$13/TREND(AB$11:AB$12,$A$11:$A$12,VALUE($A33))*BI7+BI7,4)</f>
        <v>8.89</v>
      </c>
      <c r="BJ6" s="8" cm="1">
        <f t="array" ref="BJ6">ROUND(-AC$13/TREND(AC$11:AC$12,$A$11:$A$12,VALUE($A33))*BJ7+BJ7,4)</f>
        <v>8.89</v>
      </c>
      <c r="BK6" s="8" cm="1">
        <f t="array" ref="BK6">ROUND(-AD$13/TREND(AD$11:AD$12,$A$11:$A$12,VALUE($A33))*BK7+BK7,4)</f>
        <v>8.89</v>
      </c>
      <c r="BL6" s="8" cm="1">
        <f t="array" ref="BL6">ROUND(-AE$13/TREND(AE$11:AE$12,$A$11:$A$12,VALUE($A33))*BL7+BL7,4)</f>
        <v>8.89</v>
      </c>
      <c r="BM6" s="8" cm="1">
        <f t="array" ref="BM6">ROUND(-AF$13/TREND(AF$11:AF$12,$A$11:$A$12,VALUE($A33))*BM7+BM7,4)</f>
        <v>8.89</v>
      </c>
      <c r="BN6" s="8" cm="1">
        <f t="array" ref="BN6">ROUND(-AG$13/TREND(AG$11:AG$12,$A$11:$A$12,VALUE($A33))*BN7+BN7,4)</f>
        <v>8.89</v>
      </c>
      <c r="BO6" s="8" cm="1">
        <f t="array" ref="BO6">ROUND(-AH$13/TREND(AH$11:AH$12,$A$11:$A$12,VALUE($A33))*BO7+BO7,4)</f>
        <v>8.89</v>
      </c>
      <c r="BQ6" s="1">
        <f t="shared" si="10"/>
        <v>0.47078718972245998</v>
      </c>
      <c r="BR6" s="1">
        <f t="shared" si="4"/>
        <v>8.8900000000000041</v>
      </c>
      <c r="BS6" s="1"/>
      <c r="BV6" t="str">
        <f t="shared" si="11"/>
        <v>MinBIOGAS-04</v>
      </c>
      <c r="BW6" s="1">
        <f t="shared" si="5"/>
        <v>0</v>
      </c>
      <c r="BX6" s="1">
        <f t="shared" si="6"/>
        <v>0</v>
      </c>
      <c r="BY6" s="1">
        <f t="shared" si="6"/>
        <v>0</v>
      </c>
      <c r="BZ6" s="1">
        <f t="shared" si="6"/>
        <v>0</v>
      </c>
      <c r="CA6" s="1">
        <f t="shared" si="6"/>
        <v>0</v>
      </c>
      <c r="CB6" s="1">
        <f t="shared" si="6"/>
        <v>0</v>
      </c>
      <c r="CC6" s="1">
        <f t="shared" si="6"/>
        <v>0</v>
      </c>
      <c r="CD6" s="1">
        <f t="shared" si="6"/>
        <v>0</v>
      </c>
      <c r="CE6" s="1">
        <f t="shared" si="6"/>
        <v>0</v>
      </c>
      <c r="CF6" s="1">
        <f t="shared" si="6"/>
        <v>0</v>
      </c>
      <c r="CG6" s="1">
        <f t="shared" si="6"/>
        <v>0</v>
      </c>
      <c r="CH6" s="1">
        <f t="shared" si="6"/>
        <v>0</v>
      </c>
      <c r="CI6" s="1">
        <f t="shared" si="6"/>
        <v>0</v>
      </c>
      <c r="CJ6" s="1">
        <f t="shared" si="6"/>
        <v>0</v>
      </c>
      <c r="CK6" s="1">
        <f t="shared" si="6"/>
        <v>0</v>
      </c>
      <c r="CL6" s="1">
        <f t="shared" si="6"/>
        <v>0</v>
      </c>
      <c r="CM6" s="1">
        <f t="shared" si="6"/>
        <v>0</v>
      </c>
      <c r="CN6" s="1">
        <f t="shared" si="7"/>
        <v>0</v>
      </c>
      <c r="CO6" s="1">
        <f t="shared" si="7"/>
        <v>0</v>
      </c>
      <c r="CP6" s="1">
        <f t="shared" si="7"/>
        <v>0</v>
      </c>
      <c r="CQ6" s="1">
        <f t="shared" si="7"/>
        <v>0</v>
      </c>
      <c r="CR6" s="1">
        <f t="shared" si="7"/>
        <v>0</v>
      </c>
      <c r="CS6" s="1">
        <f t="shared" si="7"/>
        <v>0</v>
      </c>
      <c r="CT6" s="1">
        <f t="shared" si="7"/>
        <v>0</v>
      </c>
      <c r="CU6" s="1">
        <f t="shared" si="7"/>
        <v>0</v>
      </c>
      <c r="CV6" s="1">
        <f t="shared" si="7"/>
        <v>0</v>
      </c>
      <c r="CW6" s="1">
        <f t="shared" si="7"/>
        <v>0</v>
      </c>
      <c r="CX6" s="1">
        <f t="shared" si="7"/>
        <v>0</v>
      </c>
      <c r="CY6" s="1">
        <f t="shared" si="7"/>
        <v>0</v>
      </c>
      <c r="CZ6" s="1">
        <f t="shared" si="7"/>
        <v>0</v>
      </c>
      <c r="DC6" t="str">
        <f t="shared" si="12"/>
        <v>MinBIOGAS-04</v>
      </c>
      <c r="DD6" t="str">
        <f t="shared" si="8"/>
        <v>Bio gas Supply curve - Step 04</v>
      </c>
      <c r="DE6" t="s">
        <v>109</v>
      </c>
      <c r="DF6" t="s">
        <v>163</v>
      </c>
      <c r="DH6" t="str">
        <f t="shared" si="13"/>
        <v>BIOGAS</v>
      </c>
    </row>
    <row r="7" spans="1:113">
      <c r="D7" s="13"/>
      <c r="E7" s="13"/>
      <c r="AK7" t="str">
        <f t="shared" si="9"/>
        <v>MinBIOGAS-05</v>
      </c>
      <c r="AL7" s="8" cm="1">
        <f t="array" ref="AL7">ROUND(-E$13/TREND(E$11:E$12,$A$11:$A$12,VALUE($A34))*AL8+AL8,4)</f>
        <v>9.0406999999999993</v>
      </c>
      <c r="AM7" s="8" cm="1">
        <f t="array" ref="AM7">ROUND(-F$13/TREND(F$11:F$12,$A$11:$A$12,VALUE($A34))*AM8+AM8,4)</f>
        <v>9.0406999999999993</v>
      </c>
      <c r="AN7" s="8" cm="1">
        <f t="array" ref="AN7">ROUND(-G$13/TREND(G$11:G$12,$A$11:$A$12,VALUE($A34))*AN8+AN8,4)</f>
        <v>9.0406999999999993</v>
      </c>
      <c r="AO7" s="8" cm="1">
        <f t="array" ref="AO7">ROUND(-H$13/TREND(H$11:H$12,$A$11:$A$12,VALUE($A34))*AO8+AO8,4)</f>
        <v>9.0406999999999993</v>
      </c>
      <c r="AP7" s="8" cm="1">
        <f t="array" ref="AP7">ROUND(-I$13/TREND(I$11:I$12,$A$11:$A$12,VALUE($A34))*AP8+AP8,4)</f>
        <v>9.0406999999999993</v>
      </c>
      <c r="AQ7" s="8" cm="1">
        <f t="array" ref="AQ7">ROUND(-J$13/TREND(J$11:J$12,$A$11:$A$12,VALUE($A34))*AQ8+AQ8,4)</f>
        <v>9.0406999999999993</v>
      </c>
      <c r="AR7" s="8" cm="1">
        <f t="array" ref="AR7">ROUND(-K$13/TREND(K$11:K$12,$A$11:$A$12,VALUE($A34))*AR8+AR8,4)</f>
        <v>9.0406999999999993</v>
      </c>
      <c r="AS7" s="8" cm="1">
        <f t="array" ref="AS7">ROUND(-L$13/TREND(L$11:L$12,$A$11:$A$12,VALUE($A34))*AS8+AS8,4)</f>
        <v>9.0406999999999993</v>
      </c>
      <c r="AT7" s="8" cm="1">
        <f t="array" ref="AT7">ROUND(-M$13/TREND(M$11:M$12,$A$11:$A$12,VALUE($A34))*AT8+AT8,4)</f>
        <v>9.0406999999999993</v>
      </c>
      <c r="AU7" s="8" cm="1">
        <f t="array" ref="AU7">ROUND(-N$13/TREND(N$11:N$12,$A$11:$A$12,VALUE($A34))*AU8+AU8,4)</f>
        <v>9.0406999999999993</v>
      </c>
      <c r="AV7" s="8" cm="1">
        <f t="array" ref="AV7">ROUND(-O$13/TREND(O$11:O$12,$A$11:$A$12,VALUE($A34))*AV8+AV8,4)</f>
        <v>9.0406999999999993</v>
      </c>
      <c r="AW7" s="8" cm="1">
        <f t="array" ref="AW7">ROUND(-P$13/TREND(P$11:P$12,$A$11:$A$12,VALUE($A34))*AW8+AW8,4)</f>
        <v>9.0406999999999993</v>
      </c>
      <c r="AX7" s="8" cm="1">
        <f t="array" ref="AX7">ROUND(-Q$13/TREND(Q$11:Q$12,$A$11:$A$12,VALUE($A34))*AX8+AX8,4)</f>
        <v>9.0406999999999993</v>
      </c>
      <c r="AY7" s="8" cm="1">
        <f t="array" ref="AY7">ROUND(-R$13/TREND(R$11:R$12,$A$11:$A$12,VALUE($A34))*AY8+AY8,4)</f>
        <v>9.0406999999999993</v>
      </c>
      <c r="AZ7" s="8" cm="1">
        <f t="array" ref="AZ7">ROUND(-S$13/TREND(S$11:S$12,$A$11:$A$12,VALUE($A34))*AZ8+AZ8,4)</f>
        <v>9.0406999999999993</v>
      </c>
      <c r="BA7" s="8" cm="1">
        <f t="array" ref="BA7">ROUND(-T$13/TREND(T$11:T$12,$A$11:$A$12,VALUE($A34))*BA8+BA8,4)</f>
        <v>9.0406999999999993</v>
      </c>
      <c r="BB7" s="8" cm="1">
        <f t="array" ref="BB7">ROUND(-U$13/TREND(U$11:U$12,$A$11:$A$12,VALUE($A34))*BB8+BB8,4)</f>
        <v>9.0406999999999993</v>
      </c>
      <c r="BC7" s="8" cm="1">
        <f t="array" ref="BC7">ROUND(-V$13/TREND(V$11:V$12,$A$11:$A$12,VALUE($A34))*BC8+BC8,4)</f>
        <v>9.0406999999999993</v>
      </c>
      <c r="BD7" s="8" cm="1">
        <f t="array" ref="BD7">ROUND(-W$13/TREND(W$11:W$12,$A$11:$A$12,VALUE($A34))*BD8+BD8,4)</f>
        <v>9.0406999999999993</v>
      </c>
      <c r="BE7" s="8" cm="1">
        <f t="array" ref="BE7">ROUND(-X$13/TREND(X$11:X$12,$A$11:$A$12,VALUE($A34))*BE8+BE8,4)</f>
        <v>9.0406999999999993</v>
      </c>
      <c r="BF7" s="8" cm="1">
        <f t="array" ref="BF7">ROUND(-Y$13/TREND(Y$11:Y$12,$A$11:$A$12,VALUE($A34))*BF8+BF8,4)</f>
        <v>9.0406999999999993</v>
      </c>
      <c r="BG7" s="8" cm="1">
        <f t="array" ref="BG7">ROUND(-Z$13/TREND(Z$11:Z$12,$A$11:$A$12,VALUE($A34))*BG8+BG8,4)</f>
        <v>9.0406999999999993</v>
      </c>
      <c r="BH7" s="8" cm="1">
        <f t="array" ref="BH7">ROUND(-AA$13/TREND(AA$11:AA$12,$A$11:$A$12,VALUE($A34))*BH8+BH8,4)</f>
        <v>9.0406999999999993</v>
      </c>
      <c r="BI7" s="8" cm="1">
        <f t="array" ref="BI7">ROUND(-AB$13/TREND(AB$11:AB$12,$A$11:$A$12,VALUE($A34))*BI8+BI8,4)</f>
        <v>9.0406999999999993</v>
      </c>
      <c r="BJ7" s="8" cm="1">
        <f t="array" ref="BJ7">ROUND(-AC$13/TREND(AC$11:AC$12,$A$11:$A$12,VALUE($A34))*BJ8+BJ8,4)</f>
        <v>9.0406999999999993</v>
      </c>
      <c r="BK7" s="8" cm="1">
        <f t="array" ref="BK7">ROUND(-AD$13/TREND(AD$11:AD$12,$A$11:$A$12,VALUE($A34))*BK8+BK8,4)</f>
        <v>9.0406999999999993</v>
      </c>
      <c r="BL7" s="8" cm="1">
        <f t="array" ref="BL7">ROUND(-AE$13/TREND(AE$11:AE$12,$A$11:$A$12,VALUE($A34))*BL8+BL8,4)</f>
        <v>9.0406999999999993</v>
      </c>
      <c r="BM7" s="8" cm="1">
        <f t="array" ref="BM7">ROUND(-AF$13/TREND(AF$11:AF$12,$A$11:$A$12,VALUE($A34))*BM8+BM8,4)</f>
        <v>9.0406999999999993</v>
      </c>
      <c r="BN7" s="8" cm="1">
        <f t="array" ref="BN7">ROUND(-AG$13/TREND(AG$11:AG$12,$A$11:$A$12,VALUE($A34))*BN8+BN8,4)</f>
        <v>9.0406999999999993</v>
      </c>
      <c r="BO7" s="8" cm="1">
        <f t="array" ref="BO7">ROUND(-AH$13/TREND(AH$11:AH$12,$A$11:$A$12,VALUE($A34))*BO8+BO8,4)</f>
        <v>9.0406999999999993</v>
      </c>
      <c r="BQ7" s="1">
        <f t="shared" si="10"/>
        <v>0.50700158893187997</v>
      </c>
      <c r="BR7" s="1">
        <f t="shared" si="4"/>
        <v>9.0406999999999993</v>
      </c>
      <c r="BS7" s="1"/>
      <c r="BV7" t="str">
        <f t="shared" si="11"/>
        <v>MinBIOGAS-05</v>
      </c>
      <c r="BW7" s="1">
        <f t="shared" si="5"/>
        <v>0</v>
      </c>
      <c r="BX7" s="1">
        <f t="shared" si="6"/>
        <v>0</v>
      </c>
      <c r="BY7" s="1">
        <f t="shared" si="6"/>
        <v>0</v>
      </c>
      <c r="BZ7" s="1">
        <f t="shared" si="6"/>
        <v>0</v>
      </c>
      <c r="CA7" s="1">
        <f t="shared" si="6"/>
        <v>0</v>
      </c>
      <c r="CB7" s="1">
        <f t="shared" si="6"/>
        <v>0</v>
      </c>
      <c r="CC7" s="1">
        <f t="shared" si="6"/>
        <v>0</v>
      </c>
      <c r="CD7" s="1">
        <f t="shared" si="6"/>
        <v>0</v>
      </c>
      <c r="CE7" s="1">
        <f t="shared" si="6"/>
        <v>0</v>
      </c>
      <c r="CF7" s="1">
        <f t="shared" si="6"/>
        <v>0</v>
      </c>
      <c r="CG7" s="1">
        <f t="shared" si="6"/>
        <v>0</v>
      </c>
      <c r="CH7" s="1">
        <f t="shared" si="6"/>
        <v>0</v>
      </c>
      <c r="CI7" s="1">
        <f t="shared" si="6"/>
        <v>0</v>
      </c>
      <c r="CJ7" s="1">
        <f t="shared" si="6"/>
        <v>0</v>
      </c>
      <c r="CK7" s="1">
        <f t="shared" si="6"/>
        <v>0</v>
      </c>
      <c r="CL7" s="1">
        <f t="shared" si="6"/>
        <v>0</v>
      </c>
      <c r="CM7" s="1">
        <f t="shared" si="6"/>
        <v>0</v>
      </c>
      <c r="CN7" s="1">
        <f t="shared" si="7"/>
        <v>0</v>
      </c>
      <c r="CO7" s="1">
        <f t="shared" si="7"/>
        <v>0</v>
      </c>
      <c r="CP7" s="1">
        <f t="shared" si="7"/>
        <v>0</v>
      </c>
      <c r="CQ7" s="1">
        <f t="shared" si="7"/>
        <v>0</v>
      </c>
      <c r="CR7" s="1">
        <f t="shared" si="7"/>
        <v>0</v>
      </c>
      <c r="CS7" s="1">
        <f t="shared" si="7"/>
        <v>0</v>
      </c>
      <c r="CT7" s="1">
        <f t="shared" si="7"/>
        <v>0</v>
      </c>
      <c r="CU7" s="1">
        <f t="shared" si="7"/>
        <v>0</v>
      </c>
      <c r="CV7" s="1">
        <f t="shared" si="7"/>
        <v>0</v>
      </c>
      <c r="CW7" s="1">
        <f t="shared" si="7"/>
        <v>0</v>
      </c>
      <c r="CX7" s="1">
        <f t="shared" si="7"/>
        <v>0</v>
      </c>
      <c r="CY7" s="1">
        <f t="shared" si="7"/>
        <v>0</v>
      </c>
      <c r="CZ7" s="1">
        <f t="shared" si="7"/>
        <v>0</v>
      </c>
      <c r="DC7" t="str">
        <f t="shared" si="12"/>
        <v>MinBIOGAS-05</v>
      </c>
      <c r="DD7" t="str">
        <f t="shared" si="8"/>
        <v>Bio gas Supply curve - Step 05</v>
      </c>
      <c r="DE7" t="s">
        <v>109</v>
      </c>
      <c r="DF7" t="s">
        <v>163</v>
      </c>
      <c r="DH7" t="str">
        <f t="shared" si="13"/>
        <v>BIOGAS</v>
      </c>
    </row>
    <row r="8" spans="1:113">
      <c r="A8" s="19">
        <v>11</v>
      </c>
      <c r="B8" s="17" t="s">
        <v>101</v>
      </c>
      <c r="C8" t="s">
        <v>105</v>
      </c>
      <c r="E8" s="12">
        <v>20</v>
      </c>
      <c r="F8" s="12">
        <f>E8</f>
        <v>20</v>
      </c>
      <c r="G8" s="12">
        <f t="shared" ref="G8:AH8" si="14">F8</f>
        <v>20</v>
      </c>
      <c r="H8" s="12">
        <f t="shared" si="14"/>
        <v>20</v>
      </c>
      <c r="I8" s="12">
        <f t="shared" si="14"/>
        <v>20</v>
      </c>
      <c r="J8" s="12">
        <f t="shared" si="14"/>
        <v>20</v>
      </c>
      <c r="K8" s="12">
        <f t="shared" si="14"/>
        <v>20</v>
      </c>
      <c r="L8" s="12">
        <f t="shared" si="14"/>
        <v>20</v>
      </c>
      <c r="M8" s="12">
        <f t="shared" si="14"/>
        <v>20</v>
      </c>
      <c r="N8" s="12">
        <f t="shared" si="14"/>
        <v>20</v>
      </c>
      <c r="O8" s="12">
        <f t="shared" si="14"/>
        <v>20</v>
      </c>
      <c r="P8" s="12">
        <f t="shared" si="14"/>
        <v>20</v>
      </c>
      <c r="Q8" s="12">
        <f t="shared" si="14"/>
        <v>20</v>
      </c>
      <c r="R8" s="12">
        <f t="shared" si="14"/>
        <v>20</v>
      </c>
      <c r="S8" s="12">
        <f t="shared" si="14"/>
        <v>20</v>
      </c>
      <c r="T8" s="12">
        <f t="shared" si="14"/>
        <v>20</v>
      </c>
      <c r="U8" s="12">
        <f t="shared" si="14"/>
        <v>20</v>
      </c>
      <c r="V8" s="12">
        <f t="shared" si="14"/>
        <v>20</v>
      </c>
      <c r="W8" s="12">
        <f t="shared" si="14"/>
        <v>20</v>
      </c>
      <c r="X8" s="12">
        <f t="shared" si="14"/>
        <v>20</v>
      </c>
      <c r="Y8" s="12">
        <f t="shared" si="14"/>
        <v>20</v>
      </c>
      <c r="Z8" s="12">
        <f t="shared" si="14"/>
        <v>20</v>
      </c>
      <c r="AA8" s="12">
        <f t="shared" si="14"/>
        <v>20</v>
      </c>
      <c r="AB8" s="12">
        <f t="shared" si="14"/>
        <v>20</v>
      </c>
      <c r="AC8" s="12">
        <f t="shared" si="14"/>
        <v>20</v>
      </c>
      <c r="AD8" s="12">
        <f t="shared" si="14"/>
        <v>20</v>
      </c>
      <c r="AE8" s="12">
        <f t="shared" si="14"/>
        <v>20</v>
      </c>
      <c r="AF8" s="12">
        <f t="shared" si="14"/>
        <v>20</v>
      </c>
      <c r="AG8" s="12">
        <f t="shared" si="14"/>
        <v>20</v>
      </c>
      <c r="AH8" s="12">
        <f t="shared" si="14"/>
        <v>20</v>
      </c>
      <c r="AK8" t="str">
        <f t="shared" si="9"/>
        <v>MinBIOGAS-06</v>
      </c>
      <c r="AL8" s="8" cm="1">
        <f t="array" ref="AL8">ROUND(-E$13/TREND(E$11:E$12,$A$11:$A$12,VALUE($A35))*AL9+AL9,4)</f>
        <v>9.1938999999999993</v>
      </c>
      <c r="AM8" s="8" cm="1">
        <f t="array" ref="AM8">ROUND(-F$13/TREND(F$11:F$12,$A$11:$A$12,VALUE($A35))*AM9+AM9,4)</f>
        <v>9.1938999999999993</v>
      </c>
      <c r="AN8" s="8" cm="1">
        <f t="array" ref="AN8">ROUND(-G$13/TREND(G$11:G$12,$A$11:$A$12,VALUE($A35))*AN9+AN9,4)</f>
        <v>9.1938999999999993</v>
      </c>
      <c r="AO8" s="8" cm="1">
        <f t="array" ref="AO8">ROUND(-H$13/TREND(H$11:H$12,$A$11:$A$12,VALUE($A35))*AO9+AO9,4)</f>
        <v>9.1938999999999993</v>
      </c>
      <c r="AP8" s="8" cm="1">
        <f t="array" ref="AP8">ROUND(-I$13/TREND(I$11:I$12,$A$11:$A$12,VALUE($A35))*AP9+AP9,4)</f>
        <v>9.1938999999999993</v>
      </c>
      <c r="AQ8" s="8" cm="1">
        <f t="array" ref="AQ8">ROUND(-J$13/TREND(J$11:J$12,$A$11:$A$12,VALUE($A35))*AQ9+AQ9,4)</f>
        <v>9.1938999999999993</v>
      </c>
      <c r="AR8" s="8" cm="1">
        <f t="array" ref="AR8">ROUND(-K$13/TREND(K$11:K$12,$A$11:$A$12,VALUE($A35))*AR9+AR9,4)</f>
        <v>9.1938999999999993</v>
      </c>
      <c r="AS8" s="8" cm="1">
        <f t="array" ref="AS8">ROUND(-L$13/TREND(L$11:L$12,$A$11:$A$12,VALUE($A35))*AS9+AS9,4)</f>
        <v>9.1938999999999993</v>
      </c>
      <c r="AT8" s="8" cm="1">
        <f t="array" ref="AT8">ROUND(-M$13/TREND(M$11:M$12,$A$11:$A$12,VALUE($A35))*AT9+AT9,4)</f>
        <v>9.1938999999999993</v>
      </c>
      <c r="AU8" s="8" cm="1">
        <f t="array" ref="AU8">ROUND(-N$13/TREND(N$11:N$12,$A$11:$A$12,VALUE($A35))*AU9+AU9,4)</f>
        <v>9.1938999999999993</v>
      </c>
      <c r="AV8" s="8" cm="1">
        <f t="array" ref="AV8">ROUND(-O$13/TREND(O$11:O$12,$A$11:$A$12,VALUE($A35))*AV9+AV9,4)</f>
        <v>9.1938999999999993</v>
      </c>
      <c r="AW8" s="8" cm="1">
        <f t="array" ref="AW8">ROUND(-P$13/TREND(P$11:P$12,$A$11:$A$12,VALUE($A35))*AW9+AW9,4)</f>
        <v>9.1938999999999993</v>
      </c>
      <c r="AX8" s="8" cm="1">
        <f t="array" ref="AX8">ROUND(-Q$13/TREND(Q$11:Q$12,$A$11:$A$12,VALUE($A35))*AX9+AX9,4)</f>
        <v>9.1938999999999993</v>
      </c>
      <c r="AY8" s="8" cm="1">
        <f t="array" ref="AY8">ROUND(-R$13/TREND(R$11:R$12,$A$11:$A$12,VALUE($A35))*AY9+AY9,4)</f>
        <v>9.1938999999999993</v>
      </c>
      <c r="AZ8" s="8" cm="1">
        <f t="array" ref="AZ8">ROUND(-S$13/TREND(S$11:S$12,$A$11:$A$12,VALUE($A35))*AZ9+AZ9,4)</f>
        <v>9.1938999999999993</v>
      </c>
      <c r="BA8" s="8" cm="1">
        <f t="array" ref="BA8">ROUND(-T$13/TREND(T$11:T$12,$A$11:$A$12,VALUE($A35))*BA9+BA9,4)</f>
        <v>9.1938999999999993</v>
      </c>
      <c r="BB8" s="8" cm="1">
        <f t="array" ref="BB8">ROUND(-U$13/TREND(U$11:U$12,$A$11:$A$12,VALUE($A35))*BB9+BB9,4)</f>
        <v>9.1938999999999993</v>
      </c>
      <c r="BC8" s="8" cm="1">
        <f t="array" ref="BC8">ROUND(-V$13/TREND(V$11:V$12,$A$11:$A$12,VALUE($A35))*BC9+BC9,4)</f>
        <v>9.1938999999999993</v>
      </c>
      <c r="BD8" s="8" cm="1">
        <f t="array" ref="BD8">ROUND(-W$13/TREND(W$11:W$12,$A$11:$A$12,VALUE($A35))*BD9+BD9,4)</f>
        <v>9.1938999999999993</v>
      </c>
      <c r="BE8" s="8" cm="1">
        <f t="array" ref="BE8">ROUND(-X$13/TREND(X$11:X$12,$A$11:$A$12,VALUE($A35))*BE9+BE9,4)</f>
        <v>9.1938999999999993</v>
      </c>
      <c r="BF8" s="8" cm="1">
        <f t="array" ref="BF8">ROUND(-Y$13/TREND(Y$11:Y$12,$A$11:$A$12,VALUE($A35))*BF9+BF9,4)</f>
        <v>9.1938999999999993</v>
      </c>
      <c r="BG8" s="8" cm="1">
        <f t="array" ref="BG8">ROUND(-Z$13/TREND(Z$11:Z$12,$A$11:$A$12,VALUE($A35))*BG9+BG9,4)</f>
        <v>9.1938999999999993</v>
      </c>
      <c r="BH8" s="8" cm="1">
        <f t="array" ref="BH8">ROUND(-AA$13/TREND(AA$11:AA$12,$A$11:$A$12,VALUE($A35))*BH9+BH9,4)</f>
        <v>9.1938999999999993</v>
      </c>
      <c r="BI8" s="8" cm="1">
        <f t="array" ref="BI8">ROUND(-AB$13/TREND(AB$11:AB$12,$A$11:$A$12,VALUE($A35))*BI9+BI9,4)</f>
        <v>9.1938999999999993</v>
      </c>
      <c r="BJ8" s="8" cm="1">
        <f t="array" ref="BJ8">ROUND(-AC$13/TREND(AC$11:AC$12,$A$11:$A$12,VALUE($A35))*BJ9+BJ9,4)</f>
        <v>9.1938999999999993</v>
      </c>
      <c r="BK8" s="8" cm="1">
        <f t="array" ref="BK8">ROUND(-AD$13/TREND(AD$11:AD$12,$A$11:$A$12,VALUE($A35))*BK9+BK9,4)</f>
        <v>9.1938999999999993</v>
      </c>
      <c r="BL8" s="8" cm="1">
        <f t="array" ref="BL8">ROUND(-AE$13/TREND(AE$11:AE$12,$A$11:$A$12,VALUE($A35))*BL9+BL9,4)</f>
        <v>9.1938999999999993</v>
      </c>
      <c r="BM8" s="8" cm="1">
        <f t="array" ref="BM8">ROUND(-AF$13/TREND(AF$11:AF$12,$A$11:$A$12,VALUE($A35))*BM9+BM9,4)</f>
        <v>9.1938999999999993</v>
      </c>
      <c r="BN8" s="8" cm="1">
        <f t="array" ref="BN8">ROUND(-AG$13/TREND(AG$11:AG$12,$A$11:$A$12,VALUE($A35))*BN9+BN9,4)</f>
        <v>9.1938999999999993</v>
      </c>
      <c r="BO8" s="8" cm="1">
        <f t="array" ref="BO8">ROUND(-AH$13/TREND(AH$11:AH$12,$A$11:$A$12,VALUE($A35))*BO9+BO9,4)</f>
        <v>9.1938999999999993</v>
      </c>
      <c r="BQ8" s="1">
        <f t="shared" si="10"/>
        <v>0.54321598814130001</v>
      </c>
      <c r="BR8" s="1">
        <f t="shared" si="4"/>
        <v>9.1939000000000011</v>
      </c>
      <c r="BS8" s="1"/>
      <c r="BV8" t="str">
        <f t="shared" si="11"/>
        <v>MinBIOGAS-06</v>
      </c>
      <c r="BW8" s="1">
        <f t="shared" si="5"/>
        <v>0</v>
      </c>
      <c r="BX8" s="1">
        <f t="shared" si="6"/>
        <v>0</v>
      </c>
      <c r="BY8" s="1">
        <f t="shared" si="6"/>
        <v>0</v>
      </c>
      <c r="BZ8" s="1">
        <f t="shared" si="6"/>
        <v>0</v>
      </c>
      <c r="CA8" s="1">
        <f t="shared" si="6"/>
        <v>0</v>
      </c>
      <c r="CB8" s="1">
        <f t="shared" si="6"/>
        <v>0</v>
      </c>
      <c r="CC8" s="1">
        <f t="shared" si="6"/>
        <v>0</v>
      </c>
      <c r="CD8" s="1">
        <f t="shared" si="6"/>
        <v>0</v>
      </c>
      <c r="CE8" s="1">
        <f t="shared" si="6"/>
        <v>0</v>
      </c>
      <c r="CF8" s="1">
        <f t="shared" si="6"/>
        <v>0</v>
      </c>
      <c r="CG8" s="1">
        <f t="shared" si="6"/>
        <v>0</v>
      </c>
      <c r="CH8" s="1">
        <f t="shared" si="6"/>
        <v>0</v>
      </c>
      <c r="CI8" s="1">
        <f t="shared" si="6"/>
        <v>0</v>
      </c>
      <c r="CJ8" s="1">
        <f t="shared" si="6"/>
        <v>0</v>
      </c>
      <c r="CK8" s="1">
        <f t="shared" si="6"/>
        <v>0</v>
      </c>
      <c r="CL8" s="1">
        <f t="shared" si="6"/>
        <v>0</v>
      </c>
      <c r="CM8" s="1">
        <f t="shared" si="6"/>
        <v>0</v>
      </c>
      <c r="CN8" s="1">
        <f t="shared" si="7"/>
        <v>0</v>
      </c>
      <c r="CO8" s="1">
        <f t="shared" si="7"/>
        <v>0</v>
      </c>
      <c r="CP8" s="1">
        <f t="shared" si="7"/>
        <v>0</v>
      </c>
      <c r="CQ8" s="1">
        <f t="shared" si="7"/>
        <v>0</v>
      </c>
      <c r="CR8" s="1">
        <f t="shared" si="7"/>
        <v>0</v>
      </c>
      <c r="CS8" s="1">
        <f t="shared" si="7"/>
        <v>0</v>
      </c>
      <c r="CT8" s="1">
        <f t="shared" si="7"/>
        <v>0</v>
      </c>
      <c r="CU8" s="1">
        <f t="shared" si="7"/>
        <v>0</v>
      </c>
      <c r="CV8" s="1">
        <f t="shared" si="7"/>
        <v>0</v>
      </c>
      <c r="CW8" s="1">
        <f t="shared" si="7"/>
        <v>0</v>
      </c>
      <c r="CX8" s="1">
        <f t="shared" si="7"/>
        <v>0</v>
      </c>
      <c r="CY8" s="1">
        <f t="shared" si="7"/>
        <v>0</v>
      </c>
      <c r="CZ8" s="1">
        <f t="shared" si="7"/>
        <v>0</v>
      </c>
      <c r="DC8" t="str">
        <f t="shared" si="12"/>
        <v>MinBIOGAS-06</v>
      </c>
      <c r="DD8" t="str">
        <f t="shared" si="8"/>
        <v>Bio gas Supply curve - Step 06</v>
      </c>
      <c r="DE8" t="s">
        <v>109</v>
      </c>
      <c r="DF8" t="s">
        <v>163</v>
      </c>
      <c r="DH8" t="str">
        <f t="shared" si="13"/>
        <v>BIOGAS</v>
      </c>
    </row>
    <row r="9" spans="1:113">
      <c r="A9" s="19">
        <v>21</v>
      </c>
      <c r="B9" s="17"/>
      <c r="C9" t="s">
        <v>106</v>
      </c>
      <c r="E9" s="12">
        <v>5</v>
      </c>
      <c r="F9" s="12">
        <v>5</v>
      </c>
      <c r="G9" s="12">
        <v>5</v>
      </c>
      <c r="H9" s="12">
        <v>5</v>
      </c>
      <c r="I9" s="12">
        <v>5</v>
      </c>
      <c r="J9" s="12">
        <v>5</v>
      </c>
      <c r="K9" s="12">
        <v>5</v>
      </c>
      <c r="L9" s="12">
        <v>5</v>
      </c>
      <c r="M9" s="12">
        <v>5</v>
      </c>
      <c r="N9" s="12">
        <v>5</v>
      </c>
      <c r="O9" s="12">
        <v>5</v>
      </c>
      <c r="P9" s="12">
        <v>5</v>
      </c>
      <c r="Q9" s="12">
        <v>5</v>
      </c>
      <c r="R9" s="12">
        <v>5</v>
      </c>
      <c r="S9" s="12">
        <v>5</v>
      </c>
      <c r="T9" s="12">
        <v>5</v>
      </c>
      <c r="U9" s="12">
        <v>5</v>
      </c>
      <c r="V9" s="12">
        <v>5</v>
      </c>
      <c r="W9" s="12">
        <v>5</v>
      </c>
      <c r="X9" s="12">
        <v>5</v>
      </c>
      <c r="Y9" s="12">
        <v>5</v>
      </c>
      <c r="Z9" s="12">
        <v>5</v>
      </c>
      <c r="AA9" s="12">
        <v>5</v>
      </c>
      <c r="AB9" s="12">
        <v>5</v>
      </c>
      <c r="AC9" s="12">
        <v>5</v>
      </c>
      <c r="AD9" s="12">
        <v>5</v>
      </c>
      <c r="AE9" s="12">
        <v>5</v>
      </c>
      <c r="AF9" s="12">
        <v>5</v>
      </c>
      <c r="AG9" s="12">
        <v>5</v>
      </c>
      <c r="AH9" s="12">
        <v>5</v>
      </c>
      <c r="AK9" t="str">
        <f t="shared" si="9"/>
        <v>MinBIOGAS-07</v>
      </c>
      <c r="AL9" s="8" cm="1">
        <f t="array" ref="AL9">ROUND(-E$13/TREND(E$11:E$12,$A$11:$A$12,VALUE($A36))*AL10+AL10,4)</f>
        <v>9.3497000000000003</v>
      </c>
      <c r="AM9" s="8" cm="1">
        <f t="array" ref="AM9">ROUND(-F$13/TREND(F$11:F$12,$A$11:$A$12,VALUE($A36))*AM10+AM10,4)</f>
        <v>9.3497000000000003</v>
      </c>
      <c r="AN9" s="8" cm="1">
        <f t="array" ref="AN9">ROUND(-G$13/TREND(G$11:G$12,$A$11:$A$12,VALUE($A36))*AN10+AN10,4)</f>
        <v>9.3497000000000003</v>
      </c>
      <c r="AO9" s="8" cm="1">
        <f t="array" ref="AO9">ROUND(-H$13/TREND(H$11:H$12,$A$11:$A$12,VALUE($A36))*AO10+AO10,4)</f>
        <v>9.3497000000000003</v>
      </c>
      <c r="AP9" s="8" cm="1">
        <f t="array" ref="AP9">ROUND(-I$13/TREND(I$11:I$12,$A$11:$A$12,VALUE($A36))*AP10+AP10,4)</f>
        <v>9.3497000000000003</v>
      </c>
      <c r="AQ9" s="8" cm="1">
        <f t="array" ref="AQ9">ROUND(-J$13/TREND(J$11:J$12,$A$11:$A$12,VALUE($A36))*AQ10+AQ10,4)</f>
        <v>9.3497000000000003</v>
      </c>
      <c r="AR9" s="8" cm="1">
        <f t="array" ref="AR9">ROUND(-K$13/TREND(K$11:K$12,$A$11:$A$12,VALUE($A36))*AR10+AR10,4)</f>
        <v>9.3497000000000003</v>
      </c>
      <c r="AS9" s="8" cm="1">
        <f t="array" ref="AS9">ROUND(-L$13/TREND(L$11:L$12,$A$11:$A$12,VALUE($A36))*AS10+AS10,4)</f>
        <v>9.3497000000000003</v>
      </c>
      <c r="AT9" s="8" cm="1">
        <f t="array" ref="AT9">ROUND(-M$13/TREND(M$11:M$12,$A$11:$A$12,VALUE($A36))*AT10+AT10,4)</f>
        <v>9.3497000000000003</v>
      </c>
      <c r="AU9" s="8" cm="1">
        <f t="array" ref="AU9">ROUND(-N$13/TREND(N$11:N$12,$A$11:$A$12,VALUE($A36))*AU10+AU10,4)</f>
        <v>9.3497000000000003</v>
      </c>
      <c r="AV9" s="8" cm="1">
        <f t="array" ref="AV9">ROUND(-O$13/TREND(O$11:O$12,$A$11:$A$12,VALUE($A36))*AV10+AV10,4)</f>
        <v>9.3497000000000003</v>
      </c>
      <c r="AW9" s="8" cm="1">
        <f t="array" ref="AW9">ROUND(-P$13/TREND(P$11:P$12,$A$11:$A$12,VALUE($A36))*AW10+AW10,4)</f>
        <v>9.3497000000000003</v>
      </c>
      <c r="AX9" s="8" cm="1">
        <f t="array" ref="AX9">ROUND(-Q$13/TREND(Q$11:Q$12,$A$11:$A$12,VALUE($A36))*AX10+AX10,4)</f>
        <v>9.3497000000000003</v>
      </c>
      <c r="AY9" s="8" cm="1">
        <f t="array" ref="AY9">ROUND(-R$13/TREND(R$11:R$12,$A$11:$A$12,VALUE($A36))*AY10+AY10,4)</f>
        <v>9.3497000000000003</v>
      </c>
      <c r="AZ9" s="8" cm="1">
        <f t="array" ref="AZ9">ROUND(-S$13/TREND(S$11:S$12,$A$11:$A$12,VALUE($A36))*AZ10+AZ10,4)</f>
        <v>9.3497000000000003</v>
      </c>
      <c r="BA9" s="8" cm="1">
        <f t="array" ref="BA9">ROUND(-T$13/TREND(T$11:T$12,$A$11:$A$12,VALUE($A36))*BA10+BA10,4)</f>
        <v>9.3497000000000003</v>
      </c>
      <c r="BB9" s="8" cm="1">
        <f t="array" ref="BB9">ROUND(-U$13/TREND(U$11:U$12,$A$11:$A$12,VALUE($A36))*BB10+BB10,4)</f>
        <v>9.3497000000000003</v>
      </c>
      <c r="BC9" s="8" cm="1">
        <f t="array" ref="BC9">ROUND(-V$13/TREND(V$11:V$12,$A$11:$A$12,VALUE($A36))*BC10+BC10,4)</f>
        <v>9.3497000000000003</v>
      </c>
      <c r="BD9" s="8" cm="1">
        <f t="array" ref="BD9">ROUND(-W$13/TREND(W$11:W$12,$A$11:$A$12,VALUE($A36))*BD10+BD10,4)</f>
        <v>9.3497000000000003</v>
      </c>
      <c r="BE9" s="8" cm="1">
        <f t="array" ref="BE9">ROUND(-X$13/TREND(X$11:X$12,$A$11:$A$12,VALUE($A36))*BE10+BE10,4)</f>
        <v>9.3497000000000003</v>
      </c>
      <c r="BF9" s="8" cm="1">
        <f t="array" ref="BF9">ROUND(-Y$13/TREND(Y$11:Y$12,$A$11:$A$12,VALUE($A36))*BF10+BF10,4)</f>
        <v>9.3497000000000003</v>
      </c>
      <c r="BG9" s="8" cm="1">
        <f t="array" ref="BG9">ROUND(-Z$13/TREND(Z$11:Z$12,$A$11:$A$12,VALUE($A36))*BG10+BG10,4)</f>
        <v>9.3497000000000003</v>
      </c>
      <c r="BH9" s="8" cm="1">
        <f t="array" ref="BH9">ROUND(-AA$13/TREND(AA$11:AA$12,$A$11:$A$12,VALUE($A36))*BH10+BH10,4)</f>
        <v>9.3497000000000003</v>
      </c>
      <c r="BI9" s="8" cm="1">
        <f t="array" ref="BI9">ROUND(-AB$13/TREND(AB$11:AB$12,$A$11:$A$12,VALUE($A36))*BI10+BI10,4)</f>
        <v>9.3497000000000003</v>
      </c>
      <c r="BJ9" s="8" cm="1">
        <f t="array" ref="BJ9">ROUND(-AC$13/TREND(AC$11:AC$12,$A$11:$A$12,VALUE($A36))*BJ10+BJ10,4)</f>
        <v>9.3497000000000003</v>
      </c>
      <c r="BK9" s="8" cm="1">
        <f t="array" ref="BK9">ROUND(-AD$13/TREND(AD$11:AD$12,$A$11:$A$12,VALUE($A36))*BK10+BK10,4)</f>
        <v>9.3497000000000003</v>
      </c>
      <c r="BL9" s="8" cm="1">
        <f t="array" ref="BL9">ROUND(-AE$13/TREND(AE$11:AE$12,$A$11:$A$12,VALUE($A36))*BL10+BL10,4)</f>
        <v>9.3497000000000003</v>
      </c>
      <c r="BM9" s="8" cm="1">
        <f t="array" ref="BM9">ROUND(-AF$13/TREND(AF$11:AF$12,$A$11:$A$12,VALUE($A36))*BM10+BM10,4)</f>
        <v>9.3497000000000003</v>
      </c>
      <c r="BN9" s="8" cm="1">
        <f t="array" ref="BN9">ROUND(-AG$13/TREND(AG$11:AG$12,$A$11:$A$12,VALUE($A36))*BN10+BN10,4)</f>
        <v>9.3497000000000003</v>
      </c>
      <c r="BO9" s="8" cm="1">
        <f t="array" ref="BO9">ROUND(-AH$13/TREND(AH$11:AH$12,$A$11:$A$12,VALUE($A36))*BO10+BO10,4)</f>
        <v>9.3497000000000003</v>
      </c>
      <c r="BQ9" s="1">
        <f t="shared" si="10"/>
        <v>0.57943038735072006</v>
      </c>
      <c r="BR9" s="1">
        <f t="shared" si="4"/>
        <v>9.3497000000000039</v>
      </c>
      <c r="BS9" s="1"/>
      <c r="BV9" t="str">
        <f t="shared" si="11"/>
        <v>MinBIOGAS-07</v>
      </c>
      <c r="BW9" s="1">
        <f t="shared" si="5"/>
        <v>0</v>
      </c>
      <c r="BX9" s="1">
        <f t="shared" si="6"/>
        <v>0</v>
      </c>
      <c r="BY9" s="1">
        <f t="shared" si="6"/>
        <v>0</v>
      </c>
      <c r="BZ9" s="1">
        <f t="shared" si="6"/>
        <v>0</v>
      </c>
      <c r="CA9" s="1">
        <f t="shared" si="6"/>
        <v>0</v>
      </c>
      <c r="CB9" s="1">
        <f t="shared" si="6"/>
        <v>0</v>
      </c>
      <c r="CC9" s="1">
        <f t="shared" si="6"/>
        <v>0</v>
      </c>
      <c r="CD9" s="1">
        <f t="shared" si="6"/>
        <v>0</v>
      </c>
      <c r="CE9" s="1">
        <f t="shared" si="6"/>
        <v>0</v>
      </c>
      <c r="CF9" s="1">
        <f t="shared" si="6"/>
        <v>0</v>
      </c>
      <c r="CG9" s="1">
        <f t="shared" si="6"/>
        <v>0</v>
      </c>
      <c r="CH9" s="1">
        <f t="shared" si="6"/>
        <v>0</v>
      </c>
      <c r="CI9" s="1">
        <f t="shared" si="6"/>
        <v>0</v>
      </c>
      <c r="CJ9" s="1">
        <f t="shared" si="6"/>
        <v>0</v>
      </c>
      <c r="CK9" s="1">
        <f t="shared" si="6"/>
        <v>0</v>
      </c>
      <c r="CL9" s="1">
        <f t="shared" si="6"/>
        <v>0</v>
      </c>
      <c r="CM9" s="1">
        <f t="shared" si="6"/>
        <v>0</v>
      </c>
      <c r="CN9" s="1">
        <f t="shared" si="7"/>
        <v>0</v>
      </c>
      <c r="CO9" s="1">
        <f t="shared" si="7"/>
        <v>0</v>
      </c>
      <c r="CP9" s="1">
        <f t="shared" si="7"/>
        <v>0</v>
      </c>
      <c r="CQ9" s="1">
        <f t="shared" si="7"/>
        <v>0</v>
      </c>
      <c r="CR9" s="1">
        <f t="shared" si="7"/>
        <v>0</v>
      </c>
      <c r="CS9" s="1">
        <f t="shared" si="7"/>
        <v>0</v>
      </c>
      <c r="CT9" s="1">
        <f t="shared" si="7"/>
        <v>0</v>
      </c>
      <c r="CU9" s="1">
        <f t="shared" si="7"/>
        <v>0</v>
      </c>
      <c r="CV9" s="1">
        <f t="shared" si="7"/>
        <v>0</v>
      </c>
      <c r="CW9" s="1">
        <f t="shared" si="7"/>
        <v>0</v>
      </c>
      <c r="CX9" s="1">
        <f t="shared" si="7"/>
        <v>0</v>
      </c>
      <c r="CY9" s="1">
        <f t="shared" si="7"/>
        <v>0</v>
      </c>
      <c r="CZ9" s="1">
        <f t="shared" si="7"/>
        <v>0</v>
      </c>
      <c r="DC9" t="str">
        <f t="shared" si="12"/>
        <v>MinBIOGAS-07</v>
      </c>
      <c r="DD9" t="str">
        <f t="shared" si="8"/>
        <v>Bio gas Supply curve - Step 07</v>
      </c>
      <c r="DE9" t="s">
        <v>109</v>
      </c>
      <c r="DF9" t="s">
        <v>163</v>
      </c>
      <c r="DH9" t="str">
        <f t="shared" si="13"/>
        <v>BIOGAS</v>
      </c>
    </row>
    <row r="10" spans="1:113">
      <c r="B10" s="17"/>
      <c r="C10" t="s">
        <v>99</v>
      </c>
      <c r="E10" s="12">
        <v>0.2</v>
      </c>
      <c r="F10" s="12">
        <v>0.2</v>
      </c>
      <c r="G10" s="12">
        <v>0.2</v>
      </c>
      <c r="H10" s="12">
        <v>0.2</v>
      </c>
      <c r="I10" s="12">
        <v>0.2</v>
      </c>
      <c r="J10" s="12">
        <v>0.2</v>
      </c>
      <c r="K10" s="12">
        <v>0.2</v>
      </c>
      <c r="L10" s="12">
        <v>0.2</v>
      </c>
      <c r="M10" s="12">
        <v>0.2</v>
      </c>
      <c r="N10" s="12">
        <v>0.2</v>
      </c>
      <c r="O10" s="12">
        <v>0.2</v>
      </c>
      <c r="P10" s="12">
        <v>0.2</v>
      </c>
      <c r="Q10" s="12">
        <v>0.2</v>
      </c>
      <c r="R10" s="12">
        <v>0.2</v>
      </c>
      <c r="S10" s="12">
        <v>0.2</v>
      </c>
      <c r="T10" s="12">
        <v>0.2</v>
      </c>
      <c r="U10" s="12">
        <v>0.2</v>
      </c>
      <c r="V10" s="12">
        <v>0.2</v>
      </c>
      <c r="W10" s="12">
        <v>0.2</v>
      </c>
      <c r="X10" s="12">
        <v>0.2</v>
      </c>
      <c r="Y10" s="12">
        <v>0.2</v>
      </c>
      <c r="Z10" s="12">
        <v>0.2</v>
      </c>
      <c r="AA10" s="12">
        <v>0.2</v>
      </c>
      <c r="AB10" s="12">
        <v>0.2</v>
      </c>
      <c r="AC10" s="12">
        <v>0.2</v>
      </c>
      <c r="AD10" s="12">
        <v>0.2</v>
      </c>
      <c r="AE10" s="12">
        <v>0.2</v>
      </c>
      <c r="AF10" s="12">
        <v>0.2</v>
      </c>
      <c r="AG10" s="12">
        <v>0.2</v>
      </c>
      <c r="AH10" s="12">
        <v>0.2</v>
      </c>
      <c r="AK10" t="str">
        <f t="shared" si="9"/>
        <v>MinBIOGAS-08</v>
      </c>
      <c r="AL10" s="8" cm="1">
        <f t="array" ref="AL10">ROUND(-E$13/TREND(E$11:E$12,$A$11:$A$12,VALUE($A37))*AL11+AL11,4)</f>
        <v>9.5082000000000004</v>
      </c>
      <c r="AM10" s="8" cm="1">
        <f t="array" ref="AM10">ROUND(-F$13/TREND(F$11:F$12,$A$11:$A$12,VALUE($A37))*AM11+AM11,4)</f>
        <v>9.5082000000000004</v>
      </c>
      <c r="AN10" s="8" cm="1">
        <f t="array" ref="AN10">ROUND(-G$13/TREND(G$11:G$12,$A$11:$A$12,VALUE($A37))*AN11+AN11,4)</f>
        <v>9.5082000000000004</v>
      </c>
      <c r="AO10" s="8" cm="1">
        <f t="array" ref="AO10">ROUND(-H$13/TREND(H$11:H$12,$A$11:$A$12,VALUE($A37))*AO11+AO11,4)</f>
        <v>9.5082000000000004</v>
      </c>
      <c r="AP10" s="8" cm="1">
        <f t="array" ref="AP10">ROUND(-I$13/TREND(I$11:I$12,$A$11:$A$12,VALUE($A37))*AP11+AP11,4)</f>
        <v>9.5082000000000004</v>
      </c>
      <c r="AQ10" s="8" cm="1">
        <f t="array" ref="AQ10">ROUND(-J$13/TREND(J$11:J$12,$A$11:$A$12,VALUE($A37))*AQ11+AQ11,4)</f>
        <v>9.5082000000000004</v>
      </c>
      <c r="AR10" s="8" cm="1">
        <f t="array" ref="AR10">ROUND(-K$13/TREND(K$11:K$12,$A$11:$A$12,VALUE($A37))*AR11+AR11,4)</f>
        <v>9.5082000000000004</v>
      </c>
      <c r="AS10" s="8" cm="1">
        <f t="array" ref="AS10">ROUND(-L$13/TREND(L$11:L$12,$A$11:$A$12,VALUE($A37))*AS11+AS11,4)</f>
        <v>9.5082000000000004</v>
      </c>
      <c r="AT10" s="8" cm="1">
        <f t="array" ref="AT10">ROUND(-M$13/TREND(M$11:M$12,$A$11:$A$12,VALUE($A37))*AT11+AT11,4)</f>
        <v>9.5082000000000004</v>
      </c>
      <c r="AU10" s="8" cm="1">
        <f t="array" ref="AU10">ROUND(-N$13/TREND(N$11:N$12,$A$11:$A$12,VALUE($A37))*AU11+AU11,4)</f>
        <v>9.5082000000000004</v>
      </c>
      <c r="AV10" s="8" cm="1">
        <f t="array" ref="AV10">ROUND(-O$13/TREND(O$11:O$12,$A$11:$A$12,VALUE($A37))*AV11+AV11,4)</f>
        <v>9.5082000000000004</v>
      </c>
      <c r="AW10" s="8" cm="1">
        <f t="array" ref="AW10">ROUND(-P$13/TREND(P$11:P$12,$A$11:$A$12,VALUE($A37))*AW11+AW11,4)</f>
        <v>9.5082000000000004</v>
      </c>
      <c r="AX10" s="8" cm="1">
        <f t="array" ref="AX10">ROUND(-Q$13/TREND(Q$11:Q$12,$A$11:$A$12,VALUE($A37))*AX11+AX11,4)</f>
        <v>9.5082000000000004</v>
      </c>
      <c r="AY10" s="8" cm="1">
        <f t="array" ref="AY10">ROUND(-R$13/TREND(R$11:R$12,$A$11:$A$12,VALUE($A37))*AY11+AY11,4)</f>
        <v>9.5082000000000004</v>
      </c>
      <c r="AZ10" s="8" cm="1">
        <f t="array" ref="AZ10">ROUND(-S$13/TREND(S$11:S$12,$A$11:$A$12,VALUE($A37))*AZ11+AZ11,4)</f>
        <v>9.5082000000000004</v>
      </c>
      <c r="BA10" s="8" cm="1">
        <f t="array" ref="BA10">ROUND(-T$13/TREND(T$11:T$12,$A$11:$A$12,VALUE($A37))*BA11+BA11,4)</f>
        <v>9.5082000000000004</v>
      </c>
      <c r="BB10" s="8" cm="1">
        <f t="array" ref="BB10">ROUND(-U$13/TREND(U$11:U$12,$A$11:$A$12,VALUE($A37))*BB11+BB11,4)</f>
        <v>9.5082000000000004</v>
      </c>
      <c r="BC10" s="8" cm="1">
        <f t="array" ref="BC10">ROUND(-V$13/TREND(V$11:V$12,$A$11:$A$12,VALUE($A37))*BC11+BC11,4)</f>
        <v>9.5082000000000004</v>
      </c>
      <c r="BD10" s="8" cm="1">
        <f t="array" ref="BD10">ROUND(-W$13/TREND(W$11:W$12,$A$11:$A$12,VALUE($A37))*BD11+BD11,4)</f>
        <v>9.5082000000000004</v>
      </c>
      <c r="BE10" s="8" cm="1">
        <f t="array" ref="BE10">ROUND(-X$13/TREND(X$11:X$12,$A$11:$A$12,VALUE($A37))*BE11+BE11,4)</f>
        <v>9.5082000000000004</v>
      </c>
      <c r="BF10" s="8" cm="1">
        <f t="array" ref="BF10">ROUND(-Y$13/TREND(Y$11:Y$12,$A$11:$A$12,VALUE($A37))*BF11+BF11,4)</f>
        <v>9.5082000000000004</v>
      </c>
      <c r="BG10" s="8" cm="1">
        <f t="array" ref="BG10">ROUND(-Z$13/TREND(Z$11:Z$12,$A$11:$A$12,VALUE($A37))*BG11+BG11,4)</f>
        <v>9.5082000000000004</v>
      </c>
      <c r="BH10" s="8" cm="1">
        <f t="array" ref="BH10">ROUND(-AA$13/TREND(AA$11:AA$12,$A$11:$A$12,VALUE($A37))*BH11+BH11,4)</f>
        <v>9.5082000000000004</v>
      </c>
      <c r="BI10" s="8" cm="1">
        <f t="array" ref="BI10">ROUND(-AB$13/TREND(AB$11:AB$12,$A$11:$A$12,VALUE($A37))*BI11+BI11,4)</f>
        <v>9.5082000000000004</v>
      </c>
      <c r="BJ10" s="8" cm="1">
        <f t="array" ref="BJ10">ROUND(-AC$13/TREND(AC$11:AC$12,$A$11:$A$12,VALUE($A37))*BJ11+BJ11,4)</f>
        <v>9.5082000000000004</v>
      </c>
      <c r="BK10" s="8" cm="1">
        <f t="array" ref="BK10">ROUND(-AD$13/TREND(AD$11:AD$12,$A$11:$A$12,VALUE($A37))*BK11+BK11,4)</f>
        <v>9.5082000000000004</v>
      </c>
      <c r="BL10" s="8" cm="1">
        <f t="array" ref="BL10">ROUND(-AE$13/TREND(AE$11:AE$12,$A$11:$A$12,VALUE($A37))*BL11+BL11,4)</f>
        <v>9.5082000000000004</v>
      </c>
      <c r="BM10" s="8" cm="1">
        <f t="array" ref="BM10">ROUND(-AF$13/TREND(AF$11:AF$12,$A$11:$A$12,VALUE($A37))*BM11+BM11,4)</f>
        <v>9.5082000000000004</v>
      </c>
      <c r="BN10" s="8" cm="1">
        <f t="array" ref="BN10">ROUND(-AG$13/TREND(AG$11:AG$12,$A$11:$A$12,VALUE($A37))*BN11+BN11,4)</f>
        <v>9.5082000000000004</v>
      </c>
      <c r="BO10" s="8" cm="1">
        <f t="array" ref="BO10">ROUND(-AH$13/TREND(AH$11:AH$12,$A$11:$A$12,VALUE($A37))*BO11+BO11,4)</f>
        <v>9.5082000000000004</v>
      </c>
      <c r="BQ10" s="1">
        <f t="shared" si="10"/>
        <v>0.6156447865601401</v>
      </c>
      <c r="BR10" s="1">
        <f t="shared" si="4"/>
        <v>9.5082000000000022</v>
      </c>
      <c r="BS10" s="1"/>
      <c r="BV10" t="str">
        <f t="shared" si="11"/>
        <v>MinBIOGAS-08</v>
      </c>
      <c r="BW10" s="1">
        <f t="shared" si="5"/>
        <v>0</v>
      </c>
      <c r="BX10" s="1">
        <f t="shared" si="6"/>
        <v>0</v>
      </c>
      <c r="BY10" s="1">
        <f t="shared" si="6"/>
        <v>0</v>
      </c>
      <c r="BZ10" s="1">
        <f t="shared" si="6"/>
        <v>0</v>
      </c>
      <c r="CA10" s="1">
        <f t="shared" si="6"/>
        <v>0</v>
      </c>
      <c r="CB10" s="1">
        <f t="shared" si="6"/>
        <v>0</v>
      </c>
      <c r="CC10" s="1">
        <f t="shared" si="6"/>
        <v>0</v>
      </c>
      <c r="CD10" s="1">
        <f t="shared" si="6"/>
        <v>0</v>
      </c>
      <c r="CE10" s="1">
        <f t="shared" si="6"/>
        <v>0</v>
      </c>
      <c r="CF10" s="1">
        <f t="shared" si="6"/>
        <v>0</v>
      </c>
      <c r="CG10" s="1">
        <f t="shared" si="6"/>
        <v>0</v>
      </c>
      <c r="CH10" s="1">
        <f t="shared" si="6"/>
        <v>0</v>
      </c>
      <c r="CI10" s="1">
        <f t="shared" si="6"/>
        <v>0</v>
      </c>
      <c r="CJ10" s="1">
        <f t="shared" si="6"/>
        <v>0</v>
      </c>
      <c r="CK10" s="1">
        <f t="shared" si="6"/>
        <v>0</v>
      </c>
      <c r="CL10" s="1">
        <f t="shared" si="6"/>
        <v>0</v>
      </c>
      <c r="CM10" s="1">
        <f t="shared" si="6"/>
        <v>0</v>
      </c>
      <c r="CN10" s="1">
        <f t="shared" si="7"/>
        <v>0</v>
      </c>
      <c r="CO10" s="1">
        <f t="shared" si="7"/>
        <v>0</v>
      </c>
      <c r="CP10" s="1">
        <f t="shared" si="7"/>
        <v>0</v>
      </c>
      <c r="CQ10" s="1">
        <f t="shared" si="7"/>
        <v>0</v>
      </c>
      <c r="CR10" s="1">
        <f t="shared" si="7"/>
        <v>0</v>
      </c>
      <c r="CS10" s="1">
        <f t="shared" si="7"/>
        <v>0</v>
      </c>
      <c r="CT10" s="1">
        <f t="shared" si="7"/>
        <v>0</v>
      </c>
      <c r="CU10" s="1">
        <f t="shared" si="7"/>
        <v>0</v>
      </c>
      <c r="CV10" s="1">
        <f t="shared" si="7"/>
        <v>0</v>
      </c>
      <c r="CW10" s="1">
        <f t="shared" si="7"/>
        <v>0</v>
      </c>
      <c r="CX10" s="1">
        <f t="shared" si="7"/>
        <v>0</v>
      </c>
      <c r="CY10" s="1">
        <f t="shared" si="7"/>
        <v>0</v>
      </c>
      <c r="CZ10" s="1">
        <f t="shared" si="7"/>
        <v>0</v>
      </c>
      <c r="DC10" t="str">
        <f t="shared" si="12"/>
        <v>MinBIOGAS-08</v>
      </c>
      <c r="DD10" t="str">
        <f t="shared" si="8"/>
        <v>Bio gas Supply curve - Step 08</v>
      </c>
      <c r="DE10" t="s">
        <v>109</v>
      </c>
      <c r="DF10" t="s">
        <v>163</v>
      </c>
      <c r="DH10" t="str">
        <f t="shared" si="13"/>
        <v>BIOGAS</v>
      </c>
    </row>
    <row r="11" spans="1:113">
      <c r="A11" s="19">
        <v>10</v>
      </c>
      <c r="B11" s="17" t="s">
        <v>100</v>
      </c>
      <c r="C11" t="s">
        <v>105</v>
      </c>
      <c r="E11" s="12">
        <v>3</v>
      </c>
      <c r="F11" s="12">
        <f t="shared" ref="F11:U13" si="15">E11</f>
        <v>3</v>
      </c>
      <c r="G11" s="12">
        <f t="shared" si="15"/>
        <v>3</v>
      </c>
      <c r="H11" s="12">
        <f t="shared" si="15"/>
        <v>3</v>
      </c>
      <c r="I11" s="12">
        <f t="shared" si="15"/>
        <v>3</v>
      </c>
      <c r="J11" s="12">
        <f t="shared" si="15"/>
        <v>3</v>
      </c>
      <c r="K11" s="12">
        <f t="shared" si="15"/>
        <v>3</v>
      </c>
      <c r="L11" s="12">
        <f t="shared" si="15"/>
        <v>3</v>
      </c>
      <c r="M11" s="12">
        <f t="shared" si="15"/>
        <v>3</v>
      </c>
      <c r="N11" s="12">
        <f t="shared" si="15"/>
        <v>3</v>
      </c>
      <c r="O11" s="12">
        <f t="shared" si="15"/>
        <v>3</v>
      </c>
      <c r="P11" s="12">
        <f t="shared" si="15"/>
        <v>3</v>
      </c>
      <c r="Q11" s="12">
        <f t="shared" si="15"/>
        <v>3</v>
      </c>
      <c r="R11" s="12">
        <f t="shared" si="15"/>
        <v>3</v>
      </c>
      <c r="S11" s="12">
        <f t="shared" si="15"/>
        <v>3</v>
      </c>
      <c r="T11" s="12">
        <f t="shared" si="15"/>
        <v>3</v>
      </c>
      <c r="U11" s="12">
        <f t="shared" si="15"/>
        <v>3</v>
      </c>
      <c r="V11" s="12">
        <f t="shared" ref="V11:AH13" si="16">U11</f>
        <v>3</v>
      </c>
      <c r="W11" s="12">
        <f t="shared" si="16"/>
        <v>3</v>
      </c>
      <c r="X11" s="12">
        <f t="shared" si="16"/>
        <v>3</v>
      </c>
      <c r="Y11" s="12">
        <f t="shared" si="16"/>
        <v>3</v>
      </c>
      <c r="Z11" s="12">
        <f t="shared" si="16"/>
        <v>3</v>
      </c>
      <c r="AA11" s="12">
        <f t="shared" si="16"/>
        <v>3</v>
      </c>
      <c r="AB11" s="12">
        <f t="shared" si="16"/>
        <v>3</v>
      </c>
      <c r="AC11" s="12">
        <f t="shared" si="16"/>
        <v>3</v>
      </c>
      <c r="AD11" s="12">
        <f t="shared" si="16"/>
        <v>3</v>
      </c>
      <c r="AE11" s="12">
        <f t="shared" si="16"/>
        <v>3</v>
      </c>
      <c r="AF11" s="12">
        <f t="shared" si="16"/>
        <v>3</v>
      </c>
      <c r="AG11" s="12">
        <f t="shared" si="16"/>
        <v>3</v>
      </c>
      <c r="AH11" s="12">
        <f t="shared" si="16"/>
        <v>3</v>
      </c>
      <c r="AK11" t="str">
        <f t="shared" si="9"/>
        <v>MinBIOGAS-09</v>
      </c>
      <c r="AL11" s="8" cm="1">
        <f t="array" ref="AL11">ROUND(-E$13/TREND(E$11:E$12,$A$11:$A$12,VALUE($A38))*AL12+AL12,4)</f>
        <v>9.6693999999999996</v>
      </c>
      <c r="AM11" s="8" cm="1">
        <f t="array" ref="AM11">ROUND(-F$13/TREND(F$11:F$12,$A$11:$A$12,VALUE($A38))*AM12+AM12,4)</f>
        <v>9.6693999999999996</v>
      </c>
      <c r="AN11" s="8" cm="1">
        <f t="array" ref="AN11">ROUND(-G$13/TREND(G$11:G$12,$A$11:$A$12,VALUE($A38))*AN12+AN12,4)</f>
        <v>9.6693999999999996</v>
      </c>
      <c r="AO11" s="8" cm="1">
        <f t="array" ref="AO11">ROUND(-H$13/TREND(H$11:H$12,$A$11:$A$12,VALUE($A38))*AO12+AO12,4)</f>
        <v>9.6693999999999996</v>
      </c>
      <c r="AP11" s="8" cm="1">
        <f t="array" ref="AP11">ROUND(-I$13/TREND(I$11:I$12,$A$11:$A$12,VALUE($A38))*AP12+AP12,4)</f>
        <v>9.6693999999999996</v>
      </c>
      <c r="AQ11" s="8" cm="1">
        <f t="array" ref="AQ11">ROUND(-J$13/TREND(J$11:J$12,$A$11:$A$12,VALUE($A38))*AQ12+AQ12,4)</f>
        <v>9.6693999999999996</v>
      </c>
      <c r="AR11" s="8" cm="1">
        <f t="array" ref="AR11">ROUND(-K$13/TREND(K$11:K$12,$A$11:$A$12,VALUE($A38))*AR12+AR12,4)</f>
        <v>9.6693999999999996</v>
      </c>
      <c r="AS11" s="8" cm="1">
        <f t="array" ref="AS11">ROUND(-L$13/TREND(L$11:L$12,$A$11:$A$12,VALUE($A38))*AS12+AS12,4)</f>
        <v>9.6693999999999996</v>
      </c>
      <c r="AT11" s="8" cm="1">
        <f t="array" ref="AT11">ROUND(-M$13/TREND(M$11:M$12,$A$11:$A$12,VALUE($A38))*AT12+AT12,4)</f>
        <v>9.6693999999999996</v>
      </c>
      <c r="AU11" s="8" cm="1">
        <f t="array" ref="AU11">ROUND(-N$13/TREND(N$11:N$12,$A$11:$A$12,VALUE($A38))*AU12+AU12,4)</f>
        <v>9.6693999999999996</v>
      </c>
      <c r="AV11" s="8" cm="1">
        <f t="array" ref="AV11">ROUND(-O$13/TREND(O$11:O$12,$A$11:$A$12,VALUE($A38))*AV12+AV12,4)</f>
        <v>9.6693999999999996</v>
      </c>
      <c r="AW11" s="8" cm="1">
        <f t="array" ref="AW11">ROUND(-P$13/TREND(P$11:P$12,$A$11:$A$12,VALUE($A38))*AW12+AW12,4)</f>
        <v>9.6693999999999996</v>
      </c>
      <c r="AX11" s="8" cm="1">
        <f t="array" ref="AX11">ROUND(-Q$13/TREND(Q$11:Q$12,$A$11:$A$12,VALUE($A38))*AX12+AX12,4)</f>
        <v>9.6693999999999996</v>
      </c>
      <c r="AY11" s="8" cm="1">
        <f t="array" ref="AY11">ROUND(-R$13/TREND(R$11:R$12,$A$11:$A$12,VALUE($A38))*AY12+AY12,4)</f>
        <v>9.6693999999999996</v>
      </c>
      <c r="AZ11" s="8" cm="1">
        <f t="array" ref="AZ11">ROUND(-S$13/TREND(S$11:S$12,$A$11:$A$12,VALUE($A38))*AZ12+AZ12,4)</f>
        <v>9.6693999999999996</v>
      </c>
      <c r="BA11" s="8" cm="1">
        <f t="array" ref="BA11">ROUND(-T$13/TREND(T$11:T$12,$A$11:$A$12,VALUE($A38))*BA12+BA12,4)</f>
        <v>9.6693999999999996</v>
      </c>
      <c r="BB11" s="8" cm="1">
        <f t="array" ref="BB11">ROUND(-U$13/TREND(U$11:U$12,$A$11:$A$12,VALUE($A38))*BB12+BB12,4)</f>
        <v>9.6693999999999996</v>
      </c>
      <c r="BC11" s="8" cm="1">
        <f t="array" ref="BC11">ROUND(-V$13/TREND(V$11:V$12,$A$11:$A$12,VALUE($A38))*BC12+BC12,4)</f>
        <v>9.6693999999999996</v>
      </c>
      <c r="BD11" s="8" cm="1">
        <f t="array" ref="BD11">ROUND(-W$13/TREND(W$11:W$12,$A$11:$A$12,VALUE($A38))*BD12+BD12,4)</f>
        <v>9.6693999999999996</v>
      </c>
      <c r="BE11" s="8" cm="1">
        <f t="array" ref="BE11">ROUND(-X$13/TREND(X$11:X$12,$A$11:$A$12,VALUE($A38))*BE12+BE12,4)</f>
        <v>9.6693999999999996</v>
      </c>
      <c r="BF11" s="8" cm="1">
        <f t="array" ref="BF11">ROUND(-Y$13/TREND(Y$11:Y$12,$A$11:$A$12,VALUE($A38))*BF12+BF12,4)</f>
        <v>9.6693999999999996</v>
      </c>
      <c r="BG11" s="8" cm="1">
        <f t="array" ref="BG11">ROUND(-Z$13/TREND(Z$11:Z$12,$A$11:$A$12,VALUE($A38))*BG12+BG12,4)</f>
        <v>9.6693999999999996</v>
      </c>
      <c r="BH11" s="8" cm="1">
        <f t="array" ref="BH11">ROUND(-AA$13/TREND(AA$11:AA$12,$A$11:$A$12,VALUE($A38))*BH12+BH12,4)</f>
        <v>9.6693999999999996</v>
      </c>
      <c r="BI11" s="8" cm="1">
        <f t="array" ref="BI11">ROUND(-AB$13/TREND(AB$11:AB$12,$A$11:$A$12,VALUE($A38))*BI12+BI12,4)</f>
        <v>9.6693999999999996</v>
      </c>
      <c r="BJ11" s="8" cm="1">
        <f t="array" ref="BJ11">ROUND(-AC$13/TREND(AC$11:AC$12,$A$11:$A$12,VALUE($A38))*BJ12+BJ12,4)</f>
        <v>9.6693999999999996</v>
      </c>
      <c r="BK11" s="8" cm="1">
        <f t="array" ref="BK11">ROUND(-AD$13/TREND(AD$11:AD$12,$A$11:$A$12,VALUE($A38))*BK12+BK12,4)</f>
        <v>9.6693999999999996</v>
      </c>
      <c r="BL11" s="8" cm="1">
        <f t="array" ref="BL11">ROUND(-AE$13/TREND(AE$11:AE$12,$A$11:$A$12,VALUE($A38))*BL12+BL12,4)</f>
        <v>9.6693999999999996</v>
      </c>
      <c r="BM11" s="8" cm="1">
        <f t="array" ref="BM11">ROUND(-AF$13/TREND(AF$11:AF$12,$A$11:$A$12,VALUE($A38))*BM12+BM12,4)</f>
        <v>9.6693999999999996</v>
      </c>
      <c r="BN11" s="8" cm="1">
        <f t="array" ref="BN11">ROUND(-AG$13/TREND(AG$11:AG$12,$A$11:$A$12,VALUE($A38))*BN12+BN12,4)</f>
        <v>9.6693999999999996</v>
      </c>
      <c r="BO11" s="8" cm="1">
        <f t="array" ref="BO11">ROUND(-AH$13/TREND(AH$11:AH$12,$A$11:$A$12,VALUE($A38))*BO12+BO12,4)</f>
        <v>9.6693999999999996</v>
      </c>
      <c r="BQ11" s="1">
        <f t="shared" si="10"/>
        <v>0.65185918576956015</v>
      </c>
      <c r="BR11" s="1">
        <f t="shared" si="4"/>
        <v>9.6694000000000013</v>
      </c>
      <c r="BS11" s="1"/>
      <c r="BV11" t="str">
        <f t="shared" si="11"/>
        <v>MinBIOGAS-09</v>
      </c>
      <c r="BW11" s="1">
        <f t="shared" si="5"/>
        <v>0</v>
      </c>
      <c r="BX11" s="1">
        <f t="shared" si="6"/>
        <v>0</v>
      </c>
      <c r="BY11" s="1">
        <f t="shared" si="6"/>
        <v>0</v>
      </c>
      <c r="BZ11" s="1">
        <f t="shared" si="6"/>
        <v>0</v>
      </c>
      <c r="CA11" s="1">
        <f t="shared" si="6"/>
        <v>0</v>
      </c>
      <c r="CB11" s="1">
        <f t="shared" si="6"/>
        <v>0</v>
      </c>
      <c r="CC11" s="1">
        <f t="shared" si="6"/>
        <v>0</v>
      </c>
      <c r="CD11" s="1">
        <f t="shared" si="6"/>
        <v>0</v>
      </c>
      <c r="CE11" s="1">
        <f t="shared" si="6"/>
        <v>0</v>
      </c>
      <c r="CF11" s="1">
        <f t="shared" si="6"/>
        <v>0</v>
      </c>
      <c r="CG11" s="1">
        <f t="shared" si="6"/>
        <v>0</v>
      </c>
      <c r="CH11" s="1">
        <f t="shared" si="6"/>
        <v>0</v>
      </c>
      <c r="CI11" s="1">
        <f t="shared" si="6"/>
        <v>0</v>
      </c>
      <c r="CJ11" s="1">
        <f t="shared" si="6"/>
        <v>0</v>
      </c>
      <c r="CK11" s="1">
        <f t="shared" si="6"/>
        <v>0</v>
      </c>
      <c r="CL11" s="1">
        <f t="shared" si="6"/>
        <v>0</v>
      </c>
      <c r="CM11" s="1">
        <f t="shared" si="6"/>
        <v>0</v>
      </c>
      <c r="CN11" s="1">
        <f t="shared" si="7"/>
        <v>0</v>
      </c>
      <c r="CO11" s="1">
        <f t="shared" si="7"/>
        <v>0</v>
      </c>
      <c r="CP11" s="1">
        <f t="shared" si="7"/>
        <v>0</v>
      </c>
      <c r="CQ11" s="1">
        <f t="shared" si="7"/>
        <v>0</v>
      </c>
      <c r="CR11" s="1">
        <f t="shared" si="7"/>
        <v>0</v>
      </c>
      <c r="CS11" s="1">
        <f t="shared" si="7"/>
        <v>0</v>
      </c>
      <c r="CT11" s="1">
        <f t="shared" si="7"/>
        <v>0</v>
      </c>
      <c r="CU11" s="1">
        <f t="shared" si="7"/>
        <v>0</v>
      </c>
      <c r="CV11" s="1">
        <f t="shared" si="7"/>
        <v>0</v>
      </c>
      <c r="CW11" s="1">
        <f t="shared" si="7"/>
        <v>0</v>
      </c>
      <c r="CX11" s="1">
        <f t="shared" si="7"/>
        <v>0</v>
      </c>
      <c r="CY11" s="1">
        <f t="shared" si="7"/>
        <v>0</v>
      </c>
      <c r="CZ11" s="1">
        <f t="shared" si="7"/>
        <v>0</v>
      </c>
      <c r="DC11" t="str">
        <f t="shared" si="12"/>
        <v>MinBIOGAS-09</v>
      </c>
      <c r="DD11" t="str">
        <f t="shared" si="8"/>
        <v>Bio gas Supply curve - Step 09</v>
      </c>
      <c r="DE11" t="s">
        <v>109</v>
      </c>
      <c r="DF11" t="s">
        <v>163</v>
      </c>
      <c r="DH11" t="str">
        <f t="shared" si="13"/>
        <v>BIOGAS</v>
      </c>
    </row>
    <row r="12" spans="1:113">
      <c r="A12" s="19">
        <v>1</v>
      </c>
      <c r="B12" s="17"/>
      <c r="C12" t="s">
        <v>106</v>
      </c>
      <c r="E12" s="12">
        <v>3</v>
      </c>
      <c r="F12" s="12">
        <f t="shared" si="15"/>
        <v>3</v>
      </c>
      <c r="G12" s="12">
        <f t="shared" si="15"/>
        <v>3</v>
      </c>
      <c r="H12" s="12">
        <f t="shared" si="15"/>
        <v>3</v>
      </c>
      <c r="I12" s="12">
        <f t="shared" si="15"/>
        <v>3</v>
      </c>
      <c r="J12" s="12">
        <f t="shared" si="15"/>
        <v>3</v>
      </c>
      <c r="K12" s="12">
        <f t="shared" si="15"/>
        <v>3</v>
      </c>
      <c r="L12" s="12">
        <f t="shared" si="15"/>
        <v>3</v>
      </c>
      <c r="M12" s="12">
        <f t="shared" si="15"/>
        <v>3</v>
      </c>
      <c r="N12" s="12">
        <f t="shared" si="15"/>
        <v>3</v>
      </c>
      <c r="O12" s="12">
        <f t="shared" si="15"/>
        <v>3</v>
      </c>
      <c r="P12" s="12">
        <f t="shared" si="15"/>
        <v>3</v>
      </c>
      <c r="Q12" s="12">
        <f t="shared" si="15"/>
        <v>3</v>
      </c>
      <c r="R12" s="12">
        <f t="shared" si="15"/>
        <v>3</v>
      </c>
      <c r="S12" s="12">
        <f t="shared" si="15"/>
        <v>3</v>
      </c>
      <c r="T12" s="12">
        <f t="shared" si="15"/>
        <v>3</v>
      </c>
      <c r="U12" s="12">
        <f t="shared" si="15"/>
        <v>3</v>
      </c>
      <c r="V12" s="12">
        <f t="shared" si="16"/>
        <v>3</v>
      </c>
      <c r="W12" s="12">
        <f t="shared" si="16"/>
        <v>3</v>
      </c>
      <c r="X12" s="12">
        <f t="shared" si="16"/>
        <v>3</v>
      </c>
      <c r="Y12" s="12">
        <f t="shared" si="16"/>
        <v>3</v>
      </c>
      <c r="Z12" s="12">
        <f t="shared" si="16"/>
        <v>3</v>
      </c>
      <c r="AA12" s="12">
        <f t="shared" si="16"/>
        <v>3</v>
      </c>
      <c r="AB12" s="12">
        <f t="shared" si="16"/>
        <v>3</v>
      </c>
      <c r="AC12" s="12">
        <f t="shared" si="16"/>
        <v>3</v>
      </c>
      <c r="AD12" s="12">
        <f t="shared" si="16"/>
        <v>3</v>
      </c>
      <c r="AE12" s="12">
        <f t="shared" si="16"/>
        <v>3</v>
      </c>
      <c r="AF12" s="12">
        <f t="shared" si="16"/>
        <v>3</v>
      </c>
      <c r="AG12" s="12">
        <f t="shared" si="16"/>
        <v>3</v>
      </c>
      <c r="AH12" s="12">
        <f t="shared" si="16"/>
        <v>3</v>
      </c>
      <c r="AK12" t="str">
        <f t="shared" si="9"/>
        <v>MinBIOGAS-10</v>
      </c>
      <c r="AL12" s="8" cm="1">
        <f t="array" ref="AL12">ROUND(-E$13/TREND(E$11:E$12,$A$11:$A$12,VALUE($A39))*AL13+AL13,4)</f>
        <v>9.8332999999999995</v>
      </c>
      <c r="AM12" s="8" cm="1">
        <f t="array" ref="AM12">ROUND(-F$13/TREND(F$11:F$12,$A$11:$A$12,VALUE($A39))*AM13+AM13,4)</f>
        <v>9.8332999999999995</v>
      </c>
      <c r="AN12" s="8" cm="1">
        <f t="array" ref="AN12">ROUND(-G$13/TREND(G$11:G$12,$A$11:$A$12,VALUE($A39))*AN13+AN13,4)</f>
        <v>9.8332999999999995</v>
      </c>
      <c r="AO12" s="8" cm="1">
        <f t="array" ref="AO12">ROUND(-H$13/TREND(H$11:H$12,$A$11:$A$12,VALUE($A39))*AO13+AO13,4)</f>
        <v>9.8332999999999995</v>
      </c>
      <c r="AP12" s="8" cm="1">
        <f t="array" ref="AP12">ROUND(-I$13/TREND(I$11:I$12,$A$11:$A$12,VALUE($A39))*AP13+AP13,4)</f>
        <v>9.8332999999999995</v>
      </c>
      <c r="AQ12" s="8" cm="1">
        <f t="array" ref="AQ12">ROUND(-J$13/TREND(J$11:J$12,$A$11:$A$12,VALUE($A39))*AQ13+AQ13,4)</f>
        <v>9.8332999999999995</v>
      </c>
      <c r="AR12" s="8" cm="1">
        <f t="array" ref="AR12">ROUND(-K$13/TREND(K$11:K$12,$A$11:$A$12,VALUE($A39))*AR13+AR13,4)</f>
        <v>9.8332999999999995</v>
      </c>
      <c r="AS12" s="8" cm="1">
        <f t="array" ref="AS12">ROUND(-L$13/TREND(L$11:L$12,$A$11:$A$12,VALUE($A39))*AS13+AS13,4)</f>
        <v>9.8332999999999995</v>
      </c>
      <c r="AT12" s="8" cm="1">
        <f t="array" ref="AT12">ROUND(-M$13/TREND(M$11:M$12,$A$11:$A$12,VALUE($A39))*AT13+AT13,4)</f>
        <v>9.8332999999999995</v>
      </c>
      <c r="AU12" s="8" cm="1">
        <f t="array" ref="AU12">ROUND(-N$13/TREND(N$11:N$12,$A$11:$A$12,VALUE($A39))*AU13+AU13,4)</f>
        <v>9.8332999999999995</v>
      </c>
      <c r="AV12" s="8" cm="1">
        <f t="array" ref="AV12">ROUND(-O$13/TREND(O$11:O$12,$A$11:$A$12,VALUE($A39))*AV13+AV13,4)</f>
        <v>9.8332999999999995</v>
      </c>
      <c r="AW12" s="8" cm="1">
        <f t="array" ref="AW12">ROUND(-P$13/TREND(P$11:P$12,$A$11:$A$12,VALUE($A39))*AW13+AW13,4)</f>
        <v>9.8332999999999995</v>
      </c>
      <c r="AX12" s="8" cm="1">
        <f t="array" ref="AX12">ROUND(-Q$13/TREND(Q$11:Q$12,$A$11:$A$12,VALUE($A39))*AX13+AX13,4)</f>
        <v>9.8332999999999995</v>
      </c>
      <c r="AY12" s="8" cm="1">
        <f t="array" ref="AY12">ROUND(-R$13/TREND(R$11:R$12,$A$11:$A$12,VALUE($A39))*AY13+AY13,4)</f>
        <v>9.8332999999999995</v>
      </c>
      <c r="AZ12" s="8" cm="1">
        <f t="array" ref="AZ12">ROUND(-S$13/TREND(S$11:S$12,$A$11:$A$12,VALUE($A39))*AZ13+AZ13,4)</f>
        <v>9.8332999999999995</v>
      </c>
      <c r="BA12" s="8" cm="1">
        <f t="array" ref="BA12">ROUND(-T$13/TREND(T$11:T$12,$A$11:$A$12,VALUE($A39))*BA13+BA13,4)</f>
        <v>9.8332999999999995</v>
      </c>
      <c r="BB12" s="8" cm="1">
        <f t="array" ref="BB12">ROUND(-U$13/TREND(U$11:U$12,$A$11:$A$12,VALUE($A39))*BB13+BB13,4)</f>
        <v>9.8332999999999995</v>
      </c>
      <c r="BC12" s="8" cm="1">
        <f t="array" ref="BC12">ROUND(-V$13/TREND(V$11:V$12,$A$11:$A$12,VALUE($A39))*BC13+BC13,4)</f>
        <v>9.8332999999999995</v>
      </c>
      <c r="BD12" s="8" cm="1">
        <f t="array" ref="BD12">ROUND(-W$13/TREND(W$11:W$12,$A$11:$A$12,VALUE($A39))*BD13+BD13,4)</f>
        <v>9.8332999999999995</v>
      </c>
      <c r="BE12" s="8" cm="1">
        <f t="array" ref="BE12">ROUND(-X$13/TREND(X$11:X$12,$A$11:$A$12,VALUE($A39))*BE13+BE13,4)</f>
        <v>9.8332999999999995</v>
      </c>
      <c r="BF12" s="8" cm="1">
        <f t="array" ref="BF12">ROUND(-Y$13/TREND(Y$11:Y$12,$A$11:$A$12,VALUE($A39))*BF13+BF13,4)</f>
        <v>9.8332999999999995</v>
      </c>
      <c r="BG12" s="8" cm="1">
        <f t="array" ref="BG12">ROUND(-Z$13/TREND(Z$11:Z$12,$A$11:$A$12,VALUE($A39))*BG13+BG13,4)</f>
        <v>9.8332999999999995</v>
      </c>
      <c r="BH12" s="8" cm="1">
        <f t="array" ref="BH12">ROUND(-AA$13/TREND(AA$11:AA$12,$A$11:$A$12,VALUE($A39))*BH13+BH13,4)</f>
        <v>9.8332999999999995</v>
      </c>
      <c r="BI12" s="8" cm="1">
        <f t="array" ref="BI12">ROUND(-AB$13/TREND(AB$11:AB$12,$A$11:$A$12,VALUE($A39))*BI13+BI13,4)</f>
        <v>9.8332999999999995</v>
      </c>
      <c r="BJ12" s="8" cm="1">
        <f t="array" ref="BJ12">ROUND(-AC$13/TREND(AC$11:AC$12,$A$11:$A$12,VALUE($A39))*BJ13+BJ13,4)</f>
        <v>9.8332999999999995</v>
      </c>
      <c r="BK12" s="8" cm="1">
        <f t="array" ref="BK12">ROUND(-AD$13/TREND(AD$11:AD$12,$A$11:$A$12,VALUE($A39))*BK13+BK13,4)</f>
        <v>9.8332999999999995</v>
      </c>
      <c r="BL12" s="8" cm="1">
        <f t="array" ref="BL12">ROUND(-AE$13/TREND(AE$11:AE$12,$A$11:$A$12,VALUE($A39))*BL13+BL13,4)</f>
        <v>9.8332999999999995</v>
      </c>
      <c r="BM12" s="8" cm="1">
        <f t="array" ref="BM12">ROUND(-AF$13/TREND(AF$11:AF$12,$A$11:$A$12,VALUE($A39))*BM13+BM13,4)</f>
        <v>9.8332999999999995</v>
      </c>
      <c r="BN12" s="8" cm="1">
        <f t="array" ref="BN12">ROUND(-AG$13/TREND(AG$11:AG$12,$A$11:$A$12,VALUE($A39))*BN13+BN13,4)</f>
        <v>9.8332999999999995</v>
      </c>
      <c r="BO12" s="8" cm="1">
        <f t="array" ref="BO12">ROUND(-AH$13/TREND(AH$11:AH$12,$A$11:$A$12,VALUE($A39))*BO13+BO13,4)</f>
        <v>9.8332999999999995</v>
      </c>
      <c r="BQ12" s="1">
        <f t="shared" si="10"/>
        <v>0.68807358497898019</v>
      </c>
      <c r="BR12" s="1">
        <f t="shared" si="4"/>
        <v>9.8333000000000013</v>
      </c>
      <c r="BS12" s="1"/>
      <c r="BV12" t="str">
        <f t="shared" si="11"/>
        <v>MinBIOGAS-10</v>
      </c>
      <c r="BW12" s="1">
        <f t="shared" si="5"/>
        <v>0</v>
      </c>
      <c r="BX12" s="1">
        <f t="shared" si="6"/>
        <v>0</v>
      </c>
      <c r="BY12" s="1">
        <f t="shared" si="6"/>
        <v>0</v>
      </c>
      <c r="BZ12" s="1">
        <f t="shared" si="6"/>
        <v>0</v>
      </c>
      <c r="CA12" s="1">
        <f t="shared" si="6"/>
        <v>0</v>
      </c>
      <c r="CB12" s="1">
        <f t="shared" si="6"/>
        <v>0</v>
      </c>
      <c r="CC12" s="1">
        <f t="shared" si="6"/>
        <v>0</v>
      </c>
      <c r="CD12" s="1">
        <f t="shared" si="6"/>
        <v>0</v>
      </c>
      <c r="CE12" s="1">
        <f t="shared" si="6"/>
        <v>0</v>
      </c>
      <c r="CF12" s="1">
        <f t="shared" si="6"/>
        <v>0</v>
      </c>
      <c r="CG12" s="1">
        <f t="shared" si="6"/>
        <v>0</v>
      </c>
      <c r="CH12" s="1">
        <f t="shared" si="6"/>
        <v>0</v>
      </c>
      <c r="CI12" s="1">
        <f t="shared" si="6"/>
        <v>0</v>
      </c>
      <c r="CJ12" s="1">
        <f t="shared" si="6"/>
        <v>0</v>
      </c>
      <c r="CK12" s="1">
        <f t="shared" si="6"/>
        <v>0</v>
      </c>
      <c r="CL12" s="1">
        <f t="shared" si="6"/>
        <v>0</v>
      </c>
      <c r="CM12" s="1">
        <f t="shared" si="6"/>
        <v>0</v>
      </c>
      <c r="CN12" s="1">
        <f t="shared" si="7"/>
        <v>0</v>
      </c>
      <c r="CO12" s="1">
        <f t="shared" si="7"/>
        <v>0</v>
      </c>
      <c r="CP12" s="1">
        <f t="shared" si="7"/>
        <v>0</v>
      </c>
      <c r="CQ12" s="1">
        <f t="shared" si="7"/>
        <v>0</v>
      </c>
      <c r="CR12" s="1">
        <f t="shared" si="7"/>
        <v>0</v>
      </c>
      <c r="CS12" s="1">
        <f t="shared" si="7"/>
        <v>0</v>
      </c>
      <c r="CT12" s="1">
        <f t="shared" si="7"/>
        <v>0</v>
      </c>
      <c r="CU12" s="1">
        <f t="shared" si="7"/>
        <v>0</v>
      </c>
      <c r="CV12" s="1">
        <f t="shared" si="7"/>
        <v>0</v>
      </c>
      <c r="CW12" s="1">
        <f t="shared" si="7"/>
        <v>0</v>
      </c>
      <c r="CX12" s="1">
        <f t="shared" si="7"/>
        <v>0</v>
      </c>
      <c r="CY12" s="1">
        <f t="shared" si="7"/>
        <v>0</v>
      </c>
      <c r="CZ12" s="1">
        <f t="shared" si="7"/>
        <v>0</v>
      </c>
      <c r="DC12" t="str">
        <f t="shared" si="12"/>
        <v>MinBIOGAS-10</v>
      </c>
      <c r="DD12" t="str">
        <f t="shared" si="8"/>
        <v>Bio gas Supply curve - Step 10</v>
      </c>
      <c r="DE12" t="s">
        <v>109</v>
      </c>
      <c r="DF12" t="s">
        <v>163</v>
      </c>
      <c r="DH12" t="str">
        <f t="shared" si="13"/>
        <v>BIOGAS</v>
      </c>
    </row>
    <row r="13" spans="1:113">
      <c r="B13" s="17"/>
      <c r="C13" t="s">
        <v>99</v>
      </c>
      <c r="E13" s="12">
        <f>0.05</f>
        <v>0.05</v>
      </c>
      <c r="F13" s="12">
        <f t="shared" si="15"/>
        <v>0.05</v>
      </c>
      <c r="G13" s="12">
        <f t="shared" si="15"/>
        <v>0.05</v>
      </c>
      <c r="H13" s="12">
        <f t="shared" si="15"/>
        <v>0.05</v>
      </c>
      <c r="I13" s="12">
        <f t="shared" si="15"/>
        <v>0.05</v>
      </c>
      <c r="J13" s="12">
        <f t="shared" si="15"/>
        <v>0.05</v>
      </c>
      <c r="K13" s="12">
        <f t="shared" si="15"/>
        <v>0.05</v>
      </c>
      <c r="L13" s="12">
        <f t="shared" si="15"/>
        <v>0.05</v>
      </c>
      <c r="M13" s="12">
        <f t="shared" si="15"/>
        <v>0.05</v>
      </c>
      <c r="N13" s="12">
        <f t="shared" si="15"/>
        <v>0.05</v>
      </c>
      <c r="O13" s="12">
        <f t="shared" si="15"/>
        <v>0.05</v>
      </c>
      <c r="P13" s="12">
        <f t="shared" si="15"/>
        <v>0.05</v>
      </c>
      <c r="Q13" s="12">
        <f t="shared" si="15"/>
        <v>0.05</v>
      </c>
      <c r="R13" s="12">
        <f t="shared" si="15"/>
        <v>0.05</v>
      </c>
      <c r="S13" s="12">
        <f t="shared" si="15"/>
        <v>0.05</v>
      </c>
      <c r="T13" s="12">
        <f t="shared" si="15"/>
        <v>0.05</v>
      </c>
      <c r="U13" s="12">
        <f t="shared" si="15"/>
        <v>0.05</v>
      </c>
      <c r="V13" s="12">
        <f t="shared" si="16"/>
        <v>0.05</v>
      </c>
      <c r="W13" s="12">
        <f t="shared" si="16"/>
        <v>0.05</v>
      </c>
      <c r="X13" s="12">
        <f t="shared" si="16"/>
        <v>0.05</v>
      </c>
      <c r="Y13" s="12">
        <f t="shared" si="16"/>
        <v>0.05</v>
      </c>
      <c r="Z13" s="12">
        <f t="shared" si="16"/>
        <v>0.05</v>
      </c>
      <c r="AA13" s="12">
        <f t="shared" si="16"/>
        <v>0.05</v>
      </c>
      <c r="AB13" s="12">
        <f t="shared" si="16"/>
        <v>0.05</v>
      </c>
      <c r="AC13" s="12">
        <f t="shared" si="16"/>
        <v>0.05</v>
      </c>
      <c r="AD13" s="12">
        <f t="shared" si="16"/>
        <v>0.05</v>
      </c>
      <c r="AE13" s="12">
        <f t="shared" si="16"/>
        <v>0.05</v>
      </c>
      <c r="AF13" s="12">
        <f t="shared" si="16"/>
        <v>0.05</v>
      </c>
      <c r="AG13" s="12">
        <f t="shared" si="16"/>
        <v>0.05</v>
      </c>
      <c r="AH13" s="12">
        <f t="shared" si="16"/>
        <v>0.05</v>
      </c>
      <c r="AK13" t="str">
        <f t="shared" si="9"/>
        <v>MinBIOGAS-11</v>
      </c>
      <c r="AL13" s="20">
        <f t="shared" ref="AL13:BO13" si="17">E5</f>
        <v>10</v>
      </c>
      <c r="AM13" s="20">
        <f t="shared" si="17"/>
        <v>10</v>
      </c>
      <c r="AN13" s="20">
        <f t="shared" si="17"/>
        <v>10</v>
      </c>
      <c r="AO13" s="20">
        <f t="shared" si="17"/>
        <v>10</v>
      </c>
      <c r="AP13" s="20">
        <f t="shared" si="17"/>
        <v>10</v>
      </c>
      <c r="AQ13" s="20">
        <f t="shared" si="17"/>
        <v>10</v>
      </c>
      <c r="AR13" s="20">
        <f t="shared" si="17"/>
        <v>10</v>
      </c>
      <c r="AS13" s="20">
        <f t="shared" si="17"/>
        <v>10</v>
      </c>
      <c r="AT13" s="20">
        <f t="shared" si="17"/>
        <v>10</v>
      </c>
      <c r="AU13" s="20">
        <f t="shared" si="17"/>
        <v>10</v>
      </c>
      <c r="AV13" s="20">
        <f t="shared" si="17"/>
        <v>10</v>
      </c>
      <c r="AW13" s="20">
        <f t="shared" si="17"/>
        <v>10</v>
      </c>
      <c r="AX13" s="20">
        <f t="shared" si="17"/>
        <v>10</v>
      </c>
      <c r="AY13" s="20">
        <f t="shared" si="17"/>
        <v>10</v>
      </c>
      <c r="AZ13" s="20">
        <f t="shared" si="17"/>
        <v>10</v>
      </c>
      <c r="BA13" s="20">
        <f t="shared" si="17"/>
        <v>10</v>
      </c>
      <c r="BB13" s="20">
        <f t="shared" si="17"/>
        <v>10</v>
      </c>
      <c r="BC13" s="20">
        <f t="shared" si="17"/>
        <v>10</v>
      </c>
      <c r="BD13" s="20">
        <f t="shared" si="17"/>
        <v>10</v>
      </c>
      <c r="BE13" s="20">
        <f t="shared" si="17"/>
        <v>10</v>
      </c>
      <c r="BF13" s="20">
        <f t="shared" si="17"/>
        <v>10</v>
      </c>
      <c r="BG13" s="20">
        <f t="shared" si="17"/>
        <v>10</v>
      </c>
      <c r="BH13" s="20">
        <f t="shared" si="17"/>
        <v>10</v>
      </c>
      <c r="BI13" s="20">
        <f t="shared" si="17"/>
        <v>10</v>
      </c>
      <c r="BJ13" s="20">
        <f t="shared" si="17"/>
        <v>10</v>
      </c>
      <c r="BK13" s="20">
        <f t="shared" si="17"/>
        <v>10</v>
      </c>
      <c r="BL13" s="20">
        <f t="shared" si="17"/>
        <v>10</v>
      </c>
      <c r="BM13" s="20">
        <f t="shared" si="17"/>
        <v>10</v>
      </c>
      <c r="BN13" s="20">
        <f t="shared" si="17"/>
        <v>10</v>
      </c>
      <c r="BO13" s="20">
        <f t="shared" si="17"/>
        <v>10</v>
      </c>
      <c r="BQ13" s="1">
        <f t="shared" si="10"/>
        <v>0.72428798418840024</v>
      </c>
      <c r="BR13" s="1">
        <f t="shared" si="4"/>
        <v>10.000000000000002</v>
      </c>
      <c r="BS13" s="1"/>
      <c r="BV13" t="str">
        <f t="shared" si="11"/>
        <v>MinBIOGAS-11</v>
      </c>
      <c r="BW13" s="1">
        <f t="shared" si="5"/>
        <v>0</v>
      </c>
      <c r="BX13" s="1">
        <f t="shared" si="6"/>
        <v>0</v>
      </c>
      <c r="BY13" s="1">
        <f t="shared" si="6"/>
        <v>0</v>
      </c>
      <c r="BZ13" s="1">
        <f t="shared" si="6"/>
        <v>0</v>
      </c>
      <c r="CA13" s="1">
        <f t="shared" si="6"/>
        <v>0</v>
      </c>
      <c r="CB13" s="1">
        <f t="shared" si="6"/>
        <v>0</v>
      </c>
      <c r="CC13" s="1">
        <f t="shared" si="6"/>
        <v>0</v>
      </c>
      <c r="CD13" s="1">
        <f t="shared" si="6"/>
        <v>0</v>
      </c>
      <c r="CE13" s="1">
        <f t="shared" si="6"/>
        <v>0</v>
      </c>
      <c r="CF13" s="1">
        <f t="shared" si="6"/>
        <v>0</v>
      </c>
      <c r="CG13" s="1">
        <f t="shared" si="6"/>
        <v>0</v>
      </c>
      <c r="CH13" s="1">
        <f t="shared" si="6"/>
        <v>0</v>
      </c>
      <c r="CI13" s="1">
        <f t="shared" si="6"/>
        <v>0</v>
      </c>
      <c r="CJ13" s="1">
        <f t="shared" si="6"/>
        <v>0</v>
      </c>
      <c r="CK13" s="1">
        <f t="shared" si="6"/>
        <v>0</v>
      </c>
      <c r="CL13" s="1">
        <f t="shared" si="6"/>
        <v>0</v>
      </c>
      <c r="CM13" s="1">
        <f t="shared" si="6"/>
        <v>0</v>
      </c>
      <c r="CN13" s="1">
        <f t="shared" si="7"/>
        <v>0</v>
      </c>
      <c r="CO13" s="1">
        <f t="shared" si="7"/>
        <v>0</v>
      </c>
      <c r="CP13" s="1">
        <f t="shared" si="7"/>
        <v>0</v>
      </c>
      <c r="CQ13" s="1">
        <f t="shared" si="7"/>
        <v>0</v>
      </c>
      <c r="CR13" s="1">
        <f t="shared" si="7"/>
        <v>0</v>
      </c>
      <c r="CS13" s="1">
        <f t="shared" si="7"/>
        <v>0</v>
      </c>
      <c r="CT13" s="1">
        <f t="shared" si="7"/>
        <v>0</v>
      </c>
      <c r="CU13" s="1">
        <f t="shared" si="7"/>
        <v>0</v>
      </c>
      <c r="CV13" s="1">
        <f t="shared" si="7"/>
        <v>0</v>
      </c>
      <c r="CW13" s="1">
        <f t="shared" si="7"/>
        <v>0</v>
      </c>
      <c r="CX13" s="1">
        <f t="shared" si="7"/>
        <v>0</v>
      </c>
      <c r="CY13" s="1">
        <f t="shared" si="7"/>
        <v>0</v>
      </c>
      <c r="CZ13" s="1">
        <f t="shared" si="7"/>
        <v>0</v>
      </c>
      <c r="DC13" t="str">
        <f t="shared" si="12"/>
        <v>MinBIOGAS-11</v>
      </c>
      <c r="DD13" t="str">
        <f t="shared" si="8"/>
        <v>Bio gas Supply curve - Step 11</v>
      </c>
      <c r="DE13" t="s">
        <v>109</v>
      </c>
      <c r="DF13" t="s">
        <v>163</v>
      </c>
      <c r="DH13" t="str">
        <f t="shared" si="13"/>
        <v>BIOGAS</v>
      </c>
    </row>
    <row r="14" spans="1:113">
      <c r="C14" t="s">
        <v>98</v>
      </c>
      <c r="E14" s="11">
        <v>8.9999999999999998E-4</v>
      </c>
      <c r="F14" s="11">
        <v>8.9999999999999998E-4</v>
      </c>
      <c r="G14" s="11">
        <v>8.9999999999999998E-4</v>
      </c>
      <c r="H14" s="11">
        <v>8.9999999999999998E-4</v>
      </c>
      <c r="I14" s="11">
        <v>8.9999999999999998E-4</v>
      </c>
      <c r="J14" s="11">
        <v>8.9999999999999998E-4</v>
      </c>
      <c r="K14" s="11">
        <v>8.9999999999999998E-4</v>
      </c>
      <c r="L14" s="11">
        <v>8.9999999999999998E-4</v>
      </c>
      <c r="M14" s="11">
        <v>8.9999999999999998E-4</v>
      </c>
      <c r="N14" s="11">
        <v>8.9999999999999998E-4</v>
      </c>
      <c r="O14" s="11">
        <v>8.9999999999999998E-4</v>
      </c>
      <c r="P14" s="11">
        <v>8.9999999999999998E-4</v>
      </c>
      <c r="Q14" s="11">
        <v>8.9999999999999998E-4</v>
      </c>
      <c r="R14" s="11">
        <v>8.9999999999999998E-4</v>
      </c>
      <c r="S14" s="11">
        <v>8.9999999999999998E-4</v>
      </c>
      <c r="T14" s="11">
        <v>8.9999999999999998E-4</v>
      </c>
      <c r="U14" s="11">
        <v>8.9999999999999998E-4</v>
      </c>
      <c r="V14" s="11">
        <v>8.9999999999999998E-4</v>
      </c>
      <c r="W14" s="11">
        <v>8.9999999999999998E-4</v>
      </c>
      <c r="X14" s="11">
        <v>8.9999999999999998E-4</v>
      </c>
      <c r="Y14" s="11">
        <v>8.9999999999999998E-4</v>
      </c>
      <c r="Z14" s="11">
        <v>8.9999999999999998E-4</v>
      </c>
      <c r="AA14" s="11">
        <v>8.9999999999999998E-4</v>
      </c>
      <c r="AB14" s="11">
        <v>8.9999999999999998E-4</v>
      </c>
      <c r="AC14" s="11">
        <v>8.9999999999999998E-4</v>
      </c>
      <c r="AD14" s="11">
        <v>8.9999999999999998E-4</v>
      </c>
      <c r="AE14" s="11">
        <v>8.9999999999999998E-4</v>
      </c>
      <c r="AF14" s="11">
        <v>8.9999999999999998E-4</v>
      </c>
      <c r="AG14" s="11">
        <v>8.9999999999999998E-4</v>
      </c>
      <c r="AH14" s="11">
        <v>8.9999999999999998E-4</v>
      </c>
      <c r="AK14" t="str">
        <f t="shared" si="9"/>
        <v>MinBIOGAS-12</v>
      </c>
      <c r="AL14" s="8" cm="1">
        <f t="array" ref="AL14">ROUND(E$10/TREND(E$8:E$9,$A$8:$A$9,VALUE($A41))*AL13+AL13,4)</f>
        <v>10.1081</v>
      </c>
      <c r="AM14" s="8" cm="1">
        <f t="array" ref="AM14">ROUND(F$10/TREND(F$8:F$9,$A$8:$A$9,VALUE($A41))*AM13+AM13,4)</f>
        <v>10.1081</v>
      </c>
      <c r="AN14" s="8" cm="1">
        <f t="array" ref="AN14">ROUND(G$10/TREND(G$8:G$9,$A$8:$A$9,VALUE($A41))*AN13+AN13,4)</f>
        <v>10.1081</v>
      </c>
      <c r="AO14" s="8" cm="1">
        <f t="array" ref="AO14">ROUND(H$10/TREND(H$8:H$9,$A$8:$A$9,VALUE($A41))*AO13+AO13,4)</f>
        <v>10.1081</v>
      </c>
      <c r="AP14" s="8" cm="1">
        <f t="array" ref="AP14">ROUND(I$10/TREND(I$8:I$9,$A$8:$A$9,VALUE($A41))*AP13+AP13,4)</f>
        <v>10.1081</v>
      </c>
      <c r="AQ14" s="8" cm="1">
        <f t="array" ref="AQ14">ROUND(J$10/TREND(J$8:J$9,$A$8:$A$9,VALUE($A41))*AQ13+AQ13,4)</f>
        <v>10.1081</v>
      </c>
      <c r="AR14" s="8" cm="1">
        <f t="array" ref="AR14">ROUND(K$10/TREND(K$8:K$9,$A$8:$A$9,VALUE($A41))*AR13+AR13,4)</f>
        <v>10.1081</v>
      </c>
      <c r="AS14" s="8" cm="1">
        <f t="array" ref="AS14">ROUND(L$10/TREND(L$8:L$9,$A$8:$A$9,VALUE($A41))*AS13+AS13,4)</f>
        <v>10.1081</v>
      </c>
      <c r="AT14" s="8" cm="1">
        <f t="array" ref="AT14">ROUND(M$10/TREND(M$8:M$9,$A$8:$A$9,VALUE($A41))*AT13+AT13,4)</f>
        <v>10.1081</v>
      </c>
      <c r="AU14" s="8" cm="1">
        <f t="array" ref="AU14">ROUND(N$10/TREND(N$8:N$9,$A$8:$A$9,VALUE($A41))*AU13+AU13,4)</f>
        <v>10.1081</v>
      </c>
      <c r="AV14" s="8" cm="1">
        <f t="array" ref="AV14">ROUND(O$10/TREND(O$8:O$9,$A$8:$A$9,VALUE($A41))*AV13+AV13,4)</f>
        <v>10.1081</v>
      </c>
      <c r="AW14" s="8" cm="1">
        <f t="array" ref="AW14">ROUND(P$10/TREND(P$8:P$9,$A$8:$A$9,VALUE($A41))*AW13+AW13,4)</f>
        <v>10.1081</v>
      </c>
      <c r="AX14" s="8" cm="1">
        <f t="array" ref="AX14">ROUND(Q$10/TREND(Q$8:Q$9,$A$8:$A$9,VALUE($A41))*AX13+AX13,4)</f>
        <v>10.1081</v>
      </c>
      <c r="AY14" s="8" cm="1">
        <f t="array" ref="AY14">ROUND(R$10/TREND(R$8:R$9,$A$8:$A$9,VALUE($A41))*AY13+AY13,4)</f>
        <v>10.1081</v>
      </c>
      <c r="AZ14" s="8" cm="1">
        <f t="array" ref="AZ14">ROUND(S$10/TREND(S$8:S$9,$A$8:$A$9,VALUE($A41))*AZ13+AZ13,4)</f>
        <v>10.1081</v>
      </c>
      <c r="BA14" s="8" cm="1">
        <f t="array" ref="BA14">ROUND(T$10/TREND(T$8:T$9,$A$8:$A$9,VALUE($A41))*BA13+BA13,4)</f>
        <v>10.1081</v>
      </c>
      <c r="BB14" s="8" cm="1">
        <f t="array" ref="BB14">ROUND(U$10/TREND(U$8:U$9,$A$8:$A$9,VALUE($A41))*BB13+BB13,4)</f>
        <v>10.1081</v>
      </c>
      <c r="BC14" s="8" cm="1">
        <f t="array" ref="BC14">ROUND(V$10/TREND(V$8:V$9,$A$8:$A$9,VALUE($A41))*BC13+BC13,4)</f>
        <v>10.1081</v>
      </c>
      <c r="BD14" s="8" cm="1">
        <f t="array" ref="BD14">ROUND(W$10/TREND(W$8:W$9,$A$8:$A$9,VALUE($A41))*BD13+BD13,4)</f>
        <v>10.1081</v>
      </c>
      <c r="BE14" s="8" cm="1">
        <f t="array" ref="BE14">ROUND(X$10/TREND(X$8:X$9,$A$8:$A$9,VALUE($A41))*BE13+BE13,4)</f>
        <v>10.1081</v>
      </c>
      <c r="BF14" s="8" cm="1">
        <f t="array" ref="BF14">ROUND(Y$10/TREND(Y$8:Y$9,$A$8:$A$9,VALUE($A41))*BF13+BF13,4)</f>
        <v>10.1081</v>
      </c>
      <c r="BG14" s="8" cm="1">
        <f t="array" ref="BG14">ROUND(Z$10/TREND(Z$8:Z$9,$A$8:$A$9,VALUE($A41))*BG13+BG13,4)</f>
        <v>10.1081</v>
      </c>
      <c r="BH14" s="8" cm="1">
        <f t="array" ref="BH14">ROUND(AA$10/TREND(AA$8:AA$9,$A$8:$A$9,VALUE($A41))*BH13+BH13,4)</f>
        <v>10.1081</v>
      </c>
      <c r="BI14" s="8" cm="1">
        <f t="array" ref="BI14">ROUND(AB$10/TREND(AB$8:AB$9,$A$8:$A$9,VALUE($A41))*BI13+BI13,4)</f>
        <v>10.1081</v>
      </c>
      <c r="BJ14" s="8" cm="1">
        <f t="array" ref="BJ14">ROUND(AC$10/TREND(AC$8:AC$9,$A$8:$A$9,VALUE($A41))*BJ13+BJ13,4)</f>
        <v>10.1081</v>
      </c>
      <c r="BK14" s="8" cm="1">
        <f t="array" ref="BK14">ROUND(AD$10/TREND(AD$8:AD$9,$A$8:$A$9,VALUE($A41))*BK13+BK13,4)</f>
        <v>10.1081</v>
      </c>
      <c r="BL14" s="8" cm="1">
        <f t="array" ref="BL14">ROUND(AE$10/TREND(AE$8:AE$9,$A$8:$A$9,VALUE($A41))*BL13+BL13,4)</f>
        <v>10.1081</v>
      </c>
      <c r="BM14" s="8" cm="1">
        <f t="array" ref="BM14">ROUND(AF$10/TREND(AF$8:AF$9,$A$8:$A$9,VALUE($A41))*BM13+BM13,4)</f>
        <v>10.1081</v>
      </c>
      <c r="BN14" s="8" cm="1">
        <f t="array" ref="BN14">ROUND(AG$10/TREND(AG$8:AG$9,$A$8:$A$9,VALUE($A41))*BN13+BN13,4)</f>
        <v>10.1081</v>
      </c>
      <c r="BO14" s="8" cm="1">
        <f t="array" ref="BO14">ROUND(AH$10/TREND(AH$8:AH$9,$A$8:$A$9,VALUE($A41))*BO13+BO13,4)</f>
        <v>10.1081</v>
      </c>
      <c r="BQ14" s="1">
        <f t="shared" si="10"/>
        <v>0.86914558102608019</v>
      </c>
      <c r="BR14" s="1">
        <f t="shared" si="4"/>
        <v>10.108100000000002</v>
      </c>
      <c r="BS14" s="1"/>
      <c r="BV14" t="str">
        <f t="shared" si="11"/>
        <v>MinBIOGAS-12</v>
      </c>
      <c r="BW14" s="1">
        <f t="shared" si="5"/>
        <v>0</v>
      </c>
      <c r="BX14" s="1">
        <f t="shared" si="6"/>
        <v>0</v>
      </c>
      <c r="BY14" s="1">
        <f t="shared" si="6"/>
        <v>0</v>
      </c>
      <c r="BZ14" s="1">
        <f t="shared" si="6"/>
        <v>0</v>
      </c>
      <c r="CA14" s="1">
        <f t="shared" si="6"/>
        <v>0</v>
      </c>
      <c r="CB14" s="1">
        <f t="shared" si="6"/>
        <v>0</v>
      </c>
      <c r="CC14" s="1">
        <f t="shared" si="6"/>
        <v>0</v>
      </c>
      <c r="CD14" s="1">
        <f t="shared" si="6"/>
        <v>0</v>
      </c>
      <c r="CE14" s="1">
        <f t="shared" si="6"/>
        <v>0</v>
      </c>
      <c r="CF14" s="1">
        <f t="shared" si="6"/>
        <v>0</v>
      </c>
      <c r="CG14" s="1">
        <f t="shared" si="6"/>
        <v>0</v>
      </c>
      <c r="CH14" s="1">
        <f t="shared" si="6"/>
        <v>0</v>
      </c>
      <c r="CI14" s="1">
        <f t="shared" si="6"/>
        <v>0</v>
      </c>
      <c r="CJ14" s="1">
        <f t="shared" si="6"/>
        <v>0</v>
      </c>
      <c r="CK14" s="1">
        <f t="shared" si="6"/>
        <v>0</v>
      </c>
      <c r="CL14" s="1">
        <f t="shared" si="6"/>
        <v>0</v>
      </c>
      <c r="CM14" s="1">
        <f t="shared" si="6"/>
        <v>0</v>
      </c>
      <c r="CN14" s="1">
        <f t="shared" si="7"/>
        <v>0</v>
      </c>
      <c r="CO14" s="1">
        <f t="shared" si="7"/>
        <v>0</v>
      </c>
      <c r="CP14" s="1">
        <f t="shared" si="7"/>
        <v>0</v>
      </c>
      <c r="CQ14" s="1">
        <f t="shared" si="7"/>
        <v>0</v>
      </c>
      <c r="CR14" s="1">
        <f t="shared" si="7"/>
        <v>0</v>
      </c>
      <c r="CS14" s="1">
        <f t="shared" si="7"/>
        <v>0</v>
      </c>
      <c r="CT14" s="1">
        <f t="shared" si="7"/>
        <v>0</v>
      </c>
      <c r="CU14" s="1">
        <f t="shared" si="7"/>
        <v>0</v>
      </c>
      <c r="CV14" s="1">
        <f t="shared" si="7"/>
        <v>0</v>
      </c>
      <c r="CW14" s="1">
        <f t="shared" si="7"/>
        <v>0</v>
      </c>
      <c r="CX14" s="1">
        <f t="shared" si="7"/>
        <v>0</v>
      </c>
      <c r="CY14" s="1">
        <f t="shared" si="7"/>
        <v>0</v>
      </c>
      <c r="CZ14" s="1">
        <f t="shared" si="7"/>
        <v>0</v>
      </c>
      <c r="DC14" t="str">
        <f t="shared" si="12"/>
        <v>MinBIOGAS-12</v>
      </c>
      <c r="DD14" t="str">
        <f t="shared" si="8"/>
        <v>Bio gas Supply curve - Step 12</v>
      </c>
      <c r="DE14" t="s">
        <v>109</v>
      </c>
      <c r="DF14" t="s">
        <v>163</v>
      </c>
      <c r="DH14" t="str">
        <f t="shared" si="13"/>
        <v>BIOGAS</v>
      </c>
    </row>
    <row r="15" spans="1:113">
      <c r="C15" t="s">
        <v>171</v>
      </c>
      <c r="D15" t="s">
        <v>172</v>
      </c>
      <c r="AK15" t="str">
        <f t="shared" si="9"/>
        <v>MinBIOGAS-13</v>
      </c>
      <c r="AL15" s="8" cm="1">
        <f t="array" ref="AL15">ROUND(E$10/TREND(E$8:E$9,$A$8:$A$9,VALUE($A42))*AL14+AL14,4)</f>
        <v>10.227</v>
      </c>
      <c r="AM15" s="8" cm="1">
        <f t="array" ref="AM15">ROUND(F$10/TREND(F$8:F$9,$A$8:$A$9,VALUE($A42))*AM14+AM14,4)</f>
        <v>10.227</v>
      </c>
      <c r="AN15" s="8" cm="1">
        <f t="array" ref="AN15">ROUND(G$10/TREND(G$8:G$9,$A$8:$A$9,VALUE($A42))*AN14+AN14,4)</f>
        <v>10.227</v>
      </c>
      <c r="AO15" s="8" cm="1">
        <f t="array" ref="AO15">ROUND(H$10/TREND(H$8:H$9,$A$8:$A$9,VALUE($A42))*AO14+AO14,4)</f>
        <v>10.227</v>
      </c>
      <c r="AP15" s="8" cm="1">
        <f t="array" ref="AP15">ROUND(I$10/TREND(I$8:I$9,$A$8:$A$9,VALUE($A42))*AP14+AP14,4)</f>
        <v>10.227</v>
      </c>
      <c r="AQ15" s="8" cm="1">
        <f t="array" ref="AQ15">ROUND(J$10/TREND(J$8:J$9,$A$8:$A$9,VALUE($A42))*AQ14+AQ14,4)</f>
        <v>10.227</v>
      </c>
      <c r="AR15" s="8" cm="1">
        <f t="array" ref="AR15">ROUND(K$10/TREND(K$8:K$9,$A$8:$A$9,VALUE($A42))*AR14+AR14,4)</f>
        <v>10.227</v>
      </c>
      <c r="AS15" s="8" cm="1">
        <f t="array" ref="AS15">ROUND(L$10/TREND(L$8:L$9,$A$8:$A$9,VALUE($A42))*AS14+AS14,4)</f>
        <v>10.227</v>
      </c>
      <c r="AT15" s="8" cm="1">
        <f t="array" ref="AT15">ROUND(M$10/TREND(M$8:M$9,$A$8:$A$9,VALUE($A42))*AT14+AT14,4)</f>
        <v>10.227</v>
      </c>
      <c r="AU15" s="8" cm="1">
        <f t="array" ref="AU15">ROUND(N$10/TREND(N$8:N$9,$A$8:$A$9,VALUE($A42))*AU14+AU14,4)</f>
        <v>10.227</v>
      </c>
      <c r="AV15" s="8" cm="1">
        <f t="array" ref="AV15">ROUND(O$10/TREND(O$8:O$9,$A$8:$A$9,VALUE($A42))*AV14+AV14,4)</f>
        <v>10.227</v>
      </c>
      <c r="AW15" s="8" cm="1">
        <f t="array" ref="AW15">ROUND(P$10/TREND(P$8:P$9,$A$8:$A$9,VALUE($A42))*AW14+AW14,4)</f>
        <v>10.227</v>
      </c>
      <c r="AX15" s="8" cm="1">
        <f t="array" ref="AX15">ROUND(Q$10/TREND(Q$8:Q$9,$A$8:$A$9,VALUE($A42))*AX14+AX14,4)</f>
        <v>10.227</v>
      </c>
      <c r="AY15" s="8" cm="1">
        <f t="array" ref="AY15">ROUND(R$10/TREND(R$8:R$9,$A$8:$A$9,VALUE($A42))*AY14+AY14,4)</f>
        <v>10.227</v>
      </c>
      <c r="AZ15" s="8" cm="1">
        <f t="array" ref="AZ15">ROUND(S$10/TREND(S$8:S$9,$A$8:$A$9,VALUE($A42))*AZ14+AZ14,4)</f>
        <v>10.227</v>
      </c>
      <c r="BA15" s="8" cm="1">
        <f t="array" ref="BA15">ROUND(T$10/TREND(T$8:T$9,$A$8:$A$9,VALUE($A42))*BA14+BA14,4)</f>
        <v>10.227</v>
      </c>
      <c r="BB15" s="8" cm="1">
        <f t="array" ref="BB15">ROUND(U$10/TREND(U$8:U$9,$A$8:$A$9,VALUE($A42))*BB14+BB14,4)</f>
        <v>10.227</v>
      </c>
      <c r="BC15" s="8" cm="1">
        <f t="array" ref="BC15">ROUND(V$10/TREND(V$8:V$9,$A$8:$A$9,VALUE($A42))*BC14+BC14,4)</f>
        <v>10.227</v>
      </c>
      <c r="BD15" s="8" cm="1">
        <f t="array" ref="BD15">ROUND(W$10/TREND(W$8:W$9,$A$8:$A$9,VALUE($A42))*BD14+BD14,4)</f>
        <v>10.227</v>
      </c>
      <c r="BE15" s="8" cm="1">
        <f t="array" ref="BE15">ROUND(X$10/TREND(X$8:X$9,$A$8:$A$9,VALUE($A42))*BE14+BE14,4)</f>
        <v>10.227</v>
      </c>
      <c r="BF15" s="8" cm="1">
        <f t="array" ref="BF15">ROUND(Y$10/TREND(Y$8:Y$9,$A$8:$A$9,VALUE($A42))*BF14+BF14,4)</f>
        <v>10.227</v>
      </c>
      <c r="BG15" s="8" cm="1">
        <f t="array" ref="BG15">ROUND(Z$10/TREND(Z$8:Z$9,$A$8:$A$9,VALUE($A42))*BG14+BG14,4)</f>
        <v>10.227</v>
      </c>
      <c r="BH15" s="8" cm="1">
        <f t="array" ref="BH15">ROUND(AA$10/TREND(AA$8:AA$9,$A$8:$A$9,VALUE($A42))*BH14+BH14,4)</f>
        <v>10.227</v>
      </c>
      <c r="BI15" s="8" cm="1">
        <f t="array" ref="BI15">ROUND(AB$10/TREND(AB$8:AB$9,$A$8:$A$9,VALUE($A42))*BI14+BI14,4)</f>
        <v>10.227</v>
      </c>
      <c r="BJ15" s="8" cm="1">
        <f t="array" ref="BJ15">ROUND(AC$10/TREND(AC$8:AC$9,$A$8:$A$9,VALUE($A42))*BJ14+BJ14,4)</f>
        <v>10.227</v>
      </c>
      <c r="BK15" s="8" cm="1">
        <f t="array" ref="BK15">ROUND(AD$10/TREND(AD$8:AD$9,$A$8:$A$9,VALUE($A42))*BK14+BK14,4)</f>
        <v>10.227</v>
      </c>
      <c r="BL15" s="8" cm="1">
        <f t="array" ref="BL15">ROUND(AE$10/TREND(AE$8:AE$9,$A$8:$A$9,VALUE($A42))*BL14+BL14,4)</f>
        <v>10.227</v>
      </c>
      <c r="BM15" s="8" cm="1">
        <f t="array" ref="BM15">ROUND(AF$10/TREND(AF$8:AF$9,$A$8:$A$9,VALUE($A42))*BM14+BM14,4)</f>
        <v>10.227</v>
      </c>
      <c r="BN15" s="8" cm="1">
        <f t="array" ref="BN15">ROUND(AG$10/TREND(AG$8:AG$9,$A$8:$A$9,VALUE($A42))*BN14+BN14,4)</f>
        <v>10.227</v>
      </c>
      <c r="BO15" s="8" cm="1">
        <f t="array" ref="BO15">ROUND(AH$10/TREND(AH$8:AH$9,$A$8:$A$9,VALUE($A42))*BO14+BO14,4)</f>
        <v>10.227</v>
      </c>
      <c r="BQ15" s="1">
        <f t="shared" si="10"/>
        <v>1.0140031778637602</v>
      </c>
      <c r="BR15" s="1">
        <f t="shared" si="4"/>
        <v>10.227000000000004</v>
      </c>
      <c r="BS15" s="1"/>
      <c r="BV15" t="str">
        <f t="shared" si="11"/>
        <v>MinBIOGAS-13</v>
      </c>
      <c r="BW15" s="1">
        <f t="shared" si="5"/>
        <v>0</v>
      </c>
      <c r="BX15" s="1">
        <f t="shared" si="6"/>
        <v>0</v>
      </c>
      <c r="BY15" s="1">
        <f t="shared" si="6"/>
        <v>0</v>
      </c>
      <c r="BZ15" s="1">
        <f t="shared" si="6"/>
        <v>0</v>
      </c>
      <c r="CA15" s="1">
        <f t="shared" si="6"/>
        <v>0</v>
      </c>
      <c r="CB15" s="1">
        <f t="shared" si="6"/>
        <v>0</v>
      </c>
      <c r="CC15" s="1">
        <f t="shared" si="6"/>
        <v>0</v>
      </c>
      <c r="CD15" s="1">
        <f t="shared" si="6"/>
        <v>0</v>
      </c>
      <c r="CE15" s="1">
        <f t="shared" si="6"/>
        <v>0</v>
      </c>
      <c r="CF15" s="1">
        <f t="shared" si="6"/>
        <v>0</v>
      </c>
      <c r="CG15" s="1">
        <f t="shared" si="6"/>
        <v>0</v>
      </c>
      <c r="CH15" s="1">
        <f t="shared" si="6"/>
        <v>0</v>
      </c>
      <c r="CI15" s="1">
        <f t="shared" si="6"/>
        <v>0</v>
      </c>
      <c r="CJ15" s="1">
        <f t="shared" si="6"/>
        <v>0</v>
      </c>
      <c r="CK15" s="1">
        <f t="shared" si="6"/>
        <v>0</v>
      </c>
      <c r="CL15" s="1">
        <f t="shared" si="6"/>
        <v>0</v>
      </c>
      <c r="CM15" s="1">
        <f t="shared" si="6"/>
        <v>0</v>
      </c>
      <c r="CN15" s="1">
        <f t="shared" si="7"/>
        <v>0</v>
      </c>
      <c r="CO15" s="1">
        <f t="shared" si="7"/>
        <v>0</v>
      </c>
      <c r="CP15" s="1">
        <f t="shared" si="7"/>
        <v>0</v>
      </c>
      <c r="CQ15" s="1">
        <f t="shared" si="7"/>
        <v>0</v>
      </c>
      <c r="CR15" s="1">
        <f t="shared" si="7"/>
        <v>0</v>
      </c>
      <c r="CS15" s="1">
        <f t="shared" si="7"/>
        <v>0</v>
      </c>
      <c r="CT15" s="1">
        <f t="shared" si="7"/>
        <v>0</v>
      </c>
      <c r="CU15" s="1">
        <f t="shared" si="7"/>
        <v>0</v>
      </c>
      <c r="CV15" s="1">
        <f t="shared" si="7"/>
        <v>0</v>
      </c>
      <c r="CW15" s="1">
        <f t="shared" si="7"/>
        <v>0</v>
      </c>
      <c r="CX15" s="1">
        <f t="shared" si="7"/>
        <v>0</v>
      </c>
      <c r="CY15" s="1">
        <f t="shared" si="7"/>
        <v>0</v>
      </c>
      <c r="CZ15" s="1">
        <f t="shared" si="7"/>
        <v>0</v>
      </c>
      <c r="DC15" t="str">
        <f t="shared" si="12"/>
        <v>MinBIOGAS-13</v>
      </c>
      <c r="DD15" t="str">
        <f t="shared" si="8"/>
        <v>Bio gas Supply curve - Step 13</v>
      </c>
      <c r="DE15" t="s">
        <v>109</v>
      </c>
      <c r="DF15" t="s">
        <v>163</v>
      </c>
      <c r="DH15" t="str">
        <f t="shared" si="13"/>
        <v>BIOGAS</v>
      </c>
    </row>
    <row r="16" spans="1:113">
      <c r="AK16" t="str">
        <f t="shared" si="9"/>
        <v>MinBIOGAS-14</v>
      </c>
      <c r="AL16" s="8" cm="1">
        <f t="array" ref="AL16">ROUND(E$10/TREND(E$8:E$9,$A$8:$A$9,VALUE($A43))*AL15+AL15,4)</f>
        <v>10.359</v>
      </c>
      <c r="AM16" s="8" cm="1">
        <f t="array" ref="AM16">ROUND(F$10/TREND(F$8:F$9,$A$8:$A$9,VALUE($A43))*AM15+AM15,4)</f>
        <v>10.359</v>
      </c>
      <c r="AN16" s="8" cm="1">
        <f t="array" ref="AN16">ROUND(G$10/TREND(G$8:G$9,$A$8:$A$9,VALUE($A43))*AN15+AN15,4)</f>
        <v>10.359</v>
      </c>
      <c r="AO16" s="8" cm="1">
        <f t="array" ref="AO16">ROUND(H$10/TREND(H$8:H$9,$A$8:$A$9,VALUE($A43))*AO15+AO15,4)</f>
        <v>10.359</v>
      </c>
      <c r="AP16" s="8" cm="1">
        <f t="array" ref="AP16">ROUND(I$10/TREND(I$8:I$9,$A$8:$A$9,VALUE($A43))*AP15+AP15,4)</f>
        <v>10.359</v>
      </c>
      <c r="AQ16" s="8" cm="1">
        <f t="array" ref="AQ16">ROUND(J$10/TREND(J$8:J$9,$A$8:$A$9,VALUE($A43))*AQ15+AQ15,4)</f>
        <v>10.359</v>
      </c>
      <c r="AR16" s="8" cm="1">
        <f t="array" ref="AR16">ROUND(K$10/TREND(K$8:K$9,$A$8:$A$9,VALUE($A43))*AR15+AR15,4)</f>
        <v>10.359</v>
      </c>
      <c r="AS16" s="8" cm="1">
        <f t="array" ref="AS16">ROUND(L$10/TREND(L$8:L$9,$A$8:$A$9,VALUE($A43))*AS15+AS15,4)</f>
        <v>10.359</v>
      </c>
      <c r="AT16" s="8" cm="1">
        <f t="array" ref="AT16">ROUND(M$10/TREND(M$8:M$9,$A$8:$A$9,VALUE($A43))*AT15+AT15,4)</f>
        <v>10.359</v>
      </c>
      <c r="AU16" s="8" cm="1">
        <f t="array" ref="AU16">ROUND(N$10/TREND(N$8:N$9,$A$8:$A$9,VALUE($A43))*AU15+AU15,4)</f>
        <v>10.359</v>
      </c>
      <c r="AV16" s="8" cm="1">
        <f t="array" ref="AV16">ROUND(O$10/TREND(O$8:O$9,$A$8:$A$9,VALUE($A43))*AV15+AV15,4)</f>
        <v>10.359</v>
      </c>
      <c r="AW16" s="8" cm="1">
        <f t="array" ref="AW16">ROUND(P$10/TREND(P$8:P$9,$A$8:$A$9,VALUE($A43))*AW15+AW15,4)</f>
        <v>10.359</v>
      </c>
      <c r="AX16" s="8" cm="1">
        <f t="array" ref="AX16">ROUND(Q$10/TREND(Q$8:Q$9,$A$8:$A$9,VALUE($A43))*AX15+AX15,4)</f>
        <v>10.359</v>
      </c>
      <c r="AY16" s="8" cm="1">
        <f t="array" ref="AY16">ROUND(R$10/TREND(R$8:R$9,$A$8:$A$9,VALUE($A43))*AY15+AY15,4)</f>
        <v>10.359</v>
      </c>
      <c r="AZ16" s="8" cm="1">
        <f t="array" ref="AZ16">ROUND(S$10/TREND(S$8:S$9,$A$8:$A$9,VALUE($A43))*AZ15+AZ15,4)</f>
        <v>10.359</v>
      </c>
      <c r="BA16" s="8" cm="1">
        <f t="array" ref="BA16">ROUND(T$10/TREND(T$8:T$9,$A$8:$A$9,VALUE($A43))*BA15+BA15,4)</f>
        <v>10.359</v>
      </c>
      <c r="BB16" s="8" cm="1">
        <f t="array" ref="BB16">ROUND(U$10/TREND(U$8:U$9,$A$8:$A$9,VALUE($A43))*BB15+BB15,4)</f>
        <v>10.359</v>
      </c>
      <c r="BC16" s="8" cm="1">
        <f t="array" ref="BC16">ROUND(V$10/TREND(V$8:V$9,$A$8:$A$9,VALUE($A43))*BC15+BC15,4)</f>
        <v>10.359</v>
      </c>
      <c r="BD16" s="8" cm="1">
        <f t="array" ref="BD16">ROUND(W$10/TREND(W$8:W$9,$A$8:$A$9,VALUE($A43))*BD15+BD15,4)</f>
        <v>10.359</v>
      </c>
      <c r="BE16" s="8" cm="1">
        <f t="array" ref="BE16">ROUND(X$10/TREND(X$8:X$9,$A$8:$A$9,VALUE($A43))*BE15+BE15,4)</f>
        <v>10.359</v>
      </c>
      <c r="BF16" s="8" cm="1">
        <f t="array" ref="BF16">ROUND(Y$10/TREND(Y$8:Y$9,$A$8:$A$9,VALUE($A43))*BF15+BF15,4)</f>
        <v>10.359</v>
      </c>
      <c r="BG16" s="8" cm="1">
        <f t="array" ref="BG16">ROUND(Z$10/TREND(Z$8:Z$9,$A$8:$A$9,VALUE($A43))*BG15+BG15,4)</f>
        <v>10.359</v>
      </c>
      <c r="BH16" s="8" cm="1">
        <f t="array" ref="BH16">ROUND(AA$10/TREND(AA$8:AA$9,$A$8:$A$9,VALUE($A43))*BH15+BH15,4)</f>
        <v>10.359</v>
      </c>
      <c r="BI16" s="8" cm="1">
        <f t="array" ref="BI16">ROUND(AB$10/TREND(AB$8:AB$9,$A$8:$A$9,VALUE($A43))*BI15+BI15,4)</f>
        <v>10.359</v>
      </c>
      <c r="BJ16" s="8" cm="1">
        <f t="array" ref="BJ16">ROUND(AC$10/TREND(AC$8:AC$9,$A$8:$A$9,VALUE($A43))*BJ15+BJ15,4)</f>
        <v>10.359</v>
      </c>
      <c r="BK16" s="8" cm="1">
        <f t="array" ref="BK16">ROUND(AD$10/TREND(AD$8:AD$9,$A$8:$A$9,VALUE($A43))*BK15+BK15,4)</f>
        <v>10.359</v>
      </c>
      <c r="BL16" s="8" cm="1">
        <f t="array" ref="BL16">ROUND(AE$10/TREND(AE$8:AE$9,$A$8:$A$9,VALUE($A43))*BL15+BL15,4)</f>
        <v>10.359</v>
      </c>
      <c r="BM16" s="8" cm="1">
        <f t="array" ref="BM16">ROUND(AF$10/TREND(AF$8:AF$9,$A$8:$A$9,VALUE($A43))*BM15+BM15,4)</f>
        <v>10.359</v>
      </c>
      <c r="BN16" s="8" cm="1">
        <f t="array" ref="BN16">ROUND(AG$10/TREND(AG$8:AG$9,$A$8:$A$9,VALUE($A43))*BN15+BN15,4)</f>
        <v>10.359</v>
      </c>
      <c r="BO16" s="8" cm="1">
        <f t="array" ref="BO16">ROUND(AH$10/TREND(AH$8:AH$9,$A$8:$A$9,VALUE($A43))*BO15+BO15,4)</f>
        <v>10.359</v>
      </c>
      <c r="BQ16" s="1">
        <f t="shared" si="10"/>
        <v>1.1588607747014401</v>
      </c>
      <c r="BR16" s="1">
        <f t="shared" si="4"/>
        <v>10.359000000000004</v>
      </c>
      <c r="BS16" s="1"/>
      <c r="BV16" t="str">
        <f t="shared" si="11"/>
        <v>MinBIOGAS-14</v>
      </c>
      <c r="BW16" s="1">
        <f t="shared" si="5"/>
        <v>0</v>
      </c>
      <c r="BX16" s="1">
        <f t="shared" si="6"/>
        <v>0</v>
      </c>
      <c r="BY16" s="1">
        <f t="shared" si="6"/>
        <v>0</v>
      </c>
      <c r="BZ16" s="1">
        <f t="shared" si="6"/>
        <v>0</v>
      </c>
      <c r="CA16" s="1">
        <f t="shared" si="6"/>
        <v>0</v>
      </c>
      <c r="CB16" s="1">
        <f t="shared" si="6"/>
        <v>0</v>
      </c>
      <c r="CC16" s="1">
        <f t="shared" si="6"/>
        <v>0</v>
      </c>
      <c r="CD16" s="1">
        <f t="shared" si="6"/>
        <v>0</v>
      </c>
      <c r="CE16" s="1">
        <f t="shared" si="6"/>
        <v>0</v>
      </c>
      <c r="CF16" s="1">
        <f t="shared" si="6"/>
        <v>0</v>
      </c>
      <c r="CG16" s="1">
        <f t="shared" si="6"/>
        <v>0</v>
      </c>
      <c r="CH16" s="1">
        <f t="shared" si="6"/>
        <v>0</v>
      </c>
      <c r="CI16" s="1">
        <f t="shared" si="6"/>
        <v>0</v>
      </c>
      <c r="CJ16" s="1">
        <f t="shared" si="6"/>
        <v>0</v>
      </c>
      <c r="CK16" s="1">
        <f t="shared" si="6"/>
        <v>0</v>
      </c>
      <c r="CL16" s="1">
        <f t="shared" si="6"/>
        <v>0</v>
      </c>
      <c r="CM16" s="1">
        <f t="shared" si="6"/>
        <v>0</v>
      </c>
      <c r="CN16" s="1">
        <f t="shared" si="7"/>
        <v>0</v>
      </c>
      <c r="CO16" s="1">
        <f t="shared" si="7"/>
        <v>0</v>
      </c>
      <c r="CP16" s="1">
        <f t="shared" si="7"/>
        <v>0</v>
      </c>
      <c r="CQ16" s="1">
        <f t="shared" si="7"/>
        <v>0</v>
      </c>
      <c r="CR16" s="1">
        <f t="shared" si="7"/>
        <v>0</v>
      </c>
      <c r="CS16" s="1">
        <f t="shared" si="7"/>
        <v>0</v>
      </c>
      <c r="CT16" s="1">
        <f t="shared" si="7"/>
        <v>0</v>
      </c>
      <c r="CU16" s="1">
        <f t="shared" si="7"/>
        <v>0</v>
      </c>
      <c r="CV16" s="1">
        <f t="shared" si="7"/>
        <v>0</v>
      </c>
      <c r="CW16" s="1">
        <f t="shared" si="7"/>
        <v>0</v>
      </c>
      <c r="CX16" s="1">
        <f t="shared" si="7"/>
        <v>0</v>
      </c>
      <c r="CY16" s="1">
        <f t="shared" si="7"/>
        <v>0</v>
      </c>
      <c r="CZ16" s="1">
        <f t="shared" si="7"/>
        <v>0</v>
      </c>
      <c r="DC16" t="str">
        <f t="shared" si="12"/>
        <v>MinBIOGAS-14</v>
      </c>
      <c r="DD16" t="str">
        <f t="shared" si="8"/>
        <v>Bio gas Supply curve - Step 14</v>
      </c>
      <c r="DE16" t="s">
        <v>109</v>
      </c>
      <c r="DF16" t="s">
        <v>163</v>
      </c>
      <c r="DH16" t="str">
        <f t="shared" si="13"/>
        <v>BIOGAS</v>
      </c>
    </row>
    <row r="17" spans="1:112">
      <c r="C17" s="15" t="s">
        <v>199</v>
      </c>
      <c r="AK17" t="str">
        <f t="shared" si="9"/>
        <v>MinBIOGAS-15</v>
      </c>
      <c r="AL17" s="8" cm="1">
        <f t="array" ref="AL17">ROUND(E$10/TREND(E$8:E$9,$A$8:$A$9,VALUE($A44))*AL16+AL16,4)</f>
        <v>10.507</v>
      </c>
      <c r="AM17" s="8" cm="1">
        <f t="array" ref="AM17">ROUND(F$10/TREND(F$8:F$9,$A$8:$A$9,VALUE($A44))*AM16+AM16,4)</f>
        <v>10.507</v>
      </c>
      <c r="AN17" s="8" cm="1">
        <f t="array" ref="AN17">ROUND(G$10/TREND(G$8:G$9,$A$8:$A$9,VALUE($A44))*AN16+AN16,4)</f>
        <v>10.507</v>
      </c>
      <c r="AO17" s="8" cm="1">
        <f t="array" ref="AO17">ROUND(H$10/TREND(H$8:H$9,$A$8:$A$9,VALUE($A44))*AO16+AO16,4)</f>
        <v>10.507</v>
      </c>
      <c r="AP17" s="8" cm="1">
        <f t="array" ref="AP17">ROUND(I$10/TREND(I$8:I$9,$A$8:$A$9,VALUE($A44))*AP16+AP16,4)</f>
        <v>10.507</v>
      </c>
      <c r="AQ17" s="8" cm="1">
        <f t="array" ref="AQ17">ROUND(J$10/TREND(J$8:J$9,$A$8:$A$9,VALUE($A44))*AQ16+AQ16,4)</f>
        <v>10.507</v>
      </c>
      <c r="AR17" s="8" cm="1">
        <f t="array" ref="AR17">ROUND(K$10/TREND(K$8:K$9,$A$8:$A$9,VALUE($A44))*AR16+AR16,4)</f>
        <v>10.507</v>
      </c>
      <c r="AS17" s="8" cm="1">
        <f t="array" ref="AS17">ROUND(L$10/TREND(L$8:L$9,$A$8:$A$9,VALUE($A44))*AS16+AS16,4)</f>
        <v>10.507</v>
      </c>
      <c r="AT17" s="8" cm="1">
        <f t="array" ref="AT17">ROUND(M$10/TREND(M$8:M$9,$A$8:$A$9,VALUE($A44))*AT16+AT16,4)</f>
        <v>10.507</v>
      </c>
      <c r="AU17" s="8" cm="1">
        <f t="array" ref="AU17">ROUND(N$10/TREND(N$8:N$9,$A$8:$A$9,VALUE($A44))*AU16+AU16,4)</f>
        <v>10.507</v>
      </c>
      <c r="AV17" s="8" cm="1">
        <f t="array" ref="AV17">ROUND(O$10/TREND(O$8:O$9,$A$8:$A$9,VALUE($A44))*AV16+AV16,4)</f>
        <v>10.507</v>
      </c>
      <c r="AW17" s="8" cm="1">
        <f t="array" ref="AW17">ROUND(P$10/TREND(P$8:P$9,$A$8:$A$9,VALUE($A44))*AW16+AW16,4)</f>
        <v>10.507</v>
      </c>
      <c r="AX17" s="8" cm="1">
        <f t="array" ref="AX17">ROUND(Q$10/TREND(Q$8:Q$9,$A$8:$A$9,VALUE($A44))*AX16+AX16,4)</f>
        <v>10.507</v>
      </c>
      <c r="AY17" s="8" cm="1">
        <f t="array" ref="AY17">ROUND(R$10/TREND(R$8:R$9,$A$8:$A$9,VALUE($A44))*AY16+AY16,4)</f>
        <v>10.507</v>
      </c>
      <c r="AZ17" s="8" cm="1">
        <f t="array" ref="AZ17">ROUND(S$10/TREND(S$8:S$9,$A$8:$A$9,VALUE($A44))*AZ16+AZ16,4)</f>
        <v>10.507</v>
      </c>
      <c r="BA17" s="8" cm="1">
        <f t="array" ref="BA17">ROUND(T$10/TREND(T$8:T$9,$A$8:$A$9,VALUE($A44))*BA16+BA16,4)</f>
        <v>10.507</v>
      </c>
      <c r="BB17" s="8" cm="1">
        <f t="array" ref="BB17">ROUND(U$10/TREND(U$8:U$9,$A$8:$A$9,VALUE($A44))*BB16+BB16,4)</f>
        <v>10.507</v>
      </c>
      <c r="BC17" s="8" cm="1">
        <f t="array" ref="BC17">ROUND(V$10/TREND(V$8:V$9,$A$8:$A$9,VALUE($A44))*BC16+BC16,4)</f>
        <v>10.507</v>
      </c>
      <c r="BD17" s="8" cm="1">
        <f t="array" ref="BD17">ROUND(W$10/TREND(W$8:W$9,$A$8:$A$9,VALUE($A44))*BD16+BD16,4)</f>
        <v>10.507</v>
      </c>
      <c r="BE17" s="8" cm="1">
        <f t="array" ref="BE17">ROUND(X$10/TREND(X$8:X$9,$A$8:$A$9,VALUE($A44))*BE16+BE16,4)</f>
        <v>10.507</v>
      </c>
      <c r="BF17" s="8" cm="1">
        <f t="array" ref="BF17">ROUND(Y$10/TREND(Y$8:Y$9,$A$8:$A$9,VALUE($A44))*BF16+BF16,4)</f>
        <v>10.507</v>
      </c>
      <c r="BG17" s="8" cm="1">
        <f t="array" ref="BG17">ROUND(Z$10/TREND(Z$8:Z$9,$A$8:$A$9,VALUE($A44))*BG16+BG16,4)</f>
        <v>10.507</v>
      </c>
      <c r="BH17" s="8" cm="1">
        <f t="array" ref="BH17">ROUND(AA$10/TREND(AA$8:AA$9,$A$8:$A$9,VALUE($A44))*BH16+BH16,4)</f>
        <v>10.507</v>
      </c>
      <c r="BI17" s="8" cm="1">
        <f t="array" ref="BI17">ROUND(AB$10/TREND(AB$8:AB$9,$A$8:$A$9,VALUE($A44))*BI16+BI16,4)</f>
        <v>10.507</v>
      </c>
      <c r="BJ17" s="8" cm="1">
        <f t="array" ref="BJ17">ROUND(AC$10/TREND(AC$8:AC$9,$A$8:$A$9,VALUE($A44))*BJ16+BJ16,4)</f>
        <v>10.507</v>
      </c>
      <c r="BK17" s="8" cm="1">
        <f t="array" ref="BK17">ROUND(AD$10/TREND(AD$8:AD$9,$A$8:$A$9,VALUE($A44))*BK16+BK16,4)</f>
        <v>10.507</v>
      </c>
      <c r="BL17" s="8" cm="1">
        <f t="array" ref="BL17">ROUND(AE$10/TREND(AE$8:AE$9,$A$8:$A$9,VALUE($A44))*BL16+BL16,4)</f>
        <v>10.507</v>
      </c>
      <c r="BM17" s="8" cm="1">
        <f t="array" ref="BM17">ROUND(AF$10/TREND(AF$8:AF$9,$A$8:$A$9,VALUE($A44))*BM16+BM16,4)</f>
        <v>10.507</v>
      </c>
      <c r="BN17" s="8" cm="1">
        <f t="array" ref="BN17">ROUND(AG$10/TREND(AG$8:AG$9,$A$8:$A$9,VALUE($A44))*BN16+BN16,4)</f>
        <v>10.507</v>
      </c>
      <c r="BO17" s="8" cm="1">
        <f t="array" ref="BO17">ROUND(AH$10/TREND(AH$8:AH$9,$A$8:$A$9,VALUE($A44))*BO16+BO16,4)</f>
        <v>10.507</v>
      </c>
      <c r="BQ17" s="1">
        <f t="shared" si="10"/>
        <v>1.3037183715391201</v>
      </c>
      <c r="BR17" s="1">
        <f t="shared" si="4"/>
        <v>10.507000000000001</v>
      </c>
      <c r="BS17" s="1"/>
      <c r="BV17" t="str">
        <f t="shared" si="11"/>
        <v>MinBIOGAS-15</v>
      </c>
      <c r="BW17" s="1">
        <f t="shared" si="5"/>
        <v>0</v>
      </c>
      <c r="BX17" s="1">
        <f t="shared" si="6"/>
        <v>0</v>
      </c>
      <c r="BY17" s="1">
        <f t="shared" si="6"/>
        <v>0</v>
      </c>
      <c r="BZ17" s="1">
        <f t="shared" si="6"/>
        <v>0</v>
      </c>
      <c r="CA17" s="1">
        <f t="shared" si="6"/>
        <v>0</v>
      </c>
      <c r="CB17" s="1">
        <f t="shared" si="6"/>
        <v>0</v>
      </c>
      <c r="CC17" s="1">
        <f t="shared" si="6"/>
        <v>0</v>
      </c>
      <c r="CD17" s="1">
        <f t="shared" si="6"/>
        <v>0</v>
      </c>
      <c r="CE17" s="1">
        <f t="shared" si="6"/>
        <v>0</v>
      </c>
      <c r="CF17" s="1">
        <f t="shared" si="6"/>
        <v>0</v>
      </c>
      <c r="CG17" s="1">
        <f t="shared" si="6"/>
        <v>0</v>
      </c>
      <c r="CH17" s="1">
        <f t="shared" si="6"/>
        <v>0</v>
      </c>
      <c r="CI17" s="1">
        <f t="shared" si="6"/>
        <v>0</v>
      </c>
      <c r="CJ17" s="1">
        <f t="shared" si="6"/>
        <v>0</v>
      </c>
      <c r="CK17" s="1">
        <f t="shared" si="6"/>
        <v>0</v>
      </c>
      <c r="CL17" s="1">
        <f t="shared" si="6"/>
        <v>0</v>
      </c>
      <c r="CM17" s="1">
        <f t="shared" si="6"/>
        <v>0</v>
      </c>
      <c r="CN17" s="1">
        <f t="shared" si="7"/>
        <v>0</v>
      </c>
      <c r="CO17" s="1">
        <f t="shared" si="7"/>
        <v>0</v>
      </c>
      <c r="CP17" s="1">
        <f t="shared" si="7"/>
        <v>0</v>
      </c>
      <c r="CQ17" s="1">
        <f t="shared" si="7"/>
        <v>0</v>
      </c>
      <c r="CR17" s="1">
        <f t="shared" si="7"/>
        <v>0</v>
      </c>
      <c r="CS17" s="1">
        <f t="shared" si="7"/>
        <v>0</v>
      </c>
      <c r="CT17" s="1">
        <f t="shared" si="7"/>
        <v>0</v>
      </c>
      <c r="CU17" s="1">
        <f t="shared" si="7"/>
        <v>0</v>
      </c>
      <c r="CV17" s="1">
        <f t="shared" si="7"/>
        <v>0</v>
      </c>
      <c r="CW17" s="1">
        <f t="shared" si="7"/>
        <v>0</v>
      </c>
      <c r="CX17" s="1">
        <f t="shared" si="7"/>
        <v>0</v>
      </c>
      <c r="CY17" s="1">
        <f t="shared" si="7"/>
        <v>0</v>
      </c>
      <c r="CZ17" s="1">
        <f t="shared" si="7"/>
        <v>0</v>
      </c>
      <c r="DC17" t="str">
        <f t="shared" si="12"/>
        <v>MinBIOGAS-15</v>
      </c>
      <c r="DD17" t="str">
        <f t="shared" si="8"/>
        <v>Bio gas Supply curve - Step 15</v>
      </c>
      <c r="DE17" t="s">
        <v>109</v>
      </c>
      <c r="DF17" t="s">
        <v>163</v>
      </c>
      <c r="DH17" t="str">
        <f t="shared" si="13"/>
        <v>BIOGAS</v>
      </c>
    </row>
    <row r="18" spans="1:112">
      <c r="AK18" t="str">
        <f t="shared" si="9"/>
        <v>MinBIOGAS-16</v>
      </c>
      <c r="AL18" s="8" cm="1">
        <f t="array" ref="AL18">ROUND(E$10/TREND(E$8:E$9,$A$8:$A$9,VALUE($A45))*AL17+AL17,4)</f>
        <v>10.6751</v>
      </c>
      <c r="AM18" s="8" cm="1">
        <f t="array" ref="AM18">ROUND(F$10/TREND(F$8:F$9,$A$8:$A$9,VALUE($A45))*AM17+AM17,4)</f>
        <v>10.6751</v>
      </c>
      <c r="AN18" s="8" cm="1">
        <f t="array" ref="AN18">ROUND(G$10/TREND(G$8:G$9,$A$8:$A$9,VALUE($A45))*AN17+AN17,4)</f>
        <v>10.6751</v>
      </c>
      <c r="AO18" s="8" cm="1">
        <f t="array" ref="AO18">ROUND(H$10/TREND(H$8:H$9,$A$8:$A$9,VALUE($A45))*AO17+AO17,4)</f>
        <v>10.6751</v>
      </c>
      <c r="AP18" s="8" cm="1">
        <f t="array" ref="AP18">ROUND(I$10/TREND(I$8:I$9,$A$8:$A$9,VALUE($A45))*AP17+AP17,4)</f>
        <v>10.6751</v>
      </c>
      <c r="AQ18" s="8" cm="1">
        <f t="array" ref="AQ18">ROUND(J$10/TREND(J$8:J$9,$A$8:$A$9,VALUE($A45))*AQ17+AQ17,4)</f>
        <v>10.6751</v>
      </c>
      <c r="AR18" s="8" cm="1">
        <f t="array" ref="AR18">ROUND(K$10/TREND(K$8:K$9,$A$8:$A$9,VALUE($A45))*AR17+AR17,4)</f>
        <v>10.6751</v>
      </c>
      <c r="AS18" s="8" cm="1">
        <f t="array" ref="AS18">ROUND(L$10/TREND(L$8:L$9,$A$8:$A$9,VALUE($A45))*AS17+AS17,4)</f>
        <v>10.6751</v>
      </c>
      <c r="AT18" s="8" cm="1">
        <f t="array" ref="AT18">ROUND(M$10/TREND(M$8:M$9,$A$8:$A$9,VALUE($A45))*AT17+AT17,4)</f>
        <v>10.6751</v>
      </c>
      <c r="AU18" s="8" cm="1">
        <f t="array" ref="AU18">ROUND(N$10/TREND(N$8:N$9,$A$8:$A$9,VALUE($A45))*AU17+AU17,4)</f>
        <v>10.6751</v>
      </c>
      <c r="AV18" s="8" cm="1">
        <f t="array" ref="AV18">ROUND(O$10/TREND(O$8:O$9,$A$8:$A$9,VALUE($A45))*AV17+AV17,4)</f>
        <v>10.6751</v>
      </c>
      <c r="AW18" s="8" cm="1">
        <f t="array" ref="AW18">ROUND(P$10/TREND(P$8:P$9,$A$8:$A$9,VALUE($A45))*AW17+AW17,4)</f>
        <v>10.6751</v>
      </c>
      <c r="AX18" s="8" cm="1">
        <f t="array" ref="AX18">ROUND(Q$10/TREND(Q$8:Q$9,$A$8:$A$9,VALUE($A45))*AX17+AX17,4)</f>
        <v>10.6751</v>
      </c>
      <c r="AY18" s="8" cm="1">
        <f t="array" ref="AY18">ROUND(R$10/TREND(R$8:R$9,$A$8:$A$9,VALUE($A45))*AY17+AY17,4)</f>
        <v>10.6751</v>
      </c>
      <c r="AZ18" s="8" cm="1">
        <f t="array" ref="AZ18">ROUND(S$10/TREND(S$8:S$9,$A$8:$A$9,VALUE($A45))*AZ17+AZ17,4)</f>
        <v>10.6751</v>
      </c>
      <c r="BA18" s="8" cm="1">
        <f t="array" ref="BA18">ROUND(T$10/TREND(T$8:T$9,$A$8:$A$9,VALUE($A45))*BA17+BA17,4)</f>
        <v>10.6751</v>
      </c>
      <c r="BB18" s="8" cm="1">
        <f t="array" ref="BB18">ROUND(U$10/TREND(U$8:U$9,$A$8:$A$9,VALUE($A45))*BB17+BB17,4)</f>
        <v>10.6751</v>
      </c>
      <c r="BC18" s="8" cm="1">
        <f t="array" ref="BC18">ROUND(V$10/TREND(V$8:V$9,$A$8:$A$9,VALUE($A45))*BC17+BC17,4)</f>
        <v>10.6751</v>
      </c>
      <c r="BD18" s="8" cm="1">
        <f t="array" ref="BD18">ROUND(W$10/TREND(W$8:W$9,$A$8:$A$9,VALUE($A45))*BD17+BD17,4)</f>
        <v>10.6751</v>
      </c>
      <c r="BE18" s="8" cm="1">
        <f t="array" ref="BE18">ROUND(X$10/TREND(X$8:X$9,$A$8:$A$9,VALUE($A45))*BE17+BE17,4)</f>
        <v>10.6751</v>
      </c>
      <c r="BF18" s="8" cm="1">
        <f t="array" ref="BF18">ROUND(Y$10/TREND(Y$8:Y$9,$A$8:$A$9,VALUE($A45))*BF17+BF17,4)</f>
        <v>10.6751</v>
      </c>
      <c r="BG18" s="8" cm="1">
        <f t="array" ref="BG18">ROUND(Z$10/TREND(Z$8:Z$9,$A$8:$A$9,VALUE($A45))*BG17+BG17,4)</f>
        <v>10.6751</v>
      </c>
      <c r="BH18" s="8" cm="1">
        <f t="array" ref="BH18">ROUND(AA$10/TREND(AA$8:AA$9,$A$8:$A$9,VALUE($A45))*BH17+BH17,4)</f>
        <v>10.6751</v>
      </c>
      <c r="BI18" s="8" cm="1">
        <f t="array" ref="BI18">ROUND(AB$10/TREND(AB$8:AB$9,$A$8:$A$9,VALUE($A45))*BI17+BI17,4)</f>
        <v>10.6751</v>
      </c>
      <c r="BJ18" s="8" cm="1">
        <f t="array" ref="BJ18">ROUND(AC$10/TREND(AC$8:AC$9,$A$8:$A$9,VALUE($A45))*BJ17+BJ17,4)</f>
        <v>10.6751</v>
      </c>
      <c r="BK18" s="8" cm="1">
        <f t="array" ref="BK18">ROUND(AD$10/TREND(AD$8:AD$9,$A$8:$A$9,VALUE($A45))*BK17+BK17,4)</f>
        <v>10.6751</v>
      </c>
      <c r="BL18" s="8" cm="1">
        <f t="array" ref="BL18">ROUND(AE$10/TREND(AE$8:AE$9,$A$8:$A$9,VALUE($A45))*BL17+BL17,4)</f>
        <v>10.6751</v>
      </c>
      <c r="BM18" s="8" cm="1">
        <f t="array" ref="BM18">ROUND(AF$10/TREND(AF$8:AF$9,$A$8:$A$9,VALUE($A45))*BM17+BM17,4)</f>
        <v>10.6751</v>
      </c>
      <c r="BN18" s="8" cm="1">
        <f t="array" ref="BN18">ROUND(AG$10/TREND(AG$8:AG$9,$A$8:$A$9,VALUE($A45))*BN17+BN17,4)</f>
        <v>10.6751</v>
      </c>
      <c r="BO18" s="8" cm="1">
        <f t="array" ref="BO18">ROUND(AH$10/TREND(AH$8:AH$9,$A$8:$A$9,VALUE($A45))*BO17+BO17,4)</f>
        <v>10.6751</v>
      </c>
      <c r="BQ18" s="1">
        <f t="shared" si="10"/>
        <v>1.4485759683768</v>
      </c>
      <c r="BR18" s="1">
        <f t="shared" si="4"/>
        <v>10.675100000000002</v>
      </c>
      <c r="BS18" s="1"/>
      <c r="BV18" t="str">
        <f t="shared" si="11"/>
        <v>MinBIOGAS-16</v>
      </c>
      <c r="BW18" s="1">
        <f t="shared" si="5"/>
        <v>0</v>
      </c>
      <c r="BX18" s="1">
        <f t="shared" si="6"/>
        <v>0</v>
      </c>
      <c r="BY18" s="1">
        <f t="shared" si="6"/>
        <v>0</v>
      </c>
      <c r="BZ18" s="1">
        <f t="shared" si="6"/>
        <v>0</v>
      </c>
      <c r="CA18" s="1">
        <f t="shared" si="6"/>
        <v>0</v>
      </c>
      <c r="CB18" s="1">
        <f t="shared" si="6"/>
        <v>0</v>
      </c>
      <c r="CC18" s="1">
        <f t="shared" si="6"/>
        <v>0</v>
      </c>
      <c r="CD18" s="1">
        <f t="shared" si="6"/>
        <v>0</v>
      </c>
      <c r="CE18" s="1">
        <f t="shared" si="6"/>
        <v>0</v>
      </c>
      <c r="CF18" s="1">
        <f t="shared" si="6"/>
        <v>0</v>
      </c>
      <c r="CG18" s="1">
        <f t="shared" si="6"/>
        <v>0</v>
      </c>
      <c r="CH18" s="1">
        <f t="shared" si="6"/>
        <v>0</v>
      </c>
      <c r="CI18" s="1">
        <f t="shared" si="6"/>
        <v>0</v>
      </c>
      <c r="CJ18" s="1">
        <f t="shared" si="6"/>
        <v>0</v>
      </c>
      <c r="CK18" s="1">
        <f t="shared" si="6"/>
        <v>0</v>
      </c>
      <c r="CL18" s="1">
        <f t="shared" si="6"/>
        <v>0</v>
      </c>
      <c r="CM18" s="1">
        <f t="shared" ref="CM18:CZ22" si="18">MIN(BB45/MAX(SUM(BB$30:BB$49),1)*U$6*1000,BB45*$BT$1)</f>
        <v>0</v>
      </c>
      <c r="CN18" s="1">
        <f t="shared" si="7"/>
        <v>0</v>
      </c>
      <c r="CO18" s="1">
        <f t="shared" si="7"/>
        <v>0</v>
      </c>
      <c r="CP18" s="1">
        <f t="shared" si="7"/>
        <v>0</v>
      </c>
      <c r="CQ18" s="1">
        <f t="shared" si="7"/>
        <v>0</v>
      </c>
      <c r="CR18" s="1">
        <f t="shared" si="7"/>
        <v>0</v>
      </c>
      <c r="CS18" s="1">
        <f t="shared" si="7"/>
        <v>0</v>
      </c>
      <c r="CT18" s="1">
        <f t="shared" si="7"/>
        <v>0</v>
      </c>
      <c r="CU18" s="1">
        <f t="shared" si="7"/>
        <v>0</v>
      </c>
      <c r="CV18" s="1">
        <f t="shared" si="7"/>
        <v>0</v>
      </c>
      <c r="CW18" s="1">
        <f t="shared" si="7"/>
        <v>0</v>
      </c>
      <c r="CX18" s="1">
        <f t="shared" si="7"/>
        <v>0</v>
      </c>
      <c r="CY18" s="1">
        <f t="shared" si="7"/>
        <v>0</v>
      </c>
      <c r="CZ18" s="1">
        <f t="shared" si="7"/>
        <v>0</v>
      </c>
      <c r="DC18" t="str">
        <f t="shared" si="12"/>
        <v>MinBIOGAS-16</v>
      </c>
      <c r="DD18" t="str">
        <f t="shared" si="8"/>
        <v>Bio gas Supply curve - Step 16</v>
      </c>
      <c r="DE18" t="s">
        <v>109</v>
      </c>
      <c r="DF18" t="s">
        <v>163</v>
      </c>
      <c r="DH18" t="str">
        <f t="shared" si="13"/>
        <v>BIOGAS</v>
      </c>
    </row>
    <row r="19" spans="1:112">
      <c r="AK19" t="str">
        <f t="shared" si="9"/>
        <v>MinBIOGAS-17</v>
      </c>
      <c r="AL19" s="8" cm="1">
        <f t="array" ref="AL19">ROUND(E$10/TREND(E$8:E$9,$A$8:$A$9,VALUE($A46))*AL18+AL18,4)</f>
        <v>10.869199999999999</v>
      </c>
      <c r="AM19" s="8" cm="1">
        <f t="array" ref="AM19">ROUND(F$10/TREND(F$8:F$9,$A$8:$A$9,VALUE($A46))*AM18+AM18,4)</f>
        <v>10.869199999999999</v>
      </c>
      <c r="AN19" s="8" cm="1">
        <f t="array" ref="AN19">ROUND(G$10/TREND(G$8:G$9,$A$8:$A$9,VALUE($A46))*AN18+AN18,4)</f>
        <v>10.869199999999999</v>
      </c>
      <c r="AO19" s="8" cm="1">
        <f t="array" ref="AO19">ROUND(H$10/TREND(H$8:H$9,$A$8:$A$9,VALUE($A46))*AO18+AO18,4)</f>
        <v>10.869199999999999</v>
      </c>
      <c r="AP19" s="8" cm="1">
        <f t="array" ref="AP19">ROUND(I$10/TREND(I$8:I$9,$A$8:$A$9,VALUE($A46))*AP18+AP18,4)</f>
        <v>10.869199999999999</v>
      </c>
      <c r="AQ19" s="8" cm="1">
        <f t="array" ref="AQ19">ROUND(J$10/TREND(J$8:J$9,$A$8:$A$9,VALUE($A46))*AQ18+AQ18,4)</f>
        <v>10.869199999999999</v>
      </c>
      <c r="AR19" s="8" cm="1">
        <f t="array" ref="AR19">ROUND(K$10/TREND(K$8:K$9,$A$8:$A$9,VALUE($A46))*AR18+AR18,4)</f>
        <v>10.869199999999999</v>
      </c>
      <c r="AS19" s="8" cm="1">
        <f t="array" ref="AS19">ROUND(L$10/TREND(L$8:L$9,$A$8:$A$9,VALUE($A46))*AS18+AS18,4)</f>
        <v>10.869199999999999</v>
      </c>
      <c r="AT19" s="8" cm="1">
        <f t="array" ref="AT19">ROUND(M$10/TREND(M$8:M$9,$A$8:$A$9,VALUE($A46))*AT18+AT18,4)</f>
        <v>10.869199999999999</v>
      </c>
      <c r="AU19" s="8" cm="1">
        <f t="array" ref="AU19">ROUND(N$10/TREND(N$8:N$9,$A$8:$A$9,VALUE($A46))*AU18+AU18,4)</f>
        <v>10.869199999999999</v>
      </c>
      <c r="AV19" s="8" cm="1">
        <f t="array" ref="AV19">ROUND(O$10/TREND(O$8:O$9,$A$8:$A$9,VALUE($A46))*AV18+AV18,4)</f>
        <v>10.869199999999999</v>
      </c>
      <c r="AW19" s="8" cm="1">
        <f t="array" ref="AW19">ROUND(P$10/TREND(P$8:P$9,$A$8:$A$9,VALUE($A46))*AW18+AW18,4)</f>
        <v>10.869199999999999</v>
      </c>
      <c r="AX19" s="8" cm="1">
        <f t="array" ref="AX19">ROUND(Q$10/TREND(Q$8:Q$9,$A$8:$A$9,VALUE($A46))*AX18+AX18,4)</f>
        <v>10.869199999999999</v>
      </c>
      <c r="AY19" s="8" cm="1">
        <f t="array" ref="AY19">ROUND(R$10/TREND(R$8:R$9,$A$8:$A$9,VALUE($A46))*AY18+AY18,4)</f>
        <v>10.869199999999999</v>
      </c>
      <c r="AZ19" s="8" cm="1">
        <f t="array" ref="AZ19">ROUND(S$10/TREND(S$8:S$9,$A$8:$A$9,VALUE($A46))*AZ18+AZ18,4)</f>
        <v>10.869199999999999</v>
      </c>
      <c r="BA19" s="8" cm="1">
        <f t="array" ref="BA19">ROUND(T$10/TREND(T$8:T$9,$A$8:$A$9,VALUE($A46))*BA18+BA18,4)</f>
        <v>10.869199999999999</v>
      </c>
      <c r="BB19" s="8" cm="1">
        <f t="array" ref="BB19">ROUND(U$10/TREND(U$8:U$9,$A$8:$A$9,VALUE($A46))*BB18+BB18,4)</f>
        <v>10.869199999999999</v>
      </c>
      <c r="BC19" s="8" cm="1">
        <f t="array" ref="BC19">ROUND(V$10/TREND(V$8:V$9,$A$8:$A$9,VALUE($A46))*BC18+BC18,4)</f>
        <v>10.869199999999999</v>
      </c>
      <c r="BD19" s="8" cm="1">
        <f t="array" ref="BD19">ROUND(W$10/TREND(W$8:W$9,$A$8:$A$9,VALUE($A46))*BD18+BD18,4)</f>
        <v>10.869199999999999</v>
      </c>
      <c r="BE19" s="8" cm="1">
        <f t="array" ref="BE19">ROUND(X$10/TREND(X$8:X$9,$A$8:$A$9,VALUE($A46))*BE18+BE18,4)</f>
        <v>10.869199999999999</v>
      </c>
      <c r="BF19" s="8" cm="1">
        <f t="array" ref="BF19">ROUND(Y$10/TREND(Y$8:Y$9,$A$8:$A$9,VALUE($A46))*BF18+BF18,4)</f>
        <v>10.869199999999999</v>
      </c>
      <c r="BG19" s="8" cm="1">
        <f t="array" ref="BG19">ROUND(Z$10/TREND(Z$8:Z$9,$A$8:$A$9,VALUE($A46))*BG18+BG18,4)</f>
        <v>10.869199999999999</v>
      </c>
      <c r="BH19" s="8" cm="1">
        <f t="array" ref="BH19">ROUND(AA$10/TREND(AA$8:AA$9,$A$8:$A$9,VALUE($A46))*BH18+BH18,4)</f>
        <v>10.869199999999999</v>
      </c>
      <c r="BI19" s="8" cm="1">
        <f t="array" ref="BI19">ROUND(AB$10/TREND(AB$8:AB$9,$A$8:$A$9,VALUE($A46))*BI18+BI18,4)</f>
        <v>10.869199999999999</v>
      </c>
      <c r="BJ19" s="8" cm="1">
        <f t="array" ref="BJ19">ROUND(AC$10/TREND(AC$8:AC$9,$A$8:$A$9,VALUE($A46))*BJ18+BJ18,4)</f>
        <v>10.869199999999999</v>
      </c>
      <c r="BK19" s="8" cm="1">
        <f t="array" ref="BK19">ROUND(AD$10/TREND(AD$8:AD$9,$A$8:$A$9,VALUE($A46))*BK18+BK18,4)</f>
        <v>10.869199999999999</v>
      </c>
      <c r="BL19" s="8" cm="1">
        <f t="array" ref="BL19">ROUND(AE$10/TREND(AE$8:AE$9,$A$8:$A$9,VALUE($A46))*BL18+BL18,4)</f>
        <v>10.869199999999999</v>
      </c>
      <c r="BM19" s="8" cm="1">
        <f t="array" ref="BM19">ROUND(AF$10/TREND(AF$8:AF$9,$A$8:$A$9,VALUE($A46))*BM18+BM18,4)</f>
        <v>10.869199999999999</v>
      </c>
      <c r="BN19" s="8" cm="1">
        <f t="array" ref="BN19">ROUND(AG$10/TREND(AG$8:AG$9,$A$8:$A$9,VALUE($A46))*BN18+BN18,4)</f>
        <v>10.869199999999999</v>
      </c>
      <c r="BO19" s="8" cm="1">
        <f t="array" ref="BO19">ROUND(AH$10/TREND(AH$8:AH$9,$A$8:$A$9,VALUE($A46))*BO18+BO18,4)</f>
        <v>10.869199999999999</v>
      </c>
      <c r="BQ19" s="1">
        <f t="shared" si="10"/>
        <v>1.59343356521448</v>
      </c>
      <c r="BR19" s="1">
        <f t="shared" si="4"/>
        <v>10.869200000000001</v>
      </c>
      <c r="BS19" s="1"/>
      <c r="BV19" t="str">
        <f t="shared" si="11"/>
        <v>MinBIOGAS-17</v>
      </c>
      <c r="BW19" s="1">
        <f t="shared" si="5"/>
        <v>0</v>
      </c>
      <c r="BX19" s="1">
        <f t="shared" ref="BX19:CL22" si="19">MIN(AM46/MAX(SUM(AM$30:AM$49),1)*F$6*1000,AM46*$BT$1)</f>
        <v>0</v>
      </c>
      <c r="BY19" s="1">
        <f t="shared" si="19"/>
        <v>0</v>
      </c>
      <c r="BZ19" s="1">
        <f t="shared" si="19"/>
        <v>0</v>
      </c>
      <c r="CA19" s="1">
        <f t="shared" si="19"/>
        <v>0</v>
      </c>
      <c r="CB19" s="1">
        <f t="shared" si="19"/>
        <v>0</v>
      </c>
      <c r="CC19" s="1">
        <f t="shared" si="19"/>
        <v>0</v>
      </c>
      <c r="CD19" s="1">
        <f t="shared" si="19"/>
        <v>0</v>
      </c>
      <c r="CE19" s="1">
        <f t="shared" si="19"/>
        <v>0</v>
      </c>
      <c r="CF19" s="1">
        <f t="shared" si="19"/>
        <v>0</v>
      </c>
      <c r="CG19" s="1">
        <f t="shared" si="19"/>
        <v>0</v>
      </c>
      <c r="CH19" s="1">
        <f t="shared" si="19"/>
        <v>0</v>
      </c>
      <c r="CI19" s="1">
        <f t="shared" si="19"/>
        <v>0</v>
      </c>
      <c r="CJ19" s="1">
        <f t="shared" si="19"/>
        <v>0</v>
      </c>
      <c r="CK19" s="1">
        <f t="shared" si="19"/>
        <v>0</v>
      </c>
      <c r="CL19" s="1">
        <f t="shared" si="19"/>
        <v>0</v>
      </c>
      <c r="CM19" s="1">
        <f t="shared" si="18"/>
        <v>0</v>
      </c>
      <c r="CN19" s="1">
        <f t="shared" si="18"/>
        <v>0</v>
      </c>
      <c r="CO19" s="1">
        <f t="shared" si="18"/>
        <v>0</v>
      </c>
      <c r="CP19" s="1">
        <f t="shared" si="18"/>
        <v>0</v>
      </c>
      <c r="CQ19" s="1">
        <f t="shared" si="18"/>
        <v>0</v>
      </c>
      <c r="CR19" s="1">
        <f t="shared" si="18"/>
        <v>0</v>
      </c>
      <c r="CS19" s="1">
        <f t="shared" si="18"/>
        <v>0</v>
      </c>
      <c r="CT19" s="1">
        <f t="shared" si="18"/>
        <v>0</v>
      </c>
      <c r="CU19" s="1">
        <f t="shared" si="18"/>
        <v>0</v>
      </c>
      <c r="CV19" s="1">
        <f t="shared" si="18"/>
        <v>0</v>
      </c>
      <c r="CW19" s="1">
        <f t="shared" si="18"/>
        <v>0</v>
      </c>
      <c r="CX19" s="1">
        <f t="shared" si="18"/>
        <v>0</v>
      </c>
      <c r="CY19" s="1">
        <f t="shared" si="18"/>
        <v>0</v>
      </c>
      <c r="CZ19" s="1">
        <f t="shared" si="18"/>
        <v>0</v>
      </c>
      <c r="DC19" t="str">
        <f t="shared" si="12"/>
        <v>MinBIOGAS-17</v>
      </c>
      <c r="DD19" t="str">
        <f t="shared" si="8"/>
        <v>Bio gas Supply curve - Step 17</v>
      </c>
      <c r="DE19" t="s">
        <v>109</v>
      </c>
      <c r="DF19" t="s">
        <v>163</v>
      </c>
      <c r="DH19" t="str">
        <f t="shared" si="13"/>
        <v>BIOGAS</v>
      </c>
    </row>
    <row r="20" spans="1:112">
      <c r="AK20" t="str">
        <f t="shared" si="9"/>
        <v>MinBIOGAS-18</v>
      </c>
      <c r="AL20" s="8" cm="1">
        <f t="array" ref="AL20">ROUND(E$10/TREND(E$8:E$9,$A$8:$A$9,VALUE($A47))*AL19+AL19,4)</f>
        <v>11.098000000000001</v>
      </c>
      <c r="AM20" s="8" cm="1">
        <f t="array" ref="AM20">ROUND(F$10/TREND(F$8:F$9,$A$8:$A$9,VALUE($A47))*AM19+AM19,4)</f>
        <v>11.098000000000001</v>
      </c>
      <c r="AN20" s="8" cm="1">
        <f t="array" ref="AN20">ROUND(G$10/TREND(G$8:G$9,$A$8:$A$9,VALUE($A47))*AN19+AN19,4)</f>
        <v>11.098000000000001</v>
      </c>
      <c r="AO20" s="8" cm="1">
        <f t="array" ref="AO20">ROUND(H$10/TREND(H$8:H$9,$A$8:$A$9,VALUE($A47))*AO19+AO19,4)</f>
        <v>11.098000000000001</v>
      </c>
      <c r="AP20" s="8" cm="1">
        <f t="array" ref="AP20">ROUND(I$10/TREND(I$8:I$9,$A$8:$A$9,VALUE($A47))*AP19+AP19,4)</f>
        <v>11.098000000000001</v>
      </c>
      <c r="AQ20" s="8" cm="1">
        <f t="array" ref="AQ20">ROUND(J$10/TREND(J$8:J$9,$A$8:$A$9,VALUE($A47))*AQ19+AQ19,4)</f>
        <v>11.098000000000001</v>
      </c>
      <c r="AR20" s="8" cm="1">
        <f t="array" ref="AR20">ROUND(K$10/TREND(K$8:K$9,$A$8:$A$9,VALUE($A47))*AR19+AR19,4)</f>
        <v>11.098000000000001</v>
      </c>
      <c r="AS20" s="8" cm="1">
        <f t="array" ref="AS20">ROUND(L$10/TREND(L$8:L$9,$A$8:$A$9,VALUE($A47))*AS19+AS19,4)</f>
        <v>11.098000000000001</v>
      </c>
      <c r="AT20" s="8" cm="1">
        <f t="array" ref="AT20">ROUND(M$10/TREND(M$8:M$9,$A$8:$A$9,VALUE($A47))*AT19+AT19,4)</f>
        <v>11.098000000000001</v>
      </c>
      <c r="AU20" s="8" cm="1">
        <f t="array" ref="AU20">ROUND(N$10/TREND(N$8:N$9,$A$8:$A$9,VALUE($A47))*AU19+AU19,4)</f>
        <v>11.098000000000001</v>
      </c>
      <c r="AV20" s="8" cm="1">
        <f t="array" ref="AV20">ROUND(O$10/TREND(O$8:O$9,$A$8:$A$9,VALUE($A47))*AV19+AV19,4)</f>
        <v>11.098000000000001</v>
      </c>
      <c r="AW20" s="8" cm="1">
        <f t="array" ref="AW20">ROUND(P$10/TREND(P$8:P$9,$A$8:$A$9,VALUE($A47))*AW19+AW19,4)</f>
        <v>11.098000000000001</v>
      </c>
      <c r="AX20" s="8" cm="1">
        <f t="array" ref="AX20">ROUND(Q$10/TREND(Q$8:Q$9,$A$8:$A$9,VALUE($A47))*AX19+AX19,4)</f>
        <v>11.098000000000001</v>
      </c>
      <c r="AY20" s="8" cm="1">
        <f t="array" ref="AY20">ROUND(R$10/TREND(R$8:R$9,$A$8:$A$9,VALUE($A47))*AY19+AY19,4)</f>
        <v>11.098000000000001</v>
      </c>
      <c r="AZ20" s="8" cm="1">
        <f t="array" ref="AZ20">ROUND(S$10/TREND(S$8:S$9,$A$8:$A$9,VALUE($A47))*AZ19+AZ19,4)</f>
        <v>11.098000000000001</v>
      </c>
      <c r="BA20" s="8" cm="1">
        <f t="array" ref="BA20">ROUND(T$10/TREND(T$8:T$9,$A$8:$A$9,VALUE($A47))*BA19+BA19,4)</f>
        <v>11.098000000000001</v>
      </c>
      <c r="BB20" s="8" cm="1">
        <f t="array" ref="BB20">ROUND(U$10/TREND(U$8:U$9,$A$8:$A$9,VALUE($A47))*BB19+BB19,4)</f>
        <v>11.098000000000001</v>
      </c>
      <c r="BC20" s="8" cm="1">
        <f t="array" ref="BC20">ROUND(V$10/TREND(V$8:V$9,$A$8:$A$9,VALUE($A47))*BC19+BC19,4)</f>
        <v>11.098000000000001</v>
      </c>
      <c r="BD20" s="8" cm="1">
        <f t="array" ref="BD20">ROUND(W$10/TREND(W$8:W$9,$A$8:$A$9,VALUE($A47))*BD19+BD19,4)</f>
        <v>11.098000000000001</v>
      </c>
      <c r="BE20" s="8" cm="1">
        <f t="array" ref="BE20">ROUND(X$10/TREND(X$8:X$9,$A$8:$A$9,VALUE($A47))*BE19+BE19,4)</f>
        <v>11.098000000000001</v>
      </c>
      <c r="BF20" s="8" cm="1">
        <f t="array" ref="BF20">ROUND(Y$10/TREND(Y$8:Y$9,$A$8:$A$9,VALUE($A47))*BF19+BF19,4)</f>
        <v>11.098000000000001</v>
      </c>
      <c r="BG20" s="8" cm="1">
        <f t="array" ref="BG20">ROUND(Z$10/TREND(Z$8:Z$9,$A$8:$A$9,VALUE($A47))*BG19+BG19,4)</f>
        <v>11.098000000000001</v>
      </c>
      <c r="BH20" s="8" cm="1">
        <f t="array" ref="BH20">ROUND(AA$10/TREND(AA$8:AA$9,$A$8:$A$9,VALUE($A47))*BH19+BH19,4)</f>
        <v>11.098000000000001</v>
      </c>
      <c r="BI20" s="8" cm="1">
        <f t="array" ref="BI20">ROUND(AB$10/TREND(AB$8:AB$9,$A$8:$A$9,VALUE($A47))*BI19+BI19,4)</f>
        <v>11.098000000000001</v>
      </c>
      <c r="BJ20" s="8" cm="1">
        <f t="array" ref="BJ20">ROUND(AC$10/TREND(AC$8:AC$9,$A$8:$A$9,VALUE($A47))*BJ19+BJ19,4)</f>
        <v>11.098000000000001</v>
      </c>
      <c r="BK20" s="8" cm="1">
        <f t="array" ref="BK20">ROUND(AD$10/TREND(AD$8:AD$9,$A$8:$A$9,VALUE($A47))*BK19+BK19,4)</f>
        <v>11.098000000000001</v>
      </c>
      <c r="BL20" s="8" cm="1">
        <f t="array" ref="BL20">ROUND(AE$10/TREND(AE$8:AE$9,$A$8:$A$9,VALUE($A47))*BL19+BL19,4)</f>
        <v>11.098000000000001</v>
      </c>
      <c r="BM20" s="8" cm="1">
        <f t="array" ref="BM20">ROUND(AF$10/TREND(AF$8:AF$9,$A$8:$A$9,VALUE($A47))*BM19+BM19,4)</f>
        <v>11.098000000000001</v>
      </c>
      <c r="BN20" s="8" cm="1">
        <f t="array" ref="BN20">ROUND(AG$10/TREND(AG$8:AG$9,$A$8:$A$9,VALUE($A47))*BN19+BN19,4)</f>
        <v>11.098000000000001</v>
      </c>
      <c r="BO20" s="8" cm="1">
        <f t="array" ref="BO20">ROUND(AH$10/TREND(AH$8:AH$9,$A$8:$A$9,VALUE($A47))*BO19+BO19,4)</f>
        <v>11.098000000000001</v>
      </c>
      <c r="BQ20" s="1">
        <f t="shared" si="10"/>
        <v>1.7382911620521599</v>
      </c>
      <c r="BR20" s="1">
        <f t="shared" si="4"/>
        <v>11.098000000000003</v>
      </c>
      <c r="BS20" s="1"/>
      <c r="BV20" t="str">
        <f t="shared" si="11"/>
        <v>MinBIOGAS-18</v>
      </c>
      <c r="BW20" s="1">
        <f t="shared" si="5"/>
        <v>0</v>
      </c>
      <c r="BX20" s="1">
        <f t="shared" si="19"/>
        <v>0</v>
      </c>
      <c r="BY20" s="1">
        <f t="shared" si="19"/>
        <v>0</v>
      </c>
      <c r="BZ20" s="1">
        <f t="shared" si="19"/>
        <v>0</v>
      </c>
      <c r="CA20" s="1">
        <f t="shared" si="19"/>
        <v>0</v>
      </c>
      <c r="CB20" s="1">
        <f t="shared" si="19"/>
        <v>0</v>
      </c>
      <c r="CC20" s="1">
        <f t="shared" si="19"/>
        <v>0</v>
      </c>
      <c r="CD20" s="1">
        <f t="shared" si="19"/>
        <v>0</v>
      </c>
      <c r="CE20" s="1">
        <f t="shared" si="19"/>
        <v>0</v>
      </c>
      <c r="CF20" s="1">
        <f t="shared" si="19"/>
        <v>0</v>
      </c>
      <c r="CG20" s="1">
        <f t="shared" si="19"/>
        <v>0</v>
      </c>
      <c r="CH20" s="1">
        <f t="shared" si="19"/>
        <v>0</v>
      </c>
      <c r="CI20" s="1">
        <f t="shared" si="19"/>
        <v>0</v>
      </c>
      <c r="CJ20" s="1">
        <f t="shared" si="19"/>
        <v>0</v>
      </c>
      <c r="CK20" s="1">
        <f t="shared" si="19"/>
        <v>0</v>
      </c>
      <c r="CL20" s="1">
        <f t="shared" si="19"/>
        <v>0</v>
      </c>
      <c r="CM20" s="1">
        <f t="shared" si="18"/>
        <v>0</v>
      </c>
      <c r="CN20" s="1">
        <f t="shared" si="18"/>
        <v>0</v>
      </c>
      <c r="CO20" s="1">
        <f t="shared" si="18"/>
        <v>0</v>
      </c>
      <c r="CP20" s="1">
        <f t="shared" si="18"/>
        <v>0</v>
      </c>
      <c r="CQ20" s="1">
        <f t="shared" si="18"/>
        <v>0</v>
      </c>
      <c r="CR20" s="1">
        <f t="shared" si="18"/>
        <v>0</v>
      </c>
      <c r="CS20" s="1">
        <f t="shared" si="18"/>
        <v>0</v>
      </c>
      <c r="CT20" s="1">
        <f t="shared" si="18"/>
        <v>0</v>
      </c>
      <c r="CU20" s="1">
        <f t="shared" si="18"/>
        <v>0</v>
      </c>
      <c r="CV20" s="1">
        <f t="shared" si="18"/>
        <v>0</v>
      </c>
      <c r="CW20" s="1">
        <f t="shared" si="18"/>
        <v>0</v>
      </c>
      <c r="CX20" s="1">
        <f t="shared" si="18"/>
        <v>0</v>
      </c>
      <c r="CY20" s="1">
        <f t="shared" si="18"/>
        <v>0</v>
      </c>
      <c r="CZ20" s="1">
        <f t="shared" si="18"/>
        <v>0</v>
      </c>
      <c r="DC20" t="str">
        <f t="shared" si="12"/>
        <v>MinBIOGAS-18</v>
      </c>
      <c r="DD20" t="str">
        <f t="shared" si="8"/>
        <v>Bio gas Supply curve - Step 18</v>
      </c>
      <c r="DE20" t="s">
        <v>109</v>
      </c>
      <c r="DF20" t="s">
        <v>163</v>
      </c>
      <c r="DH20" t="str">
        <f t="shared" si="13"/>
        <v>BIOGAS</v>
      </c>
    </row>
    <row r="21" spans="1:112">
      <c r="AK21" t="str">
        <f t="shared" si="9"/>
        <v>MinBIOGAS-19</v>
      </c>
      <c r="AL21" s="8" cm="1">
        <f t="array" ref="AL21">ROUND(E$10/TREND(E$8:E$9,$A$8:$A$9,VALUE($A48))*AL20+AL20,4)</f>
        <v>11.375500000000001</v>
      </c>
      <c r="AM21" s="8" cm="1">
        <f t="array" ref="AM21">ROUND(F$10/TREND(F$8:F$9,$A$8:$A$9,VALUE($A48))*AM20+AM20,4)</f>
        <v>11.375500000000001</v>
      </c>
      <c r="AN21" s="8" cm="1">
        <f t="array" ref="AN21">ROUND(G$10/TREND(G$8:G$9,$A$8:$A$9,VALUE($A48))*AN20+AN20,4)</f>
        <v>11.375500000000001</v>
      </c>
      <c r="AO21" s="8" cm="1">
        <f t="array" ref="AO21">ROUND(H$10/TREND(H$8:H$9,$A$8:$A$9,VALUE($A48))*AO20+AO20,4)</f>
        <v>11.375500000000001</v>
      </c>
      <c r="AP21" s="8" cm="1">
        <f t="array" ref="AP21">ROUND(I$10/TREND(I$8:I$9,$A$8:$A$9,VALUE($A48))*AP20+AP20,4)</f>
        <v>11.375500000000001</v>
      </c>
      <c r="AQ21" s="8" cm="1">
        <f t="array" ref="AQ21">ROUND(J$10/TREND(J$8:J$9,$A$8:$A$9,VALUE($A48))*AQ20+AQ20,4)</f>
        <v>11.375500000000001</v>
      </c>
      <c r="AR21" s="8" cm="1">
        <f t="array" ref="AR21">ROUND(K$10/TREND(K$8:K$9,$A$8:$A$9,VALUE($A48))*AR20+AR20,4)</f>
        <v>11.375500000000001</v>
      </c>
      <c r="AS21" s="8" cm="1">
        <f t="array" ref="AS21">ROUND(L$10/TREND(L$8:L$9,$A$8:$A$9,VALUE($A48))*AS20+AS20,4)</f>
        <v>11.375500000000001</v>
      </c>
      <c r="AT21" s="8" cm="1">
        <f t="array" ref="AT21">ROUND(M$10/TREND(M$8:M$9,$A$8:$A$9,VALUE($A48))*AT20+AT20,4)</f>
        <v>11.375500000000001</v>
      </c>
      <c r="AU21" s="8" cm="1">
        <f t="array" ref="AU21">ROUND(N$10/TREND(N$8:N$9,$A$8:$A$9,VALUE($A48))*AU20+AU20,4)</f>
        <v>11.375500000000001</v>
      </c>
      <c r="AV21" s="8" cm="1">
        <f t="array" ref="AV21">ROUND(O$10/TREND(O$8:O$9,$A$8:$A$9,VALUE($A48))*AV20+AV20,4)</f>
        <v>11.375500000000001</v>
      </c>
      <c r="AW21" s="8" cm="1">
        <f t="array" ref="AW21">ROUND(P$10/TREND(P$8:P$9,$A$8:$A$9,VALUE($A48))*AW20+AW20,4)</f>
        <v>11.375500000000001</v>
      </c>
      <c r="AX21" s="8" cm="1">
        <f t="array" ref="AX21">ROUND(Q$10/TREND(Q$8:Q$9,$A$8:$A$9,VALUE($A48))*AX20+AX20,4)</f>
        <v>11.375500000000001</v>
      </c>
      <c r="AY21" s="8" cm="1">
        <f t="array" ref="AY21">ROUND(R$10/TREND(R$8:R$9,$A$8:$A$9,VALUE($A48))*AY20+AY20,4)</f>
        <v>11.375500000000001</v>
      </c>
      <c r="AZ21" s="8" cm="1">
        <f t="array" ref="AZ21">ROUND(S$10/TREND(S$8:S$9,$A$8:$A$9,VALUE($A48))*AZ20+AZ20,4)</f>
        <v>11.375500000000001</v>
      </c>
      <c r="BA21" s="8" cm="1">
        <f t="array" ref="BA21">ROUND(T$10/TREND(T$8:T$9,$A$8:$A$9,VALUE($A48))*BA20+BA20,4)</f>
        <v>11.375500000000001</v>
      </c>
      <c r="BB21" s="8" cm="1">
        <f t="array" ref="BB21">ROUND(U$10/TREND(U$8:U$9,$A$8:$A$9,VALUE($A48))*BB20+BB20,4)</f>
        <v>11.375500000000001</v>
      </c>
      <c r="BC21" s="8" cm="1">
        <f t="array" ref="BC21">ROUND(V$10/TREND(V$8:V$9,$A$8:$A$9,VALUE($A48))*BC20+BC20,4)</f>
        <v>11.375500000000001</v>
      </c>
      <c r="BD21" s="8" cm="1">
        <f t="array" ref="BD21">ROUND(W$10/TREND(W$8:W$9,$A$8:$A$9,VALUE($A48))*BD20+BD20,4)</f>
        <v>11.375500000000001</v>
      </c>
      <c r="BE21" s="8" cm="1">
        <f t="array" ref="BE21">ROUND(X$10/TREND(X$8:X$9,$A$8:$A$9,VALUE($A48))*BE20+BE20,4)</f>
        <v>11.375500000000001</v>
      </c>
      <c r="BF21" s="8" cm="1">
        <f t="array" ref="BF21">ROUND(Y$10/TREND(Y$8:Y$9,$A$8:$A$9,VALUE($A48))*BF20+BF20,4)</f>
        <v>11.375500000000001</v>
      </c>
      <c r="BG21" s="8" cm="1">
        <f t="array" ref="BG21">ROUND(Z$10/TREND(Z$8:Z$9,$A$8:$A$9,VALUE($A48))*BG20+BG20,4)</f>
        <v>11.375500000000001</v>
      </c>
      <c r="BH21" s="8" cm="1">
        <f t="array" ref="BH21">ROUND(AA$10/TREND(AA$8:AA$9,$A$8:$A$9,VALUE($A48))*BH20+BH20,4)</f>
        <v>11.375500000000001</v>
      </c>
      <c r="BI21" s="8" cm="1">
        <f t="array" ref="BI21">ROUND(AB$10/TREND(AB$8:AB$9,$A$8:$A$9,VALUE($A48))*BI20+BI20,4)</f>
        <v>11.375500000000001</v>
      </c>
      <c r="BJ21" s="8" cm="1">
        <f t="array" ref="BJ21">ROUND(AC$10/TREND(AC$8:AC$9,$A$8:$A$9,VALUE($A48))*BJ20+BJ20,4)</f>
        <v>11.375500000000001</v>
      </c>
      <c r="BK21" s="8" cm="1">
        <f t="array" ref="BK21">ROUND(AD$10/TREND(AD$8:AD$9,$A$8:$A$9,VALUE($A48))*BK20+BK20,4)</f>
        <v>11.375500000000001</v>
      </c>
      <c r="BL21" s="8" cm="1">
        <f t="array" ref="BL21">ROUND(AE$10/TREND(AE$8:AE$9,$A$8:$A$9,VALUE($A48))*BL20+BL20,4)</f>
        <v>11.375500000000001</v>
      </c>
      <c r="BM21" s="8" cm="1">
        <f t="array" ref="BM21">ROUND(AF$10/TREND(AF$8:AF$9,$A$8:$A$9,VALUE($A48))*BM20+BM20,4)</f>
        <v>11.375500000000001</v>
      </c>
      <c r="BN21" s="8" cm="1">
        <f t="array" ref="BN21">ROUND(AG$10/TREND(AG$8:AG$9,$A$8:$A$9,VALUE($A48))*BN20+BN20,4)</f>
        <v>11.375500000000001</v>
      </c>
      <c r="BO21" s="8" cm="1">
        <f t="array" ref="BO21">ROUND(AH$10/TREND(AH$8:AH$9,$A$8:$A$9,VALUE($A48))*BO20+BO20,4)</f>
        <v>11.375500000000001</v>
      </c>
      <c r="BQ21" s="1">
        <f t="shared" si="10"/>
        <v>1.8831487588898399</v>
      </c>
      <c r="BR21" s="1">
        <f t="shared" si="4"/>
        <v>11.375500000000004</v>
      </c>
      <c r="BS21" s="1"/>
      <c r="BV21" t="str">
        <f t="shared" si="11"/>
        <v>MinBIOGAS-19</v>
      </c>
      <c r="BW21" s="1">
        <f t="shared" si="5"/>
        <v>0</v>
      </c>
      <c r="BX21" s="1">
        <f t="shared" si="19"/>
        <v>0</v>
      </c>
      <c r="BY21" s="1">
        <f t="shared" si="19"/>
        <v>0</v>
      </c>
      <c r="BZ21" s="1">
        <f t="shared" si="19"/>
        <v>0</v>
      </c>
      <c r="CA21" s="1">
        <f t="shared" si="19"/>
        <v>0</v>
      </c>
      <c r="CB21" s="1">
        <f t="shared" si="19"/>
        <v>0</v>
      </c>
      <c r="CC21" s="1">
        <f t="shared" si="19"/>
        <v>0</v>
      </c>
      <c r="CD21" s="1">
        <f t="shared" si="19"/>
        <v>0</v>
      </c>
      <c r="CE21" s="1">
        <f t="shared" si="19"/>
        <v>0</v>
      </c>
      <c r="CF21" s="1">
        <f t="shared" si="19"/>
        <v>0</v>
      </c>
      <c r="CG21" s="1">
        <f t="shared" si="19"/>
        <v>0</v>
      </c>
      <c r="CH21" s="1">
        <f t="shared" si="19"/>
        <v>0</v>
      </c>
      <c r="CI21" s="1">
        <f t="shared" si="19"/>
        <v>0</v>
      </c>
      <c r="CJ21" s="1">
        <f t="shared" si="19"/>
        <v>0</v>
      </c>
      <c r="CK21" s="1">
        <f t="shared" si="19"/>
        <v>0</v>
      </c>
      <c r="CL21" s="1">
        <f t="shared" si="19"/>
        <v>0</v>
      </c>
      <c r="CM21" s="1">
        <f t="shared" si="18"/>
        <v>0</v>
      </c>
      <c r="CN21" s="1">
        <f t="shared" si="18"/>
        <v>0</v>
      </c>
      <c r="CO21" s="1">
        <f t="shared" si="18"/>
        <v>0</v>
      </c>
      <c r="CP21" s="1">
        <f t="shared" si="18"/>
        <v>0</v>
      </c>
      <c r="CQ21" s="1">
        <f t="shared" si="18"/>
        <v>0</v>
      </c>
      <c r="CR21" s="1">
        <f t="shared" si="18"/>
        <v>0</v>
      </c>
      <c r="CS21" s="1">
        <f t="shared" si="18"/>
        <v>0</v>
      </c>
      <c r="CT21" s="1">
        <f t="shared" si="18"/>
        <v>0</v>
      </c>
      <c r="CU21" s="1">
        <f t="shared" si="18"/>
        <v>0</v>
      </c>
      <c r="CV21" s="1">
        <f t="shared" si="18"/>
        <v>0</v>
      </c>
      <c r="CW21" s="1">
        <f t="shared" si="18"/>
        <v>0</v>
      </c>
      <c r="CX21" s="1">
        <f t="shared" si="18"/>
        <v>0</v>
      </c>
      <c r="CY21" s="1">
        <f t="shared" si="18"/>
        <v>0</v>
      </c>
      <c r="CZ21" s="1">
        <f t="shared" si="18"/>
        <v>0</v>
      </c>
      <c r="DC21" t="str">
        <f t="shared" si="12"/>
        <v>MinBIOGAS-19</v>
      </c>
      <c r="DD21" t="str">
        <f t="shared" si="8"/>
        <v>Bio gas Supply curve - Step 19</v>
      </c>
      <c r="DE21" t="s">
        <v>109</v>
      </c>
      <c r="DF21" t="s">
        <v>163</v>
      </c>
      <c r="DH21" t="str">
        <f t="shared" si="13"/>
        <v>BIOGAS</v>
      </c>
    </row>
    <row r="22" spans="1:112">
      <c r="AK22" t="str">
        <f t="shared" si="9"/>
        <v>MinBIOGAS-20</v>
      </c>
      <c r="AL22" s="8" cm="1">
        <f t="array" ref="AL22">ROUND(E$10/TREND(E$8:E$9,$A$8:$A$9,VALUE($A49))*AL21+AL21,4)</f>
        <v>11.7255</v>
      </c>
      <c r="AM22" s="8" cm="1">
        <f t="array" ref="AM22">ROUND(F$10/TREND(F$8:F$9,$A$8:$A$9,VALUE($A49))*AM21+AM21,4)</f>
        <v>11.7255</v>
      </c>
      <c r="AN22" s="8" cm="1">
        <f t="array" ref="AN22">ROUND(G$10/TREND(G$8:G$9,$A$8:$A$9,VALUE($A49))*AN21+AN21,4)</f>
        <v>11.7255</v>
      </c>
      <c r="AO22" s="8" cm="1">
        <f t="array" ref="AO22">ROUND(H$10/TREND(H$8:H$9,$A$8:$A$9,VALUE($A49))*AO21+AO21,4)</f>
        <v>11.7255</v>
      </c>
      <c r="AP22" s="8" cm="1">
        <f t="array" ref="AP22">ROUND(I$10/TREND(I$8:I$9,$A$8:$A$9,VALUE($A49))*AP21+AP21,4)</f>
        <v>11.7255</v>
      </c>
      <c r="AQ22" s="8" cm="1">
        <f t="array" ref="AQ22">ROUND(J$10/TREND(J$8:J$9,$A$8:$A$9,VALUE($A49))*AQ21+AQ21,4)</f>
        <v>11.7255</v>
      </c>
      <c r="AR22" s="8" cm="1">
        <f t="array" ref="AR22">ROUND(K$10/TREND(K$8:K$9,$A$8:$A$9,VALUE($A49))*AR21+AR21,4)</f>
        <v>11.7255</v>
      </c>
      <c r="AS22" s="8" cm="1">
        <f t="array" ref="AS22">ROUND(L$10/TREND(L$8:L$9,$A$8:$A$9,VALUE($A49))*AS21+AS21,4)</f>
        <v>11.7255</v>
      </c>
      <c r="AT22" s="8" cm="1">
        <f t="array" ref="AT22">ROUND(M$10/TREND(M$8:M$9,$A$8:$A$9,VALUE($A49))*AT21+AT21,4)</f>
        <v>11.7255</v>
      </c>
      <c r="AU22" s="8" cm="1">
        <f t="array" ref="AU22">ROUND(N$10/TREND(N$8:N$9,$A$8:$A$9,VALUE($A49))*AU21+AU21,4)</f>
        <v>11.7255</v>
      </c>
      <c r="AV22" s="8" cm="1">
        <f t="array" ref="AV22">ROUND(O$10/TREND(O$8:O$9,$A$8:$A$9,VALUE($A49))*AV21+AV21,4)</f>
        <v>11.7255</v>
      </c>
      <c r="AW22" s="8" cm="1">
        <f t="array" ref="AW22">ROUND(P$10/TREND(P$8:P$9,$A$8:$A$9,VALUE($A49))*AW21+AW21,4)</f>
        <v>11.7255</v>
      </c>
      <c r="AX22" s="8" cm="1">
        <f t="array" ref="AX22">ROUND(Q$10/TREND(Q$8:Q$9,$A$8:$A$9,VALUE($A49))*AX21+AX21,4)</f>
        <v>11.7255</v>
      </c>
      <c r="AY22" s="8" cm="1">
        <f t="array" ref="AY22">ROUND(R$10/TREND(R$8:R$9,$A$8:$A$9,VALUE($A49))*AY21+AY21,4)</f>
        <v>11.7255</v>
      </c>
      <c r="AZ22" s="8" cm="1">
        <f t="array" ref="AZ22">ROUND(S$10/TREND(S$8:S$9,$A$8:$A$9,VALUE($A49))*AZ21+AZ21,4)</f>
        <v>11.7255</v>
      </c>
      <c r="BA22" s="8" cm="1">
        <f t="array" ref="BA22">ROUND(T$10/TREND(T$8:T$9,$A$8:$A$9,VALUE($A49))*BA21+BA21,4)</f>
        <v>11.7255</v>
      </c>
      <c r="BB22" s="8" cm="1">
        <f t="array" ref="BB22">ROUND(U$10/TREND(U$8:U$9,$A$8:$A$9,VALUE($A49))*BB21+BB21,4)</f>
        <v>11.7255</v>
      </c>
      <c r="BC22" s="8" cm="1">
        <f t="array" ref="BC22">ROUND(V$10/TREND(V$8:V$9,$A$8:$A$9,VALUE($A49))*BC21+BC21,4)</f>
        <v>11.7255</v>
      </c>
      <c r="BD22" s="8" cm="1">
        <f t="array" ref="BD22">ROUND(W$10/TREND(W$8:W$9,$A$8:$A$9,VALUE($A49))*BD21+BD21,4)</f>
        <v>11.7255</v>
      </c>
      <c r="BE22" s="8" cm="1">
        <f t="array" ref="BE22">ROUND(X$10/TREND(X$8:X$9,$A$8:$A$9,VALUE($A49))*BE21+BE21,4)</f>
        <v>11.7255</v>
      </c>
      <c r="BF22" s="8" cm="1">
        <f t="array" ref="BF22">ROUND(Y$10/TREND(Y$8:Y$9,$A$8:$A$9,VALUE($A49))*BF21+BF21,4)</f>
        <v>11.7255</v>
      </c>
      <c r="BG22" s="8" cm="1">
        <f t="array" ref="BG22">ROUND(Z$10/TREND(Z$8:Z$9,$A$8:$A$9,VALUE($A49))*BG21+BG21,4)</f>
        <v>11.7255</v>
      </c>
      <c r="BH22" s="8" cm="1">
        <f t="array" ref="BH22">ROUND(AA$10/TREND(AA$8:AA$9,$A$8:$A$9,VALUE($A49))*BH21+BH21,4)</f>
        <v>11.7255</v>
      </c>
      <c r="BI22" s="8" cm="1">
        <f t="array" ref="BI22">ROUND(AB$10/TREND(AB$8:AB$9,$A$8:$A$9,VALUE($A49))*BI21+BI21,4)</f>
        <v>11.7255</v>
      </c>
      <c r="BJ22" s="8" cm="1">
        <f t="array" ref="BJ22">ROUND(AC$10/TREND(AC$8:AC$9,$A$8:$A$9,VALUE($A49))*BJ21+BJ21,4)</f>
        <v>11.7255</v>
      </c>
      <c r="BK22" s="8" cm="1">
        <f t="array" ref="BK22">ROUND(AD$10/TREND(AD$8:AD$9,$A$8:$A$9,VALUE($A49))*BK21+BK21,4)</f>
        <v>11.7255</v>
      </c>
      <c r="BL22" s="8" cm="1">
        <f t="array" ref="BL22">ROUND(AE$10/TREND(AE$8:AE$9,$A$8:$A$9,VALUE($A49))*BL21+BL21,4)</f>
        <v>11.7255</v>
      </c>
      <c r="BM22" s="8" cm="1">
        <f t="array" ref="BM22">ROUND(AF$10/TREND(AF$8:AF$9,$A$8:$A$9,VALUE($A49))*BM21+BM21,4)</f>
        <v>11.7255</v>
      </c>
      <c r="BN22" s="8" cm="1">
        <f t="array" ref="BN22">ROUND(AG$10/TREND(AG$8:AG$9,$A$8:$A$9,VALUE($A49))*BN21+BN21,4)</f>
        <v>11.7255</v>
      </c>
      <c r="BO22" s="8" cm="1">
        <f t="array" ref="BO22">ROUND(AH$10/TREND(AH$8:AH$9,$A$8:$A$9,VALUE($A49))*BO21+BO21,4)</f>
        <v>11.7255</v>
      </c>
      <c r="BQ22" s="1">
        <f t="shared" si="10"/>
        <v>2.0280063557275199</v>
      </c>
      <c r="BR22" s="1">
        <f t="shared" si="4"/>
        <v>11.725500000000004</v>
      </c>
      <c r="BS22" s="1"/>
      <c r="BV22" t="str">
        <f t="shared" si="11"/>
        <v>MinBIOGAS-20</v>
      </c>
      <c r="BW22" s="1">
        <f t="shared" si="5"/>
        <v>0</v>
      </c>
      <c r="BX22" s="1">
        <f t="shared" si="19"/>
        <v>0</v>
      </c>
      <c r="BY22" s="1">
        <f t="shared" si="19"/>
        <v>0</v>
      </c>
      <c r="BZ22" s="1">
        <f t="shared" si="19"/>
        <v>0</v>
      </c>
      <c r="CA22" s="1">
        <f t="shared" si="19"/>
        <v>0</v>
      </c>
      <c r="CB22" s="1">
        <f t="shared" si="19"/>
        <v>0</v>
      </c>
      <c r="CC22" s="1">
        <f t="shared" si="19"/>
        <v>0</v>
      </c>
      <c r="CD22" s="1">
        <f t="shared" si="19"/>
        <v>0</v>
      </c>
      <c r="CE22" s="1">
        <f t="shared" si="19"/>
        <v>0</v>
      </c>
      <c r="CF22" s="1">
        <f t="shared" si="19"/>
        <v>0</v>
      </c>
      <c r="CG22" s="1">
        <f t="shared" si="19"/>
        <v>0</v>
      </c>
      <c r="CH22" s="1">
        <f t="shared" si="19"/>
        <v>0</v>
      </c>
      <c r="CI22" s="1">
        <f t="shared" si="19"/>
        <v>0</v>
      </c>
      <c r="CJ22" s="1">
        <f t="shared" si="19"/>
        <v>0</v>
      </c>
      <c r="CK22" s="1">
        <f t="shared" si="19"/>
        <v>0</v>
      </c>
      <c r="CL22" s="1">
        <f t="shared" si="19"/>
        <v>0</v>
      </c>
      <c r="CM22" s="1">
        <f t="shared" si="18"/>
        <v>0</v>
      </c>
      <c r="CN22" s="1">
        <f t="shared" si="18"/>
        <v>0</v>
      </c>
      <c r="CO22" s="1">
        <f t="shared" si="18"/>
        <v>0</v>
      </c>
      <c r="CP22" s="1">
        <f t="shared" si="18"/>
        <v>0</v>
      </c>
      <c r="CQ22" s="1">
        <f t="shared" si="18"/>
        <v>0</v>
      </c>
      <c r="CR22" s="1">
        <f t="shared" si="18"/>
        <v>0</v>
      </c>
      <c r="CS22" s="1">
        <f t="shared" si="18"/>
        <v>0</v>
      </c>
      <c r="CT22" s="1">
        <f t="shared" si="18"/>
        <v>0</v>
      </c>
      <c r="CU22" s="1">
        <f t="shared" si="18"/>
        <v>0</v>
      </c>
      <c r="CV22" s="1">
        <f t="shared" si="18"/>
        <v>0</v>
      </c>
      <c r="CW22" s="1">
        <f t="shared" si="18"/>
        <v>0</v>
      </c>
      <c r="CX22" s="1">
        <f t="shared" si="18"/>
        <v>0</v>
      </c>
      <c r="CY22" s="1">
        <f t="shared" si="18"/>
        <v>0</v>
      </c>
      <c r="CZ22" s="1">
        <f t="shared" si="18"/>
        <v>0</v>
      </c>
      <c r="DC22" t="str">
        <f t="shared" si="12"/>
        <v>MinBIOGAS-20</v>
      </c>
      <c r="DD22" t="str">
        <f t="shared" si="8"/>
        <v>Bio gas Supply curve - Step 20</v>
      </c>
      <c r="DE22" t="s">
        <v>109</v>
      </c>
      <c r="DF22" t="s">
        <v>163</v>
      </c>
      <c r="DH22" t="str">
        <f t="shared" si="13"/>
        <v>BIOGAS</v>
      </c>
    </row>
    <row r="23" spans="1:112">
      <c r="AK23" t="str">
        <f t="shared" si="9"/>
        <v>MinBIOGAS-21</v>
      </c>
      <c r="AL23" s="8" cm="1">
        <f t="array" ref="AL23">ROUND(E$10/TREND(E$8:E$9,$A$8:$A$9,VALUE($A50))*AL22+AL22,4)</f>
        <v>12.1945</v>
      </c>
      <c r="AM23" s="8" cm="1">
        <f t="array" ref="AM23">ROUND(F$10/TREND(F$8:F$9,$A$8:$A$9,VALUE($A50))*AM22+AM22,4)</f>
        <v>12.1945</v>
      </c>
      <c r="AN23" s="8" cm="1">
        <f t="array" ref="AN23">ROUND(G$10/TREND(G$8:G$9,$A$8:$A$9,VALUE($A50))*AN22+AN22,4)</f>
        <v>12.1945</v>
      </c>
      <c r="AO23" s="8" cm="1">
        <f t="array" ref="AO23">ROUND(H$10/TREND(H$8:H$9,$A$8:$A$9,VALUE($A50))*AO22+AO22,4)</f>
        <v>12.1945</v>
      </c>
      <c r="AP23" s="8" cm="1">
        <f t="array" ref="AP23">ROUND(I$10/TREND(I$8:I$9,$A$8:$A$9,VALUE($A50))*AP22+AP22,4)</f>
        <v>12.1945</v>
      </c>
      <c r="AQ23" s="8" cm="1">
        <f t="array" ref="AQ23">ROUND(J$10/TREND(J$8:J$9,$A$8:$A$9,VALUE($A50))*AQ22+AQ22,4)</f>
        <v>12.1945</v>
      </c>
      <c r="AR23" s="8" cm="1">
        <f t="array" ref="AR23">ROUND(K$10/TREND(K$8:K$9,$A$8:$A$9,VALUE($A50))*AR22+AR22,4)</f>
        <v>12.1945</v>
      </c>
      <c r="AS23" s="8" cm="1">
        <f t="array" ref="AS23">ROUND(L$10/TREND(L$8:L$9,$A$8:$A$9,VALUE($A50))*AS22+AS22,4)</f>
        <v>12.1945</v>
      </c>
      <c r="AT23" s="8" cm="1">
        <f t="array" ref="AT23">ROUND(M$10/TREND(M$8:M$9,$A$8:$A$9,VALUE($A50))*AT22+AT22,4)</f>
        <v>12.1945</v>
      </c>
      <c r="AU23" s="8" cm="1">
        <f t="array" ref="AU23">ROUND(N$10/TREND(N$8:N$9,$A$8:$A$9,VALUE($A50))*AU22+AU22,4)</f>
        <v>12.1945</v>
      </c>
      <c r="AV23" s="8" cm="1">
        <f t="array" ref="AV23">ROUND(O$10/TREND(O$8:O$9,$A$8:$A$9,VALUE($A50))*AV22+AV22,4)</f>
        <v>12.1945</v>
      </c>
      <c r="AW23" s="8" cm="1">
        <f t="array" ref="AW23">ROUND(P$10/TREND(P$8:P$9,$A$8:$A$9,VALUE($A50))*AW22+AW22,4)</f>
        <v>12.1945</v>
      </c>
      <c r="AX23" s="8" cm="1">
        <f t="array" ref="AX23">ROUND(Q$10/TREND(Q$8:Q$9,$A$8:$A$9,VALUE($A50))*AX22+AX22,4)</f>
        <v>12.1945</v>
      </c>
      <c r="AY23" s="8" cm="1">
        <f t="array" ref="AY23">ROUND(R$10/TREND(R$8:R$9,$A$8:$A$9,VALUE($A50))*AY22+AY22,4)</f>
        <v>12.1945</v>
      </c>
      <c r="AZ23" s="8" cm="1">
        <f t="array" ref="AZ23">ROUND(S$10/TREND(S$8:S$9,$A$8:$A$9,VALUE($A50))*AZ22+AZ22,4)</f>
        <v>12.1945</v>
      </c>
      <c r="BA23" s="8" cm="1">
        <f t="array" ref="BA23">ROUND(T$10/TREND(T$8:T$9,$A$8:$A$9,VALUE($A50))*BA22+BA22,4)</f>
        <v>12.1945</v>
      </c>
      <c r="BB23" s="8" cm="1">
        <f t="array" ref="BB23">ROUND(U$10/TREND(U$8:U$9,$A$8:$A$9,VALUE($A50))*BB22+BB22,4)</f>
        <v>12.1945</v>
      </c>
      <c r="BC23" s="8" cm="1">
        <f t="array" ref="BC23">ROUND(V$10/TREND(V$8:V$9,$A$8:$A$9,VALUE($A50))*BC22+BC22,4)</f>
        <v>12.1945</v>
      </c>
      <c r="BD23" s="8" cm="1">
        <f t="array" ref="BD23">ROUND(W$10/TREND(W$8:W$9,$A$8:$A$9,VALUE($A50))*BD22+BD22,4)</f>
        <v>12.1945</v>
      </c>
      <c r="BE23" s="8" cm="1">
        <f t="array" ref="BE23">ROUND(X$10/TREND(X$8:X$9,$A$8:$A$9,VALUE($A50))*BE22+BE22,4)</f>
        <v>12.1945</v>
      </c>
      <c r="BF23" s="8" cm="1">
        <f t="array" ref="BF23">ROUND(Y$10/TREND(Y$8:Y$9,$A$8:$A$9,VALUE($A50))*BF22+BF22,4)</f>
        <v>12.1945</v>
      </c>
      <c r="BG23" s="8" cm="1">
        <f t="array" ref="BG23">ROUND(Z$10/TREND(Z$8:Z$9,$A$8:$A$9,VALUE($A50))*BG22+BG22,4)</f>
        <v>12.1945</v>
      </c>
      <c r="BH23" s="8" cm="1">
        <f t="array" ref="BH23">ROUND(AA$10/TREND(AA$8:AA$9,$A$8:$A$9,VALUE($A50))*BH22+BH22,4)</f>
        <v>12.1945</v>
      </c>
      <c r="BI23" s="8" cm="1">
        <f t="array" ref="BI23">ROUND(AB$10/TREND(AB$8:AB$9,$A$8:$A$9,VALUE($A50))*BI22+BI22,4)</f>
        <v>12.1945</v>
      </c>
      <c r="BJ23" s="8" cm="1">
        <f t="array" ref="BJ23">ROUND(AC$10/TREND(AC$8:AC$9,$A$8:$A$9,VALUE($A50))*BJ22+BJ22,4)</f>
        <v>12.1945</v>
      </c>
      <c r="BK23" s="8" cm="1">
        <f t="array" ref="BK23">ROUND(AD$10/TREND(AD$8:AD$9,$A$8:$A$9,VALUE($A50))*BK22+BK22,4)</f>
        <v>12.1945</v>
      </c>
      <c r="BL23" s="8" cm="1">
        <f t="array" ref="BL23">ROUND(AE$10/TREND(AE$8:AE$9,$A$8:$A$9,VALUE($A50))*BL22+BL22,4)</f>
        <v>12.1945</v>
      </c>
      <c r="BM23" s="8" cm="1">
        <f t="array" ref="BM23">ROUND(AF$10/TREND(AF$8:AF$9,$A$8:$A$9,VALUE($A50))*BM22+BM22,4)</f>
        <v>12.1945</v>
      </c>
      <c r="BN23" s="8" cm="1">
        <f t="array" ref="BN23">ROUND(AG$10/TREND(AG$8:AG$9,$A$8:$A$9,VALUE($A50))*BN22+BN22,4)</f>
        <v>12.1945</v>
      </c>
      <c r="BO23" s="8" cm="1">
        <f t="array" ref="BO23">ROUND(AH$10/TREND(AH$8:AH$9,$A$8:$A$9,VALUE($A50))*BO22+BO22,4)</f>
        <v>12.1945</v>
      </c>
      <c r="BQ23" s="1">
        <f t="shared" si="10"/>
        <v>2.1728639525652</v>
      </c>
      <c r="BR23" s="1">
        <f t="shared" si="4"/>
        <v>12.194500000000001</v>
      </c>
      <c r="BS23" s="1"/>
      <c r="BV23" t="str">
        <f t="shared" si="11"/>
        <v>MinBIOGAS-21</v>
      </c>
      <c r="BW23" s="1">
        <f t="shared" ref="BW23:CM23" si="20">E$6*1000-SUM(BW3:BW22)</f>
        <v>0</v>
      </c>
      <c r="BX23" s="1">
        <f t="shared" si="20"/>
        <v>0</v>
      </c>
      <c r="BY23" s="1">
        <f t="shared" si="20"/>
        <v>0</v>
      </c>
      <c r="BZ23" s="1">
        <f t="shared" si="20"/>
        <v>0</v>
      </c>
      <c r="CA23" s="1">
        <f t="shared" si="20"/>
        <v>0</v>
      </c>
      <c r="CB23" s="1">
        <f t="shared" si="20"/>
        <v>0</v>
      </c>
      <c r="CC23" s="1">
        <f t="shared" si="20"/>
        <v>0</v>
      </c>
      <c r="CD23" s="1">
        <f t="shared" si="20"/>
        <v>0</v>
      </c>
      <c r="CE23" s="1">
        <f t="shared" si="20"/>
        <v>0</v>
      </c>
      <c r="CF23" s="1">
        <f t="shared" si="20"/>
        <v>0</v>
      </c>
      <c r="CG23" s="1">
        <f t="shared" si="20"/>
        <v>0</v>
      </c>
      <c r="CH23" s="1">
        <f t="shared" si="20"/>
        <v>0</v>
      </c>
      <c r="CI23" s="1">
        <f t="shared" si="20"/>
        <v>0</v>
      </c>
      <c r="CJ23" s="1">
        <f t="shared" si="20"/>
        <v>0</v>
      </c>
      <c r="CK23" s="1">
        <f t="shared" si="20"/>
        <v>0</v>
      </c>
      <c r="CL23" s="1">
        <f t="shared" si="20"/>
        <v>0</v>
      </c>
      <c r="CM23" s="1">
        <f t="shared" si="20"/>
        <v>0</v>
      </c>
      <c r="CN23" s="1">
        <f t="shared" ref="CN23:CZ23" si="21">V$6*1000-SUM(CN3:CN22)</f>
        <v>0</v>
      </c>
      <c r="CO23" s="1">
        <f t="shared" si="21"/>
        <v>0</v>
      </c>
      <c r="CP23" s="1">
        <f t="shared" si="21"/>
        <v>0</v>
      </c>
      <c r="CQ23" s="1">
        <f t="shared" si="21"/>
        <v>0</v>
      </c>
      <c r="CR23" s="1">
        <f t="shared" si="21"/>
        <v>0</v>
      </c>
      <c r="CS23" s="1">
        <f t="shared" si="21"/>
        <v>0</v>
      </c>
      <c r="CT23" s="1">
        <f t="shared" si="21"/>
        <v>0</v>
      </c>
      <c r="CU23" s="1">
        <f t="shared" si="21"/>
        <v>0</v>
      </c>
      <c r="CV23" s="1">
        <f t="shared" si="21"/>
        <v>0</v>
      </c>
      <c r="CW23" s="1">
        <f t="shared" si="21"/>
        <v>0</v>
      </c>
      <c r="CX23" s="1">
        <f t="shared" si="21"/>
        <v>0</v>
      </c>
      <c r="CY23" s="1">
        <f t="shared" si="21"/>
        <v>0</v>
      </c>
      <c r="CZ23" s="1">
        <f t="shared" si="21"/>
        <v>0</v>
      </c>
      <c r="DC23" t="str">
        <f t="shared" si="12"/>
        <v>MinBIOGAS-21</v>
      </c>
      <c r="DD23" t="str">
        <f t="shared" si="8"/>
        <v>Bio gas Supply curve - Step 21</v>
      </c>
      <c r="DE23" t="s">
        <v>109</v>
      </c>
      <c r="DF23" t="s">
        <v>163</v>
      </c>
      <c r="DH23" t="str">
        <f t="shared" si="13"/>
        <v>BIOGAS</v>
      </c>
    </row>
    <row r="24" spans="1:112">
      <c r="BQ24" s="1">
        <f ca="1">OFFSET(AK30,0,MATCH(BS$2,$AL$29:$BO$29,0))/1000</f>
        <v>0.15280576939080001</v>
      </c>
      <c r="BR24" s="1"/>
      <c r="BS24" s="1">
        <f ca="1">OFFSET(AK3,0,MATCH(BS$2,$AL$2:$BO$2))</f>
        <v>8.4527999999999999</v>
      </c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</row>
    <row r="25" spans="1:112">
      <c r="BQ25" s="1">
        <f ca="1">BQ24+OFFSET(AK31,0,MATCH(BS$2,$AL$29:$BO$29,0))/1000</f>
        <v>0.16808634632988001</v>
      </c>
      <c r="BR25" s="1"/>
      <c r="BS25" s="1">
        <f t="shared" ref="BS25:BS44" ca="1" si="22">OFFSET(AK4,0,MATCH(BS$2,$AL$2:$BO$2))</f>
        <v>8.5960999999999999</v>
      </c>
    </row>
    <row r="26" spans="1:112">
      <c r="BQ26" s="1">
        <f t="shared" ref="BQ26:BQ44" ca="1" si="23">BQ25+OFFSET(AK32,0,MATCH(BS$2,$AL$29:$BO$29,0))/1000</f>
        <v>0.18336692326896001</v>
      </c>
      <c r="BR26" s="1"/>
      <c r="BS26" s="1">
        <f t="shared" ca="1" si="22"/>
        <v>8.7417999999999996</v>
      </c>
    </row>
    <row r="27" spans="1:112">
      <c r="BQ27" s="1">
        <f t="shared" ca="1" si="23"/>
        <v>0.19864750020804001</v>
      </c>
      <c r="BR27" s="1"/>
      <c r="BS27" s="1">
        <f t="shared" ca="1" si="22"/>
        <v>8.89</v>
      </c>
    </row>
    <row r="28" spans="1:112">
      <c r="AK28" t="s">
        <v>115</v>
      </c>
      <c r="BQ28" s="1">
        <f t="shared" ca="1" si="23"/>
        <v>0.21392807714712</v>
      </c>
      <c r="BR28" s="1"/>
      <c r="BS28" s="1">
        <f t="shared" ca="1" si="22"/>
        <v>9.0406999999999993</v>
      </c>
    </row>
    <row r="29" spans="1:112">
      <c r="AJ29" t="s">
        <v>97</v>
      </c>
      <c r="AK29" t="s">
        <v>96</v>
      </c>
      <c r="AL29" t="str">
        <f t="shared" ref="AL29:AY29" si="24">E3</f>
        <v>Africa_north</v>
      </c>
      <c r="AM29" t="str">
        <f t="shared" si="24"/>
        <v>Africa_other</v>
      </c>
      <c r="AN29" t="str">
        <f t="shared" si="24"/>
        <v>Arg-Chi</v>
      </c>
      <c r="AO29" t="str">
        <f t="shared" si="24"/>
        <v>Asia_central</v>
      </c>
      <c r="AP29" t="str">
        <f t="shared" si="24"/>
        <v>Asia_east</v>
      </c>
      <c r="AQ29" t="str">
        <f t="shared" si="24"/>
        <v>Asia_other</v>
      </c>
      <c r="AR29" t="str">
        <f t="shared" si="24"/>
        <v>Australia_NZ</v>
      </c>
      <c r="AS29" t="str">
        <f t="shared" si="24"/>
        <v>Brazil</v>
      </c>
      <c r="AT29" t="str">
        <f t="shared" si="24"/>
        <v>Canada</v>
      </c>
      <c r="AU29" t="str">
        <f t="shared" si="24"/>
        <v>China</v>
      </c>
      <c r="AV29" t="str">
        <f t="shared" si="24"/>
        <v>EU_north</v>
      </c>
      <c r="AW29" t="str">
        <f t="shared" si="24"/>
        <v>EU_northeast</v>
      </c>
      <c r="AX29" t="str">
        <f t="shared" si="24"/>
        <v>EU_northwest</v>
      </c>
      <c r="AY29" t="str">
        <f t="shared" si="24"/>
        <v>EU_south</v>
      </c>
      <c r="AZ29" t="str">
        <f>S3</f>
        <v>EU_southeast</v>
      </c>
      <c r="BA29" t="str">
        <f t="shared" ref="BA29:BO29" si="25">T3</f>
        <v>EU_southwest</v>
      </c>
      <c r="BB29" t="str">
        <f t="shared" si="25"/>
        <v>Europe_other</v>
      </c>
      <c r="BC29" t="str">
        <f t="shared" si="25"/>
        <v>France</v>
      </c>
      <c r="BD29" t="str">
        <f t="shared" si="25"/>
        <v>Germany</v>
      </c>
      <c r="BE29" t="str">
        <f t="shared" si="25"/>
        <v>India</v>
      </c>
      <c r="BF29" t="str">
        <f t="shared" si="25"/>
        <v>LatAm_other</v>
      </c>
      <c r="BG29" t="str">
        <f t="shared" si="25"/>
        <v>Mexico</v>
      </c>
      <c r="BH29" t="str">
        <f t="shared" si="25"/>
        <v>MidEast_other</v>
      </c>
      <c r="BI29" t="str">
        <f t="shared" si="25"/>
        <v>Nor-Ice</v>
      </c>
      <c r="BJ29" t="str">
        <f t="shared" si="25"/>
        <v>Russia</v>
      </c>
      <c r="BK29" t="str">
        <f t="shared" si="25"/>
        <v>SaudiArabia</v>
      </c>
      <c r="BL29" t="str">
        <f t="shared" si="25"/>
        <v>SouthAfrica</v>
      </c>
      <c r="BM29" t="str">
        <f t="shared" si="25"/>
        <v>UK</v>
      </c>
      <c r="BN29" t="str">
        <f t="shared" si="25"/>
        <v>USA</v>
      </c>
      <c r="BO29" t="str">
        <f t="shared" si="25"/>
        <v>\I:</v>
      </c>
      <c r="BQ29" s="1">
        <f t="shared" ca="1" si="23"/>
        <v>0.2292086540862</v>
      </c>
      <c r="BR29" s="1"/>
      <c r="BS29" s="1">
        <f t="shared" ca="1" si="22"/>
        <v>9.1938999999999993</v>
      </c>
    </row>
    <row r="30" spans="1:112">
      <c r="A30" s="10" t="s">
        <v>95</v>
      </c>
      <c r="AJ30" s="9" t="str">
        <f t="shared" ref="AJ30:AJ50" si="26">$C$3&amp;"-"&amp;A30</f>
        <v>MinBIOGAS-01</v>
      </c>
      <c r="AK30" t="str">
        <f t="shared" ref="AK30:AK50" si="27">$A$2</f>
        <v>BIOGAS</v>
      </c>
      <c r="AL30" s="1">
        <f t="shared" ref="AL30:AY30" si="28">E4-E4*E13*10</f>
        <v>0</v>
      </c>
      <c r="AM30" s="1">
        <f t="shared" si="28"/>
        <v>0.143900316</v>
      </c>
      <c r="AN30" s="1">
        <f t="shared" si="28"/>
        <v>3.6505127879999999</v>
      </c>
      <c r="AO30" s="1">
        <f t="shared" si="28"/>
        <v>2.1599701200000002E-2</v>
      </c>
      <c r="AP30" s="1">
        <f t="shared" si="28"/>
        <v>4.1275232855999997</v>
      </c>
      <c r="AQ30" s="1">
        <f t="shared" si="28"/>
        <v>40.464739551599997</v>
      </c>
      <c r="AR30" s="1">
        <f t="shared" si="28"/>
        <v>9.8405458631999991</v>
      </c>
      <c r="AS30" s="1">
        <f t="shared" si="28"/>
        <v>9.3156362801999997</v>
      </c>
      <c r="AT30" s="1">
        <f t="shared" si="28"/>
        <v>7.3565006759999996</v>
      </c>
      <c r="AU30" s="1">
        <f t="shared" si="28"/>
        <v>152.80576939080001</v>
      </c>
      <c r="AV30" s="1">
        <f t="shared" si="28"/>
        <v>15.966257130000001</v>
      </c>
      <c r="AW30" s="1">
        <f t="shared" si="28"/>
        <v>28.698692741999999</v>
      </c>
      <c r="AX30" s="1">
        <f t="shared" si="28"/>
        <v>13.742289678599999</v>
      </c>
      <c r="AY30" s="1">
        <f t="shared" si="28"/>
        <v>45.086596219799993</v>
      </c>
      <c r="AZ30" s="1">
        <f>S4-S4*S13*10</f>
        <v>5.5420252919999999</v>
      </c>
      <c r="BA30" s="1">
        <f t="shared" ref="BA30:BO30" si="29">T4-T4*T13*10</f>
        <v>7.7695787375999998</v>
      </c>
      <c r="BB30" s="1">
        <f t="shared" si="29"/>
        <v>17.6118244416</v>
      </c>
      <c r="BC30" s="1">
        <f t="shared" si="29"/>
        <v>20.358268945199999</v>
      </c>
      <c r="BD30" s="1">
        <f t="shared" si="29"/>
        <v>158.96749969800001</v>
      </c>
      <c r="BE30" s="1">
        <f t="shared" si="29"/>
        <v>69.92431411139998</v>
      </c>
      <c r="BF30" s="1">
        <f t="shared" si="29"/>
        <v>1.2535027992000001</v>
      </c>
      <c r="BG30" s="1">
        <f t="shared" si="29"/>
        <v>1.3995007019999999</v>
      </c>
      <c r="BH30" s="1">
        <f t="shared" si="29"/>
        <v>0.79106655240000001</v>
      </c>
      <c r="BI30" s="1">
        <f t="shared" si="29"/>
        <v>1.8546540102</v>
      </c>
      <c r="BJ30" s="1">
        <f t="shared" si="29"/>
        <v>0</v>
      </c>
      <c r="BK30" s="1">
        <f t="shared" si="29"/>
        <v>0</v>
      </c>
      <c r="BL30" s="1">
        <f t="shared" si="29"/>
        <v>0</v>
      </c>
      <c r="BM30" s="1">
        <f t="shared" si="29"/>
        <v>47.189500255799999</v>
      </c>
      <c r="BN30" s="1">
        <f t="shared" si="29"/>
        <v>72.944177589000006</v>
      </c>
      <c r="BO30" s="1">
        <f t="shared" si="29"/>
        <v>0</v>
      </c>
      <c r="BQ30" s="1">
        <f t="shared" ca="1" si="23"/>
        <v>0.24448923102528</v>
      </c>
      <c r="BR30" s="1"/>
      <c r="BS30" s="1">
        <f t="shared" ca="1" si="22"/>
        <v>9.3497000000000003</v>
      </c>
    </row>
    <row r="31" spans="1:112">
      <c r="A31" s="10" t="s">
        <v>94</v>
      </c>
      <c r="AJ31" s="9" t="str">
        <f t="shared" si="26"/>
        <v>MinBIOGAS-02</v>
      </c>
      <c r="AK31" t="str">
        <f t="shared" si="27"/>
        <v>BIOGAS</v>
      </c>
      <c r="AL31" s="1">
        <f t="shared" ref="AL31:BA40" si="30">E$13*E$4</f>
        <v>0</v>
      </c>
      <c r="AM31" s="1">
        <f t="shared" si="30"/>
        <v>1.43900316E-2</v>
      </c>
      <c r="AN31" s="1">
        <f t="shared" si="30"/>
        <v>0.36505127879999999</v>
      </c>
      <c r="AO31" s="1">
        <f t="shared" si="30"/>
        <v>2.1599701200000002E-3</v>
      </c>
      <c r="AP31" s="1">
        <f t="shared" si="30"/>
        <v>0.41275232855999999</v>
      </c>
      <c r="AQ31" s="1">
        <f t="shared" si="30"/>
        <v>4.0464739551599997</v>
      </c>
      <c r="AR31" s="1">
        <f t="shared" si="30"/>
        <v>0.98405458631999998</v>
      </c>
      <c r="AS31" s="1">
        <f t="shared" si="30"/>
        <v>0.93156362802000003</v>
      </c>
      <c r="AT31" s="1">
        <f t="shared" si="30"/>
        <v>0.73565006759999996</v>
      </c>
      <c r="AU31" s="1">
        <f t="shared" si="30"/>
        <v>15.280576939080001</v>
      </c>
      <c r="AV31" s="1">
        <f t="shared" si="30"/>
        <v>1.5966257130000001</v>
      </c>
      <c r="AW31" s="1">
        <f t="shared" si="30"/>
        <v>2.8698692742</v>
      </c>
      <c r="AX31" s="1">
        <f t="shared" si="30"/>
        <v>1.3742289678600002</v>
      </c>
      <c r="AY31" s="1">
        <f t="shared" si="30"/>
        <v>4.5086596219800006</v>
      </c>
      <c r="AZ31" s="1">
        <f t="shared" si="30"/>
        <v>0.55420252920000002</v>
      </c>
      <c r="BA31" s="1">
        <f t="shared" si="30"/>
        <v>0.77695787376000003</v>
      </c>
      <c r="BB31" s="1">
        <f t="shared" ref="BA31:BO40" si="31">U$13*U$4</f>
        <v>1.7611824441600001</v>
      </c>
      <c r="BC31" s="1">
        <f t="shared" si="31"/>
        <v>2.03582689452</v>
      </c>
      <c r="BD31" s="1">
        <f t="shared" si="31"/>
        <v>15.896749969800002</v>
      </c>
      <c r="BE31" s="1">
        <f t="shared" si="31"/>
        <v>6.9924314111400001</v>
      </c>
      <c r="BF31" s="1">
        <f t="shared" si="31"/>
        <v>0.12535027992</v>
      </c>
      <c r="BG31" s="1">
        <f t="shared" si="31"/>
        <v>0.13995007020000003</v>
      </c>
      <c r="BH31" s="1">
        <f t="shared" si="31"/>
        <v>7.9106655240000004E-2</v>
      </c>
      <c r="BI31" s="1">
        <f t="shared" si="31"/>
        <v>0.18546540102</v>
      </c>
      <c r="BJ31" s="1">
        <f t="shared" si="31"/>
        <v>0</v>
      </c>
      <c r="BK31" s="1">
        <f t="shared" si="31"/>
        <v>0</v>
      </c>
      <c r="BL31" s="1">
        <f t="shared" si="31"/>
        <v>0</v>
      </c>
      <c r="BM31" s="1">
        <f t="shared" si="31"/>
        <v>4.7189500255799999</v>
      </c>
      <c r="BN31" s="1">
        <f t="shared" si="31"/>
        <v>7.2944177589000008</v>
      </c>
      <c r="BO31" s="1">
        <f t="shared" si="31"/>
        <v>0</v>
      </c>
      <c r="BQ31" s="1">
        <f t="shared" ca="1" si="23"/>
        <v>0.25976980796436</v>
      </c>
      <c r="BR31" s="1"/>
      <c r="BS31" s="1">
        <f t="shared" ca="1" si="22"/>
        <v>9.5082000000000004</v>
      </c>
    </row>
    <row r="32" spans="1:112">
      <c r="A32" s="10" t="s">
        <v>93</v>
      </c>
      <c r="AJ32" s="9" t="str">
        <f t="shared" si="26"/>
        <v>MinBIOGAS-03</v>
      </c>
      <c r="AK32" t="str">
        <f t="shared" si="27"/>
        <v>BIOGAS</v>
      </c>
      <c r="AL32" s="1">
        <f t="shared" si="30"/>
        <v>0</v>
      </c>
      <c r="AM32" s="1">
        <f t="shared" si="30"/>
        <v>1.43900316E-2</v>
      </c>
      <c r="AN32" s="1">
        <f t="shared" si="30"/>
        <v>0.36505127879999999</v>
      </c>
      <c r="AO32" s="1">
        <f t="shared" si="30"/>
        <v>2.1599701200000002E-3</v>
      </c>
      <c r="AP32" s="1">
        <f t="shared" si="30"/>
        <v>0.41275232855999999</v>
      </c>
      <c r="AQ32" s="1">
        <f t="shared" si="30"/>
        <v>4.0464739551599997</v>
      </c>
      <c r="AR32" s="1">
        <f t="shared" si="30"/>
        <v>0.98405458631999998</v>
      </c>
      <c r="AS32" s="1">
        <f t="shared" si="30"/>
        <v>0.93156362802000003</v>
      </c>
      <c r="AT32" s="1">
        <f t="shared" si="30"/>
        <v>0.73565006759999996</v>
      </c>
      <c r="AU32" s="1">
        <f t="shared" si="30"/>
        <v>15.280576939080001</v>
      </c>
      <c r="AV32" s="1">
        <f t="shared" si="30"/>
        <v>1.5966257130000001</v>
      </c>
      <c r="AW32" s="1">
        <f t="shared" si="30"/>
        <v>2.8698692742</v>
      </c>
      <c r="AX32" s="1">
        <f t="shared" si="30"/>
        <v>1.3742289678600002</v>
      </c>
      <c r="AY32" s="1">
        <f t="shared" si="30"/>
        <v>4.5086596219800006</v>
      </c>
      <c r="AZ32" s="1">
        <f t="shared" si="30"/>
        <v>0.55420252920000002</v>
      </c>
      <c r="BA32" s="1">
        <f t="shared" si="31"/>
        <v>0.77695787376000003</v>
      </c>
      <c r="BB32" s="1">
        <f t="shared" si="31"/>
        <v>1.7611824441600001</v>
      </c>
      <c r="BC32" s="1">
        <f t="shared" si="31"/>
        <v>2.03582689452</v>
      </c>
      <c r="BD32" s="1">
        <f t="shared" si="31"/>
        <v>15.896749969800002</v>
      </c>
      <c r="BE32" s="1">
        <f t="shared" si="31"/>
        <v>6.9924314111400001</v>
      </c>
      <c r="BF32" s="1">
        <f t="shared" si="31"/>
        <v>0.12535027992</v>
      </c>
      <c r="BG32" s="1">
        <f t="shared" si="31"/>
        <v>0.13995007020000003</v>
      </c>
      <c r="BH32" s="1">
        <f t="shared" si="31"/>
        <v>7.9106655240000004E-2</v>
      </c>
      <c r="BI32" s="1">
        <f t="shared" si="31"/>
        <v>0.18546540102</v>
      </c>
      <c r="BJ32" s="1">
        <f t="shared" si="31"/>
        <v>0</v>
      </c>
      <c r="BK32" s="1">
        <f t="shared" si="31"/>
        <v>0</v>
      </c>
      <c r="BL32" s="1">
        <f t="shared" si="31"/>
        <v>0</v>
      </c>
      <c r="BM32" s="1">
        <f t="shared" si="31"/>
        <v>4.7189500255799999</v>
      </c>
      <c r="BN32" s="1">
        <f t="shared" si="31"/>
        <v>7.2944177589000008</v>
      </c>
      <c r="BO32" s="1">
        <f t="shared" si="31"/>
        <v>0</v>
      </c>
      <c r="BQ32" s="1">
        <f t="shared" ca="1" si="23"/>
        <v>0.27505038490344003</v>
      </c>
      <c r="BR32" s="1"/>
      <c r="BS32" s="1">
        <f t="shared" ca="1" si="22"/>
        <v>9.6693999999999996</v>
      </c>
    </row>
    <row r="33" spans="1:71">
      <c r="A33" s="10" t="s">
        <v>92</v>
      </c>
      <c r="AJ33" s="9" t="str">
        <f t="shared" si="26"/>
        <v>MinBIOGAS-04</v>
      </c>
      <c r="AK33" t="str">
        <f t="shared" si="27"/>
        <v>BIOGAS</v>
      </c>
      <c r="AL33" s="1">
        <f t="shared" si="30"/>
        <v>0</v>
      </c>
      <c r="AM33" s="1">
        <f t="shared" si="30"/>
        <v>1.43900316E-2</v>
      </c>
      <c r="AN33" s="1">
        <f t="shared" si="30"/>
        <v>0.36505127879999999</v>
      </c>
      <c r="AO33" s="1">
        <f t="shared" si="30"/>
        <v>2.1599701200000002E-3</v>
      </c>
      <c r="AP33" s="1">
        <f t="shared" si="30"/>
        <v>0.41275232855999999</v>
      </c>
      <c r="AQ33" s="1">
        <f t="shared" si="30"/>
        <v>4.0464739551599997</v>
      </c>
      <c r="AR33" s="1">
        <f t="shared" si="30"/>
        <v>0.98405458631999998</v>
      </c>
      <c r="AS33" s="1">
        <f t="shared" si="30"/>
        <v>0.93156362802000003</v>
      </c>
      <c r="AT33" s="1">
        <f t="shared" si="30"/>
        <v>0.73565006759999996</v>
      </c>
      <c r="AU33" s="1">
        <f t="shared" si="30"/>
        <v>15.280576939080001</v>
      </c>
      <c r="AV33" s="1">
        <f t="shared" si="30"/>
        <v>1.5966257130000001</v>
      </c>
      <c r="AW33" s="1">
        <f t="shared" si="30"/>
        <v>2.8698692742</v>
      </c>
      <c r="AX33" s="1">
        <f t="shared" si="30"/>
        <v>1.3742289678600002</v>
      </c>
      <c r="AY33" s="1">
        <f t="shared" si="30"/>
        <v>4.5086596219800006</v>
      </c>
      <c r="AZ33" s="1">
        <f t="shared" si="30"/>
        <v>0.55420252920000002</v>
      </c>
      <c r="BA33" s="1">
        <f t="shared" si="31"/>
        <v>0.77695787376000003</v>
      </c>
      <c r="BB33" s="1">
        <f t="shared" si="31"/>
        <v>1.7611824441600001</v>
      </c>
      <c r="BC33" s="1">
        <f t="shared" si="31"/>
        <v>2.03582689452</v>
      </c>
      <c r="BD33" s="1">
        <f t="shared" si="31"/>
        <v>15.896749969800002</v>
      </c>
      <c r="BE33" s="1">
        <f t="shared" si="31"/>
        <v>6.9924314111400001</v>
      </c>
      <c r="BF33" s="1">
        <f t="shared" si="31"/>
        <v>0.12535027992</v>
      </c>
      <c r="BG33" s="1">
        <f t="shared" si="31"/>
        <v>0.13995007020000003</v>
      </c>
      <c r="BH33" s="1">
        <f t="shared" si="31"/>
        <v>7.9106655240000004E-2</v>
      </c>
      <c r="BI33" s="1">
        <f t="shared" si="31"/>
        <v>0.18546540102</v>
      </c>
      <c r="BJ33" s="1">
        <f t="shared" si="31"/>
        <v>0</v>
      </c>
      <c r="BK33" s="1">
        <f t="shared" si="31"/>
        <v>0</v>
      </c>
      <c r="BL33" s="1">
        <f t="shared" si="31"/>
        <v>0</v>
      </c>
      <c r="BM33" s="1">
        <f t="shared" si="31"/>
        <v>4.7189500255799999</v>
      </c>
      <c r="BN33" s="1">
        <f t="shared" si="31"/>
        <v>7.2944177589000008</v>
      </c>
      <c r="BO33" s="1">
        <f t="shared" si="31"/>
        <v>0</v>
      </c>
      <c r="BQ33" s="1">
        <f t="shared" ca="1" si="23"/>
        <v>0.29033096184252005</v>
      </c>
      <c r="BR33" s="1"/>
      <c r="BS33" s="1">
        <f t="shared" ca="1" si="22"/>
        <v>9.8332999999999995</v>
      </c>
    </row>
    <row r="34" spans="1:71">
      <c r="A34" s="10" t="s">
        <v>91</v>
      </c>
      <c r="AJ34" s="9" t="str">
        <f t="shared" si="26"/>
        <v>MinBIOGAS-05</v>
      </c>
      <c r="AK34" t="str">
        <f t="shared" si="27"/>
        <v>BIOGAS</v>
      </c>
      <c r="AL34" s="1">
        <f t="shared" si="30"/>
        <v>0</v>
      </c>
      <c r="AM34" s="1">
        <f t="shared" si="30"/>
        <v>1.43900316E-2</v>
      </c>
      <c r="AN34" s="1">
        <f t="shared" si="30"/>
        <v>0.36505127879999999</v>
      </c>
      <c r="AO34" s="1">
        <f t="shared" si="30"/>
        <v>2.1599701200000002E-3</v>
      </c>
      <c r="AP34" s="1">
        <f t="shared" si="30"/>
        <v>0.41275232855999999</v>
      </c>
      <c r="AQ34" s="1">
        <f t="shared" si="30"/>
        <v>4.0464739551599997</v>
      </c>
      <c r="AR34" s="1">
        <f t="shared" si="30"/>
        <v>0.98405458631999998</v>
      </c>
      <c r="AS34" s="1">
        <f t="shared" si="30"/>
        <v>0.93156362802000003</v>
      </c>
      <c r="AT34" s="1">
        <f t="shared" si="30"/>
        <v>0.73565006759999996</v>
      </c>
      <c r="AU34" s="1">
        <f t="shared" si="30"/>
        <v>15.280576939080001</v>
      </c>
      <c r="AV34" s="1">
        <f t="shared" si="30"/>
        <v>1.5966257130000001</v>
      </c>
      <c r="AW34" s="1">
        <f t="shared" si="30"/>
        <v>2.8698692742</v>
      </c>
      <c r="AX34" s="1">
        <f t="shared" si="30"/>
        <v>1.3742289678600002</v>
      </c>
      <c r="AY34" s="1">
        <f t="shared" si="30"/>
        <v>4.5086596219800006</v>
      </c>
      <c r="AZ34" s="1">
        <f t="shared" si="30"/>
        <v>0.55420252920000002</v>
      </c>
      <c r="BA34" s="1">
        <f t="shared" si="31"/>
        <v>0.77695787376000003</v>
      </c>
      <c r="BB34" s="1">
        <f t="shared" si="31"/>
        <v>1.7611824441600001</v>
      </c>
      <c r="BC34" s="1">
        <f t="shared" si="31"/>
        <v>2.03582689452</v>
      </c>
      <c r="BD34" s="1">
        <f t="shared" si="31"/>
        <v>15.896749969800002</v>
      </c>
      <c r="BE34" s="1">
        <f t="shared" si="31"/>
        <v>6.9924314111400001</v>
      </c>
      <c r="BF34" s="1">
        <f t="shared" si="31"/>
        <v>0.12535027992</v>
      </c>
      <c r="BG34" s="1">
        <f t="shared" si="31"/>
        <v>0.13995007020000003</v>
      </c>
      <c r="BH34" s="1">
        <f t="shared" si="31"/>
        <v>7.9106655240000004E-2</v>
      </c>
      <c r="BI34" s="1">
        <f t="shared" si="31"/>
        <v>0.18546540102</v>
      </c>
      <c r="BJ34" s="1">
        <f t="shared" si="31"/>
        <v>0</v>
      </c>
      <c r="BK34" s="1">
        <f t="shared" si="31"/>
        <v>0</v>
      </c>
      <c r="BL34" s="1">
        <f t="shared" si="31"/>
        <v>0</v>
      </c>
      <c r="BM34" s="1">
        <f t="shared" si="31"/>
        <v>4.7189500255799999</v>
      </c>
      <c r="BN34" s="1">
        <f t="shared" si="31"/>
        <v>7.2944177589000008</v>
      </c>
      <c r="BO34" s="1">
        <f t="shared" si="31"/>
        <v>0</v>
      </c>
      <c r="BQ34" s="1">
        <f t="shared" ca="1" si="23"/>
        <v>0.30561153878160008</v>
      </c>
      <c r="BR34" s="1"/>
      <c r="BS34" s="1">
        <f t="shared" ca="1" si="22"/>
        <v>10</v>
      </c>
    </row>
    <row r="35" spans="1:71">
      <c r="A35" s="10" t="s">
        <v>90</v>
      </c>
      <c r="AJ35" s="9" t="str">
        <f t="shared" si="26"/>
        <v>MinBIOGAS-06</v>
      </c>
      <c r="AK35" t="str">
        <f t="shared" si="27"/>
        <v>BIOGAS</v>
      </c>
      <c r="AL35" s="1">
        <f t="shared" si="30"/>
        <v>0</v>
      </c>
      <c r="AM35" s="1">
        <f t="shared" si="30"/>
        <v>1.43900316E-2</v>
      </c>
      <c r="AN35" s="1">
        <f t="shared" si="30"/>
        <v>0.36505127879999999</v>
      </c>
      <c r="AO35" s="1">
        <f t="shared" si="30"/>
        <v>2.1599701200000002E-3</v>
      </c>
      <c r="AP35" s="1">
        <f t="shared" si="30"/>
        <v>0.41275232855999999</v>
      </c>
      <c r="AQ35" s="1">
        <f t="shared" si="30"/>
        <v>4.0464739551599997</v>
      </c>
      <c r="AR35" s="1">
        <f t="shared" si="30"/>
        <v>0.98405458631999998</v>
      </c>
      <c r="AS35" s="1">
        <f t="shared" si="30"/>
        <v>0.93156362802000003</v>
      </c>
      <c r="AT35" s="1">
        <f t="shared" si="30"/>
        <v>0.73565006759999996</v>
      </c>
      <c r="AU35" s="1">
        <f t="shared" si="30"/>
        <v>15.280576939080001</v>
      </c>
      <c r="AV35" s="1">
        <f t="shared" si="30"/>
        <v>1.5966257130000001</v>
      </c>
      <c r="AW35" s="1">
        <f t="shared" si="30"/>
        <v>2.8698692742</v>
      </c>
      <c r="AX35" s="1">
        <f t="shared" si="30"/>
        <v>1.3742289678600002</v>
      </c>
      <c r="AY35" s="1">
        <f t="shared" si="30"/>
        <v>4.5086596219800006</v>
      </c>
      <c r="AZ35" s="1">
        <f t="shared" si="30"/>
        <v>0.55420252920000002</v>
      </c>
      <c r="BA35" s="1">
        <f t="shared" si="31"/>
        <v>0.77695787376000003</v>
      </c>
      <c r="BB35" s="1">
        <f t="shared" si="31"/>
        <v>1.7611824441600001</v>
      </c>
      <c r="BC35" s="1">
        <f t="shared" si="31"/>
        <v>2.03582689452</v>
      </c>
      <c r="BD35" s="1">
        <f t="shared" si="31"/>
        <v>15.896749969800002</v>
      </c>
      <c r="BE35" s="1">
        <f t="shared" si="31"/>
        <v>6.9924314111400001</v>
      </c>
      <c r="BF35" s="1">
        <f t="shared" si="31"/>
        <v>0.12535027992</v>
      </c>
      <c r="BG35" s="1">
        <f t="shared" si="31"/>
        <v>0.13995007020000003</v>
      </c>
      <c r="BH35" s="1">
        <f t="shared" si="31"/>
        <v>7.9106655240000004E-2</v>
      </c>
      <c r="BI35" s="1">
        <f t="shared" si="31"/>
        <v>0.18546540102</v>
      </c>
      <c r="BJ35" s="1">
        <f t="shared" si="31"/>
        <v>0</v>
      </c>
      <c r="BK35" s="1">
        <f t="shared" si="31"/>
        <v>0</v>
      </c>
      <c r="BL35" s="1">
        <f t="shared" si="31"/>
        <v>0</v>
      </c>
      <c r="BM35" s="1">
        <f t="shared" si="31"/>
        <v>4.7189500255799999</v>
      </c>
      <c r="BN35" s="1">
        <f t="shared" si="31"/>
        <v>7.2944177589000008</v>
      </c>
      <c r="BO35" s="1">
        <f t="shared" si="31"/>
        <v>0</v>
      </c>
      <c r="BQ35" s="1">
        <f t="shared" ca="1" si="23"/>
        <v>0.36673384653792007</v>
      </c>
      <c r="BR35" s="1"/>
      <c r="BS35" s="1">
        <f t="shared" ca="1" si="22"/>
        <v>10.1081</v>
      </c>
    </row>
    <row r="36" spans="1:71">
      <c r="A36" s="10" t="s">
        <v>89</v>
      </c>
      <c r="AJ36" s="9" t="str">
        <f t="shared" si="26"/>
        <v>MinBIOGAS-07</v>
      </c>
      <c r="AK36" t="str">
        <f t="shared" si="27"/>
        <v>BIOGAS</v>
      </c>
      <c r="AL36" s="1">
        <f t="shared" si="30"/>
        <v>0</v>
      </c>
      <c r="AM36" s="1">
        <f t="shared" si="30"/>
        <v>1.43900316E-2</v>
      </c>
      <c r="AN36" s="1">
        <f t="shared" si="30"/>
        <v>0.36505127879999999</v>
      </c>
      <c r="AO36" s="1">
        <f t="shared" si="30"/>
        <v>2.1599701200000002E-3</v>
      </c>
      <c r="AP36" s="1">
        <f t="shared" si="30"/>
        <v>0.41275232855999999</v>
      </c>
      <c r="AQ36" s="1">
        <f t="shared" si="30"/>
        <v>4.0464739551599997</v>
      </c>
      <c r="AR36" s="1">
        <f t="shared" si="30"/>
        <v>0.98405458631999998</v>
      </c>
      <c r="AS36" s="1">
        <f t="shared" si="30"/>
        <v>0.93156362802000003</v>
      </c>
      <c r="AT36" s="1">
        <f t="shared" si="30"/>
        <v>0.73565006759999996</v>
      </c>
      <c r="AU36" s="1">
        <f t="shared" si="30"/>
        <v>15.280576939080001</v>
      </c>
      <c r="AV36" s="1">
        <f t="shared" si="30"/>
        <v>1.5966257130000001</v>
      </c>
      <c r="AW36" s="1">
        <f t="shared" si="30"/>
        <v>2.8698692742</v>
      </c>
      <c r="AX36" s="1">
        <f t="shared" si="30"/>
        <v>1.3742289678600002</v>
      </c>
      <c r="AY36" s="1">
        <f t="shared" si="30"/>
        <v>4.5086596219800006</v>
      </c>
      <c r="AZ36" s="1">
        <f t="shared" si="30"/>
        <v>0.55420252920000002</v>
      </c>
      <c r="BA36" s="1">
        <f t="shared" si="31"/>
        <v>0.77695787376000003</v>
      </c>
      <c r="BB36" s="1">
        <f t="shared" si="31"/>
        <v>1.7611824441600001</v>
      </c>
      <c r="BC36" s="1">
        <f t="shared" si="31"/>
        <v>2.03582689452</v>
      </c>
      <c r="BD36" s="1">
        <f t="shared" si="31"/>
        <v>15.896749969800002</v>
      </c>
      <c r="BE36" s="1">
        <f t="shared" si="31"/>
        <v>6.9924314111400001</v>
      </c>
      <c r="BF36" s="1">
        <f t="shared" si="31"/>
        <v>0.12535027992</v>
      </c>
      <c r="BG36" s="1">
        <f t="shared" si="31"/>
        <v>0.13995007020000003</v>
      </c>
      <c r="BH36" s="1">
        <f t="shared" si="31"/>
        <v>7.9106655240000004E-2</v>
      </c>
      <c r="BI36" s="1">
        <f t="shared" si="31"/>
        <v>0.18546540102</v>
      </c>
      <c r="BJ36" s="1">
        <f t="shared" si="31"/>
        <v>0</v>
      </c>
      <c r="BK36" s="1">
        <f t="shared" si="31"/>
        <v>0</v>
      </c>
      <c r="BL36" s="1">
        <f t="shared" si="31"/>
        <v>0</v>
      </c>
      <c r="BM36" s="1">
        <f t="shared" si="31"/>
        <v>4.7189500255799999</v>
      </c>
      <c r="BN36" s="1">
        <f t="shared" si="31"/>
        <v>7.2944177589000008</v>
      </c>
      <c r="BO36" s="1">
        <f t="shared" si="31"/>
        <v>0</v>
      </c>
      <c r="BQ36" s="1">
        <f t="shared" ca="1" si="23"/>
        <v>0.42785615429424007</v>
      </c>
      <c r="BR36" s="1"/>
      <c r="BS36" s="1">
        <f t="shared" ca="1" si="22"/>
        <v>10.227</v>
      </c>
    </row>
    <row r="37" spans="1:71">
      <c r="A37" s="10" t="s">
        <v>88</v>
      </c>
      <c r="AJ37" s="9" t="str">
        <f t="shared" si="26"/>
        <v>MinBIOGAS-08</v>
      </c>
      <c r="AK37" t="str">
        <f t="shared" si="27"/>
        <v>BIOGAS</v>
      </c>
      <c r="AL37" s="1">
        <f t="shared" si="30"/>
        <v>0</v>
      </c>
      <c r="AM37" s="1">
        <f t="shared" si="30"/>
        <v>1.43900316E-2</v>
      </c>
      <c r="AN37" s="1">
        <f t="shared" si="30"/>
        <v>0.36505127879999999</v>
      </c>
      <c r="AO37" s="1">
        <f t="shared" si="30"/>
        <v>2.1599701200000002E-3</v>
      </c>
      <c r="AP37" s="1">
        <f t="shared" si="30"/>
        <v>0.41275232855999999</v>
      </c>
      <c r="AQ37" s="1">
        <f t="shared" si="30"/>
        <v>4.0464739551599997</v>
      </c>
      <c r="AR37" s="1">
        <f t="shared" si="30"/>
        <v>0.98405458631999998</v>
      </c>
      <c r="AS37" s="1">
        <f t="shared" si="30"/>
        <v>0.93156362802000003</v>
      </c>
      <c r="AT37" s="1">
        <f t="shared" si="30"/>
        <v>0.73565006759999996</v>
      </c>
      <c r="AU37" s="1">
        <f t="shared" si="30"/>
        <v>15.280576939080001</v>
      </c>
      <c r="AV37" s="1">
        <f t="shared" si="30"/>
        <v>1.5966257130000001</v>
      </c>
      <c r="AW37" s="1">
        <f t="shared" si="30"/>
        <v>2.8698692742</v>
      </c>
      <c r="AX37" s="1">
        <f t="shared" si="30"/>
        <v>1.3742289678600002</v>
      </c>
      <c r="AY37" s="1">
        <f t="shared" si="30"/>
        <v>4.5086596219800006</v>
      </c>
      <c r="AZ37" s="1">
        <f t="shared" si="30"/>
        <v>0.55420252920000002</v>
      </c>
      <c r="BA37" s="1">
        <f t="shared" si="31"/>
        <v>0.77695787376000003</v>
      </c>
      <c r="BB37" s="1">
        <f t="shared" si="31"/>
        <v>1.7611824441600001</v>
      </c>
      <c r="BC37" s="1">
        <f t="shared" si="31"/>
        <v>2.03582689452</v>
      </c>
      <c r="BD37" s="1">
        <f t="shared" si="31"/>
        <v>15.896749969800002</v>
      </c>
      <c r="BE37" s="1">
        <f t="shared" si="31"/>
        <v>6.9924314111400001</v>
      </c>
      <c r="BF37" s="1">
        <f t="shared" si="31"/>
        <v>0.12535027992</v>
      </c>
      <c r="BG37" s="1">
        <f t="shared" si="31"/>
        <v>0.13995007020000003</v>
      </c>
      <c r="BH37" s="1">
        <f t="shared" si="31"/>
        <v>7.9106655240000004E-2</v>
      </c>
      <c r="BI37" s="1">
        <f t="shared" si="31"/>
        <v>0.18546540102</v>
      </c>
      <c r="BJ37" s="1">
        <f t="shared" si="31"/>
        <v>0</v>
      </c>
      <c r="BK37" s="1">
        <f t="shared" si="31"/>
        <v>0</v>
      </c>
      <c r="BL37" s="1">
        <f t="shared" si="31"/>
        <v>0</v>
      </c>
      <c r="BM37" s="1">
        <f t="shared" si="31"/>
        <v>4.7189500255799999</v>
      </c>
      <c r="BN37" s="1">
        <f t="shared" si="31"/>
        <v>7.2944177589000008</v>
      </c>
      <c r="BO37" s="1">
        <f t="shared" si="31"/>
        <v>0</v>
      </c>
      <c r="BQ37" s="1">
        <f t="shared" ca="1" si="23"/>
        <v>0.48897846205056006</v>
      </c>
      <c r="BR37" s="1"/>
      <c r="BS37" s="1">
        <f t="shared" ca="1" si="22"/>
        <v>10.359</v>
      </c>
    </row>
    <row r="38" spans="1:71">
      <c r="A38" s="10" t="s">
        <v>87</v>
      </c>
      <c r="AJ38" s="9" t="str">
        <f t="shared" si="26"/>
        <v>MinBIOGAS-09</v>
      </c>
      <c r="AK38" t="str">
        <f t="shared" si="27"/>
        <v>BIOGAS</v>
      </c>
      <c r="AL38" s="1">
        <f t="shared" si="30"/>
        <v>0</v>
      </c>
      <c r="AM38" s="1">
        <f t="shared" si="30"/>
        <v>1.43900316E-2</v>
      </c>
      <c r="AN38" s="1">
        <f t="shared" si="30"/>
        <v>0.36505127879999999</v>
      </c>
      <c r="AO38" s="1">
        <f t="shared" si="30"/>
        <v>2.1599701200000002E-3</v>
      </c>
      <c r="AP38" s="1">
        <f t="shared" si="30"/>
        <v>0.41275232855999999</v>
      </c>
      <c r="AQ38" s="1">
        <f t="shared" si="30"/>
        <v>4.0464739551599997</v>
      </c>
      <c r="AR38" s="1">
        <f t="shared" si="30"/>
        <v>0.98405458631999998</v>
      </c>
      <c r="AS38" s="1">
        <f t="shared" si="30"/>
        <v>0.93156362802000003</v>
      </c>
      <c r="AT38" s="1">
        <f t="shared" si="30"/>
        <v>0.73565006759999996</v>
      </c>
      <c r="AU38" s="1">
        <f t="shared" si="30"/>
        <v>15.280576939080001</v>
      </c>
      <c r="AV38" s="1">
        <f t="shared" si="30"/>
        <v>1.5966257130000001</v>
      </c>
      <c r="AW38" s="1">
        <f t="shared" si="30"/>
        <v>2.8698692742</v>
      </c>
      <c r="AX38" s="1">
        <f t="shared" si="30"/>
        <v>1.3742289678600002</v>
      </c>
      <c r="AY38" s="1">
        <f t="shared" si="30"/>
        <v>4.5086596219800006</v>
      </c>
      <c r="AZ38" s="1">
        <f t="shared" si="30"/>
        <v>0.55420252920000002</v>
      </c>
      <c r="BA38" s="1">
        <f t="shared" si="31"/>
        <v>0.77695787376000003</v>
      </c>
      <c r="BB38" s="1">
        <f t="shared" si="31"/>
        <v>1.7611824441600001</v>
      </c>
      <c r="BC38" s="1">
        <f t="shared" si="31"/>
        <v>2.03582689452</v>
      </c>
      <c r="BD38" s="1">
        <f t="shared" si="31"/>
        <v>15.896749969800002</v>
      </c>
      <c r="BE38" s="1">
        <f t="shared" si="31"/>
        <v>6.9924314111400001</v>
      </c>
      <c r="BF38" s="1">
        <f t="shared" si="31"/>
        <v>0.12535027992</v>
      </c>
      <c r="BG38" s="1">
        <f t="shared" si="31"/>
        <v>0.13995007020000003</v>
      </c>
      <c r="BH38" s="1">
        <f t="shared" si="31"/>
        <v>7.9106655240000004E-2</v>
      </c>
      <c r="BI38" s="1">
        <f t="shared" si="31"/>
        <v>0.18546540102</v>
      </c>
      <c r="BJ38" s="1">
        <f t="shared" si="31"/>
        <v>0</v>
      </c>
      <c r="BK38" s="1">
        <f t="shared" si="31"/>
        <v>0</v>
      </c>
      <c r="BL38" s="1">
        <f t="shared" si="31"/>
        <v>0</v>
      </c>
      <c r="BM38" s="1">
        <f t="shared" si="31"/>
        <v>4.7189500255799999</v>
      </c>
      <c r="BN38" s="1">
        <f t="shared" si="31"/>
        <v>7.2944177589000008</v>
      </c>
      <c r="BO38" s="1">
        <f t="shared" si="31"/>
        <v>0</v>
      </c>
      <c r="BQ38" s="1">
        <f t="shared" ca="1" si="23"/>
        <v>0.55010076980688005</v>
      </c>
      <c r="BR38" s="1"/>
      <c r="BS38" s="1">
        <f t="shared" ca="1" si="22"/>
        <v>10.507</v>
      </c>
    </row>
    <row r="39" spans="1:71">
      <c r="A39" s="10" t="s">
        <v>86</v>
      </c>
      <c r="AJ39" s="9" t="str">
        <f t="shared" si="26"/>
        <v>MinBIOGAS-10</v>
      </c>
      <c r="AK39" t="str">
        <f t="shared" si="27"/>
        <v>BIOGAS</v>
      </c>
      <c r="AL39" s="1">
        <f t="shared" si="30"/>
        <v>0</v>
      </c>
      <c r="AM39" s="1">
        <f t="shared" si="30"/>
        <v>1.43900316E-2</v>
      </c>
      <c r="AN39" s="1">
        <f t="shared" si="30"/>
        <v>0.36505127879999999</v>
      </c>
      <c r="AO39" s="1">
        <f t="shared" si="30"/>
        <v>2.1599701200000002E-3</v>
      </c>
      <c r="AP39" s="1">
        <f t="shared" si="30"/>
        <v>0.41275232855999999</v>
      </c>
      <c r="AQ39" s="1">
        <f t="shared" si="30"/>
        <v>4.0464739551599997</v>
      </c>
      <c r="AR39" s="1">
        <f t="shared" si="30"/>
        <v>0.98405458631999998</v>
      </c>
      <c r="AS39" s="1">
        <f t="shared" si="30"/>
        <v>0.93156362802000003</v>
      </c>
      <c r="AT39" s="1">
        <f t="shared" si="30"/>
        <v>0.73565006759999996</v>
      </c>
      <c r="AU39" s="1">
        <f t="shared" si="30"/>
        <v>15.280576939080001</v>
      </c>
      <c r="AV39" s="1">
        <f t="shared" si="30"/>
        <v>1.5966257130000001</v>
      </c>
      <c r="AW39" s="1">
        <f t="shared" si="30"/>
        <v>2.8698692742</v>
      </c>
      <c r="AX39" s="1">
        <f t="shared" si="30"/>
        <v>1.3742289678600002</v>
      </c>
      <c r="AY39" s="1">
        <f t="shared" si="30"/>
        <v>4.5086596219800006</v>
      </c>
      <c r="AZ39" s="1">
        <f t="shared" si="30"/>
        <v>0.55420252920000002</v>
      </c>
      <c r="BA39" s="1">
        <f t="shared" si="31"/>
        <v>0.77695787376000003</v>
      </c>
      <c r="BB39" s="1">
        <f t="shared" si="31"/>
        <v>1.7611824441600001</v>
      </c>
      <c r="BC39" s="1">
        <f t="shared" si="31"/>
        <v>2.03582689452</v>
      </c>
      <c r="BD39" s="1">
        <f t="shared" si="31"/>
        <v>15.896749969800002</v>
      </c>
      <c r="BE39" s="1">
        <f t="shared" si="31"/>
        <v>6.9924314111400001</v>
      </c>
      <c r="BF39" s="1">
        <f t="shared" si="31"/>
        <v>0.12535027992</v>
      </c>
      <c r="BG39" s="1">
        <f t="shared" si="31"/>
        <v>0.13995007020000003</v>
      </c>
      <c r="BH39" s="1">
        <f t="shared" si="31"/>
        <v>7.9106655240000004E-2</v>
      </c>
      <c r="BI39" s="1">
        <f t="shared" si="31"/>
        <v>0.18546540102</v>
      </c>
      <c r="BJ39" s="1">
        <f t="shared" si="31"/>
        <v>0</v>
      </c>
      <c r="BK39" s="1">
        <f t="shared" si="31"/>
        <v>0</v>
      </c>
      <c r="BL39" s="1">
        <f t="shared" si="31"/>
        <v>0</v>
      </c>
      <c r="BM39" s="1">
        <f t="shared" si="31"/>
        <v>4.7189500255799999</v>
      </c>
      <c r="BN39" s="1">
        <f t="shared" si="31"/>
        <v>7.2944177589000008</v>
      </c>
      <c r="BO39" s="1">
        <f t="shared" si="31"/>
        <v>0</v>
      </c>
      <c r="BQ39" s="1">
        <f t="shared" ca="1" si="23"/>
        <v>0.61122307756320005</v>
      </c>
      <c r="BR39" s="1"/>
      <c r="BS39" s="1">
        <f t="shared" ca="1" si="22"/>
        <v>10.6751</v>
      </c>
    </row>
    <row r="40" spans="1:71">
      <c r="A40" s="10" t="s">
        <v>85</v>
      </c>
      <c r="AJ40" s="9" t="str">
        <f t="shared" si="26"/>
        <v>MinBIOGAS-11</v>
      </c>
      <c r="AK40" s="4" t="str">
        <f t="shared" si="27"/>
        <v>BIOGAS</v>
      </c>
      <c r="AL40" s="18">
        <f t="shared" si="30"/>
        <v>0</v>
      </c>
      <c r="AM40" s="18">
        <f t="shared" si="30"/>
        <v>1.43900316E-2</v>
      </c>
      <c r="AN40" s="18">
        <f t="shared" si="30"/>
        <v>0.36505127879999999</v>
      </c>
      <c r="AO40" s="18">
        <f t="shared" si="30"/>
        <v>2.1599701200000002E-3</v>
      </c>
      <c r="AP40" s="18">
        <f t="shared" si="30"/>
        <v>0.41275232855999999</v>
      </c>
      <c r="AQ40" s="18">
        <f t="shared" si="30"/>
        <v>4.0464739551599997</v>
      </c>
      <c r="AR40" s="18">
        <f t="shared" si="30"/>
        <v>0.98405458631999998</v>
      </c>
      <c r="AS40" s="18">
        <f t="shared" si="30"/>
        <v>0.93156362802000003</v>
      </c>
      <c r="AT40" s="18">
        <f t="shared" si="30"/>
        <v>0.73565006759999996</v>
      </c>
      <c r="AU40" s="18">
        <f t="shared" si="30"/>
        <v>15.280576939080001</v>
      </c>
      <c r="AV40" s="18">
        <f t="shared" si="30"/>
        <v>1.5966257130000001</v>
      </c>
      <c r="AW40" s="18">
        <f t="shared" si="30"/>
        <v>2.8698692742</v>
      </c>
      <c r="AX40" s="18">
        <f t="shared" si="30"/>
        <v>1.3742289678600002</v>
      </c>
      <c r="AY40" s="18">
        <f t="shared" si="30"/>
        <v>4.5086596219800006</v>
      </c>
      <c r="AZ40" s="18">
        <f t="shared" si="30"/>
        <v>0.55420252920000002</v>
      </c>
      <c r="BA40" s="18">
        <f t="shared" si="31"/>
        <v>0.77695787376000003</v>
      </c>
      <c r="BB40" s="18">
        <f t="shared" si="31"/>
        <v>1.7611824441600001</v>
      </c>
      <c r="BC40" s="18">
        <f t="shared" si="31"/>
        <v>2.03582689452</v>
      </c>
      <c r="BD40" s="18">
        <f t="shared" si="31"/>
        <v>15.896749969800002</v>
      </c>
      <c r="BE40" s="18">
        <f t="shared" si="31"/>
        <v>6.9924314111400001</v>
      </c>
      <c r="BF40" s="18">
        <f t="shared" si="31"/>
        <v>0.12535027992</v>
      </c>
      <c r="BG40" s="18">
        <f t="shared" si="31"/>
        <v>0.13995007020000003</v>
      </c>
      <c r="BH40" s="18">
        <f t="shared" si="31"/>
        <v>7.9106655240000004E-2</v>
      </c>
      <c r="BI40" s="18">
        <f t="shared" si="31"/>
        <v>0.18546540102</v>
      </c>
      <c r="BJ40" s="18">
        <f t="shared" si="31"/>
        <v>0</v>
      </c>
      <c r="BK40" s="18">
        <f t="shared" si="31"/>
        <v>0</v>
      </c>
      <c r="BL40" s="18">
        <f t="shared" si="31"/>
        <v>0</v>
      </c>
      <c r="BM40" s="18">
        <f t="shared" si="31"/>
        <v>4.7189500255799999</v>
      </c>
      <c r="BN40" s="18">
        <f t="shared" si="31"/>
        <v>7.2944177589000008</v>
      </c>
      <c r="BO40" s="18">
        <f t="shared" si="31"/>
        <v>0</v>
      </c>
      <c r="BQ40" s="1">
        <f t="shared" ca="1" si="23"/>
        <v>0.67234538531952004</v>
      </c>
      <c r="BR40" s="1"/>
      <c r="BS40" s="1">
        <f t="shared" ca="1" si="22"/>
        <v>10.869199999999999</v>
      </c>
    </row>
    <row r="41" spans="1:71">
      <c r="A41" s="10" t="s">
        <v>84</v>
      </c>
      <c r="AJ41" s="9" t="str">
        <f t="shared" si="26"/>
        <v>MinBIOGAS-12</v>
      </c>
      <c r="AK41" t="str">
        <f t="shared" si="27"/>
        <v>BIOGAS</v>
      </c>
      <c r="AL41" s="1">
        <f t="shared" ref="AL41:BA50" si="32">E$10*E$4</f>
        <v>0</v>
      </c>
      <c r="AM41" s="1">
        <f t="shared" si="32"/>
        <v>5.7560126400000002E-2</v>
      </c>
      <c r="AN41" s="1">
        <f t="shared" si="32"/>
        <v>1.4602051152</v>
      </c>
      <c r="AO41" s="1">
        <f t="shared" si="32"/>
        <v>8.6398804800000006E-3</v>
      </c>
      <c r="AP41" s="1">
        <f t="shared" si="32"/>
        <v>1.65100931424</v>
      </c>
      <c r="AQ41" s="1">
        <f t="shared" si="32"/>
        <v>16.185895820639999</v>
      </c>
      <c r="AR41" s="1">
        <f t="shared" si="32"/>
        <v>3.9362183452799999</v>
      </c>
      <c r="AS41" s="1">
        <f t="shared" si="32"/>
        <v>3.7262545120800001</v>
      </c>
      <c r="AT41" s="1">
        <f t="shared" si="32"/>
        <v>2.9426002703999998</v>
      </c>
      <c r="AU41" s="1">
        <f t="shared" si="32"/>
        <v>61.122307756320005</v>
      </c>
      <c r="AV41" s="1">
        <f t="shared" si="32"/>
        <v>6.3865028520000005</v>
      </c>
      <c r="AW41" s="1">
        <f t="shared" si="32"/>
        <v>11.4794770968</v>
      </c>
      <c r="AX41" s="1">
        <f t="shared" si="32"/>
        <v>5.4969158714400006</v>
      </c>
      <c r="AY41" s="1">
        <f t="shared" si="32"/>
        <v>18.034638487920002</v>
      </c>
      <c r="AZ41" s="1">
        <f t="shared" si="32"/>
        <v>2.2168101168000001</v>
      </c>
      <c r="BA41" s="1">
        <f t="shared" si="32"/>
        <v>3.1078314950400001</v>
      </c>
      <c r="BB41" s="1">
        <f t="shared" ref="BA41:BO50" si="33">U$10*U$4</f>
        <v>7.0447297766400006</v>
      </c>
      <c r="BC41" s="1">
        <f t="shared" si="33"/>
        <v>8.1433075780799999</v>
      </c>
      <c r="BD41" s="1">
        <f t="shared" si="33"/>
        <v>63.586999879200008</v>
      </c>
      <c r="BE41" s="1">
        <f t="shared" si="33"/>
        <v>27.96972564456</v>
      </c>
      <c r="BF41" s="1">
        <f t="shared" si="33"/>
        <v>0.50140111968000001</v>
      </c>
      <c r="BG41" s="1">
        <f t="shared" si="33"/>
        <v>0.55980028080000011</v>
      </c>
      <c r="BH41" s="1">
        <f t="shared" si="33"/>
        <v>0.31642662096000002</v>
      </c>
      <c r="BI41" s="1">
        <f t="shared" si="33"/>
        <v>0.74186160408000001</v>
      </c>
      <c r="BJ41" s="1">
        <f t="shared" si="33"/>
        <v>0</v>
      </c>
      <c r="BK41" s="1">
        <f t="shared" si="33"/>
        <v>0</v>
      </c>
      <c r="BL41" s="1">
        <f t="shared" si="33"/>
        <v>0</v>
      </c>
      <c r="BM41" s="1">
        <f t="shared" si="33"/>
        <v>18.875800102319999</v>
      </c>
      <c r="BN41" s="1">
        <f t="shared" si="33"/>
        <v>29.177671035600003</v>
      </c>
      <c r="BO41" s="1">
        <f t="shared" si="33"/>
        <v>0</v>
      </c>
      <c r="BQ41" s="1">
        <f t="shared" ca="1" si="23"/>
        <v>0.73346769307584003</v>
      </c>
      <c r="BR41" s="1"/>
      <c r="BS41" s="1">
        <f t="shared" ca="1" si="22"/>
        <v>11.098000000000001</v>
      </c>
    </row>
    <row r="42" spans="1:71">
      <c r="A42" s="10" t="s">
        <v>83</v>
      </c>
      <c r="AJ42" s="9" t="str">
        <f t="shared" si="26"/>
        <v>MinBIOGAS-13</v>
      </c>
      <c r="AK42" t="str">
        <f t="shared" si="27"/>
        <v>BIOGAS</v>
      </c>
      <c r="AL42" s="1">
        <f t="shared" si="32"/>
        <v>0</v>
      </c>
      <c r="AM42" s="1">
        <f t="shared" si="32"/>
        <v>5.7560126400000002E-2</v>
      </c>
      <c r="AN42" s="1">
        <f t="shared" si="32"/>
        <v>1.4602051152</v>
      </c>
      <c r="AO42" s="1">
        <f t="shared" si="32"/>
        <v>8.6398804800000006E-3</v>
      </c>
      <c r="AP42" s="1">
        <f t="shared" si="32"/>
        <v>1.65100931424</v>
      </c>
      <c r="AQ42" s="1">
        <f t="shared" si="32"/>
        <v>16.185895820639999</v>
      </c>
      <c r="AR42" s="1">
        <f t="shared" si="32"/>
        <v>3.9362183452799999</v>
      </c>
      <c r="AS42" s="1">
        <f t="shared" si="32"/>
        <v>3.7262545120800001</v>
      </c>
      <c r="AT42" s="1">
        <f t="shared" si="32"/>
        <v>2.9426002703999998</v>
      </c>
      <c r="AU42" s="1">
        <f t="shared" si="32"/>
        <v>61.122307756320005</v>
      </c>
      <c r="AV42" s="1">
        <f t="shared" si="32"/>
        <v>6.3865028520000005</v>
      </c>
      <c r="AW42" s="1">
        <f t="shared" si="32"/>
        <v>11.4794770968</v>
      </c>
      <c r="AX42" s="1">
        <f t="shared" si="32"/>
        <v>5.4969158714400006</v>
      </c>
      <c r="AY42" s="1">
        <f t="shared" si="32"/>
        <v>18.034638487920002</v>
      </c>
      <c r="AZ42" s="1">
        <f t="shared" si="32"/>
        <v>2.2168101168000001</v>
      </c>
      <c r="BA42" s="1">
        <f t="shared" si="33"/>
        <v>3.1078314950400001</v>
      </c>
      <c r="BB42" s="1">
        <f t="shared" si="33"/>
        <v>7.0447297766400006</v>
      </c>
      <c r="BC42" s="1">
        <f t="shared" si="33"/>
        <v>8.1433075780799999</v>
      </c>
      <c r="BD42" s="1">
        <f t="shared" si="33"/>
        <v>63.586999879200008</v>
      </c>
      <c r="BE42" s="1">
        <f t="shared" si="33"/>
        <v>27.96972564456</v>
      </c>
      <c r="BF42" s="1">
        <f t="shared" si="33"/>
        <v>0.50140111968000001</v>
      </c>
      <c r="BG42" s="1">
        <f t="shared" si="33"/>
        <v>0.55980028080000011</v>
      </c>
      <c r="BH42" s="1">
        <f t="shared" si="33"/>
        <v>0.31642662096000002</v>
      </c>
      <c r="BI42" s="1">
        <f t="shared" si="33"/>
        <v>0.74186160408000001</v>
      </c>
      <c r="BJ42" s="1">
        <f t="shared" si="33"/>
        <v>0</v>
      </c>
      <c r="BK42" s="1">
        <f t="shared" si="33"/>
        <v>0</v>
      </c>
      <c r="BL42" s="1">
        <f t="shared" si="33"/>
        <v>0</v>
      </c>
      <c r="BM42" s="1">
        <f t="shared" si="33"/>
        <v>18.875800102319999</v>
      </c>
      <c r="BN42" s="1">
        <f t="shared" si="33"/>
        <v>29.177671035600003</v>
      </c>
      <c r="BO42" s="1">
        <f t="shared" si="33"/>
        <v>0</v>
      </c>
      <c r="BQ42" s="1">
        <f t="shared" ca="1" si="23"/>
        <v>0.79459000083216003</v>
      </c>
      <c r="BR42" s="1"/>
      <c r="BS42" s="1">
        <f t="shared" ca="1" si="22"/>
        <v>11.375500000000001</v>
      </c>
    </row>
    <row r="43" spans="1:71">
      <c r="A43" s="10" t="s">
        <v>82</v>
      </c>
      <c r="AJ43" s="9" t="str">
        <f t="shared" si="26"/>
        <v>MinBIOGAS-14</v>
      </c>
      <c r="AK43" t="str">
        <f t="shared" si="27"/>
        <v>BIOGAS</v>
      </c>
      <c r="AL43" s="1">
        <f t="shared" si="32"/>
        <v>0</v>
      </c>
      <c r="AM43" s="1">
        <f t="shared" si="32"/>
        <v>5.7560126400000002E-2</v>
      </c>
      <c r="AN43" s="1">
        <f t="shared" si="32"/>
        <v>1.4602051152</v>
      </c>
      <c r="AO43" s="1">
        <f t="shared" si="32"/>
        <v>8.6398804800000006E-3</v>
      </c>
      <c r="AP43" s="1">
        <f t="shared" si="32"/>
        <v>1.65100931424</v>
      </c>
      <c r="AQ43" s="1">
        <f t="shared" si="32"/>
        <v>16.185895820639999</v>
      </c>
      <c r="AR43" s="1">
        <f t="shared" si="32"/>
        <v>3.9362183452799999</v>
      </c>
      <c r="AS43" s="1">
        <f t="shared" si="32"/>
        <v>3.7262545120800001</v>
      </c>
      <c r="AT43" s="1">
        <f t="shared" si="32"/>
        <v>2.9426002703999998</v>
      </c>
      <c r="AU43" s="1">
        <f t="shared" si="32"/>
        <v>61.122307756320005</v>
      </c>
      <c r="AV43" s="1">
        <f t="shared" si="32"/>
        <v>6.3865028520000005</v>
      </c>
      <c r="AW43" s="1">
        <f t="shared" si="32"/>
        <v>11.4794770968</v>
      </c>
      <c r="AX43" s="1">
        <f t="shared" si="32"/>
        <v>5.4969158714400006</v>
      </c>
      <c r="AY43" s="1">
        <f t="shared" si="32"/>
        <v>18.034638487920002</v>
      </c>
      <c r="AZ43" s="1">
        <f t="shared" si="32"/>
        <v>2.2168101168000001</v>
      </c>
      <c r="BA43" s="1">
        <f t="shared" si="33"/>
        <v>3.1078314950400001</v>
      </c>
      <c r="BB43" s="1">
        <f t="shared" si="33"/>
        <v>7.0447297766400006</v>
      </c>
      <c r="BC43" s="1">
        <f t="shared" si="33"/>
        <v>8.1433075780799999</v>
      </c>
      <c r="BD43" s="1">
        <f t="shared" si="33"/>
        <v>63.586999879200008</v>
      </c>
      <c r="BE43" s="1">
        <f t="shared" si="33"/>
        <v>27.96972564456</v>
      </c>
      <c r="BF43" s="1">
        <f t="shared" si="33"/>
        <v>0.50140111968000001</v>
      </c>
      <c r="BG43" s="1">
        <f t="shared" si="33"/>
        <v>0.55980028080000011</v>
      </c>
      <c r="BH43" s="1">
        <f t="shared" si="33"/>
        <v>0.31642662096000002</v>
      </c>
      <c r="BI43" s="1">
        <f t="shared" si="33"/>
        <v>0.74186160408000001</v>
      </c>
      <c r="BJ43" s="1">
        <f t="shared" si="33"/>
        <v>0</v>
      </c>
      <c r="BK43" s="1">
        <f t="shared" si="33"/>
        <v>0</v>
      </c>
      <c r="BL43" s="1">
        <f t="shared" si="33"/>
        <v>0</v>
      </c>
      <c r="BM43" s="1">
        <f t="shared" si="33"/>
        <v>18.875800102319999</v>
      </c>
      <c r="BN43" s="1">
        <f t="shared" si="33"/>
        <v>29.177671035600003</v>
      </c>
      <c r="BO43" s="1">
        <f t="shared" si="33"/>
        <v>0</v>
      </c>
      <c r="BQ43" s="1">
        <f t="shared" ca="1" si="23"/>
        <v>0.85571230858848002</v>
      </c>
      <c r="BR43" s="1"/>
      <c r="BS43" s="1">
        <f t="shared" ca="1" si="22"/>
        <v>11.7255</v>
      </c>
    </row>
    <row r="44" spans="1:71">
      <c r="A44" s="10" t="s">
        <v>81</v>
      </c>
      <c r="AJ44" s="9" t="str">
        <f t="shared" si="26"/>
        <v>MinBIOGAS-15</v>
      </c>
      <c r="AK44" t="str">
        <f t="shared" si="27"/>
        <v>BIOGAS</v>
      </c>
      <c r="AL44" s="1">
        <f t="shared" si="32"/>
        <v>0</v>
      </c>
      <c r="AM44" s="1">
        <f t="shared" si="32"/>
        <v>5.7560126400000002E-2</v>
      </c>
      <c r="AN44" s="1">
        <f t="shared" si="32"/>
        <v>1.4602051152</v>
      </c>
      <c r="AO44" s="1">
        <f t="shared" si="32"/>
        <v>8.6398804800000006E-3</v>
      </c>
      <c r="AP44" s="1">
        <f t="shared" si="32"/>
        <v>1.65100931424</v>
      </c>
      <c r="AQ44" s="1">
        <f t="shared" si="32"/>
        <v>16.185895820639999</v>
      </c>
      <c r="AR44" s="1">
        <f t="shared" si="32"/>
        <v>3.9362183452799999</v>
      </c>
      <c r="AS44" s="1">
        <f t="shared" si="32"/>
        <v>3.7262545120800001</v>
      </c>
      <c r="AT44" s="1">
        <f t="shared" si="32"/>
        <v>2.9426002703999998</v>
      </c>
      <c r="AU44" s="1">
        <f t="shared" si="32"/>
        <v>61.122307756320005</v>
      </c>
      <c r="AV44" s="1">
        <f t="shared" si="32"/>
        <v>6.3865028520000005</v>
      </c>
      <c r="AW44" s="1">
        <f t="shared" si="32"/>
        <v>11.4794770968</v>
      </c>
      <c r="AX44" s="1">
        <f t="shared" si="32"/>
        <v>5.4969158714400006</v>
      </c>
      <c r="AY44" s="1">
        <f t="shared" si="32"/>
        <v>18.034638487920002</v>
      </c>
      <c r="AZ44" s="1">
        <f t="shared" si="32"/>
        <v>2.2168101168000001</v>
      </c>
      <c r="BA44" s="1">
        <f t="shared" si="33"/>
        <v>3.1078314950400001</v>
      </c>
      <c r="BB44" s="1">
        <f t="shared" si="33"/>
        <v>7.0447297766400006</v>
      </c>
      <c r="BC44" s="1">
        <f t="shared" si="33"/>
        <v>8.1433075780799999</v>
      </c>
      <c r="BD44" s="1">
        <f t="shared" si="33"/>
        <v>63.586999879200008</v>
      </c>
      <c r="BE44" s="1">
        <f t="shared" si="33"/>
        <v>27.96972564456</v>
      </c>
      <c r="BF44" s="1">
        <f t="shared" si="33"/>
        <v>0.50140111968000001</v>
      </c>
      <c r="BG44" s="1">
        <f t="shared" si="33"/>
        <v>0.55980028080000011</v>
      </c>
      <c r="BH44" s="1">
        <f t="shared" si="33"/>
        <v>0.31642662096000002</v>
      </c>
      <c r="BI44" s="1">
        <f t="shared" si="33"/>
        <v>0.74186160408000001</v>
      </c>
      <c r="BJ44" s="1">
        <f t="shared" si="33"/>
        <v>0</v>
      </c>
      <c r="BK44" s="1">
        <f t="shared" si="33"/>
        <v>0</v>
      </c>
      <c r="BL44" s="1">
        <f t="shared" si="33"/>
        <v>0</v>
      </c>
      <c r="BM44" s="1">
        <f t="shared" si="33"/>
        <v>18.875800102319999</v>
      </c>
      <c r="BN44" s="1">
        <f t="shared" si="33"/>
        <v>29.177671035600003</v>
      </c>
      <c r="BO44" s="1">
        <f t="shared" si="33"/>
        <v>0</v>
      </c>
      <c r="BQ44" s="1">
        <f t="shared" ca="1" si="23"/>
        <v>0.91683461634480001</v>
      </c>
      <c r="BR44" s="1"/>
      <c r="BS44" s="1">
        <f t="shared" ca="1" si="22"/>
        <v>12.1945</v>
      </c>
    </row>
    <row r="45" spans="1:71">
      <c r="A45" s="10" t="s">
        <v>80</v>
      </c>
      <c r="AJ45" s="9" t="str">
        <f t="shared" si="26"/>
        <v>MinBIOGAS-16</v>
      </c>
      <c r="AK45" t="str">
        <f t="shared" si="27"/>
        <v>BIOGAS</v>
      </c>
      <c r="AL45" s="1">
        <f t="shared" si="32"/>
        <v>0</v>
      </c>
      <c r="AM45" s="1">
        <f t="shared" si="32"/>
        <v>5.7560126400000002E-2</v>
      </c>
      <c r="AN45" s="1">
        <f t="shared" si="32"/>
        <v>1.4602051152</v>
      </c>
      <c r="AO45" s="1">
        <f t="shared" si="32"/>
        <v>8.6398804800000006E-3</v>
      </c>
      <c r="AP45" s="1">
        <f t="shared" si="32"/>
        <v>1.65100931424</v>
      </c>
      <c r="AQ45" s="1">
        <f t="shared" si="32"/>
        <v>16.185895820639999</v>
      </c>
      <c r="AR45" s="1">
        <f t="shared" si="32"/>
        <v>3.9362183452799999</v>
      </c>
      <c r="AS45" s="1">
        <f t="shared" si="32"/>
        <v>3.7262545120800001</v>
      </c>
      <c r="AT45" s="1">
        <f t="shared" si="32"/>
        <v>2.9426002703999998</v>
      </c>
      <c r="AU45" s="1">
        <f t="shared" si="32"/>
        <v>61.122307756320005</v>
      </c>
      <c r="AV45" s="1">
        <f t="shared" si="32"/>
        <v>6.3865028520000005</v>
      </c>
      <c r="AW45" s="1">
        <f t="shared" si="32"/>
        <v>11.4794770968</v>
      </c>
      <c r="AX45" s="1">
        <f t="shared" si="32"/>
        <v>5.4969158714400006</v>
      </c>
      <c r="AY45" s="1">
        <f t="shared" si="32"/>
        <v>18.034638487920002</v>
      </c>
      <c r="AZ45" s="1">
        <f t="shared" si="32"/>
        <v>2.2168101168000001</v>
      </c>
      <c r="BA45" s="1">
        <f t="shared" si="33"/>
        <v>3.1078314950400001</v>
      </c>
      <c r="BB45" s="1">
        <f t="shared" si="33"/>
        <v>7.0447297766400006</v>
      </c>
      <c r="BC45" s="1">
        <f t="shared" si="33"/>
        <v>8.1433075780799999</v>
      </c>
      <c r="BD45" s="1">
        <f t="shared" si="33"/>
        <v>63.586999879200008</v>
      </c>
      <c r="BE45" s="1">
        <f t="shared" si="33"/>
        <v>27.96972564456</v>
      </c>
      <c r="BF45" s="1">
        <f t="shared" si="33"/>
        <v>0.50140111968000001</v>
      </c>
      <c r="BG45" s="1">
        <f t="shared" si="33"/>
        <v>0.55980028080000011</v>
      </c>
      <c r="BH45" s="1">
        <f t="shared" si="33"/>
        <v>0.31642662096000002</v>
      </c>
      <c r="BI45" s="1">
        <f t="shared" si="33"/>
        <v>0.74186160408000001</v>
      </c>
      <c r="BJ45" s="1">
        <f t="shared" si="33"/>
        <v>0</v>
      </c>
      <c r="BK45" s="1">
        <f t="shared" si="33"/>
        <v>0</v>
      </c>
      <c r="BL45" s="1">
        <f t="shared" si="33"/>
        <v>0</v>
      </c>
      <c r="BM45" s="1">
        <f t="shared" si="33"/>
        <v>18.875800102319999</v>
      </c>
      <c r="BN45" s="1">
        <f t="shared" si="33"/>
        <v>29.177671035600003</v>
      </c>
      <c r="BO45" s="1">
        <f t="shared" si="33"/>
        <v>0</v>
      </c>
    </row>
    <row r="46" spans="1:71">
      <c r="A46" s="10" t="s">
        <v>79</v>
      </c>
      <c r="AJ46" s="9" t="str">
        <f t="shared" si="26"/>
        <v>MinBIOGAS-17</v>
      </c>
      <c r="AK46" t="str">
        <f t="shared" si="27"/>
        <v>BIOGAS</v>
      </c>
      <c r="AL46" s="1">
        <f t="shared" si="32"/>
        <v>0</v>
      </c>
      <c r="AM46" s="1">
        <f t="shared" si="32"/>
        <v>5.7560126400000002E-2</v>
      </c>
      <c r="AN46" s="1">
        <f t="shared" si="32"/>
        <v>1.4602051152</v>
      </c>
      <c r="AO46" s="1">
        <f t="shared" si="32"/>
        <v>8.6398804800000006E-3</v>
      </c>
      <c r="AP46" s="1">
        <f t="shared" si="32"/>
        <v>1.65100931424</v>
      </c>
      <c r="AQ46" s="1">
        <f t="shared" si="32"/>
        <v>16.185895820639999</v>
      </c>
      <c r="AR46" s="1">
        <f t="shared" si="32"/>
        <v>3.9362183452799999</v>
      </c>
      <c r="AS46" s="1">
        <f t="shared" si="32"/>
        <v>3.7262545120800001</v>
      </c>
      <c r="AT46" s="1">
        <f t="shared" si="32"/>
        <v>2.9426002703999998</v>
      </c>
      <c r="AU46" s="1">
        <f t="shared" si="32"/>
        <v>61.122307756320005</v>
      </c>
      <c r="AV46" s="1">
        <f t="shared" si="32"/>
        <v>6.3865028520000005</v>
      </c>
      <c r="AW46" s="1">
        <f t="shared" si="32"/>
        <v>11.4794770968</v>
      </c>
      <c r="AX46" s="1">
        <f t="shared" si="32"/>
        <v>5.4969158714400006</v>
      </c>
      <c r="AY46" s="1">
        <f t="shared" si="32"/>
        <v>18.034638487920002</v>
      </c>
      <c r="AZ46" s="1">
        <f t="shared" si="32"/>
        <v>2.2168101168000001</v>
      </c>
      <c r="BA46" s="1">
        <f t="shared" si="33"/>
        <v>3.1078314950400001</v>
      </c>
      <c r="BB46" s="1">
        <f t="shared" si="33"/>
        <v>7.0447297766400006</v>
      </c>
      <c r="BC46" s="1">
        <f t="shared" si="33"/>
        <v>8.1433075780799999</v>
      </c>
      <c r="BD46" s="1">
        <f t="shared" si="33"/>
        <v>63.586999879200008</v>
      </c>
      <c r="BE46" s="1">
        <f t="shared" si="33"/>
        <v>27.96972564456</v>
      </c>
      <c r="BF46" s="1">
        <f t="shared" si="33"/>
        <v>0.50140111968000001</v>
      </c>
      <c r="BG46" s="1">
        <f t="shared" si="33"/>
        <v>0.55980028080000011</v>
      </c>
      <c r="BH46" s="1">
        <f t="shared" si="33"/>
        <v>0.31642662096000002</v>
      </c>
      <c r="BI46" s="1">
        <f t="shared" si="33"/>
        <v>0.74186160408000001</v>
      </c>
      <c r="BJ46" s="1">
        <f t="shared" si="33"/>
        <v>0</v>
      </c>
      <c r="BK46" s="1">
        <f t="shared" si="33"/>
        <v>0</v>
      </c>
      <c r="BL46" s="1">
        <f t="shared" si="33"/>
        <v>0</v>
      </c>
      <c r="BM46" s="1">
        <f t="shared" si="33"/>
        <v>18.875800102319999</v>
      </c>
      <c r="BN46" s="1">
        <f t="shared" si="33"/>
        <v>29.177671035600003</v>
      </c>
      <c r="BO46" s="1">
        <f t="shared" si="33"/>
        <v>0</v>
      </c>
    </row>
    <row r="47" spans="1:71">
      <c r="A47" s="10" t="s">
        <v>78</v>
      </c>
      <c r="AJ47" s="9" t="str">
        <f t="shared" si="26"/>
        <v>MinBIOGAS-18</v>
      </c>
      <c r="AK47" t="str">
        <f t="shared" si="27"/>
        <v>BIOGAS</v>
      </c>
      <c r="AL47" s="1">
        <f t="shared" si="32"/>
        <v>0</v>
      </c>
      <c r="AM47" s="1">
        <f t="shared" si="32"/>
        <v>5.7560126400000002E-2</v>
      </c>
      <c r="AN47" s="1">
        <f t="shared" si="32"/>
        <v>1.4602051152</v>
      </c>
      <c r="AO47" s="1">
        <f t="shared" si="32"/>
        <v>8.6398804800000006E-3</v>
      </c>
      <c r="AP47" s="1">
        <f t="shared" si="32"/>
        <v>1.65100931424</v>
      </c>
      <c r="AQ47" s="1">
        <f t="shared" si="32"/>
        <v>16.185895820639999</v>
      </c>
      <c r="AR47" s="1">
        <f t="shared" si="32"/>
        <v>3.9362183452799999</v>
      </c>
      <c r="AS47" s="1">
        <f t="shared" si="32"/>
        <v>3.7262545120800001</v>
      </c>
      <c r="AT47" s="1">
        <f t="shared" si="32"/>
        <v>2.9426002703999998</v>
      </c>
      <c r="AU47" s="1">
        <f t="shared" si="32"/>
        <v>61.122307756320005</v>
      </c>
      <c r="AV47" s="1">
        <f t="shared" si="32"/>
        <v>6.3865028520000005</v>
      </c>
      <c r="AW47" s="1">
        <f t="shared" si="32"/>
        <v>11.4794770968</v>
      </c>
      <c r="AX47" s="1">
        <f t="shared" si="32"/>
        <v>5.4969158714400006</v>
      </c>
      <c r="AY47" s="1">
        <f t="shared" si="32"/>
        <v>18.034638487920002</v>
      </c>
      <c r="AZ47" s="1">
        <f t="shared" si="32"/>
        <v>2.2168101168000001</v>
      </c>
      <c r="BA47" s="1">
        <f t="shared" si="33"/>
        <v>3.1078314950400001</v>
      </c>
      <c r="BB47" s="1">
        <f t="shared" si="33"/>
        <v>7.0447297766400006</v>
      </c>
      <c r="BC47" s="1">
        <f t="shared" si="33"/>
        <v>8.1433075780799999</v>
      </c>
      <c r="BD47" s="1">
        <f t="shared" si="33"/>
        <v>63.586999879200008</v>
      </c>
      <c r="BE47" s="1">
        <f t="shared" si="33"/>
        <v>27.96972564456</v>
      </c>
      <c r="BF47" s="1">
        <f t="shared" si="33"/>
        <v>0.50140111968000001</v>
      </c>
      <c r="BG47" s="1">
        <f t="shared" si="33"/>
        <v>0.55980028080000011</v>
      </c>
      <c r="BH47" s="1">
        <f t="shared" si="33"/>
        <v>0.31642662096000002</v>
      </c>
      <c r="BI47" s="1">
        <f t="shared" si="33"/>
        <v>0.74186160408000001</v>
      </c>
      <c r="BJ47" s="1">
        <f t="shared" si="33"/>
        <v>0</v>
      </c>
      <c r="BK47" s="1">
        <f t="shared" si="33"/>
        <v>0</v>
      </c>
      <c r="BL47" s="1">
        <f t="shared" si="33"/>
        <v>0</v>
      </c>
      <c r="BM47" s="1">
        <f t="shared" si="33"/>
        <v>18.875800102319999</v>
      </c>
      <c r="BN47" s="1">
        <f t="shared" si="33"/>
        <v>29.177671035600003</v>
      </c>
      <c r="BO47" s="1">
        <f t="shared" si="33"/>
        <v>0</v>
      </c>
    </row>
    <row r="48" spans="1:71">
      <c r="A48" s="10" t="s">
        <v>77</v>
      </c>
      <c r="AJ48" s="9" t="str">
        <f t="shared" si="26"/>
        <v>MinBIOGAS-19</v>
      </c>
      <c r="AK48" t="str">
        <f t="shared" si="27"/>
        <v>BIOGAS</v>
      </c>
      <c r="AL48" s="1">
        <f t="shared" si="32"/>
        <v>0</v>
      </c>
      <c r="AM48" s="1">
        <f t="shared" si="32"/>
        <v>5.7560126400000002E-2</v>
      </c>
      <c r="AN48" s="1">
        <f t="shared" si="32"/>
        <v>1.4602051152</v>
      </c>
      <c r="AO48" s="1">
        <f t="shared" si="32"/>
        <v>8.6398804800000006E-3</v>
      </c>
      <c r="AP48" s="1">
        <f t="shared" si="32"/>
        <v>1.65100931424</v>
      </c>
      <c r="AQ48" s="1">
        <f t="shared" si="32"/>
        <v>16.185895820639999</v>
      </c>
      <c r="AR48" s="1">
        <f t="shared" si="32"/>
        <v>3.9362183452799999</v>
      </c>
      <c r="AS48" s="1">
        <f t="shared" si="32"/>
        <v>3.7262545120800001</v>
      </c>
      <c r="AT48" s="1">
        <f t="shared" si="32"/>
        <v>2.9426002703999998</v>
      </c>
      <c r="AU48" s="1">
        <f t="shared" si="32"/>
        <v>61.122307756320005</v>
      </c>
      <c r="AV48" s="1">
        <f t="shared" si="32"/>
        <v>6.3865028520000005</v>
      </c>
      <c r="AW48" s="1">
        <f t="shared" si="32"/>
        <v>11.4794770968</v>
      </c>
      <c r="AX48" s="1">
        <f t="shared" si="32"/>
        <v>5.4969158714400006</v>
      </c>
      <c r="AY48" s="1">
        <f t="shared" si="32"/>
        <v>18.034638487920002</v>
      </c>
      <c r="AZ48" s="1">
        <f t="shared" si="32"/>
        <v>2.2168101168000001</v>
      </c>
      <c r="BA48" s="1">
        <f t="shared" si="33"/>
        <v>3.1078314950400001</v>
      </c>
      <c r="BB48" s="1">
        <f t="shared" si="33"/>
        <v>7.0447297766400006</v>
      </c>
      <c r="BC48" s="1">
        <f t="shared" si="33"/>
        <v>8.1433075780799999</v>
      </c>
      <c r="BD48" s="1">
        <f t="shared" si="33"/>
        <v>63.586999879200008</v>
      </c>
      <c r="BE48" s="1">
        <f t="shared" si="33"/>
        <v>27.96972564456</v>
      </c>
      <c r="BF48" s="1">
        <f t="shared" si="33"/>
        <v>0.50140111968000001</v>
      </c>
      <c r="BG48" s="1">
        <f t="shared" si="33"/>
        <v>0.55980028080000011</v>
      </c>
      <c r="BH48" s="1">
        <f t="shared" si="33"/>
        <v>0.31642662096000002</v>
      </c>
      <c r="BI48" s="1">
        <f t="shared" si="33"/>
        <v>0.74186160408000001</v>
      </c>
      <c r="BJ48" s="1">
        <f t="shared" si="33"/>
        <v>0</v>
      </c>
      <c r="BK48" s="1">
        <f t="shared" si="33"/>
        <v>0</v>
      </c>
      <c r="BL48" s="1">
        <f t="shared" si="33"/>
        <v>0</v>
      </c>
      <c r="BM48" s="1">
        <f t="shared" si="33"/>
        <v>18.875800102319999</v>
      </c>
      <c r="BN48" s="1">
        <f t="shared" si="33"/>
        <v>29.177671035600003</v>
      </c>
      <c r="BO48" s="1">
        <f t="shared" si="33"/>
        <v>0</v>
      </c>
    </row>
    <row r="49" spans="1:67">
      <c r="A49" s="10" t="s">
        <v>76</v>
      </c>
      <c r="AJ49" s="9" t="str">
        <f t="shared" si="26"/>
        <v>MinBIOGAS-20</v>
      </c>
      <c r="AK49" t="str">
        <f t="shared" si="27"/>
        <v>BIOGAS</v>
      </c>
      <c r="AL49" s="1">
        <f t="shared" si="32"/>
        <v>0</v>
      </c>
      <c r="AM49" s="1">
        <f t="shared" si="32"/>
        <v>5.7560126400000002E-2</v>
      </c>
      <c r="AN49" s="1">
        <f t="shared" si="32"/>
        <v>1.4602051152</v>
      </c>
      <c r="AO49" s="1">
        <f t="shared" si="32"/>
        <v>8.6398804800000006E-3</v>
      </c>
      <c r="AP49" s="1">
        <f t="shared" si="32"/>
        <v>1.65100931424</v>
      </c>
      <c r="AQ49" s="1">
        <f t="shared" si="32"/>
        <v>16.185895820639999</v>
      </c>
      <c r="AR49" s="1">
        <f t="shared" si="32"/>
        <v>3.9362183452799999</v>
      </c>
      <c r="AS49" s="1">
        <f t="shared" si="32"/>
        <v>3.7262545120800001</v>
      </c>
      <c r="AT49" s="1">
        <f t="shared" si="32"/>
        <v>2.9426002703999998</v>
      </c>
      <c r="AU49" s="1">
        <f t="shared" si="32"/>
        <v>61.122307756320005</v>
      </c>
      <c r="AV49" s="1">
        <f t="shared" si="32"/>
        <v>6.3865028520000005</v>
      </c>
      <c r="AW49" s="1">
        <f t="shared" si="32"/>
        <v>11.4794770968</v>
      </c>
      <c r="AX49" s="1">
        <f t="shared" si="32"/>
        <v>5.4969158714400006</v>
      </c>
      <c r="AY49" s="1">
        <f t="shared" si="32"/>
        <v>18.034638487920002</v>
      </c>
      <c r="AZ49" s="1">
        <f t="shared" si="32"/>
        <v>2.2168101168000001</v>
      </c>
      <c r="BA49" s="1">
        <f t="shared" si="33"/>
        <v>3.1078314950400001</v>
      </c>
      <c r="BB49" s="1">
        <f t="shared" si="33"/>
        <v>7.0447297766400006</v>
      </c>
      <c r="BC49" s="1">
        <f t="shared" si="33"/>
        <v>8.1433075780799999</v>
      </c>
      <c r="BD49" s="1">
        <f t="shared" si="33"/>
        <v>63.586999879200008</v>
      </c>
      <c r="BE49" s="1">
        <f t="shared" si="33"/>
        <v>27.96972564456</v>
      </c>
      <c r="BF49" s="1">
        <f t="shared" si="33"/>
        <v>0.50140111968000001</v>
      </c>
      <c r="BG49" s="1">
        <f t="shared" si="33"/>
        <v>0.55980028080000011</v>
      </c>
      <c r="BH49" s="1">
        <f t="shared" si="33"/>
        <v>0.31642662096000002</v>
      </c>
      <c r="BI49" s="1">
        <f t="shared" si="33"/>
        <v>0.74186160408000001</v>
      </c>
      <c r="BJ49" s="1">
        <f t="shared" si="33"/>
        <v>0</v>
      </c>
      <c r="BK49" s="1">
        <f t="shared" si="33"/>
        <v>0</v>
      </c>
      <c r="BL49" s="1">
        <f t="shared" si="33"/>
        <v>0</v>
      </c>
      <c r="BM49" s="1">
        <f t="shared" si="33"/>
        <v>18.875800102319999</v>
      </c>
      <c r="BN49" s="1">
        <f t="shared" si="33"/>
        <v>29.177671035600003</v>
      </c>
      <c r="BO49" s="1">
        <f t="shared" si="33"/>
        <v>0</v>
      </c>
    </row>
    <row r="50" spans="1:67">
      <c r="A50" s="10" t="s">
        <v>75</v>
      </c>
      <c r="AJ50" s="9" t="str">
        <f t="shared" si="26"/>
        <v>MinBIOGAS-21</v>
      </c>
      <c r="AK50" t="str">
        <f t="shared" si="27"/>
        <v>BIOGAS</v>
      </c>
      <c r="AL50" s="1">
        <f t="shared" si="32"/>
        <v>0</v>
      </c>
      <c r="AM50" s="1">
        <f t="shared" si="32"/>
        <v>5.7560126400000002E-2</v>
      </c>
      <c r="AN50" s="1">
        <f t="shared" si="32"/>
        <v>1.4602051152</v>
      </c>
      <c r="AO50" s="1">
        <f t="shared" si="32"/>
        <v>8.6398804800000006E-3</v>
      </c>
      <c r="AP50" s="1">
        <f t="shared" si="32"/>
        <v>1.65100931424</v>
      </c>
      <c r="AQ50" s="1">
        <f t="shared" si="32"/>
        <v>16.185895820639999</v>
      </c>
      <c r="AR50" s="1">
        <f t="shared" si="32"/>
        <v>3.9362183452799999</v>
      </c>
      <c r="AS50" s="1">
        <f t="shared" si="32"/>
        <v>3.7262545120800001</v>
      </c>
      <c r="AT50" s="1">
        <f t="shared" si="32"/>
        <v>2.9426002703999998</v>
      </c>
      <c r="AU50" s="1">
        <f t="shared" si="32"/>
        <v>61.122307756320005</v>
      </c>
      <c r="AV50" s="1">
        <f t="shared" si="32"/>
        <v>6.3865028520000005</v>
      </c>
      <c r="AW50" s="1">
        <f t="shared" si="32"/>
        <v>11.4794770968</v>
      </c>
      <c r="AX50" s="1">
        <f t="shared" si="32"/>
        <v>5.4969158714400006</v>
      </c>
      <c r="AY50" s="1">
        <f t="shared" si="32"/>
        <v>18.034638487920002</v>
      </c>
      <c r="AZ50" s="1">
        <f t="shared" si="32"/>
        <v>2.2168101168000001</v>
      </c>
      <c r="BA50" s="1">
        <f t="shared" si="33"/>
        <v>3.1078314950400001</v>
      </c>
      <c r="BB50" s="1">
        <f t="shared" si="33"/>
        <v>7.0447297766400006</v>
      </c>
      <c r="BC50" s="1">
        <f t="shared" si="33"/>
        <v>8.1433075780799999</v>
      </c>
      <c r="BD50" s="1">
        <f t="shared" si="33"/>
        <v>63.586999879200008</v>
      </c>
      <c r="BE50" s="1">
        <f t="shared" si="33"/>
        <v>27.96972564456</v>
      </c>
      <c r="BF50" s="1">
        <f t="shared" si="33"/>
        <v>0.50140111968000001</v>
      </c>
      <c r="BG50" s="1">
        <f t="shared" si="33"/>
        <v>0.55980028080000011</v>
      </c>
      <c r="BH50" s="1">
        <f t="shared" si="33"/>
        <v>0.31642662096000002</v>
      </c>
      <c r="BI50" s="1">
        <f t="shared" si="33"/>
        <v>0.74186160408000001</v>
      </c>
      <c r="BJ50" s="1">
        <f t="shared" si="33"/>
        <v>0</v>
      </c>
      <c r="BK50" s="1">
        <f t="shared" si="33"/>
        <v>0</v>
      </c>
      <c r="BL50" s="1">
        <f t="shared" si="33"/>
        <v>0</v>
      </c>
      <c r="BM50" s="1">
        <f t="shared" si="33"/>
        <v>18.875800102319999</v>
      </c>
      <c r="BN50" s="1">
        <f t="shared" si="33"/>
        <v>29.177671035600003</v>
      </c>
      <c r="BO50" s="1">
        <f t="shared" si="33"/>
        <v>0</v>
      </c>
    </row>
  </sheetData>
  <conditionalFormatting sqref="E1:AH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FD8B2-A5BB-4E0B-9BC0-E0234A6F08E4}">
  <sheetPr codeName="Sheet5"/>
  <dimension ref="A2:M10"/>
  <sheetViews>
    <sheetView workbookViewId="0">
      <selection activeCell="M10" sqref="M10"/>
    </sheetView>
  </sheetViews>
  <sheetFormatPr defaultRowHeight="14.25"/>
  <cols>
    <col min="5" max="5" width="11.265625" bestFit="1" customWidth="1"/>
    <col min="6" max="6" width="14.265625" bestFit="1" customWidth="1"/>
    <col min="7" max="7" width="38.3984375" bestFit="1" customWidth="1"/>
    <col min="8" max="8" width="4.59765625" bestFit="1" customWidth="1"/>
    <col min="9" max="9" width="5.265625" bestFit="1" customWidth="1"/>
    <col min="11" max="11" width="14.265625" bestFit="1" customWidth="1"/>
    <col min="12" max="12" width="10.86328125" bestFit="1" customWidth="1"/>
    <col min="13" max="13" width="8" bestFit="1" customWidth="1"/>
  </cols>
  <sheetData>
    <row r="2" spans="1:13">
      <c r="E2" t="s">
        <v>155</v>
      </c>
      <c r="K2" t="s">
        <v>134</v>
      </c>
    </row>
    <row r="3" spans="1:13">
      <c r="A3" s="2" t="s">
        <v>211</v>
      </c>
      <c r="E3" t="s">
        <v>156</v>
      </c>
      <c r="F3" t="s">
        <v>97</v>
      </c>
      <c r="G3" t="s">
        <v>157</v>
      </c>
      <c r="H3" t="s">
        <v>158</v>
      </c>
      <c r="I3" t="s">
        <v>159</v>
      </c>
      <c r="K3" t="s">
        <v>215</v>
      </c>
      <c r="L3" t="s">
        <v>216</v>
      </c>
      <c r="M3" t="s">
        <v>217</v>
      </c>
    </row>
    <row r="4" spans="1:13">
      <c r="A4" s="26" t="s">
        <v>27</v>
      </c>
      <c r="B4" s="26" t="s">
        <v>187</v>
      </c>
      <c r="E4" t="s">
        <v>170</v>
      </c>
      <c r="F4" t="s">
        <v>212</v>
      </c>
      <c r="G4" t="s">
        <v>213</v>
      </c>
      <c r="H4" t="s">
        <v>109</v>
      </c>
      <c r="I4" t="s">
        <v>214</v>
      </c>
      <c r="K4" t="str">
        <f>F4</f>
        <v>MINRenEnergy</v>
      </c>
      <c r="L4" t="str">
        <f>A4</f>
        <v>GEO</v>
      </c>
      <c r="M4">
        <v>1E-3</v>
      </c>
    </row>
    <row r="5" spans="1:13">
      <c r="A5" s="26" t="s">
        <v>525</v>
      </c>
      <c r="B5" s="26" t="s">
        <v>187</v>
      </c>
      <c r="F5" t="s">
        <v>218</v>
      </c>
      <c r="G5" t="s">
        <v>219</v>
      </c>
      <c r="H5" t="s">
        <v>109</v>
      </c>
      <c r="I5" t="s">
        <v>214</v>
      </c>
      <c r="L5" t="str">
        <f t="shared" ref="L5:L6" si="0">A5</f>
        <v>SPV,STH</v>
      </c>
      <c r="M5">
        <v>1E-3</v>
      </c>
    </row>
    <row r="6" spans="1:13">
      <c r="A6" s="26" t="s">
        <v>30</v>
      </c>
      <c r="B6" s="26" t="s">
        <v>187</v>
      </c>
      <c r="E6" t="s">
        <v>322</v>
      </c>
      <c r="F6" t="s">
        <v>528</v>
      </c>
      <c r="G6" t="s">
        <v>529</v>
      </c>
      <c r="H6" t="s">
        <v>109</v>
      </c>
      <c r="I6" t="s">
        <v>214</v>
      </c>
      <c r="L6" t="str">
        <f t="shared" si="0"/>
        <v>HYD</v>
      </c>
      <c r="M6">
        <v>1E-3</v>
      </c>
    </row>
    <row r="7" spans="1:13">
      <c r="A7" s="26" t="s">
        <v>48</v>
      </c>
      <c r="B7" s="26" t="s">
        <v>187</v>
      </c>
      <c r="L7" t="str">
        <f>A8</f>
        <v>TID</v>
      </c>
      <c r="M7">
        <v>1E-3</v>
      </c>
    </row>
    <row r="8" spans="1:13">
      <c r="A8" s="26" t="s">
        <v>60</v>
      </c>
      <c r="B8" s="26" t="s">
        <v>187</v>
      </c>
      <c r="L8" t="str">
        <f>A9</f>
        <v>WIN</v>
      </c>
      <c r="M8">
        <v>1E-3</v>
      </c>
    </row>
    <row r="9" spans="1:13">
      <c r="A9" s="26" t="s">
        <v>62</v>
      </c>
      <c r="B9" s="26" t="s">
        <v>187</v>
      </c>
      <c r="K9" t="str">
        <f>F5</f>
        <v>MINNuclear</v>
      </c>
      <c r="L9" t="str">
        <f>A7</f>
        <v>NUC</v>
      </c>
      <c r="M9">
        <v>0.01</v>
      </c>
    </row>
    <row r="10" spans="1:13">
      <c r="K10" t="str">
        <f>F6</f>
        <v>SUP_PipelineCons</v>
      </c>
      <c r="L10" t="s">
        <v>530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SUPBalance</vt:lpstr>
      <vt:lpstr>Pri flows</vt:lpstr>
      <vt:lpstr>Transformation</vt:lpstr>
      <vt:lpstr>Sector Fuels</vt:lpstr>
      <vt:lpstr>reserves</vt:lpstr>
      <vt:lpstr>GAS (rs)</vt:lpstr>
      <vt:lpstr>OIl (rs)</vt:lpstr>
      <vt:lpstr>Gas storage</vt:lpstr>
      <vt:lpstr>COABCO</vt:lpstr>
      <vt:lpstr>COAHCO</vt:lpstr>
      <vt:lpstr>COACOK</vt:lpstr>
      <vt:lpstr>BIOBIN</vt:lpstr>
      <vt:lpstr>BIOBMU</vt:lpstr>
      <vt:lpstr>OILNCR</vt:lpstr>
      <vt:lpstr>BIOBSL</vt:lpstr>
      <vt:lpstr>BIOGAS</vt:lpstr>
      <vt:lpstr>RE supply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2023-02-05T09:58:11Z</cp:lastPrinted>
  <dcterms:created xsi:type="dcterms:W3CDTF">2021-06-29T05:47:23Z</dcterms:created>
  <dcterms:modified xsi:type="dcterms:W3CDTF">2026-01-22T16:44:31Z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214733302593231</vt:r8>
  </property>
  <property fmtid="{D5CDD505-2E9C-101B-9397-08002B2CF9AE}" pid="3" name="{A44787D4-0540-4523-9961-78E4036D8C6D}">
    <vt:lpwstr>{B7D34460-CD52-4C43-AE75-852414B6B509}</vt:lpwstr>
  </property>
</Properties>
</file>